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l CTW" sheetId="1" r:id="rId5"/>
    <sheet state="visible" name="Sell EVENT SCS" sheetId="2" r:id="rId6"/>
    <sheet state="visible" name="PO List Lab Parfumo" sheetId="3" r:id="rId7"/>
    <sheet state="visible" name="ใบเบิกสินค้า LAB Parfumo" sheetId="4" r:id="rId8"/>
    <sheet state="visible" name="ใบส่งของ LAB Parfumo" sheetId="5" r:id="rId9"/>
    <sheet state="visible" name="Main Data Base" sheetId="6" r:id="rId10"/>
    <sheet state="visible" name="Customer" sheetId="7" r:id="rId11"/>
    <sheet state="hidden" name="ข้อมูลการขาย" sheetId="8" r:id="rId12"/>
    <sheet state="hidden" name="สต๊อกสินค้าคงเหลือ" sheetId="9" r:id="rId13"/>
    <sheet state="hidden" name="รายการส่งสินค้า" sheetId="10" r:id="rId14"/>
    <sheet state="hidden" name="รายการคืนสินค้า" sheetId="11" r:id="rId15"/>
    <sheet state="visible" name="SumReport" sheetId="12" r:id="rId16"/>
    <sheet state="visible" name="Cash" sheetId="13" r:id="rId17"/>
    <sheet state="visible" name="กราฟสรุป" sheetId="14" r:id="rId18"/>
  </sheets>
  <definedNames>
    <definedName hidden="1" localSheetId="0" name="_xlnm._FilterDatabase">'Sell CTW'!$A$2:$T$3219</definedName>
    <definedName hidden="1" localSheetId="1" name="_xlnm._FilterDatabase">'Sell EVENT SCS'!$A$2:$T$184</definedName>
    <definedName hidden="1" localSheetId="2" name="_xlnm._FilterDatabase">'PO List Lab Parfumo'!$A$3:$O$1116</definedName>
    <definedName hidden="1" localSheetId="3" name="_xlnm._FilterDatabase">'ใบเบิกสินค้า LAB Parfumo'!$A$11:$H$385</definedName>
    <definedName hidden="1" localSheetId="4" name="_xlnm._FilterDatabase">'ใบส่งของ LAB Parfumo'!$B$14:$F$399</definedName>
    <definedName hidden="1" localSheetId="5" name="_xlnm._FilterDatabase">'Main Data Base'!$A$1:$J$365</definedName>
    <definedName hidden="1" localSheetId="7" name="_xlnm._FilterDatabase">'ข้อมูลการขาย'!$A$5:$I$50</definedName>
    <definedName hidden="1" localSheetId="8" name="_xlnm._FilterDatabase">'สต๊อกสินค้าคงเหลือ'!$A$5:$I$153</definedName>
    <definedName hidden="1" localSheetId="9" name="_xlnm._FilterDatabase">'รายการส่งสินค้า'!$A$1:$M$1318</definedName>
    <definedName hidden="1" localSheetId="10" name="_xlnm._FilterDatabase">'รายการคืนสินค้า'!$A$1:$N$1318</definedName>
  </definedNames>
  <calcPr/>
</workbook>
</file>

<file path=xl/sharedStrings.xml><?xml version="1.0" encoding="utf-8"?>
<sst xmlns="http://schemas.openxmlformats.org/spreadsheetml/2006/main" count="34816" uniqueCount="4219">
  <si>
    <t>ใบเบิกสินค้า</t>
  </si>
  <si>
    <t>ที่อยู่สาขา :</t>
  </si>
  <si>
    <t>***</t>
  </si>
  <si>
    <t>Branch Code :</t>
  </si>
  <si>
    <t>Month</t>
  </si>
  <si>
    <t>วันที่ :</t>
  </si>
  <si>
    <t>วันที่</t>
  </si>
  <si>
    <t>BA</t>
  </si>
  <si>
    <t>Order</t>
  </si>
  <si>
    <t>เลขที่คำสั่งซื้อ</t>
  </si>
  <si>
    <t>เลขที่ใบเสร็จ</t>
  </si>
  <si>
    <t>รายการ</t>
  </si>
  <si>
    <t>Barcode</t>
  </si>
  <si>
    <t>Date</t>
  </si>
  <si>
    <t>Grand</t>
  </si>
  <si>
    <t>Size</t>
  </si>
  <si>
    <t>จำนวน</t>
  </si>
  <si>
    <t>PO Order Number</t>
  </si>
  <si>
    <t>PO Order No. :</t>
  </si>
  <si>
    <t>ราคา</t>
  </si>
  <si>
    <t>WP0260731001</t>
  </si>
  <si>
    <t>ส่วนลด</t>
  </si>
  <si>
    <t>PO Order Version</t>
  </si>
  <si>
    <t>รวม</t>
  </si>
  <si>
    <t>ยอดชำระ</t>
  </si>
  <si>
    <t>Branch</t>
  </si>
  <si>
    <t>ช่องทางชำระ</t>
  </si>
  <si>
    <t>PO Order Version :</t>
  </si>
  <si>
    <t>Branches</t>
  </si>
  <si>
    <t>Time</t>
  </si>
  <si>
    <t>UID</t>
  </si>
  <si>
    <t>หมายเหตุ</t>
  </si>
  <si>
    <t>Nation</t>
  </si>
  <si>
    <t>Nov-25</t>
  </si>
  <si>
    <t>Jul-26</t>
  </si>
  <si>
    <t>Scent</t>
  </si>
  <si>
    <t>รหัสสาขา :</t>
  </si>
  <si>
    <t>Pure, Jom</t>
  </si>
  <si>
    <t>1763665444492552897</t>
  </si>
  <si>
    <t>Jom, Beam</t>
  </si>
  <si>
    <t>Delivery Number</t>
  </si>
  <si>
    <t>EVSCS20260709001</t>
  </si>
  <si>
    <t>Make Way50 ml.</t>
  </si>
  <si>
    <t>Phone</t>
  </si>
  <si>
    <t>Shipping Name</t>
  </si>
  <si>
    <t>Secret of Peach30 ml.</t>
  </si>
  <si>
    <t>Address</t>
  </si>
  <si>
    <t>Remark</t>
  </si>
  <si>
    <t>Barcode Order No. :</t>
  </si>
  <si>
    <t>Barcode Order Version :</t>
  </si>
  <si>
    <t>WPO251120001</t>
  </si>
  <si>
    <t>WPO251120001-2</t>
  </si>
  <si>
    <t>01_CTW - Central World</t>
  </si>
  <si>
    <t>รหัสสินค้า</t>
  </si>
  <si>
    <t>ประเภท</t>
  </si>
  <si>
    <t>ขนาด</t>
  </si>
  <si>
    <t xml:space="preserve"> จำนวน</t>
  </si>
  <si>
    <t>หน่วย</t>
  </si>
  <si>
    <t>K Shop Credit Card</t>
  </si>
  <si>
    <t>THD-50 ml</t>
  </si>
  <si>
    <t>K Shop</t>
  </si>
  <si>
    <t>Thai</t>
  </si>
  <si>
    <t>Make Way30 ml.</t>
  </si>
  <si>
    <t>EVSCS20260709002</t>
  </si>
  <si>
    <t>Never Blue30 ml.</t>
  </si>
  <si>
    <t>AGM-50ml</t>
  </si>
  <si>
    <t>Sparkling Mandarin50 ml.</t>
  </si>
  <si>
    <t>Foreign</t>
  </si>
  <si>
    <t>EVSCS20260709003</t>
  </si>
  <si>
    <t>Aqua30 ml.</t>
  </si>
  <si>
    <t>AQA-50 ml</t>
  </si>
  <si>
    <t>Sparkling Mandarin30 ml.</t>
  </si>
  <si>
    <t>EVSCS20260709004</t>
  </si>
  <si>
    <t>ARM-50 ml</t>
  </si>
  <si>
    <t>Tumbler CYOC (Dark Blue)Dark Blue</t>
  </si>
  <si>
    <t>EVSCS20260709005</t>
  </si>
  <si>
    <t>ATS-50 ml</t>
  </si>
  <si>
    <t>Dream Island10 ml.</t>
  </si>
  <si>
    <t>Cloth BAG CYOCSize M</t>
  </si>
  <si>
    <t>BED-50 ml</t>
  </si>
  <si>
    <t>EVSCS20260709006</t>
  </si>
  <si>
    <t>Secret of Peach50 ml.</t>
  </si>
  <si>
    <t>Buoyant4 ml.</t>
  </si>
  <si>
    <t>BMA-50 ml</t>
  </si>
  <si>
    <t>Senorita4 ml.</t>
  </si>
  <si>
    <t>EVSCS20260709007</t>
  </si>
  <si>
    <t>Zeus10 ml.</t>
  </si>
  <si>
    <t>BUT-50 ml</t>
  </si>
  <si>
    <t>1763696917196248249</t>
  </si>
  <si>
    <t>La Belle50 ml.</t>
  </si>
  <si>
    <t>CEB-50 ml</t>
  </si>
  <si>
    <t>EVSCS20260709008</t>
  </si>
  <si>
    <t>CRS-50 ml</t>
  </si>
  <si>
    <t>Senorita50 ml.</t>
  </si>
  <si>
    <t>Senorita10 ml.</t>
  </si>
  <si>
    <t>COA-50 ml</t>
  </si>
  <si>
    <t>Voyage50 ml.</t>
  </si>
  <si>
    <t>EVSCS20260709009</t>
  </si>
  <si>
    <t>Voyage10 ml.</t>
  </si>
  <si>
    <t>CRD-50 ml</t>
  </si>
  <si>
    <t>DID-50 ml</t>
  </si>
  <si>
    <t>EVSCS20260709010</t>
  </si>
  <si>
    <t>Nouveau10 ml.</t>
  </si>
  <si>
    <t>DYY-50 ml</t>
  </si>
  <si>
    <t>EVSCS20260710001</t>
  </si>
  <si>
    <t>EDN-50 ml</t>
  </si>
  <si>
    <t>EVSCS20260710002</t>
  </si>
  <si>
    <t>EXR-50 ml</t>
  </si>
  <si>
    <t>FPY-50 ml</t>
  </si>
  <si>
    <t>EVSCS20260710003</t>
  </si>
  <si>
    <t>Legend of Oud10 ml.</t>
  </si>
  <si>
    <t>1763698140402109979</t>
  </si>
  <si>
    <t>FOM-50ml</t>
  </si>
  <si>
    <t>EVSCS20260710004</t>
  </si>
  <si>
    <t>Passion30 ml.</t>
  </si>
  <si>
    <t>GER-50 ml</t>
  </si>
  <si>
    <t>EVSCS20260710005</t>
  </si>
  <si>
    <t>HES-50 ml</t>
  </si>
  <si>
    <t>LBE-50 ml</t>
  </si>
  <si>
    <t>EVSCS20260710006</t>
  </si>
  <si>
    <t>Rosarine10 ml.</t>
  </si>
  <si>
    <t>LEY-50 ml</t>
  </si>
  <si>
    <t>Aries, Chris</t>
  </si>
  <si>
    <t>EVSCS20260711001</t>
  </si>
  <si>
    <t>Angel10 ml.</t>
  </si>
  <si>
    <t>MWY-50 ml</t>
  </si>
  <si>
    <t>EVSCS20260711002</t>
  </si>
  <si>
    <t>MEL-50 ml</t>
  </si>
  <si>
    <t>1763723255137677400</t>
  </si>
  <si>
    <t>La Belle10 ml.</t>
  </si>
  <si>
    <t>MLT-50 ml</t>
  </si>
  <si>
    <t>EVSCS20260711003</t>
  </si>
  <si>
    <t>Rosarine50 ml.</t>
  </si>
  <si>
    <t>Cash</t>
  </si>
  <si>
    <t>NBE-50 ml</t>
  </si>
  <si>
    <t>1763723391005795009</t>
  </si>
  <si>
    <t>La Belle30 ml.</t>
  </si>
  <si>
    <t>EVSCS20260711004</t>
  </si>
  <si>
    <t>NOM-50ml</t>
  </si>
  <si>
    <t>PSS-50 ml</t>
  </si>
  <si>
    <t>EVSCS20260711005</t>
  </si>
  <si>
    <t>Secret of Peach10 ml.</t>
  </si>
  <si>
    <t>1763725916681766418</t>
  </si>
  <si>
    <t>Persist50 ml.</t>
  </si>
  <si>
    <t>PPR-50 ml</t>
  </si>
  <si>
    <t>EVSCS20260711006</t>
  </si>
  <si>
    <t>Aqua10 ml.</t>
  </si>
  <si>
    <t>PET-50 ml</t>
  </si>
  <si>
    <t>Zeus50 ml.</t>
  </si>
  <si>
    <t>ROS-50 ml</t>
  </si>
  <si>
    <t>La Belle4 ml.</t>
  </si>
  <si>
    <t>SPH-50 ml</t>
  </si>
  <si>
    <t>Never Blue4 ml.</t>
  </si>
  <si>
    <t>SEA-50 ml</t>
  </si>
  <si>
    <t>EVSCS20260711007</t>
  </si>
  <si>
    <t>Tumbler CYOC (White)White</t>
  </si>
  <si>
    <t>SBT-50 ml</t>
  </si>
  <si>
    <t>Note, Jom</t>
  </si>
  <si>
    <t>1763729894310594281</t>
  </si>
  <si>
    <t>EVSCS20260711008</t>
  </si>
  <si>
    <t>SIA-50 ml</t>
  </si>
  <si>
    <t>1763783729225970189</t>
  </si>
  <si>
    <t>SIL-50 ml</t>
  </si>
  <si>
    <t>EVSCS20260711009</t>
  </si>
  <si>
    <t>SOR-50 ml</t>
  </si>
  <si>
    <t>Aqua50 ml.</t>
  </si>
  <si>
    <t>EVSCS20260711010</t>
  </si>
  <si>
    <t>TDM-50 ml</t>
  </si>
  <si>
    <t>Sicilia4 ml.</t>
  </si>
  <si>
    <t>EVSCS20260711011</t>
  </si>
  <si>
    <t>Gambling34+3510 ml.</t>
  </si>
  <si>
    <t>VOD-50 ml</t>
  </si>
  <si>
    <t>Blackest Black30 ml.</t>
  </si>
  <si>
    <t>VIY-50 ml</t>
  </si>
  <si>
    <t>1763790727877590536</t>
  </si>
  <si>
    <t>Never Blue50 ml.</t>
  </si>
  <si>
    <t>VIE-50 ml</t>
  </si>
  <si>
    <t>EVSCS20260711012</t>
  </si>
  <si>
    <t>VIX-50 ml</t>
  </si>
  <si>
    <t>EVSCS20260711013</t>
  </si>
  <si>
    <t>Sparkling Mandarin10 ml.</t>
  </si>
  <si>
    <t>1763799660948781545</t>
  </si>
  <si>
    <t>VID-50 ml</t>
  </si>
  <si>
    <t>EVSCS20260711014</t>
  </si>
  <si>
    <t>1763802160509215883</t>
  </si>
  <si>
    <t>Eden50 ml.</t>
  </si>
  <si>
    <t>VOE-50 ml</t>
  </si>
  <si>
    <t>WEH-50 ml</t>
  </si>
  <si>
    <t>1763802968002313855</t>
  </si>
  <si>
    <t>Sicilia50 ml.</t>
  </si>
  <si>
    <t>ZES-50 ml</t>
  </si>
  <si>
    <t>1763806808757836115</t>
  </si>
  <si>
    <t>EVSCS20260711015</t>
  </si>
  <si>
    <t>THD-30 ml</t>
  </si>
  <si>
    <t>1763807111406262295</t>
  </si>
  <si>
    <t>Dream Island50 ml.</t>
  </si>
  <si>
    <t>AGM-30ml</t>
  </si>
  <si>
    <t>EVSCS20260711016</t>
  </si>
  <si>
    <t>1763810382604201513</t>
  </si>
  <si>
    <t>AQA-30 ml</t>
  </si>
  <si>
    <t>ATS-30 ml</t>
  </si>
  <si>
    <t>Passion10 ml.</t>
  </si>
  <si>
    <t>BED-30 ml</t>
  </si>
  <si>
    <t>WPO251120002</t>
  </si>
  <si>
    <t>WPO251120002-2</t>
  </si>
  <si>
    <t>EVSCS20260711017</t>
  </si>
  <si>
    <t>Rosarine30 ml.</t>
  </si>
  <si>
    <t>BMA-30 ml</t>
  </si>
  <si>
    <t>AUT-30 ml</t>
  </si>
  <si>
    <t>EVSCS20260711018</t>
  </si>
  <si>
    <t>Blackest Black10 ml.</t>
  </si>
  <si>
    <t>1763812643253162831</t>
  </si>
  <si>
    <t>Sicilia30 ml.</t>
  </si>
  <si>
    <t>CDY-30 ml</t>
  </si>
  <si>
    <t>Savoury10 ml.</t>
  </si>
  <si>
    <t>1763812928898240614</t>
  </si>
  <si>
    <t>Velvet Oud50 ml.</t>
  </si>
  <si>
    <t>CRS-30 ml</t>
  </si>
  <si>
    <t>EVSCS20260711019</t>
  </si>
  <si>
    <t>COA-30 ml</t>
  </si>
  <si>
    <t>1763869083751892558</t>
  </si>
  <si>
    <t>EVSCS20260711020</t>
  </si>
  <si>
    <t>CRD-30 ml</t>
  </si>
  <si>
    <t>1763883038708874570</t>
  </si>
  <si>
    <t>Virgin X10 ml.</t>
  </si>
  <si>
    <t>EVSCS20260711021</t>
  </si>
  <si>
    <t>DID-30 ml</t>
  </si>
  <si>
    <t>1763884283410106000</t>
  </si>
  <si>
    <t>AMS-30 ml</t>
  </si>
  <si>
    <t>EVSCS20260711022</t>
  </si>
  <si>
    <t>1763891067547785891</t>
  </si>
  <si>
    <t>EDN-30 ml</t>
  </si>
  <si>
    <t>Note, Beam</t>
  </si>
  <si>
    <t>EVSCS20260712001</t>
  </si>
  <si>
    <t>EXR-30 ml</t>
  </si>
  <si>
    <t>1763892809736930343</t>
  </si>
  <si>
    <t>EVSCS20260712002</t>
  </si>
  <si>
    <t>FPY-30 ml</t>
  </si>
  <si>
    <t>1763894693356926533</t>
  </si>
  <si>
    <t>Shadow De Bacci Light10 ml.</t>
  </si>
  <si>
    <t>EVSCS20260712003</t>
  </si>
  <si>
    <t>FOM-30ml</t>
  </si>
  <si>
    <t>Dionysus X10 ml.</t>
  </si>
  <si>
    <t>EVSCS20260712005</t>
  </si>
  <si>
    <t>GER-30 ml</t>
  </si>
  <si>
    <t>HES-30 ml</t>
  </si>
  <si>
    <t>Art</t>
  </si>
  <si>
    <t>1764230008258999899</t>
  </si>
  <si>
    <t>EVSCS20260712006</t>
  </si>
  <si>
    <t>LBE-30 ml</t>
  </si>
  <si>
    <t>1764230294991586025</t>
  </si>
  <si>
    <t>EVSCS20260712008</t>
  </si>
  <si>
    <t>Never Blue10 ml.</t>
  </si>
  <si>
    <t>LEY-30 ml</t>
  </si>
  <si>
    <t>1764237425691914334</t>
  </si>
  <si>
    <t>Velvet Oud10 ml.</t>
  </si>
  <si>
    <t>MWY-30 ml</t>
  </si>
  <si>
    <t>EVSCS20260712009</t>
  </si>
  <si>
    <t>1764238487380852084</t>
  </si>
  <si>
    <t>Excalibur (EDP)50 ml.</t>
  </si>
  <si>
    <t>MEL-30 ml</t>
  </si>
  <si>
    <t>MOT-30 ml</t>
  </si>
  <si>
    <t>Note</t>
  </si>
  <si>
    <t>1764318318000319648</t>
  </si>
  <si>
    <t>Dream Island30 ml.</t>
  </si>
  <si>
    <t>EVSCS20260712010</t>
  </si>
  <si>
    <t>Nouveau30 ml.</t>
  </si>
  <si>
    <t>NBE-30 ml</t>
  </si>
  <si>
    <t>1764326959945828424</t>
  </si>
  <si>
    <t>Vivid10 ml.</t>
  </si>
  <si>
    <t>EVSCS20260712011</t>
  </si>
  <si>
    <t>NOM-30ml</t>
  </si>
  <si>
    <t>1764340722685432661</t>
  </si>
  <si>
    <t>PSS-30 ml</t>
  </si>
  <si>
    <t>PPR-30 ml</t>
  </si>
  <si>
    <t>1764388253563460775</t>
  </si>
  <si>
    <t>PET-30 ml</t>
  </si>
  <si>
    <t>1764397086039319702</t>
  </si>
  <si>
    <t>Sicilia10 ml.</t>
  </si>
  <si>
    <t>ROD-30 ml</t>
  </si>
  <si>
    <t>Persist10 ml.</t>
  </si>
  <si>
    <t>ROS-30 ml</t>
  </si>
  <si>
    <t>Angel30 ml.</t>
  </si>
  <si>
    <t>SPH-30 ml</t>
  </si>
  <si>
    <t>1764398689587450364</t>
  </si>
  <si>
    <t>Vivid50 ml.</t>
  </si>
  <si>
    <t>SEA-30 ml</t>
  </si>
  <si>
    <t>EVSCS20260716001</t>
  </si>
  <si>
    <t>Excalibur (EDP)10 ml.</t>
  </si>
  <si>
    <t>SBT-30 ml</t>
  </si>
  <si>
    <t>EVSCS20260716002</t>
  </si>
  <si>
    <t>Blackest Black50 ml.</t>
  </si>
  <si>
    <t>1764399121016707263</t>
  </si>
  <si>
    <t>SIL-30 ml</t>
  </si>
  <si>
    <t>SIA-30 ml</t>
  </si>
  <si>
    <t>1764402402207556688</t>
  </si>
  <si>
    <t>SOR-30 ml</t>
  </si>
  <si>
    <t>1764404995826997065</t>
  </si>
  <si>
    <t>Legend of Oud50 ml.</t>
  </si>
  <si>
    <t>TDM-30 ml</t>
  </si>
  <si>
    <t>VAL-30 ml</t>
  </si>
  <si>
    <t>EVSCS20260716003</t>
  </si>
  <si>
    <t>VOD-30 ml</t>
  </si>
  <si>
    <t>VIY-30 ml</t>
  </si>
  <si>
    <t>EVSCS20260716004</t>
  </si>
  <si>
    <t>VIE-30 ml</t>
  </si>
  <si>
    <t>1764406266946844441</t>
  </si>
  <si>
    <t>VIX-30 ml</t>
  </si>
  <si>
    <t>EVSCS20260716005</t>
  </si>
  <si>
    <t>Legend of Oud30 ml.</t>
  </si>
  <si>
    <t>VID-30 ml</t>
  </si>
  <si>
    <t>EVSCS20260717001</t>
  </si>
  <si>
    <t>Queen10 ml.</t>
  </si>
  <si>
    <t>VOE-30 ml</t>
  </si>
  <si>
    <t>WEH-30 ml</t>
  </si>
  <si>
    <t>EVSCS20260717002</t>
  </si>
  <si>
    <t>ZES-30 ml</t>
  </si>
  <si>
    <t>1764406918276883884</t>
  </si>
  <si>
    <t>EVSCS20260717003</t>
  </si>
  <si>
    <t>THD-10 ml</t>
  </si>
  <si>
    <t>1764411942432717171</t>
  </si>
  <si>
    <t>Gambling34+3550 ml.</t>
  </si>
  <si>
    <t>AGM-10ml</t>
  </si>
  <si>
    <t>AQA-10 ml</t>
  </si>
  <si>
    <t>EVSCS20260717004</t>
  </si>
  <si>
    <t>BED-10 ml</t>
  </si>
  <si>
    <t>BMA-10 ml</t>
  </si>
  <si>
    <t>BUT-10 ml</t>
  </si>
  <si>
    <t>1764414366203994028</t>
  </si>
  <si>
    <t>EVSCS20260718001</t>
  </si>
  <si>
    <t>CEB-10 ml</t>
  </si>
  <si>
    <t>1764415666661323356</t>
  </si>
  <si>
    <t>CRS-10 ml</t>
  </si>
  <si>
    <t>Velvet Oud30 ml.</t>
  </si>
  <si>
    <t>EVSCS20260718002</t>
  </si>
  <si>
    <t>COA-10 ml</t>
  </si>
  <si>
    <t>1764477798591579988</t>
  </si>
  <si>
    <t>EVSCS20260718003</t>
  </si>
  <si>
    <t>CRD-10 ml</t>
  </si>
  <si>
    <t>DID-10 ml</t>
  </si>
  <si>
    <t>EVSCS20260718004</t>
  </si>
  <si>
    <t>DYY-10 ml</t>
  </si>
  <si>
    <t>1764486131037281361</t>
  </si>
  <si>
    <t>EDN-10 ml</t>
  </si>
  <si>
    <t>1764500422764584323</t>
  </si>
  <si>
    <t>EXR-10 ml</t>
  </si>
  <si>
    <t>FPY-10 ml</t>
  </si>
  <si>
    <t>1764502280937700237</t>
  </si>
  <si>
    <t>FOM-10ml</t>
  </si>
  <si>
    <t>1764509115918935794</t>
  </si>
  <si>
    <t>GER-10 ml</t>
  </si>
  <si>
    <t>Dec-25</t>
  </si>
  <si>
    <t>1764565123058620670</t>
  </si>
  <si>
    <t>EVSCS20260718005</t>
  </si>
  <si>
    <t>Dionysus X50 ml.</t>
  </si>
  <si>
    <t>HES-10 ml</t>
  </si>
  <si>
    <t>WPO251120003</t>
  </si>
  <si>
    <t>WPO251120003-2</t>
  </si>
  <si>
    <t>LBE-10 ml</t>
  </si>
  <si>
    <t>EVSCS20260718006</t>
  </si>
  <si>
    <t>LEY-10 ml</t>
  </si>
  <si>
    <t>MWY-10 ml</t>
  </si>
  <si>
    <t>Pure</t>
  </si>
  <si>
    <t>1764653235473305651</t>
  </si>
  <si>
    <t>MEL-10 ml</t>
  </si>
  <si>
    <t>MLT-10 ml</t>
  </si>
  <si>
    <t>EVSCS20260718007</t>
  </si>
  <si>
    <t>1764662747237764537</t>
  </si>
  <si>
    <t>Hercules30 ml.</t>
  </si>
  <si>
    <t>NBE-10 ml</t>
  </si>
  <si>
    <t>EDC Credit Card</t>
  </si>
  <si>
    <t>1764741456033809900</t>
  </si>
  <si>
    <t>Beyond10 ml.</t>
  </si>
  <si>
    <t>EVSCS20260718008</t>
  </si>
  <si>
    <t>NOM-10ml</t>
  </si>
  <si>
    <t>PSS-10 ml</t>
  </si>
  <si>
    <t>1764742636663220052</t>
  </si>
  <si>
    <t>PPR-10 ml</t>
  </si>
  <si>
    <t>PET-10 ml</t>
  </si>
  <si>
    <t>EVSCS20260718009</t>
  </si>
  <si>
    <t>ROS-10 ml</t>
  </si>
  <si>
    <t>EVSCS20260718010</t>
  </si>
  <si>
    <t>SPH-10 ml</t>
  </si>
  <si>
    <t>SEA-10 ml</t>
  </si>
  <si>
    <t>EVSCS20260718011</t>
  </si>
  <si>
    <t>1764752335641311265</t>
  </si>
  <si>
    <t>Teenage Dream10 ml.</t>
  </si>
  <si>
    <t>SBT-10 ml</t>
  </si>
  <si>
    <t>1764827162827675484</t>
  </si>
  <si>
    <t>EVSCS20260718012</t>
  </si>
  <si>
    <t>SIA-10 ml</t>
  </si>
  <si>
    <t>SIL-10 ml</t>
  </si>
  <si>
    <t>1764842406879659645</t>
  </si>
  <si>
    <t>SOR-10 ml</t>
  </si>
  <si>
    <t>EVSCS20260718013</t>
  </si>
  <si>
    <t>TDM-10 ml</t>
  </si>
  <si>
    <t>1764853816037824903</t>
  </si>
  <si>
    <t>VOD-10 ml</t>
  </si>
  <si>
    <t>VIY-10 ml</t>
  </si>
  <si>
    <t>1764916625722241985</t>
  </si>
  <si>
    <t>Luscious Santal10 ml.</t>
  </si>
  <si>
    <t>VIE-10 ml</t>
  </si>
  <si>
    <t>EVSCS20260718014</t>
  </si>
  <si>
    <t>VIX-10 ml</t>
  </si>
  <si>
    <t>1764936929448352115</t>
  </si>
  <si>
    <t>VID-10 ml</t>
  </si>
  <si>
    <t>VOE-10 ml</t>
  </si>
  <si>
    <t>Virgin X30 ml.</t>
  </si>
  <si>
    <t>WEH-10 ml</t>
  </si>
  <si>
    <t>ZES-10 ml</t>
  </si>
  <si>
    <t>EVSCS20260718015</t>
  </si>
  <si>
    <t>THD-4 ml</t>
  </si>
  <si>
    <t>AGM-4ml</t>
  </si>
  <si>
    <t>EVSCS20260718016</t>
  </si>
  <si>
    <t>AQA-4 ml</t>
  </si>
  <si>
    <t>BED-4 ml</t>
  </si>
  <si>
    <t>EVSCS20260718017</t>
  </si>
  <si>
    <t>BMA-4 ml</t>
  </si>
  <si>
    <t>EVSCS20260718018</t>
  </si>
  <si>
    <t>BUT-4 ml</t>
  </si>
  <si>
    <t>CEB-4 ml</t>
  </si>
  <si>
    <t>EVSCS20260718019</t>
  </si>
  <si>
    <t>CRS-4 ml</t>
  </si>
  <si>
    <t>COA-4 ml</t>
  </si>
  <si>
    <t>CRD-4 ml</t>
  </si>
  <si>
    <t>1764943414761759760</t>
  </si>
  <si>
    <t>DID-4 ml</t>
  </si>
  <si>
    <t>DYY-4 ml</t>
  </si>
  <si>
    <t>EVSCS20260718020</t>
  </si>
  <si>
    <t>1765006297584489368</t>
  </si>
  <si>
    <t>Make Way10 ml.</t>
  </si>
  <si>
    <t>EDN-4 ml</t>
  </si>
  <si>
    <t>GER-4 ml</t>
  </si>
  <si>
    <t>1765009488148317831</t>
  </si>
  <si>
    <t>EVSCS20260718021</t>
  </si>
  <si>
    <t>EXR-4 ml</t>
  </si>
  <si>
    <t>FPY-4 ml</t>
  </si>
  <si>
    <t>1765025550453109125</t>
  </si>
  <si>
    <t>EVSCS20260718022</t>
  </si>
  <si>
    <t>FOM-4ml</t>
  </si>
  <si>
    <t>HES-4 ml</t>
  </si>
  <si>
    <t>LBE-4 ml</t>
  </si>
  <si>
    <t>EVSCS20260718023</t>
  </si>
  <si>
    <t>LEY-4 ml</t>
  </si>
  <si>
    <t>1765029009289451827</t>
  </si>
  <si>
    <t>MWY-4 ml</t>
  </si>
  <si>
    <t>EVSCS20260718024</t>
  </si>
  <si>
    <t>MEl-4 ml</t>
  </si>
  <si>
    <t>MLT-4 ml</t>
  </si>
  <si>
    <t>NBE-4 ml</t>
  </si>
  <si>
    <t>EVSCS20260718025</t>
  </si>
  <si>
    <t>Senorita30 ml.</t>
  </si>
  <si>
    <t>NOM-4ml</t>
  </si>
  <si>
    <t>PSS-4 ml</t>
  </si>
  <si>
    <t>PPR-4 ml</t>
  </si>
  <si>
    <t>EVSCS20260718026</t>
  </si>
  <si>
    <t>PET-4 ml</t>
  </si>
  <si>
    <t>1765082331521438464</t>
  </si>
  <si>
    <t>ROS-4 ml</t>
  </si>
  <si>
    <t>SPH-4 ml</t>
  </si>
  <si>
    <t>SEA-4 ml</t>
  </si>
  <si>
    <t>1765099599276360016</t>
  </si>
  <si>
    <t>SBT-4 ml</t>
  </si>
  <si>
    <t>EVSCS20260718027</t>
  </si>
  <si>
    <t>SIA-4 ml</t>
  </si>
  <si>
    <t>1765112359896307265</t>
  </si>
  <si>
    <t>SIL-4 ml</t>
  </si>
  <si>
    <t>SOR-4 ml</t>
  </si>
  <si>
    <t>EVSCS20260718028</t>
  </si>
  <si>
    <t>1765112563033529106</t>
  </si>
  <si>
    <t>TDM-4 ml</t>
  </si>
  <si>
    <t>1765112849184359741</t>
  </si>
  <si>
    <t>VAL-4 ml</t>
  </si>
  <si>
    <t>EVSCS20260718029</t>
  </si>
  <si>
    <t>1765179284319609892</t>
  </si>
  <si>
    <t>VOD-4 ml</t>
  </si>
  <si>
    <t>1765185801702903183</t>
  </si>
  <si>
    <t>VIY-4 ml</t>
  </si>
  <si>
    <t>1765188803752756460</t>
  </si>
  <si>
    <t>VIE-4 ml</t>
  </si>
  <si>
    <t>WPO251120004</t>
  </si>
  <si>
    <t>WPO251120004-2</t>
  </si>
  <si>
    <t>1765196632741635411</t>
  </si>
  <si>
    <t>VIX-4 ml</t>
  </si>
  <si>
    <t>VID-4 ml</t>
  </si>
  <si>
    <t>1765198818824775650</t>
  </si>
  <si>
    <t>VOE-4 ml</t>
  </si>
  <si>
    <t>1765261833317624339</t>
  </si>
  <si>
    <t>WEH-4 ml</t>
  </si>
  <si>
    <t>EVSCS20260718030</t>
  </si>
  <si>
    <t>What10 ml.</t>
  </si>
  <si>
    <t>1765362562441379697</t>
  </si>
  <si>
    <t>ZES-4 ml</t>
  </si>
  <si>
    <t>1765364966363956736</t>
  </si>
  <si>
    <t>Persist30 ml.</t>
  </si>
  <si>
    <t>EVSCS20260718031</t>
  </si>
  <si>
    <t>ลูกค้าหยิบขนาด 50ml แต่หยิบ 30ml</t>
  </si>
  <si>
    <t>รายการ 7 Wonders</t>
  </si>
  <si>
    <t>ASE-50 ml</t>
  </si>
  <si>
    <t>1765365612444106185</t>
  </si>
  <si>
    <t>Beyond50 ml.</t>
  </si>
  <si>
    <t>EVSCS20260718032</t>
  </si>
  <si>
    <t>WPO251124001</t>
  </si>
  <si>
    <t>BBK-50 ml</t>
  </si>
  <si>
    <t>WPO251124001-1</t>
  </si>
  <si>
    <t>DIX-50 ml</t>
  </si>
  <si>
    <t>IMN-50 ml</t>
  </si>
  <si>
    <t>EVSCS20260718033</t>
  </si>
  <si>
    <t>1765422768395819249</t>
  </si>
  <si>
    <t>LOD-50 ml</t>
  </si>
  <si>
    <t>EVSCS20260718034</t>
  </si>
  <si>
    <t>LSL-50 ml</t>
  </si>
  <si>
    <t>1765459162234582304</t>
  </si>
  <si>
    <t>PAE-50 ml</t>
  </si>
  <si>
    <t>EVSCS20260718035</t>
  </si>
  <si>
    <t>ROD-50 ml</t>
  </si>
  <si>
    <t>EVSCS20260718036</t>
  </si>
  <si>
    <t>Eden10 ml.</t>
  </si>
  <si>
    <t>SMN-50 ml</t>
  </si>
  <si>
    <t>1765462861375555719</t>
  </si>
  <si>
    <t>TLR-50 ml</t>
  </si>
  <si>
    <t>ของแถม ออเดอร์ 1765459162234582304</t>
  </si>
  <si>
    <t>ASE-30 ml</t>
  </si>
  <si>
    <t>EVSCS20260718037</t>
  </si>
  <si>
    <t>BBK-30 ml</t>
  </si>
  <si>
    <t>EVSCS20260718038</t>
  </si>
  <si>
    <t>DIX-30 ml</t>
  </si>
  <si>
    <t>1765535259112647301</t>
  </si>
  <si>
    <t>AMN-30 ml</t>
  </si>
  <si>
    <t>1765542562581883839</t>
  </si>
  <si>
    <t>LOD-30 ml</t>
  </si>
  <si>
    <t>EVSCS20260718039</t>
  </si>
  <si>
    <t>1765610991085826617</t>
  </si>
  <si>
    <t>LSL-30 ml</t>
  </si>
  <si>
    <t>PAE-30 ml</t>
  </si>
  <si>
    <t>EVSCS20260718040</t>
  </si>
  <si>
    <t>SMN-30 ml</t>
  </si>
  <si>
    <t>EVSCS20260718041</t>
  </si>
  <si>
    <t>TLR-30 ml</t>
  </si>
  <si>
    <t>ASM-10 ml</t>
  </si>
  <si>
    <t>EVSCS20260718042</t>
  </si>
  <si>
    <t>BBK-10 ml</t>
  </si>
  <si>
    <t>EVSCS20260718043</t>
  </si>
  <si>
    <t>DIX-10 ml</t>
  </si>
  <si>
    <t>LOD-10 ml</t>
  </si>
  <si>
    <t>LSL-10 ml</t>
  </si>
  <si>
    <t>1765620460212814763</t>
  </si>
  <si>
    <t>PAE-10 ml</t>
  </si>
  <si>
    <t>EVSCS20260719001</t>
  </si>
  <si>
    <t>1765620988016386788</t>
  </si>
  <si>
    <t>SMN-10 ml</t>
  </si>
  <si>
    <t>1765621530955715599</t>
  </si>
  <si>
    <t>EVSCS20260719002</t>
  </si>
  <si>
    <t>TLR-10 ml</t>
  </si>
  <si>
    <t>BBK-4 ml</t>
  </si>
  <si>
    <t>1765629965508129925</t>
  </si>
  <si>
    <t>EVSCS20260719003</t>
  </si>
  <si>
    <t>DIX-4 ml</t>
  </si>
  <si>
    <t>1765774750074477853</t>
  </si>
  <si>
    <t>IMN-30 ml</t>
  </si>
  <si>
    <t>LOD-4 ml</t>
  </si>
  <si>
    <t>1765793657462925045</t>
  </si>
  <si>
    <t>Tropical Leather50 ml.</t>
  </si>
  <si>
    <t>EVSCS20260719004</t>
  </si>
  <si>
    <t>LSL-4 ml</t>
  </si>
  <si>
    <t>PAE-4 ml</t>
  </si>
  <si>
    <t>SMN-4 ml</t>
  </si>
  <si>
    <t>TLR-4 ml</t>
  </si>
  <si>
    <t>EVSCS20260719005</t>
  </si>
  <si>
    <t>1765799077617988921</t>
  </si>
  <si>
    <t>EVSCS20260719006</t>
  </si>
  <si>
    <t>1765802690892600233</t>
  </si>
  <si>
    <t>รายการ Le Parfum</t>
  </si>
  <si>
    <t>GAG-50 ml</t>
  </si>
  <si>
    <t>EVSCS20260719007</t>
  </si>
  <si>
    <t>WPO251120005</t>
  </si>
  <si>
    <t>WPO251120005-2</t>
  </si>
  <si>
    <t>1765809138241266040</t>
  </si>
  <si>
    <t>Luscious Santal30 ml.</t>
  </si>
  <si>
    <t>QUN-50 ml</t>
  </si>
  <si>
    <t>EVSCS20260719008</t>
  </si>
  <si>
    <t>Silver30 ml.</t>
  </si>
  <si>
    <t>1765854608323821012</t>
  </si>
  <si>
    <t>SAP-50 ml</t>
  </si>
  <si>
    <t>WHP-50 ml</t>
  </si>
  <si>
    <t>1765866117365147844</t>
  </si>
  <si>
    <t>EVSCS20260719009</t>
  </si>
  <si>
    <t>QUN-30 ml</t>
  </si>
  <si>
    <t>1765955488418544386</t>
  </si>
  <si>
    <t>EVSCS20260719010</t>
  </si>
  <si>
    <t>Angel50 ml.</t>
  </si>
  <si>
    <t>SAY-30 ml</t>
  </si>
  <si>
    <t>WHA-30 ml</t>
  </si>
  <si>
    <t>EVSCS20260719011</t>
  </si>
  <si>
    <t>1765964719937689367</t>
  </si>
  <si>
    <t>WP0251203001</t>
  </si>
  <si>
    <t>WP0251203001-1</t>
  </si>
  <si>
    <t>GAG-10 ml</t>
  </si>
  <si>
    <t>EVSCS20260719012</t>
  </si>
  <si>
    <t>QUN-10 ml</t>
  </si>
  <si>
    <t>1765976343232269240</t>
  </si>
  <si>
    <t>Mint</t>
  </si>
  <si>
    <t>SAP-10 ml</t>
  </si>
  <si>
    <t>1766030902287941654</t>
  </si>
  <si>
    <t>WHP-10 ml</t>
  </si>
  <si>
    <t>1766038575165421790</t>
  </si>
  <si>
    <t>EVSCS20260719013</t>
  </si>
  <si>
    <t>WP0251220001</t>
  </si>
  <si>
    <t>WP0251220001-1</t>
  </si>
  <si>
    <t>GAG-4 ml</t>
  </si>
  <si>
    <t>Virgin X50 ml.</t>
  </si>
  <si>
    <t>QUN-4 ml</t>
  </si>
  <si>
    <t>Silver10 ml.</t>
  </si>
  <si>
    <t>WP0251223001</t>
  </si>
  <si>
    <t>WP0251223001-1</t>
  </si>
  <si>
    <t>SAP-4 ml</t>
  </si>
  <si>
    <t>WHP-4 ml</t>
  </si>
  <si>
    <t>EVSCS20260719014</t>
  </si>
  <si>
    <t>EVSCS20260719015</t>
  </si>
  <si>
    <t>1766119296861609465</t>
  </si>
  <si>
    <t>EVSCS20260719016</t>
  </si>
  <si>
    <t>1766123076677917693</t>
  </si>
  <si>
    <t>EVSCS20260719017</t>
  </si>
  <si>
    <t>รายการสินค้าทดลองเกรด EDP</t>
  </si>
  <si>
    <t>1766124213719322246</t>
  </si>
  <si>
    <t>THM-50 ml</t>
  </si>
  <si>
    <t>EVSCS20260719018</t>
  </si>
  <si>
    <t>AGT-50ml</t>
  </si>
  <si>
    <t>1766128364259752931</t>
  </si>
  <si>
    <t>AQM-50 ml</t>
  </si>
  <si>
    <t>EVSCS20260719019</t>
  </si>
  <si>
    <t>Voyage30 ml.</t>
  </si>
  <si>
    <t>AMM-50 ml</t>
  </si>
  <si>
    <t>ATM-50 ml</t>
  </si>
  <si>
    <t>BYM-50 ml</t>
  </si>
  <si>
    <t>BMM-50 ml</t>
  </si>
  <si>
    <t>EVSCS20260719020</t>
  </si>
  <si>
    <t>BUM-50 ml</t>
  </si>
  <si>
    <t>CDM-50 ml</t>
  </si>
  <si>
    <t>CRST-50 ml</t>
  </si>
  <si>
    <t>CRS50</t>
  </si>
  <si>
    <t>EVSCS20260719021</t>
  </si>
  <si>
    <t>CGM-50 ml</t>
  </si>
  <si>
    <t>CRM-50 ml</t>
  </si>
  <si>
    <t>DIM-50 ml</t>
  </si>
  <si>
    <t>EVSCS20260719022</t>
  </si>
  <si>
    <t>DYM-50 ml</t>
  </si>
  <si>
    <t>1766138469621743270</t>
  </si>
  <si>
    <t>EVSCS20260719023</t>
  </si>
  <si>
    <t>EDM-50 ml</t>
  </si>
  <si>
    <t>1766138568928104167</t>
  </si>
  <si>
    <t>EXM-50 ml</t>
  </si>
  <si>
    <t>WP0251230001</t>
  </si>
  <si>
    <t>EVSCS20260719024</t>
  </si>
  <si>
    <t>WP0251230001-1</t>
  </si>
  <si>
    <t>1766145965855870645</t>
  </si>
  <si>
    <t>FPM-50 ml</t>
  </si>
  <si>
    <t>EVSCS20260719025</t>
  </si>
  <si>
    <t>FOR-50ml</t>
  </si>
  <si>
    <t>1766148403679979701</t>
  </si>
  <si>
    <t>GEM-50 ml</t>
  </si>
  <si>
    <t>1766151613001242438</t>
  </si>
  <si>
    <t>HEM-50 ml</t>
  </si>
  <si>
    <t>LBM-50 ml</t>
  </si>
  <si>
    <t>LEM-50 ml</t>
  </si>
  <si>
    <t>MWM-50 ml</t>
  </si>
  <si>
    <t>GER50</t>
  </si>
  <si>
    <t>MLM-50 ml</t>
  </si>
  <si>
    <t>SOM50</t>
  </si>
  <si>
    <t>MEM-50ml</t>
  </si>
  <si>
    <t>1766215172042820235</t>
  </si>
  <si>
    <t>NOU-50ml</t>
  </si>
  <si>
    <t>SEM50</t>
  </si>
  <si>
    <t>NBM-50 ml</t>
  </si>
  <si>
    <t>PSST-50 ml</t>
  </si>
  <si>
    <t>PSS50</t>
  </si>
  <si>
    <t>PPM-50 ml</t>
  </si>
  <si>
    <t>PEM-50 ml</t>
  </si>
  <si>
    <t>ROST-50 ml</t>
  </si>
  <si>
    <t>1766216108293817806</t>
  </si>
  <si>
    <t>ROS50</t>
  </si>
  <si>
    <t>SPM-50 ml</t>
  </si>
  <si>
    <t>SEM-50 ml</t>
  </si>
  <si>
    <t>WP0260103001</t>
  </si>
  <si>
    <t>WP0260103001-1</t>
  </si>
  <si>
    <t>SLM-50 ml</t>
  </si>
  <si>
    <t>SIM-50 ml</t>
  </si>
  <si>
    <t>SILT-50 ml</t>
  </si>
  <si>
    <t>SIL50</t>
  </si>
  <si>
    <t>SOM-50 ml</t>
  </si>
  <si>
    <t>TEM-50 ml</t>
  </si>
  <si>
    <t>VOM-50 ml</t>
  </si>
  <si>
    <t>1766217838765125696</t>
  </si>
  <si>
    <t>VYM-50 ml</t>
  </si>
  <si>
    <t>1766290531565680945</t>
  </si>
  <si>
    <t>VEM-50 ml</t>
  </si>
  <si>
    <t>VXM-50 ml</t>
  </si>
  <si>
    <t>VIM-50 ml</t>
  </si>
  <si>
    <t>VGM-50 ml</t>
  </si>
  <si>
    <t>ใบส่งของ
Delivery Note</t>
  </si>
  <si>
    <t xml:space="preserve">Delivery Number : </t>
  </si>
  <si>
    <t>บริษัท ทัช ไดเวอร์เจนซ์ จำกัด</t>
  </si>
  <si>
    <t xml:space="preserve">Delivery Date : </t>
  </si>
  <si>
    <t>288/31 หมู่ที่ 12 ต.ราชาเทวะ อ.บางพลี</t>
  </si>
  <si>
    <t xml:space="preserve">PO Order Number : </t>
  </si>
  <si>
    <t>จ.สมุทรปราการ 10540</t>
  </si>
  <si>
    <t>081-234-1438</t>
  </si>
  <si>
    <t>ZEM-50 ml</t>
  </si>
  <si>
    <t>Delivery To :</t>
  </si>
  <si>
    <t>-</t>
  </si>
  <si>
    <t>Branch :</t>
  </si>
  <si>
    <t>Address :</t>
  </si>
  <si>
    <t xml:space="preserve">Phone : </t>
  </si>
  <si>
    <t>Product Code</t>
  </si>
  <si>
    <t>Qty</t>
  </si>
  <si>
    <t>THM-30 ml</t>
  </si>
  <si>
    <t>1766297711282736773</t>
  </si>
  <si>
    <t>WP0260113001</t>
  </si>
  <si>
    <t>WP0260113001-1</t>
  </si>
  <si>
    <t>AQM-30 ml</t>
  </si>
  <si>
    <t>1766317001640512802</t>
  </si>
  <si>
    <t>AMM-30 ml</t>
  </si>
  <si>
    <t>ATM-30 ml</t>
  </si>
  <si>
    <t>BYM-30 ml</t>
  </si>
  <si>
    <t>BMM-30 ml</t>
  </si>
  <si>
    <t>BUM-30 ml</t>
  </si>
  <si>
    <t>CDM-30 ml</t>
  </si>
  <si>
    <t>1766383517041348070</t>
  </si>
  <si>
    <t>CGM-30 ml</t>
  </si>
  <si>
    <t>CRM-30 ml</t>
  </si>
  <si>
    <t>DIM-30 ml</t>
  </si>
  <si>
    <t>1766385011633652909</t>
  </si>
  <si>
    <t>DYM-30 ml</t>
  </si>
  <si>
    <t>EDM-30 ml</t>
  </si>
  <si>
    <t>EXM-30 ml</t>
  </si>
  <si>
    <t>1766385650741943561</t>
  </si>
  <si>
    <t>FPM-30 ml</t>
  </si>
  <si>
    <t>GEM-30 ml</t>
  </si>
  <si>
    <t>HEM-30 ml</t>
  </si>
  <si>
    <t>1766400202270345058</t>
  </si>
  <si>
    <t>LBM-30 ml</t>
  </si>
  <si>
    <t>LEM-30 ml</t>
  </si>
  <si>
    <t>MWM-30 ml</t>
  </si>
  <si>
    <t>Hercules10 ml.</t>
  </si>
  <si>
    <t>MLM-30 ml</t>
  </si>
  <si>
    <t>NBM-30 ml</t>
  </si>
  <si>
    <t>WP0260116001</t>
  </si>
  <si>
    <t>WP0260116001-1</t>
  </si>
  <si>
    <t>PPM-30 ml</t>
  </si>
  <si>
    <t>1766400512798766117</t>
  </si>
  <si>
    <t>PEM-30 ml</t>
  </si>
  <si>
    <t>1766402118968803936</t>
  </si>
  <si>
    <t>SPM-30 ml</t>
  </si>
  <si>
    <t>SEM-30 ml</t>
  </si>
  <si>
    <t>1766498886100807695</t>
  </si>
  <si>
    <t>SLM-30 ml</t>
  </si>
  <si>
    <t>1766499538543497320</t>
  </si>
  <si>
    <t>Teenage Dream50 ml.</t>
  </si>
  <si>
    <t>SIM-30 ml</t>
  </si>
  <si>
    <t>1766501039183126978</t>
  </si>
  <si>
    <t>SOM-30 ml</t>
  </si>
  <si>
    <t>TEM-30 ml</t>
  </si>
  <si>
    <t>1766554174857937774</t>
  </si>
  <si>
    <t>VOM-30 ml</t>
  </si>
  <si>
    <t>1766554624491278216</t>
  </si>
  <si>
    <t>VYM-30 ml</t>
  </si>
  <si>
    <t>1766554710648970310</t>
  </si>
  <si>
    <t>VEM-30 ml</t>
  </si>
  <si>
    <t>VXM-30 ml</t>
  </si>
  <si>
    <t>1766561704838434752</t>
  </si>
  <si>
    <t>VIM-30 ml</t>
  </si>
  <si>
    <t>1766584872943334172</t>
  </si>
  <si>
    <t>VGM-30 ml</t>
  </si>
  <si>
    <t>1766648661629607563</t>
  </si>
  <si>
    <t>WEM-50 ml</t>
  </si>
  <si>
    <t>1766655759377404999</t>
  </si>
  <si>
    <t>ZEM-30 ml</t>
  </si>
  <si>
    <t>1766656759202355490</t>
  </si>
  <si>
    <t>รายการสินค้าทดลองเกรด EDP+</t>
  </si>
  <si>
    <t>ASM-50 ml</t>
  </si>
  <si>
    <t>WP0260124001</t>
  </si>
  <si>
    <t>WP0260124001-1</t>
  </si>
  <si>
    <t>1766658773324228722</t>
  </si>
  <si>
    <t>Dynasty30 ml.</t>
  </si>
  <si>
    <t>BBM-50 ml</t>
  </si>
  <si>
    <t>1766666717954495821</t>
  </si>
  <si>
    <t>DXM-50 ml</t>
  </si>
  <si>
    <t>1766668227657390381</t>
  </si>
  <si>
    <t>IMM-50 ml</t>
  </si>
  <si>
    <t>LOM-50 ml</t>
  </si>
  <si>
    <t>LSM-50 ml</t>
  </si>
  <si>
    <t>1766736875015609065</t>
  </si>
  <si>
    <t>PAM-50 ml</t>
  </si>
  <si>
    <t>ROM-50 ml</t>
  </si>
  <si>
    <t>SMM-50 ml</t>
  </si>
  <si>
    <t>TLM-50 ml</t>
  </si>
  <si>
    <t>VAM-50 ml</t>
  </si>
  <si>
    <t>1766741272549369942</t>
  </si>
  <si>
    <t>ASM-30 ml</t>
  </si>
  <si>
    <t>1766756346165533311</t>
  </si>
  <si>
    <t>BBM-30 ml</t>
  </si>
  <si>
    <t>DXM-30 ml</t>
  </si>
  <si>
    <t>1766811051168280729</t>
  </si>
  <si>
    <t>IMM-30 ml</t>
  </si>
  <si>
    <t>LOM-30 ml</t>
  </si>
  <si>
    <t>WP0260203001</t>
  </si>
  <si>
    <t>WP0260203001-1</t>
  </si>
  <si>
    <t>LSM-30 ml</t>
  </si>
  <si>
    <t>PAM-30 ml</t>
  </si>
  <si>
    <t>Secret of Peach4 ml.</t>
  </si>
  <si>
    <t>ROM-30 ml</t>
  </si>
  <si>
    <t>SMM-30 ml</t>
  </si>
  <si>
    <t>1766818011784449471</t>
  </si>
  <si>
    <t>TLM-30 ml</t>
  </si>
  <si>
    <t>VAM-30 ml</t>
  </si>
  <si>
    <t>WEM-30 ml</t>
  </si>
  <si>
    <t>รายการสินค้าทดลองเกรด Le Parfum</t>
  </si>
  <si>
    <t>GAM-50 ml</t>
  </si>
  <si>
    <t>QUM-50 ml</t>
  </si>
  <si>
    <t>1766818368017138312</t>
  </si>
  <si>
    <t>SAM-50 ml</t>
  </si>
  <si>
    <t>WHM-50 ml</t>
  </si>
  <si>
    <t>1766820557584457481</t>
  </si>
  <si>
    <t>GAM-30 ml</t>
  </si>
  <si>
    <t>QUM-30 ml</t>
  </si>
  <si>
    <t>Persist4 ml.</t>
  </si>
  <si>
    <t>SAM-30 ml</t>
  </si>
  <si>
    <t>WHM-30 ml</t>
  </si>
  <si>
    <t>Dream Island4 ml.</t>
  </si>
  <si>
    <t>WP0260207001</t>
  </si>
  <si>
    <t>WP0260207001-1</t>
  </si>
  <si>
    <t>BAG-M</t>
  </si>
  <si>
    <t>BAG-S</t>
  </si>
  <si>
    <t>1766829390247954611</t>
  </si>
  <si>
    <t>TUM-W</t>
  </si>
  <si>
    <t>1766838512113275578</t>
  </si>
  <si>
    <t>TUM-DB</t>
  </si>
  <si>
    <t>CLO-M</t>
  </si>
  <si>
    <t>TPF-50ml</t>
  </si>
  <si>
    <t>หมายเหตุ :</t>
  </si>
  <si>
    <t>ผู้ขอเบิก</t>
  </si>
  <si>
    <t>ผู้อนุมัติ</t>
  </si>
  <si>
    <t>ผู้จ่าย</t>
  </si>
  <si>
    <t>ผู้ตรวจ</t>
  </si>
  <si>
    <t>1766922337634940961</t>
  </si>
  <si>
    <t>1766981728884658643</t>
  </si>
  <si>
    <t>767001723579378325</t>
  </si>
  <si>
    <t>Zeus30 ml.</t>
  </si>
  <si>
    <t>Blind Magnolia30 ml.</t>
  </si>
  <si>
    <t>DIM50</t>
  </si>
  <si>
    <t>1767002638066174062</t>
  </si>
  <si>
    <t>EDM50</t>
  </si>
  <si>
    <t>1767004275189862352</t>
  </si>
  <si>
    <t>1767005610043501243</t>
  </si>
  <si>
    <t>SPM50</t>
  </si>
  <si>
    <t>1767014670921879148</t>
  </si>
  <si>
    <t>WP0260213001</t>
  </si>
  <si>
    <t>WP0260213001-1</t>
  </si>
  <si>
    <t>1767018508555966124</t>
  </si>
  <si>
    <t>Aqua4 ml.</t>
  </si>
  <si>
    <t>Aries</t>
  </si>
  <si>
    <t>1767068222556331303</t>
  </si>
  <si>
    <t>1767070732420158146</t>
  </si>
  <si>
    <t>1767070822195819012</t>
  </si>
  <si>
    <t>1767071064020362916</t>
  </si>
  <si>
    <t>1767071395334408211</t>
  </si>
  <si>
    <t>THM50</t>
  </si>
  <si>
    <t>AGM50</t>
  </si>
  <si>
    <t>AQM50</t>
  </si>
  <si>
    <t>AMM50</t>
  </si>
  <si>
    <t>ATM50</t>
  </si>
  <si>
    <t>BYM50</t>
  </si>
  <si>
    <t>BMM50</t>
  </si>
  <si>
    <t>BUM50</t>
  </si>
  <si>
    <t>CDM50</t>
  </si>
  <si>
    <t>1767074617859135943</t>
  </si>
  <si>
    <t>CGM50</t>
  </si>
  <si>
    <t>CRM50</t>
  </si>
  <si>
    <t>DYM50</t>
  </si>
  <si>
    <t>EXM50</t>
  </si>
  <si>
    <t>FPM50</t>
  </si>
  <si>
    <t>FOM50</t>
  </si>
  <si>
    <t>HEM50</t>
  </si>
  <si>
    <t>LBM50</t>
  </si>
  <si>
    <t>LEM50</t>
  </si>
  <si>
    <t>MWM50</t>
  </si>
  <si>
    <t>1767079893435231317</t>
  </si>
  <si>
    <t>MLM50</t>
  </si>
  <si>
    <t>MEM50</t>
  </si>
  <si>
    <t>NBM50</t>
  </si>
  <si>
    <t>1767083635008984236</t>
  </si>
  <si>
    <t>NOM50</t>
  </si>
  <si>
    <t>1767093691939474962</t>
  </si>
  <si>
    <t>PPM50</t>
  </si>
  <si>
    <t>VYM50</t>
  </si>
  <si>
    <t>PEM50</t>
  </si>
  <si>
    <t>SLM50</t>
  </si>
  <si>
    <t>SIM50</t>
  </si>
  <si>
    <t>TEM50</t>
  </si>
  <si>
    <t>VOM50</t>
  </si>
  <si>
    <t>VEM50</t>
  </si>
  <si>
    <t>VXM50</t>
  </si>
  <si>
    <t>VIM50</t>
  </si>
  <si>
    <t>VGM50</t>
  </si>
  <si>
    <t>WEM50</t>
  </si>
  <si>
    <t>ZEM50</t>
  </si>
  <si>
    <t>THM30</t>
  </si>
  <si>
    <t>1767094592923645206</t>
  </si>
  <si>
    <t>AQM30</t>
  </si>
  <si>
    <t>AMM30</t>
  </si>
  <si>
    <t>ATM30</t>
  </si>
  <si>
    <t>BYM30</t>
  </si>
  <si>
    <t>BMM30</t>
  </si>
  <si>
    <t>BUM30</t>
  </si>
  <si>
    <t>WP0260218001</t>
  </si>
  <si>
    <t>WP0260218001-1</t>
  </si>
  <si>
    <t>1767095516538138326</t>
  </si>
  <si>
    <t>CDM30</t>
  </si>
  <si>
    <t>CGM30</t>
  </si>
  <si>
    <t>CRM30</t>
  </si>
  <si>
    <t>1767095603391475668</t>
  </si>
  <si>
    <t>DIM30</t>
  </si>
  <si>
    <t>DYM30</t>
  </si>
  <si>
    <t>EDM30</t>
  </si>
  <si>
    <t>EXM30</t>
  </si>
  <si>
    <t>1767097427208332119</t>
  </si>
  <si>
    <t>FPM30</t>
  </si>
  <si>
    <t>GER30</t>
  </si>
  <si>
    <t>1767100516762132168</t>
  </si>
  <si>
    <t>HEM30</t>
  </si>
  <si>
    <t>LBM30</t>
  </si>
  <si>
    <t>1767102808815876254</t>
  </si>
  <si>
    <t>LEM30</t>
  </si>
  <si>
    <t>MWM30</t>
  </si>
  <si>
    <t>MLM30</t>
  </si>
  <si>
    <t>1767106240271993939</t>
  </si>
  <si>
    <t>NBM30</t>
  </si>
  <si>
    <t>PPM30</t>
  </si>
  <si>
    <t>PEM30</t>
  </si>
  <si>
    <t>SPM30</t>
  </si>
  <si>
    <t>SEM30</t>
  </si>
  <si>
    <t>SLM30</t>
  </si>
  <si>
    <t>SIM30</t>
  </si>
  <si>
    <t>SOM30</t>
  </si>
  <si>
    <t>1767107008947504073</t>
  </si>
  <si>
    <t>Dynasty10 ml.</t>
  </si>
  <si>
    <t>TEM30</t>
  </si>
  <si>
    <t>VOM30</t>
  </si>
  <si>
    <t>VYM30</t>
  </si>
  <si>
    <t>1767154245583481339</t>
  </si>
  <si>
    <t>VEM30</t>
  </si>
  <si>
    <t>VXM30</t>
  </si>
  <si>
    <t>VIM30</t>
  </si>
  <si>
    <t>VGM30</t>
  </si>
  <si>
    <t>ZEM30</t>
  </si>
  <si>
    <t>1767155990506188934</t>
  </si>
  <si>
    <t>BBM30</t>
  </si>
  <si>
    <t>LOM30</t>
  </si>
  <si>
    <t>LSM30</t>
  </si>
  <si>
    <t>PAM30</t>
  </si>
  <si>
    <t>SMM30</t>
  </si>
  <si>
    <t>TLM30</t>
  </si>
  <si>
    <t>BBM50</t>
  </si>
  <si>
    <t>LOM50</t>
  </si>
  <si>
    <t>LSM50</t>
  </si>
  <si>
    <t>PAM50</t>
  </si>
  <si>
    <t>SMM50</t>
  </si>
  <si>
    <t>1767160255405199382</t>
  </si>
  <si>
    <t>TLM50</t>
  </si>
  <si>
    <t>WP0260220001</t>
  </si>
  <si>
    <t>1767166766365770947</t>
  </si>
  <si>
    <t>WP0260220001-1</t>
  </si>
  <si>
    <t>1767167323898443059</t>
  </si>
  <si>
    <t>GAM50</t>
  </si>
  <si>
    <t>QUM50</t>
  </si>
  <si>
    <t>SAM50</t>
  </si>
  <si>
    <t>WHM50</t>
  </si>
  <si>
    <t>GAM30</t>
  </si>
  <si>
    <t>QUM30</t>
  </si>
  <si>
    <t>SAM30</t>
  </si>
  <si>
    <t>WHM30</t>
  </si>
  <si>
    <t>อื่นๆ</t>
  </si>
  <si>
    <t>WP0260228001</t>
  </si>
  <si>
    <t>WP0260228001-1</t>
  </si>
  <si>
    <t>1767172373207954097</t>
  </si>
  <si>
    <t>1767173696651229964</t>
  </si>
  <si>
    <t>Blind Magnolia10 ml.</t>
  </si>
  <si>
    <t>Total</t>
  </si>
  <si>
    <t xml:space="preserve"> </t>
  </si>
  <si>
    <t>Sender: LAB PARFUMO</t>
  </si>
  <si>
    <t>Recipient: Central World</t>
  </si>
  <si>
    <t>From</t>
  </si>
  <si>
    <t>Approved by</t>
  </si>
  <si>
    <t>Received by:</t>
  </si>
  <si>
    <t xml:space="preserve">Name:  </t>
  </si>
  <si>
    <t xml:space="preserve">Name: </t>
  </si>
  <si>
    <t>Name:</t>
  </si>
  <si>
    <t>Date:</t>
  </si>
  <si>
    <t>Signature:</t>
  </si>
  <si>
    <t>1767176375124460880</t>
  </si>
  <si>
    <t>1767176462540662612</t>
  </si>
  <si>
    <t>Blind Magnolia50 ml.</t>
  </si>
  <si>
    <t>WP0260304001</t>
  </si>
  <si>
    <t>WP0260304001-1</t>
  </si>
  <si>
    <t>Buoyant30 ml.</t>
  </si>
  <si>
    <t>Code</t>
  </si>
  <si>
    <t>Brand</t>
  </si>
  <si>
    <t>DESCRIPTION</t>
  </si>
  <si>
    <t>Link</t>
  </si>
  <si>
    <t>PAYMENT</t>
  </si>
  <si>
    <t>Branch Code</t>
  </si>
  <si>
    <t>Store Code</t>
  </si>
  <si>
    <t>Store Tel.</t>
  </si>
  <si>
    <t>ชื่อผู้รับสินค้า</t>
  </si>
  <si>
    <t>Email Store</t>
  </si>
  <si>
    <t>Email Admin</t>
  </si>
  <si>
    <t>ที่อยู่ Store</t>
  </si>
  <si>
    <t>ORDER</t>
  </si>
  <si>
    <t>REFERENCE</t>
  </si>
  <si>
    <t>NAME</t>
  </si>
  <si>
    <t>SIZE</t>
  </si>
  <si>
    <t>UNIT COST</t>
  </si>
  <si>
    <t>REF.COS</t>
  </si>
  <si>
    <t>REMARK</t>
  </si>
  <si>
    <t>1000 Thousand</t>
  </si>
  <si>
    <t>EDP</t>
  </si>
  <si>
    <t>50 ml.</t>
  </si>
  <si>
    <t>Lab Parfumo</t>
  </si>
  <si>
    <t>01_CTW</t>
  </si>
  <si>
    <t>สาขาที่ 00001</t>
  </si>
  <si>
    <t>1767181576827138763</t>
  </si>
  <si>
    <t>Aqua</t>
  </si>
  <si>
    <t>Beyond30 ml.</t>
  </si>
  <si>
    <t>02_SCS-Seacon Squar Srinakarin</t>
  </si>
  <si>
    <t>02_SCS</t>
  </si>
  <si>
    <t>Event</t>
  </si>
  <si>
    <t>Argentum</t>
  </si>
  <si>
    <t>Atlantis</t>
  </si>
  <si>
    <t>1767184742681851532</t>
  </si>
  <si>
    <t>Beyond</t>
  </si>
  <si>
    <t>EDC Alipay/WeChat</t>
  </si>
  <si>
    <t>1767184963727849867</t>
  </si>
  <si>
    <t>Blind Magnolia</t>
  </si>
  <si>
    <t>EDC Thai QR Payment</t>
  </si>
  <si>
    <t>1767187338828257895</t>
  </si>
  <si>
    <t>WP0260305001</t>
  </si>
  <si>
    <t>WP0260305001-1</t>
  </si>
  <si>
    <t>1767189178669125897</t>
  </si>
  <si>
    <t>Buoyant</t>
  </si>
  <si>
    <t>EDC PromptCard</t>
  </si>
  <si>
    <t>Cherry Dance</t>
  </si>
  <si>
    <t>1767189484178833905</t>
  </si>
  <si>
    <t>Cocoa Gourmet</t>
  </si>
  <si>
    <t>Code Red</t>
  </si>
  <si>
    <t>Dream Island</t>
  </si>
  <si>
    <t>1767190286436765955</t>
  </si>
  <si>
    <t>Dynasty</t>
  </si>
  <si>
    <t>1767191637370648973</t>
  </si>
  <si>
    <t>Eden</t>
  </si>
  <si>
    <t>Excalibur (EDP)</t>
  </si>
  <si>
    <t>Gentle Elixir</t>
  </si>
  <si>
    <t>Found Peony</t>
  </si>
  <si>
    <t>Jan-26</t>
  </si>
  <si>
    <t>1767266632286509510</t>
  </si>
  <si>
    <t>1767268116597955924</t>
  </si>
  <si>
    <t>Hercules</t>
  </si>
  <si>
    <t>WP0260313001</t>
  </si>
  <si>
    <t>WP0260313001-1</t>
  </si>
  <si>
    <t>1767275101782143811</t>
  </si>
  <si>
    <t>La Belle</t>
  </si>
  <si>
    <t>1767277469372255353</t>
  </si>
  <si>
    <t>Legendary</t>
  </si>
  <si>
    <t>Make Way</t>
  </si>
  <si>
    <t>Mellow</t>
  </si>
  <si>
    <t>Moon Light</t>
  </si>
  <si>
    <t>1767327179390945037</t>
  </si>
  <si>
    <t>Never Blue</t>
  </si>
  <si>
    <t>Customer</t>
  </si>
  <si>
    <t>Sell</t>
  </si>
  <si>
    <t>TBGS</t>
  </si>
  <si>
    <t>FBGS</t>
  </si>
  <si>
    <t>Perfect Pear</t>
  </si>
  <si>
    <t>Persist</t>
  </si>
  <si>
    <t>1767342971314615011</t>
  </si>
  <si>
    <t>Secret of Peach</t>
  </si>
  <si>
    <t>1767348108110403367</t>
  </si>
  <si>
    <t>Savoury30 ml.</t>
  </si>
  <si>
    <t>Senorita</t>
  </si>
  <si>
    <t>1767352906785318161</t>
  </si>
  <si>
    <t>Shadow De Bacci Light50 ml.</t>
  </si>
  <si>
    <t>Shadow De Bacci Light</t>
  </si>
  <si>
    <t>1767360369226790078</t>
  </si>
  <si>
    <t>Buoyant10 ml.</t>
  </si>
  <si>
    <t>Sicilia</t>
  </si>
  <si>
    <t>Soir</t>
  </si>
  <si>
    <t>Teenage Dream</t>
  </si>
  <si>
    <t>1767361191583580903</t>
  </si>
  <si>
    <t>Tropical Leather10 ml.</t>
  </si>
  <si>
    <t>Velvet Oud</t>
  </si>
  <si>
    <t>1767363398589558005</t>
  </si>
  <si>
    <t>Victory10 ml.</t>
  </si>
  <si>
    <t>Victory</t>
  </si>
  <si>
    <t>1767418018582587921</t>
  </si>
  <si>
    <t>Vintage</t>
  </si>
  <si>
    <t>Virgin X</t>
  </si>
  <si>
    <t>1767420372240831695</t>
  </si>
  <si>
    <t>Vivid</t>
  </si>
  <si>
    <t>1767429568692333542</t>
  </si>
  <si>
    <t>Soir50 ml.</t>
  </si>
  <si>
    <t>Voyage</t>
  </si>
  <si>
    <t>Soir30 ml.</t>
  </si>
  <si>
    <t>Zeus</t>
  </si>
  <si>
    <t>Amber Spangle</t>
  </si>
  <si>
    <t>EDP+</t>
  </si>
  <si>
    <t>Blackest Black</t>
  </si>
  <si>
    <t>Dionysus X</t>
  </si>
  <si>
    <t>Impression</t>
  </si>
  <si>
    <t>1767430181164419483</t>
  </si>
  <si>
    <t>Legend of Oud</t>
  </si>
  <si>
    <t>WP0260313002</t>
  </si>
  <si>
    <t>WP0260313002-1</t>
  </si>
  <si>
    <t>1767435719799358892</t>
  </si>
  <si>
    <t>Luscious Santal</t>
  </si>
  <si>
    <t>1767435776308392395</t>
  </si>
  <si>
    <t>Patchouli Absolute</t>
  </si>
  <si>
    <t>1767436509490308361</t>
  </si>
  <si>
    <t>Rose Oud</t>
  </si>
  <si>
    <t>WP0260320001</t>
  </si>
  <si>
    <t>WP0260320001-1</t>
  </si>
  <si>
    <t>1767436625990920259</t>
  </si>
  <si>
    <t>Sparkling Mandarin</t>
  </si>
  <si>
    <t>Tropical Leather</t>
  </si>
  <si>
    <t>Vandal</t>
  </si>
  <si>
    <t>VAL-50 ml</t>
  </si>
  <si>
    <t>Wealth</t>
  </si>
  <si>
    <t>Gambling34+35</t>
  </si>
  <si>
    <t>PARFUM</t>
  </si>
  <si>
    <t>1767441457258755584</t>
  </si>
  <si>
    <t>Queen50 ml.</t>
  </si>
  <si>
    <t>Queen</t>
  </si>
  <si>
    <t>Savoury</t>
  </si>
  <si>
    <t>What</t>
  </si>
  <si>
    <t>1767450037450996649</t>
  </si>
  <si>
    <t>4 ml.</t>
  </si>
  <si>
    <t>1767502828776882198</t>
  </si>
  <si>
    <t>1767503288878192588</t>
  </si>
  <si>
    <t>1767520403390602791</t>
  </si>
  <si>
    <t>1767520817661521194</t>
  </si>
  <si>
    <t>1767526417865696768</t>
  </si>
  <si>
    <t>1767534392613931681</t>
  </si>
  <si>
    <t>1767587576498932471</t>
  </si>
  <si>
    <t>1767587806664111120</t>
  </si>
  <si>
    <t>1767592008274203240</t>
  </si>
  <si>
    <t>Savoury50 ml.</t>
  </si>
  <si>
    <t>1767618285421319544</t>
  </si>
  <si>
    <t>1767669359311549562</t>
  </si>
  <si>
    <t>1767700812718488325</t>
  </si>
  <si>
    <t>1767702964525148161</t>
  </si>
  <si>
    <t>Hercules50 ml.</t>
  </si>
  <si>
    <t>Zeus4 ml.</t>
  </si>
  <si>
    <t>Feb-26</t>
  </si>
  <si>
    <t>1767774202231326195</t>
  </si>
  <si>
    <t>MEL-4 ml</t>
  </si>
  <si>
    <t>1767880697538237366</t>
  </si>
  <si>
    <t>1767937153214175353</t>
  </si>
  <si>
    <t>WP0260320002</t>
  </si>
  <si>
    <t>WP0260320002-1</t>
  </si>
  <si>
    <t>1767937974731766584</t>
  </si>
  <si>
    <t>1767939694241237253</t>
  </si>
  <si>
    <t>1767939828021525527</t>
  </si>
  <si>
    <t>1767947106413175579</t>
  </si>
  <si>
    <t>WP0260325001</t>
  </si>
  <si>
    <t>WP0260325001-1</t>
  </si>
  <si>
    <t>1767953700394754359</t>
  </si>
  <si>
    <t>1768025698642650798</t>
  </si>
  <si>
    <t>เปลี่ยนกลิ่นจาก Beyond</t>
  </si>
  <si>
    <t>1768045608407281639</t>
  </si>
  <si>
    <t>Mar-26</t>
  </si>
  <si>
    <t>Victory30 ml.</t>
  </si>
  <si>
    <t>1768047643712513812</t>
  </si>
  <si>
    <t>1768051369143757683</t>
  </si>
  <si>
    <t>1768110285333579687</t>
  </si>
  <si>
    <t>1768110378502794101</t>
  </si>
  <si>
    <t>1768120239667630030</t>
  </si>
  <si>
    <t>1768125627560432220</t>
  </si>
  <si>
    <t>1768126859819156200</t>
  </si>
  <si>
    <t>1768141344420308565</t>
  </si>
  <si>
    <t>1768191720063522830</t>
  </si>
  <si>
    <t>1768209584009529911</t>
  </si>
  <si>
    <t>30 ml.</t>
  </si>
  <si>
    <t>1768213424902370432</t>
  </si>
  <si>
    <t>Apr-26</t>
  </si>
  <si>
    <t>Am</t>
  </si>
  <si>
    <t>1768283264646947072</t>
  </si>
  <si>
    <t>1768286965384493073</t>
  </si>
  <si>
    <t>1768287490946365655</t>
  </si>
  <si>
    <t>1768287561548598772</t>
  </si>
  <si>
    <t>1768291395735300468</t>
  </si>
  <si>
    <t>WP0260328001</t>
  </si>
  <si>
    <t>WP0260328001-1</t>
  </si>
  <si>
    <t>1768308640171723133</t>
  </si>
  <si>
    <t>1768294893848428795</t>
  </si>
  <si>
    <t>Teenage Dream4 ml.</t>
  </si>
  <si>
    <t>1768309805801213622</t>
  </si>
  <si>
    <t>1768311203934106595</t>
  </si>
  <si>
    <t>1768311372538426823</t>
  </si>
  <si>
    <t>WP0260402001</t>
  </si>
  <si>
    <t>WP0260402001-1</t>
  </si>
  <si>
    <t>1768365802626399623</t>
  </si>
  <si>
    <t>รวม 2 ยอด</t>
  </si>
  <si>
    <t>1768365886550501454</t>
  </si>
  <si>
    <t>Excalibur (EDP)30 ml.</t>
  </si>
  <si>
    <t>1768365940198312089</t>
  </si>
  <si>
    <t>1768366567748727612</t>
  </si>
  <si>
    <t>1768372207159967028</t>
  </si>
  <si>
    <t>1768372263214647017</t>
  </si>
  <si>
    <t>1768372455256954483</t>
  </si>
  <si>
    <t>1768382410361946805</t>
  </si>
  <si>
    <t>10 ml.</t>
  </si>
  <si>
    <t>May-26</t>
  </si>
  <si>
    <t>Beyond4 ml.</t>
  </si>
  <si>
    <t>1768395847826520278</t>
  </si>
  <si>
    <t>1768399835230985920</t>
  </si>
  <si>
    <t>WP0260406001</t>
  </si>
  <si>
    <t>WP0260406001-1</t>
  </si>
  <si>
    <t>1768479266488755187</t>
  </si>
  <si>
    <t>1768481305570461184</t>
  </si>
  <si>
    <t>1768481783240786975</t>
  </si>
  <si>
    <t>1768540432305146613</t>
  </si>
  <si>
    <t>1768552782698612984</t>
  </si>
  <si>
    <t>1768555272042100780</t>
  </si>
  <si>
    <t>VAL-10 ml</t>
  </si>
  <si>
    <t>1000 Thousand TRY ME!</t>
  </si>
  <si>
    <t>Aqua TRY ME!</t>
  </si>
  <si>
    <t>1768558584339936231</t>
  </si>
  <si>
    <t>Argentum TRY ME!</t>
  </si>
  <si>
    <t>Atlantis TRY ME!</t>
  </si>
  <si>
    <t>Beyond TRY ME!</t>
  </si>
  <si>
    <t>Blind Magnolia TRY ME!</t>
  </si>
  <si>
    <t>Buoyant TRY ME!</t>
  </si>
  <si>
    <t>Cherry Dance TRY ME!</t>
  </si>
  <si>
    <t>Cocoa Gourmet TRY ME!</t>
  </si>
  <si>
    <t>Code Red TRY ME!</t>
  </si>
  <si>
    <t>1768561659677403455</t>
  </si>
  <si>
    <t>Dream Island TRY ME!</t>
  </si>
  <si>
    <t>Dynasty TRY ME!</t>
  </si>
  <si>
    <t>Eden TRY ME!</t>
  </si>
  <si>
    <t>1768565653123371566</t>
  </si>
  <si>
    <t>Excalibur (EDP) TRY ME!</t>
  </si>
  <si>
    <t>Found Peony TRY ME!</t>
  </si>
  <si>
    <t>Gentle Elixir TRY ME!</t>
  </si>
  <si>
    <t>Hercules TRY ME!</t>
  </si>
  <si>
    <t>La Belle TRY ME!</t>
  </si>
  <si>
    <t>1768565731991776943</t>
  </si>
  <si>
    <t>Legendary TRY ME!</t>
  </si>
  <si>
    <t>Make Way TRY ME!</t>
  </si>
  <si>
    <t>Moon Light TRY ME!</t>
  </si>
  <si>
    <t>Never Blue TRY ME!</t>
  </si>
  <si>
    <t>Perfect Pear TRY ME!</t>
  </si>
  <si>
    <t>Persist TRY ME!</t>
  </si>
  <si>
    <t>1768566672183747617</t>
  </si>
  <si>
    <t>Secret of Peach TRY ME!</t>
  </si>
  <si>
    <t>Senorita TRY ME!</t>
  </si>
  <si>
    <t>Shadow De Bacci Light TRY ME!</t>
  </si>
  <si>
    <t>1768571539694638451</t>
  </si>
  <si>
    <t>Sicilia TRY ME!</t>
  </si>
  <si>
    <t>Soir TRY ME!</t>
  </si>
  <si>
    <t>Teenage Dream TRY ME!</t>
  </si>
  <si>
    <t>1768572451745813855</t>
  </si>
  <si>
    <t>Velvet Oud TRY ME!</t>
  </si>
  <si>
    <t>Victory TRY ME!</t>
  </si>
  <si>
    <t>Vintage TRY ME!</t>
  </si>
  <si>
    <t>Virgin X TRY ME!</t>
  </si>
  <si>
    <t>Vivid TRY ME!</t>
  </si>
  <si>
    <t>Voyage TRY ME!</t>
  </si>
  <si>
    <t>Zeus TRY ME!</t>
  </si>
  <si>
    <t>ASM50</t>
  </si>
  <si>
    <t>Amber Spangle TRY ME!</t>
  </si>
  <si>
    <t>Blackest Black TRY ME!</t>
  </si>
  <si>
    <t>1768628694052313213</t>
  </si>
  <si>
    <t>DXM50</t>
  </si>
  <si>
    <t>Dionysus X TRY ME!</t>
  </si>
  <si>
    <t>IMM50</t>
  </si>
  <si>
    <t>Impression TRY ME!</t>
  </si>
  <si>
    <t>Legend of Oud TRY ME!</t>
  </si>
  <si>
    <t>1768640178875492395</t>
  </si>
  <si>
    <t>Luscious Santal TRY ME!</t>
  </si>
  <si>
    <t>Patchouli Absolute TRY ME!</t>
  </si>
  <si>
    <t>1768649158534181903</t>
  </si>
  <si>
    <t>ROM50</t>
  </si>
  <si>
    <t>Rose Oud TRY ME!</t>
  </si>
  <si>
    <t>Sparkling Mandarin TRY ME!</t>
  </si>
  <si>
    <t>Tropical Leather TRY ME!</t>
  </si>
  <si>
    <t>VAM50</t>
  </si>
  <si>
    <t>Vandal TRY ME!</t>
  </si>
  <si>
    <t>Wealth TRY ME!</t>
  </si>
  <si>
    <t>1768655605181105701</t>
  </si>
  <si>
    <t>Jun-26</t>
  </si>
  <si>
    <t>Gambling34+35 TRY ME!</t>
  </si>
  <si>
    <t>Queen TRY ME!</t>
  </si>
  <si>
    <t>1768709721921735639</t>
  </si>
  <si>
    <t>Savoury TRY ME!</t>
  </si>
  <si>
    <t>What TRY ME!</t>
  </si>
  <si>
    <t>1768710412648757829</t>
  </si>
  <si>
    <t>1768736500908257294</t>
  </si>
  <si>
    <t>1768741351792268331</t>
  </si>
  <si>
    <t>ASM30</t>
  </si>
  <si>
    <t>DXM30</t>
  </si>
  <si>
    <t>1768804329624874302</t>
  </si>
  <si>
    <t>IMM30</t>
  </si>
  <si>
    <t>WP0260406002</t>
  </si>
  <si>
    <t>WP0260406002-1</t>
  </si>
  <si>
    <t>1768811104923263157</t>
  </si>
  <si>
    <t>ROM30</t>
  </si>
  <si>
    <t>1768814482247598858</t>
  </si>
  <si>
    <t>VAM30</t>
  </si>
  <si>
    <t>WEM30</t>
  </si>
  <si>
    <t>1768831000917590733</t>
  </si>
  <si>
    <t>1768879067632658676</t>
  </si>
  <si>
    <t>ถุงกระดาษ Size M</t>
  </si>
  <si>
    <t>Bag</t>
  </si>
  <si>
    <t>Size M</t>
  </si>
  <si>
    <t>WP0260410001</t>
  </si>
  <si>
    <t>WP0260410001-1</t>
  </si>
  <si>
    <t>ถุงกระดาษ Size S</t>
  </si>
  <si>
    <t>Size S</t>
  </si>
  <si>
    <t>Tumbler CYOC (White)</t>
  </si>
  <si>
    <t>Tumbler</t>
  </si>
  <si>
    <t>White</t>
  </si>
  <si>
    <t>1768886161014455452</t>
  </si>
  <si>
    <t>Teenage Dream30 ml.</t>
  </si>
  <si>
    <t>Tumbler CYOC (Dark Blue)</t>
  </si>
  <si>
    <t>Dark Blue</t>
  </si>
  <si>
    <t>Cloth BAG CYOC</t>
  </si>
  <si>
    <t>Cloth</t>
  </si>
  <si>
    <t>Cherry Shade</t>
  </si>
  <si>
    <t>CRS-50ml</t>
  </si>
  <si>
    <t>1768888898191673312</t>
  </si>
  <si>
    <t>CRS-30ml</t>
  </si>
  <si>
    <t>CRS-10ml</t>
  </si>
  <si>
    <t>CRS-4ml</t>
  </si>
  <si>
    <t>1768898775443894518</t>
  </si>
  <si>
    <t>Passion</t>
  </si>
  <si>
    <t>PSS-50ml</t>
  </si>
  <si>
    <t>PSS-30ml</t>
  </si>
  <si>
    <t>PSS-10ml</t>
  </si>
  <si>
    <t>PSS-4ml</t>
  </si>
  <si>
    <t>Rosarine</t>
  </si>
  <si>
    <t>ROS-50ml</t>
  </si>
  <si>
    <t>1768908196588992024</t>
  </si>
  <si>
    <t>ROS-30ml</t>
  </si>
  <si>
    <t>ROS-10ml</t>
  </si>
  <si>
    <t>ROS-4ml</t>
  </si>
  <si>
    <t>1768919914554441822</t>
  </si>
  <si>
    <t>Silver</t>
  </si>
  <si>
    <t>SIL-50ml</t>
  </si>
  <si>
    <t>SIL-30ml</t>
  </si>
  <si>
    <t>SIL-10ml</t>
  </si>
  <si>
    <t>1768974212766147089</t>
  </si>
  <si>
    <t>SIL-4ml</t>
  </si>
  <si>
    <t>Cherry Shade TRY ME!</t>
  </si>
  <si>
    <t>CRST-50ml</t>
  </si>
  <si>
    <t>Passion TRY ME!</t>
  </si>
  <si>
    <t>PSST-50ml</t>
  </si>
  <si>
    <t>1768981686621989232</t>
  </si>
  <si>
    <t>Rosarine TRY ME!</t>
  </si>
  <si>
    <t>ROST-50ml</t>
  </si>
  <si>
    <t>Silver TRY ME!</t>
  </si>
  <si>
    <t>SILT-50ml</t>
  </si>
  <si>
    <t>Thai Perfume (น้ำปรุง)</t>
  </si>
  <si>
    <t>EDT</t>
  </si>
  <si>
    <t>1768981983361507749</t>
  </si>
  <si>
    <t>Eden30 ml.</t>
  </si>
  <si>
    <t>Angel</t>
  </si>
  <si>
    <t>Angel TRY ME!</t>
  </si>
  <si>
    <t>Fortuna</t>
  </si>
  <si>
    <t>Fortuna TRY ME!</t>
  </si>
  <si>
    <t>Nouveau</t>
  </si>
  <si>
    <t>1768983616048115931</t>
  </si>
  <si>
    <t>Nouveau TRY ME!</t>
  </si>
  <si>
    <t>Mellow TRY ME!</t>
  </si>
  <si>
    <t>1768985323951174993</t>
  </si>
  <si>
    <t>ALT-30ml</t>
  </si>
  <si>
    <t>FPN-30ml</t>
  </si>
  <si>
    <t>ROD-30ml</t>
  </si>
  <si>
    <t>VAN-30ml</t>
  </si>
  <si>
    <t>ข้อมูลการขาย</t>
  </si>
  <si>
    <t>1768987407445156688</t>
  </si>
  <si>
    <t>DATE</t>
  </si>
  <si>
    <t>SCENT</t>
  </si>
  <si>
    <t xml:space="preserve"> UNIT COST</t>
  </si>
  <si>
    <t>QUANTITY</t>
  </si>
  <si>
    <t>TOTAL COST</t>
  </si>
  <si>
    <t>1769001300449643667</t>
  </si>
  <si>
    <t>176900176541534430</t>
  </si>
  <si>
    <t>1769003554091911339</t>
  </si>
  <si>
    <t>1769055862397647713</t>
  </si>
  <si>
    <t>1769063279702184640</t>
  </si>
  <si>
    <t>1769073982203348598</t>
  </si>
  <si>
    <t>1769076448118583000</t>
  </si>
  <si>
    <t>1769092165367229402</t>
  </si>
  <si>
    <t>1769140254172387378</t>
  </si>
  <si>
    <t>1769160078733760077</t>
  </si>
  <si>
    <t>1769160768258883447</t>
  </si>
  <si>
    <t>Victory50 ml.</t>
  </si>
  <si>
    <t>WP0260411001</t>
  </si>
  <si>
    <t>WP0260411001-1</t>
  </si>
  <si>
    <t>1769160907795200668</t>
  </si>
  <si>
    <t>1769160981955257379</t>
  </si>
  <si>
    <t>WP0260417001</t>
  </si>
  <si>
    <t>WP0260417001-1</t>
  </si>
  <si>
    <t>Aug-26</t>
  </si>
  <si>
    <t>1769161055455361846</t>
  </si>
  <si>
    <t>1769162725325641553</t>
  </si>
  <si>
    <t>WP0260421001</t>
  </si>
  <si>
    <t>WP0260421001-1</t>
  </si>
  <si>
    <t>1769246639799597541</t>
  </si>
  <si>
    <t>สต๊อกสินค้า</t>
  </si>
  <si>
    <t>1769246704740623346</t>
  </si>
  <si>
    <t>รายการส่งไป</t>
  </si>
  <si>
    <t>รายการขาย</t>
  </si>
  <si>
    <t>สินค้าคงเหลือ</t>
  </si>
  <si>
    <t>1769256875172654528</t>
  </si>
  <si>
    <t>1769319045304754407</t>
  </si>
  <si>
    <t>WP0260422001</t>
  </si>
  <si>
    <t>WP0260422001-1</t>
  </si>
  <si>
    <t>1769326982066232721</t>
  </si>
  <si>
    <t>1769328980763462904</t>
  </si>
  <si>
    <t>1769402005043485219</t>
  </si>
  <si>
    <t>WP0260427001</t>
  </si>
  <si>
    <t>WP0260427001-1</t>
  </si>
  <si>
    <t>1769404807581780801</t>
  </si>
  <si>
    <t>1769405516200641319</t>
  </si>
  <si>
    <t>1769405776498751183</t>
  </si>
  <si>
    <t>Queen30 ml.</t>
  </si>
  <si>
    <t>1769406430116620540</t>
  </si>
  <si>
    <t>1769421801814161650</t>
  </si>
  <si>
    <t>1769434931173274049</t>
  </si>
  <si>
    <t>1769501415607892490</t>
  </si>
  <si>
    <t>1769507363487759591</t>
  </si>
  <si>
    <t>1769512904948569749</t>
  </si>
  <si>
    <t>1769513026677900190</t>
  </si>
  <si>
    <t>1769578359779767644</t>
  </si>
  <si>
    <t>1769588065437271024</t>
  </si>
  <si>
    <t>1769605971049932316</t>
  </si>
  <si>
    <t>1769610816499734923</t>
  </si>
  <si>
    <t>1769672711988636370</t>
  </si>
  <si>
    <t>1769672788338517127</t>
  </si>
  <si>
    <t>Gentle Elixir30 ml.</t>
  </si>
  <si>
    <t>1769752709854494538</t>
  </si>
  <si>
    <t>1769756630659303983</t>
  </si>
  <si>
    <t>1769757236910704565</t>
  </si>
  <si>
    <t>1769762695237824175</t>
  </si>
  <si>
    <t>1769763232507193102</t>
  </si>
  <si>
    <t>WP0260430001</t>
  </si>
  <si>
    <t>WP0260430001-1</t>
  </si>
  <si>
    <t>1769766217529886835</t>
  </si>
  <si>
    <t>1769766846881886752</t>
  </si>
  <si>
    <t>1769775165015129385</t>
  </si>
  <si>
    <t>1769780765977527986</t>
  </si>
  <si>
    <t>1769848013694984129</t>
  </si>
  <si>
    <t>1769850493636495040</t>
  </si>
  <si>
    <t>WP0260505001</t>
  </si>
  <si>
    <t>WP0260505001-1</t>
  </si>
  <si>
    <t>1769854190738833364</t>
  </si>
  <si>
    <t>1769858954709685397</t>
  </si>
  <si>
    <t>1769859856258105557</t>
  </si>
  <si>
    <t>1769863142003149448</t>
  </si>
  <si>
    <t>ลืมลดราคาในเครื่อง POS</t>
  </si>
  <si>
    <t>1769948064154308847</t>
  </si>
  <si>
    <t>1769949606006371254</t>
  </si>
  <si>
    <t>Buoyant50 ml.</t>
  </si>
  <si>
    <t>WP0260506001</t>
  </si>
  <si>
    <t>WP0260506001-1</t>
  </si>
  <si>
    <t>1770004450472499346</t>
  </si>
  <si>
    <t>WP0260509001</t>
  </si>
  <si>
    <t>WP0260509001-1</t>
  </si>
  <si>
    <t>1770012747024339114</t>
  </si>
  <si>
    <t>1770018177860167818</t>
  </si>
  <si>
    <t>1770024241288444156</t>
  </si>
  <si>
    <t>1770024843904935939</t>
  </si>
  <si>
    <t>1770033348666572378</t>
  </si>
  <si>
    <t>1770092598704624653</t>
  </si>
  <si>
    <t>1770093514630771669</t>
  </si>
  <si>
    <t>1770104414033142340</t>
  </si>
  <si>
    <t>1770116189714899496</t>
  </si>
  <si>
    <t>1770121788647183659</t>
  </si>
  <si>
    <t>1770205139352872969</t>
  </si>
  <si>
    <t>1770268223892426332</t>
  </si>
  <si>
    <t>1770271801088332621</t>
  </si>
  <si>
    <t>1770291309853242112</t>
  </si>
  <si>
    <t>1770360444357564180</t>
  </si>
  <si>
    <t>1770369931953906955</t>
  </si>
  <si>
    <t>WP0260511001</t>
  </si>
  <si>
    <t>WP0260511001-1</t>
  </si>
  <si>
    <t>1770371946483757794</t>
  </si>
  <si>
    <t>1770377416354860807</t>
  </si>
  <si>
    <t>1770380626885292012</t>
  </si>
  <si>
    <t>1770446204669843907</t>
  </si>
  <si>
    <t>1770533288576551700</t>
  </si>
  <si>
    <t>1770539725864652854</t>
  </si>
  <si>
    <t>Virgin X4 ml.</t>
  </si>
  <si>
    <t>1770551350820540676</t>
  </si>
  <si>
    <t>1770622972991202301</t>
  </si>
  <si>
    <t>1770624112682578187</t>
  </si>
  <si>
    <t>1770630010847900285</t>
  </si>
  <si>
    <t>Vivid4 ml.</t>
  </si>
  <si>
    <t>1770634787677735541</t>
  </si>
  <si>
    <t>1770643950668409385</t>
  </si>
  <si>
    <t>Gentle Elixir50 ml.</t>
  </si>
  <si>
    <t>Excalibur (EDP)4 ml.</t>
  </si>
  <si>
    <t>1770704698628289836</t>
  </si>
  <si>
    <t>Blind Magnolia4 ml.</t>
  </si>
  <si>
    <t>1770711329880923525</t>
  </si>
  <si>
    <t>1770725988977185990</t>
  </si>
  <si>
    <t>1770785361040174745</t>
  </si>
  <si>
    <t>WP0260512001</t>
  </si>
  <si>
    <t>WP0260512001-1</t>
  </si>
  <si>
    <t>1770785540660428676</t>
  </si>
  <si>
    <t>1770805093467946294</t>
  </si>
  <si>
    <t>1770808873356935565</t>
  </si>
  <si>
    <t>Shipping</t>
  </si>
  <si>
    <t>Order Number</t>
  </si>
  <si>
    <t>SKU</t>
  </si>
  <si>
    <t>Name</t>
  </si>
  <si>
    <t>Serial Number</t>
  </si>
  <si>
    <t>Grade</t>
  </si>
  <si>
    <t>Duplicate</t>
  </si>
  <si>
    <t>Receive</t>
  </si>
  <si>
    <t>Return Date</t>
  </si>
  <si>
    <t>Notes</t>
  </si>
  <si>
    <t>Lab50 TA6688</t>
  </si>
  <si>
    <t>01_CTW - Central Word</t>
  </si>
  <si>
    <t>Lab50 TA6774</t>
  </si>
  <si>
    <t>Lab50 TA6737</t>
  </si>
  <si>
    <t>Lab50 TA6750</t>
  </si>
  <si>
    <t>WP0260515001</t>
  </si>
  <si>
    <t>WP0260515001-1</t>
  </si>
  <si>
    <t>Lab50 TA6733</t>
  </si>
  <si>
    <t>1770902475370205083</t>
  </si>
  <si>
    <t>Lab50 TA6696</t>
  </si>
  <si>
    <t>1770903650252837860</t>
  </si>
  <si>
    <t>Lab50 TA6704</t>
  </si>
  <si>
    <t>Lab50 TA6694</t>
  </si>
  <si>
    <t>1770903900753891158</t>
  </si>
  <si>
    <t>Lab50 TA6769</t>
  </si>
  <si>
    <t>Lab50 TA6735</t>
  </si>
  <si>
    <t>Lab50 TA6709</t>
  </si>
  <si>
    <t>1770904719865406103</t>
  </si>
  <si>
    <t>Lab50 TA6752</t>
  </si>
  <si>
    <t>1770956152094907219</t>
  </si>
  <si>
    <t>Lab50 TA6740</t>
  </si>
  <si>
    <t>Lab50 TA6680</t>
  </si>
  <si>
    <t>1770960973176693498</t>
  </si>
  <si>
    <t>Lab50 TA6683</t>
  </si>
  <si>
    <t>1770962147254974182</t>
  </si>
  <si>
    <t>Lab50 TA6739</t>
  </si>
  <si>
    <t>WP0260520001</t>
  </si>
  <si>
    <t>WP0260520001-1</t>
  </si>
  <si>
    <t>1770964800317302990</t>
  </si>
  <si>
    <t>Lab50 TA6755</t>
  </si>
  <si>
    <t>1770968850201506367</t>
  </si>
  <si>
    <t>Lab50 TA6741</t>
  </si>
  <si>
    <t>Lab50 TA6745</t>
  </si>
  <si>
    <t>Lab50 TA6744</t>
  </si>
  <si>
    <t>1770971119846310961</t>
  </si>
  <si>
    <t>Lab50 TA6970</t>
  </si>
  <si>
    <t>Return</t>
  </si>
  <si>
    <t>Lab50 TA6978</t>
  </si>
  <si>
    <t>1770972385111374550</t>
  </si>
  <si>
    <t>Lab50 TA6986</t>
  </si>
  <si>
    <t>Lab50 TA6974</t>
  </si>
  <si>
    <t>Lab50 TA6973</t>
  </si>
  <si>
    <t>Lab50 TA6980</t>
  </si>
  <si>
    <t>Lab50 TA6975</t>
  </si>
  <si>
    <t>Lab50 TA6987</t>
  </si>
  <si>
    <t>1770984917295402623</t>
  </si>
  <si>
    <t>Lab50 TA6977</t>
  </si>
  <si>
    <t>1770988116671778325</t>
  </si>
  <si>
    <t>Lab50 TA6968</t>
  </si>
  <si>
    <t>Lab50 TA6993</t>
  </si>
  <si>
    <t>1770991758621647007</t>
  </si>
  <si>
    <t>Lab50 TA6971</t>
  </si>
  <si>
    <t>Lab50 TA6982</t>
  </si>
  <si>
    <t>Lab50 TA6983</t>
  </si>
  <si>
    <t>Lab50 TA6979</t>
  </si>
  <si>
    <t>Lab50 TA6976</t>
  </si>
  <si>
    <t>Lab50 TA6981</t>
  </si>
  <si>
    <t>Aries, Mint</t>
  </si>
  <si>
    <t>1771040591121252238</t>
  </si>
  <si>
    <t>Lab50 TA6985</t>
  </si>
  <si>
    <t>Lab50 TA6991</t>
  </si>
  <si>
    <t>Lab50 TA6967</t>
  </si>
  <si>
    <t>Lab50 TA6565</t>
  </si>
  <si>
    <t>1771040877583480267</t>
  </si>
  <si>
    <t>Lab50 TA6564</t>
  </si>
  <si>
    <t>Lab50 TA6579</t>
  </si>
  <si>
    <t>Lab50 TA6577</t>
  </si>
  <si>
    <t>1771049120663448907</t>
  </si>
  <si>
    <t>Lab50 TA6571</t>
  </si>
  <si>
    <t>Lab50 TA6561</t>
  </si>
  <si>
    <t>Lab50 TA6573</t>
  </si>
  <si>
    <t>Lab50 TA6582</t>
  </si>
  <si>
    <t>Lab50 TA6560</t>
  </si>
  <si>
    <t>Lab50 TA6578</t>
  </si>
  <si>
    <t>Lab50 TA6570</t>
  </si>
  <si>
    <t>1771049427208203979</t>
  </si>
  <si>
    <t>Lab50 TA6559</t>
  </si>
  <si>
    <t>Lab50 TA6572</t>
  </si>
  <si>
    <t>Lab50 TA6562</t>
  </si>
  <si>
    <t>1771049553040298028</t>
  </si>
  <si>
    <t>Lab50 TA6569</t>
  </si>
  <si>
    <t>Lab50 TA6574</t>
  </si>
  <si>
    <t>Soir4 ml.</t>
  </si>
  <si>
    <t>Lab50 TA6568</t>
  </si>
  <si>
    <t>1771053751598330545</t>
  </si>
  <si>
    <t>Lab50 TA6563</t>
  </si>
  <si>
    <t>Lab50 TA6580</t>
  </si>
  <si>
    <t>Lab50 TA6581</t>
  </si>
  <si>
    <t>1771066443255159137</t>
  </si>
  <si>
    <t>Lab50 TA7397</t>
  </si>
  <si>
    <t>1771067552439569357</t>
  </si>
  <si>
    <t>Lab50 TA7400</t>
  </si>
  <si>
    <t>Lab50 TA7403</t>
  </si>
  <si>
    <t>Lab50 TA7399</t>
  </si>
  <si>
    <t>Lab50 TA7389</t>
  </si>
  <si>
    <t>Lab50 TA7382</t>
  </si>
  <si>
    <t>1771071127050699579</t>
  </si>
  <si>
    <t>Lab50 TA7374</t>
  </si>
  <si>
    <t>Lab50 TA7390</t>
  </si>
  <si>
    <t>Lab50 TA7405</t>
  </si>
  <si>
    <t>Lab50 TA7402</t>
  </si>
  <si>
    <t>1771075331710693625</t>
  </si>
  <si>
    <t>Lab50 TA7372</t>
  </si>
  <si>
    <t>1771075786789372715</t>
  </si>
  <si>
    <t>Lab50 TA7379</t>
  </si>
  <si>
    <t>1771077881336550686</t>
  </si>
  <si>
    <t>Lab50 TA7406</t>
  </si>
  <si>
    <t>WP0260523001</t>
  </si>
  <si>
    <t>WP0260523001-1</t>
  </si>
  <si>
    <t>Lab50 TA7381</t>
  </si>
  <si>
    <t>Lab50 TA7380</t>
  </si>
  <si>
    <t>Lab50 TA7373</t>
  </si>
  <si>
    <t>1771143631981402364</t>
  </si>
  <si>
    <t>Lab50 TA7401</t>
  </si>
  <si>
    <t>Lab50 TA7404</t>
  </si>
  <si>
    <t>Lab50 TA7398</t>
  </si>
  <si>
    <t>1771158990350422474</t>
  </si>
  <si>
    <t>Lab50 TA7371</t>
  </si>
  <si>
    <t>1771164892979340826</t>
  </si>
  <si>
    <t>Lab50 TA6358</t>
  </si>
  <si>
    <t>Lab50 TA6360</t>
  </si>
  <si>
    <t>Lab50 TA6354</t>
  </si>
  <si>
    <t>1771226413346864758</t>
  </si>
  <si>
    <t>Lab50 TA6334</t>
  </si>
  <si>
    <t>WP0260525001</t>
  </si>
  <si>
    <t>WP0260525001-1</t>
  </si>
  <si>
    <t>Lab50 TA6349</t>
  </si>
  <si>
    <t>1771247390465109868</t>
  </si>
  <si>
    <t>Passion50 ml.</t>
  </si>
  <si>
    <t>Lab50 TA6359</t>
  </si>
  <si>
    <t>Lab50 TA6345</t>
  </si>
  <si>
    <t>Lab50 TA6363</t>
  </si>
  <si>
    <t>1771251999944957001</t>
  </si>
  <si>
    <t>Lab50 TA6350</t>
  </si>
  <si>
    <t>Lab50 TA6355</t>
  </si>
  <si>
    <t>Lab50 TA6344</t>
  </si>
  <si>
    <t>Jom</t>
  </si>
  <si>
    <t>1771252237856302054</t>
  </si>
  <si>
    <t>Lab50 TA6348</t>
  </si>
  <si>
    <t>Lab50 TA6353</t>
  </si>
  <si>
    <t>Lab50 TA6347</t>
  </si>
  <si>
    <t>1771312959791360754</t>
  </si>
  <si>
    <t>Luscious Santal50 ml.</t>
  </si>
  <si>
    <t>Lab50 TA6356</t>
  </si>
  <si>
    <t>Lab50 TA6352</t>
  </si>
  <si>
    <t>Lab50 TA6361</t>
  </si>
  <si>
    <t>Lab50 TA6362</t>
  </si>
  <si>
    <t>Lab50 TA6357</t>
  </si>
  <si>
    <t>1771313276784323689</t>
  </si>
  <si>
    <t>Lab50 TA6346</t>
  </si>
  <si>
    <t>Lab50 TA7066</t>
  </si>
  <si>
    <t>1771321545085857636</t>
  </si>
  <si>
    <t>Lab50 TA7173</t>
  </si>
  <si>
    <t>Lab50 TA7172</t>
  </si>
  <si>
    <t>Lab50 TA7171</t>
  </si>
  <si>
    <t>Lab50 TA7178</t>
  </si>
  <si>
    <t>Lab50 TA7163</t>
  </si>
  <si>
    <t>Lab50 TA7083</t>
  </si>
  <si>
    <t>Lab50 TA7159</t>
  </si>
  <si>
    <t>1771323034749717564</t>
  </si>
  <si>
    <t>Lab50 TA7170</t>
  </si>
  <si>
    <t>1771324163837581231</t>
  </si>
  <si>
    <t>Lab50 TA7177</t>
  </si>
  <si>
    <t>1771324526274476220</t>
  </si>
  <si>
    <t>Lab50 TA7160</t>
  </si>
  <si>
    <t>Lab50 TA7174</t>
  </si>
  <si>
    <t>1771324634309642422</t>
  </si>
  <si>
    <t>Lab50 TA7162</t>
  </si>
  <si>
    <t>ของแถม</t>
  </si>
  <si>
    <t>1771336912611575928</t>
  </si>
  <si>
    <t>Lab50 TA7175</t>
  </si>
  <si>
    <t>Lab50 TA7169</t>
  </si>
  <si>
    <t>Lab50 TA7179</t>
  </si>
  <si>
    <t>1771404472653674804</t>
  </si>
  <si>
    <t>Lab50 TA7161</t>
  </si>
  <si>
    <t>Lab50 TA7168</t>
  </si>
  <si>
    <t>Lab50 TA7091</t>
  </si>
  <si>
    <t>1771421942964871370</t>
  </si>
  <si>
    <t>Lab50 TA7073</t>
  </si>
  <si>
    <t>1771471096284149355</t>
  </si>
  <si>
    <t>Lab50 TA6288</t>
  </si>
  <si>
    <t>Lab50 TA6292</t>
  </si>
  <si>
    <t>Lab50 TA6275</t>
  </si>
  <si>
    <t>Lab50 TA6281</t>
  </si>
  <si>
    <t>1771479701284870915</t>
  </si>
  <si>
    <t>Lab50 TA6280</t>
  </si>
  <si>
    <t>1771483360989387913</t>
  </si>
  <si>
    <t>Lab50 TA6290</t>
  </si>
  <si>
    <t>Lab50 TA6272</t>
  </si>
  <si>
    <t>Lab50 TA6289</t>
  </si>
  <si>
    <t>Mellow4 ml.</t>
  </si>
  <si>
    <t>Lab50 TA6277</t>
  </si>
  <si>
    <t>Lab50 TA6276</t>
  </si>
  <si>
    <t>1771489271900369659</t>
  </si>
  <si>
    <t>Lab50 TA6279</t>
  </si>
  <si>
    <t>Lab50 TA6284</t>
  </si>
  <si>
    <t>1771489637015515656</t>
  </si>
  <si>
    <t>Gentle Elixir10 ml.</t>
  </si>
  <si>
    <t>Lab50 TA6286</t>
  </si>
  <si>
    <t>1771490049284271982</t>
  </si>
  <si>
    <t>Lab50 TA6287</t>
  </si>
  <si>
    <t>Lab50 TA7653</t>
  </si>
  <si>
    <t>Lab50 TA7658</t>
  </si>
  <si>
    <t>WP0260526001</t>
  </si>
  <si>
    <t>WP0260526001-1</t>
  </si>
  <si>
    <t>1771491016236636402</t>
  </si>
  <si>
    <t>Lab50 TA7659</t>
  </si>
  <si>
    <t>Lab50 TA7661</t>
  </si>
  <si>
    <t>Lab50 TA7655</t>
  </si>
  <si>
    <t>Lab50 TA7650</t>
  </si>
  <si>
    <t>Lab50 TA7654</t>
  </si>
  <si>
    <t>1771494186088660975</t>
  </si>
  <si>
    <t>Lab50 TA7652</t>
  </si>
  <si>
    <t>Lab50 TA7651</t>
  </si>
  <si>
    <t>Lab50 TA7660</t>
  </si>
  <si>
    <t>1771494758258608386</t>
  </si>
  <si>
    <t>Lab50 TA7558</t>
  </si>
  <si>
    <t>Lab50 TA7556</t>
  </si>
  <si>
    <t>Lab50 TA7564</t>
  </si>
  <si>
    <t>Lab50 TA7555</t>
  </si>
  <si>
    <t>Lab50 TA7560</t>
  </si>
  <si>
    <t>Lab50 TA7561</t>
  </si>
  <si>
    <t>Lab50 TA7566</t>
  </si>
  <si>
    <t>1771502564772864527</t>
  </si>
  <si>
    <t>Lab50 TA7559</t>
  </si>
  <si>
    <t>Lab50 TA7563</t>
  </si>
  <si>
    <t>Lab50 TA7565</t>
  </si>
  <si>
    <t>WP0260602001</t>
  </si>
  <si>
    <t>WP0260602001-1</t>
  </si>
  <si>
    <t>Lab50 TA7753</t>
  </si>
  <si>
    <t>Lab50 TA7757</t>
  </si>
  <si>
    <t>Lab50 TA7759</t>
  </si>
  <si>
    <t>Lab50 TA7756</t>
  </si>
  <si>
    <t>1771504922561450331</t>
  </si>
  <si>
    <t>Lab50 TA7754</t>
  </si>
  <si>
    <t>Lab50 TA7466</t>
  </si>
  <si>
    <t>VirginX</t>
  </si>
  <si>
    <t>1771510613103895544</t>
  </si>
  <si>
    <t>Lab50 TA7457</t>
  </si>
  <si>
    <t>Lab50 TA7456</t>
  </si>
  <si>
    <t>1771510909430534771</t>
  </si>
  <si>
    <t>Lab50 TA7462</t>
  </si>
  <si>
    <t>Lab50 TA7461</t>
  </si>
  <si>
    <t>Lab50 TA7459</t>
  </si>
  <si>
    <t>1771511593640796232</t>
  </si>
  <si>
    <t>Lab50 TA7458</t>
  </si>
  <si>
    <t>Lab50 TA7460</t>
  </si>
  <si>
    <t>1771567232217135177</t>
  </si>
  <si>
    <t>Lab50 TA7463</t>
  </si>
  <si>
    <t>Lab50 TA7464</t>
  </si>
  <si>
    <t>Cherry Shade30 ml.</t>
  </si>
  <si>
    <t>Lab50 TA7696</t>
  </si>
  <si>
    <t>Lab50 TA7694</t>
  </si>
  <si>
    <t>Lab50 TA7691</t>
  </si>
  <si>
    <t>Soir10 ml.</t>
  </si>
  <si>
    <t>Lab50 TA7690</t>
  </si>
  <si>
    <t>Lab50 TA7692</t>
  </si>
  <si>
    <t>Lab50 TA7688</t>
  </si>
  <si>
    <t>Lab50 TA7689</t>
  </si>
  <si>
    <t>1771567839942120912</t>
  </si>
  <si>
    <t>Lab50 TA7695</t>
  </si>
  <si>
    <t>Lab50 TA7687</t>
  </si>
  <si>
    <t>Lab50 TA7693</t>
  </si>
  <si>
    <t>Lab50 TA7529</t>
  </si>
  <si>
    <t>Lab50 TA7532</t>
  </si>
  <si>
    <t>Cherry Shade10 ml.</t>
  </si>
  <si>
    <t>Lab50 TA7536</t>
  </si>
  <si>
    <t>Lab50 TA7531</t>
  </si>
  <si>
    <t>Lab50 TA7533</t>
  </si>
  <si>
    <t>Lab50 TA7535</t>
  </si>
  <si>
    <t>Lab50 TA7534</t>
  </si>
  <si>
    <t>1771569367290696020</t>
  </si>
  <si>
    <t>Lab50 TA7528</t>
  </si>
  <si>
    <t>1771649102778270953</t>
  </si>
  <si>
    <t>Lab50 TA7527</t>
  </si>
  <si>
    <t>Lab50 TA7537</t>
  </si>
  <si>
    <t>1771654898677378265</t>
  </si>
  <si>
    <t>Lab50 TA7501</t>
  </si>
  <si>
    <t>1771661817275449877</t>
  </si>
  <si>
    <t>Lab50 TA7506</t>
  </si>
  <si>
    <t>Lab50 TA7504</t>
  </si>
  <si>
    <t>1771664547681823529</t>
  </si>
  <si>
    <t>Lab50 TA6037</t>
  </si>
  <si>
    <t>Lab50 TA7502</t>
  </si>
  <si>
    <t>Lab50 TA7741</t>
  </si>
  <si>
    <t>Lab50 TA7740</t>
  </si>
  <si>
    <t>1771665238227755364</t>
  </si>
  <si>
    <t>Lab50 TA7742</t>
  </si>
  <si>
    <t>1771665903645665477</t>
  </si>
  <si>
    <t>Lab50 TA7746</t>
  </si>
  <si>
    <t>Lab50 TA5619</t>
  </si>
  <si>
    <t>Lab50 TA7511</t>
  </si>
  <si>
    <t>1771670556719961763</t>
  </si>
  <si>
    <t>Lab50 TA7510</t>
  </si>
  <si>
    <t>Lab50 TA7509</t>
  </si>
  <si>
    <t>WP0260604001</t>
  </si>
  <si>
    <t>WP0260604001-1</t>
  </si>
  <si>
    <t>Lab50 TA7521</t>
  </si>
  <si>
    <t>1771672203145955643</t>
  </si>
  <si>
    <t>Lab50 TA7519</t>
  </si>
  <si>
    <t>1771677897820911529</t>
  </si>
  <si>
    <t>Lab50 TA7514</t>
  </si>
  <si>
    <t>Lab50 TA7512</t>
  </si>
  <si>
    <t>Lab50 TA7522</t>
  </si>
  <si>
    <t>Lab50 TA7508</t>
  </si>
  <si>
    <t>1771734155127931768</t>
  </si>
  <si>
    <t>Lab50 TA7520</t>
  </si>
  <si>
    <t>1771739814915847345</t>
  </si>
  <si>
    <t>Lab50 TA7259</t>
  </si>
  <si>
    <t>Lab50 TA6237</t>
  </si>
  <si>
    <t>Lab50 TA6232</t>
  </si>
  <si>
    <t>1771819272216464818</t>
  </si>
  <si>
    <t>Lab50 TA7258</t>
  </si>
  <si>
    <t>1771826195152591173</t>
  </si>
  <si>
    <t>WP0260606001</t>
  </si>
  <si>
    <t>WP0260606001-1</t>
  </si>
  <si>
    <t>Lab50 TA7260</t>
  </si>
  <si>
    <t>1771826361046687758</t>
  </si>
  <si>
    <t>Lab50 TA7261</t>
  </si>
  <si>
    <t>Lab50 TA7256</t>
  </si>
  <si>
    <t>1771827105098669364</t>
  </si>
  <si>
    <t>Lab50 TA7257</t>
  </si>
  <si>
    <t>1771831249408907137</t>
  </si>
  <si>
    <t>Lab50 TA7255</t>
  </si>
  <si>
    <t>Lab50 TA6234</t>
  </si>
  <si>
    <t>1771832648900692659</t>
  </si>
  <si>
    <t>Lab50 TA7599</t>
  </si>
  <si>
    <t>DionysusX</t>
  </si>
  <si>
    <t>เรียกคืนมา Dilute</t>
  </si>
  <si>
    <t>Lab50 TA7605</t>
  </si>
  <si>
    <t>Lab50 TA7601</t>
  </si>
  <si>
    <t>1000 Thousand10 ml.</t>
  </si>
  <si>
    <t>Lab50 TA7604</t>
  </si>
  <si>
    <t>WP0260610001</t>
  </si>
  <si>
    <t>WP0260610001-1</t>
  </si>
  <si>
    <t>Lab50 TA7606</t>
  </si>
  <si>
    <t>1771834878028901670</t>
  </si>
  <si>
    <t>Lab50 TA7766</t>
  </si>
  <si>
    <t>1771840347312207196</t>
  </si>
  <si>
    <t>Lab50 TA7767</t>
  </si>
  <si>
    <t>Lab50 TA7764</t>
  </si>
  <si>
    <t>Lab50 TA7769</t>
  </si>
  <si>
    <t>1771853503831925994</t>
  </si>
  <si>
    <t>Lab50 TA7768</t>
  </si>
  <si>
    <t>1771855872074413106</t>
  </si>
  <si>
    <t>Lab50 TA7582</t>
  </si>
  <si>
    <t>Lab50 TA7581</t>
  </si>
  <si>
    <t>771903781612549192</t>
  </si>
  <si>
    <t>Lab50 TA7583</t>
  </si>
  <si>
    <t>Lab50 TA7578</t>
  </si>
  <si>
    <t>Lab50 TA7580</t>
  </si>
  <si>
    <t>Lab50 TA7820</t>
  </si>
  <si>
    <t>1771903928776486431</t>
  </si>
  <si>
    <t>Lab50 TA7818</t>
  </si>
  <si>
    <t>Lab50 TA7817</t>
  </si>
  <si>
    <t>Lab50 TA7821</t>
  </si>
  <si>
    <t>1771914867469673820</t>
  </si>
  <si>
    <t>Lab50 TA7819</t>
  </si>
  <si>
    <t>Lab50 TA7592</t>
  </si>
  <si>
    <t>1771916587542144112</t>
  </si>
  <si>
    <t>Lab50 TA7591</t>
  </si>
  <si>
    <t>Lab50 TA7589</t>
  </si>
  <si>
    <t>1771930830999604579</t>
  </si>
  <si>
    <t>Lab50 TA7588</t>
  </si>
  <si>
    <t>Lab50 TA7590</t>
  </si>
  <si>
    <t>Lab50 TA7786</t>
  </si>
  <si>
    <t>Lab50 TA7794</t>
  </si>
  <si>
    <t>Lab50 TA7787</t>
  </si>
  <si>
    <t>Lab50 TA7789</t>
  </si>
  <si>
    <t>Lab50 TA7785</t>
  </si>
  <si>
    <t>Lab50 TA7485</t>
  </si>
  <si>
    <t>1772003344612968334</t>
  </si>
  <si>
    <t>Lab50 TA7473</t>
  </si>
  <si>
    <t>Lab50 TA7476</t>
  </si>
  <si>
    <t>Lab50 TA7474</t>
  </si>
  <si>
    <t>Lab50 TA7496</t>
  </si>
  <si>
    <t>1772015732099930249</t>
  </si>
  <si>
    <t>Lab50 TA7472</t>
  </si>
  <si>
    <t>1772022208333696424</t>
  </si>
  <si>
    <t>Lab50 TA7477</t>
  </si>
  <si>
    <t>Lab50 TA7481</t>
  </si>
  <si>
    <t>1772030077412815292</t>
  </si>
  <si>
    <t>Lab50 TA7487</t>
  </si>
  <si>
    <t>Lab50 TA7482</t>
  </si>
  <si>
    <t>Lab50 TA5016</t>
  </si>
  <si>
    <t>Lab50 TA5022</t>
  </si>
  <si>
    <t>Lab50 TA5017</t>
  </si>
  <si>
    <t>1772111132067384403</t>
  </si>
  <si>
    <t>Lab50 TA5024</t>
  </si>
  <si>
    <t>Lab50 TA5019</t>
  </si>
  <si>
    <t>Lab50 TA8185</t>
  </si>
  <si>
    <t>1000Thousand</t>
  </si>
  <si>
    <t>Lab50 TA8188</t>
  </si>
  <si>
    <t>1772111547553130296</t>
  </si>
  <si>
    <t>Lab50 TA8186</t>
  </si>
  <si>
    <t>Lab50 TA8187</t>
  </si>
  <si>
    <t>1772167641800677332</t>
  </si>
  <si>
    <t>Lab50 TA8189</t>
  </si>
  <si>
    <t>1772168559360581823</t>
  </si>
  <si>
    <t>Lab0101225TQ0446</t>
  </si>
  <si>
    <t>Lab0101225TQ0451</t>
  </si>
  <si>
    <t>Lab0101225TQ0468</t>
  </si>
  <si>
    <t>WP0260612001</t>
  </si>
  <si>
    <t>WP0260612001-1</t>
  </si>
  <si>
    <t>Lab0101225TQ0466</t>
  </si>
  <si>
    <t>Lab50 TA6000</t>
  </si>
  <si>
    <t>Gambling 34+35</t>
  </si>
  <si>
    <t>Lab50 TA6004</t>
  </si>
  <si>
    <t>1772176230045311870</t>
  </si>
  <si>
    <t>Lab50 TA6006</t>
  </si>
  <si>
    <t>1772179140320592503</t>
  </si>
  <si>
    <t>Lab50 TA5981</t>
  </si>
  <si>
    <t>Lab50 TA5979</t>
  </si>
  <si>
    <t>Lab30 TA8186</t>
  </si>
  <si>
    <t>Lab30 TA8188</t>
  </si>
  <si>
    <t>Lab30 TA8195</t>
  </si>
  <si>
    <t>1772180432191880835</t>
  </si>
  <si>
    <t>Lab30 TA8193</t>
  </si>
  <si>
    <t>Lab30 TA8187</t>
  </si>
  <si>
    <t>1772181091946193494</t>
  </si>
  <si>
    <t>Lab30 TA8192</t>
  </si>
  <si>
    <t>Lab30 TA8189</t>
  </si>
  <si>
    <t>1772202155961445047</t>
  </si>
  <si>
    <t>Lab30 TA8190</t>
  </si>
  <si>
    <t>Lab30 TA8200</t>
  </si>
  <si>
    <t>Lab30 TA8191</t>
  </si>
  <si>
    <t>1772261554455171379</t>
  </si>
  <si>
    <t>Lab30 TA8369</t>
  </si>
  <si>
    <t>Lab30 TA8373</t>
  </si>
  <si>
    <t>Lab30 TA8374</t>
  </si>
  <si>
    <t>Lab30 TA8375</t>
  </si>
  <si>
    <t>Lab30 TA8367</t>
  </si>
  <si>
    <t>1772265463608832940</t>
  </si>
  <si>
    <t>Lab30 TA8372</t>
  </si>
  <si>
    <t>Lab30 TA8368</t>
  </si>
  <si>
    <t>1772269682310280760</t>
  </si>
  <si>
    <t>Lab30 TA8371</t>
  </si>
  <si>
    <t>Lab30 TA8366</t>
  </si>
  <si>
    <t>Lab30 TA8370</t>
  </si>
  <si>
    <t>1772272168986996375</t>
  </si>
  <si>
    <t>Lab30 TA8100</t>
  </si>
  <si>
    <t>Lab30 TA8103</t>
  </si>
  <si>
    <t>1772276373891972903</t>
  </si>
  <si>
    <t>Lab30 TA8104</t>
  </si>
  <si>
    <t>WP0260617001</t>
  </si>
  <si>
    <t>WP0260617001-1</t>
  </si>
  <si>
    <t>Lab30 TA8102</t>
  </si>
  <si>
    <t>1772341620720799497</t>
  </si>
  <si>
    <t>Lab30 TA8105</t>
  </si>
  <si>
    <t>Lab30 TA8101</t>
  </si>
  <si>
    <t>1772342686970521540</t>
  </si>
  <si>
    <t>Lab30 TA8099</t>
  </si>
  <si>
    <t>Lab30 TA8096</t>
  </si>
  <si>
    <t>1772350331665599457</t>
  </si>
  <si>
    <t>Lab30 TA8106</t>
  </si>
  <si>
    <t>Lab30 TA8097</t>
  </si>
  <si>
    <t>Lab30 TA8173</t>
  </si>
  <si>
    <t>Lab30 TA8172</t>
  </si>
  <si>
    <t>1772354151771324434</t>
  </si>
  <si>
    <t>Lab30 TA8174</t>
  </si>
  <si>
    <t>Lab30 TA8169</t>
  </si>
  <si>
    <t>1772426772692474399</t>
  </si>
  <si>
    <t>Lab30 TA8170</t>
  </si>
  <si>
    <t>1772433413663593276</t>
  </si>
  <si>
    <t>Lab30 TA8165</t>
  </si>
  <si>
    <t>Lab30 TA8166</t>
  </si>
  <si>
    <t>1772434727199187524</t>
  </si>
  <si>
    <t>Lab30 TA8168</t>
  </si>
  <si>
    <t>Lab30 TA8167</t>
  </si>
  <si>
    <t>Lab30 TA8202</t>
  </si>
  <si>
    <t>Lab30 TA8416</t>
  </si>
  <si>
    <t>WP0260622001</t>
  </si>
  <si>
    <t>WP0260622001-1</t>
  </si>
  <si>
    <t>Lab30 TA8203</t>
  </si>
  <si>
    <t>Lab30 TA8204</t>
  </si>
  <si>
    <t>Lab30 TA8420</t>
  </si>
  <si>
    <t>Lab30 TA8201</t>
  </si>
  <si>
    <t>Lab30 TA8419</t>
  </si>
  <si>
    <t>1772441716947668024</t>
  </si>
  <si>
    <t>Lab30 TA8205</t>
  </si>
  <si>
    <t>Lab30 TA8418</t>
  </si>
  <si>
    <t>1772442932557430511</t>
  </si>
  <si>
    <t>Lab30 TA8417</t>
  </si>
  <si>
    <t>Lab30 TA8345</t>
  </si>
  <si>
    <t>1772443522634964864</t>
  </si>
  <si>
    <t>Lab30 TA8347</t>
  </si>
  <si>
    <t>1772449946787557369</t>
  </si>
  <si>
    <t>Lab30 TA8344</t>
  </si>
  <si>
    <t>Lab30 TA8349</t>
  </si>
  <si>
    <t>1772459418591950508</t>
  </si>
  <si>
    <t>Lab30 TA8346</t>
  </si>
  <si>
    <t>Lab30 TA8350</t>
  </si>
  <si>
    <t>Lab30 TA8348</t>
  </si>
  <si>
    <t>Lab30 TA8343</t>
  </si>
  <si>
    <t>Lab30 TA8339</t>
  </si>
  <si>
    <t>1772515371058600383</t>
  </si>
  <si>
    <t>Lab30 TA8342</t>
  </si>
  <si>
    <t>Lab30 TA8230</t>
  </si>
  <si>
    <t>Lab30 TA8232</t>
  </si>
  <si>
    <t>Lab30 TA8231</t>
  </si>
  <si>
    <t>Lab30 TA8228</t>
  </si>
  <si>
    <t>Lab30 TA8227</t>
  </si>
  <si>
    <t>1772529290398997510</t>
  </si>
  <si>
    <t>Lab30 TA8235</t>
  </si>
  <si>
    <t>Lab30 TA8229</t>
  </si>
  <si>
    <t>Lab30 TA8234</t>
  </si>
  <si>
    <t>Lab30 TA8233</t>
  </si>
  <si>
    <t>Lab30 TA8226</t>
  </si>
  <si>
    <t>Lab30 TA8213</t>
  </si>
  <si>
    <t>1772530345488976024</t>
  </si>
  <si>
    <t>Lab30 TA8211</t>
  </si>
  <si>
    <t>Lab30 TA8224</t>
  </si>
  <si>
    <t>1772534901555345826</t>
  </si>
  <si>
    <t>Lab30 TA8220</t>
  </si>
  <si>
    <t>1772541427563287591</t>
  </si>
  <si>
    <t>Lab30 TA8225</t>
  </si>
  <si>
    <t>Lab30 TA8214</t>
  </si>
  <si>
    <t>1772544801932356360</t>
  </si>
  <si>
    <t>Lab30 TA8223</t>
  </si>
  <si>
    <t>1772615011569337055</t>
  </si>
  <si>
    <t>Lab30 TA8215</t>
  </si>
  <si>
    <t>Lab30 TA8222</t>
  </si>
  <si>
    <t>1772633091072133803</t>
  </si>
  <si>
    <t>Lab30 TA8212</t>
  </si>
  <si>
    <t>Lab30 TA8241</t>
  </si>
  <si>
    <t>Lab30 TA8244</t>
  </si>
  <si>
    <t>1772695058485491735</t>
  </si>
  <si>
    <t>Lab30 TA8242</t>
  </si>
  <si>
    <t>1772695243876860446</t>
  </si>
  <si>
    <t>Lab30 TA8248</t>
  </si>
  <si>
    <t>1772700593240357068</t>
  </si>
  <si>
    <t>Lab30 TA8254</t>
  </si>
  <si>
    <t>WP0260624001</t>
  </si>
  <si>
    <t>WP0260624001-1</t>
  </si>
  <si>
    <t>Lab30 TA8243</t>
  </si>
  <si>
    <t>1772700677839204453</t>
  </si>
  <si>
    <t>Lab30 TA8245</t>
  </si>
  <si>
    <t>Lab30 TA8250</t>
  </si>
  <si>
    <t>1772702288746410164</t>
  </si>
  <si>
    <t>Lab30 TA8247</t>
  </si>
  <si>
    <t>Lab30 TA8246</t>
  </si>
  <si>
    <t>Lab30 TA8405</t>
  </si>
  <si>
    <t>1772704253531313631</t>
  </si>
  <si>
    <t>Lab30 TA8396</t>
  </si>
  <si>
    <t>Lab30 TA8398</t>
  </si>
  <si>
    <t>1772704556930422667</t>
  </si>
  <si>
    <t>Lab30 TA8399</t>
  </si>
  <si>
    <t>Lab30 TA8397</t>
  </si>
  <si>
    <t>Lab30 TA8279</t>
  </si>
  <si>
    <t>Lab30 TA8276</t>
  </si>
  <si>
    <t>Lab30 TA8277</t>
  </si>
  <si>
    <t>Lab30 TA8280</t>
  </si>
  <si>
    <t>1772705719518160311</t>
  </si>
  <si>
    <t>WP0260625001</t>
  </si>
  <si>
    <t>WP0260625001-1</t>
  </si>
  <si>
    <t>Lab30 TA8278</t>
  </si>
  <si>
    <t>1772719727246184557</t>
  </si>
  <si>
    <t>Lab30 TA8431</t>
  </si>
  <si>
    <t>Lab30 TA8433</t>
  </si>
  <si>
    <t>1772770564151721682</t>
  </si>
  <si>
    <t>Lab30 TA8440</t>
  </si>
  <si>
    <t>1772783265810265240</t>
  </si>
  <si>
    <t>Lab30 TA8438</t>
  </si>
  <si>
    <t>Lab30 TA8439</t>
  </si>
  <si>
    <t>1772802820691599249</t>
  </si>
  <si>
    <t>Lab30 TA8354</t>
  </si>
  <si>
    <t>Lab30 TA8351</t>
  </si>
  <si>
    <t>1772863250298575912</t>
  </si>
  <si>
    <t>Lab30 TA8353</t>
  </si>
  <si>
    <t>WP0260629001</t>
  </si>
  <si>
    <t>WP0260629001-1</t>
  </si>
  <si>
    <t>Lab30 TA8352</t>
  </si>
  <si>
    <t>Velvet Oud4 ml.</t>
  </si>
  <si>
    <t>Lab30 TA8355</t>
  </si>
  <si>
    <t>1772866798814721252</t>
  </si>
  <si>
    <t>Lab30 TA8177</t>
  </si>
  <si>
    <t>Lab30 TA8178</t>
  </si>
  <si>
    <t>1772959102155203484</t>
  </si>
  <si>
    <t>Lab30 TA8185</t>
  </si>
  <si>
    <t>1772971882974849548</t>
  </si>
  <si>
    <t>Lab30 TA8181</t>
  </si>
  <si>
    <t>Lab30 TA8180</t>
  </si>
  <si>
    <t>Lab30 TA8179</t>
  </si>
  <si>
    <t>Lab30 TA8176</t>
  </si>
  <si>
    <t>Lab30 TA8383</t>
  </si>
  <si>
    <t>1772979912209756283</t>
  </si>
  <si>
    <t>Lab30 TA8384</t>
  </si>
  <si>
    <t>Lab30 TA8385</t>
  </si>
  <si>
    <t>Lab30 TA8381</t>
  </si>
  <si>
    <t>1773036479249861011</t>
  </si>
  <si>
    <t>Lab30 TA8382</t>
  </si>
  <si>
    <t>Lab30 TA8380</t>
  </si>
  <si>
    <t>Lab30 TA8376</t>
  </si>
  <si>
    <t>1773037063315700896</t>
  </si>
  <si>
    <t>Lab30 TA8378</t>
  </si>
  <si>
    <t>Lab30 TA8379</t>
  </si>
  <si>
    <t>Lab30 TA8322</t>
  </si>
  <si>
    <t>Lab30 TA8324</t>
  </si>
  <si>
    <t>Lab30 TA8318</t>
  </si>
  <si>
    <t>1773039091726484983</t>
  </si>
  <si>
    <t>Lab30 TA8320</t>
  </si>
  <si>
    <t>Lab30 TA8325</t>
  </si>
  <si>
    <t>Lab30 TA8323</t>
  </si>
  <si>
    <t>1773043716108447430</t>
  </si>
  <si>
    <t>Lab30 TA8316</t>
  </si>
  <si>
    <t>Lab30 TA8319</t>
  </si>
  <si>
    <t>1773050949602425681</t>
  </si>
  <si>
    <t>Lab30 TA8321</t>
  </si>
  <si>
    <t>Lab30 TA8317</t>
  </si>
  <si>
    <t>Lab30 TA8292</t>
  </si>
  <si>
    <t>Lab30 TA8302</t>
  </si>
  <si>
    <t>1773057369710879641</t>
  </si>
  <si>
    <t>Lab30 TA8295</t>
  </si>
  <si>
    <t>Lab30 TA8293</t>
  </si>
  <si>
    <t>Lab30 TA8294</t>
  </si>
  <si>
    <t>1773116561218873271</t>
  </si>
  <si>
    <t>Lab30 TA8304</t>
  </si>
  <si>
    <t>Lab30 TA8305</t>
  </si>
  <si>
    <t>Lab30 TA8291</t>
  </si>
  <si>
    <t>Lab30 TA8303</t>
  </si>
  <si>
    <t>1773116830399665355</t>
  </si>
  <si>
    <t>Lab30 TA8143</t>
  </si>
  <si>
    <t>Lab30 TA8137</t>
  </si>
  <si>
    <t>Lab30 TA8146</t>
  </si>
  <si>
    <t>1773127173216103883</t>
  </si>
  <si>
    <t>Lab30 TA8138</t>
  </si>
  <si>
    <t>Lab30 TA8141</t>
  </si>
  <si>
    <t>Lab30 TA8136</t>
  </si>
  <si>
    <t>Lab30 TA8139</t>
  </si>
  <si>
    <t>Lab30 TA8140</t>
  </si>
  <si>
    <t>Lab30 TA8142</t>
  </si>
  <si>
    <t>Lab30 TA8261</t>
  </si>
  <si>
    <t>Lab30 TA8257</t>
  </si>
  <si>
    <t>Lab30 TA8260</t>
  </si>
  <si>
    <t>Lab30 TA8262</t>
  </si>
  <si>
    <t>1773130542036982807</t>
  </si>
  <si>
    <t>Lab30 TA8259</t>
  </si>
  <si>
    <t>Lab30 TA8265</t>
  </si>
  <si>
    <t>Lab30 TA8264</t>
  </si>
  <si>
    <t>1773139823430118308</t>
  </si>
  <si>
    <t>Lab30 TA8263</t>
  </si>
  <si>
    <t>Lab30 TA8258</t>
  </si>
  <si>
    <t>1773141275092505257</t>
  </si>
  <si>
    <t>Lab30 TA8256</t>
  </si>
  <si>
    <t>Lab30 TA8411</t>
  </si>
  <si>
    <t>Lab30 TA8410</t>
  </si>
  <si>
    <t>Lab30 TA8284</t>
  </si>
  <si>
    <t>1773148273976924495</t>
  </si>
  <si>
    <t>Lab30 TA8282</t>
  </si>
  <si>
    <t>Lab30 TA8281</t>
  </si>
  <si>
    <t>WP0260702001</t>
  </si>
  <si>
    <t>WP0260702001-2</t>
  </si>
  <si>
    <t>Lab30 TA8283</t>
  </si>
  <si>
    <t>1773148628859585449</t>
  </si>
  <si>
    <t>Lab30 TA8330</t>
  </si>
  <si>
    <t>Lab30 TA8333</t>
  </si>
  <si>
    <t>Lab30 TA8334</t>
  </si>
  <si>
    <t>1773152997497631607</t>
  </si>
  <si>
    <t>Lab30 TA8326</t>
  </si>
  <si>
    <t>1773206807653737700</t>
  </si>
  <si>
    <t>Lab30 TA8335</t>
  </si>
  <si>
    <t>Lab30 TA8331</t>
  </si>
  <si>
    <t>Lab30 TA8332</t>
  </si>
  <si>
    <t>1773212659522519510</t>
  </si>
  <si>
    <t>Lab30 TA8329</t>
  </si>
  <si>
    <t>1773213061471249327</t>
  </si>
  <si>
    <t>Lab30 TA8389</t>
  </si>
  <si>
    <t>WP0260706001</t>
  </si>
  <si>
    <t>WP0260706001-1</t>
  </si>
  <si>
    <t>Lab30 TA8391</t>
  </si>
  <si>
    <t>1773218488787815003</t>
  </si>
  <si>
    <t>Lab30 TA8394</t>
  </si>
  <si>
    <t>1773225495145422431</t>
  </si>
  <si>
    <t>Lab30 TA8392</t>
  </si>
  <si>
    <t>Lab30 TA8390</t>
  </si>
  <si>
    <t>1773227177571236526</t>
  </si>
  <si>
    <t>Lab30 TA8272</t>
  </si>
  <si>
    <t>1773234252315552249</t>
  </si>
  <si>
    <t>WP0260707001</t>
  </si>
  <si>
    <t>WP0260707001-1</t>
  </si>
  <si>
    <t>Lab30 TA8274</t>
  </si>
  <si>
    <t>Lab30 TA8271</t>
  </si>
  <si>
    <t>1773236730077812643</t>
  </si>
  <si>
    <t>Lab30 TA8275</t>
  </si>
  <si>
    <t>1773292920135335503</t>
  </si>
  <si>
    <t>Lab30 TA8273</t>
  </si>
  <si>
    <t>Lab0101223TQ0880</t>
  </si>
  <si>
    <t>Lab0101223TQ0740</t>
  </si>
  <si>
    <t>1773303294782624568</t>
  </si>
  <si>
    <t>Lab0101223TQ0851</t>
  </si>
  <si>
    <t>1773313857127528187</t>
  </si>
  <si>
    <t>Lab0101223TQ0254</t>
  </si>
  <si>
    <t>1773313915870244254</t>
  </si>
  <si>
    <t>Lab0101223TQ0872</t>
  </si>
  <si>
    <t>Lab0101223TQ0863</t>
  </si>
  <si>
    <t>1773384047090526808</t>
  </si>
  <si>
    <t>Lab0101223TQ0597</t>
  </si>
  <si>
    <t>Lab0101223TQ0885</t>
  </si>
  <si>
    <t>Lab0101223TQ0733</t>
  </si>
  <si>
    <t>1773386392670782986</t>
  </si>
  <si>
    <t>Lab0101223TQ0883</t>
  </si>
  <si>
    <t>LTS7845</t>
  </si>
  <si>
    <t>LTS7831</t>
  </si>
  <si>
    <t>LTS7829</t>
  </si>
  <si>
    <t>1773407950693588497</t>
  </si>
  <si>
    <t>LTS7850</t>
  </si>
  <si>
    <t>LTS7834</t>
  </si>
  <si>
    <t>LTS7844</t>
  </si>
  <si>
    <t>1773411639504294676</t>
  </si>
  <si>
    <t>LTS7849</t>
  </si>
  <si>
    <t>LTS7840</t>
  </si>
  <si>
    <t>LTS7847</t>
  </si>
  <si>
    <t>1773462003292533960</t>
  </si>
  <si>
    <t>LTS7841</t>
  </si>
  <si>
    <t>LTS7836</t>
  </si>
  <si>
    <t>LTS7838</t>
  </si>
  <si>
    <t>1773474237483695154</t>
  </si>
  <si>
    <t>LTS7848</t>
  </si>
  <si>
    <t>LTS7846</t>
  </si>
  <si>
    <t>LTS7835</t>
  </si>
  <si>
    <t>1773478571185323334</t>
  </si>
  <si>
    <t>LTS7839</t>
  </si>
  <si>
    <t>LTS7827</t>
  </si>
  <si>
    <t>1773482118907151665</t>
  </si>
  <si>
    <t>LTS7842</t>
  </si>
  <si>
    <t>LTS7828</t>
  </si>
  <si>
    <t>1773482797209143451</t>
  </si>
  <si>
    <t>LTS7837</t>
  </si>
  <si>
    <t>LTS6778</t>
  </si>
  <si>
    <t>LTS8188</t>
  </si>
  <si>
    <t>LTS7378</t>
  </si>
  <si>
    <t>LTS5600</t>
  </si>
  <si>
    <t>1773486388074802976</t>
  </si>
  <si>
    <t>LTS7397</t>
  </si>
  <si>
    <t>1773486594593312644</t>
  </si>
  <si>
    <t>LTS6781</t>
  </si>
  <si>
    <t>1773487511812498537</t>
  </si>
  <si>
    <t>WP0260707002</t>
  </si>
  <si>
    <t>WP0260707002-2</t>
  </si>
  <si>
    <t>LTS7396</t>
  </si>
  <si>
    <t>LTS7398</t>
  </si>
  <si>
    <t>1773497391610357470</t>
  </si>
  <si>
    <t>LTS7388</t>
  </si>
  <si>
    <t>LTS5606</t>
  </si>
  <si>
    <t>LTS6777</t>
  </si>
  <si>
    <t>LTS7377</t>
  </si>
  <si>
    <t>LTS7657</t>
  </si>
  <si>
    <t>LTS8182</t>
  </si>
  <si>
    <t>LTS7054</t>
  </si>
  <si>
    <t>LTS7655</t>
  </si>
  <si>
    <t>1773498254604853009</t>
  </si>
  <si>
    <t>LTS8260</t>
  </si>
  <si>
    <t>LTS8226</t>
  </si>
  <si>
    <t>LTS7385</t>
  </si>
  <si>
    <t>1773551993916615824</t>
  </si>
  <si>
    <t>LTS8266</t>
  </si>
  <si>
    <t>LTS7946</t>
  </si>
  <si>
    <t>LTS7966</t>
  </si>
  <si>
    <t>1773552400620715240</t>
  </si>
  <si>
    <t>LTS7954</t>
  </si>
  <si>
    <t>LTS7947</t>
  </si>
  <si>
    <t>773555832795545822</t>
  </si>
  <si>
    <t>LTS7958</t>
  </si>
  <si>
    <t>LTS7965</t>
  </si>
  <si>
    <t>LTS7964</t>
  </si>
  <si>
    <t>773561150268428347</t>
  </si>
  <si>
    <t>LTS7960</t>
  </si>
  <si>
    <t>LTS7969</t>
  </si>
  <si>
    <t>1773562361672759331</t>
  </si>
  <si>
    <t>LTS7968</t>
  </si>
  <si>
    <t>LTS7967</t>
  </si>
  <si>
    <t>1773566485106253938</t>
  </si>
  <si>
    <t>LTS7949</t>
  </si>
  <si>
    <t>1773569561058365628</t>
  </si>
  <si>
    <t>LTS7953</t>
  </si>
  <si>
    <t>LTS7973</t>
  </si>
  <si>
    <t>1773572168876296061</t>
  </si>
  <si>
    <t>LTS7974</t>
  </si>
  <si>
    <t>LTS7963</t>
  </si>
  <si>
    <t>LTS7959</t>
  </si>
  <si>
    <t>1773642089147828337</t>
  </si>
  <si>
    <t>LTS7957</t>
  </si>
  <si>
    <t>LTS7975</t>
  </si>
  <si>
    <t>LTS7961</t>
  </si>
  <si>
    <t>1773652467315901103</t>
  </si>
  <si>
    <t>LTS8027</t>
  </si>
  <si>
    <t>LTS8031</t>
  </si>
  <si>
    <t>LTS8459</t>
  </si>
  <si>
    <t>1773653351379439743</t>
  </si>
  <si>
    <t>Silver50 ml.</t>
  </si>
  <si>
    <t>LTS8461</t>
  </si>
  <si>
    <t>LTS8048</t>
  </si>
  <si>
    <t>LTS8043</t>
  </si>
  <si>
    <t>1773656454060440293</t>
  </si>
  <si>
    <t>LTS8052</t>
  </si>
  <si>
    <t>1773728580396146023</t>
  </si>
  <si>
    <t>LTS8046</t>
  </si>
  <si>
    <t>LTS8460</t>
  </si>
  <si>
    <t>LTS8028</t>
  </si>
  <si>
    <t>1773734288448862691</t>
  </si>
  <si>
    <t>LTS8304</t>
  </si>
  <si>
    <t>1773736399247956749</t>
  </si>
  <si>
    <t>LTS8058</t>
  </si>
  <si>
    <t>LTS8044</t>
  </si>
  <si>
    <t>1773755046345537851</t>
  </si>
  <si>
    <t>LTS8054</t>
  </si>
  <si>
    <t>LTS8041</t>
  </si>
  <si>
    <t>1773819594394169615</t>
  </si>
  <si>
    <t>LTS8299</t>
  </si>
  <si>
    <t>LTS8306</t>
  </si>
  <si>
    <t>LTS8045</t>
  </si>
  <si>
    <t>1773825610625731353</t>
  </si>
  <si>
    <t>Dynasty50 ml.</t>
  </si>
  <si>
    <t>LTS8059</t>
  </si>
  <si>
    <t>LTS8457</t>
  </si>
  <si>
    <t>1773836694100127338</t>
  </si>
  <si>
    <t>LTS7199</t>
  </si>
  <si>
    <t>LTS7201</t>
  </si>
  <si>
    <t>LTS7192</t>
  </si>
  <si>
    <t>1773837995610829310</t>
  </si>
  <si>
    <t>LTS7202</t>
  </si>
  <si>
    <t>LTS7186</t>
  </si>
  <si>
    <t>LTS7196</t>
  </si>
  <si>
    <t>1773838387255959230</t>
  </si>
  <si>
    <t>LTS7193</t>
  </si>
  <si>
    <t>1773840134932805485</t>
  </si>
  <si>
    <t>LTS7191</t>
  </si>
  <si>
    <t>LTS7198</t>
  </si>
  <si>
    <t>1773894537679634432</t>
  </si>
  <si>
    <t>LTS7204</t>
  </si>
  <si>
    <t>LTS7911</t>
  </si>
  <si>
    <t>1773896465782560842</t>
  </si>
  <si>
    <t>LTS7189</t>
  </si>
  <si>
    <t>LTS7200</t>
  </si>
  <si>
    <t>1773909701313222090</t>
  </si>
  <si>
    <t>LTS7190</t>
  </si>
  <si>
    <t>LTS7185</t>
  </si>
  <si>
    <t>LTS7187</t>
  </si>
  <si>
    <t>LTS7194</t>
  </si>
  <si>
    <t>LTS7197</t>
  </si>
  <si>
    <t>1773909930268351951</t>
  </si>
  <si>
    <t>LTS7188</t>
  </si>
  <si>
    <t>1773979098738435744</t>
  </si>
  <si>
    <t>LTS7195</t>
  </si>
  <si>
    <t>1773983505350171021</t>
  </si>
  <si>
    <t>LTS7922</t>
  </si>
  <si>
    <t>LTS8214</t>
  </si>
  <si>
    <t>1773989381796790070</t>
  </si>
  <si>
    <t>LTS8200</t>
  </si>
  <si>
    <t>LTS8205</t>
  </si>
  <si>
    <t>LTS7920</t>
  </si>
  <si>
    <t>1773994269658665381</t>
  </si>
  <si>
    <t>LTS8206</t>
  </si>
  <si>
    <t>LTS8218</t>
  </si>
  <si>
    <t>LTS7937</t>
  </si>
  <si>
    <t>LTS8219</t>
  </si>
  <si>
    <t>1773999506551221217</t>
  </si>
  <si>
    <t>LTS8211</t>
  </si>
  <si>
    <t>LTS8212</t>
  </si>
  <si>
    <t>LTS7938</t>
  </si>
  <si>
    <t>1773999781669710961</t>
  </si>
  <si>
    <t>LTS7921</t>
  </si>
  <si>
    <t>LTS7918</t>
  </si>
  <si>
    <t>LTS8204</t>
  </si>
  <si>
    <t>LTS8203</t>
  </si>
  <si>
    <t>LTS8210</t>
  </si>
  <si>
    <t>LTS7916</t>
  </si>
  <si>
    <t>LTS8208</t>
  </si>
  <si>
    <t>1774000176288258369</t>
  </si>
  <si>
    <t>LTS7928</t>
  </si>
  <si>
    <t>LTS8217</t>
  </si>
  <si>
    <t>LTS8215</t>
  </si>
  <si>
    <t>LTS8213</t>
  </si>
  <si>
    <t>LTS7924</t>
  </si>
  <si>
    <t>1774001102226770669</t>
  </si>
  <si>
    <t>LTS7935</t>
  </si>
  <si>
    <t>LTS8207</t>
  </si>
  <si>
    <t>LTS8201</t>
  </si>
  <si>
    <t>1774001160606992167</t>
  </si>
  <si>
    <t>LTS8202</t>
  </si>
  <si>
    <t>LTS8216</t>
  </si>
  <si>
    <t>1774017153731434930</t>
  </si>
  <si>
    <t>LTS8209</t>
  </si>
  <si>
    <t>LTS8267</t>
  </si>
  <si>
    <t>LTS8346</t>
  </si>
  <si>
    <t>1774071488730878609</t>
  </si>
  <si>
    <t>LTS8274</t>
  </si>
  <si>
    <t>LTS8344</t>
  </si>
  <si>
    <t>LTS8272</t>
  </si>
  <si>
    <t>LTS8268</t>
  </si>
  <si>
    <t>1774072904035660553</t>
  </si>
  <si>
    <t>LTS8269</t>
  </si>
  <si>
    <t>LTS8654</t>
  </si>
  <si>
    <t>1774080398798288698</t>
  </si>
  <si>
    <t>LTS8670</t>
  </si>
  <si>
    <t>LTS8658</t>
  </si>
  <si>
    <t>1774080859132570153</t>
  </si>
  <si>
    <t>LTS8651</t>
  </si>
  <si>
    <t>LTS8271</t>
  </si>
  <si>
    <t>LTS8674</t>
  </si>
  <si>
    <t>1774081799947169329</t>
  </si>
  <si>
    <t>LTS8679</t>
  </si>
  <si>
    <t>LTS8277</t>
  </si>
  <si>
    <t>LTS8450</t>
  </si>
  <si>
    <t>LTS8678</t>
  </si>
  <si>
    <t>LTS8673</t>
  </si>
  <si>
    <t>LTS8270</t>
  </si>
  <si>
    <t>LTS8653</t>
  </si>
  <si>
    <t>1774084566769859620</t>
  </si>
  <si>
    <t>LTS8281</t>
  </si>
  <si>
    <t>LTS8652</t>
  </si>
  <si>
    <t>WP0260707003</t>
  </si>
  <si>
    <t>WP0260707003-1</t>
  </si>
  <si>
    <t>1774093151257682709</t>
  </si>
  <si>
    <t>LTS8273</t>
  </si>
  <si>
    <t>LTS8275</t>
  </si>
  <si>
    <t>1774097620700681428</t>
  </si>
  <si>
    <t>LTS8293</t>
  </si>
  <si>
    <t>LTS8285</t>
  </si>
  <si>
    <t>1774104228132514450</t>
  </si>
  <si>
    <t>LTS8665</t>
  </si>
  <si>
    <t>LTS8287</t>
  </si>
  <si>
    <t>1774165963157826204</t>
  </si>
  <si>
    <t>LTS8657</t>
  </si>
  <si>
    <t>LTS8663</t>
  </si>
  <si>
    <t>1774172968318553809</t>
  </si>
  <si>
    <t>LTS7444</t>
  </si>
  <si>
    <t>LTS7418</t>
  </si>
  <si>
    <t>1774179679631908711</t>
  </si>
  <si>
    <t>LTS7460</t>
  </si>
  <si>
    <t>LTS7414</t>
  </si>
  <si>
    <t>LTS7480</t>
  </si>
  <si>
    <t>LTS7531</t>
  </si>
  <si>
    <t>1774238588036714197</t>
  </si>
  <si>
    <t>LTS7443</t>
  </si>
  <si>
    <t>LTS7459</t>
  </si>
  <si>
    <t>LTS7432</t>
  </si>
  <si>
    <t>1774241059039254293</t>
  </si>
  <si>
    <t>LTS7413</t>
  </si>
  <si>
    <t>LTS7445</t>
  </si>
  <si>
    <t>1774243758362772079</t>
  </si>
  <si>
    <t>LTS7458</t>
  </si>
  <si>
    <t>LTS7442</t>
  </si>
  <si>
    <t>LTS7416</t>
  </si>
  <si>
    <t>1774255751089296178</t>
  </si>
  <si>
    <t>LTS7417</t>
  </si>
  <si>
    <t>LTS7467</t>
  </si>
  <si>
    <t>LTS7431</t>
  </si>
  <si>
    <t>LTS7464</t>
  </si>
  <si>
    <t>1774256174028898498</t>
  </si>
  <si>
    <t>LTS7420</t>
  </si>
  <si>
    <t>LTS7533</t>
  </si>
  <si>
    <t>LTS7466</t>
  </si>
  <si>
    <t>LTS7456</t>
  </si>
  <si>
    <t>LTS7455</t>
  </si>
  <si>
    <t>LTS7412</t>
  </si>
  <si>
    <t>LTS7419</t>
  </si>
  <si>
    <t>LTS7532</t>
  </si>
  <si>
    <t>LTS7454</t>
  </si>
  <si>
    <t>LTS7446</t>
  </si>
  <si>
    <t>LTS7457</t>
  </si>
  <si>
    <t>1774259382833789359</t>
  </si>
  <si>
    <t>LTS7427</t>
  </si>
  <si>
    <t>LTS8150</t>
  </si>
  <si>
    <t>1774261443803350609</t>
  </si>
  <si>
    <t>LTS8175</t>
  </si>
  <si>
    <t>LTS8163</t>
  </si>
  <si>
    <t>LTS8147</t>
  </si>
  <si>
    <t>LTS8169</t>
  </si>
  <si>
    <t>LTS8155</t>
  </si>
  <si>
    <t>LTS8160</t>
  </si>
  <si>
    <t>LTS8159</t>
  </si>
  <si>
    <t>1774332465244244407</t>
  </si>
  <si>
    <t>LTS8157</t>
  </si>
  <si>
    <t>1774333711429854609</t>
  </si>
  <si>
    <t>Cherry Shade50 ml.</t>
  </si>
  <si>
    <t>LTS8165</t>
  </si>
  <si>
    <t>LTS8151</t>
  </si>
  <si>
    <t>1774343526665311028</t>
  </si>
  <si>
    <t>LTS8295</t>
  </si>
  <si>
    <t>1774345322209873137</t>
  </si>
  <si>
    <t>LTS8171</t>
  </si>
  <si>
    <t>LTS8170</t>
  </si>
  <si>
    <t>LTS8172</t>
  </si>
  <si>
    <t>1774414479436462726</t>
  </si>
  <si>
    <t>LTS8156</t>
  </si>
  <si>
    <t>LTS8166</t>
  </si>
  <si>
    <t>LTS8173</t>
  </si>
  <si>
    <t>LTS8158</t>
  </si>
  <si>
    <t>1774414739171924064</t>
  </si>
  <si>
    <t>LTS8167</t>
  </si>
  <si>
    <t>LTS8288</t>
  </si>
  <si>
    <t>LTS8161</t>
  </si>
  <si>
    <t>LTS8168</t>
  </si>
  <si>
    <t>LTS8174</t>
  </si>
  <si>
    <t>LTS8162</t>
  </si>
  <si>
    <t>LTS8164</t>
  </si>
  <si>
    <t>1774420135196191632</t>
  </si>
  <si>
    <t>LTS8146</t>
  </si>
  <si>
    <t>1774427056331945401</t>
  </si>
  <si>
    <t>LTS8152</t>
  </si>
  <si>
    <t>1774440168381639426</t>
  </si>
  <si>
    <t>LTS8148</t>
  </si>
  <si>
    <t>1774442663800434828</t>
  </si>
  <si>
    <t>LTS8149</t>
  </si>
  <si>
    <t>1774443642533590201</t>
  </si>
  <si>
    <t>LTS7983</t>
  </si>
  <si>
    <t>LTS7981</t>
  </si>
  <si>
    <t>1774502269281489619</t>
  </si>
  <si>
    <t>LTS7982</t>
  </si>
  <si>
    <t>1774511283969996395</t>
  </si>
  <si>
    <t>LTS7984</t>
  </si>
  <si>
    <t>1774515384794711503</t>
  </si>
  <si>
    <t>LTS7989</t>
  </si>
  <si>
    <t>LTS7993</t>
  </si>
  <si>
    <t>LTS7994</t>
  </si>
  <si>
    <t>LTS7980</t>
  </si>
  <si>
    <t>LTS7976</t>
  </si>
  <si>
    <t>1774525719480850771</t>
  </si>
  <si>
    <t>LTS7978</t>
  </si>
  <si>
    <t>1774591202830190782</t>
  </si>
  <si>
    <t>LTS7991</t>
  </si>
  <si>
    <t>LTS7977</t>
  </si>
  <si>
    <t>LTS7985</t>
  </si>
  <si>
    <t>1774599018636886804</t>
  </si>
  <si>
    <t>LTS7979</t>
  </si>
  <si>
    <t>1774603695021413684</t>
  </si>
  <si>
    <t>LTS7990</t>
  </si>
  <si>
    <t>LTS8349</t>
  </si>
  <si>
    <t>1774604188659696659</t>
  </si>
  <si>
    <t>LTS8363</t>
  </si>
  <si>
    <t>1774614063174683581</t>
  </si>
  <si>
    <t>LTS8355</t>
  </si>
  <si>
    <t>LTS8357</t>
  </si>
  <si>
    <t>LTS8359</t>
  </si>
  <si>
    <t>1774617673030656802</t>
  </si>
  <si>
    <t>LTS8362</t>
  </si>
  <si>
    <t>WP0260709001</t>
  </si>
  <si>
    <t>WP0260709001-1</t>
  </si>
  <si>
    <t>1774617898268998998</t>
  </si>
  <si>
    <t>LTS8356</t>
  </si>
  <si>
    <t>1774621886059122698</t>
  </si>
  <si>
    <t>LTS8364</t>
  </si>
  <si>
    <t>LTS8361</t>
  </si>
  <si>
    <t>LTS8347</t>
  </si>
  <si>
    <t>LTS8435</t>
  </si>
  <si>
    <t>LTS8432</t>
  </si>
  <si>
    <t>1774672082570455633</t>
  </si>
  <si>
    <t>LTS8224</t>
  </si>
  <si>
    <t>LTS8433</t>
  </si>
  <si>
    <t>LTS8425</t>
  </si>
  <si>
    <t>1774680837481671398</t>
  </si>
  <si>
    <t>LTS8186</t>
  </si>
  <si>
    <t>1774689481016648420</t>
  </si>
  <si>
    <t>LTS8228</t>
  </si>
  <si>
    <t>LTS8227</t>
  </si>
  <si>
    <t>LTS8430</t>
  </si>
  <si>
    <t>1774694259782533222</t>
  </si>
  <si>
    <t>LTS8231</t>
  </si>
  <si>
    <t>LTS8438</t>
  </si>
  <si>
    <t>1774696302139799544</t>
  </si>
  <si>
    <t>LTS8439</t>
  </si>
  <si>
    <t>1774703437890231733</t>
  </si>
  <si>
    <t>LTS8445</t>
  </si>
  <si>
    <t>1774767917084848513</t>
  </si>
  <si>
    <t>LTS8383</t>
  </si>
  <si>
    <t>LTS8377</t>
  </si>
  <si>
    <t>1774771456133588970</t>
  </si>
  <si>
    <t>LTS8386</t>
  </si>
  <si>
    <t>LTS8378</t>
  </si>
  <si>
    <t>LTS8381</t>
  </si>
  <si>
    <t>LTS8437</t>
  </si>
  <si>
    <t>LTS8385</t>
  </si>
  <si>
    <t>LTS8564</t>
  </si>
  <si>
    <t>1774789870027361194</t>
  </si>
  <si>
    <t>LTS8562</t>
  </si>
  <si>
    <t>1774844262578905544</t>
  </si>
  <si>
    <t>LTS8569</t>
  </si>
  <si>
    <t>LTS8560</t>
  </si>
  <si>
    <t>LTS8563</t>
  </si>
  <si>
    <t>1774848711707322070</t>
  </si>
  <si>
    <t>LTS8568</t>
  </si>
  <si>
    <t>1774849601939220006</t>
  </si>
  <si>
    <t>LTS8565</t>
  </si>
  <si>
    <t>LTS8577</t>
  </si>
  <si>
    <t>LTS8559</t>
  </si>
  <si>
    <t>1774850500837821852</t>
  </si>
  <si>
    <t>LTS8561</t>
  </si>
  <si>
    <t>LTS8013</t>
  </si>
  <si>
    <t>1774851023252530250</t>
  </si>
  <si>
    <t>LTS8017</t>
  </si>
  <si>
    <t>1774859578819343716</t>
  </si>
  <si>
    <t>LTS8015</t>
  </si>
  <si>
    <t>LTS8024</t>
  </si>
  <si>
    <t>1774860905335118123</t>
  </si>
  <si>
    <t>LTS8022</t>
  </si>
  <si>
    <t>1774871516579932219</t>
  </si>
  <si>
    <t>LTS8016</t>
  </si>
  <si>
    <t>WP0260709002</t>
  </si>
  <si>
    <t>WP0260709002-1</t>
  </si>
  <si>
    <t>LTS8020</t>
  </si>
  <si>
    <t>1774871881428281499</t>
  </si>
  <si>
    <t>LTS8610</t>
  </si>
  <si>
    <t>LTS8010</t>
  </si>
  <si>
    <t>LTS8006</t>
  </si>
  <si>
    <t>1774872971774953454</t>
  </si>
  <si>
    <t>LTS8009</t>
  </si>
  <si>
    <t>1774879122039499833</t>
  </si>
  <si>
    <t>LTS8011</t>
  </si>
  <si>
    <t>LTS8025</t>
  </si>
  <si>
    <t>LTS8014</t>
  </si>
  <si>
    <t>1774936293716446776</t>
  </si>
  <si>
    <t>LTS8012</t>
  </si>
  <si>
    <t>1774940355395967288</t>
  </si>
  <si>
    <t>LTS8008</t>
  </si>
  <si>
    <t>LTS8621</t>
  </si>
  <si>
    <t>1774942777874136157</t>
  </si>
  <si>
    <t>LTS8616</t>
  </si>
  <si>
    <t>LTS8021</t>
  </si>
  <si>
    <t>1774943567904969939</t>
  </si>
  <si>
    <t>LTS8023</t>
  </si>
  <si>
    <t>LTS7734</t>
  </si>
  <si>
    <t>LTS7121</t>
  </si>
  <si>
    <t>WP0260709003</t>
  </si>
  <si>
    <t>LTS7126</t>
  </si>
  <si>
    <t>WP0260709003-1</t>
  </si>
  <si>
    <t>LTS7736</t>
  </si>
  <si>
    <t>LTS7735</t>
  </si>
  <si>
    <t>LTS7120</t>
  </si>
  <si>
    <t>1774944542456835433</t>
  </si>
  <si>
    <t>LTS7122</t>
  </si>
  <si>
    <t>LTS7737</t>
  </si>
  <si>
    <t>LTS7124</t>
  </si>
  <si>
    <t>1774948720906290174</t>
  </si>
  <si>
    <t>LTS7738</t>
  </si>
  <si>
    <t>LTS7741</t>
  </si>
  <si>
    <t>LTS7742</t>
  </si>
  <si>
    <t>1774955300935387006</t>
  </si>
  <si>
    <t>LTS7799</t>
  </si>
  <si>
    <t>LTS7798</t>
  </si>
  <si>
    <t>LTS7791</t>
  </si>
  <si>
    <t>1774955795900575112</t>
  </si>
  <si>
    <t>LTS7796</t>
  </si>
  <si>
    <t>1775023240862678681</t>
  </si>
  <si>
    <t>LTS7739</t>
  </si>
  <si>
    <t>LTS7795</t>
  </si>
  <si>
    <t>1775029003117195563</t>
  </si>
  <si>
    <t>LTS7790</t>
  </si>
  <si>
    <t>LTS7743</t>
  </si>
  <si>
    <t>1775029675159545199</t>
  </si>
  <si>
    <t>LTS7163</t>
  </si>
  <si>
    <t>LTS7154</t>
  </si>
  <si>
    <t>1775037798679904687</t>
  </si>
  <si>
    <t>LTS7162</t>
  </si>
  <si>
    <t>LTS7153</t>
  </si>
  <si>
    <t>1775040065343587181</t>
  </si>
  <si>
    <t>LTS7152</t>
  </si>
  <si>
    <t>LTS7156</t>
  </si>
  <si>
    <t>1775040467419121794</t>
  </si>
  <si>
    <t>LTS7151</t>
  </si>
  <si>
    <t>LTS7159</t>
  </si>
  <si>
    <t>LTS7150</t>
  </si>
  <si>
    <t>LTS7147</t>
  </si>
  <si>
    <t>WP0260711001</t>
  </si>
  <si>
    <t>WP0260711001-1</t>
  </si>
  <si>
    <t>LTS8507</t>
  </si>
  <si>
    <t>1775043983132163641</t>
  </si>
  <si>
    <t>LTS8516</t>
  </si>
  <si>
    <t>LTS8512</t>
  </si>
  <si>
    <t>LTS8508</t>
  </si>
  <si>
    <t>LTS8503</t>
  </si>
  <si>
    <t>1775044266561903265</t>
  </si>
  <si>
    <t>LTS8505</t>
  </si>
  <si>
    <t>LTS8517</t>
  </si>
  <si>
    <t>ของแถม Queen</t>
  </si>
  <si>
    <t>1775048001609393834</t>
  </si>
  <si>
    <t>LTS8510</t>
  </si>
  <si>
    <t>LTS8511</t>
  </si>
  <si>
    <t>LTS8499</t>
  </si>
  <si>
    <t>LTS8245</t>
  </si>
  <si>
    <t>LTS8250</t>
  </si>
  <si>
    <t>LTS8243</t>
  </si>
  <si>
    <t>LTS8236</t>
  </si>
  <si>
    <t>1775053160112295200</t>
  </si>
  <si>
    <t>LTS8232</t>
  </si>
  <si>
    <t>LTS8235</t>
  </si>
  <si>
    <t>LTS8233</t>
  </si>
  <si>
    <t>WP0260713001</t>
  </si>
  <si>
    <t>WP0260713001-1</t>
  </si>
  <si>
    <t>LTS8234</t>
  </si>
  <si>
    <t>LTS8584</t>
  </si>
  <si>
    <t>1775127218650585718</t>
  </si>
  <si>
    <t>LTS8598</t>
  </si>
  <si>
    <t>LTS8587</t>
  </si>
  <si>
    <t>LTS8586</t>
  </si>
  <si>
    <t>LTS8589</t>
  </si>
  <si>
    <t>LTS8595</t>
  </si>
  <si>
    <t>1775130928364838661</t>
  </si>
  <si>
    <t>LTS8597</t>
  </si>
  <si>
    <t>LTS8588</t>
  </si>
  <si>
    <t>1775135306134955810</t>
  </si>
  <si>
    <t>LTS8590</t>
  </si>
  <si>
    <t>LTS7240</t>
  </si>
  <si>
    <t>LTS7262</t>
  </si>
  <si>
    <t>1775198789964995256</t>
  </si>
  <si>
    <t>LTS7259</t>
  </si>
  <si>
    <t>LTS7243</t>
  </si>
  <si>
    <t>LTS7245</t>
  </si>
  <si>
    <t>LTS7255</t>
  </si>
  <si>
    <t>LTS7253</t>
  </si>
  <si>
    <t>WP0260715001</t>
  </si>
  <si>
    <t>WP0260715001-1</t>
  </si>
  <si>
    <t>LTS7247</t>
  </si>
  <si>
    <t>1775198963921775151</t>
  </si>
  <si>
    <t>LTS7266</t>
  </si>
  <si>
    <t>LTS7261</t>
  </si>
  <si>
    <t>LTS7211</t>
  </si>
  <si>
    <t>1775200304378522781</t>
  </si>
  <si>
    <t>LTS7216</t>
  </si>
  <si>
    <t>LTS7206</t>
  </si>
  <si>
    <t>1775206347295530028</t>
  </si>
  <si>
    <t>LTS7239</t>
  </si>
  <si>
    <t>1775207181257645100</t>
  </si>
  <si>
    <t>LTS7208</t>
  </si>
  <si>
    <t>LTS7213</t>
  </si>
  <si>
    <t>LTS7207</t>
  </si>
  <si>
    <t>1775209935183215478</t>
  </si>
  <si>
    <t>LTS7218</t>
  </si>
  <si>
    <t>LTS7212</t>
  </si>
  <si>
    <t>LTS7210</t>
  </si>
  <si>
    <t>LTS7214</t>
  </si>
  <si>
    <t>LTS7215</t>
  </si>
  <si>
    <t>1775211639412987099</t>
  </si>
  <si>
    <t>LTS7217</t>
  </si>
  <si>
    <t>1775215325588268144</t>
  </si>
  <si>
    <t>LTS7209</t>
  </si>
  <si>
    <t>LTS7238</t>
  </si>
  <si>
    <t>LTS7696</t>
  </si>
  <si>
    <t>LTS8177</t>
  </si>
  <si>
    <t>LTS7714</t>
  </si>
  <si>
    <t>1775219726616847262</t>
  </si>
  <si>
    <t>LTS8220</t>
  </si>
  <si>
    <t>1775225727168295605</t>
  </si>
  <si>
    <t>LTS7694</t>
  </si>
  <si>
    <t>LTS8180</t>
  </si>
  <si>
    <t>1775280499900264096</t>
  </si>
  <si>
    <t>LTS7699</t>
  </si>
  <si>
    <t>LTS7723</t>
  </si>
  <si>
    <t>LTS7706</t>
  </si>
  <si>
    <t>1775286702727562048</t>
  </si>
  <si>
    <t>LTS7725</t>
  </si>
  <si>
    <t>LTS7701</t>
  </si>
  <si>
    <t>LTS7698</t>
  </si>
  <si>
    <t>1775288012725183570</t>
  </si>
  <si>
    <t>LTS7697</t>
  </si>
  <si>
    <t>1775291862406176493</t>
  </si>
  <si>
    <t>LTS7710</t>
  </si>
  <si>
    <t>LTS7704</t>
  </si>
  <si>
    <t>LTS7345</t>
  </si>
  <si>
    <t>1775292728362297389</t>
  </si>
  <si>
    <t>LTS7349</t>
  </si>
  <si>
    <t>LTS7370</t>
  </si>
  <si>
    <t>LTS7106</t>
  </si>
  <si>
    <t>LTS7346</t>
  </si>
  <si>
    <t>1775299338333878811</t>
  </si>
  <si>
    <t>LTS7332</t>
  </si>
  <si>
    <t>1775300387559581133</t>
  </si>
  <si>
    <t>LTS7376</t>
  </si>
  <si>
    <t>1775300592246232241</t>
  </si>
  <si>
    <t>LTS7333</t>
  </si>
  <si>
    <t>LTS7340</t>
  </si>
  <si>
    <t>LTS7334</t>
  </si>
  <si>
    <t>LTS7354</t>
  </si>
  <si>
    <t>1775301154558789941</t>
  </si>
  <si>
    <t>LTS7374</t>
  </si>
  <si>
    <t>1775301202242621573</t>
  </si>
  <si>
    <t>LTS7337</t>
  </si>
  <si>
    <t>LTS7336</t>
  </si>
  <si>
    <t>1775302513793232374</t>
  </si>
  <si>
    <t>LTS7342</t>
  </si>
  <si>
    <t>LTS7373</t>
  </si>
  <si>
    <t>LTS7364</t>
  </si>
  <si>
    <t>1775304963877995687</t>
  </si>
  <si>
    <t>LTS7348</t>
  </si>
  <si>
    <t>LTS7344</t>
  </si>
  <si>
    <t>1775309995206856200</t>
  </si>
  <si>
    <t>LTS7350</t>
  </si>
  <si>
    <t>1775313286408309998</t>
  </si>
  <si>
    <t>LTS8136</t>
  </si>
  <si>
    <t>LTS8143</t>
  </si>
  <si>
    <t>LTS8128</t>
  </si>
  <si>
    <t>LTS8098</t>
  </si>
  <si>
    <t>LTS8140</t>
  </si>
  <si>
    <t>LTS8138</t>
  </si>
  <si>
    <t>1775313757815851800</t>
  </si>
  <si>
    <t>LTS8135</t>
  </si>
  <si>
    <t>LTS8109</t>
  </si>
  <si>
    <t>LTS8142</t>
  </si>
  <si>
    <t>Am, Dao</t>
  </si>
  <si>
    <t>1775360889971832032</t>
  </si>
  <si>
    <t>LTS8118</t>
  </si>
  <si>
    <t>LTS8099</t>
  </si>
  <si>
    <t>1775364321263651465</t>
  </si>
  <si>
    <t>LTS8144</t>
  </si>
  <si>
    <t>LTS8129</t>
  </si>
  <si>
    <t>LTS8101</t>
  </si>
  <si>
    <t>LTS8131</t>
  </si>
  <si>
    <t>LTS8112</t>
  </si>
  <si>
    <t>1775368024355357765</t>
  </si>
  <si>
    <t>LTS8096</t>
  </si>
  <si>
    <t>LTS8134</t>
  </si>
  <si>
    <t>LTS8116</t>
  </si>
  <si>
    <t>1775368876799569867</t>
  </si>
  <si>
    <t>LTS8119</t>
  </si>
  <si>
    <t>ATrial-8408</t>
  </si>
  <si>
    <t>ATrial-8409</t>
  </si>
  <si>
    <t>1775369761276703581</t>
  </si>
  <si>
    <t>ATrial-8410</t>
  </si>
  <si>
    <t>ATrial-8411</t>
  </si>
  <si>
    <t>1775369821366825659</t>
  </si>
  <si>
    <t>ATrial-8412</t>
  </si>
  <si>
    <t>ATrial-8413</t>
  </si>
  <si>
    <t>ATrial-8414</t>
  </si>
  <si>
    <t>ATrial-8415</t>
  </si>
  <si>
    <t>ATrial-8416</t>
  </si>
  <si>
    <t>ATrial-8417</t>
  </si>
  <si>
    <t>1775373617055394695</t>
  </si>
  <si>
    <t>ATrial-8418</t>
  </si>
  <si>
    <t>ATrial-8419</t>
  </si>
  <si>
    <t>ATrial-8420</t>
  </si>
  <si>
    <t>1775373849338975496</t>
  </si>
  <si>
    <t>ATrial-8421</t>
  </si>
  <si>
    <t>ATrial-8422</t>
  </si>
  <si>
    <t>ATrial-8423</t>
  </si>
  <si>
    <t>1775374211178379679</t>
  </si>
  <si>
    <t>ATrial-8424</t>
  </si>
  <si>
    <t>ATrial-8425</t>
  </si>
  <si>
    <t>ATrial-8426</t>
  </si>
  <si>
    <t>1775375846885657630</t>
  </si>
  <si>
    <t>ATrial-8427</t>
  </si>
  <si>
    <t>ATrial-8428</t>
  </si>
  <si>
    <t>1775376446173133371</t>
  </si>
  <si>
    <t>ATrial-8429</t>
  </si>
  <si>
    <t>ATrial-8430</t>
  </si>
  <si>
    <t>ATrial-8431</t>
  </si>
  <si>
    <t>1775376950790881113</t>
  </si>
  <si>
    <t>ATrial-8432</t>
  </si>
  <si>
    <t>ATrial-8433</t>
  </si>
  <si>
    <t>1775377404762923197</t>
  </si>
  <si>
    <t>ATrial-8434</t>
  </si>
  <si>
    <t>ATrial-8435</t>
  </si>
  <si>
    <t>1775384265533966089</t>
  </si>
  <si>
    <t>ATrial-8436</t>
  </si>
  <si>
    <t>ATrial-8437</t>
  </si>
  <si>
    <t>ATrial-8438</t>
  </si>
  <si>
    <t>1775386053259507187</t>
  </si>
  <si>
    <t>ATrial-8439</t>
  </si>
  <si>
    <t>ATrial-8440</t>
  </si>
  <si>
    <t>1775388887954497043</t>
  </si>
  <si>
    <t>ATrial-8441</t>
  </si>
  <si>
    <t>ATrial-8442</t>
  </si>
  <si>
    <t>ATrial-8443</t>
  </si>
  <si>
    <t>ATrial-8444</t>
  </si>
  <si>
    <t>1775398463841413245</t>
  </si>
  <si>
    <t>ATrial-8445</t>
  </si>
  <si>
    <t>1775451077202493314</t>
  </si>
  <si>
    <t>ATrial-8446</t>
  </si>
  <si>
    <t>1775453078688805053</t>
  </si>
  <si>
    <t>ATrial-8447</t>
  </si>
  <si>
    <t>ATrial-8448</t>
  </si>
  <si>
    <t>ATrial-8449</t>
  </si>
  <si>
    <t>1775457873177425532</t>
  </si>
  <si>
    <t>ATrial-8450</t>
  </si>
  <si>
    <t>ATrial-8451</t>
  </si>
  <si>
    <t>ATrial-8452</t>
  </si>
  <si>
    <t>1775459292097472922</t>
  </si>
  <si>
    <t>ATrial-8453</t>
  </si>
  <si>
    <t>ATrial-8454</t>
  </si>
  <si>
    <t>1775468177907275365</t>
  </si>
  <si>
    <t>Vivid30 ml.</t>
  </si>
  <si>
    <t>ATrial-8455</t>
  </si>
  <si>
    <t>ATrial-8456</t>
  </si>
  <si>
    <t>ATrial-8457</t>
  </si>
  <si>
    <t>Lab0101225TQ0476</t>
  </si>
  <si>
    <t>1775470101524525220</t>
  </si>
  <si>
    <t>Lab0101225TQ0474</t>
  </si>
  <si>
    <t>Lab0101225TQ0472</t>
  </si>
  <si>
    <t>Lab0101225TQ0219</t>
  </si>
  <si>
    <t>1775471986053407615</t>
  </si>
  <si>
    <t>Lab0101225TQ0484</t>
  </si>
  <si>
    <t>1775473517799428224</t>
  </si>
  <si>
    <t>Lab1214215TQ0138</t>
  </si>
  <si>
    <t>Lab0101225TQ0506</t>
  </si>
  <si>
    <t>Lab0101225TQ0501</t>
  </si>
  <si>
    <t>1775475239595385229</t>
  </si>
  <si>
    <t>Lab0101225TQ0453</t>
  </si>
  <si>
    <t>1775539750727864529</t>
  </si>
  <si>
    <t>Lab0101225TQ0524</t>
  </si>
  <si>
    <t>Lab0101225TQ0469</t>
  </si>
  <si>
    <t>1775539891305339372</t>
  </si>
  <si>
    <t>Lab0101225TQ0465</t>
  </si>
  <si>
    <t>Lab0101225TQ0503</t>
  </si>
  <si>
    <t>Legend of OUD</t>
  </si>
  <si>
    <t>Lab0101225TQ0457</t>
  </si>
  <si>
    <t>1775548771573303972</t>
  </si>
  <si>
    <t>Lab0101225TQ0510</t>
  </si>
  <si>
    <t>Lab0101225TQ0500</t>
  </si>
  <si>
    <t>Lab0101225TQ0104</t>
  </si>
  <si>
    <t>1775559074244971356</t>
  </si>
  <si>
    <t>Lab0101225TQ0497</t>
  </si>
  <si>
    <t>Lab0101223 TQ0887</t>
  </si>
  <si>
    <t>1775564468319272516</t>
  </si>
  <si>
    <t>Lab0101223 TQ0886</t>
  </si>
  <si>
    <t>Lab0101223 TQ1171</t>
  </si>
  <si>
    <t>Lab0101223 TQ0897</t>
  </si>
  <si>
    <t>Lab0101223 TQ0891</t>
  </si>
  <si>
    <t>1775568017696803443</t>
  </si>
  <si>
    <t>Lab0101223 TQ0889</t>
  </si>
  <si>
    <t>Lab0101223 TQ0924</t>
  </si>
  <si>
    <t>1775572300997823044</t>
  </si>
  <si>
    <t>Lab0101223 TQ0925</t>
  </si>
  <si>
    <t>WP0260716002</t>
  </si>
  <si>
    <t>WP0260716002-1</t>
  </si>
  <si>
    <t>Lab0101223 TQ0930</t>
  </si>
  <si>
    <t>1775649924017333742</t>
  </si>
  <si>
    <t>Lab0101223 TQ0915</t>
  </si>
  <si>
    <t>Lab0101223 TQ0914</t>
  </si>
  <si>
    <t>Lab0101223 TQ0907</t>
  </si>
  <si>
    <t>Lab0101223 TQ0908</t>
  </si>
  <si>
    <t>Lab0101223 TQ1001</t>
  </si>
  <si>
    <t>1775650120491141804</t>
  </si>
  <si>
    <t>Lab0101223 TQ1016</t>
  </si>
  <si>
    <t>LTB1276</t>
  </si>
  <si>
    <t>LTB1277</t>
  </si>
  <si>
    <t>WP0260717001</t>
  </si>
  <si>
    <t>WP0260717001-1</t>
  </si>
  <si>
    <t>LTB0746</t>
  </si>
  <si>
    <t>1775712069016510483</t>
  </si>
  <si>
    <t>LTB1272</t>
  </si>
  <si>
    <t>LTB1271</t>
  </si>
  <si>
    <t>1775718026309349130</t>
  </si>
  <si>
    <t>LTB0745</t>
  </si>
  <si>
    <t>LTB1274</t>
  </si>
  <si>
    <t>1775728299415739823</t>
  </si>
  <si>
    <t>LTB1273</t>
  </si>
  <si>
    <t>1775728648421122959</t>
  </si>
  <si>
    <t>LTB1275</t>
  </si>
  <si>
    <t>1775734825827822648</t>
  </si>
  <si>
    <t>LTB0737</t>
  </si>
  <si>
    <t>LTB0913</t>
  </si>
  <si>
    <t>1775735509065285810</t>
  </si>
  <si>
    <t>LTB0863</t>
  </si>
  <si>
    <t>LTB0874</t>
  </si>
  <si>
    <t>1775736430525411659</t>
  </si>
  <si>
    <t>LTB0912</t>
  </si>
  <si>
    <t>1775740624976385193</t>
  </si>
  <si>
    <t>LTB0873</t>
  </si>
  <si>
    <t>LTB0890</t>
  </si>
  <si>
    <t>1775742340285820481</t>
  </si>
  <si>
    <t>LTB0872</t>
  </si>
  <si>
    <t>1775742412855681057</t>
  </si>
  <si>
    <t>LTB0915</t>
  </si>
  <si>
    <t>LTB0864</t>
  </si>
  <si>
    <t>LTB0862</t>
  </si>
  <si>
    <t>1775793169306543792</t>
  </si>
  <si>
    <t>LTB0882</t>
  </si>
  <si>
    <t>LTB0883</t>
  </si>
  <si>
    <t>LTB0884</t>
  </si>
  <si>
    <t>1775794164155822092</t>
  </si>
  <si>
    <t>LTB0885</t>
  </si>
  <si>
    <t>1775800022395245110</t>
  </si>
  <si>
    <t>LTB0880</t>
  </si>
  <si>
    <t>1775814871989561654</t>
  </si>
  <si>
    <t>LTB0889</t>
  </si>
  <si>
    <t>LTB0881</t>
  </si>
  <si>
    <t>1775817542577639978</t>
  </si>
  <si>
    <t>LTB0888</t>
  </si>
  <si>
    <t>1775818125874649104</t>
  </si>
  <si>
    <t>LTB0887</t>
  </si>
  <si>
    <t>LTB0886</t>
  </si>
  <si>
    <t>1775818899315780714</t>
  </si>
  <si>
    <t>LTB1262</t>
  </si>
  <si>
    <t>LTB1263</t>
  </si>
  <si>
    <t>LTB1269</t>
  </si>
  <si>
    <t>LTB1270</t>
  </si>
  <si>
    <t>LTB1268</t>
  </si>
  <si>
    <t>1775822576879924991</t>
  </si>
  <si>
    <t>LTB1266</t>
  </si>
  <si>
    <t>LTB1261</t>
  </si>
  <si>
    <t>1775822992940280831</t>
  </si>
  <si>
    <t>LTB1265</t>
  </si>
  <si>
    <t>LTB1264</t>
  </si>
  <si>
    <t>LTB1267</t>
  </si>
  <si>
    <t>1775824925270856709</t>
  </si>
  <si>
    <t>LTB0907</t>
  </si>
  <si>
    <t>LTB0908</t>
  </si>
  <si>
    <t>LTB0923</t>
  </si>
  <si>
    <t>Dao</t>
  </si>
  <si>
    <t>1775884978258750746</t>
  </si>
  <si>
    <t>LTB0928</t>
  </si>
  <si>
    <t>LTB0909</t>
  </si>
  <si>
    <t>LTB0911</t>
  </si>
  <si>
    <t>1775885136264571908</t>
  </si>
  <si>
    <t>LTB0903</t>
  </si>
  <si>
    <t>1775890012741949660</t>
  </si>
  <si>
    <t>LTB0920</t>
  </si>
  <si>
    <t>LTB0910</t>
  </si>
  <si>
    <t>LTB0926</t>
  </si>
  <si>
    <t>1775895006609182212</t>
  </si>
  <si>
    <t>LTB0773</t>
  </si>
  <si>
    <t>1775899317626423983</t>
  </si>
  <si>
    <t>LTB0769</t>
  </si>
  <si>
    <t>LTB0763</t>
  </si>
  <si>
    <t>1775899515114210268</t>
  </si>
  <si>
    <t>WP0260719001</t>
  </si>
  <si>
    <t>WP0260719001-1</t>
  </si>
  <si>
    <t>LTB0762</t>
  </si>
  <si>
    <t>1775900060161237074</t>
  </si>
  <si>
    <t>LTB0768</t>
  </si>
  <si>
    <t>LTB0753</t>
  </si>
  <si>
    <t>LTB0764</t>
  </si>
  <si>
    <t>1775914556763539908</t>
  </si>
  <si>
    <t>LTB0771</t>
  </si>
  <si>
    <t>LTB0759</t>
  </si>
  <si>
    <t>LTB0757</t>
  </si>
  <si>
    <t>1775966504028201534</t>
  </si>
  <si>
    <t>LTB0779</t>
  </si>
  <si>
    <t>LTB0790</t>
  </si>
  <si>
    <t>1775967214091582129</t>
  </si>
  <si>
    <t>LTB0796</t>
  </si>
  <si>
    <t>LTB0777</t>
  </si>
  <si>
    <t>LTB0791</t>
  </si>
  <si>
    <t>LTB0788</t>
  </si>
  <si>
    <t>1775967917202171172</t>
  </si>
  <si>
    <t>LTB0778</t>
  </si>
  <si>
    <t>LTB0789</t>
  </si>
  <si>
    <t>LTB0785</t>
  </si>
  <si>
    <t>1775968262730141124</t>
  </si>
  <si>
    <t>LTB0780</t>
  </si>
  <si>
    <t>LTB0804</t>
  </si>
  <si>
    <t>LTB0811</t>
  </si>
  <si>
    <t>LTB0802</t>
  </si>
  <si>
    <t>LTB0805</t>
  </si>
  <si>
    <t>1775973142382818678</t>
  </si>
  <si>
    <t>LTB0813</t>
  </si>
  <si>
    <t>LTB0816</t>
  </si>
  <si>
    <t>1775978720770486609</t>
  </si>
  <si>
    <t>LTB0803</t>
  </si>
  <si>
    <t>LTB0812</t>
  </si>
  <si>
    <t>LTB0810</t>
  </si>
  <si>
    <t>1775979890269123298</t>
  </si>
  <si>
    <t>LTB0806</t>
  </si>
  <si>
    <t>1775984537106276041</t>
  </si>
  <si>
    <t>Lab0101225TQ0445</t>
  </si>
  <si>
    <t>Lab0101225TQ0442</t>
  </si>
  <si>
    <t>1775985200229492911</t>
  </si>
  <si>
    <t>Lab30 TA8161</t>
  </si>
  <si>
    <t>1775989206532892620</t>
  </si>
  <si>
    <t>Lab30 TA8160</t>
  </si>
  <si>
    <t>Lab30 TA8163</t>
  </si>
  <si>
    <t>Lab30 TA8157</t>
  </si>
  <si>
    <t>1775991736722298447</t>
  </si>
  <si>
    <t>Lab30 TA8175</t>
  </si>
  <si>
    <t>Lab30 TA8159</t>
  </si>
  <si>
    <t>1775992830286144900</t>
  </si>
  <si>
    <t>Lab30 TA8162</t>
  </si>
  <si>
    <t>1775995313728998894</t>
  </si>
  <si>
    <t>Lab30 TA8158</t>
  </si>
  <si>
    <t>LTS8551</t>
  </si>
  <si>
    <t>LTS8532</t>
  </si>
  <si>
    <t>1776056172808268956</t>
  </si>
  <si>
    <t>LTS8541</t>
  </si>
  <si>
    <t>1776065865857360427</t>
  </si>
  <si>
    <t>LTS7672</t>
  </si>
  <si>
    <t>WP0260721001</t>
  </si>
  <si>
    <t>WP0260721001-1</t>
  </si>
  <si>
    <t>LTS8179</t>
  </si>
  <si>
    <t>LTS8061</t>
  </si>
  <si>
    <t>LTS8302</t>
  </si>
  <si>
    <t>LTS8051</t>
  </si>
  <si>
    <t>Patchouli Absolute30 ml.</t>
  </si>
  <si>
    <t>LTS8454</t>
  </si>
  <si>
    <t>LTS8065</t>
  </si>
  <si>
    <t>LTS8026</t>
  </si>
  <si>
    <t>LTS8049</t>
  </si>
  <si>
    <t>LTS8062</t>
  </si>
  <si>
    <t>LTS8292</t>
  </si>
  <si>
    <t>LTS8458</t>
  </si>
  <si>
    <t>LTS8038</t>
  </si>
  <si>
    <t>LTS8305</t>
  </si>
  <si>
    <t>LTS8036</t>
  </si>
  <si>
    <t>LTS8456</t>
  </si>
  <si>
    <t>LTS8040</t>
  </si>
  <si>
    <t>LTS8029</t>
  </si>
  <si>
    <t>1776078543285520363</t>
  </si>
  <si>
    <t>LTS8053</t>
  </si>
  <si>
    <t>LTS8056</t>
  </si>
  <si>
    <t>LTS8455</t>
  </si>
  <si>
    <t>LTS8796</t>
  </si>
  <si>
    <t>LTS8375</t>
  </si>
  <si>
    <t>LTS8255</t>
  </si>
  <si>
    <t>LTS8183</t>
  </si>
  <si>
    <t>LTS8368</t>
  </si>
  <si>
    <t>1776080146284977311</t>
  </si>
  <si>
    <t>LTS8187</t>
  </si>
  <si>
    <t>LTS8384</t>
  </si>
  <si>
    <t>LTS8253</t>
  </si>
  <si>
    <t>1776086067211458748</t>
  </si>
  <si>
    <t>LTS8376</t>
  </si>
  <si>
    <t>1776086423045123409</t>
  </si>
  <si>
    <t>WP0260724001</t>
  </si>
  <si>
    <t>WP0260724001-1</t>
  </si>
  <si>
    <t>LTS8372</t>
  </si>
  <si>
    <t>LTS8367</t>
  </si>
  <si>
    <t>1776140006145590940</t>
  </si>
  <si>
    <t>ATrial-9156</t>
  </si>
  <si>
    <t>ATrial-9157</t>
  </si>
  <si>
    <t>1776147624236205940</t>
  </si>
  <si>
    <t>ATrial-9158</t>
  </si>
  <si>
    <t>ATrial-9159</t>
  </si>
  <si>
    <t>ATrial-9160</t>
  </si>
  <si>
    <t>ATrial-9161</t>
  </si>
  <si>
    <t>ATrial-9162</t>
  </si>
  <si>
    <t>1776148002585235314</t>
  </si>
  <si>
    <t>ATrial-9163</t>
  </si>
  <si>
    <t>ATrial-9164</t>
  </si>
  <si>
    <t>1776149581800381540</t>
  </si>
  <si>
    <t>ATrial-9165</t>
  </si>
  <si>
    <t>ATrial-9176</t>
  </si>
  <si>
    <t>ATrial-9177</t>
  </si>
  <si>
    <t>1776159574817975213</t>
  </si>
  <si>
    <t>ATrial-9178</t>
  </si>
  <si>
    <t>ATrial-9179</t>
  </si>
  <si>
    <t>ATrial-9180</t>
  </si>
  <si>
    <t>ATrial-9181</t>
  </si>
  <si>
    <t>ATrial-9182</t>
  </si>
  <si>
    <t>ATrial-9183</t>
  </si>
  <si>
    <t>1776225667481210026</t>
  </si>
  <si>
    <t>ATrial-9184</t>
  </si>
  <si>
    <t>ATrial-9185</t>
  </si>
  <si>
    <t>ATrial-9186</t>
  </si>
  <si>
    <t>1776229299596513518</t>
  </si>
  <si>
    <t>ATrial-9187</t>
  </si>
  <si>
    <t>ATrial-9188</t>
  </si>
  <si>
    <t>1776232459719356244</t>
  </si>
  <si>
    <t>ATrial-9189</t>
  </si>
  <si>
    <t>ATrial-9190</t>
  </si>
  <si>
    <t>1776236283560203324</t>
  </si>
  <si>
    <t>ATrial-9191</t>
  </si>
  <si>
    <t>ATrial-9192</t>
  </si>
  <si>
    <t>ATrial-9193</t>
  </si>
  <si>
    <t>WP0260729001</t>
  </si>
  <si>
    <t>WP0260729001-1</t>
  </si>
  <si>
    <t>ATrial-9194</t>
  </si>
  <si>
    <t>1776241626515875359</t>
  </si>
  <si>
    <t>ATrial-9195</t>
  </si>
  <si>
    <t>ATrial-9146</t>
  </si>
  <si>
    <t>ATrial-9147</t>
  </si>
  <si>
    <t>ATrial-9148</t>
  </si>
  <si>
    <t>ATrial-9149</t>
  </si>
  <si>
    <t>ATrial-9150</t>
  </si>
  <si>
    <t>ATrial-9151</t>
  </si>
  <si>
    <t>ATrial-9152</t>
  </si>
  <si>
    <t>ATrial-9153</t>
  </si>
  <si>
    <t>ATrial-9154</t>
  </si>
  <si>
    <t>ATrial-9155</t>
  </si>
  <si>
    <t>1776242991363138170</t>
  </si>
  <si>
    <t>1776246640538979259</t>
  </si>
  <si>
    <t>1776250311062183296</t>
  </si>
  <si>
    <t>1776312191914252118</t>
  </si>
  <si>
    <t>1776315463806941487</t>
  </si>
  <si>
    <t>1776322810277219344</t>
  </si>
  <si>
    <t>1776327205089701511</t>
  </si>
  <si>
    <t>1776336396799450234</t>
  </si>
  <si>
    <t>1776338563874554682</t>
  </si>
  <si>
    <t>1776341596890550721</t>
  </si>
  <si>
    <t>1776347431406250865</t>
  </si>
  <si>
    <t>1776348524289436695</t>
  </si>
  <si>
    <t>1776407311602544682</t>
  </si>
  <si>
    <t>1776413828066747788</t>
  </si>
  <si>
    <t>1776414322443346110</t>
  </si>
  <si>
    <t>1776417923751863091</t>
  </si>
  <si>
    <t>1776420947747674706</t>
  </si>
  <si>
    <t>1776421743790861445</t>
  </si>
  <si>
    <t>1776423477749261989</t>
  </si>
  <si>
    <t>1776429217946332689</t>
  </si>
  <si>
    <t>1776430909927215680</t>
  </si>
  <si>
    <t>1776495358036486130</t>
  </si>
  <si>
    <t>1776496510633670783</t>
  </si>
  <si>
    <t>1776505767752860657</t>
  </si>
  <si>
    <t>1776511193607178542</t>
  </si>
  <si>
    <t>1776511565377150045</t>
  </si>
  <si>
    <t>1776513456984655994</t>
  </si>
  <si>
    <t>1776519640531527590</t>
  </si>
  <si>
    <t>ATM-30</t>
  </si>
  <si>
    <t>VAM-30</t>
  </si>
  <si>
    <t>1776520331304524093</t>
  </si>
  <si>
    <t>FPM-30</t>
  </si>
  <si>
    <t>1776587621629114312</t>
  </si>
  <si>
    <t>ROM-30</t>
  </si>
  <si>
    <t>1776591302373751539</t>
  </si>
  <si>
    <t>WP0260731001-1</t>
  </si>
  <si>
    <t>1776591670347407588</t>
  </si>
  <si>
    <t>1776596894636463192</t>
  </si>
  <si>
    <t>1776655609748220701</t>
  </si>
  <si>
    <t>1776657540203638575</t>
  </si>
  <si>
    <t>1776679343180253465</t>
  </si>
  <si>
    <t>1776680982504607610</t>
  </si>
  <si>
    <t>1776682275767609595</t>
  </si>
  <si>
    <t>1776692807717968363</t>
  </si>
  <si>
    <t>1776744672322908564</t>
  </si>
  <si>
    <t>foreign</t>
  </si>
  <si>
    <t>1776751915969885002</t>
  </si>
  <si>
    <t>1776755932890484997</t>
  </si>
  <si>
    <t>1776768225893996167</t>
  </si>
  <si>
    <t>1776778517872253682</t>
  </si>
  <si>
    <t>1776842954322724526</t>
  </si>
  <si>
    <t>1776845438830894319</t>
  </si>
  <si>
    <t>1776846018643174076</t>
  </si>
  <si>
    <t>1776847376185904087</t>
  </si>
  <si>
    <t>1776926424748310990</t>
  </si>
  <si>
    <t>1776928330408288063</t>
  </si>
  <si>
    <t>All</t>
  </si>
  <si>
    <t>รายได้ต่อเดือน</t>
  </si>
  <si>
    <t>จำนวนลูกค้าต่อเดือน</t>
  </si>
  <si>
    <t>Item</t>
  </si>
  <si>
    <t>List</t>
  </si>
  <si>
    <t>Sale Volume</t>
  </si>
  <si>
    <t>1776931499329201220</t>
  </si>
  <si>
    <t>1776944357708230503</t>
  </si>
  <si>
    <t>1776946950633199146</t>
  </si>
  <si>
    <t>1777015646519815049</t>
  </si>
  <si>
    <t>Sep-26</t>
  </si>
  <si>
    <t>1777016190468733788</t>
  </si>
  <si>
    <t>Oct-26</t>
  </si>
  <si>
    <t>Nov-26</t>
  </si>
  <si>
    <t>Dec-26</t>
  </si>
  <si>
    <t>1777017045126402656</t>
  </si>
  <si>
    <t>1777022848195774385</t>
  </si>
  <si>
    <t>51 ml.</t>
  </si>
  <si>
    <t>1777023930747783710</t>
  </si>
  <si>
    <t>1777024973233994290</t>
  </si>
  <si>
    <t>1777025045887587546</t>
  </si>
  <si>
    <t>1777029360547898220</t>
  </si>
  <si>
    <t>เงินสดหน้าร้าน CTW</t>
  </si>
  <si>
    <t>เงินสดย่อย</t>
  </si>
  <si>
    <t>โอนเข้า SCB TOUCH</t>
  </si>
  <si>
    <t>1777036246390851813</t>
  </si>
  <si>
    <t>1777038301755953132</t>
  </si>
  <si>
    <t>Jom,Am</t>
  </si>
  <si>
    <t>1777089210559119797</t>
  </si>
  <si>
    <t>1777096989557768515</t>
  </si>
  <si>
    <t>1777098567356350271</t>
  </si>
  <si>
    <t>1777108062133785050</t>
  </si>
  <si>
    <t>1777109311555572338</t>
  </si>
  <si>
    <t>1777113709977531399</t>
  </si>
  <si>
    <t>1777116487430473548</t>
  </si>
  <si>
    <t>1777117350544789033</t>
  </si>
  <si>
    <t>1777122619213909244</t>
  </si>
  <si>
    <t>1777124842396594939</t>
  </si>
  <si>
    <t>1777128192040651601</t>
  </si>
  <si>
    <t>1777179185014302974</t>
  </si>
  <si>
    <t>1777183185203821257</t>
  </si>
  <si>
    <t>1777186667050204437</t>
  </si>
  <si>
    <t>1777186798778780112</t>
  </si>
  <si>
    <t>1777187256143737480</t>
  </si>
  <si>
    <t>1777187418823724729</t>
  </si>
  <si>
    <t>1777187902281119147</t>
  </si>
  <si>
    <t>1777194316543529379</t>
  </si>
  <si>
    <t>1777195197345108351</t>
  </si>
  <si>
    <t>1777195654315373564</t>
  </si>
  <si>
    <t>1777202050508799488</t>
  </si>
  <si>
    <t>1777206585464727606</t>
  </si>
  <si>
    <t>1777208156899246330</t>
  </si>
  <si>
    <t>1777213946575849734</t>
  </si>
  <si>
    <t>1777263777109464410</t>
  </si>
  <si>
    <t>1777270792675642256</t>
  </si>
  <si>
    <t>1777271990789464962</t>
  </si>
  <si>
    <t>1777277203862116170</t>
  </si>
  <si>
    <t>1777296598254389926</t>
  </si>
  <si>
    <t>1777347687729920597</t>
  </si>
  <si>
    <t>1777355024343949876</t>
  </si>
  <si>
    <t>1777357950341487690</t>
  </si>
  <si>
    <t>1777358186650901222</t>
  </si>
  <si>
    <t>1777367533766265940</t>
  </si>
  <si>
    <t>1777369716929558232</t>
  </si>
  <si>
    <t>1777372342997762616</t>
  </si>
  <si>
    <t>1777372594026480580</t>
  </si>
  <si>
    <t>1777373599891451339</t>
  </si>
  <si>
    <t>1777374345098754770</t>
  </si>
  <si>
    <t>1777375894477436187</t>
  </si>
  <si>
    <t>1777376531832442037</t>
  </si>
  <si>
    <t>1777376969881574895</t>
  </si>
  <si>
    <t>1777435775428792073</t>
  </si>
  <si>
    <t>1777439931541440742</t>
  </si>
  <si>
    <t>1777440951267770861</t>
  </si>
  <si>
    <t>1777444345221564309</t>
  </si>
  <si>
    <t>1777446745266844956</t>
  </si>
  <si>
    <t>1777447408497523519</t>
  </si>
  <si>
    <t>1777449891389477488</t>
  </si>
  <si>
    <t>1777450573161813742</t>
  </si>
  <si>
    <t>1777451202080580206</t>
  </si>
  <si>
    <t>1777456693482685638</t>
  </si>
  <si>
    <t>1777459564896812533</t>
  </si>
  <si>
    <t>1777461244611647782</t>
  </si>
  <si>
    <t>1777466242077845313</t>
  </si>
  <si>
    <t>1777471351834974099</t>
  </si>
  <si>
    <t>1777521903837549243</t>
  </si>
  <si>
    <t>1777534850155566203</t>
  </si>
  <si>
    <t>1777534912580837722</t>
  </si>
  <si>
    <t>1777536331786422773</t>
  </si>
  <si>
    <t>1777537068841627600</t>
  </si>
  <si>
    <t>1777539731542440285</t>
  </si>
  <si>
    <t>1777540377511316384</t>
  </si>
  <si>
    <t>1777543709633415273</t>
  </si>
  <si>
    <t>1777551252919954915</t>
  </si>
  <si>
    <t>1777608424083362064</t>
  </si>
  <si>
    <t>Dynasty4 ml.</t>
  </si>
  <si>
    <t>1777611549674562408</t>
  </si>
  <si>
    <t>1777615010883365104</t>
  </si>
  <si>
    <t>1777619365860733152</t>
  </si>
  <si>
    <t>1777620323355620972</t>
  </si>
  <si>
    <t>1777621511941304483</t>
  </si>
  <si>
    <t>1777623347845414876</t>
  </si>
  <si>
    <t>ยอดขายต่อเดือน</t>
  </si>
  <si>
    <t>1777627899463310111</t>
  </si>
  <si>
    <t>Size ที่จำหน่ายได้ในแต่ล่ะเดือน</t>
  </si>
  <si>
    <t>1777631011035780644</t>
  </si>
  <si>
    <t>กลิ่นที่ขายดี</t>
  </si>
  <si>
    <t>1777634895751517160</t>
  </si>
  <si>
    <t>1777636884763575935</t>
  </si>
  <si>
    <t>1777637862146504663</t>
  </si>
  <si>
    <t>1777640277671738238</t>
  </si>
  <si>
    <t>Thai Perfume (น้ำปรุง)50 ml.</t>
  </si>
  <si>
    <t>1777643936404495546</t>
  </si>
  <si>
    <t>1777645108376252039</t>
  </si>
  <si>
    <t>1777695931424532110</t>
  </si>
  <si>
    <t>1777709540740630692</t>
  </si>
  <si>
    <t>1777714960522934106</t>
  </si>
  <si>
    <t>1777715986647165637</t>
  </si>
  <si>
    <t>1777718009343111904</t>
  </si>
  <si>
    <t>1777718769780627469</t>
  </si>
  <si>
    <t>1777723545498359230</t>
  </si>
  <si>
    <t>1777728654236821756</t>
  </si>
  <si>
    <t>1777729291654791331</t>
  </si>
  <si>
    <t>1777730901134521495</t>
  </si>
  <si>
    <t>1777731962678771846</t>
  </si>
  <si>
    <t>1777786822600459318</t>
  </si>
  <si>
    <t>1777787746898293332</t>
  </si>
  <si>
    <t>1777791226131820295</t>
  </si>
  <si>
    <t>1777791548064243625</t>
  </si>
  <si>
    <t>What30 ml.</t>
  </si>
  <si>
    <t>1777792681998364064</t>
  </si>
  <si>
    <t>1777797740797240533</t>
  </si>
  <si>
    <t>1777798470477606025</t>
  </si>
  <si>
    <t>1777803831411528457</t>
  </si>
  <si>
    <t>1777813445985358543</t>
  </si>
  <si>
    <t>1777868760243697553</t>
  </si>
  <si>
    <t>1777869096886952781</t>
  </si>
  <si>
    <t>1777871695574503299</t>
  </si>
  <si>
    <t>1777873215979847865</t>
  </si>
  <si>
    <t>1777874728348948835</t>
  </si>
  <si>
    <t>1777878241169701905</t>
  </si>
  <si>
    <t>1777882546243209797</t>
  </si>
  <si>
    <t>Rosarine4 ml.</t>
  </si>
  <si>
    <t>1777895785285272425</t>
  </si>
  <si>
    <t>1777898759133313730</t>
  </si>
  <si>
    <t>1777903949927897726</t>
  </si>
  <si>
    <t>1777961139567122618</t>
  </si>
  <si>
    <t>1777964605446553623</t>
  </si>
  <si>
    <t>1777966120736505102</t>
  </si>
  <si>
    <t>1777966335795174263</t>
  </si>
  <si>
    <t>1777972446229249269</t>
  </si>
  <si>
    <t>1777977451888238227</t>
  </si>
  <si>
    <t>1777989995688920734</t>
  </si>
  <si>
    <t>1777991568781158940</t>
  </si>
  <si>
    <t>Patchouli Absolute10 ml.</t>
  </si>
  <si>
    <t>Eden4 ml.</t>
  </si>
  <si>
    <t>1778040490232918286</t>
  </si>
  <si>
    <t>1778047194326571308</t>
  </si>
  <si>
    <t>1778050700188781022</t>
  </si>
  <si>
    <t>1778128400932407074</t>
  </si>
  <si>
    <t>1778135814112359945</t>
  </si>
  <si>
    <t>1778150481062660969</t>
  </si>
  <si>
    <t>1778155695231651690</t>
  </si>
  <si>
    <t>1778161968763866719</t>
  </si>
  <si>
    <t>1778230304131601999</t>
  </si>
  <si>
    <t>1778232099011434994</t>
  </si>
  <si>
    <t>1778237918046744162</t>
  </si>
  <si>
    <t>1778302950049973898</t>
  </si>
  <si>
    <t>1778305937667209156</t>
  </si>
  <si>
    <t>1778308430980953764</t>
  </si>
  <si>
    <t>1778309571132868085</t>
  </si>
  <si>
    <t>1778314473317559271</t>
  </si>
  <si>
    <t>1778320015470412945</t>
  </si>
  <si>
    <t>1778325462522996192</t>
  </si>
  <si>
    <t>1778328930792775288</t>
  </si>
  <si>
    <t>1778400381700733459</t>
  </si>
  <si>
    <t>1778402295058388783</t>
  </si>
  <si>
    <t>1778403009145334298</t>
  </si>
  <si>
    <t>1778408574384673637</t>
  </si>
  <si>
    <t>1778479065135714772</t>
  </si>
  <si>
    <t>1778479450700501672</t>
  </si>
  <si>
    <t>1778487430921426872</t>
  </si>
  <si>
    <t>1778488353968434231</t>
  </si>
  <si>
    <t>1778493529122235086</t>
  </si>
  <si>
    <t>1778494691007365487</t>
  </si>
  <si>
    <t>1778506654342818387</t>
  </si>
  <si>
    <t>1778557325966287186</t>
  </si>
  <si>
    <t>1778564821444388497</t>
  </si>
  <si>
    <t>1778579156619462847</t>
  </si>
  <si>
    <t>1778583140452596408</t>
  </si>
  <si>
    <t>1778593700960370251</t>
  </si>
  <si>
    <t>1778659897749310200</t>
  </si>
  <si>
    <t>1778660258638280257</t>
  </si>
  <si>
    <t>1778661873071432429</t>
  </si>
  <si>
    <t>1778662429075529606</t>
  </si>
  <si>
    <t>1778665622015869797</t>
  </si>
  <si>
    <t>1778666006297794164</t>
  </si>
  <si>
    <t>1778668409649597963</t>
  </si>
  <si>
    <t>1778668655511421028</t>
  </si>
  <si>
    <t>1778668791857383928</t>
  </si>
  <si>
    <t>What50 ml.</t>
  </si>
  <si>
    <t>1778672997331184137</t>
  </si>
  <si>
    <t>1778676804391932049</t>
  </si>
  <si>
    <t>1778678401014720504</t>
  </si>
  <si>
    <t>1778739464801719645</t>
  </si>
  <si>
    <t>1778739951553454477</t>
  </si>
  <si>
    <t>1778740288374419065</t>
  </si>
  <si>
    <t>1778750932689134558</t>
  </si>
  <si>
    <t>1778751417015135965</t>
  </si>
  <si>
    <t>1778756049485274969</t>
  </si>
  <si>
    <t>1778762885197845353</t>
  </si>
  <si>
    <t>1778820084830439319</t>
  </si>
  <si>
    <t>1778828676434544202</t>
  </si>
  <si>
    <t>1778828743291195160</t>
  </si>
  <si>
    <t>1778839202285513322</t>
  </si>
  <si>
    <t>1778851178997148182</t>
  </si>
  <si>
    <t>1778853625185605404</t>
  </si>
  <si>
    <t>1778911559200153807</t>
  </si>
  <si>
    <t>1778919174444977118</t>
  </si>
  <si>
    <t>1778929233187281098</t>
  </si>
  <si>
    <t>1778932547668910940</t>
  </si>
  <si>
    <t>1778934760500405319</t>
  </si>
  <si>
    <t>1778998129121381422</t>
  </si>
  <si>
    <t>1778998338277175171</t>
  </si>
  <si>
    <t>1779005868043718803</t>
  </si>
  <si>
    <t>1779010649344439294</t>
  </si>
  <si>
    <t>1779014921016217497</t>
  </si>
  <si>
    <t>1779018247230202061</t>
  </si>
  <si>
    <t>1779022143309855758</t>
  </si>
  <si>
    <t>1779026597026596528</t>
  </si>
  <si>
    <t>1779079906956450951</t>
  </si>
  <si>
    <t>1779082392264658916</t>
  </si>
  <si>
    <t>1779086770020602872</t>
  </si>
  <si>
    <t>1779088810763495053</t>
  </si>
  <si>
    <t>1779092398316123159</t>
  </si>
  <si>
    <t>1779093302980110055</t>
  </si>
  <si>
    <t>1779098675046966496</t>
  </si>
  <si>
    <t>1779099361743533002</t>
  </si>
  <si>
    <t>1779100501482410468</t>
  </si>
  <si>
    <t>1779104937091614563</t>
  </si>
  <si>
    <t>1779108629731670049</t>
  </si>
  <si>
    <t>1779167788114616648</t>
  </si>
  <si>
    <t>1779181206660424950</t>
  </si>
  <si>
    <t>1779189324345923596</t>
  </si>
  <si>
    <t>1779190267255296013</t>
  </si>
  <si>
    <t>1779195656490309028</t>
  </si>
  <si>
    <t>1779253221464297949</t>
  </si>
  <si>
    <t>1779258476827961057</t>
  </si>
  <si>
    <t>1779259461652416933</t>
  </si>
  <si>
    <t>1779259564283377285</t>
  </si>
  <si>
    <t>1779264868075697810</t>
  </si>
  <si>
    <t>1779275886131841732</t>
  </si>
  <si>
    <t>1779348075324358008</t>
  </si>
  <si>
    <t>1779352404956675407</t>
  </si>
  <si>
    <t>1779355103575333719</t>
  </si>
  <si>
    <t>1779372119076537461</t>
  </si>
  <si>
    <t>1779372733292804301</t>
  </si>
  <si>
    <t>1779432322081221835</t>
  </si>
  <si>
    <t>1779437317712374290</t>
  </si>
  <si>
    <t>Amber Spangle30 ml.</t>
  </si>
  <si>
    <t>1779441263551871628</t>
  </si>
  <si>
    <t>1779444223921804173</t>
  </si>
  <si>
    <t>1779447838119805989</t>
  </si>
  <si>
    <t>1779450730544742594</t>
  </si>
  <si>
    <t>1779453083563105494</t>
  </si>
  <si>
    <t>1779458262777299122</t>
  </si>
  <si>
    <t>1779527337012407185</t>
  </si>
  <si>
    <t>1779529021517198559</t>
  </si>
  <si>
    <t>1779530163620597288</t>
  </si>
  <si>
    <t>1779534339257508354</t>
  </si>
  <si>
    <t>1779535357427949853</t>
  </si>
  <si>
    <t>1779544557417822077</t>
  </si>
  <si>
    <t>1779544639778246309</t>
  </si>
  <si>
    <t>1779596711049636790</t>
  </si>
  <si>
    <t>1779606190415728999</t>
  </si>
  <si>
    <t>1779607613389565988</t>
  </si>
  <si>
    <t>1779607833783972842</t>
  </si>
  <si>
    <t>1779608977192699878</t>
  </si>
  <si>
    <t>1779609229309207320</t>
  </si>
  <si>
    <t>1779609914037651443</t>
  </si>
  <si>
    <t>1779610121759826877</t>
  </si>
  <si>
    <t>1779615068553103092</t>
  </si>
  <si>
    <t>1779615374888415004</t>
  </si>
  <si>
    <t>1779618444529623275</t>
  </si>
  <si>
    <t>1779627301149742333</t>
  </si>
  <si>
    <t>1779684013426704632</t>
  </si>
  <si>
    <t>1779691327082913168</t>
  </si>
  <si>
    <t>คืนเงิน</t>
  </si>
  <si>
    <t>1779692691208405072</t>
  </si>
  <si>
    <t>1779692847253746068</t>
  </si>
  <si>
    <t>1779696647498367587</t>
  </si>
  <si>
    <t>1779697467105431415</t>
  </si>
  <si>
    <t>1779708311742706690</t>
  </si>
  <si>
    <t>1779709208037719526</t>
  </si>
  <si>
    <t>1779711656231794602</t>
  </si>
  <si>
    <t>1779717009025177545</t>
  </si>
  <si>
    <t>300.-</t>
  </si>
  <si>
    <t>500.-</t>
  </si>
  <si>
    <t>1779770492514707637</t>
  </si>
  <si>
    <t>1779776890687524720</t>
  </si>
  <si>
    <t>1779777531592415667</t>
  </si>
  <si>
    <t>1779779353682257979</t>
  </si>
  <si>
    <t>1779781071704489042</t>
  </si>
  <si>
    <t>1779781635125575705</t>
  </si>
  <si>
    <t>1779786493850240712</t>
  </si>
  <si>
    <t>1779805354165677708</t>
  </si>
  <si>
    <t>1779805748947573135</t>
  </si>
  <si>
    <t>1779857336914112390</t>
  </si>
  <si>
    <t>1779860628000227475</t>
  </si>
  <si>
    <t>1779879125241599314</t>
  </si>
  <si>
    <t>1779883498757490135</t>
  </si>
  <si>
    <t>1779886307885476915</t>
  </si>
  <si>
    <t>1779887910681643251</t>
  </si>
  <si>
    <t>1779890943260536770</t>
  </si>
  <si>
    <t>1779891159767392771</t>
  </si>
  <si>
    <t>1779943148185173496</t>
  </si>
  <si>
    <t>1779950363786598648</t>
  </si>
  <si>
    <t>1779958361960666439</t>
  </si>
  <si>
    <t>1779967962727275452</t>
  </si>
  <si>
    <t>1780033638149344372</t>
  </si>
  <si>
    <t>1780040023916859778</t>
  </si>
  <si>
    <t>1780042449566290482</t>
  </si>
  <si>
    <t>1780043471238238119</t>
  </si>
  <si>
    <t>1780051158637358395</t>
  </si>
  <si>
    <t>1780052620754565276</t>
  </si>
  <si>
    <t>1780053019908514087</t>
  </si>
  <si>
    <t>1780053796852699478</t>
  </si>
  <si>
    <t>1780054222550992273</t>
  </si>
  <si>
    <t>1780056310045393939</t>
  </si>
  <si>
    <t>1780061479823198858</t>
  </si>
  <si>
    <t>1780120850512832545</t>
  </si>
  <si>
    <t>1780125963674709475</t>
  </si>
  <si>
    <t>1780126128413507088</t>
  </si>
  <si>
    <t>1780127777681492104</t>
  </si>
  <si>
    <t>1780128163568979983</t>
  </si>
  <si>
    <t>Influencer</t>
  </si>
  <si>
    <t>1780134980754750897</t>
  </si>
  <si>
    <t>1780136526334557618</t>
  </si>
  <si>
    <t>1780137100478872282</t>
  </si>
  <si>
    <t>1780140248598340796</t>
  </si>
  <si>
    <t>1780146837208293195</t>
  </si>
  <si>
    <t>1780148585623465817</t>
  </si>
  <si>
    <t>Arm</t>
  </si>
  <si>
    <t>1780208712975790050</t>
  </si>
  <si>
    <t>1780218137576887045</t>
  </si>
  <si>
    <t>1780218641696636610</t>
  </si>
  <si>
    <t>1780219519953386901</t>
  </si>
  <si>
    <t>1780220572737324191</t>
  </si>
  <si>
    <t>1780220846047291216</t>
  </si>
  <si>
    <t>1780223439095793105</t>
  </si>
  <si>
    <t>1780226098943764699</t>
  </si>
  <si>
    <t>1780230974733617883</t>
  </si>
  <si>
    <t>โอน 1500+90</t>
  </si>
  <si>
    <t>1780289493730615498</t>
  </si>
  <si>
    <t>1780289944652460138</t>
  </si>
  <si>
    <t>1780291417531881768</t>
  </si>
  <si>
    <t>K001</t>
  </si>
  <si>
    <t>1780298542825399828</t>
  </si>
  <si>
    <t>1780300944665135847</t>
  </si>
  <si>
    <t>1780301106087263856</t>
  </si>
  <si>
    <t>1780305634747431304</t>
  </si>
  <si>
    <t>1780312742246807423</t>
  </si>
  <si>
    <t>1780313237106690505</t>
  </si>
  <si>
    <t>1780317928780755668</t>
  </si>
  <si>
    <t>1780323884359263307</t>
  </si>
  <si>
    <t>1780380822440150325</t>
  </si>
  <si>
    <t>1780382101863847472</t>
  </si>
  <si>
    <t>1780383973817737527</t>
  </si>
  <si>
    <t>K002</t>
  </si>
  <si>
    <t>1780385492977884362</t>
  </si>
  <si>
    <t>1780392080128534270</t>
  </si>
  <si>
    <t>1780396349889184610</t>
  </si>
  <si>
    <t>E001</t>
  </si>
  <si>
    <t>1780401694917227493</t>
  </si>
  <si>
    <t>1780403538302538010</t>
  </si>
  <si>
    <t>1780403883554126920</t>
  </si>
  <si>
    <t>1780404594676805035</t>
  </si>
  <si>
    <t>1780409208612640178</t>
  </si>
  <si>
    <t>1780478677486477683</t>
  </si>
  <si>
    <t>1780480347679618882</t>
  </si>
  <si>
    <t>1780481271640870976</t>
  </si>
  <si>
    <t>เปลี่ยนสินค้า หยิบผิดกลิ่น</t>
  </si>
  <si>
    <t>1780487405981577769</t>
  </si>
  <si>
    <t>1780493359984235229</t>
  </si>
  <si>
    <t>1780496285415380768</t>
  </si>
  <si>
    <t>Vintage10 ml.</t>
  </si>
  <si>
    <t>E002</t>
  </si>
  <si>
    <t>1780555705562686714</t>
  </si>
  <si>
    <t>1780555864387784189</t>
  </si>
  <si>
    <t>1780558957770518289</t>
  </si>
  <si>
    <t>1780566234765670852</t>
  </si>
  <si>
    <t>1780567485984243228</t>
  </si>
  <si>
    <t>K003</t>
  </si>
  <si>
    <t>1780568689111879688</t>
  </si>
  <si>
    <t>1780580335074104893</t>
  </si>
  <si>
    <t>1780637513358556662</t>
  </si>
  <si>
    <t>1780648349783190503</t>
  </si>
  <si>
    <t>Amber Spangle10 ml.</t>
  </si>
  <si>
    <t>K004</t>
  </si>
  <si>
    <t>1780653276830137559</t>
  </si>
  <si>
    <t>1780659511407185528</t>
  </si>
  <si>
    <t>1780662692672407729</t>
  </si>
  <si>
    <t>1780664404400222618</t>
  </si>
  <si>
    <t>1780666669470697495</t>
  </si>
  <si>
    <t>1780669683659475502</t>
  </si>
  <si>
    <t>E003</t>
  </si>
  <si>
    <t>1780733049648226621</t>
  </si>
  <si>
    <t>K005</t>
  </si>
  <si>
    <t>1780735699919354488</t>
  </si>
  <si>
    <t>1780737086517912322</t>
  </si>
  <si>
    <t>1780739282850382516</t>
  </si>
  <si>
    <t>E004</t>
  </si>
  <si>
    <t>1780744156894606840</t>
  </si>
  <si>
    <t>1780749532110859507</t>
  </si>
  <si>
    <t>1780750435096649854</t>
  </si>
  <si>
    <t>1780814257520566744</t>
  </si>
  <si>
    <t>K006</t>
  </si>
  <si>
    <t>1780814766576199124</t>
  </si>
  <si>
    <t>1780829550655805884</t>
  </si>
  <si>
    <t>1780834858583544295</t>
  </si>
  <si>
    <t>1780896338675478777</t>
  </si>
  <si>
    <t>1780905230432721813</t>
  </si>
  <si>
    <t>1780905702945995642</t>
  </si>
  <si>
    <t>K007</t>
  </si>
  <si>
    <t>1780907875753632634</t>
  </si>
  <si>
    <t>1780910048558109634</t>
  </si>
  <si>
    <t>1780911603123750995</t>
  </si>
  <si>
    <t>1780922097981276402</t>
  </si>
  <si>
    <t>1780924508861484544</t>
  </si>
  <si>
    <t>1780925567590629813</t>
  </si>
  <si>
    <t>1780926337011680004</t>
  </si>
  <si>
    <t>1780926630519478632</t>
  </si>
  <si>
    <t>1000 Thousand30 ml.</t>
  </si>
  <si>
    <t>1780986986935788546</t>
  </si>
  <si>
    <t>E005</t>
  </si>
  <si>
    <t>1780997194421631437</t>
  </si>
  <si>
    <t>K008</t>
  </si>
  <si>
    <t>1780999513753681775</t>
  </si>
  <si>
    <t>1781000284221289758</t>
  </si>
  <si>
    <t>1781009893888608819</t>
  </si>
  <si>
    <t>1781073117845187359</t>
  </si>
  <si>
    <t>E006</t>
  </si>
  <si>
    <t>1781074680225961486</t>
  </si>
  <si>
    <t>1781074956234141822</t>
  </si>
  <si>
    <t>1781075424185445363</t>
  </si>
  <si>
    <t>K009</t>
  </si>
  <si>
    <t>1781088391797558041</t>
  </si>
  <si>
    <t>1781088827171712906</t>
  </si>
  <si>
    <t>1781096794129774847</t>
  </si>
  <si>
    <t>1781157899123373184</t>
  </si>
  <si>
    <t>Voyage4 ml.</t>
  </si>
  <si>
    <t>1781159690290149413</t>
  </si>
  <si>
    <t>E007</t>
  </si>
  <si>
    <t>1781162398065239377</t>
  </si>
  <si>
    <t>K010</t>
  </si>
  <si>
    <t>1781163228187497037</t>
  </si>
  <si>
    <t>1781165876040585880</t>
  </si>
  <si>
    <t>1781174279576861342</t>
  </si>
  <si>
    <t>1781175734634915055</t>
  </si>
  <si>
    <t>1781175980139132814</t>
  </si>
  <si>
    <t>1781178295738971727</t>
  </si>
  <si>
    <t>1781179870636475640</t>
  </si>
  <si>
    <t>1781240259120366283</t>
  </si>
  <si>
    <t>E008</t>
  </si>
  <si>
    <t>1781251800562330813</t>
  </si>
  <si>
    <t>1000 Thousand50 ml.</t>
  </si>
  <si>
    <t>K011</t>
  </si>
  <si>
    <t>1781253569091577338</t>
  </si>
  <si>
    <t>1781253827515218899</t>
  </si>
  <si>
    <t>1781253996783184987</t>
  </si>
  <si>
    <t>1781255683166312531</t>
  </si>
  <si>
    <t>1781260418817602908</t>
  </si>
  <si>
    <t>1781272495585803046</t>
  </si>
  <si>
    <t>1781320468690945609</t>
  </si>
  <si>
    <t>1781333523577840089</t>
  </si>
  <si>
    <t>K012</t>
  </si>
  <si>
    <t>1781333741057173175</t>
  </si>
  <si>
    <t>1781342715000260168</t>
  </si>
  <si>
    <t>1781347128373133585</t>
  </si>
  <si>
    <t>1781359113803441939</t>
  </si>
  <si>
    <t>1781360223846956443</t>
  </si>
  <si>
    <t>1781440509141789139</t>
  </si>
  <si>
    <t>1781446611452752123</t>
  </si>
  <si>
    <t>1781504351379867578</t>
  </si>
  <si>
    <t>1781505457231182405</t>
  </si>
  <si>
    <t>1781508213942736647</t>
  </si>
  <si>
    <t>K014</t>
  </si>
  <si>
    <t>1781513919624698613</t>
  </si>
  <si>
    <t>1781515650516380800</t>
  </si>
  <si>
    <t>1781518808475357413</t>
  </si>
  <si>
    <t>Fortuna10 ml.</t>
  </si>
  <si>
    <t>1781525336144950996</t>
  </si>
  <si>
    <t>1781532593421450345</t>
  </si>
  <si>
    <t>1781596731914411947</t>
  </si>
  <si>
    <t>E009</t>
  </si>
  <si>
    <t>1781600235730389950</t>
  </si>
  <si>
    <t>K015</t>
  </si>
  <si>
    <t>1781607557413351576</t>
  </si>
  <si>
    <t>1781610458961655635</t>
  </si>
  <si>
    <t>1781617224666651742</t>
  </si>
  <si>
    <t>1781618437645247352</t>
  </si>
  <si>
    <t>1781682669474469157</t>
  </si>
  <si>
    <t>Vintage30 ml.</t>
  </si>
  <si>
    <t>1781686370584665899</t>
  </si>
  <si>
    <t>K016</t>
  </si>
  <si>
    <t>1781687390883195691</t>
  </si>
  <si>
    <t>1781692483393336116</t>
  </si>
  <si>
    <t>1781700267960878858</t>
  </si>
  <si>
    <t>1781702575594239819</t>
  </si>
  <si>
    <t>1781766469627898835</t>
  </si>
  <si>
    <t>1781771397529910757</t>
  </si>
  <si>
    <t>1781789739594498992</t>
  </si>
  <si>
    <t>K017</t>
  </si>
  <si>
    <t>1781790195182575875</t>
  </si>
  <si>
    <t>1781847361037540268</t>
  </si>
  <si>
    <t>1781848779804732727</t>
  </si>
  <si>
    <t>1781859511113797525</t>
  </si>
  <si>
    <t>Amber Spangle50 ml.</t>
  </si>
  <si>
    <t>1781866447574691535</t>
  </si>
  <si>
    <t>1781875723382221961</t>
  </si>
  <si>
    <t>1781876324667405378</t>
  </si>
  <si>
    <t>1781876830421384540</t>
  </si>
  <si>
    <t>1781877760261386688</t>
  </si>
  <si>
    <t>1781930311304859489</t>
  </si>
  <si>
    <t>1781933686127215861</t>
  </si>
  <si>
    <t>1781945921193775874</t>
  </si>
  <si>
    <t>1781946097138936966</t>
  </si>
  <si>
    <t>1781953724584870087</t>
  </si>
  <si>
    <t>1781955460898466374</t>
  </si>
  <si>
    <t>1782018128359258322</t>
  </si>
  <si>
    <t>1782019670455328309</t>
  </si>
  <si>
    <t>1782021298696247747</t>
  </si>
  <si>
    <t>1782022282043961980</t>
  </si>
  <si>
    <t>1782029027398494962</t>
  </si>
  <si>
    <t>1782031375090706527</t>
  </si>
  <si>
    <t>1782032323086782496</t>
  </si>
  <si>
    <t>1782037738423193471</t>
  </si>
  <si>
    <t>1782043239631947111</t>
  </si>
  <si>
    <t>1782044544648794999</t>
  </si>
  <si>
    <t>1782046992165323141</t>
  </si>
  <si>
    <t>1782047356302949342</t>
  </si>
  <si>
    <t>1782047469329200049</t>
  </si>
  <si>
    <t>1782109424114474722</t>
  </si>
  <si>
    <t>Angel4 ml.</t>
  </si>
  <si>
    <t>1782112741210145670</t>
  </si>
  <si>
    <t>1782113724246479499</t>
  </si>
  <si>
    <t>1782115180754792580</t>
  </si>
  <si>
    <t>1782121404476265604</t>
  </si>
  <si>
    <t>1782128425331457078</t>
  </si>
  <si>
    <t>1782136352577620721</t>
  </si>
  <si>
    <t>1782137524145172011</t>
  </si>
  <si>
    <t>1782189474462343326</t>
  </si>
  <si>
    <t>1782191904186864039</t>
  </si>
  <si>
    <t>1782196800026805364</t>
  </si>
  <si>
    <t>1782202558930626173</t>
  </si>
  <si>
    <t>1782204727195391223</t>
  </si>
  <si>
    <t>1782204987429726409</t>
  </si>
  <si>
    <t>1782207175524920626</t>
  </si>
  <si>
    <t>1782209666998565299</t>
  </si>
  <si>
    <t>1782210123092749717</t>
  </si>
  <si>
    <t>Nouveau50 ml.</t>
  </si>
  <si>
    <t>1782274102744973081</t>
  </si>
  <si>
    <t>1782282852847563785</t>
  </si>
  <si>
    <t>1782285287153500482</t>
  </si>
  <si>
    <t>1782288843640547609</t>
  </si>
  <si>
    <t>1782297270875462983</t>
  </si>
  <si>
    <t>1782298874068267422</t>
  </si>
  <si>
    <t>1782302407529334873</t>
  </si>
  <si>
    <t>1782311591933688752</t>
  </si>
  <si>
    <t>1782368834141366546</t>
  </si>
  <si>
    <t>1782374971729497485</t>
  </si>
  <si>
    <t>1782380716022759008</t>
  </si>
  <si>
    <t>1782382211732335866</t>
  </si>
  <si>
    <t>1782382780459909147</t>
  </si>
  <si>
    <t>1782451801364335345</t>
  </si>
  <si>
    <t>1782451921227418619</t>
  </si>
  <si>
    <t>1782457652484743078</t>
  </si>
  <si>
    <t>1782459501721527603</t>
  </si>
  <si>
    <t>1782460007837508444</t>
  </si>
  <si>
    <t>1782463488815903524</t>
  </si>
  <si>
    <t>1782468712175427154</t>
  </si>
  <si>
    <t>1782537051148279624</t>
  </si>
  <si>
    <t>1782537846592617318</t>
  </si>
  <si>
    <t>1782539490972751126</t>
  </si>
  <si>
    <t>1782549000801194318</t>
  </si>
  <si>
    <t>1782551517801911466</t>
  </si>
  <si>
    <t>1782556112240928625</t>
  </si>
  <si>
    <t>1782557148960163002</t>
  </si>
  <si>
    <t>1782559936137117748</t>
  </si>
  <si>
    <t>1782563649241686403</t>
  </si>
  <si>
    <t>1782565232911198233</t>
  </si>
  <si>
    <t>1782569926287292834</t>
  </si>
  <si>
    <t>1782620137015457638</t>
  </si>
  <si>
    <t>1782624009695200663</t>
  </si>
  <si>
    <t>1782626698339535315</t>
  </si>
  <si>
    <t>1782632302165817777</t>
  </si>
  <si>
    <t>1782634046753553359</t>
  </si>
  <si>
    <t>1782645281006470544</t>
  </si>
  <si>
    <t>1782650221521144835</t>
  </si>
  <si>
    <t>1782707475949458309</t>
  </si>
  <si>
    <t>1782714044499689477</t>
  </si>
  <si>
    <t>1782718648532892112</t>
  </si>
  <si>
    <t>1782735635373381308</t>
  </si>
  <si>
    <t>1782738934394194046</t>
  </si>
  <si>
    <t>1782740960132816212</t>
  </si>
  <si>
    <t>1782742947256186905</t>
  </si>
  <si>
    <t>1782793073014361543</t>
  </si>
  <si>
    <t>1782799530494212373</t>
  </si>
  <si>
    <t>1782800873771646554</t>
  </si>
  <si>
    <t>1782806575647382363</t>
  </si>
  <si>
    <t>1782806821880792785</t>
  </si>
  <si>
    <t>1782807313211408785</t>
  </si>
  <si>
    <t>1782887228226287028</t>
  </si>
  <si>
    <t>1782888125880837215</t>
  </si>
  <si>
    <t>Fortuna50 ml.</t>
  </si>
  <si>
    <t>1782893120820892166</t>
  </si>
  <si>
    <t>1782901815764893889</t>
  </si>
  <si>
    <t>1782904179363968068</t>
  </si>
  <si>
    <t>1782904348029581954</t>
  </si>
  <si>
    <t>1782911545535716524</t>
  </si>
  <si>
    <t>1782971487262795166</t>
  </si>
  <si>
    <t>1782974631145932523</t>
  </si>
  <si>
    <t>1782976210661414911</t>
  </si>
  <si>
    <t>Mellow10 ml.</t>
  </si>
  <si>
    <t>1782985266879441729</t>
  </si>
  <si>
    <t>1782989988116712262</t>
  </si>
  <si>
    <t>1782990066260651964</t>
  </si>
  <si>
    <t>1782991536314786698</t>
  </si>
  <si>
    <t>1782997153731737784</t>
  </si>
  <si>
    <t>Silver4 ml.</t>
  </si>
  <si>
    <t>1783000335755117617</t>
  </si>
  <si>
    <t>1783057379445468644</t>
  </si>
  <si>
    <t>1783062337597916489</t>
  </si>
  <si>
    <t>1783064088525507728</t>
  </si>
  <si>
    <t>1783067857408522661</t>
  </si>
  <si>
    <t>1783073218017321823</t>
  </si>
  <si>
    <t>1783079316539686336</t>
  </si>
  <si>
    <t>1783086965370463043</t>
  </si>
  <si>
    <t>1783089240076719391</t>
  </si>
  <si>
    <t>1783138031577201859</t>
  </si>
  <si>
    <t>1783148850460983870</t>
  </si>
  <si>
    <t>1783151079107992099</t>
  </si>
  <si>
    <t>1783151711079570537</t>
  </si>
  <si>
    <t>1783159441904140449</t>
  </si>
  <si>
    <t>1783164740135911811</t>
  </si>
  <si>
    <t>1783165466717181222</t>
  </si>
  <si>
    <t>1783170848115927981</t>
  </si>
  <si>
    <t>1783232703972813421</t>
  </si>
  <si>
    <t>1783234225059570712</t>
  </si>
  <si>
    <t>1783237801216834802</t>
  </si>
  <si>
    <t>Influ</t>
  </si>
  <si>
    <t>1783240231800903972</t>
  </si>
  <si>
    <t>1783240622961854894</t>
  </si>
  <si>
    <t>1783240735641102152</t>
  </si>
  <si>
    <t>1783248907362684579</t>
  </si>
  <si>
    <t>1783253850002228384</t>
  </si>
  <si>
    <t>1783258463520779871</t>
  </si>
  <si>
    <t>1783316279573954765</t>
  </si>
  <si>
    <t>1783320242832749224</t>
  </si>
  <si>
    <t>1783324510232170534</t>
  </si>
  <si>
    <t>1783325985540405772</t>
  </si>
  <si>
    <t>1783326270325464218</t>
  </si>
  <si>
    <t>Passion4 ml.</t>
  </si>
  <si>
    <t>1783332969667905536</t>
  </si>
  <si>
    <t>1783333532964224957</t>
  </si>
  <si>
    <t>1783333661736354582</t>
  </si>
  <si>
    <t>1783338006454635095</t>
  </si>
  <si>
    <t>1783345469589867265</t>
  </si>
  <si>
    <t>1783400288014338965</t>
  </si>
  <si>
    <t>1783403289252185307</t>
  </si>
  <si>
    <t>1783406248743628478</t>
  </si>
  <si>
    <t>1783412062146577927</t>
  </si>
  <si>
    <t>1783412532163104882</t>
  </si>
  <si>
    <t>1783420780537552124</t>
  </si>
  <si>
    <t>1783430539356996918</t>
  </si>
  <si>
    <t>1783433881259848669</t>
  </si>
  <si>
    <t>1783486866381220143</t>
  </si>
  <si>
    <t>1783488392270132976</t>
  </si>
  <si>
    <t>1783492585570787091</t>
  </si>
  <si>
    <t>1783493137574197456</t>
  </si>
  <si>
    <t>1783493648201282495</t>
  </si>
  <si>
    <t>1783494403004420121</t>
  </si>
  <si>
    <t>1783501290025297332</t>
  </si>
  <si>
    <t>1783506306752958256</t>
  </si>
  <si>
    <t>1783511552975457119</t>
  </si>
  <si>
    <t>1783579187128201507</t>
  </si>
  <si>
    <t>1783583784111446771</t>
  </si>
  <si>
    <t>1783588399574507503</t>
  </si>
  <si>
    <t>1783588558203854293</t>
  </si>
  <si>
    <t>1783660491650673368</t>
  </si>
  <si>
    <t>1783667477391297544</t>
  </si>
  <si>
    <t>1783671601066437776</t>
  </si>
  <si>
    <t>1783673133473211696</t>
  </si>
  <si>
    <t>1783674527318852025</t>
  </si>
  <si>
    <t>1783679150443844969</t>
  </si>
  <si>
    <t>1783679419171577145</t>
  </si>
  <si>
    <t>Wealth10 ml.</t>
  </si>
  <si>
    <t>1783685764037543088</t>
  </si>
  <si>
    <t>1783748440360325100</t>
  </si>
  <si>
    <t>1783756987077401502</t>
  </si>
  <si>
    <t>1783774785030598902</t>
  </si>
  <si>
    <t>1783834100219250302</t>
  </si>
  <si>
    <t>1783835641229560954</t>
  </si>
  <si>
    <t>Cherry Dance30 ml.</t>
  </si>
  <si>
    <t>1783836051849725438</t>
  </si>
  <si>
    <t>1783837024113294962</t>
  </si>
  <si>
    <t>1783843870227831443</t>
  </si>
  <si>
    <t>1783849292708579620</t>
  </si>
  <si>
    <t>1783851215872650370</t>
  </si>
  <si>
    <t>1783851749735878449</t>
  </si>
  <si>
    <t>1783852448077571163</t>
  </si>
  <si>
    <t>1783852957863226190</t>
  </si>
  <si>
    <t>1783861252480810333</t>
  </si>
  <si>
    <t>1783864014101413965</t>
  </si>
  <si>
    <t>1783918365792518023</t>
  </si>
  <si>
    <t>1783919530860202545</t>
  </si>
  <si>
    <t>1783921798611884465</t>
  </si>
  <si>
    <t>1783922235008688016</t>
  </si>
  <si>
    <t>Tryme แตก ลูกค้าทำตก</t>
  </si>
  <si>
    <t>1783923144360833402</t>
  </si>
  <si>
    <t>1783926228864736175</t>
  </si>
  <si>
    <t>1783930942934232567</t>
  </si>
  <si>
    <t>1783931729546841547</t>
  </si>
  <si>
    <t>1783931806615349777</t>
  </si>
  <si>
    <t>1783933038518358527</t>
  </si>
  <si>
    <t>1783937921322927733</t>
  </si>
  <si>
    <t>1783942654749948275</t>
  </si>
  <si>
    <t>1783947840801770430</t>
  </si>
  <si>
    <t>1784008744662945357</t>
  </si>
  <si>
    <t>1784012590642465601</t>
  </si>
  <si>
    <t>1784015612576858679</t>
  </si>
  <si>
    <t>1784016774944743622</t>
  </si>
  <si>
    <t>1784025003660353716</t>
  </si>
  <si>
    <t>1784026176623312030</t>
  </si>
  <si>
    <t>1784029000515554266</t>
  </si>
  <si>
    <t>1784030361657464702</t>
  </si>
  <si>
    <t>1784030639928646322</t>
  </si>
  <si>
    <t>1784031140223422011</t>
  </si>
  <si>
    <t>1784031211816146337</t>
  </si>
  <si>
    <t>1784091627783344340</t>
  </si>
  <si>
    <t>1784094106472784207</t>
  </si>
  <si>
    <t>1784095575371298908</t>
  </si>
  <si>
    <t>1784120178944253488</t>
  </si>
  <si>
    <t>1784123030970589800</t>
  </si>
  <si>
    <t>1784124037899972601</t>
  </si>
  <si>
    <t>1784190956446843585</t>
  </si>
  <si>
    <t>1784191309510946842</t>
  </si>
  <si>
    <t>1784191671473608470</t>
  </si>
  <si>
    <t>1784191770109349813</t>
  </si>
  <si>
    <t>1784192825802537144</t>
  </si>
  <si>
    <t>1784193339242771939</t>
  </si>
  <si>
    <t>1784194581950444218</t>
  </si>
  <si>
    <t>1784197439440443399</t>
  </si>
  <si>
    <t>1784200535827409068</t>
  </si>
  <si>
    <t>1784203225391420978</t>
  </si>
  <si>
    <t>1784203389233303961</t>
  </si>
  <si>
    <t>1784276258446584051</t>
  </si>
  <si>
    <t>1784279129361282129</t>
  </si>
  <si>
    <t>1784283418466209956</t>
  </si>
  <si>
    <t>1784286148553823032</t>
  </si>
  <si>
    <t>1784286375364619068</t>
  </si>
  <si>
    <t>1784286854700295571</t>
  </si>
  <si>
    <t>1784286960115665663</t>
  </si>
  <si>
    <t>1784291793415858875</t>
  </si>
  <si>
    <t>1784293902005155405</t>
  </si>
  <si>
    <t>1784296215916529551</t>
  </si>
  <si>
    <t>1784297067641616967</t>
  </si>
  <si>
    <t>Beam</t>
  </si>
  <si>
    <t>1784356955652663576</t>
  </si>
  <si>
    <t>1784358526881889304</t>
  </si>
  <si>
    <t>1784368399061134390</t>
  </si>
  <si>
    <t>คืนเงินสดให้ลูกค้า 150 รูดการืดเกิน</t>
  </si>
  <si>
    <t>1784377332060498995</t>
  </si>
  <si>
    <t>1784384879188187409</t>
  </si>
  <si>
    <t>1784385744424707459</t>
  </si>
  <si>
    <t>1784385837465124560</t>
  </si>
  <si>
    <t>1784442503897975716</t>
  </si>
  <si>
    <t>1784455605183946326</t>
  </si>
  <si>
    <t>1784466392587929921</t>
  </si>
  <si>
    <t>1784467570647619719</t>
  </si>
  <si>
    <t>1784472040043377629</t>
  </si>
  <si>
    <t>1784522758540774789</t>
  </si>
  <si>
    <t>1784525889725210706</t>
  </si>
  <si>
    <t>1784529990461523635</t>
  </si>
  <si>
    <t>1784532709702712935</t>
  </si>
  <si>
    <t>1784540422596352722</t>
  </si>
  <si>
    <t>1784543087605724192</t>
  </si>
  <si>
    <t>1784543530738635065</t>
  </si>
  <si>
    <t>1784543645049262856</t>
  </si>
  <si>
    <t>1784543738594848923</t>
  </si>
  <si>
    <t>1784545905456984407</t>
  </si>
  <si>
    <t>1784546120507755408</t>
  </si>
  <si>
    <t>1784556292910962039</t>
  </si>
  <si>
    <t>1784627181486384766</t>
  </si>
  <si>
    <t>1784628435471270214</t>
  </si>
  <si>
    <t>1784629774725138870</t>
  </si>
  <si>
    <t>1784631641869210198</t>
  </si>
  <si>
    <t>1784635911386585678</t>
  </si>
  <si>
    <t>1784636613597163971</t>
  </si>
  <si>
    <t>1784643554312367785</t>
  </si>
  <si>
    <t>1784694309983220371</t>
  </si>
  <si>
    <t>1784722577775359097</t>
  </si>
  <si>
    <t>Fortuna30 ml.</t>
  </si>
  <si>
    <t>1784722685180264910</t>
  </si>
  <si>
    <t>Shadow De Bacci Light30 ml.</t>
  </si>
  <si>
    <t>1784725328982713650</t>
  </si>
  <si>
    <t>1784726982592291465</t>
  </si>
  <si>
    <t>1784727055792796320</t>
  </si>
  <si>
    <t>1784729312655424263</t>
  </si>
  <si>
    <t>1784729535342437467</t>
  </si>
  <si>
    <t>1784782562340570818</t>
  </si>
  <si>
    <t>1784786492725181467</t>
  </si>
  <si>
    <t>Wealth30 ml.</t>
  </si>
  <si>
    <t>1784788809523566697</t>
  </si>
  <si>
    <t>1784789201477102273</t>
  </si>
  <si>
    <t>1784791052701114411</t>
  </si>
  <si>
    <t>Mellow30 ml.</t>
  </si>
  <si>
    <t>1784792407684422973</t>
  </si>
  <si>
    <t>1784802663682478684</t>
  </si>
  <si>
    <t>1784803702697709443</t>
  </si>
  <si>
    <t>1784804524559357386</t>
  </si>
  <si>
    <t>1784806196496218565</t>
  </si>
  <si>
    <t>Mellow50 ml.</t>
  </si>
  <si>
    <t>1784807534334189873</t>
  </si>
  <si>
    <t>1784808244087256605</t>
  </si>
  <si>
    <t>1784817354058677974</t>
  </si>
  <si>
    <t>1784866981378426562</t>
  </si>
  <si>
    <t>1784869738753534745</t>
  </si>
  <si>
    <t>1784876835921379259</t>
  </si>
  <si>
    <t>1784880103342849350</t>
  </si>
  <si>
    <t>1784881451798209665</t>
  </si>
  <si>
    <t>1784882271172117238</t>
  </si>
  <si>
    <t>1784884515018391818</t>
  </si>
  <si>
    <t>1784890675704160871</t>
  </si>
  <si>
    <t>1784895168682239901</t>
  </si>
  <si>
    <t>1784896647131648855</t>
  </si>
  <si>
    <t>1784899567861102585</t>
  </si>
  <si>
    <t>1784899662253529785</t>
  </si>
  <si>
    <t>1784901090926374419</t>
  </si>
  <si>
    <t>1784901984871913085</t>
  </si>
  <si>
    <t>1784902178432587923</t>
  </si>
  <si>
    <t>1784953475472627364</t>
  </si>
  <si>
    <t>1784958380756622383</t>
  </si>
  <si>
    <t>1784960477126775170</t>
  </si>
  <si>
    <t>1784961690539807894</t>
  </si>
  <si>
    <t>1784964134712435414</t>
  </si>
  <si>
    <t>1784964770129916742</t>
  </si>
  <si>
    <t>1784974753536185631</t>
  </si>
  <si>
    <t>1784975373737220125</t>
  </si>
  <si>
    <t>1784979265245627680</t>
  </si>
  <si>
    <t>1784980465604581383</t>
  </si>
  <si>
    <t>1784981308375147900</t>
  </si>
  <si>
    <t>1784982213641881078</t>
  </si>
  <si>
    <t>1784989509295410020</t>
  </si>
  <si>
    <t>1785049153712270465</t>
  </si>
  <si>
    <t>1785050546990220998</t>
  </si>
  <si>
    <t>1785051000455562430</t>
  </si>
  <si>
    <t>1785053568954247859</t>
  </si>
  <si>
    <t>1785055709541132678</t>
  </si>
  <si>
    <t>1785056361166124427</t>
  </si>
  <si>
    <t>1785057021749950969</t>
  </si>
  <si>
    <t>1785063411800639199</t>
  </si>
  <si>
    <t>1785071056967427654</t>
  </si>
  <si>
    <t>1785073411997452925</t>
  </si>
  <si>
    <t>1785073584090924525</t>
  </si>
  <si>
    <t>1785073646614895053</t>
  </si>
  <si>
    <t>1785074205680206213</t>
  </si>
  <si>
    <t>1785130828164828757</t>
  </si>
  <si>
    <t>1785132941069408523</t>
  </si>
  <si>
    <t>1785133386553866044</t>
  </si>
  <si>
    <t>1785134433299488930</t>
  </si>
  <si>
    <t>1785135288895709494</t>
  </si>
  <si>
    <t>1785135699327589493</t>
  </si>
  <si>
    <t>1785135980880420983</t>
  </si>
  <si>
    <t>1785136683501948074</t>
  </si>
  <si>
    <t>1785139609993839803</t>
  </si>
  <si>
    <t>1785139807456709029</t>
  </si>
  <si>
    <t>1785145630821810176</t>
  </si>
  <si>
    <t>1785145804515630266</t>
  </si>
  <si>
    <t>1785149789077674851</t>
  </si>
  <si>
    <t>1785149830128668156</t>
  </si>
  <si>
    <t>1785151514206727749</t>
  </si>
  <si>
    <t>1785155710762701568</t>
  </si>
  <si>
    <t>1785158898472694071</t>
  </si>
  <si>
    <t>1785161504637913994</t>
  </si>
  <si>
    <t>1785213565815771617</t>
  </si>
  <si>
    <t>1785214055980271764</t>
  </si>
  <si>
    <t>1785214749067554102</t>
  </si>
  <si>
    <t>1785217889708912734</t>
  </si>
  <si>
    <t>1785221340663752551</t>
  </si>
  <si>
    <t>1785223085018790662</t>
  </si>
  <si>
    <t>1785226036381117631</t>
  </si>
  <si>
    <t>1785229809023688372</t>
  </si>
  <si>
    <t>1785230362009466394</t>
  </si>
  <si>
    <t>1785231466105491203</t>
  </si>
  <si>
    <t>1785232651355996333</t>
  </si>
  <si>
    <t>1785235462659161320</t>
  </si>
  <si>
    <t>1785240670044876054</t>
  </si>
  <si>
    <t>1785241655633982405</t>
  </si>
  <si>
    <t>1785242229082599302</t>
  </si>
  <si>
    <t>1785242309266443193</t>
  </si>
  <si>
    <t>1785243942768970560</t>
  </si>
  <si>
    <t>1785301469880382383</t>
  </si>
  <si>
    <t>1785303230136739136</t>
  </si>
  <si>
    <t>1785306975574153711</t>
  </si>
  <si>
    <t>1785312754591297542</t>
  </si>
  <si>
    <t>1785315810585308886</t>
  </si>
  <si>
    <t>1785318385848596374</t>
  </si>
  <si>
    <t>1785318469486841023</t>
  </si>
  <si>
    <t>1785318818101650453</t>
  </si>
  <si>
    <t>1785320573756874580</t>
  </si>
  <si>
    <t>1785320851317721100</t>
  </si>
  <si>
    <t>1785321197715329957</t>
  </si>
  <si>
    <t>1785321976739131803</t>
  </si>
  <si>
    <t>1785322212972803836</t>
  </si>
  <si>
    <t>1785323139516178093</t>
  </si>
  <si>
    <t>1785327059030488559</t>
  </si>
  <si>
    <t>1785327786093181376</t>
  </si>
  <si>
    <t>Tropical Leather30 ml.</t>
  </si>
  <si>
    <t>1785329983278678472</t>
  </si>
  <si>
    <t>1785386534541864020</t>
  </si>
  <si>
    <t>1785392010652338523</t>
  </si>
  <si>
    <t>1785396058983983977</t>
  </si>
  <si>
    <t>1785397050980791618</t>
  </si>
  <si>
    <t>Rose Oud30 ml.</t>
  </si>
  <si>
    <t>1785397650159347861</t>
  </si>
  <si>
    <t>1785399875549902925</t>
  </si>
  <si>
    <t>1785401482237781781</t>
  </si>
  <si>
    <t>1785403706379161961</t>
  </si>
  <si>
    <t>1785406369424786983</t>
  </si>
  <si>
    <t>1785406494748317344</t>
  </si>
  <si>
    <t>1785411298000100139</t>
  </si>
  <si>
    <t>1785418253850256759</t>
  </si>
  <si>
    <t>1785418319136180606</t>
  </si>
  <si>
    <t>1785472260458444323</t>
  </si>
  <si>
    <t>1785479890637888759</t>
  </si>
  <si>
    <t>1785482398675308116</t>
  </si>
  <si>
    <t>1785483157133118811</t>
  </si>
  <si>
    <t>1785491814366389305</t>
  </si>
  <si>
    <t>1785498223103422637</t>
  </si>
  <si>
    <t>1785499411484157188</t>
  </si>
  <si>
    <t>1785563024843908930</t>
  </si>
  <si>
    <t>1785564767943690472</t>
  </si>
  <si>
    <t>1785565003593355753</t>
  </si>
  <si>
    <t>1785565062835698096</t>
  </si>
  <si>
    <t>1785565220637196478</t>
  </si>
  <si>
    <t>1785580396507731677</t>
  </si>
  <si>
    <t>1785589137635523514</t>
  </si>
  <si>
    <t>1785592700568411877</t>
  </si>
  <si>
    <t>1785594475832211035</t>
  </si>
  <si>
    <t>1785595054834913990</t>
  </si>
  <si>
    <t>1785595527606358000</t>
  </si>
  <si>
    <t>1785653494932687591</t>
  </si>
  <si>
    <t>Atlantis30 ml.</t>
  </si>
  <si>
    <t>1785676028237890197</t>
  </si>
  <si>
    <t>1785681362855743524</t>
  </si>
  <si>
    <t>1785730327683337909</t>
  </si>
  <si>
    <t>1785735018717296333</t>
  </si>
  <si>
    <t>1785735900903855610</t>
  </si>
  <si>
    <t>1785738312112163596</t>
  </si>
  <si>
    <t>1785743249676542913</t>
  </si>
  <si>
    <t>Perfect Pear10 ml.</t>
  </si>
  <si>
    <t>1785749135558352287</t>
  </si>
  <si>
    <t>1785750087020573850</t>
  </si>
  <si>
    <t>1785750687480893332</t>
  </si>
  <si>
    <t>1785751903484474008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</si>
</sst>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 mmm yyyy"/>
    <numFmt numFmtId="165" formatCode="dd-mm-yy"/>
    <numFmt numFmtId="166" formatCode="dd-mmm-yy"/>
    <numFmt numFmtId="167" formatCode="_([$฿-41E]* #,##0.00_);_([$฿-41E]* \(#,##0.00\);_([$฿-41E]* &quot;-&quot;??_);_(@_)"/>
    <numFmt numFmtId="168" formatCode="d/M/yyyy"/>
    <numFmt numFmtId="169" formatCode="mmm-d"/>
    <numFmt numFmtId="170" formatCode="d/m/yy"/>
    <numFmt numFmtId="171" formatCode="mmm-yy"/>
    <numFmt numFmtId="172" formatCode="mmmm&quot; &quot;d&quot;, &quot;yyyy"/>
    <numFmt numFmtId="173" formatCode="d&quot;-&quot;mmm&quot;-&quot;yyyy"/>
    <numFmt numFmtId="174" formatCode="dd/mm/yyyy"/>
    <numFmt numFmtId="175" formatCode="#,##0.00;(#,##0.00)"/>
    <numFmt numFmtId="176" formatCode="d/m/yyyy"/>
  </numFmts>
  <fonts count="33">
    <font>
      <sz val="10.0"/>
      <color rgb="FF000000"/>
      <name val="Arial"/>
      <scheme val="minor"/>
    </font>
    <font>
      <sz val="11.0"/>
      <color theme="1"/>
      <name val="Prompt"/>
    </font>
    <font>
      <sz val="30.0"/>
      <color theme="1"/>
      <name val="Prompt"/>
    </font>
    <font>
      <sz val="12.0"/>
      <color theme="1"/>
      <name val="Prompt"/>
    </font>
    <font>
      <sz val="12.0"/>
      <color theme="1"/>
      <name val="Arial"/>
      <scheme val="minor"/>
    </font>
    <font>
      <color theme="1"/>
      <name val="Arial"/>
    </font>
    <font>
      <sz val="14.0"/>
      <color rgb="FFFF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color rgb="FFFFFFFF"/>
      <name val="Calibri"/>
    </font>
    <font>
      <b/>
      <color rgb="FFFFFFFF"/>
      <name val="Roboto"/>
    </font>
    <font>
      <color rgb="FF434343"/>
      <name val="Roboto"/>
    </font>
    <font>
      <color rgb="FF434343"/>
      <name val="Arial"/>
    </font>
    <font>
      <sz val="29.0"/>
      <color theme="1"/>
      <name val="Libre Barcode 39 Text"/>
    </font>
    <font>
      <b/>
      <sz val="11.0"/>
      <color theme="1"/>
      <name val="Prompt"/>
    </font>
    <font>
      <sz val="23.0"/>
      <color theme="1"/>
      <name val="Prompt"/>
    </font>
    <font>
      <sz val="14.0"/>
      <color theme="1"/>
      <name val="Prompt"/>
    </font>
    <font/>
    <font>
      <b/>
      <sz val="12.0"/>
      <color theme="1"/>
      <name val="Prompt"/>
    </font>
    <font>
      <color theme="1"/>
      <name val="Prompt"/>
    </font>
    <font>
      <b/>
      <sz val="14.0"/>
      <color theme="1"/>
      <name val="Prompt"/>
    </font>
    <font>
      <sz val="13.0"/>
      <color theme="1"/>
      <name val="Prompt"/>
    </font>
    <font>
      <b/>
      <sz val="10.0"/>
      <color theme="1"/>
      <name val="Prompt"/>
    </font>
    <font>
      <b/>
      <sz val="13.0"/>
      <color theme="1"/>
      <name val="Calibri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30.0"/>
      <color theme="1"/>
      <name val="Arial"/>
      <scheme val="minor"/>
    </font>
    <font>
      <color rgb="FFFF0000"/>
      <name val="Arial"/>
      <scheme val="minor"/>
    </font>
    <font>
      <b/>
      <sz val="33.0"/>
      <color theme="1"/>
      <name val="Arial"/>
      <scheme val="minor"/>
    </font>
    <font>
      <b/>
      <color rgb="FFFF0000"/>
      <name val="Arial"/>
      <scheme val="minor"/>
    </font>
    <font>
      <b/>
      <sz val="11.0"/>
      <color theme="1"/>
      <name val="Arial"/>
      <scheme val="minor"/>
    </font>
    <font>
      <b/>
      <sz val="19.0"/>
      <color theme="1"/>
      <name val="Arial"/>
      <scheme val="minor"/>
    </font>
    <font>
      <b/>
      <sz val="18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4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right style="medium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284E3F"/>
      </right>
      <top style="thin">
        <color rgb="FFFFFFFF"/>
      </top>
    </border>
    <border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double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1" numFmtId="0" xfId="0" applyFont="1"/>
    <xf borderId="0" fillId="2" fontId="1" numFmtId="0" xfId="0" applyAlignment="1" applyFill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49" xfId="0" applyAlignment="1" applyFont="1" applyNumberFormat="1">
      <alignment horizontal="center" readingOrder="0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left" vertical="bottom"/>
    </xf>
    <xf borderId="0" fillId="2" fontId="3" numFmtId="0" xfId="0" applyAlignment="1" applyFont="1">
      <alignment horizontal="left" shrinkToFit="0" vertical="center" wrapText="1"/>
    </xf>
    <xf borderId="0" fillId="0" fontId="6" numFmtId="4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wrapText="1"/>
    </xf>
    <xf borderId="0" fillId="0" fontId="7" numFmtId="4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right" vertical="bottom"/>
    </xf>
    <xf borderId="0" fillId="0" fontId="8" numFmtId="49" xfId="0" applyAlignment="1" applyFont="1" applyNumberForma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0"/>
    </xf>
    <xf borderId="0" fillId="2" fontId="3" numFmtId="0" xfId="0" applyAlignment="1" applyFont="1">
      <alignment horizontal="left" shrinkToFit="0" vertical="center" wrapText="0"/>
    </xf>
    <xf borderId="1" fillId="3" fontId="9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horizontal="right" vertical="center"/>
    </xf>
    <xf borderId="2" fillId="3" fontId="9" numFmtId="0" xfId="0" applyAlignment="1" applyBorder="1" applyFont="1">
      <alignment horizontal="left" readingOrder="0" shrinkToFit="0" vertical="center" wrapText="0"/>
    </xf>
    <xf borderId="2" fillId="3" fontId="9" numFmtId="0" xfId="0" applyAlignment="1" applyBorder="1" applyFont="1">
      <alignment horizontal="center" readingOrder="0" shrinkToFit="0" vertical="center" wrapText="0"/>
    </xf>
    <xf borderId="3" fillId="0" fontId="8" numFmtId="49" xfId="0" applyAlignment="1" applyBorder="1" applyFont="1" applyNumberFormat="1">
      <alignment horizontal="center" readingOrder="0" shrinkToFit="0" vertical="center" wrapText="1"/>
    </xf>
    <xf borderId="0" fillId="2" fontId="3" numFmtId="164" xfId="0" applyAlignment="1" applyFont="1" applyNumberFormat="1">
      <alignment vertical="center"/>
    </xf>
    <xf borderId="3" fillId="0" fontId="8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left" readingOrder="0" vertical="center"/>
    </xf>
    <xf borderId="3" fillId="0" fontId="8" numFmtId="0" xfId="0" applyAlignment="1" applyBorder="1" applyFont="1">
      <alignment horizontal="center" readingOrder="0" shrinkToFit="0" vertical="center" wrapText="1"/>
    </xf>
    <xf borderId="2" fillId="3" fontId="9" numFmtId="0" xfId="0" applyAlignment="1" applyBorder="1" applyFont="1">
      <alignment horizontal="righ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4" fillId="3" fontId="10" numFmtId="49" xfId="0" applyAlignment="1" applyBorder="1" applyFont="1" applyNumberFormat="1">
      <alignment horizontal="center"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left" readingOrder="0" vertical="center"/>
    </xf>
    <xf quotePrefix="1" borderId="5" fillId="2" fontId="5" numFmtId="0" xfId="0" applyAlignment="1" applyBorder="1" applyFont="1">
      <alignment readingOrder="0" shrinkToFit="0" vertical="center" wrapText="0"/>
    </xf>
    <xf borderId="6" fillId="2" fontId="11" numFmtId="166" xfId="0" applyAlignment="1" applyBorder="1" applyFont="1" applyNumberFormat="1">
      <alignment horizontal="left" shrinkToFit="0" vertical="center" wrapText="0"/>
    </xf>
    <xf quotePrefix="1" borderId="5" fillId="4" fontId="12" numFmtId="0" xfId="0" applyAlignment="1" applyBorder="1" applyFill="1" applyFont="1">
      <alignment readingOrder="0" shrinkToFit="0" vertical="center" wrapText="0"/>
    </xf>
    <xf borderId="6" fillId="2" fontId="11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readingOrder="0" vertical="center"/>
    </xf>
    <xf borderId="0" fillId="4" fontId="11" numFmtId="166" xfId="0" applyAlignment="1" applyFont="1" applyNumberFormat="1">
      <alignment horizontal="left" readingOrder="0" shrinkToFit="0" vertical="center" wrapText="0"/>
    </xf>
    <xf borderId="6" fillId="2" fontId="11" numFmtId="0" xfId="0" applyAlignment="1" applyBorder="1" applyFont="1">
      <alignment horizontal="center" shrinkToFit="0" vertical="center" wrapText="0"/>
    </xf>
    <xf borderId="0" fillId="4" fontId="11" numFmtId="0" xfId="0" applyAlignment="1" applyFont="1">
      <alignment horizontal="left" readingOrder="0" shrinkToFit="0" vertical="center" wrapText="0"/>
    </xf>
    <xf borderId="6" fillId="2" fontId="11" numFmtId="1" xfId="0" applyAlignment="1" applyBorder="1" applyFont="1" applyNumberFormat="1">
      <alignment shrinkToFit="0" vertical="center" wrapText="0"/>
    </xf>
    <xf borderId="0" fillId="4" fontId="11" numFmtId="0" xfId="0" applyAlignment="1" applyFont="1">
      <alignment horizontal="center" readingOrder="0" shrinkToFit="0" vertical="center" wrapText="0"/>
    </xf>
    <xf borderId="6" fillId="2" fontId="11" numFmtId="0" xfId="0" applyAlignment="1" applyBorder="1" applyFont="1">
      <alignment shrinkToFit="0" vertical="center" wrapText="0"/>
    </xf>
    <xf borderId="0" fillId="2" fontId="3" numFmtId="0" xfId="0" applyAlignment="1" applyFont="1">
      <alignment horizontal="center" vertical="center"/>
    </xf>
    <xf borderId="6" fillId="4" fontId="11" numFmtId="1" xfId="0" applyAlignment="1" applyBorder="1" applyFont="1" applyNumberFormat="1">
      <alignment horizontal="right" readingOrder="0" shrinkToFit="0" vertical="center" wrapText="0"/>
    </xf>
    <xf borderId="0" fillId="2" fontId="3" numFmtId="0" xfId="0" applyAlignment="1" applyFont="1">
      <alignment vertical="center"/>
    </xf>
    <xf borderId="0" fillId="4" fontId="11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/>
    </xf>
    <xf borderId="6" fillId="2" fontId="11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4" fontId="11" numFmtId="0" xfId="0" applyAlignment="1" applyFont="1">
      <alignment horizontal="right" shrinkToFit="0" vertical="center" wrapText="0"/>
    </xf>
    <xf borderId="0" fillId="2" fontId="13" numFmtId="0" xfId="0" applyAlignment="1" applyFont="1">
      <alignment vertical="center"/>
    </xf>
    <xf borderId="0" fillId="2" fontId="1" numFmtId="0" xfId="0" applyAlignment="1" applyFont="1">
      <alignment vertical="center"/>
    </xf>
    <xf borderId="6" fillId="2" fontId="11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shrinkToFit="0" vertical="center" wrapText="0"/>
    </xf>
    <xf borderId="0" fillId="4" fontId="11" numFmtId="0" xfId="0" applyAlignment="1" applyFont="1">
      <alignment shrinkToFit="0" vertical="center" wrapText="0"/>
    </xf>
    <xf borderId="3" fillId="0" fontId="8" numFmtId="166" xfId="0" applyAlignment="1" applyBorder="1" applyFont="1" applyNumberForma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0" fillId="4" fontId="11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7" fillId="5" fontId="14" numFmtId="0" xfId="0" applyAlignment="1" applyBorder="1" applyFill="1" applyFont="1">
      <alignment horizontal="center" vertical="center"/>
    </xf>
    <xf borderId="8" fillId="5" fontId="14" numFmtId="0" xfId="0" applyAlignment="1" applyBorder="1" applyFont="1">
      <alignment horizontal="center" vertical="center"/>
    </xf>
    <xf borderId="8" fillId="5" fontId="14" numFmtId="0" xfId="0" applyAlignment="1" applyBorder="1" applyFont="1">
      <alignment horizontal="center" readingOrder="0" vertical="center"/>
    </xf>
    <xf borderId="9" fillId="5" fontId="14" numFmtId="0" xfId="0" applyAlignment="1" applyBorder="1" applyFont="1">
      <alignment horizontal="center" vertical="center"/>
    </xf>
    <xf borderId="6" fillId="2" fontId="11" numFmtId="4" xfId="0" applyAlignment="1" applyBorder="1" applyFont="1" applyNumberFormat="1">
      <alignment horizontal="right" shrinkToFit="0" vertical="center" wrapText="0"/>
    </xf>
    <xf borderId="6" fillId="2" fontId="11" numFmtId="0" xfId="0" applyAlignment="1" applyBorder="1" applyFont="1">
      <alignment horizontal="right" shrinkToFit="0" vertical="center" wrapText="0"/>
    </xf>
    <xf borderId="10" fillId="0" fontId="1" numFmtId="0" xfId="0" applyAlignment="1" applyBorder="1" applyFont="1">
      <alignment readingOrder="0" vertical="bottom"/>
    </xf>
    <xf borderId="6" fillId="2" fontId="11" numFmtId="166" xfId="0" applyAlignment="1" applyBorder="1" applyFont="1" applyNumberFormat="1">
      <alignment horizontal="right" shrinkToFit="0" vertical="center" wrapText="0"/>
    </xf>
    <xf borderId="0" fillId="4" fontId="11" numFmtId="4" xfId="0" applyAlignment="1" applyFont="1" applyNumberFormat="1">
      <alignment horizontal="right" shrinkToFit="0" vertical="center" wrapText="0"/>
    </xf>
    <xf borderId="6" fillId="2" fontId="11" numFmtId="20" xfId="0" applyAlignment="1" applyBorder="1" applyFont="1" applyNumberFormat="1">
      <alignment horizontal="right" shrinkToFit="0" vertical="center" wrapText="0"/>
    </xf>
    <xf borderId="0" fillId="4" fontId="5" numFmtId="0" xfId="0" applyAlignment="1" applyFont="1">
      <alignment horizontal="right" readingOrder="0" shrinkToFit="0" vertical="center" wrapText="0"/>
    </xf>
    <xf borderId="11" fillId="4" fontId="11" numFmtId="166" xfId="0" applyAlignment="1" applyBorder="1" applyFont="1" applyNumberFormat="1">
      <alignment horizontal="right" readingOrder="0" shrinkToFit="0" vertical="center" wrapText="0"/>
    </xf>
    <xf borderId="12" fillId="2" fontId="11" numFmtId="0" xfId="0" applyAlignment="1" applyBorder="1" applyFont="1">
      <alignment horizontal="center" shrinkToFit="0" vertical="center" wrapText="0"/>
    </xf>
    <xf borderId="0" fillId="4" fontId="5" numFmtId="20" xfId="0" applyAlignment="1" applyFont="1" applyNumberFormat="1">
      <alignment readingOrder="0" shrinkToFit="0" vertical="center" wrapText="0"/>
    </xf>
    <xf borderId="3" fillId="0" fontId="8" numFmtId="0" xfId="0" applyAlignment="1" applyBorder="1" applyFont="1">
      <alignment shrinkToFit="0" vertical="center" wrapText="0"/>
    </xf>
    <xf borderId="0" fillId="2" fontId="11" numFmtId="0" xfId="0" applyAlignment="1" applyFont="1">
      <alignment horizontal="center" shrinkToFit="0" vertical="center" wrapText="0"/>
    </xf>
    <xf borderId="13" fillId="2" fontId="1" numFmtId="0" xfId="0" applyAlignment="1" applyBorder="1" applyFont="1">
      <alignment horizontal="center" vertical="center"/>
    </xf>
    <xf borderId="0" fillId="4" fontId="11" numFmtId="0" xfId="0" applyAlignment="1" applyFont="1">
      <alignment horizontal="center" shrinkToFit="0" vertical="center" wrapText="0"/>
    </xf>
    <xf borderId="14" fillId="4" fontId="11" numFmtId="166" xfId="0" applyAlignment="1" applyBorder="1" applyFont="1" applyNumberFormat="1">
      <alignment horizontal="left" shrinkToFit="0" vertical="center" wrapText="0"/>
    </xf>
    <xf borderId="13" fillId="2" fontId="1" numFmtId="0" xfId="0" applyAlignment="1" applyBorder="1" applyFont="1">
      <alignment horizontal="left" vertical="bottom"/>
    </xf>
    <xf borderId="14" fillId="4" fontId="11" numFmtId="0" xfId="0" applyAlignment="1" applyBorder="1" applyFont="1">
      <alignment horizontal="center" shrinkToFit="0" vertical="center" wrapText="0"/>
    </xf>
    <xf borderId="14" fillId="4" fontId="11" numFmtId="1" xfId="0" applyAlignment="1" applyBorder="1" applyFont="1" applyNumberFormat="1">
      <alignment shrinkToFit="0" vertical="center" wrapText="0"/>
    </xf>
    <xf borderId="14" fillId="4" fontId="11" numFmtId="0" xfId="0" applyAlignment="1" applyBorder="1" applyFont="1">
      <alignment shrinkToFit="0" vertical="center" wrapText="0"/>
    </xf>
    <xf borderId="0" fillId="4" fontId="11" numFmtId="1" xfId="0" applyAlignment="1" applyFont="1" applyNumberFormat="1">
      <alignment readingOrder="0" shrinkToFit="0" vertical="center" wrapText="0"/>
    </xf>
    <xf borderId="13" fillId="2" fontId="1" numFmtId="0" xfId="0" applyAlignment="1" applyBorder="1" applyFont="1">
      <alignment vertical="bottom"/>
    </xf>
    <xf borderId="14" fillId="4" fontId="11" numFmtId="0" xfId="0" applyAlignment="1" applyBorder="1" applyFont="1">
      <alignment horizontal="right" shrinkToFit="0" vertical="center" wrapText="0"/>
    </xf>
    <xf borderId="14" fillId="4" fontId="11" numFmtId="0" xfId="0" applyAlignment="1" applyBorder="1" applyFont="1">
      <alignment shrinkToFit="0" vertical="center" wrapText="0"/>
    </xf>
    <xf borderId="13" fillId="2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4" fontId="11" numFmtId="4" xfId="0" applyAlignment="1" applyBorder="1" applyFont="1" applyNumberFormat="1">
      <alignment horizontal="right" shrinkToFit="0" vertical="center" wrapText="0"/>
    </xf>
    <xf borderId="14" fillId="4" fontId="5" numFmtId="0" xfId="0" applyAlignment="1" applyBorder="1" applyFont="1">
      <alignment horizontal="right" shrinkToFit="0" vertical="center" wrapText="0"/>
    </xf>
    <xf borderId="14" fillId="4" fontId="5" numFmtId="0" xfId="0" applyAlignment="1" applyBorder="1" applyFont="1">
      <alignment shrinkToFit="0" vertical="center" wrapText="0"/>
    </xf>
    <xf borderId="15" fillId="4" fontId="11" numFmtId="0" xfId="0" applyAlignment="1" applyBorder="1" applyFont="1">
      <alignment horizontal="center" shrinkToFit="0" vertical="center" wrapText="0"/>
    </xf>
    <xf borderId="16" fillId="2" fontId="1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right" shrinkToFit="0" vertical="center" wrapText="0"/>
    </xf>
    <xf borderId="6" fillId="2" fontId="5" numFmtId="0" xfId="0" applyAlignment="1" applyBorder="1" applyFont="1">
      <alignment shrinkToFit="0" vertical="center" wrapText="0"/>
    </xf>
    <xf borderId="6" fillId="2" fontId="11" numFmtId="0" xfId="0" applyAlignment="1" applyBorder="1" applyFont="1">
      <alignment horizontal="right" shrinkToFit="0" vertical="center" wrapText="0"/>
    </xf>
    <xf borderId="14" fillId="4" fontId="11" numFmtId="0" xfId="0" applyAlignment="1" applyBorder="1" applyFont="1">
      <alignment horizontal="right" shrinkToFit="0" vertical="center" wrapText="0"/>
    </xf>
    <xf borderId="13" fillId="2" fontId="1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right" readingOrder="0" shrinkToFit="0" vertical="center" wrapText="0"/>
    </xf>
    <xf borderId="0" fillId="2" fontId="11" numFmtId="166" xfId="0" applyAlignment="1" applyFont="1" applyNumberFormat="1">
      <alignment horizontal="right" readingOrder="0" shrinkToFit="0" vertical="center" wrapText="0"/>
    </xf>
    <xf borderId="0" fillId="4" fontId="11" numFmtId="0" xfId="0" applyAlignment="1" applyFont="1">
      <alignment horizontal="right" shrinkToFit="0" vertical="center" wrapText="0"/>
    </xf>
    <xf borderId="14" fillId="4" fontId="11" numFmtId="0" xfId="0" applyAlignment="1" applyBorder="1" applyFont="1">
      <alignment horizontal="right" shrinkToFit="0" vertical="center" wrapText="0"/>
    </xf>
    <xf borderId="14" fillId="4" fontId="11" numFmtId="166" xfId="0" applyAlignment="1" applyBorder="1" applyFont="1" applyNumberFormat="1">
      <alignment horizontal="right" shrinkToFit="0" vertical="center" wrapText="0"/>
    </xf>
    <xf borderId="14" fillId="4" fontId="11" numFmtId="20" xfId="0" applyAlignment="1" applyBorder="1" applyFont="1" applyNumberFormat="1">
      <alignment horizontal="right" shrinkToFit="0" vertical="center" wrapText="0"/>
    </xf>
    <xf borderId="13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left" vertical="bottom"/>
    </xf>
    <xf borderId="16" fillId="0" fontId="1" numFmtId="0" xfId="0" applyAlignment="1" applyBorder="1" applyFont="1">
      <alignment horizontal="center" vertical="bottom"/>
    </xf>
    <xf borderId="5" fillId="4" fontId="12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horizontal="center" readingOrder="0" vertical="center"/>
    </xf>
    <xf borderId="14" fillId="4" fontId="5" numFmtId="166" xfId="0" applyAlignment="1" applyBorder="1" applyFont="1" applyNumberFormat="1">
      <alignment shrinkToFit="0" vertical="center" wrapText="0"/>
    </xf>
    <xf borderId="14" fillId="4" fontId="5" numFmtId="20" xfId="0" applyAlignment="1" applyBorder="1" applyFont="1" applyNumberFormat="1">
      <alignment shrinkToFit="0" vertical="center" wrapText="0"/>
    </xf>
    <xf borderId="6" fillId="2" fontId="5" numFmtId="166" xfId="0" applyAlignment="1" applyBorder="1" applyFont="1" applyNumberFormat="1">
      <alignment shrinkToFit="0" vertical="center" wrapText="0"/>
    </xf>
    <xf borderId="6" fillId="2" fontId="5" numFmtId="20" xfId="0" applyAlignment="1" applyBorder="1" applyFont="1" applyNumberFormat="1">
      <alignment shrinkToFit="0" vertical="center" wrapText="0"/>
    </xf>
    <xf borderId="14" fillId="4" fontId="11" numFmtId="0" xfId="0" applyAlignment="1" applyBorder="1" applyFont="1">
      <alignment horizontal="left" readingOrder="0" shrinkToFit="0" vertical="center" wrapText="0"/>
    </xf>
    <xf borderId="6" fillId="2" fontId="11" numFmtId="0" xfId="0" applyAlignment="1" applyBorder="1" applyFont="1">
      <alignment horizontal="right" readingOrder="0" shrinkToFit="0" vertical="center" wrapText="0"/>
    </xf>
    <xf borderId="13" fillId="0" fontId="1" numFmtId="0" xfId="0" applyAlignment="1" applyBorder="1" applyFont="1">
      <alignment horizontal="left"/>
    </xf>
    <xf borderId="16" fillId="0" fontId="1" numFmtId="0" xfId="0" applyAlignment="1" applyBorder="1" applyFont="1">
      <alignment vertical="bottom"/>
    </xf>
    <xf borderId="17" fillId="2" fontId="11" numFmtId="166" xfId="0" applyAlignment="1" applyBorder="1" applyFont="1" applyNumberFormat="1">
      <alignment horizontal="left" shrinkToFit="0" vertical="center" wrapText="0"/>
    </xf>
    <xf borderId="17" fillId="2" fontId="11" numFmtId="0" xfId="0" applyAlignment="1" applyBorder="1" applyFont="1">
      <alignment horizontal="center" shrinkToFit="0" vertical="center" wrapText="0"/>
    </xf>
    <xf borderId="17" fillId="2" fontId="11" numFmtId="1" xfId="0" applyAlignment="1" applyBorder="1" applyFont="1" applyNumberFormat="1">
      <alignment shrinkToFit="0" vertical="center" wrapText="0"/>
    </xf>
    <xf borderId="17" fillId="2" fontId="11" numFmtId="0" xfId="0" applyAlignment="1" applyBorder="1" applyFont="1">
      <alignment shrinkToFit="0" vertical="center" wrapText="0"/>
    </xf>
    <xf borderId="17" fillId="2" fontId="11" numFmtId="0" xfId="0" applyAlignment="1" applyBorder="1" applyFont="1">
      <alignment horizontal="right" shrinkToFit="0" vertical="center" wrapText="0"/>
    </xf>
    <xf borderId="17" fillId="2" fontId="11" numFmtId="0" xfId="0" applyAlignment="1" applyBorder="1" applyFont="1">
      <alignment shrinkToFit="0" vertical="center" wrapText="0"/>
    </xf>
    <xf borderId="17" fillId="2" fontId="11" numFmtId="4" xfId="0" applyAlignment="1" applyBorder="1" applyFont="1" applyNumberFormat="1">
      <alignment horizontal="right" shrinkToFit="0" vertical="center" wrapText="0"/>
    </xf>
    <xf borderId="17" fillId="2" fontId="11" numFmtId="0" xfId="0" applyAlignment="1" applyBorder="1" applyFont="1">
      <alignment horizontal="right" shrinkToFit="0" vertical="center" wrapText="0"/>
    </xf>
    <xf borderId="17" fillId="2" fontId="11" numFmtId="166" xfId="0" applyAlignment="1" applyBorder="1" applyFont="1" applyNumberFormat="1">
      <alignment horizontal="right" shrinkToFit="0" vertical="center" wrapText="0"/>
    </xf>
    <xf borderId="17" fillId="2" fontId="11" numFmtId="20" xfId="0" applyAlignment="1" applyBorder="1" applyFont="1" applyNumberFormat="1">
      <alignment horizontal="right" shrinkToFit="0" vertical="center" wrapText="0"/>
    </xf>
    <xf borderId="18" fillId="2" fontId="11" numFmtId="0" xfId="0" applyAlignment="1" applyBorder="1" applyFont="1">
      <alignment horizontal="center" shrinkToFit="0" vertical="center" wrapText="0"/>
    </xf>
    <xf borderId="0" fillId="4" fontId="11" numFmtId="166" xfId="0" applyAlignment="1" applyFont="1" applyNumberFormat="1">
      <alignment horizontal="left" shrinkToFit="0" vertical="center" wrapText="0"/>
    </xf>
    <xf borderId="0" fillId="4" fontId="11" numFmtId="1" xfId="0" applyAlignment="1" applyFont="1" applyNumberFormat="1">
      <alignment shrinkToFit="0" vertical="center" wrapText="0"/>
    </xf>
    <xf borderId="0" fillId="4" fontId="11" numFmtId="0" xfId="0" applyAlignment="1" applyFont="1">
      <alignment shrinkToFit="0" vertical="center" wrapText="0"/>
    </xf>
    <xf borderId="0" fillId="4" fontId="5" numFmtId="0" xfId="0" applyAlignment="1" applyFont="1">
      <alignment horizontal="right" shrinkToFit="0" vertical="center" wrapText="0"/>
    </xf>
    <xf borderId="0" fillId="4" fontId="5" numFmtId="166" xfId="0" applyAlignment="1" applyFont="1" applyNumberFormat="1">
      <alignment shrinkToFit="0" vertical="center" wrapText="0"/>
    </xf>
    <xf borderId="0" fillId="4" fontId="5" numFmtId="20" xfId="0" applyAlignment="1" applyFont="1" applyNumberFormat="1">
      <alignment shrinkToFit="0" vertical="center" wrapText="0"/>
    </xf>
    <xf borderId="17" fillId="2" fontId="11" numFmtId="166" xfId="0" applyAlignment="1" applyBorder="1" applyFont="1" applyNumberFormat="1">
      <alignment horizontal="right" readingOrder="0" shrinkToFit="0" vertical="center" wrapText="0"/>
    </xf>
    <xf borderId="0" fillId="4" fontId="11" numFmtId="0" xfId="0" applyAlignment="1" applyFont="1">
      <alignment horizontal="center" readingOrder="0" shrinkToFit="0" vertical="center" wrapText="0"/>
    </xf>
    <xf borderId="3" fillId="4" fontId="11" numFmtId="0" xfId="0" applyAlignment="1" applyBorder="1" applyFont="1">
      <alignment horizontal="left" shrinkToFit="0" vertical="center" wrapText="0"/>
    </xf>
    <xf borderId="3" fillId="2" fontId="11" numFmtId="0" xfId="0" applyAlignment="1" applyBorder="1" applyFont="1">
      <alignment horizontal="left" shrinkToFit="0" vertical="center" wrapText="0"/>
    </xf>
    <xf borderId="7" fillId="6" fontId="14" numFmtId="0" xfId="0" applyAlignment="1" applyBorder="1" applyFill="1" applyFont="1">
      <alignment horizontal="center" vertical="center"/>
    </xf>
    <xf borderId="8" fillId="6" fontId="14" numFmtId="0" xfId="0" applyAlignment="1" applyBorder="1" applyFont="1">
      <alignment horizontal="center" vertical="center"/>
    </xf>
    <xf borderId="8" fillId="6" fontId="14" numFmtId="0" xfId="0" applyAlignment="1" applyBorder="1" applyFont="1">
      <alignment horizontal="center" readingOrder="0" vertical="center"/>
    </xf>
    <xf borderId="9" fillId="6" fontId="14" numFmtId="0" xfId="0" applyAlignment="1" applyBorder="1" applyFont="1">
      <alignment horizontal="center" vertical="center"/>
    </xf>
    <xf borderId="10" fillId="7" fontId="1" numFmtId="0" xfId="0" applyAlignment="1" applyBorder="1" applyFill="1" applyFont="1">
      <alignment readingOrder="0" vertical="bottom"/>
    </xf>
    <xf borderId="13" fillId="7" fontId="1" numFmtId="0" xfId="0" applyAlignment="1" applyBorder="1" applyFont="1">
      <alignment horizontal="center" vertical="center"/>
    </xf>
    <xf borderId="13" fillId="7" fontId="1" numFmtId="0" xfId="0" applyAlignment="1" applyBorder="1" applyFont="1">
      <alignment horizontal="left" shrinkToFit="0" vertical="bottom" wrapText="1"/>
    </xf>
    <xf borderId="13" fillId="7" fontId="1" numFmtId="0" xfId="0" applyAlignment="1" applyBorder="1" applyFont="1">
      <alignment horizontal="center" vertical="bottom"/>
    </xf>
    <xf borderId="16" fillId="7" fontId="1" numFmtId="0" xfId="0" applyAlignment="1" applyBorder="1" applyFont="1">
      <alignment horizontal="center" vertical="bottom"/>
    </xf>
    <xf borderId="13" fillId="7" fontId="1" numFmtId="0" xfId="0" applyAlignment="1" applyBorder="1" applyFont="1">
      <alignment horizontal="center" readingOrder="0" vertical="center"/>
    </xf>
    <xf borderId="0" fillId="4" fontId="5" numFmtId="0" xfId="0" applyAlignment="1" applyFont="1">
      <alignment shrinkToFit="0" vertical="center" wrapText="0"/>
    </xf>
    <xf borderId="0" fillId="4" fontId="11" numFmtId="0" xfId="0" applyAlignment="1" applyFont="1">
      <alignment readingOrder="0" shrinkToFit="0" vertical="center" wrapText="0"/>
    </xf>
    <xf borderId="3" fillId="0" fontId="8" numFmtId="0" xfId="0" applyAlignment="1" applyBorder="1" applyFont="1">
      <alignment shrinkToFit="0" vertical="center" wrapText="0"/>
    </xf>
    <xf borderId="0" fillId="2" fontId="15" numFmtId="0" xfId="0" applyAlignment="1" applyFont="1">
      <alignment horizontal="center" shrinkToFit="0" vertical="bottom" wrapText="1"/>
    </xf>
    <xf borderId="0" fillId="0" fontId="5" numFmtId="0" xfId="0" applyFont="1"/>
    <xf borderId="0" fillId="0" fontId="16" numFmtId="0" xfId="0" applyAlignment="1" applyFont="1">
      <alignment horizontal="right" shrinkToFit="0" wrapText="0"/>
    </xf>
    <xf borderId="0" fillId="2" fontId="16" numFmtId="164" xfId="0" applyAlignment="1" applyFont="1" applyNumberFormat="1">
      <alignment horizontal="left" vertical="bottom"/>
    </xf>
    <xf borderId="0" fillId="0" fontId="1" numFmtId="0" xfId="0" applyAlignment="1" applyFont="1">
      <alignment shrinkToFit="0" wrapText="0"/>
    </xf>
    <xf borderId="0" fillId="0" fontId="16" numFmtId="0" xfId="0" applyAlignment="1" applyFont="1">
      <alignment shrinkToFit="0" wrapText="0"/>
    </xf>
    <xf borderId="0" fillId="2" fontId="5" numFmtId="0" xfId="0" applyAlignment="1" applyFont="1">
      <alignment vertical="bottom"/>
    </xf>
    <xf borderId="0" fillId="0" fontId="1" numFmtId="49" xfId="0" applyFont="1" applyNumberFormat="1"/>
    <xf borderId="19" fillId="0" fontId="5" numFmtId="0" xfId="0" applyBorder="1" applyFont="1"/>
    <xf borderId="19" fillId="0" fontId="5" numFmtId="49" xfId="0" applyBorder="1" applyFont="1" applyNumberFormat="1"/>
    <xf borderId="0" fillId="8" fontId="3" numFmtId="0" xfId="0" applyFill="1" applyFont="1"/>
    <xf borderId="0" fillId="0" fontId="5" numFmtId="0" xfId="0" applyAlignment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 shrinkToFit="0" wrapText="0"/>
    </xf>
    <xf borderId="0" fillId="0" fontId="5" numFmtId="49" xfId="0" applyFont="1" applyNumberFormat="1"/>
    <xf borderId="0" fillId="0" fontId="3" numFmtId="0" xfId="0" applyAlignment="1" applyFont="1">
      <alignment shrinkToFit="0" wrapText="1"/>
    </xf>
    <xf borderId="7" fillId="8" fontId="14" numFmtId="0" xfId="0" applyAlignment="1" applyBorder="1" applyFont="1">
      <alignment horizontal="center" vertical="center"/>
    </xf>
    <xf borderId="20" fillId="8" fontId="14" numFmtId="0" xfId="0" applyAlignment="1" applyBorder="1" applyFont="1">
      <alignment horizontal="center" readingOrder="0" vertical="center"/>
    </xf>
    <xf borderId="8" fillId="0" fontId="17" numFmtId="0" xfId="0" applyBorder="1" applyFont="1"/>
    <xf borderId="21" fillId="8" fontId="14" numFmtId="0" xfId="0" applyAlignment="1" applyBorder="1" applyFont="1">
      <alignment horizontal="center" vertical="center"/>
    </xf>
    <xf borderId="22" fillId="8" fontId="18" numFmtId="0" xfId="0" applyAlignment="1" applyBorder="1" applyFont="1">
      <alignment horizontal="center" vertical="center"/>
    </xf>
    <xf borderId="10" fillId="0" fontId="19" numFmtId="0" xfId="0" applyAlignment="1" applyBorder="1" applyFont="1">
      <alignment horizontal="center"/>
    </xf>
    <xf borderId="23" fillId="0" fontId="3" numFmtId="0" xfId="0" applyBorder="1" applyFont="1"/>
    <xf borderId="13" fillId="0" fontId="17" numFmtId="0" xfId="0" applyBorder="1" applyFont="1"/>
    <xf borderId="24" fillId="0" fontId="3" numFmtId="0" xfId="0" applyAlignment="1" applyBorder="1" applyFont="1">
      <alignment horizontal="center"/>
    </xf>
    <xf borderId="25" fillId="0" fontId="3" numFmtId="0" xfId="0" applyAlignment="1" applyBorder="1" applyFont="1">
      <alignment horizontal="center"/>
    </xf>
    <xf borderId="10" fillId="0" fontId="19" numFmtId="0" xfId="0" applyAlignment="1" applyBorder="1" applyFont="1">
      <alignment horizontal="center" readingOrder="0"/>
    </xf>
    <xf borderId="0" fillId="0" fontId="8" numFmtId="0" xfId="0" applyAlignment="1" applyFont="1">
      <alignment shrinkToFit="0" vertical="center" wrapText="0"/>
    </xf>
    <xf borderId="26" fillId="0" fontId="19" numFmtId="0" xfId="0" applyAlignment="1" applyBorder="1" applyFont="1">
      <alignment horizontal="center"/>
    </xf>
    <xf borderId="27" fillId="0" fontId="3" numFmtId="0" xfId="0" applyBorder="1" applyFont="1"/>
    <xf borderId="28" fillId="0" fontId="17" numFmtId="0" xfId="0" applyBorder="1" applyFont="1"/>
    <xf borderId="3" fillId="0" fontId="3" numFmtId="0" xfId="0" applyAlignment="1" applyBorder="1" applyFont="1">
      <alignment horizontal="center"/>
    </xf>
    <xf borderId="0" fillId="0" fontId="8" numFmtId="0" xfId="0" applyAlignment="1" applyFont="1">
      <alignment readingOrder="0" shrinkToFit="0" vertical="center" wrapText="0"/>
    </xf>
    <xf borderId="29" fillId="0" fontId="3" numFmtId="0" xfId="0" applyAlignment="1" applyBorder="1" applyFont="1">
      <alignment horizontal="center"/>
    </xf>
    <xf borderId="0" fillId="0" fontId="8" numFmtId="0" xfId="0" applyAlignment="1" applyFont="1">
      <alignment shrinkToFit="0" vertical="center" wrapText="0"/>
    </xf>
    <xf borderId="26" fillId="0" fontId="19" numFmtId="0" xfId="0" applyAlignment="1" applyBorder="1" applyFont="1">
      <alignment horizontal="center" readingOrder="0"/>
    </xf>
    <xf borderId="0" fillId="0" fontId="8" numFmtId="0" xfId="0" applyAlignment="1" applyFont="1">
      <alignment readingOrder="0" shrinkToFit="0" vertical="center" wrapText="0"/>
    </xf>
    <xf borderId="0" fillId="0" fontId="5" numFmtId="0" xfId="0" applyAlignment="1" applyFont="1">
      <alignment vertical="top"/>
    </xf>
    <xf borderId="26" fillId="0" fontId="19" numFmtId="0" xfId="0" applyAlignment="1" applyBorder="1" applyFont="1">
      <alignment horizontal="center" vertical="bottom"/>
    </xf>
    <xf borderId="26" fillId="0" fontId="19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left" vertical="bottom"/>
    </xf>
    <xf borderId="0" fillId="2" fontId="1" numFmtId="0" xfId="0" applyAlignment="1" applyFont="1">
      <alignment vertical="bottom"/>
    </xf>
    <xf borderId="0" fillId="2" fontId="20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right" vertical="bottom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vertical="bottom"/>
    </xf>
    <xf borderId="30" fillId="0" fontId="1" numFmtId="0" xfId="0" applyAlignment="1" applyBorder="1" applyFont="1">
      <alignment vertical="bottom"/>
    </xf>
    <xf borderId="30" fillId="0" fontId="1" numFmtId="0" xfId="0" applyAlignment="1" applyBorder="1" applyFont="1">
      <alignment horizontal="left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bottom"/>
    </xf>
    <xf borderId="31" fillId="8" fontId="14" numFmtId="0" xfId="0" applyAlignment="1" applyBorder="1" applyFont="1">
      <alignment horizontal="center" vertical="center"/>
    </xf>
    <xf borderId="0" fillId="8" fontId="14" numFmtId="0" xfId="0" applyAlignment="1" applyFont="1">
      <alignment horizontal="center" readingOrder="0" vertical="center"/>
    </xf>
    <xf borderId="32" fillId="0" fontId="17" numFmtId="0" xfId="0" applyBorder="1" applyFont="1"/>
    <xf borderId="32" fillId="8" fontId="14" numFmtId="0" xfId="0" applyAlignment="1" applyBorder="1" applyFont="1">
      <alignment horizontal="center" vertical="center"/>
    </xf>
    <xf borderId="33" fillId="8" fontId="18" numFmtId="0" xfId="0" applyAlignment="1" applyBorder="1" applyFont="1">
      <alignment horizontal="center" vertical="center"/>
    </xf>
    <xf borderId="0" fillId="7" fontId="21" numFmtId="0" xfId="0" applyAlignment="1" applyFont="1">
      <alignment horizontal="right"/>
    </xf>
    <xf borderId="3" fillId="0" fontId="8" numFmtId="0" xfId="0" applyAlignment="1" applyBorder="1" applyFont="1">
      <alignment horizontal="left" readingOrder="0" shrinkToFit="0" vertical="center" wrapText="0"/>
    </xf>
    <xf borderId="0" fillId="4" fontId="11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27" fillId="0" fontId="19" numFmtId="0" xfId="0" applyBorder="1" applyFont="1"/>
    <xf borderId="26" fillId="9" fontId="19" numFmtId="0" xfId="0" applyAlignment="1" applyBorder="1" applyFill="1" applyFont="1">
      <alignment horizontal="center"/>
    </xf>
    <xf borderId="27" fillId="9" fontId="3" numFmtId="0" xfId="0" applyBorder="1" applyFont="1"/>
    <xf borderId="3" fillId="9" fontId="3" numFmtId="0" xfId="0" applyAlignment="1" applyBorder="1" applyFont="1">
      <alignment horizontal="center"/>
    </xf>
    <xf borderId="29" fillId="9" fontId="3" numFmtId="0" xfId="0" applyAlignment="1" applyBorder="1" applyFont="1">
      <alignment horizontal="center"/>
    </xf>
    <xf borderId="26" fillId="9" fontId="19" numFmtId="0" xfId="0" applyAlignment="1" applyBorder="1" applyFont="1">
      <alignment horizontal="center" readingOrder="0"/>
    </xf>
    <xf borderId="0" fillId="0" fontId="8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8" fontId="22" numFmtId="0" xfId="0" applyAlignment="1" applyFont="1">
      <alignment horizontal="center" readingOrder="0" vertical="center"/>
    </xf>
    <xf borderId="34" fillId="9" fontId="19" numFmtId="0" xfId="0" applyAlignment="1" applyBorder="1" applyFont="1">
      <alignment horizontal="center"/>
    </xf>
    <xf borderId="35" fillId="9" fontId="3" numFmtId="0" xfId="0" applyBorder="1" applyFont="1"/>
    <xf borderId="36" fillId="0" fontId="17" numFmtId="0" xfId="0" applyBorder="1" applyFont="1"/>
    <xf borderId="37" fillId="9" fontId="3" numFmtId="0" xfId="0" applyAlignment="1" applyBorder="1" applyFont="1">
      <alignment horizontal="center"/>
    </xf>
    <xf borderId="38" fillId="9" fontId="3" numFmtId="0" xfId="0" applyAlignment="1" applyBorder="1" applyFont="1">
      <alignment horizontal="center"/>
    </xf>
    <xf borderId="39" fillId="9" fontId="19" numFmtId="0" xfId="0" applyAlignment="1" applyBorder="1" applyFont="1">
      <alignment horizontal="center"/>
    </xf>
    <xf borderId="40" fillId="9" fontId="3" numFmtId="0" xfId="0" applyBorder="1" applyFont="1"/>
    <xf borderId="41" fillId="0" fontId="17" numFmtId="0" xfId="0" applyBorder="1" applyFont="1"/>
    <xf borderId="42" fillId="9" fontId="3" numFmtId="0" xfId="0" applyAlignment="1" applyBorder="1" applyFont="1">
      <alignment horizontal="center"/>
    </xf>
    <xf borderId="43" fillId="9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4" fillId="0" fontId="18" numFmtId="0" xfId="0" applyAlignment="1" applyBorder="1" applyFont="1">
      <alignment horizontal="center"/>
    </xf>
    <xf borderId="30" fillId="0" fontId="3" numFmtId="0" xfId="0" applyAlignment="1" applyBorder="1" applyFont="1">
      <alignment shrinkToFit="0" vertical="bottom" wrapText="0"/>
    </xf>
    <xf borderId="30" fillId="0" fontId="5" numFmtId="0" xfId="0" applyBorder="1" applyFont="1"/>
    <xf borderId="30" fillId="0" fontId="3" numFmtId="0" xfId="0" applyAlignment="1" applyBorder="1" applyFont="1">
      <alignment readingOrder="0" shrinkToFit="0" vertical="bottom" wrapText="0"/>
    </xf>
    <xf borderId="45" fillId="0" fontId="18" numFmtId="0" xfId="0" applyBorder="1" applyFont="1"/>
    <xf borderId="32" fillId="0" fontId="5" numFmtId="0" xfId="0" applyBorder="1" applyFont="1"/>
    <xf borderId="0" fillId="0" fontId="18" numFmtId="0" xfId="0" applyAlignment="1" applyFont="1">
      <alignment shrinkToFit="0" wrapText="0"/>
    </xf>
    <xf borderId="0" fillId="0" fontId="18" numFmtId="0" xfId="0" applyFont="1"/>
    <xf borderId="45" fillId="0" fontId="3" numFmtId="0" xfId="0" applyAlignment="1" applyBorder="1" applyFont="1">
      <alignment readingOrder="0" shrinkToFit="0" wrapText="0"/>
    </xf>
    <xf borderId="32" fillId="0" fontId="5" numFmtId="0" xfId="0" applyAlignment="1" applyBorder="1" applyFont="1">
      <alignment vertical="bottom"/>
    </xf>
    <xf borderId="45" fillId="0" fontId="3" numFmtId="0" xfId="0" applyBorder="1" applyFont="1"/>
    <xf borderId="3" fillId="8" fontId="23" numFmtId="164" xfId="0" applyAlignment="1" applyBorder="1" applyFont="1" applyNumberFormat="1">
      <alignment horizontal="center" readingOrder="0"/>
    </xf>
    <xf borderId="45" fillId="0" fontId="5" numFmtId="0" xfId="0" applyAlignment="1" applyBorder="1" applyFont="1">
      <alignment vertical="bottom"/>
    </xf>
    <xf borderId="23" fillId="0" fontId="5" numFmtId="0" xfId="0" applyBorder="1" applyFont="1"/>
    <xf borderId="13" fillId="0" fontId="5" numFmtId="0" xfId="0" applyAlignment="1" applyBorder="1" applyFont="1">
      <alignment vertical="bottom"/>
    </xf>
    <xf borderId="13" fillId="0" fontId="5" numFmtId="0" xfId="0" applyBorder="1" applyFont="1"/>
    <xf borderId="0" fillId="4" fontId="5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3" fillId="0" fontId="8" numFmtId="167" xfId="0" applyAlignment="1" applyBorder="1" applyFont="1" applyNumberFormat="1">
      <alignment readingOrder="0" shrinkToFit="0" vertical="center" wrapText="0"/>
    </xf>
    <xf borderId="3" fillId="0" fontId="8" numFmtId="1" xfId="0" applyAlignment="1" applyBorder="1" applyFont="1" applyNumberForma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0" fillId="0" fontId="8" numFmtId="168" xfId="0" applyFont="1" applyNumberFormat="1"/>
    <xf borderId="0" fillId="0" fontId="8" numFmtId="0" xfId="0" applyAlignment="1" applyFont="1">
      <alignment readingOrder="0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24" numFmtId="4" xfId="0" applyAlignment="1" applyFont="1" applyNumberFormat="1">
      <alignment horizontal="center" readingOrder="0" shrinkToFit="0" vertical="center" wrapText="0"/>
    </xf>
    <xf borderId="0" fillId="0" fontId="24" numFmtId="0" xfId="0" applyAlignment="1" applyFont="1">
      <alignment horizontal="center" vertical="center"/>
    </xf>
    <xf quotePrefix="1" borderId="0" fillId="2" fontId="11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3" xfId="0" applyAlignment="1" applyFont="1" applyNumberFormat="1">
      <alignment horizontal="center" shrinkToFit="0" vertical="center" wrapText="0"/>
    </xf>
    <xf borderId="0" fillId="0" fontId="8" numFmtId="4" xfId="0" applyAlignment="1" applyFont="1" applyNumberFormat="1">
      <alignment shrinkToFit="0" vertical="center" wrapText="0"/>
    </xf>
    <xf borderId="0" fillId="0" fontId="8" numFmtId="166" xfId="0" applyAlignment="1" applyFont="1" applyNumberFormat="1">
      <alignment horizontal="center" shrinkToFit="0" vertical="center" wrapText="0"/>
    </xf>
    <xf borderId="3" fillId="0" fontId="8" numFmtId="4" xfId="0" applyAlignment="1" applyBorder="1" applyFont="1" applyNumberFormat="1">
      <alignment horizontal="left" readingOrder="0" shrinkToFit="0" vertical="center" wrapText="0"/>
    </xf>
    <xf borderId="3" fillId="0" fontId="8" numFmtId="1" xfId="0" applyAlignment="1" applyBorder="1" applyFont="1" applyNumberFormat="1">
      <alignment shrinkToFit="0" vertical="center" wrapText="0"/>
    </xf>
    <xf borderId="0" fillId="0" fontId="8" numFmtId="4" xfId="0" applyAlignment="1" applyFont="1" applyNumberFormat="1">
      <alignment horizontal="right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3" fillId="4" fontId="11" numFmtId="166" xfId="0" applyAlignment="1" applyBorder="1" applyFont="1" applyNumberFormat="1">
      <alignment shrinkToFit="0" vertical="center" wrapText="0"/>
    </xf>
    <xf borderId="14" fillId="4" fontId="11" numFmtId="0" xfId="0" applyAlignment="1" applyBorder="1" applyFont="1">
      <alignment shrinkToFit="0" vertical="center" wrapText="0"/>
    </xf>
    <xf borderId="14" fillId="4" fontId="11" numFmtId="0" xfId="0" applyAlignment="1" applyBorder="1" applyFont="1">
      <alignment shrinkToFit="0" vertical="center" wrapText="0"/>
    </xf>
    <xf borderId="3" fillId="4" fontId="11" numFmtId="166" xfId="0" applyAlignment="1" applyBorder="1" applyFont="1" applyNumberFormat="1">
      <alignment readingOrder="0" shrinkToFit="0" vertical="center" wrapText="0"/>
    </xf>
    <xf borderId="14" fillId="4" fontId="11" numFmtId="0" xfId="0" applyAlignment="1" applyBorder="1" applyFont="1">
      <alignment readingOrder="0" shrinkToFit="0" vertical="center" wrapText="0"/>
    </xf>
    <xf borderId="3" fillId="4" fontId="11" numFmtId="0" xfId="0" applyAlignment="1" applyBorder="1" applyFont="1">
      <alignment shrinkToFit="0" vertical="center" wrapText="0"/>
    </xf>
    <xf borderId="3" fillId="2" fontId="11" numFmtId="0" xfId="0" applyAlignment="1" applyBorder="1" applyFont="1">
      <alignment shrinkToFit="0" vertical="center" wrapText="0"/>
    </xf>
    <xf borderId="3" fillId="4" fontId="11" numFmtId="0" xfId="0" applyAlignment="1" applyBorder="1" applyFont="1">
      <alignment horizontal="left" readingOrder="0" shrinkToFit="0" vertical="center" wrapText="0"/>
    </xf>
    <xf borderId="3" fillId="4" fontId="11" numFmtId="0" xfId="0" applyAlignment="1" applyBorder="1" applyFont="1">
      <alignment readingOrder="0" shrinkToFit="0" vertical="center" wrapText="0"/>
    </xf>
    <xf borderId="3" fillId="0" fontId="8" numFmtId="0" xfId="0" applyAlignment="1" applyBorder="1" applyFont="1">
      <alignment horizontal="left" readingOrder="0" shrinkToFit="0" vertical="center" wrapText="0"/>
    </xf>
    <xf borderId="3" fillId="2" fontId="11" numFmtId="0" xfId="0" applyAlignment="1" applyBorder="1" applyFont="1">
      <alignment readingOrder="0" shrinkToFit="0" vertical="center" wrapText="0"/>
    </xf>
    <xf borderId="3" fillId="4" fontId="11" numFmtId="0" xfId="0" applyAlignment="1" applyBorder="1" applyFont="1">
      <alignment horizontal="left"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11" numFmtId="0" xfId="0" applyAlignment="1" applyBorder="1" applyFont="1">
      <alignment shrinkToFit="0" vertical="center" wrapText="0"/>
    </xf>
    <xf borderId="3" fillId="2" fontId="11" numFmtId="0" xfId="0" applyAlignment="1" applyBorder="1" applyFont="1">
      <alignment horizontal="left" readingOrder="0" shrinkToFit="0" vertical="center" wrapText="0"/>
    </xf>
    <xf borderId="3" fillId="2" fontId="11" numFmtId="0" xfId="0" applyAlignment="1" applyBorder="1" applyFont="1">
      <alignment horizontal="left" shrinkToFit="0" vertical="center" wrapText="0"/>
    </xf>
    <xf borderId="3" fillId="2" fontId="5" numFmtId="0" xfId="0" applyAlignment="1" applyBorder="1" applyFont="1">
      <alignment shrinkToFit="0" vertical="center" wrapText="0"/>
    </xf>
    <xf borderId="3" fillId="2" fontId="11" numFmtId="0" xfId="0" applyAlignment="1" applyBorder="1" applyFont="1">
      <alignment shrinkToFit="0" vertical="center" wrapText="0"/>
    </xf>
    <xf borderId="3" fillId="4" fontId="11" numFmtId="0" xfId="0" applyAlignment="1" applyBorder="1" applyFont="1">
      <alignment readingOrder="0" shrinkToFit="0" vertical="center" wrapText="0"/>
    </xf>
    <xf borderId="3" fillId="4" fontId="11" numFmtId="0" xfId="0" applyAlignment="1" applyBorder="1" applyFont="1">
      <alignment horizontal="left"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4" fontId="11" numFmtId="0" xfId="0" applyAlignment="1" applyFont="1">
      <alignment shrinkToFit="0" vertical="center" wrapText="0"/>
    </xf>
    <xf borderId="0" fillId="4" fontId="11" numFmtId="0" xfId="0" applyAlignment="1" applyFont="1">
      <alignment horizontal="left" shrinkToFit="0" vertical="center" wrapText="0"/>
    </xf>
    <xf borderId="0" fillId="0" fontId="25" numFmtId="0" xfId="0" applyFont="1"/>
    <xf borderId="0" fillId="0" fontId="25" numFmtId="167" xfId="0" applyFont="1" applyNumberFormat="1"/>
    <xf borderId="0" fillId="0" fontId="26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0" fontId="27" numFmtId="0" xfId="0" applyAlignment="1" applyFont="1">
      <alignment horizontal="center" readingOrder="0" shrinkToFit="0" wrapText="1"/>
    </xf>
    <xf borderId="0" fillId="0" fontId="27" numFmtId="0" xfId="0" applyAlignment="1" applyFont="1">
      <alignment horizontal="center" shrinkToFit="0" wrapText="1"/>
    </xf>
    <xf borderId="0" fillId="0" fontId="27" numFmtId="0" xfId="0" applyAlignment="1" applyFont="1">
      <alignment horizontal="center"/>
    </xf>
    <xf borderId="0" fillId="0" fontId="27" numFmtId="0" xfId="0" applyAlignment="1" applyFont="1">
      <alignment horizontal="center" readingOrder="0"/>
    </xf>
    <xf borderId="3" fillId="0" fontId="8" numFmtId="169" xfId="0" applyAlignment="1" applyBorder="1" applyFont="1" applyNumberFormat="1">
      <alignment readingOrder="0" shrinkToFit="0" vertical="center" wrapText="0"/>
    </xf>
    <xf borderId="3" fillId="0" fontId="8" numFmtId="1" xfId="0" applyAlignment="1" applyBorder="1" applyFont="1" applyNumberFormat="1">
      <alignment readingOrder="0" shrinkToFit="0" vertical="center" wrapText="0"/>
    </xf>
    <xf borderId="3" fillId="0" fontId="8" numFmtId="167" xfId="0" applyAlignment="1" applyBorder="1" applyFont="1" applyNumberFormat="1">
      <alignment shrinkToFit="0" vertical="center" wrapText="0"/>
    </xf>
    <xf borderId="0" fillId="0" fontId="8" numFmtId="170" xfId="0" applyAlignment="1" applyFont="1" applyNumberFormat="1">
      <alignment readingOrder="0"/>
    </xf>
    <xf borderId="0" fillId="0" fontId="8" numFmtId="169" xfId="0" applyFont="1" applyNumberFormat="1"/>
    <xf borderId="3" fillId="0" fontId="8" numFmtId="171" xfId="0" applyAlignment="1" applyBorder="1" applyFont="1" applyNumberForma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0" fillId="0" fontId="8" numFmtId="171" xfId="0" applyFont="1" applyNumberFormat="1"/>
    <xf borderId="5" fillId="2" fontId="5" numFmtId="0" xfId="0" applyAlignment="1" applyBorder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0" fillId="0" fontId="28" numFmtId="0" xfId="0" applyAlignment="1" applyFont="1">
      <alignment horizontal="center" readingOrder="0" vertical="center"/>
    </xf>
    <xf borderId="0" fillId="0" fontId="8" numFmtId="49" xfId="0" applyAlignment="1" applyFont="1" applyNumberFormat="1">
      <alignment horizontal="center" readingOrder="0" shrinkToFit="0" wrapText="1"/>
    </xf>
    <xf borderId="0" fillId="0" fontId="29" numFmtId="0" xfId="0" applyAlignment="1" applyFont="1">
      <alignment horizontal="center" readingOrder="0" shrinkToFit="0" wrapText="1"/>
    </xf>
    <xf borderId="0" fillId="0" fontId="29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0" fillId="0" fontId="30" numFmtId="3" xfId="0" applyAlignment="1" applyFont="1" applyNumberFormat="1">
      <alignment horizontal="center" readingOrder="0" shrinkToFit="0" wrapText="1"/>
    </xf>
    <xf borderId="3" fillId="0" fontId="8" numFmtId="166" xfId="0" applyAlignment="1" applyBorder="1" applyFont="1" applyNumberFormat="1">
      <alignment readingOrder="0" shrinkToFit="0" vertical="center" wrapText="0"/>
    </xf>
    <xf borderId="0" fillId="0" fontId="8" numFmtId="4" xfId="0" applyAlignment="1" applyFont="1" applyNumberFormat="1">
      <alignment horizontal="center" shrinkToFit="0" vertical="center" wrapText="0"/>
    </xf>
    <xf borderId="5" fillId="4" fontId="12" numFmtId="0" xfId="0" applyAlignment="1" applyBorder="1" applyFont="1">
      <alignment shrinkToFit="0" vertical="center" wrapText="0"/>
    </xf>
    <xf borderId="14" fillId="4" fontId="11" numFmtId="0" xfId="0" applyAlignment="1" applyBorder="1" applyFont="1">
      <alignment horizontal="center" shrinkToFit="0" vertical="center" wrapText="0"/>
    </xf>
    <xf borderId="6" fillId="4" fontId="11" numFmtId="1" xfId="0" applyAlignment="1" applyBorder="1" applyFont="1" applyNumberFormat="1">
      <alignment horizontal="right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3" fillId="2" fontId="11" numFmtId="0" xfId="0" applyAlignment="1" applyBorder="1" applyFont="1">
      <alignment shrinkToFit="0" vertical="center" wrapText="0"/>
    </xf>
    <xf borderId="3" fillId="4" fontId="11" numFmtId="0" xfId="0" applyAlignment="1" applyBorder="1" applyFont="1">
      <alignment shrinkToFit="0" vertical="center" wrapText="0"/>
    </xf>
    <xf borderId="3" fillId="0" fontId="8" numFmtId="172" xfId="0" applyAlignment="1" applyBorder="1" applyFont="1" applyNumberFormat="1">
      <alignment horizontal="center" readingOrder="0" shrinkToFit="0" vertical="center" wrapText="1"/>
    </xf>
    <xf borderId="3" fillId="0" fontId="8" numFmtId="49" xfId="0" applyAlignment="1" applyBorder="1" applyFont="1" applyNumberFormat="1">
      <alignment horizontal="center" readingOrder="0" shrinkToFit="0" vertical="center" wrapText="1"/>
    </xf>
    <xf borderId="3" fillId="0" fontId="8" numFmtId="173" xfId="0" applyAlignment="1" applyBorder="1" applyFont="1" applyNumberFormat="1">
      <alignment horizontal="center" readingOrder="0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3" fillId="10" fontId="8" numFmtId="0" xfId="0" applyAlignment="1" applyBorder="1" applyFill="1" applyFont="1">
      <alignment shrinkToFit="0" vertical="center" wrapText="0"/>
    </xf>
    <xf borderId="3" fillId="10" fontId="8" numFmtId="166" xfId="0" applyAlignment="1" applyBorder="1" applyFont="1" applyNumberFormat="1">
      <alignment readingOrder="0" shrinkToFit="0" vertical="center" wrapText="0"/>
    </xf>
    <xf borderId="3" fillId="10" fontId="8" numFmtId="0" xfId="0" applyAlignment="1" applyBorder="1" applyFont="1">
      <alignment readingOrder="0" shrinkToFit="0" vertical="center" wrapText="0"/>
    </xf>
    <xf borderId="3" fillId="10" fontId="8" numFmtId="0" xfId="0" applyAlignment="1" applyBorder="1" applyFont="1">
      <alignment shrinkToFit="0" vertical="center" wrapText="0"/>
    </xf>
    <xf borderId="3" fillId="10" fontId="8" numFmtId="174" xfId="0" applyAlignment="1" applyBorder="1" applyFont="1" applyNumberFormat="1">
      <alignment readingOrder="0" shrinkToFit="0" vertical="center" wrapText="0"/>
    </xf>
    <xf borderId="3" fillId="4" fontId="12" numFmtId="0" xfId="0" applyAlignment="1" applyBorder="1" applyFont="1">
      <alignment horizontal="right" shrinkToFit="0" vertical="center" wrapText="0"/>
    </xf>
    <xf borderId="3" fillId="2" fontId="12" numFmtId="0" xfId="0" applyAlignment="1" applyBorder="1" applyFont="1">
      <alignment horizontal="right" shrinkToFit="0" vertical="center" wrapText="0"/>
    </xf>
    <xf borderId="17" fillId="2" fontId="11" numFmtId="20" xfId="0" applyAlignment="1" applyBorder="1" applyFont="1" applyNumberFormat="1">
      <alignment horizontal="right" readingOrder="0" shrinkToFit="0" vertical="center" wrapText="0"/>
    </xf>
    <xf borderId="0" fillId="2" fontId="11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2" fontId="11" numFmtId="20" xfId="0" applyAlignment="1" applyFont="1" applyNumberFormat="1">
      <alignment horizontal="right" readingOrder="0" shrinkToFit="0" vertical="center" wrapText="0"/>
    </xf>
    <xf borderId="0" fillId="4" fontId="11" numFmtId="166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11" fontId="5" numFmtId="0" xfId="0" applyAlignment="1" applyFill="1" applyFont="1">
      <alignment vertical="bottom"/>
    </xf>
    <xf quotePrefix="1" borderId="0" fillId="0" fontId="8" numFmtId="0" xfId="0" applyAlignment="1" applyFont="1">
      <alignment readingOrder="0"/>
    </xf>
    <xf borderId="0" fillId="0" fontId="25" numFmtId="4" xfId="0" applyFont="1" applyNumberFormat="1"/>
    <xf borderId="0" fillId="12" fontId="8" numFmtId="0" xfId="0" applyFill="1" applyFont="1"/>
    <xf borderId="0" fillId="13" fontId="8" numFmtId="0" xfId="0" applyFill="1" applyFont="1"/>
    <xf borderId="0" fillId="8" fontId="8" numFmtId="0" xfId="0" applyFont="1"/>
    <xf borderId="0" fillId="0" fontId="8" numFmtId="1" xfId="0" applyFont="1" applyNumberFormat="1"/>
    <xf borderId="0" fillId="14" fontId="8" numFmtId="0" xfId="0" applyFill="1" applyFont="1"/>
    <xf borderId="32" fillId="0" fontId="5" numFmtId="168" xfId="0" applyAlignment="1" applyBorder="1" applyFont="1" applyNumberFormat="1">
      <alignment horizontal="right" vertical="bottom"/>
    </xf>
    <xf borderId="32" fillId="0" fontId="5" numFmtId="0" xfId="0" applyAlignment="1" applyBorder="1" applyFont="1">
      <alignment readingOrder="0" vertical="bottom"/>
    </xf>
    <xf borderId="0" fillId="15" fontId="5" numFmtId="175" xfId="0" applyAlignment="1" applyFill="1" applyFont="1" applyNumberFormat="1">
      <alignment horizontal="right" vertical="bottom"/>
    </xf>
    <xf borderId="32" fillId="0" fontId="5" numFmtId="176" xfId="0" applyAlignment="1" applyBorder="1" applyFont="1" applyNumberFormat="1">
      <alignment horizontal="right" readingOrder="0" vertical="bottom"/>
    </xf>
    <xf borderId="0" fillId="15" fontId="5" numFmtId="175" xfId="0" applyAlignment="1" applyFont="1" applyNumberFormat="1">
      <alignment horizontal="right" readingOrder="0" vertical="bottom"/>
    </xf>
    <xf borderId="32" fillId="0" fontId="5" numFmtId="168" xfId="0" applyAlignment="1" applyBorder="1" applyFont="1" applyNumberFormat="1">
      <alignment horizontal="right" readingOrder="0" vertical="bottom"/>
    </xf>
    <xf borderId="0" fillId="0" fontId="8" numFmtId="0" xfId="0" applyFont="1"/>
    <xf borderId="11" fillId="4" fontId="11" numFmtId="166" xfId="0" applyAlignment="1" applyBorder="1" applyFont="1" applyNumberFormat="1">
      <alignment horizontal="right" shrinkToFit="0" vertical="center" wrapText="0"/>
    </xf>
    <xf borderId="14" fillId="4" fontId="12" numFmtId="20" xfId="0" applyAlignment="1" applyBorder="1" applyFont="1" applyNumberFormat="1">
      <alignment horizontal="right" readingOrder="0" shrinkToFit="0" vertical="center" wrapText="0"/>
    </xf>
    <xf borderId="0" fillId="16" fontId="31" numFmtId="0" xfId="0" applyAlignment="1" applyFill="1" applyFont="1">
      <alignment readingOrder="0" vertical="center"/>
    </xf>
    <xf borderId="0" fillId="16" fontId="8" numFmtId="0" xfId="0" applyFont="1"/>
    <xf quotePrefix="1" borderId="0" fillId="16" fontId="32" numFmtId="0" xfId="0" applyAlignment="1" applyFont="1">
      <alignment readingOrder="0"/>
    </xf>
    <xf borderId="0" fillId="4" fontId="11" numFmtId="4" xfId="0" applyAlignment="1" applyFont="1" applyNumberFormat="1">
      <alignment horizontal="right" readingOrder="0" shrinkToFit="0" vertical="center" wrapText="0"/>
    </xf>
    <xf borderId="0" fillId="2" fontId="11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shrinkToFit="0" vertical="center" wrapText="0"/>
    </xf>
    <xf borderId="11" fillId="4" fontId="11" numFmtId="20" xfId="0" applyAlignment="1" applyBorder="1" applyFont="1" applyNumberFormat="1">
      <alignment horizontal="right" readingOrder="0" shrinkToFit="0" vertical="center" wrapText="0"/>
    </xf>
    <xf borderId="0" fillId="4" fontId="11" numFmtId="166" xfId="0" applyAlignment="1" applyFont="1" applyNumberFormat="1">
      <alignment horizontal="righ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4" pivot="0" name="Sell CT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ll EVENT S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 List Lab Parfum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n Data 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n Data Bas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n Data Bas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n Data Bas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ข้อมูลการขาย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สต๊อกสินค้าคงเหลือ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รายการส่งสินค้า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รายการคืนสินค้า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SumReport!$K$2:$K$15</c:f>
            </c:strRef>
          </c:cat>
          <c:val>
            <c:numRef>
              <c:f>SumReport!$L$2:$L$15</c:f>
              <c:numCache/>
            </c:numRef>
          </c:val>
        </c:ser>
        <c:axId val="1127147803"/>
        <c:axId val="528265006"/>
      </c:barChart>
      <c:catAx>
        <c:axId val="1127147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265006"/>
      </c:catAx>
      <c:valAx>
        <c:axId val="528265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฿-41E]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147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SumReport!$O$1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SumReport!$N$2:$N$15</c:f>
            </c:strRef>
          </c:cat>
          <c:val>
            <c:numRef>
              <c:f>SumReport!$O$2:$O$15</c:f>
              <c:numCache/>
            </c:numRef>
          </c:val>
        </c:ser>
        <c:ser>
          <c:idx val="1"/>
          <c:order val="1"/>
          <c:tx>
            <c:strRef>
              <c:f>SumReport!$P$1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SumReport!$N$2:$N$15</c:f>
            </c:strRef>
          </c:cat>
          <c:val>
            <c:numRef>
              <c:f>SumReport!$P$2:$P$15</c:f>
              <c:numCache/>
            </c:numRef>
          </c:val>
        </c:ser>
        <c:ser>
          <c:idx val="2"/>
          <c:order val="2"/>
          <c:tx>
            <c:strRef>
              <c:f>SumReport!$Q$1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SumReport!$N$2:$N$15</c:f>
            </c:strRef>
          </c:cat>
          <c:val>
            <c:numRef>
              <c:f>SumReport!$Q$2:$Q$15</c:f>
              <c:numCache/>
            </c:numRef>
          </c:val>
        </c:ser>
        <c:axId val="235929953"/>
        <c:axId val="889050637"/>
      </c:barChart>
      <c:catAx>
        <c:axId val="235929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050637"/>
      </c:catAx>
      <c:valAx>
        <c:axId val="889050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929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SumReport!$T$1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SumReport!$S$2:$S$15</c:f>
            </c:strRef>
          </c:cat>
          <c:val>
            <c:numRef>
              <c:f>SumReport!$T$2:$T$15</c:f>
              <c:numCache/>
            </c:numRef>
          </c:val>
        </c:ser>
        <c:ser>
          <c:idx val="1"/>
          <c:order val="1"/>
          <c:tx>
            <c:strRef>
              <c:f>SumReport!$U$1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SumReport!$S$2:$S$15</c:f>
            </c:strRef>
          </c:cat>
          <c:val>
            <c:numRef>
              <c:f>SumReport!$U$2:$U$15</c:f>
              <c:numCache/>
            </c:numRef>
          </c:val>
        </c:ser>
        <c:ser>
          <c:idx val="2"/>
          <c:order val="2"/>
          <c:tx>
            <c:strRef>
              <c:f>SumReport!$V$1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SumReport!$S$2:$S$15</c:f>
            </c:strRef>
          </c:cat>
          <c:val>
            <c:numRef>
              <c:f>SumReport!$V$2:$V$15</c:f>
              <c:numCache/>
            </c:numRef>
          </c:val>
        </c:ser>
        <c:axId val="810449584"/>
        <c:axId val="62104638"/>
      </c:barChart>
      <c:catAx>
        <c:axId val="810449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04638"/>
      </c:catAx>
      <c:valAx>
        <c:axId val="62104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449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57150</xdr:rowOff>
    </xdr:from>
    <xdr:ext cx="1400175" cy="714375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1</xdr:row>
      <xdr:rowOff>57150</xdr:rowOff>
    </xdr:from>
    <xdr:ext cx="742950" cy="800100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0</xdr:row>
      <xdr:rowOff>133350</xdr:rowOff>
    </xdr:from>
    <xdr:ext cx="742950" cy="800100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57150</xdr:rowOff>
    </xdr:from>
    <xdr:ext cx="1400175" cy="714375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428625</xdr:rowOff>
    </xdr:from>
    <xdr:ext cx="11525250" cy="5219700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65</xdr:row>
      <xdr:rowOff>304800</xdr:rowOff>
    </xdr:from>
    <xdr:ext cx="13954125" cy="4419600"/>
    <xdr:pic>
      <xdr:nvPicPr>
        <xdr:cNvPr id="365771585" name="Chart2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19050</xdr:rowOff>
    </xdr:from>
    <xdr:ext cx="11525250" cy="2581275"/>
    <xdr:graphicFrame>
      <xdr:nvGraphicFramePr>
        <xdr:cNvPr id="3" name="Chart 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44</xdr:row>
      <xdr:rowOff>28575</xdr:rowOff>
    </xdr:from>
    <xdr:ext cx="11525250" cy="3533775"/>
    <xdr:graphicFrame>
      <xdr:nvGraphicFramePr>
        <xdr:cNvPr id="4" name="Chart 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T3219" displayName="Sell_CTW" name="Sell_CTW" id="1">
  <autoFilter ref="$A$2:$T$3219"/>
  <tableColumns count="20">
    <tableColumn name="Month" id="1"/>
    <tableColumn name="วันที่" id="2"/>
    <tableColumn name="BA" id="3"/>
    <tableColumn name="เลขที่คำสั่งซื้อ" id="4"/>
    <tableColumn name="เลขที่ใบเสร็จ" id="5"/>
    <tableColumn name="รายการ" id="6"/>
    <tableColumn name="Barcode" id="7"/>
    <tableColumn name="Grand" id="8"/>
    <tableColumn name="Size" id="9"/>
    <tableColumn name="จำนวน" id="10"/>
    <tableColumn name="ราคา" id="11"/>
    <tableColumn name="ส่วนลด" id="12"/>
    <tableColumn name="รวม" id="13"/>
    <tableColumn name="ยอดชำระ" id="14"/>
    <tableColumn name="ช่องทางชำระ" id="15"/>
    <tableColumn name="Date" id="16"/>
    <tableColumn name="Time" id="17"/>
    <tableColumn name="UID" id="18"/>
    <tableColumn name="หมายเหตุ" id="19"/>
    <tableColumn name="Nation" id="20"/>
  </tableColumns>
  <tableStyleInfo name="Sell CTW-style" showColumnStripes="0" showFirstColumn="1" showLastColumn="1" showRowStripes="1"/>
</table>
</file>

<file path=xl/tables/table2.xml><?xml version="1.0" encoding="utf-8"?>
<table xmlns="http://schemas.openxmlformats.org/spreadsheetml/2006/main" ref="A2:T184" displayName="Sell_SCS" name="Sell_SCS" id="3">
  <autoFilter ref="$A$2:$T$184">
    <filterColumn colId="14">
      <filters blank="1">
        <filter val="K Shop Credit Card"/>
      </filters>
    </filterColumn>
    <filterColumn colId="15">
      <filters>
        <filter val="16-Jul-26"/>
        <filter val="19-Jul-26"/>
        <filter val="11-Jul-26"/>
        <filter val="12-Jul-26"/>
        <filter val="18-Jul-26"/>
        <filter val="17-Jul-26"/>
        <filter val="09-Jul-26"/>
        <filter val="10-Jul-26"/>
        <filter val="13-Jul-26"/>
      </filters>
    </filterColumn>
  </autoFilter>
  <tableColumns count="20">
    <tableColumn name="Month" id="1"/>
    <tableColumn name="วันที่" id="2"/>
    <tableColumn name="BA" id="3"/>
    <tableColumn name="เลขที่คำสั่งซื้อ" id="4"/>
    <tableColumn name="เลขที่ใบเสร็จ" id="5"/>
    <tableColumn name="รายการ" id="6"/>
    <tableColumn name="Barcode" id="7"/>
    <tableColumn name="Grand" id="8"/>
    <tableColumn name="Size" id="9"/>
    <tableColumn name="จำนวน" id="10"/>
    <tableColumn name="ราคา" id="11"/>
    <tableColumn name="ส่วนลด" id="12"/>
    <tableColumn name="รวม" id="13"/>
    <tableColumn name="ยอดชำระ" id="14"/>
    <tableColumn name="ช่องทางชำระ" id="15"/>
    <tableColumn name="Date" id="16"/>
    <tableColumn name="Time" id="17"/>
    <tableColumn name="UID" id="18"/>
    <tableColumn name="หมายเหตุ" id="19"/>
    <tableColumn name="Nation" id="20"/>
  </tableColumns>
  <tableStyleInfo name="Sell EVENT SCS-style" showColumnStripes="0" showFirstColumn="1" showLastColumn="1" showRowStripes="1"/>
</table>
</file>

<file path=xl/tables/table3.xml><?xml version="1.0" encoding="utf-8"?>
<table xmlns="http://schemas.openxmlformats.org/spreadsheetml/2006/main" ref="A3:O1116" displayName="tb_PO" name="tb_PO" id="2">
  <autoFilter ref="$A$3:$O$1116"/>
  <tableColumns count="15">
    <tableColumn name="Order" id="1"/>
    <tableColumn name="Date" id="2"/>
    <tableColumn name="PO Order Number" id="3"/>
    <tableColumn name="PO Order Version" id="4"/>
    <tableColumn name="Branch" id="5"/>
    <tableColumn name="Branches" id="6"/>
    <tableColumn name="Barcode" id="7"/>
    <tableColumn name="Scent" id="8"/>
    <tableColumn name="Size" id="9"/>
    <tableColumn name="จำนวน" id="10"/>
    <tableColumn name="Delivery Number" id="11"/>
    <tableColumn name="Phone" id="12"/>
    <tableColumn name="Shipping Name" id="13"/>
    <tableColumn name="Address" id="14"/>
    <tableColumn name="Remark" id="15"/>
  </tableColumns>
  <tableStyleInfo name="PO List Lab Parfumo-style" showColumnStripes="0" showFirstColumn="1" showLastColumn="1" showRowStripes="1"/>
</table>
</file>

<file path=xl/tables/table4.xml><?xml version="1.0" encoding="utf-8"?>
<table xmlns="http://schemas.openxmlformats.org/spreadsheetml/2006/main" ref="A1:J365" displayName="tb_MainDatabase" name="tb_MainDatabase" id="4">
  <autoFilter ref="$A$1:$J$365"/>
  <tableColumns count="10">
    <tableColumn name="Barcode" id="1"/>
    <tableColumn name="Scent" id="2"/>
    <tableColumn name="Grand" id="3"/>
    <tableColumn name="Size" id="4"/>
    <tableColumn name="Code" id="5"/>
    <tableColumn name="Brand" id="6"/>
    <tableColumn name="ราคา" id="7"/>
    <tableColumn name="DESCRIPTION" id="8"/>
    <tableColumn name="Link" id="9"/>
    <tableColumn name="PAYMENT" id="10"/>
  </tableColumns>
  <tableStyleInfo name="Main Data Base-style" showColumnStripes="0" showFirstColumn="1" showLastColumn="1" showRowStripes="1"/>
</table>
</file>

<file path=xl/tables/table5.xml><?xml version="1.0" encoding="utf-8"?>
<table xmlns="http://schemas.openxmlformats.org/spreadsheetml/2006/main" ref="L1:T15" displayName="tb_Address" name="tb_Address" id="5">
  <tableColumns count="9">
    <tableColumn name="Branch Code" id="1"/>
    <tableColumn name="Store Code" id="2"/>
    <tableColumn name="Branch" id="3"/>
    <tableColumn name="Store Tel." id="4"/>
    <tableColumn name="ชื่อผู้รับสินค้า" id="5"/>
    <tableColumn name="Email Store" id="6"/>
    <tableColumn name="Email Admin" id="7"/>
    <tableColumn name="ที่อยู่ Store" id="8"/>
    <tableColumn name="Remark" id="9"/>
  </tableColumns>
  <tableStyleInfo name="Main Data Base-style 2" showColumnStripes="0" showFirstColumn="1" showLastColumn="1" showRowStripes="1"/>
</table>
</file>

<file path=xl/tables/table6.xml><?xml version="1.0" encoding="utf-8"?>
<table xmlns="http://schemas.openxmlformats.org/spreadsheetml/2006/main" ref="W1:X135" displayName="tb_List" name="tb_List" id="6">
  <tableColumns count="2">
    <tableColumn name="Barcode" id="1"/>
    <tableColumn name="Branch Code" id="2"/>
  </tableColumns>
  <tableStyleInfo name="Main Data Base-style 3" showColumnStripes="0" showFirstColumn="1" showLastColumn="1" showRowStripes="1"/>
</table>
</file>

<file path=xl/tables/table7.xml><?xml version="1.0" encoding="utf-8"?>
<table xmlns="http://schemas.openxmlformats.org/spreadsheetml/2006/main" ref="AA1:AG118" displayName="tb_Cost" name="tb_Cost" id="7">
  <tableColumns count="7">
    <tableColumn name="ORDER" id="1"/>
    <tableColumn name="REFERENCE" id="2"/>
    <tableColumn name="NAME" id="3"/>
    <tableColumn name="SIZE" id="4"/>
    <tableColumn name="UNIT COST" id="5"/>
    <tableColumn name="REF.COS" id="6"/>
    <tableColumn name="REMARK" id="7"/>
  </tableColumns>
  <tableStyleInfo name="Main Data Base-style 4" showColumnStripes="0" showFirstColumn="1" showLastColumn="1" showRowStripes="1"/>
</table>
</file>

<file path=xl/tables/table8.xml><?xml version="1.0" encoding="utf-8"?>
<table xmlns="http://schemas.openxmlformats.org/spreadsheetml/2006/main" ref="A1:I1000" displayName="CTM" name="CTM" id="8">
  <tableColumns count="9">
    <tableColumn name="Month" id="1"/>
    <tableColumn name="Date" id="2"/>
    <tableColumn name="BA" id="3"/>
    <tableColumn name="Customer" id="4"/>
    <tableColumn name="Sell" id="5"/>
    <tableColumn name="Thai" id="6"/>
    <tableColumn name="TBGS" id="7"/>
    <tableColumn name="Foreign" id="8"/>
    <tableColumn name="FBGS" id="9"/>
  </tableColumns>
  <tableStyleInfo name="Customer-style" showColumnStripes="0" showFirstColumn="1" showLastColumn="1" showRowStripes="1"/>
</table>
</file>

<file path=xl/tables/table9.xml><?xml version="1.0" encoding="utf-8"?>
<table xmlns="http://schemas.openxmlformats.org/spreadsheetml/2006/main" ref="A5:I50" displayName="tb_Sell" name="tb_Sell" id="9">
  <autoFilter ref="$A$5:$I$50"/>
  <tableColumns count="9">
    <tableColumn name="ORDER" id="1"/>
    <tableColumn name="DATE" id="2"/>
    <tableColumn name="SCENT" id="3"/>
    <tableColumn name="SIZE" id="4"/>
    <tableColumn name="REFERENCE" id="5"/>
    <tableColumn name=" UNIT COST" id="6"/>
    <tableColumn name="QUANTITY" id="7"/>
    <tableColumn name="TOTAL COST" id="8"/>
    <tableColumn name="REMARK" id="9"/>
  </tableColumns>
  <tableStyleInfo name="ข้อมูลการขาย-style" showColumnStripes="0" showFirstColumn="1" showLastColumn="1" showRowStripes="1"/>
</table>
</file>

<file path=xl/tables/table10.xml><?xml version="1.0" encoding="utf-8"?>
<table xmlns="http://schemas.openxmlformats.org/spreadsheetml/2006/main" ref="A5:I153" displayName="tb_Stock" name="tb_Stock" id="10">
  <autoFilter ref="$A$5:$I$153"/>
  <tableColumns count="9">
    <tableColumn name="ORDER" id="1"/>
    <tableColumn name="DATE" id="2"/>
    <tableColumn name="SCENT" id="3"/>
    <tableColumn name="SIZE" id="4"/>
    <tableColumn name="REFERENCE" id="5"/>
    <tableColumn name="รายการส่งไป" id="6"/>
    <tableColumn name="รายการขาย" id="7"/>
    <tableColumn name="สินค้าคงเหลือ" id="8"/>
    <tableColumn name="REMARK" id="9"/>
  </tableColumns>
  <tableStyleInfo name="สต๊อกสินค้าคงเหลือ-style" showColumnStripes="0" showFirstColumn="1" showLastColumn="1" showRowStripes="1"/>
</table>
</file>

<file path=xl/tables/table11.xml><?xml version="1.0" encoding="utf-8"?>
<table xmlns="http://schemas.openxmlformats.org/spreadsheetml/2006/main" ref="A1:M1318" displayName="tb_Export" name="tb_Export" id="11">
  <autoFilter ref="$A$1:$M$1318">
    <filterColumn colId="11">
      <filters>
        <filter val="#REF!"/>
        <filter val="17/01/2026"/>
      </filters>
    </filterColumn>
  </autoFilter>
  <tableColumns count="13">
    <tableColumn name="Order" id="1"/>
    <tableColumn name="Shipping" id="2"/>
    <tableColumn name="Order Number" id="3"/>
    <tableColumn name="SKU" id="4"/>
    <tableColumn name="Name" id="5"/>
    <tableColumn name="Serial Number" id="6"/>
    <tableColumn name="Grade" id="7"/>
    <tableColumn name="Size" id="8"/>
    <tableColumn name="Branch" id="9"/>
    <tableColumn name="Duplicate" id="10"/>
    <tableColumn name="Receive" id="11"/>
    <tableColumn name="Return Date" id="12"/>
    <tableColumn name="Notes" id="13"/>
  </tableColumns>
  <tableStyleInfo name="รายการส่งสินค้า-style" showColumnStripes="0" showFirstColumn="1" showLastColumn="1" showRowStripes="1"/>
</table>
</file>

<file path=xl/tables/table12.xml><?xml version="1.0" encoding="utf-8"?>
<table xmlns="http://schemas.openxmlformats.org/spreadsheetml/2006/main" ref="A1:N1318" displayName="tb_Export_2" name="tb_Export_2" id="12">
  <autoFilter ref="$A$1:$N$1318"/>
  <tableColumns count="14">
    <tableColumn name="Order" id="1"/>
    <tableColumn name="Shipping" id="2"/>
    <tableColumn name="Return" id="3"/>
    <tableColumn name="Order Number" id="4"/>
    <tableColumn name="SKU" id="5"/>
    <tableColumn name="Name" id="6"/>
    <tableColumn name="Serial Number" id="7"/>
    <tableColumn name="Grade" id="8"/>
    <tableColumn name="Size" id="9"/>
    <tableColumn name="Branch" id="10"/>
    <tableColumn name="Duplicate" id="11"/>
    <tableColumn name="Receive" id="12"/>
    <tableColumn name="Return Date" id="13"/>
    <tableColumn name="Notes" id="14"/>
  </tableColumns>
  <tableStyleInfo name="รายการคืนสินค้า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0"/>
    <col customWidth="1" min="2" max="2" width="11.88"/>
    <col customWidth="1" min="3" max="3" width="6.5"/>
    <col customWidth="1" min="4" max="4" width="19.63"/>
    <col customWidth="1" min="5" max="5" width="19.88"/>
    <col customWidth="1" min="6" max="6" width="22.38"/>
    <col customWidth="1" min="7" max="7" width="18.38"/>
    <col customWidth="1" min="15" max="15" width="20.63"/>
    <col customWidth="1" min="18" max="18" width="19.88"/>
  </cols>
  <sheetData>
    <row r="1">
      <c r="A1" s="8"/>
      <c r="B1" s="10"/>
      <c r="C1" s="10"/>
      <c r="D1" s="8"/>
      <c r="E1" s="8"/>
      <c r="F1" s="8"/>
      <c r="G1" s="8"/>
      <c r="H1" s="8"/>
      <c r="I1" s="8"/>
      <c r="J1" s="14">
        <f t="shared" ref="J1:N1" si="1">SUM(J3:J3219)</f>
        <v>3296</v>
      </c>
      <c r="K1" s="16">
        <f t="shared" si="1"/>
        <v>2681168</v>
      </c>
      <c r="L1" s="16">
        <f t="shared" si="1"/>
        <v>570532.5</v>
      </c>
      <c r="M1" s="16">
        <f t="shared" si="1"/>
        <v>2089594</v>
      </c>
      <c r="N1" s="16">
        <f t="shared" si="1"/>
        <v>2089934</v>
      </c>
      <c r="O1" s="19"/>
      <c r="P1" s="8"/>
      <c r="Q1" s="8"/>
      <c r="R1" s="8"/>
    </row>
    <row r="2" ht="22.5" customHeight="1">
      <c r="A2" s="25" t="s">
        <v>4</v>
      </c>
      <c r="B2" s="27" t="s">
        <v>6</v>
      </c>
      <c r="C2" s="27" t="s">
        <v>7</v>
      </c>
      <c r="D2" s="28" t="s">
        <v>9</v>
      </c>
      <c r="E2" s="28" t="s">
        <v>10</v>
      </c>
      <c r="F2" s="28" t="s">
        <v>11</v>
      </c>
      <c r="G2" s="28" t="s">
        <v>12</v>
      </c>
      <c r="H2" s="28" t="s">
        <v>14</v>
      </c>
      <c r="I2" s="28" t="s">
        <v>15</v>
      </c>
      <c r="J2" s="28" t="s">
        <v>16</v>
      </c>
      <c r="K2" s="28" t="s">
        <v>19</v>
      </c>
      <c r="L2" s="28" t="s">
        <v>21</v>
      </c>
      <c r="M2" s="28" t="s">
        <v>23</v>
      </c>
      <c r="N2" s="28" t="s">
        <v>24</v>
      </c>
      <c r="O2" s="34" t="s">
        <v>26</v>
      </c>
      <c r="P2" s="28" t="s">
        <v>13</v>
      </c>
      <c r="Q2" s="28" t="s">
        <v>29</v>
      </c>
      <c r="R2" s="36" t="s">
        <v>30</v>
      </c>
      <c r="S2" s="37" t="s">
        <v>31</v>
      </c>
      <c r="T2" s="37" t="s">
        <v>32</v>
      </c>
    </row>
    <row r="3" ht="22.5" customHeight="1">
      <c r="A3" s="39" t="s">
        <v>33</v>
      </c>
      <c r="B3" s="40">
        <v>45982.0</v>
      </c>
      <c r="C3" s="42" t="s">
        <v>37</v>
      </c>
      <c r="D3" s="45" t="s">
        <v>38</v>
      </c>
      <c r="E3" s="47">
        <v>2.0250000000003E14</v>
      </c>
      <c r="F3" s="49" t="s">
        <v>42</v>
      </c>
      <c r="G3" s="55">
        <f t="array" ref="G3">IF(F3&lt;&gt;"",INDEX(tb_MainDatabase[Barcode],MATCH(F3,tb_MainDatabase[Link],0)),"")</f>
        <v>8857128012020</v>
      </c>
      <c r="H3" s="60" t="str">
        <f t="array" ref="H3">IF(F3&lt;&gt;"",INDEX(tb_MainDatabase[Grand],MATCH(F3,tb_MainDatabase[Link],0)),"")</f>
        <v>EDP</v>
      </c>
      <c r="I3" s="60" t="str">
        <f t="array" ref="I3">IF(F3&lt;&gt;"",INDEX(tb_MainDatabase[Size],MATCH(F3,tb_MainDatabase[Link],0)),"")</f>
        <v>50 ml.</v>
      </c>
      <c r="J3" s="55">
        <v>1.0</v>
      </c>
      <c r="K3" s="55">
        <f t="array" ref="K3">IF(F3&lt;&gt;"",INDEX(tb_MainDatabase[ราคา],MATCH(F3,tb_MainDatabase[Link],0)),"")*J3</f>
        <v>1890</v>
      </c>
      <c r="L3" s="55">
        <v>500.0</v>
      </c>
      <c r="M3" s="55">
        <f t="shared" ref="M3:M3219" si="2">K3-(L3*J3)</f>
        <v>1390</v>
      </c>
      <c r="N3" s="71">
        <f t="shared" ref="N3:N2153" si="3">SUMIF($D$3:D3219,R3,$M$3:M3219)</f>
        <v>10340</v>
      </c>
      <c r="O3" s="72" t="s">
        <v>58</v>
      </c>
      <c r="P3" s="74">
        <v>45982.0</v>
      </c>
      <c r="Q3" s="76">
        <v>0.44930555555555557</v>
      </c>
      <c r="R3" s="79" t="str">
        <f t="shared" ref="R3:R2562" si="4">IF(COUNTIF(D$3:D3, D3)&gt;1, 0, D3)</f>
        <v>1763665444492552897</v>
      </c>
      <c r="S3" s="82"/>
      <c r="T3" s="82"/>
    </row>
    <row r="4" ht="22.5" customHeight="1">
      <c r="A4" s="39" t="s">
        <v>33</v>
      </c>
      <c r="B4" s="85">
        <v>45982.0</v>
      </c>
      <c r="C4" s="42" t="s">
        <v>37</v>
      </c>
      <c r="D4" s="87" t="s">
        <v>38</v>
      </c>
      <c r="E4" s="88">
        <v>2.0250000000003E14</v>
      </c>
      <c r="F4" s="89" t="s">
        <v>62</v>
      </c>
      <c r="G4" s="92">
        <f t="array" ref="G4">IF(F4&lt;&gt;"",INDEX(tb_MainDatabase[Barcode],MATCH(F4,tb_MainDatabase[Link],0)),"")</f>
        <v>8857128012024</v>
      </c>
      <c r="H4" s="93" t="str">
        <f t="array" ref="H4">IF(F4&lt;&gt;"",INDEX(tb_MainDatabase[Grand],MATCH(F4,tb_MainDatabase[Link],0)),"")</f>
        <v>EDP</v>
      </c>
      <c r="I4" s="93" t="str">
        <f t="array" ref="I4">IF(F4&lt;&gt;"",INDEX(tb_MainDatabase[Size],MATCH(F4,tb_MainDatabase[Link],0)),"")</f>
        <v>30 ml.</v>
      </c>
      <c r="J4" s="92">
        <v>1.0</v>
      </c>
      <c r="K4" s="92">
        <f t="array" ref="K4">IF(F4&lt;&gt;"",INDEX(tb_MainDatabase[ราคา],MATCH(F4,tb_MainDatabase[Link],0)),"")*J4</f>
        <v>1290</v>
      </c>
      <c r="L4" s="92">
        <v>300.0</v>
      </c>
      <c r="M4" s="92">
        <f t="shared" si="2"/>
        <v>990</v>
      </c>
      <c r="N4" s="96">
        <f t="shared" si="3"/>
        <v>0</v>
      </c>
      <c r="O4" s="97"/>
      <c r="P4" s="98"/>
      <c r="Q4" s="98"/>
      <c r="R4" s="99">
        <f t="shared" si="4"/>
        <v>0</v>
      </c>
      <c r="S4" s="84"/>
      <c r="T4" s="84"/>
    </row>
    <row r="5" ht="22.5" customHeight="1">
      <c r="A5" s="39" t="s">
        <v>33</v>
      </c>
      <c r="B5" s="40">
        <v>45982.0</v>
      </c>
      <c r="C5" s="42" t="s">
        <v>37</v>
      </c>
      <c r="D5" s="45" t="s">
        <v>38</v>
      </c>
      <c r="E5" s="47">
        <v>2.0250000000003E14</v>
      </c>
      <c r="F5" s="49" t="s">
        <v>66</v>
      </c>
      <c r="G5" s="55">
        <f t="array" ref="G5">IF(F5&lt;&gt;"",INDEX(tb_MainDatabase[Barcode],MATCH(F5,tb_MainDatabase[Link],0)),"")</f>
        <v>8857128011713</v>
      </c>
      <c r="H5" s="60" t="str">
        <f t="array" ref="H5">IF(F5&lt;&gt;"",INDEX(tb_MainDatabase[Grand],MATCH(F5,tb_MainDatabase[Link],0)),"")</f>
        <v>EDP+</v>
      </c>
      <c r="I5" s="60" t="str">
        <f t="array" ref="I5">IF(F5&lt;&gt;"",INDEX(tb_MainDatabase[Size],MATCH(F5,tb_MainDatabase[Link],0)),"")</f>
        <v>50 ml.</v>
      </c>
      <c r="J5" s="55">
        <v>2.0</v>
      </c>
      <c r="K5" s="55">
        <f t="array" ref="K5">IF(F5&lt;&gt;"",INDEX(tb_MainDatabase[ราคา],MATCH(F5,tb_MainDatabase[Link],0)),"")*J5</f>
        <v>5780</v>
      </c>
      <c r="L5" s="55">
        <v>600.0</v>
      </c>
      <c r="M5" s="55">
        <f t="shared" si="2"/>
        <v>4580</v>
      </c>
      <c r="N5" s="71">
        <f t="shared" si="3"/>
        <v>0</v>
      </c>
      <c r="O5" s="101"/>
      <c r="P5" s="102"/>
      <c r="Q5" s="102"/>
      <c r="R5" s="79">
        <f t="shared" si="4"/>
        <v>0</v>
      </c>
      <c r="S5" s="82"/>
      <c r="T5" s="82"/>
    </row>
    <row r="6" ht="22.5" customHeight="1">
      <c r="A6" s="39" t="s">
        <v>33</v>
      </c>
      <c r="B6" s="85">
        <v>45982.0</v>
      </c>
      <c r="C6" s="42" t="s">
        <v>37</v>
      </c>
      <c r="D6" s="87" t="s">
        <v>38</v>
      </c>
      <c r="E6" s="88">
        <v>2.0250000000003E14</v>
      </c>
      <c r="F6" s="89" t="s">
        <v>71</v>
      </c>
      <c r="G6" s="92">
        <f t="array" ref="G6">IF(F6&lt;&gt;"",INDEX(tb_MainDatabase[Barcode],MATCH(F6,tb_MainDatabase[Link],0)),"")</f>
        <v>8857128012010</v>
      </c>
      <c r="H6" s="93" t="str">
        <f t="array" ref="H6">IF(F6&lt;&gt;"",INDEX(tb_MainDatabase[Grand],MATCH(F6,tb_MainDatabase[Link],0)),"")</f>
        <v>EDP+</v>
      </c>
      <c r="I6" s="93" t="str">
        <f t="array" ref="I6">IF(F6&lt;&gt;"",INDEX(tb_MainDatabase[Size],MATCH(F6,tb_MainDatabase[Link],0)),"")</f>
        <v>30 ml.</v>
      </c>
      <c r="J6" s="92">
        <v>2.0</v>
      </c>
      <c r="K6" s="92">
        <f t="array" ref="K6">IF(F6&lt;&gt;"",INDEX(tb_MainDatabase[ราคา],MATCH(F6,tb_MainDatabase[Link],0)),"")*J6</f>
        <v>3780</v>
      </c>
      <c r="L6" s="92">
        <v>200.0</v>
      </c>
      <c r="M6" s="92">
        <f t="shared" si="2"/>
        <v>3380</v>
      </c>
      <c r="N6" s="96">
        <f t="shared" si="3"/>
        <v>0</v>
      </c>
      <c r="O6" s="97"/>
      <c r="P6" s="98"/>
      <c r="Q6" s="98"/>
      <c r="R6" s="99">
        <f t="shared" si="4"/>
        <v>0</v>
      </c>
      <c r="S6" s="84"/>
      <c r="T6" s="84"/>
    </row>
    <row r="7" ht="22.5" customHeight="1">
      <c r="A7" s="39" t="s">
        <v>33</v>
      </c>
      <c r="B7" s="40">
        <v>45982.0</v>
      </c>
      <c r="C7" s="42" t="s">
        <v>37</v>
      </c>
      <c r="D7" s="45" t="s">
        <v>38</v>
      </c>
      <c r="E7" s="47">
        <v>2.0250000000003E14</v>
      </c>
      <c r="F7" s="49" t="s">
        <v>74</v>
      </c>
      <c r="G7" s="103">
        <f t="array" ref="G7">IF(F7&lt;&gt;"",INDEX(tb_MainDatabase[Barcode],MATCH(F7,tb_MainDatabase[Link],0)),"")</f>
        <v>8857128012131</v>
      </c>
      <c r="H7" s="60" t="str">
        <f t="array" ref="H7">IF(F7&lt;&gt;"",INDEX(tb_MainDatabase[Grand],MATCH(F7,tb_MainDatabase[Link],0)),"")</f>
        <v>Tumbler</v>
      </c>
      <c r="I7" s="60" t="str">
        <f t="array" ref="I7">IF(F7&lt;&gt;"",INDEX(tb_MainDatabase[Size],MATCH(F7,tb_MainDatabase[Link],0)),"")</f>
        <v>Dark Blue</v>
      </c>
      <c r="J7" s="55">
        <v>1.0</v>
      </c>
      <c r="K7" s="55">
        <f t="array" ref="K7">IF(F7&lt;&gt;"",INDEX(tb_MainDatabase[ราคา],MATCH(F7,tb_MainDatabase[Link],0)),"")*J7</f>
        <v>0</v>
      </c>
      <c r="L7" s="102"/>
      <c r="M7" s="55">
        <f t="shared" si="2"/>
        <v>0</v>
      </c>
      <c r="N7" s="71">
        <f t="shared" si="3"/>
        <v>0</v>
      </c>
      <c r="O7" s="101"/>
      <c r="P7" s="102"/>
      <c r="Q7" s="102"/>
      <c r="R7" s="79">
        <f t="shared" si="4"/>
        <v>0</v>
      </c>
      <c r="S7" s="82"/>
      <c r="T7" s="82"/>
    </row>
    <row r="8" ht="22.5" customHeight="1">
      <c r="A8" s="39" t="s">
        <v>33</v>
      </c>
      <c r="B8" s="85">
        <v>45982.0</v>
      </c>
      <c r="C8" s="42" t="s">
        <v>37</v>
      </c>
      <c r="D8" s="87" t="s">
        <v>38</v>
      </c>
      <c r="E8" s="88">
        <v>2.0250000000003E14</v>
      </c>
      <c r="F8" s="89" t="s">
        <v>78</v>
      </c>
      <c r="G8" s="104">
        <f t="array" ref="G8">IF(F8&lt;&gt;"",INDEX(tb_MainDatabase[Barcode],MATCH(F8,tb_MainDatabase[Link],0)),"")</f>
        <v>8857128012132</v>
      </c>
      <c r="H8" s="93" t="str">
        <f t="array" ref="H8">IF(F8&lt;&gt;"",INDEX(tb_MainDatabase[Grand],MATCH(F8,tb_MainDatabase[Link],0)),"")</f>
        <v>Cloth</v>
      </c>
      <c r="I8" s="93" t="str">
        <f t="array" ref="I8">IF(F8&lt;&gt;"",INDEX(tb_MainDatabase[Size],MATCH(F8,tb_MainDatabase[Link],0)),"")</f>
        <v>Size M</v>
      </c>
      <c r="J8" s="92">
        <v>1.0</v>
      </c>
      <c r="K8" s="92">
        <f t="array" ref="K8">IF(F8&lt;&gt;"",INDEX(tb_MainDatabase[ราคา],MATCH(F8,tb_MainDatabase[Link],0)),"")*J8</f>
        <v>0</v>
      </c>
      <c r="L8" s="98"/>
      <c r="M8" s="92">
        <f t="shared" si="2"/>
        <v>0</v>
      </c>
      <c r="N8" s="96">
        <f t="shared" si="3"/>
        <v>0</v>
      </c>
      <c r="O8" s="97"/>
      <c r="P8" s="98"/>
      <c r="Q8" s="98"/>
      <c r="R8" s="99">
        <f t="shared" si="4"/>
        <v>0</v>
      </c>
      <c r="S8" s="84"/>
      <c r="T8" s="84"/>
    </row>
    <row r="9" ht="22.5" customHeight="1">
      <c r="A9" s="39" t="s">
        <v>33</v>
      </c>
      <c r="B9" s="40">
        <v>45982.0</v>
      </c>
      <c r="C9" s="42" t="s">
        <v>37</v>
      </c>
      <c r="D9" s="45" t="s">
        <v>38</v>
      </c>
      <c r="E9" s="47">
        <v>2.0250000000003E14</v>
      </c>
      <c r="F9" s="49" t="s">
        <v>82</v>
      </c>
      <c r="G9" s="55">
        <f t="array" ref="G9">IF(F9&lt;&gt;"",INDEX(tb_MainDatabase[Barcode],MATCH(F9,tb_MainDatabase[Link],0)),"")</f>
        <v>8857128012078</v>
      </c>
      <c r="H9" s="60" t="str">
        <f t="array" ref="H9">IF(F9&lt;&gt;"",INDEX(tb_MainDatabase[Grand],MATCH(F9,tb_MainDatabase[Link],0)),"")</f>
        <v>EDP</v>
      </c>
      <c r="I9" s="60" t="str">
        <f t="array" ref="I9">IF(F9&lt;&gt;"",INDEX(tb_MainDatabase[Size],MATCH(F9,tb_MainDatabase[Link],0)),"")</f>
        <v>4 ml.</v>
      </c>
      <c r="J9" s="55">
        <v>1.0</v>
      </c>
      <c r="K9" s="55">
        <f t="array" ref="K9">IF(F9&lt;&gt;"",INDEX(tb_MainDatabase[ราคา],MATCH(F9,tb_MainDatabase[Link],0)),"")*J9</f>
        <v>179</v>
      </c>
      <c r="L9" s="55">
        <v>179.0</v>
      </c>
      <c r="M9" s="55">
        <f t="shared" si="2"/>
        <v>0</v>
      </c>
      <c r="N9" s="71">
        <f t="shared" si="3"/>
        <v>0</v>
      </c>
      <c r="O9" s="101"/>
      <c r="P9" s="102"/>
      <c r="Q9" s="102"/>
      <c r="R9" s="79">
        <f t="shared" si="4"/>
        <v>0</v>
      </c>
      <c r="S9" s="82"/>
      <c r="T9" s="82"/>
    </row>
    <row r="10" ht="22.5" customHeight="1">
      <c r="A10" s="39" t="s">
        <v>33</v>
      </c>
      <c r="B10" s="85">
        <v>45982.0</v>
      </c>
      <c r="C10" s="42" t="s">
        <v>37</v>
      </c>
      <c r="D10" s="87" t="s">
        <v>38</v>
      </c>
      <c r="E10" s="88">
        <v>2.0250000000003E14</v>
      </c>
      <c r="F10" s="89" t="s">
        <v>84</v>
      </c>
      <c r="G10" s="92">
        <f t="array" ref="G10">IF(F10&lt;&gt;"",INDEX(tb_MainDatabase[Barcode],MATCH(F10,tb_MainDatabase[Link],0)),"")</f>
        <v>8857128012040</v>
      </c>
      <c r="H10" s="93" t="str">
        <f t="array" ref="H10">IF(F10&lt;&gt;"",INDEX(tb_MainDatabase[Grand],MATCH(F10,tb_MainDatabase[Link],0)),"")</f>
        <v>EDP</v>
      </c>
      <c r="I10" s="93" t="str">
        <f t="array" ref="I10">IF(F10&lt;&gt;"",INDEX(tb_MainDatabase[Size],MATCH(F10,tb_MainDatabase[Link],0)),"")</f>
        <v>4 ml.</v>
      </c>
      <c r="J10" s="92">
        <v>1.0</v>
      </c>
      <c r="K10" s="92">
        <f t="array" ref="K10">IF(F10&lt;&gt;"",INDEX(tb_MainDatabase[ราคา],MATCH(F10,tb_MainDatabase[Link],0)),"")*J10</f>
        <v>179</v>
      </c>
      <c r="L10" s="92">
        <v>179.0</v>
      </c>
      <c r="M10" s="92">
        <f t="shared" si="2"/>
        <v>0</v>
      </c>
      <c r="N10" s="96">
        <f t="shared" si="3"/>
        <v>0</v>
      </c>
      <c r="O10" s="97"/>
      <c r="P10" s="98"/>
      <c r="Q10" s="98"/>
      <c r="R10" s="99">
        <f t="shared" si="4"/>
        <v>0</v>
      </c>
      <c r="S10" s="84"/>
      <c r="T10" s="84"/>
    </row>
    <row r="11" ht="22.5" customHeight="1">
      <c r="A11" s="39" t="s">
        <v>33</v>
      </c>
      <c r="B11" s="40">
        <v>45982.0</v>
      </c>
      <c r="C11" s="42" t="s">
        <v>37</v>
      </c>
      <c r="D11" s="45" t="s">
        <v>88</v>
      </c>
      <c r="E11" s="47">
        <v>2.02500000000031E14</v>
      </c>
      <c r="F11" s="49" t="s">
        <v>89</v>
      </c>
      <c r="G11" s="55">
        <f t="array" ref="G11">IF(F11&lt;&gt;"",INDEX(tb_MainDatabase[Barcode],MATCH(F11,tb_MainDatabase[Link],0)),"")</f>
        <v>8857128011058</v>
      </c>
      <c r="H11" s="60" t="str">
        <f t="array" ref="H11">IF(F11&lt;&gt;"",INDEX(tb_MainDatabase[Grand],MATCH(F11,tb_MainDatabase[Link],0)),"")</f>
        <v>EDP</v>
      </c>
      <c r="I11" s="60" t="str">
        <f t="array" ref="I11">IF(F11&lt;&gt;"",INDEX(tb_MainDatabase[Size],MATCH(F11,tb_MainDatabase[Link],0)),"")</f>
        <v>50 ml.</v>
      </c>
      <c r="J11" s="55">
        <v>2.0</v>
      </c>
      <c r="K11" s="55">
        <f t="array" ref="K11">IF(F11&lt;&gt;"",INDEX(tb_MainDatabase[ราคา],MATCH(F11,tb_MainDatabase[Link],0)),"")*J11</f>
        <v>3780</v>
      </c>
      <c r="L11" s="55">
        <v>500.0</v>
      </c>
      <c r="M11" s="55">
        <f t="shared" si="2"/>
        <v>2780</v>
      </c>
      <c r="N11" s="71">
        <f t="shared" si="3"/>
        <v>8340</v>
      </c>
      <c r="O11" s="72" t="s">
        <v>58</v>
      </c>
      <c r="P11" s="74">
        <v>45982.0</v>
      </c>
      <c r="Q11" s="76">
        <v>0.4583333333333333</v>
      </c>
      <c r="R11" s="79" t="str">
        <f t="shared" si="4"/>
        <v>1763696917196248249</v>
      </c>
      <c r="S11" s="82"/>
      <c r="T11" s="82"/>
    </row>
    <row r="12" ht="22.5" customHeight="1">
      <c r="A12" s="39" t="s">
        <v>33</v>
      </c>
      <c r="B12" s="85">
        <v>45982.0</v>
      </c>
      <c r="C12" s="42" t="s">
        <v>37</v>
      </c>
      <c r="D12" s="87" t="s">
        <v>88</v>
      </c>
      <c r="E12" s="88">
        <v>2.02500000000031E14</v>
      </c>
      <c r="F12" s="89" t="s">
        <v>93</v>
      </c>
      <c r="G12" s="92">
        <f t="array" ref="G12">IF(F12&lt;&gt;"",INDEX(tb_MainDatabase[Barcode],MATCH(F12,tb_MainDatabase[Link],0)),"")</f>
        <v>8857128011171</v>
      </c>
      <c r="H12" s="93" t="str">
        <f t="array" ref="H12">IF(F12&lt;&gt;"",INDEX(tb_MainDatabase[Grand],MATCH(F12,tb_MainDatabase[Link],0)),"")</f>
        <v>EDP</v>
      </c>
      <c r="I12" s="93" t="str">
        <f t="array" ref="I12">IF(F12&lt;&gt;"",INDEX(tb_MainDatabase[Size],MATCH(F12,tb_MainDatabase[Link],0)),"")</f>
        <v>50 ml.</v>
      </c>
      <c r="J12" s="92">
        <v>2.0</v>
      </c>
      <c r="K12" s="92">
        <f t="array" ref="K12">IF(F12&lt;&gt;"",INDEX(tb_MainDatabase[ราคา],MATCH(F12,tb_MainDatabase[Link],0)),"")*J12</f>
        <v>3780</v>
      </c>
      <c r="L12" s="92">
        <v>500.0</v>
      </c>
      <c r="M12" s="92">
        <f t="shared" si="2"/>
        <v>2780</v>
      </c>
      <c r="N12" s="96">
        <f t="shared" si="3"/>
        <v>0</v>
      </c>
      <c r="O12" s="97"/>
      <c r="P12" s="98"/>
      <c r="Q12" s="98"/>
      <c r="R12" s="99">
        <f t="shared" si="4"/>
        <v>0</v>
      </c>
      <c r="S12" s="84"/>
      <c r="T12" s="84"/>
    </row>
    <row r="13" ht="22.5" customHeight="1">
      <c r="A13" s="39" t="s">
        <v>33</v>
      </c>
      <c r="B13" s="40">
        <v>45982.0</v>
      </c>
      <c r="C13" s="42" t="s">
        <v>37</v>
      </c>
      <c r="D13" s="45" t="s">
        <v>88</v>
      </c>
      <c r="E13" s="47">
        <v>2.02500000000031E14</v>
      </c>
      <c r="F13" s="49" t="s">
        <v>96</v>
      </c>
      <c r="G13" s="55">
        <f t="array" ref="G13">IF(F13&lt;&gt;"",INDEX(tb_MainDatabase[Barcode],MATCH(F13,tb_MainDatabase[Link],0)),"")</f>
        <v>8857128012019</v>
      </c>
      <c r="H13" s="60" t="str">
        <f t="array" ref="H13">IF(F13&lt;&gt;"",INDEX(tb_MainDatabase[Grand],MATCH(F13,tb_MainDatabase[Link],0)),"")</f>
        <v>EDP</v>
      </c>
      <c r="I13" s="60" t="str">
        <f t="array" ref="I13">IF(F13&lt;&gt;"",INDEX(tb_MainDatabase[Size],MATCH(F13,tb_MainDatabase[Link],0)),"")</f>
        <v>50 ml.</v>
      </c>
      <c r="J13" s="55">
        <v>2.0</v>
      </c>
      <c r="K13" s="55">
        <f t="array" ref="K13">IF(F13&lt;&gt;"",INDEX(tb_MainDatabase[ราคา],MATCH(F13,tb_MainDatabase[Link],0)),"")*J13</f>
        <v>3780</v>
      </c>
      <c r="L13" s="55">
        <v>500.0</v>
      </c>
      <c r="M13" s="55">
        <f t="shared" si="2"/>
        <v>2780</v>
      </c>
      <c r="N13" s="71">
        <f t="shared" si="3"/>
        <v>0</v>
      </c>
      <c r="O13" s="101"/>
      <c r="P13" s="102"/>
      <c r="Q13" s="102"/>
      <c r="R13" s="79">
        <f t="shared" si="4"/>
        <v>0</v>
      </c>
      <c r="S13" s="82"/>
      <c r="T13" s="82"/>
    </row>
    <row r="14" ht="22.5" customHeight="1">
      <c r="A14" s="39" t="s">
        <v>33</v>
      </c>
      <c r="B14" s="85">
        <v>45982.0</v>
      </c>
      <c r="C14" s="42" t="s">
        <v>37</v>
      </c>
      <c r="D14" s="87" t="s">
        <v>88</v>
      </c>
      <c r="E14" s="88">
        <v>2.02500000000031E14</v>
      </c>
      <c r="F14" s="89" t="s">
        <v>84</v>
      </c>
      <c r="G14" s="92">
        <f t="array" ref="G14">IF(F14&lt;&gt;"",INDEX(tb_MainDatabase[Barcode],MATCH(F14,tb_MainDatabase[Link],0)),"")</f>
        <v>8857128012040</v>
      </c>
      <c r="H14" s="93" t="str">
        <f t="array" ref="H14">IF(F14&lt;&gt;"",INDEX(tb_MainDatabase[Grand],MATCH(F14,tb_MainDatabase[Link],0)),"")</f>
        <v>EDP</v>
      </c>
      <c r="I14" s="93" t="str">
        <f t="array" ref="I14">IF(F14&lt;&gt;"",INDEX(tb_MainDatabase[Size],MATCH(F14,tb_MainDatabase[Link],0)),"")</f>
        <v>4 ml.</v>
      </c>
      <c r="J14" s="92">
        <v>1.0</v>
      </c>
      <c r="K14" s="92">
        <f t="array" ref="K14">IF(F14&lt;&gt;"",INDEX(tb_MainDatabase[ราคา],MATCH(F14,tb_MainDatabase[Link],0)),"")*J14</f>
        <v>179</v>
      </c>
      <c r="L14" s="92">
        <v>179.0</v>
      </c>
      <c r="M14" s="92">
        <f t="shared" si="2"/>
        <v>0</v>
      </c>
      <c r="N14" s="96">
        <f t="shared" si="3"/>
        <v>0</v>
      </c>
      <c r="O14" s="97"/>
      <c r="P14" s="98"/>
      <c r="Q14" s="98"/>
      <c r="R14" s="99">
        <f t="shared" si="4"/>
        <v>0</v>
      </c>
      <c r="S14" s="84"/>
      <c r="T14" s="84"/>
    </row>
    <row r="15" ht="22.5" customHeight="1">
      <c r="A15" s="39" t="s">
        <v>33</v>
      </c>
      <c r="B15" s="40">
        <v>45982.0</v>
      </c>
      <c r="C15" s="42" t="s">
        <v>37</v>
      </c>
      <c r="D15" s="45" t="s">
        <v>88</v>
      </c>
      <c r="E15" s="47">
        <v>2.02500000000031E14</v>
      </c>
      <c r="F15" s="49" t="s">
        <v>82</v>
      </c>
      <c r="G15" s="55">
        <f t="array" ref="G15">IF(F15&lt;&gt;"",INDEX(tb_MainDatabase[Barcode],MATCH(F15,tb_MainDatabase[Link],0)),"")</f>
        <v>8857128012078</v>
      </c>
      <c r="H15" s="60" t="str">
        <f t="array" ref="H15">IF(F15&lt;&gt;"",INDEX(tb_MainDatabase[Grand],MATCH(F15,tb_MainDatabase[Link],0)),"")</f>
        <v>EDP</v>
      </c>
      <c r="I15" s="60" t="str">
        <f t="array" ref="I15">IF(F15&lt;&gt;"",INDEX(tb_MainDatabase[Size],MATCH(F15,tb_MainDatabase[Link],0)),"")</f>
        <v>4 ml.</v>
      </c>
      <c r="J15" s="55">
        <v>1.0</v>
      </c>
      <c r="K15" s="55">
        <f t="array" ref="K15">IF(F15&lt;&gt;"",INDEX(tb_MainDatabase[ราคา],MATCH(F15,tb_MainDatabase[Link],0)),"")*J15</f>
        <v>179</v>
      </c>
      <c r="L15" s="55">
        <v>179.0</v>
      </c>
      <c r="M15" s="55">
        <f t="shared" si="2"/>
        <v>0</v>
      </c>
      <c r="N15" s="71">
        <f t="shared" si="3"/>
        <v>0</v>
      </c>
      <c r="O15" s="101"/>
      <c r="P15" s="102"/>
      <c r="Q15" s="102"/>
      <c r="R15" s="79">
        <f t="shared" si="4"/>
        <v>0</v>
      </c>
      <c r="S15" s="82"/>
      <c r="T15" s="82"/>
    </row>
    <row r="16" ht="22.5" customHeight="1">
      <c r="A16" s="39" t="s">
        <v>33</v>
      </c>
      <c r="B16" s="85">
        <v>45982.0</v>
      </c>
      <c r="C16" s="42" t="s">
        <v>37</v>
      </c>
      <c r="D16" s="87" t="s">
        <v>88</v>
      </c>
      <c r="E16" s="88">
        <v>2.02500000000031E14</v>
      </c>
      <c r="F16" s="89" t="s">
        <v>78</v>
      </c>
      <c r="G16" s="104">
        <f t="array" ref="G16">IF(F16&lt;&gt;"",INDEX(tb_MainDatabase[Barcode],MATCH(F16,tb_MainDatabase[Link],0)),"")</f>
        <v>8857128012132</v>
      </c>
      <c r="H16" s="93" t="str">
        <f t="array" ref="H16">IF(F16&lt;&gt;"",INDEX(tb_MainDatabase[Grand],MATCH(F16,tb_MainDatabase[Link],0)),"")</f>
        <v>Cloth</v>
      </c>
      <c r="I16" s="93" t="str">
        <f t="array" ref="I16">IF(F16&lt;&gt;"",INDEX(tb_MainDatabase[Size],MATCH(F16,tb_MainDatabase[Link],0)),"")</f>
        <v>Size M</v>
      </c>
      <c r="J16" s="92">
        <v>1.0</v>
      </c>
      <c r="K16" s="92">
        <f t="array" ref="K16">IF(F16&lt;&gt;"",INDEX(tb_MainDatabase[ราคา],MATCH(F16,tb_MainDatabase[Link],0)),"")*J16</f>
        <v>0</v>
      </c>
      <c r="L16" s="98"/>
      <c r="M16" s="92">
        <f t="shared" si="2"/>
        <v>0</v>
      </c>
      <c r="N16" s="96">
        <f t="shared" si="3"/>
        <v>0</v>
      </c>
      <c r="O16" s="97"/>
      <c r="P16" s="98"/>
      <c r="Q16" s="98"/>
      <c r="R16" s="99">
        <f t="shared" si="4"/>
        <v>0</v>
      </c>
      <c r="S16" s="84"/>
      <c r="T16" s="84"/>
    </row>
    <row r="17" ht="22.5" customHeight="1">
      <c r="A17" s="39" t="s">
        <v>33</v>
      </c>
      <c r="B17" s="40">
        <v>45982.0</v>
      </c>
      <c r="C17" s="42" t="s">
        <v>37</v>
      </c>
      <c r="D17" s="45" t="s">
        <v>88</v>
      </c>
      <c r="E17" s="47">
        <v>2.02500000000031E14</v>
      </c>
      <c r="F17" s="49" t="s">
        <v>74</v>
      </c>
      <c r="G17" s="103">
        <f t="array" ref="G17">IF(F17&lt;&gt;"",INDEX(tb_MainDatabase[Barcode],MATCH(F17,tb_MainDatabase[Link],0)),"")</f>
        <v>8857128012131</v>
      </c>
      <c r="H17" s="60" t="str">
        <f t="array" ref="H17">IF(F17&lt;&gt;"",INDEX(tb_MainDatabase[Grand],MATCH(F17,tb_MainDatabase[Link],0)),"")</f>
        <v>Tumbler</v>
      </c>
      <c r="I17" s="60" t="str">
        <f t="array" ref="I17">IF(F17&lt;&gt;"",INDEX(tb_MainDatabase[Size],MATCH(F17,tb_MainDatabase[Link],0)),"")</f>
        <v>Dark Blue</v>
      </c>
      <c r="J17" s="55">
        <v>1.0</v>
      </c>
      <c r="K17" s="55">
        <f t="array" ref="K17">IF(F17&lt;&gt;"",INDEX(tb_MainDatabase[ราคา],MATCH(F17,tb_MainDatabase[Link],0)),"")*J17</f>
        <v>0</v>
      </c>
      <c r="L17" s="102"/>
      <c r="M17" s="55">
        <f t="shared" si="2"/>
        <v>0</v>
      </c>
      <c r="N17" s="71">
        <f t="shared" si="3"/>
        <v>0</v>
      </c>
      <c r="O17" s="101"/>
      <c r="P17" s="102"/>
      <c r="Q17" s="102"/>
      <c r="R17" s="79">
        <f t="shared" si="4"/>
        <v>0</v>
      </c>
      <c r="S17" s="82"/>
      <c r="T17" s="82"/>
    </row>
    <row r="18" ht="22.5" customHeight="1">
      <c r="A18" s="39" t="s">
        <v>33</v>
      </c>
      <c r="B18" s="85">
        <v>45982.0</v>
      </c>
      <c r="C18" s="42" t="s">
        <v>37</v>
      </c>
      <c r="D18" s="87" t="s">
        <v>111</v>
      </c>
      <c r="E18" s="88">
        <v>2.02500000000032E14</v>
      </c>
      <c r="F18" s="89" t="s">
        <v>96</v>
      </c>
      <c r="G18" s="92">
        <f t="array" ref="G18">IF(F18&lt;&gt;"",INDEX(tb_MainDatabase[Barcode],MATCH(F18,tb_MainDatabase[Link],0)),"")</f>
        <v>8857128012019</v>
      </c>
      <c r="H18" s="93" t="str">
        <f t="array" ref="H18">IF(F18&lt;&gt;"",INDEX(tb_MainDatabase[Grand],MATCH(F18,tb_MainDatabase[Link],0)),"")</f>
        <v>EDP</v>
      </c>
      <c r="I18" s="93" t="str">
        <f t="array" ref="I18">IF(F18&lt;&gt;"",INDEX(tb_MainDatabase[Size],MATCH(F18,tb_MainDatabase[Link],0)),"")</f>
        <v>50 ml.</v>
      </c>
      <c r="J18" s="92">
        <v>2.0</v>
      </c>
      <c r="K18" s="92">
        <f t="array" ref="K18">IF(F18&lt;&gt;"",INDEX(tb_MainDatabase[ราคา],MATCH(F18,tb_MainDatabase[Link],0)),"")*J18</f>
        <v>3780</v>
      </c>
      <c r="L18" s="92">
        <v>500.0</v>
      </c>
      <c r="M18" s="92">
        <f t="shared" si="2"/>
        <v>2780</v>
      </c>
      <c r="N18" s="96">
        <f t="shared" si="3"/>
        <v>5560</v>
      </c>
      <c r="O18" s="109" t="s">
        <v>58</v>
      </c>
      <c r="P18" s="110">
        <v>45982.0</v>
      </c>
      <c r="Q18" s="111">
        <v>0.4652777777777778</v>
      </c>
      <c r="R18" s="99" t="str">
        <f t="shared" si="4"/>
        <v>1763698140402109979</v>
      </c>
      <c r="S18" s="84"/>
      <c r="T18" s="84"/>
    </row>
    <row r="19" ht="22.5" customHeight="1">
      <c r="A19" s="39" t="s">
        <v>33</v>
      </c>
      <c r="B19" s="40">
        <v>45982.0</v>
      </c>
      <c r="C19" s="42" t="s">
        <v>37</v>
      </c>
      <c r="D19" s="45" t="s">
        <v>111</v>
      </c>
      <c r="E19" s="47">
        <v>2.02500000000032E14</v>
      </c>
      <c r="F19" s="49" t="s">
        <v>89</v>
      </c>
      <c r="G19" s="55">
        <f t="array" ref="G19">IF(F19&lt;&gt;"",INDEX(tb_MainDatabase[Barcode],MATCH(F19,tb_MainDatabase[Link],0)),"")</f>
        <v>8857128011058</v>
      </c>
      <c r="H19" s="60" t="str">
        <f t="array" ref="H19">IF(F19&lt;&gt;"",INDEX(tb_MainDatabase[Grand],MATCH(F19,tb_MainDatabase[Link],0)),"")</f>
        <v>EDP</v>
      </c>
      <c r="I19" s="60" t="str">
        <f t="array" ref="I19">IF(F19&lt;&gt;"",INDEX(tb_MainDatabase[Size],MATCH(F19,tb_MainDatabase[Link],0)),"")</f>
        <v>50 ml.</v>
      </c>
      <c r="J19" s="55">
        <v>2.0</v>
      </c>
      <c r="K19" s="55">
        <f t="array" ref="K19">IF(F19&lt;&gt;"",INDEX(tb_MainDatabase[ราคา],MATCH(F19,tb_MainDatabase[Link],0)),"")*J19</f>
        <v>3780</v>
      </c>
      <c r="L19" s="55">
        <v>500.0</v>
      </c>
      <c r="M19" s="55">
        <f t="shared" si="2"/>
        <v>2780</v>
      </c>
      <c r="N19" s="71">
        <f t="shared" si="3"/>
        <v>0</v>
      </c>
      <c r="O19" s="101"/>
      <c r="P19" s="102"/>
      <c r="Q19" s="102"/>
      <c r="R19" s="79">
        <f t="shared" si="4"/>
        <v>0</v>
      </c>
      <c r="S19" s="82"/>
      <c r="T19" s="82"/>
    </row>
    <row r="20" ht="22.5" customHeight="1">
      <c r="A20" s="39" t="s">
        <v>33</v>
      </c>
      <c r="B20" s="85">
        <v>45982.0</v>
      </c>
      <c r="C20" s="42" t="s">
        <v>37</v>
      </c>
      <c r="D20" s="87" t="s">
        <v>111</v>
      </c>
      <c r="E20" s="88">
        <v>2.02500000000032E14</v>
      </c>
      <c r="F20" s="89" t="s">
        <v>84</v>
      </c>
      <c r="G20" s="92">
        <f t="array" ref="G20">IF(F20&lt;&gt;"",INDEX(tb_MainDatabase[Barcode],MATCH(F20,tb_MainDatabase[Link],0)),"")</f>
        <v>8857128012040</v>
      </c>
      <c r="H20" s="93" t="str">
        <f t="array" ref="H20">IF(F20&lt;&gt;"",INDEX(tb_MainDatabase[Grand],MATCH(F20,tb_MainDatabase[Link],0)),"")</f>
        <v>EDP</v>
      </c>
      <c r="I20" s="93" t="str">
        <f t="array" ref="I20">IF(F20&lt;&gt;"",INDEX(tb_MainDatabase[Size],MATCH(F20,tb_MainDatabase[Link],0)),"")</f>
        <v>4 ml.</v>
      </c>
      <c r="J20" s="92">
        <v>1.0</v>
      </c>
      <c r="K20" s="92">
        <f t="array" ref="K20">IF(F20&lt;&gt;"",INDEX(tb_MainDatabase[ราคา],MATCH(F20,tb_MainDatabase[Link],0)),"")*J20</f>
        <v>179</v>
      </c>
      <c r="L20" s="92">
        <v>179.0</v>
      </c>
      <c r="M20" s="92">
        <f t="shared" si="2"/>
        <v>0</v>
      </c>
      <c r="N20" s="96">
        <f t="shared" si="3"/>
        <v>0</v>
      </c>
      <c r="O20" s="97"/>
      <c r="P20" s="98"/>
      <c r="Q20" s="98"/>
      <c r="R20" s="99">
        <f t="shared" si="4"/>
        <v>0</v>
      </c>
      <c r="S20" s="84"/>
      <c r="T20" s="84"/>
    </row>
    <row r="21" ht="22.5" customHeight="1">
      <c r="A21" s="39" t="s">
        <v>33</v>
      </c>
      <c r="B21" s="40">
        <v>45982.0</v>
      </c>
      <c r="C21" s="42" t="s">
        <v>37</v>
      </c>
      <c r="D21" s="45" t="s">
        <v>111</v>
      </c>
      <c r="E21" s="47">
        <v>2.02500000000032E14</v>
      </c>
      <c r="F21" s="49" t="s">
        <v>82</v>
      </c>
      <c r="G21" s="55">
        <f t="array" ref="G21">IF(F21&lt;&gt;"",INDEX(tb_MainDatabase[Barcode],MATCH(F21,tb_MainDatabase[Link],0)),"")</f>
        <v>8857128012078</v>
      </c>
      <c r="H21" s="60" t="str">
        <f t="array" ref="H21">IF(F21&lt;&gt;"",INDEX(tb_MainDatabase[Grand],MATCH(F21,tb_MainDatabase[Link],0)),"")</f>
        <v>EDP</v>
      </c>
      <c r="I21" s="60" t="str">
        <f t="array" ref="I21">IF(F21&lt;&gt;"",INDEX(tb_MainDatabase[Size],MATCH(F21,tb_MainDatabase[Link],0)),"")</f>
        <v>4 ml.</v>
      </c>
      <c r="J21" s="55">
        <v>1.0</v>
      </c>
      <c r="K21" s="55">
        <f t="array" ref="K21">IF(F21&lt;&gt;"",INDEX(tb_MainDatabase[ราคา],MATCH(F21,tb_MainDatabase[Link],0)),"")*J21</f>
        <v>179</v>
      </c>
      <c r="L21" s="55">
        <v>179.0</v>
      </c>
      <c r="M21" s="55">
        <f t="shared" si="2"/>
        <v>0</v>
      </c>
      <c r="N21" s="71">
        <f t="shared" si="3"/>
        <v>0</v>
      </c>
      <c r="O21" s="101"/>
      <c r="P21" s="102"/>
      <c r="Q21" s="102"/>
      <c r="R21" s="79">
        <f t="shared" si="4"/>
        <v>0</v>
      </c>
      <c r="S21" s="82"/>
      <c r="T21" s="82"/>
    </row>
    <row r="22" ht="22.5" customHeight="1">
      <c r="A22" s="39" t="s">
        <v>33</v>
      </c>
      <c r="B22" s="85">
        <v>45982.0</v>
      </c>
      <c r="C22" s="42" t="s">
        <v>37</v>
      </c>
      <c r="D22" s="87" t="s">
        <v>111</v>
      </c>
      <c r="E22" s="88">
        <v>2.02500000000032E14</v>
      </c>
      <c r="F22" s="89" t="s">
        <v>78</v>
      </c>
      <c r="G22" s="104">
        <f t="array" ref="G22">IF(F22&lt;&gt;"",INDEX(tb_MainDatabase[Barcode],MATCH(F22,tb_MainDatabase[Link],0)),"")</f>
        <v>8857128012132</v>
      </c>
      <c r="H22" s="93" t="str">
        <f t="array" ref="H22">IF(F22&lt;&gt;"",INDEX(tb_MainDatabase[Grand],MATCH(F22,tb_MainDatabase[Link],0)),"")</f>
        <v>Cloth</v>
      </c>
      <c r="I22" s="93" t="str">
        <f t="array" ref="I22">IF(F22&lt;&gt;"",INDEX(tb_MainDatabase[Size],MATCH(F22,tb_MainDatabase[Link],0)),"")</f>
        <v>Size M</v>
      </c>
      <c r="J22" s="92">
        <v>1.0</v>
      </c>
      <c r="K22" s="92">
        <f t="array" ref="K22">IF(F22&lt;&gt;"",INDEX(tb_MainDatabase[ราคา],MATCH(F22,tb_MainDatabase[Link],0)),"")*J22</f>
        <v>0</v>
      </c>
      <c r="L22" s="98"/>
      <c r="M22" s="92">
        <f t="shared" si="2"/>
        <v>0</v>
      </c>
      <c r="N22" s="96">
        <f t="shared" si="3"/>
        <v>0</v>
      </c>
      <c r="O22" s="97"/>
      <c r="P22" s="98"/>
      <c r="Q22" s="98"/>
      <c r="R22" s="99">
        <f t="shared" si="4"/>
        <v>0</v>
      </c>
      <c r="S22" s="84"/>
      <c r="T22" s="84"/>
    </row>
    <row r="23" ht="22.5" customHeight="1">
      <c r="A23" s="39" t="s">
        <v>33</v>
      </c>
      <c r="B23" s="40">
        <v>45982.0</v>
      </c>
      <c r="C23" s="42" t="s">
        <v>37</v>
      </c>
      <c r="D23" s="45" t="s">
        <v>111</v>
      </c>
      <c r="E23" s="47">
        <v>2.02500000000032E14</v>
      </c>
      <c r="F23" s="49" t="s">
        <v>74</v>
      </c>
      <c r="G23" s="103">
        <f t="array" ref="G23">IF(F23&lt;&gt;"",INDEX(tb_MainDatabase[Barcode],MATCH(F23,tb_MainDatabase[Link],0)),"")</f>
        <v>8857128012131</v>
      </c>
      <c r="H23" s="60" t="str">
        <f t="array" ref="H23">IF(F23&lt;&gt;"",INDEX(tb_MainDatabase[Grand],MATCH(F23,tb_MainDatabase[Link],0)),"")</f>
        <v>Tumbler</v>
      </c>
      <c r="I23" s="60" t="str">
        <f t="array" ref="I23">IF(F23&lt;&gt;"",INDEX(tb_MainDatabase[Size],MATCH(F23,tb_MainDatabase[Link],0)),"")</f>
        <v>Dark Blue</v>
      </c>
      <c r="J23" s="55">
        <v>1.0</v>
      </c>
      <c r="K23" s="55">
        <f t="array" ref="K23">IF(F23&lt;&gt;"",INDEX(tb_MainDatabase[ราคา],MATCH(F23,tb_MainDatabase[Link],0)),"")*J23</f>
        <v>0</v>
      </c>
      <c r="L23" s="102"/>
      <c r="M23" s="55">
        <f t="shared" si="2"/>
        <v>0</v>
      </c>
      <c r="N23" s="71">
        <f t="shared" si="3"/>
        <v>0</v>
      </c>
      <c r="O23" s="101"/>
      <c r="P23" s="102"/>
      <c r="Q23" s="102"/>
      <c r="R23" s="79">
        <f t="shared" si="4"/>
        <v>0</v>
      </c>
      <c r="S23" s="82"/>
      <c r="T23" s="82"/>
    </row>
    <row r="24" ht="22.5" customHeight="1">
      <c r="A24" s="39" t="s">
        <v>33</v>
      </c>
      <c r="B24" s="85">
        <v>45982.0</v>
      </c>
      <c r="C24" s="42" t="s">
        <v>37</v>
      </c>
      <c r="D24" s="87" t="s">
        <v>128</v>
      </c>
      <c r="E24" s="88">
        <v>2.02500000000033E14</v>
      </c>
      <c r="F24" s="89" t="s">
        <v>129</v>
      </c>
      <c r="G24" s="92">
        <f t="array" ref="G24">IF(F24&lt;&gt;"",INDEX(tb_MainDatabase[Barcode],MATCH(F24,tb_MainDatabase[Link],0)),"")</f>
        <v>8857128012034</v>
      </c>
      <c r="H24" s="93" t="str">
        <f t="array" ref="H24">IF(F24&lt;&gt;"",INDEX(tb_MainDatabase[Grand],MATCH(F24,tb_MainDatabase[Link],0)),"")</f>
        <v>EDP</v>
      </c>
      <c r="I24" s="93" t="str">
        <f t="array" ref="I24">IF(F24&lt;&gt;"",INDEX(tb_MainDatabase[Size],MATCH(F24,tb_MainDatabase[Link],0)),"")</f>
        <v>10 ml.</v>
      </c>
      <c r="J24" s="92">
        <v>1.0</v>
      </c>
      <c r="K24" s="92">
        <f t="array" ref="K24">IF(F24&lt;&gt;"",INDEX(tb_MainDatabase[ราคา],MATCH(F24,tb_MainDatabase[Link],0)),"")*J24</f>
        <v>450</v>
      </c>
      <c r="L24" s="92">
        <v>100.0</v>
      </c>
      <c r="M24" s="92">
        <f t="shared" si="2"/>
        <v>350</v>
      </c>
      <c r="N24" s="96">
        <f t="shared" si="3"/>
        <v>350</v>
      </c>
      <c r="O24" s="109" t="s">
        <v>133</v>
      </c>
      <c r="P24" s="110">
        <v>45982.0</v>
      </c>
      <c r="Q24" s="98"/>
      <c r="R24" s="99" t="str">
        <f t="shared" si="4"/>
        <v>1763723255137677400</v>
      </c>
      <c r="S24" s="84"/>
      <c r="T24" s="84"/>
    </row>
    <row r="25" ht="22.5" customHeight="1">
      <c r="A25" s="39" t="s">
        <v>33</v>
      </c>
      <c r="B25" s="40">
        <v>45982.0</v>
      </c>
      <c r="C25" s="42" t="s">
        <v>37</v>
      </c>
      <c r="D25" s="45" t="s">
        <v>135</v>
      </c>
      <c r="E25" s="47">
        <v>2.02500000000034E14</v>
      </c>
      <c r="F25" s="49" t="s">
        <v>136</v>
      </c>
      <c r="G25" s="55">
        <f t="array" ref="G25">IF(F25&lt;&gt;"",INDEX(tb_MainDatabase[Barcode],MATCH(F25,tb_MainDatabase[Link],0)),"")</f>
        <v>8857128011904</v>
      </c>
      <c r="H25" s="60" t="str">
        <f t="array" ref="H25">IF(F25&lt;&gt;"",INDEX(tb_MainDatabase[Grand],MATCH(F25,tb_MainDatabase[Link],0)),"")</f>
        <v>EDP</v>
      </c>
      <c r="I25" s="60" t="str">
        <f t="array" ref="I25">IF(F25&lt;&gt;"",INDEX(tb_MainDatabase[Size],MATCH(F25,tb_MainDatabase[Link],0)),"")</f>
        <v>30 ml.</v>
      </c>
      <c r="J25" s="55">
        <v>1.0</v>
      </c>
      <c r="K25" s="55">
        <f t="array" ref="K25">IF(F25&lt;&gt;"",INDEX(tb_MainDatabase[ราคา],MATCH(F25,tb_MainDatabase[Link],0)),"")*J25</f>
        <v>1290</v>
      </c>
      <c r="L25" s="55">
        <v>300.0</v>
      </c>
      <c r="M25" s="55">
        <f t="shared" si="2"/>
        <v>990</v>
      </c>
      <c r="N25" s="71">
        <f t="shared" si="3"/>
        <v>990</v>
      </c>
      <c r="O25" s="72" t="s">
        <v>60</v>
      </c>
      <c r="P25" s="74">
        <v>45982.0</v>
      </c>
      <c r="Q25" s="76">
        <v>0.7569444444444444</v>
      </c>
      <c r="R25" s="79" t="str">
        <f t="shared" si="4"/>
        <v>1763723391005795009</v>
      </c>
      <c r="S25" s="82"/>
      <c r="T25" s="82"/>
    </row>
    <row r="26" ht="22.5" customHeight="1">
      <c r="A26" s="39" t="s">
        <v>33</v>
      </c>
      <c r="B26" s="85">
        <v>45982.0</v>
      </c>
      <c r="C26" s="42" t="s">
        <v>37</v>
      </c>
      <c r="D26" s="87" t="s">
        <v>135</v>
      </c>
      <c r="E26" s="88">
        <v>2.02500000000034E14</v>
      </c>
      <c r="F26" s="89" t="s">
        <v>84</v>
      </c>
      <c r="G26" s="92">
        <f t="array" ref="G26">IF(F26&lt;&gt;"",INDEX(tb_MainDatabase[Barcode],MATCH(F26,tb_MainDatabase[Link],0)),"")</f>
        <v>8857128012040</v>
      </c>
      <c r="H26" s="93" t="str">
        <f t="array" ref="H26">IF(F26&lt;&gt;"",INDEX(tb_MainDatabase[Grand],MATCH(F26,tb_MainDatabase[Link],0)),"")</f>
        <v>EDP</v>
      </c>
      <c r="I26" s="93" t="str">
        <f t="array" ref="I26">IF(F26&lt;&gt;"",INDEX(tb_MainDatabase[Size],MATCH(F26,tb_MainDatabase[Link],0)),"")</f>
        <v>4 ml.</v>
      </c>
      <c r="J26" s="92">
        <v>1.0</v>
      </c>
      <c r="K26" s="92">
        <f t="array" ref="K26">IF(F26&lt;&gt;"",INDEX(tb_MainDatabase[ราคา],MATCH(F26,tb_MainDatabase[Link],0)),"")*J26</f>
        <v>179</v>
      </c>
      <c r="L26" s="92">
        <v>179.0</v>
      </c>
      <c r="M26" s="92">
        <f t="shared" si="2"/>
        <v>0</v>
      </c>
      <c r="N26" s="96">
        <f t="shared" si="3"/>
        <v>0</v>
      </c>
      <c r="O26" s="97"/>
      <c r="P26" s="117"/>
      <c r="Q26" s="118"/>
      <c r="R26" s="99">
        <f t="shared" si="4"/>
        <v>0</v>
      </c>
      <c r="S26" s="84"/>
      <c r="T26" s="84"/>
    </row>
    <row r="27" ht="22.5" customHeight="1">
      <c r="A27" s="39" t="s">
        <v>33</v>
      </c>
      <c r="B27" s="40">
        <v>45982.0</v>
      </c>
      <c r="C27" s="42" t="s">
        <v>37</v>
      </c>
      <c r="D27" s="45" t="s">
        <v>142</v>
      </c>
      <c r="E27" s="47">
        <v>2.02500000000035E14</v>
      </c>
      <c r="F27" s="49" t="s">
        <v>143</v>
      </c>
      <c r="G27" s="55">
        <f t="array" ref="G27">IF(F27&lt;&gt;"",INDEX(tb_MainDatabase[Barcode],MATCH(F27,tb_MainDatabase[Link],0)),"")</f>
        <v>8857128011041</v>
      </c>
      <c r="H27" s="60" t="str">
        <f t="array" ref="H27">IF(F27&lt;&gt;"",INDEX(tb_MainDatabase[Grand],MATCH(F27,tb_MainDatabase[Link],0)),"")</f>
        <v>EDP</v>
      </c>
      <c r="I27" s="60" t="str">
        <f t="array" ref="I27">IF(F27&lt;&gt;"",INDEX(tb_MainDatabase[Size],MATCH(F27,tb_MainDatabase[Link],0)),"")</f>
        <v>50 ml.</v>
      </c>
      <c r="J27" s="55">
        <v>1.0</v>
      </c>
      <c r="K27" s="55">
        <f t="array" ref="K27">IF(F27&lt;&gt;"",INDEX(tb_MainDatabase[ราคา],MATCH(F27,tb_MainDatabase[Link],0)),"")*J27</f>
        <v>1890</v>
      </c>
      <c r="L27" s="55">
        <v>500.0</v>
      </c>
      <c r="M27" s="55">
        <f t="shared" si="2"/>
        <v>1390</v>
      </c>
      <c r="N27" s="71">
        <f t="shared" si="3"/>
        <v>2780</v>
      </c>
      <c r="O27" s="72" t="s">
        <v>58</v>
      </c>
      <c r="P27" s="74">
        <v>45982.0</v>
      </c>
      <c r="Q27" s="76">
        <v>0.7993055555555556</v>
      </c>
      <c r="R27" s="79" t="str">
        <f t="shared" si="4"/>
        <v>1763725916681766418</v>
      </c>
      <c r="S27" s="82"/>
      <c r="T27" s="82"/>
    </row>
    <row r="28" ht="22.5" customHeight="1">
      <c r="A28" s="39" t="s">
        <v>33</v>
      </c>
      <c r="B28" s="85">
        <v>45982.0</v>
      </c>
      <c r="C28" s="42" t="s">
        <v>37</v>
      </c>
      <c r="D28" s="87" t="s">
        <v>142</v>
      </c>
      <c r="E28" s="88">
        <v>2.02500000000035E14</v>
      </c>
      <c r="F28" s="89" t="s">
        <v>148</v>
      </c>
      <c r="G28" s="92">
        <f t="array" ref="G28">IF(F28&lt;&gt;"",INDEX(tb_MainDatabase[Barcode],MATCH(F28,tb_MainDatabase[Link],0)),"")</f>
        <v>8857128011027</v>
      </c>
      <c r="H28" s="93" t="str">
        <f t="array" ref="H28">IF(F28&lt;&gt;"",INDEX(tb_MainDatabase[Grand],MATCH(F28,tb_MainDatabase[Link],0)),"")</f>
        <v>EDP</v>
      </c>
      <c r="I28" s="93" t="str">
        <f t="array" ref="I28">IF(F28&lt;&gt;"",INDEX(tb_MainDatabase[Size],MATCH(F28,tb_MainDatabase[Link],0)),"")</f>
        <v>50 ml.</v>
      </c>
      <c r="J28" s="92">
        <v>1.0</v>
      </c>
      <c r="K28" s="92">
        <f t="array" ref="K28">IF(F28&lt;&gt;"",INDEX(tb_MainDatabase[ราคา],MATCH(F28,tb_MainDatabase[Link],0)),"")*J28</f>
        <v>1890</v>
      </c>
      <c r="L28" s="92">
        <v>500.0</v>
      </c>
      <c r="M28" s="92">
        <f t="shared" si="2"/>
        <v>1390</v>
      </c>
      <c r="N28" s="96">
        <f t="shared" si="3"/>
        <v>0</v>
      </c>
      <c r="O28" s="97"/>
      <c r="P28" s="117"/>
      <c r="Q28" s="118"/>
      <c r="R28" s="99">
        <f t="shared" si="4"/>
        <v>0</v>
      </c>
      <c r="S28" s="84"/>
      <c r="T28" s="84"/>
    </row>
    <row r="29" ht="22.5" customHeight="1">
      <c r="A29" s="39" t="s">
        <v>33</v>
      </c>
      <c r="B29" s="40">
        <v>45982.0</v>
      </c>
      <c r="C29" s="42" t="s">
        <v>37</v>
      </c>
      <c r="D29" s="45" t="s">
        <v>142</v>
      </c>
      <c r="E29" s="47">
        <v>2.02500000000035E14</v>
      </c>
      <c r="F29" s="49" t="s">
        <v>150</v>
      </c>
      <c r="G29" s="55">
        <f t="array" ref="G29">IF(F29&lt;&gt;"",INDEX(tb_MainDatabase[Barcode],MATCH(F29,tb_MainDatabase[Link],0)),"")</f>
        <v>8857128012016</v>
      </c>
      <c r="H29" s="60" t="str">
        <f t="array" ref="H29">IF(F29&lt;&gt;"",INDEX(tb_MainDatabase[Grand],MATCH(F29,tb_MainDatabase[Link],0)),"")</f>
        <v>EDP</v>
      </c>
      <c r="I29" s="60" t="str">
        <f t="array" ref="I29">IF(F29&lt;&gt;"",INDEX(tb_MainDatabase[Size],MATCH(F29,tb_MainDatabase[Link],0)),"")</f>
        <v>4 ml.</v>
      </c>
      <c r="J29" s="55">
        <v>1.0</v>
      </c>
      <c r="K29" s="55">
        <f t="array" ref="K29">IF(F29&lt;&gt;"",INDEX(tb_MainDatabase[ราคา],MATCH(F29,tb_MainDatabase[Link],0)),"")*J29</f>
        <v>179</v>
      </c>
      <c r="L29" s="55">
        <v>179.0</v>
      </c>
      <c r="M29" s="55">
        <f t="shared" si="2"/>
        <v>0</v>
      </c>
      <c r="N29" s="71">
        <f t="shared" si="3"/>
        <v>0</v>
      </c>
      <c r="O29" s="101"/>
      <c r="P29" s="119"/>
      <c r="Q29" s="120"/>
      <c r="R29" s="79">
        <f t="shared" si="4"/>
        <v>0</v>
      </c>
      <c r="S29" s="82"/>
      <c r="T29" s="82"/>
    </row>
    <row r="30" ht="22.5" customHeight="1">
      <c r="A30" s="39" t="s">
        <v>33</v>
      </c>
      <c r="B30" s="85">
        <v>45982.0</v>
      </c>
      <c r="C30" s="42" t="s">
        <v>37</v>
      </c>
      <c r="D30" s="87" t="s">
        <v>142</v>
      </c>
      <c r="E30" s="88">
        <v>2.02500000000035E14</v>
      </c>
      <c r="F30" s="89" t="s">
        <v>152</v>
      </c>
      <c r="G30" s="92">
        <f t="array" ref="G30">IF(F30&lt;&gt;"",INDEX(tb_MainDatabase[Barcode],MATCH(F30,tb_MainDatabase[Link],0)),"")</f>
        <v>8857128012036</v>
      </c>
      <c r="H30" s="93" t="str">
        <f t="array" ref="H30">IF(F30&lt;&gt;"",INDEX(tb_MainDatabase[Grand],MATCH(F30,tb_MainDatabase[Link],0)),"")</f>
        <v>EDP</v>
      </c>
      <c r="I30" s="93" t="str">
        <f t="array" ref="I30">IF(F30&lt;&gt;"",INDEX(tb_MainDatabase[Size],MATCH(F30,tb_MainDatabase[Link],0)),"")</f>
        <v>4 ml.</v>
      </c>
      <c r="J30" s="92">
        <v>1.0</v>
      </c>
      <c r="K30" s="92">
        <f t="array" ref="K30">IF(F30&lt;&gt;"",INDEX(tb_MainDatabase[ราคา],MATCH(F30,tb_MainDatabase[Link],0)),"")*J30</f>
        <v>179</v>
      </c>
      <c r="L30" s="92">
        <v>179.0</v>
      </c>
      <c r="M30" s="92">
        <f t="shared" si="2"/>
        <v>0</v>
      </c>
      <c r="N30" s="96">
        <f t="shared" si="3"/>
        <v>0</v>
      </c>
      <c r="O30" s="97"/>
      <c r="P30" s="117"/>
      <c r="Q30" s="118"/>
      <c r="R30" s="99">
        <f t="shared" si="4"/>
        <v>0</v>
      </c>
      <c r="S30" s="84"/>
      <c r="T30" s="84"/>
    </row>
    <row r="31" ht="22.5" customHeight="1">
      <c r="A31" s="39" t="s">
        <v>33</v>
      </c>
      <c r="B31" s="40">
        <v>45982.0</v>
      </c>
      <c r="C31" s="42" t="s">
        <v>37</v>
      </c>
      <c r="D31" s="45" t="s">
        <v>142</v>
      </c>
      <c r="E31" s="47">
        <v>2.02500000000035E14</v>
      </c>
      <c r="F31" s="49" t="s">
        <v>155</v>
      </c>
      <c r="G31" s="103">
        <f t="array" ref="G31">IF(F31&lt;&gt;"",INDEX(tb_MainDatabase[Barcode],MATCH(F31,tb_MainDatabase[Link],0)),"")</f>
        <v>8857128012130</v>
      </c>
      <c r="H31" s="60" t="str">
        <f t="array" ref="H31">IF(F31&lt;&gt;"",INDEX(tb_MainDatabase[Grand],MATCH(F31,tb_MainDatabase[Link],0)),"")</f>
        <v>Tumbler</v>
      </c>
      <c r="I31" s="60" t="str">
        <f t="array" ref="I31">IF(F31&lt;&gt;"",INDEX(tb_MainDatabase[Size],MATCH(F31,tb_MainDatabase[Link],0)),"")</f>
        <v>White</v>
      </c>
      <c r="J31" s="55">
        <v>1.0</v>
      </c>
      <c r="K31" s="55">
        <f t="array" ref="K31">IF(F31&lt;&gt;"",INDEX(tb_MainDatabase[ราคา],MATCH(F31,tb_MainDatabase[Link],0)),"")*J31</f>
        <v>0</v>
      </c>
      <c r="L31" s="102"/>
      <c r="M31" s="55">
        <f t="shared" si="2"/>
        <v>0</v>
      </c>
      <c r="N31" s="71">
        <f t="shared" si="3"/>
        <v>0</v>
      </c>
      <c r="O31" s="101"/>
      <c r="P31" s="119"/>
      <c r="Q31" s="120"/>
      <c r="R31" s="79">
        <f t="shared" si="4"/>
        <v>0</v>
      </c>
      <c r="S31" s="82"/>
      <c r="T31" s="82"/>
    </row>
    <row r="32" ht="22.5" customHeight="1">
      <c r="A32" s="39" t="s">
        <v>33</v>
      </c>
      <c r="B32" s="85">
        <v>45983.0</v>
      </c>
      <c r="C32" s="121" t="s">
        <v>157</v>
      </c>
      <c r="D32" s="87" t="s">
        <v>158</v>
      </c>
      <c r="E32" s="88">
        <v>2.02500000000036E14</v>
      </c>
      <c r="F32" s="89" t="s">
        <v>136</v>
      </c>
      <c r="G32" s="92">
        <f t="array" ref="G32">IF(F32&lt;&gt;"",INDEX(tb_MainDatabase[Barcode],MATCH(F32,tb_MainDatabase[Link],0)),"")</f>
        <v>8857128011904</v>
      </c>
      <c r="H32" s="93" t="str">
        <f t="array" ref="H32">IF(F32&lt;&gt;"",INDEX(tb_MainDatabase[Grand],MATCH(F32,tb_MainDatabase[Link],0)),"")</f>
        <v>EDP</v>
      </c>
      <c r="I32" s="93" t="str">
        <f t="array" ref="I32">IF(F32&lt;&gt;"",INDEX(tb_MainDatabase[Size],MATCH(F32,tb_MainDatabase[Link],0)),"")</f>
        <v>30 ml.</v>
      </c>
      <c r="J32" s="92">
        <v>1.0</v>
      </c>
      <c r="K32" s="92">
        <f t="array" ref="K32">IF(F32&lt;&gt;"",INDEX(tb_MainDatabase[ราคา],MATCH(F32,tb_MainDatabase[Link],0)),"")*J32</f>
        <v>1290</v>
      </c>
      <c r="L32" s="92">
        <v>300.0</v>
      </c>
      <c r="M32" s="92">
        <f t="shared" si="2"/>
        <v>990</v>
      </c>
      <c r="N32" s="96">
        <f t="shared" si="3"/>
        <v>990</v>
      </c>
      <c r="O32" s="109" t="s">
        <v>58</v>
      </c>
      <c r="P32" s="110">
        <v>45983.0</v>
      </c>
      <c r="Q32" s="111">
        <v>0.45416666666666666</v>
      </c>
      <c r="R32" s="99" t="str">
        <f t="shared" si="4"/>
        <v>1763729894310594281</v>
      </c>
      <c r="S32" s="84"/>
      <c r="T32" s="84"/>
    </row>
    <row r="33" ht="22.5" customHeight="1">
      <c r="A33" s="39" t="s">
        <v>33</v>
      </c>
      <c r="B33" s="40">
        <v>45983.0</v>
      </c>
      <c r="C33" s="121" t="s">
        <v>157</v>
      </c>
      <c r="D33" s="45" t="s">
        <v>161</v>
      </c>
      <c r="E33" s="47">
        <v>2.02500000000037E14</v>
      </c>
      <c r="F33" s="49" t="s">
        <v>148</v>
      </c>
      <c r="G33" s="55">
        <f t="array" ref="G33">IF(F33&lt;&gt;"",INDEX(tb_MainDatabase[Barcode],MATCH(F33,tb_MainDatabase[Link],0)),"")</f>
        <v>8857128011027</v>
      </c>
      <c r="H33" s="60" t="str">
        <f t="array" ref="H33">IF(F33&lt;&gt;"",INDEX(tb_MainDatabase[Grand],MATCH(F33,tb_MainDatabase[Link],0)),"")</f>
        <v>EDP</v>
      </c>
      <c r="I33" s="60" t="str">
        <f t="array" ref="I33">IF(F33&lt;&gt;"",INDEX(tb_MainDatabase[Size],MATCH(F33,tb_MainDatabase[Link],0)),"")</f>
        <v>50 ml.</v>
      </c>
      <c r="J33" s="55">
        <v>1.0</v>
      </c>
      <c r="K33" s="55">
        <f t="array" ref="K33">IF(F33&lt;&gt;"",INDEX(tb_MainDatabase[ราคา],MATCH(F33,tb_MainDatabase[Link],0)),"")*J33</f>
        <v>1890</v>
      </c>
      <c r="L33" s="55">
        <v>500.0</v>
      </c>
      <c r="M33" s="55">
        <f t="shared" si="2"/>
        <v>1390</v>
      </c>
      <c r="N33" s="71">
        <f t="shared" si="3"/>
        <v>2780</v>
      </c>
      <c r="O33" s="72" t="s">
        <v>133</v>
      </c>
      <c r="P33" s="74">
        <v>45983.0</v>
      </c>
      <c r="Q33" s="120"/>
      <c r="R33" s="79" t="str">
        <f t="shared" si="4"/>
        <v>1763783729225970189</v>
      </c>
      <c r="S33" s="82"/>
      <c r="T33" s="82"/>
    </row>
    <row r="34" ht="22.5" customHeight="1">
      <c r="A34" s="39" t="s">
        <v>33</v>
      </c>
      <c r="B34" s="85">
        <v>45983.0</v>
      </c>
      <c r="C34" s="121" t="s">
        <v>157</v>
      </c>
      <c r="D34" s="87" t="s">
        <v>161</v>
      </c>
      <c r="E34" s="88">
        <v>2.02500000000037E14</v>
      </c>
      <c r="F34" s="89" t="s">
        <v>165</v>
      </c>
      <c r="G34" s="92">
        <f t="array" ref="G34">IF(F34&lt;&gt;"",INDEX(tb_MainDatabase[Barcode],MATCH(F34,tb_MainDatabase[Link],0)),"")</f>
        <v>8857128012018</v>
      </c>
      <c r="H34" s="93" t="str">
        <f t="array" ref="H34">IF(F34&lt;&gt;"",INDEX(tb_MainDatabase[Grand],MATCH(F34,tb_MainDatabase[Link],0)),"")</f>
        <v>EDP</v>
      </c>
      <c r="I34" s="93" t="str">
        <f t="array" ref="I34">IF(F34&lt;&gt;"",INDEX(tb_MainDatabase[Size],MATCH(F34,tb_MainDatabase[Link],0)),"")</f>
        <v>50 ml.</v>
      </c>
      <c r="J34" s="92">
        <v>1.0</v>
      </c>
      <c r="K34" s="92">
        <f t="array" ref="K34">IF(F34&lt;&gt;"",INDEX(tb_MainDatabase[ราคา],MATCH(F34,tb_MainDatabase[Link],0)),"")*J34</f>
        <v>1890</v>
      </c>
      <c r="L34" s="92">
        <v>500.0</v>
      </c>
      <c r="M34" s="92">
        <f t="shared" si="2"/>
        <v>1390</v>
      </c>
      <c r="N34" s="96">
        <f t="shared" si="3"/>
        <v>0</v>
      </c>
      <c r="O34" s="97"/>
      <c r="P34" s="117"/>
      <c r="Q34" s="118"/>
      <c r="R34" s="99">
        <f t="shared" si="4"/>
        <v>0</v>
      </c>
      <c r="S34" s="84"/>
      <c r="T34" s="84"/>
    </row>
    <row r="35" ht="22.5" customHeight="1">
      <c r="A35" s="39" t="s">
        <v>33</v>
      </c>
      <c r="B35" s="40">
        <v>45983.0</v>
      </c>
      <c r="C35" s="121" t="s">
        <v>157</v>
      </c>
      <c r="D35" s="45" t="s">
        <v>161</v>
      </c>
      <c r="E35" s="47">
        <v>2.02500000000037E14</v>
      </c>
      <c r="F35" s="49" t="s">
        <v>168</v>
      </c>
      <c r="G35" s="55">
        <f t="array" ref="G35">IF(F35&lt;&gt;"",INDEX(tb_MainDatabase[Barcode],MATCH(F35,tb_MainDatabase[Link],0)),"")</f>
        <v>8857128012056</v>
      </c>
      <c r="H35" s="60" t="str">
        <f t="array" ref="H35">IF(F35&lt;&gt;"",INDEX(tb_MainDatabase[Grand],MATCH(F35,tb_MainDatabase[Link],0)),"")</f>
        <v>EDP</v>
      </c>
      <c r="I35" s="60" t="str">
        <f t="array" ref="I35">IF(F35&lt;&gt;"",INDEX(tb_MainDatabase[Size],MATCH(F35,tb_MainDatabase[Link],0)),"")</f>
        <v>4 ml.</v>
      </c>
      <c r="J35" s="55">
        <v>1.0</v>
      </c>
      <c r="K35" s="55">
        <f t="array" ref="K35">IF(F35&lt;&gt;"",INDEX(tb_MainDatabase[ราคา],MATCH(F35,tb_MainDatabase[Link],0)),"")*J35</f>
        <v>179</v>
      </c>
      <c r="L35" s="55">
        <v>179.0</v>
      </c>
      <c r="M35" s="55">
        <f t="shared" si="2"/>
        <v>0</v>
      </c>
      <c r="N35" s="71">
        <f t="shared" si="3"/>
        <v>0</v>
      </c>
      <c r="O35" s="101"/>
      <c r="P35" s="119"/>
      <c r="Q35" s="120"/>
      <c r="R35" s="79">
        <f t="shared" si="4"/>
        <v>0</v>
      </c>
      <c r="S35" s="82"/>
      <c r="T35" s="82"/>
    </row>
    <row r="36" ht="22.5" customHeight="1">
      <c r="A36" s="39" t="s">
        <v>33</v>
      </c>
      <c r="B36" s="85">
        <v>45983.0</v>
      </c>
      <c r="C36" s="121" t="s">
        <v>157</v>
      </c>
      <c r="D36" s="87" t="s">
        <v>161</v>
      </c>
      <c r="E36" s="88">
        <v>2.02500000000037E14</v>
      </c>
      <c r="F36" s="89" t="s">
        <v>155</v>
      </c>
      <c r="G36" s="104">
        <f t="array" ref="G36">IF(F36&lt;&gt;"",INDEX(tb_MainDatabase[Barcode],MATCH(F36,tb_MainDatabase[Link],0)),"")</f>
        <v>8857128012130</v>
      </c>
      <c r="H36" s="93" t="str">
        <f t="array" ref="H36">IF(F36&lt;&gt;"",INDEX(tb_MainDatabase[Grand],MATCH(F36,tb_MainDatabase[Link],0)),"")</f>
        <v>Tumbler</v>
      </c>
      <c r="I36" s="93" t="str">
        <f t="array" ref="I36">IF(F36&lt;&gt;"",INDEX(tb_MainDatabase[Size],MATCH(F36,tb_MainDatabase[Link],0)),"")</f>
        <v>White</v>
      </c>
      <c r="J36" s="92">
        <v>1.0</v>
      </c>
      <c r="K36" s="92">
        <f t="array" ref="K36">IF(F36&lt;&gt;"",INDEX(tb_MainDatabase[ราคา],MATCH(F36,tb_MainDatabase[Link],0)),"")*J36</f>
        <v>0</v>
      </c>
      <c r="L36" s="98"/>
      <c r="M36" s="92">
        <f t="shared" si="2"/>
        <v>0</v>
      </c>
      <c r="N36" s="96">
        <f t="shared" si="3"/>
        <v>0</v>
      </c>
      <c r="O36" s="97"/>
      <c r="P36" s="117"/>
      <c r="Q36" s="118"/>
      <c r="R36" s="99">
        <f t="shared" si="4"/>
        <v>0</v>
      </c>
      <c r="S36" s="84"/>
      <c r="T36" s="84"/>
    </row>
    <row r="37" ht="22.5" customHeight="1">
      <c r="A37" s="39" t="s">
        <v>33</v>
      </c>
      <c r="B37" s="40">
        <v>45983.0</v>
      </c>
      <c r="C37" s="121" t="s">
        <v>157</v>
      </c>
      <c r="D37" s="45" t="s">
        <v>174</v>
      </c>
      <c r="E37" s="47">
        <v>2.02500000000038E14</v>
      </c>
      <c r="F37" s="49" t="s">
        <v>175</v>
      </c>
      <c r="G37" s="55">
        <f t="array" ref="G37">IF(F37&lt;&gt;"",INDEX(tb_MainDatabase[Barcode],MATCH(F37,tb_MainDatabase[Link],0)),"")</f>
        <v>8857128011287</v>
      </c>
      <c r="H37" s="60" t="str">
        <f t="array" ref="H37">IF(F37&lt;&gt;"",INDEX(tb_MainDatabase[Grand],MATCH(F37,tb_MainDatabase[Link],0)),"")</f>
        <v>EDP</v>
      </c>
      <c r="I37" s="60" t="str">
        <f t="array" ref="I37">IF(F37&lt;&gt;"",INDEX(tb_MainDatabase[Size],MATCH(F37,tb_MainDatabase[Link],0)),"")</f>
        <v>50 ml.</v>
      </c>
      <c r="J37" s="55">
        <v>1.0</v>
      </c>
      <c r="K37" s="55">
        <f t="array" ref="K37">IF(F37&lt;&gt;"",INDEX(tb_MainDatabase[ราคา],MATCH(F37,tb_MainDatabase[Link],0)),"")*J37</f>
        <v>1890</v>
      </c>
      <c r="L37" s="55">
        <v>1890.0</v>
      </c>
      <c r="M37" s="55">
        <f t="shared" si="2"/>
        <v>0</v>
      </c>
      <c r="N37" s="71">
        <f t="shared" si="3"/>
        <v>0</v>
      </c>
      <c r="O37" s="101"/>
      <c r="P37" s="119"/>
      <c r="Q37" s="120"/>
      <c r="R37" s="79" t="str">
        <f t="shared" si="4"/>
        <v>1763790727877590536</v>
      </c>
      <c r="S37" s="82"/>
      <c r="T37" s="82"/>
    </row>
    <row r="38" ht="22.5" customHeight="1">
      <c r="A38" s="39" t="s">
        <v>33</v>
      </c>
      <c r="B38" s="85">
        <v>45983.0</v>
      </c>
      <c r="C38" s="121" t="s">
        <v>157</v>
      </c>
      <c r="D38" s="87" t="s">
        <v>174</v>
      </c>
      <c r="E38" s="88">
        <v>2.02500000000038E14</v>
      </c>
      <c r="F38" s="89" t="s">
        <v>143</v>
      </c>
      <c r="G38" s="92">
        <f t="array" ref="G38">IF(F38&lt;&gt;"",INDEX(tb_MainDatabase[Barcode],MATCH(F38,tb_MainDatabase[Link],0)),"")</f>
        <v>8857128011041</v>
      </c>
      <c r="H38" s="93" t="str">
        <f t="array" ref="H38">IF(F38&lt;&gt;"",INDEX(tb_MainDatabase[Grand],MATCH(F38,tb_MainDatabase[Link],0)),"")</f>
        <v>EDP</v>
      </c>
      <c r="I38" s="93" t="str">
        <f t="array" ref="I38">IF(F38&lt;&gt;"",INDEX(tb_MainDatabase[Size],MATCH(F38,tb_MainDatabase[Link],0)),"")</f>
        <v>50 ml.</v>
      </c>
      <c r="J38" s="92">
        <v>1.0</v>
      </c>
      <c r="K38" s="92">
        <f t="array" ref="K38">IF(F38&lt;&gt;"",INDEX(tb_MainDatabase[ราคา],MATCH(F38,tb_MainDatabase[Link],0)),"")*J38</f>
        <v>1890</v>
      </c>
      <c r="L38" s="92">
        <v>1890.0</v>
      </c>
      <c r="M38" s="92">
        <f t="shared" si="2"/>
        <v>0</v>
      </c>
      <c r="N38" s="96">
        <f t="shared" si="3"/>
        <v>0</v>
      </c>
      <c r="O38" s="97"/>
      <c r="P38" s="117"/>
      <c r="Q38" s="118"/>
      <c r="R38" s="99">
        <f t="shared" si="4"/>
        <v>0</v>
      </c>
      <c r="S38" s="84"/>
      <c r="T38" s="84"/>
    </row>
    <row r="39" ht="22.5" customHeight="1">
      <c r="A39" s="39" t="s">
        <v>33</v>
      </c>
      <c r="B39" s="40">
        <v>45983.0</v>
      </c>
      <c r="C39" s="121" t="s">
        <v>157</v>
      </c>
      <c r="D39" s="45" t="s">
        <v>181</v>
      </c>
      <c r="E39" s="47">
        <v>2.02500000000039E14</v>
      </c>
      <c r="F39" s="49" t="s">
        <v>143</v>
      </c>
      <c r="G39" s="55">
        <f t="array" ref="G39">IF(F39&lt;&gt;"",INDEX(tb_MainDatabase[Barcode],MATCH(F39,tb_MainDatabase[Link],0)),"")</f>
        <v>8857128011041</v>
      </c>
      <c r="H39" s="60" t="str">
        <f t="array" ref="H39">IF(F39&lt;&gt;"",INDEX(tb_MainDatabase[Grand],MATCH(F39,tb_MainDatabase[Link],0)),"")</f>
        <v>EDP</v>
      </c>
      <c r="I39" s="60" t="str">
        <f t="array" ref="I39">IF(F39&lt;&gt;"",INDEX(tb_MainDatabase[Size],MATCH(F39,tb_MainDatabase[Link],0)),"")</f>
        <v>50 ml.</v>
      </c>
      <c r="J39" s="55">
        <v>1.0</v>
      </c>
      <c r="K39" s="55">
        <f t="array" ref="K39">IF(F39&lt;&gt;"",INDEX(tb_MainDatabase[ราคา],MATCH(F39,tb_MainDatabase[Link],0)),"")*J39</f>
        <v>1890</v>
      </c>
      <c r="L39" s="55">
        <v>1890.0</v>
      </c>
      <c r="M39" s="55">
        <f t="shared" si="2"/>
        <v>0</v>
      </c>
      <c r="N39" s="71">
        <f t="shared" si="3"/>
        <v>0</v>
      </c>
      <c r="O39" s="101"/>
      <c r="P39" s="119"/>
      <c r="Q39" s="120"/>
      <c r="R39" s="79" t="str">
        <f t="shared" si="4"/>
        <v>1763799660948781545</v>
      </c>
      <c r="S39" s="82"/>
      <c r="T39" s="82"/>
    </row>
    <row r="40" ht="22.5" customHeight="1">
      <c r="A40" s="39" t="s">
        <v>33</v>
      </c>
      <c r="B40" s="40">
        <v>45983.0</v>
      </c>
      <c r="C40" s="121" t="s">
        <v>157</v>
      </c>
      <c r="D40" s="45" t="s">
        <v>184</v>
      </c>
      <c r="E40" s="47">
        <v>2.02500000000041E14</v>
      </c>
      <c r="F40" s="49" t="s">
        <v>185</v>
      </c>
      <c r="G40" s="55">
        <f t="array" ref="G40">IF(F40&lt;&gt;"",INDEX(tb_MainDatabase[Barcode],MATCH(F40,tb_MainDatabase[Link],0)),"")</f>
        <v>8857128011317</v>
      </c>
      <c r="H40" s="60" t="str">
        <f t="array" ref="H40">IF(F40&lt;&gt;"",INDEX(tb_MainDatabase[Grand],MATCH(F40,tb_MainDatabase[Link],0)),"")</f>
        <v>EDP</v>
      </c>
      <c r="I40" s="60" t="str">
        <f t="array" ref="I40">IF(F40&lt;&gt;"",INDEX(tb_MainDatabase[Size],MATCH(F40,tb_MainDatabase[Link],0)),"")</f>
        <v>50 ml.</v>
      </c>
      <c r="J40" s="55">
        <v>1.0</v>
      </c>
      <c r="K40" s="55">
        <f t="array" ref="K40">IF(F40&lt;&gt;"",INDEX(tb_MainDatabase[ราคา],MATCH(F40,tb_MainDatabase[Link],0)),"")*J40</f>
        <v>1890</v>
      </c>
      <c r="L40" s="55">
        <v>1890.0</v>
      </c>
      <c r="M40" s="55">
        <f t="shared" si="2"/>
        <v>0</v>
      </c>
      <c r="N40" s="71">
        <f t="shared" si="3"/>
        <v>0</v>
      </c>
      <c r="O40" s="101"/>
      <c r="P40" s="119"/>
      <c r="Q40" s="120"/>
      <c r="R40" s="79" t="str">
        <f t="shared" si="4"/>
        <v>1763802160509215883</v>
      </c>
      <c r="S40" s="82"/>
      <c r="T40" s="82"/>
    </row>
    <row r="41" ht="22.5" customHeight="1">
      <c r="A41" s="39" t="s">
        <v>33</v>
      </c>
      <c r="B41" s="85">
        <v>45983.0</v>
      </c>
      <c r="C41" s="121" t="s">
        <v>157</v>
      </c>
      <c r="D41" s="87" t="s">
        <v>188</v>
      </c>
      <c r="E41" s="88">
        <v>2.02500000000042E14</v>
      </c>
      <c r="F41" s="89" t="s">
        <v>189</v>
      </c>
      <c r="G41" s="92">
        <f t="array" ref="G41">IF(F41&lt;&gt;"",INDEX(tb_MainDatabase[Barcode],MATCH(F41,tb_MainDatabase[Link],0)),"")</f>
        <v>8857128011140</v>
      </c>
      <c r="H41" s="93" t="str">
        <f t="array" ref="H41">IF(F41&lt;&gt;"",INDEX(tb_MainDatabase[Grand],MATCH(F41,tb_MainDatabase[Link],0)),"")</f>
        <v>EDP</v>
      </c>
      <c r="I41" s="93" t="str">
        <f t="array" ref="I41">IF(F41&lt;&gt;"",INDEX(tb_MainDatabase[Size],MATCH(F41,tb_MainDatabase[Link],0)),"")</f>
        <v>50 ml.</v>
      </c>
      <c r="J41" s="92">
        <v>1.0</v>
      </c>
      <c r="K41" s="92">
        <f t="array" ref="K41">IF(F41&lt;&gt;"",INDEX(tb_MainDatabase[ราคา],MATCH(F41,tb_MainDatabase[Link],0)),"")*J41</f>
        <v>1890</v>
      </c>
      <c r="L41" s="92">
        <v>1890.0</v>
      </c>
      <c r="M41" s="92">
        <f t="shared" si="2"/>
        <v>0</v>
      </c>
      <c r="N41" s="96">
        <f t="shared" si="3"/>
        <v>0</v>
      </c>
      <c r="O41" s="97"/>
      <c r="P41" s="117"/>
      <c r="Q41" s="118"/>
      <c r="R41" s="99" t="str">
        <f t="shared" si="4"/>
        <v>1763802968002313855</v>
      </c>
      <c r="S41" s="84"/>
      <c r="T41" s="84"/>
    </row>
    <row r="42" ht="22.5" customHeight="1">
      <c r="A42" s="39" t="s">
        <v>33</v>
      </c>
      <c r="B42" s="40">
        <v>45983.0</v>
      </c>
      <c r="C42" s="121" t="s">
        <v>157</v>
      </c>
      <c r="D42" s="45" t="s">
        <v>191</v>
      </c>
      <c r="E42" s="47">
        <v>2.02500000000043E14</v>
      </c>
      <c r="F42" s="49" t="s">
        <v>175</v>
      </c>
      <c r="G42" s="55">
        <f t="array" ref="G42">IF(F42&lt;&gt;"",INDEX(tb_MainDatabase[Barcode],MATCH(F42,tb_MainDatabase[Link],0)),"")</f>
        <v>8857128011287</v>
      </c>
      <c r="H42" s="60" t="str">
        <f t="array" ref="H42">IF(F42&lt;&gt;"",INDEX(tb_MainDatabase[Grand],MATCH(F42,tb_MainDatabase[Link],0)),"")</f>
        <v>EDP</v>
      </c>
      <c r="I42" s="60" t="str">
        <f t="array" ref="I42">IF(F42&lt;&gt;"",INDEX(tb_MainDatabase[Size],MATCH(F42,tb_MainDatabase[Link],0)),"")</f>
        <v>50 ml.</v>
      </c>
      <c r="J42" s="55">
        <v>1.0</v>
      </c>
      <c r="K42" s="55">
        <f t="array" ref="K42">IF(F42&lt;&gt;"",INDEX(tb_MainDatabase[ราคา],MATCH(F42,tb_MainDatabase[Link],0)),"")*J42</f>
        <v>1890</v>
      </c>
      <c r="L42" s="55">
        <v>1890.0</v>
      </c>
      <c r="M42" s="55">
        <f t="shared" si="2"/>
        <v>0</v>
      </c>
      <c r="N42" s="71">
        <f t="shared" si="3"/>
        <v>0</v>
      </c>
      <c r="O42" s="101"/>
      <c r="P42" s="119"/>
      <c r="Q42" s="120"/>
      <c r="R42" s="79" t="str">
        <f t="shared" si="4"/>
        <v>1763806808757836115</v>
      </c>
      <c r="S42" s="82"/>
      <c r="T42" s="82"/>
    </row>
    <row r="43" ht="22.5" customHeight="1">
      <c r="A43" s="39" t="s">
        <v>33</v>
      </c>
      <c r="B43" s="85">
        <v>45983.0</v>
      </c>
      <c r="C43" s="121" t="s">
        <v>157</v>
      </c>
      <c r="D43" s="87" t="s">
        <v>194</v>
      </c>
      <c r="E43" s="88">
        <v>2.02500000000044E14</v>
      </c>
      <c r="F43" s="89" t="s">
        <v>195</v>
      </c>
      <c r="G43" s="92">
        <f t="array" ref="G43">IF(F43&lt;&gt;"",INDEX(tb_MainDatabase[Barcode],MATCH(F43,tb_MainDatabase[Link],0)),"")</f>
        <v>8857128011300</v>
      </c>
      <c r="H43" s="93" t="str">
        <f t="array" ref="H43">IF(F43&lt;&gt;"",INDEX(tb_MainDatabase[Grand],MATCH(F43,tb_MainDatabase[Link],0)),"")</f>
        <v>EDP</v>
      </c>
      <c r="I43" s="93" t="str">
        <f t="array" ref="I43">IF(F43&lt;&gt;"",INDEX(tb_MainDatabase[Size],MATCH(F43,tb_MainDatabase[Link],0)),"")</f>
        <v>50 ml.</v>
      </c>
      <c r="J43" s="92">
        <v>1.0</v>
      </c>
      <c r="K43" s="92">
        <f t="array" ref="K43">IF(F43&lt;&gt;"",INDEX(tb_MainDatabase[ราคา],MATCH(F43,tb_MainDatabase[Link],0)),"")*J43</f>
        <v>1890</v>
      </c>
      <c r="L43" s="92">
        <v>1890.0</v>
      </c>
      <c r="M43" s="92">
        <f t="shared" si="2"/>
        <v>0</v>
      </c>
      <c r="N43" s="96">
        <f t="shared" si="3"/>
        <v>0</v>
      </c>
      <c r="O43" s="97"/>
      <c r="P43" s="117"/>
      <c r="Q43" s="118"/>
      <c r="R43" s="99" t="str">
        <f t="shared" si="4"/>
        <v>1763807111406262295</v>
      </c>
      <c r="S43" s="84"/>
      <c r="T43" s="84"/>
    </row>
    <row r="44" ht="22.5" customHeight="1">
      <c r="A44" s="39" t="s">
        <v>33</v>
      </c>
      <c r="B44" s="40">
        <v>45983.0</v>
      </c>
      <c r="C44" s="121" t="s">
        <v>157</v>
      </c>
      <c r="D44" s="45" t="s">
        <v>198</v>
      </c>
      <c r="E44" s="47">
        <v>2.02500000000045E14</v>
      </c>
      <c r="F44" s="49" t="s">
        <v>81</v>
      </c>
      <c r="G44" s="55">
        <f t="array" ref="G44">IF(F44&lt;&gt;"",INDEX(tb_MainDatabase[Barcode],MATCH(F44,tb_MainDatabase[Link],0)),"")</f>
        <v>8857128011119</v>
      </c>
      <c r="H44" s="60" t="str">
        <f t="array" ref="H44">IF(F44&lt;&gt;"",INDEX(tb_MainDatabase[Grand],MATCH(F44,tb_MainDatabase[Link],0)),"")</f>
        <v>EDP</v>
      </c>
      <c r="I44" s="60" t="str">
        <f t="array" ref="I44">IF(F44&lt;&gt;"",INDEX(tb_MainDatabase[Size],MATCH(F44,tb_MainDatabase[Link],0)),"")</f>
        <v>50 ml.</v>
      </c>
      <c r="J44" s="55">
        <v>1.0</v>
      </c>
      <c r="K44" s="55">
        <f t="array" ref="K44">IF(F44&lt;&gt;"",INDEX(tb_MainDatabase[ราคา],MATCH(F44,tb_MainDatabase[Link],0)),"")*J44</f>
        <v>1890</v>
      </c>
      <c r="L44" s="55">
        <v>500.0</v>
      </c>
      <c r="M44" s="55">
        <f t="shared" si="2"/>
        <v>1390</v>
      </c>
      <c r="N44" s="71">
        <f t="shared" si="3"/>
        <v>2780</v>
      </c>
      <c r="O44" s="72" t="s">
        <v>60</v>
      </c>
      <c r="P44" s="74">
        <v>45983.0</v>
      </c>
      <c r="Q44" s="76">
        <v>0.7652777777777777</v>
      </c>
      <c r="R44" s="79" t="str">
        <f t="shared" si="4"/>
        <v>1763810382604201513</v>
      </c>
      <c r="S44" s="82"/>
      <c r="T44" s="82"/>
    </row>
    <row r="45" ht="22.5" customHeight="1">
      <c r="A45" s="39" t="s">
        <v>33</v>
      </c>
      <c r="B45" s="85">
        <v>45983.0</v>
      </c>
      <c r="C45" s="121" t="s">
        <v>157</v>
      </c>
      <c r="D45" s="87" t="s">
        <v>198</v>
      </c>
      <c r="E45" s="88">
        <v>2.02500000000045E14</v>
      </c>
      <c r="F45" s="89" t="s">
        <v>185</v>
      </c>
      <c r="G45" s="92">
        <f t="array" ref="G45">IF(F45&lt;&gt;"",INDEX(tb_MainDatabase[Barcode],MATCH(F45,tb_MainDatabase[Link],0)),"")</f>
        <v>8857128011317</v>
      </c>
      <c r="H45" s="93" t="str">
        <f t="array" ref="H45">IF(F45&lt;&gt;"",INDEX(tb_MainDatabase[Grand],MATCH(F45,tb_MainDatabase[Link],0)),"")</f>
        <v>EDP</v>
      </c>
      <c r="I45" s="93" t="str">
        <f t="array" ref="I45">IF(F45&lt;&gt;"",INDEX(tb_MainDatabase[Size],MATCH(F45,tb_MainDatabase[Link],0)),"")</f>
        <v>50 ml.</v>
      </c>
      <c r="J45" s="92">
        <v>1.0</v>
      </c>
      <c r="K45" s="92">
        <f t="array" ref="K45">IF(F45&lt;&gt;"",INDEX(tb_MainDatabase[ราคา],MATCH(F45,tb_MainDatabase[Link],0)),"")*J45</f>
        <v>1890</v>
      </c>
      <c r="L45" s="92">
        <v>500.0</v>
      </c>
      <c r="M45" s="92">
        <f t="shared" si="2"/>
        <v>1390</v>
      </c>
      <c r="N45" s="96">
        <f t="shared" si="3"/>
        <v>0</v>
      </c>
      <c r="O45" s="97"/>
      <c r="P45" s="117"/>
      <c r="Q45" s="118"/>
      <c r="R45" s="99">
        <f t="shared" si="4"/>
        <v>0</v>
      </c>
      <c r="S45" s="84"/>
      <c r="T45" s="84"/>
    </row>
    <row r="46" ht="22.5" customHeight="1">
      <c r="A46" s="39" t="s">
        <v>33</v>
      </c>
      <c r="B46" s="40">
        <v>45983.0</v>
      </c>
      <c r="C46" s="121" t="s">
        <v>157</v>
      </c>
      <c r="D46" s="45" t="s">
        <v>198</v>
      </c>
      <c r="E46" s="47">
        <v>2.02500000000045E14</v>
      </c>
      <c r="F46" s="49" t="s">
        <v>155</v>
      </c>
      <c r="G46" s="103">
        <f t="array" ref="G46">IF(F46&lt;&gt;"",INDEX(tb_MainDatabase[Barcode],MATCH(F46,tb_MainDatabase[Link],0)),"")</f>
        <v>8857128012130</v>
      </c>
      <c r="H46" s="60" t="str">
        <f t="array" ref="H46">IF(F46&lt;&gt;"",INDEX(tb_MainDatabase[Grand],MATCH(F46,tb_MainDatabase[Link],0)),"")</f>
        <v>Tumbler</v>
      </c>
      <c r="I46" s="60" t="str">
        <f t="array" ref="I46">IF(F46&lt;&gt;"",INDEX(tb_MainDatabase[Size],MATCH(F46,tb_MainDatabase[Link],0)),"")</f>
        <v>White</v>
      </c>
      <c r="J46" s="55">
        <v>1.0</v>
      </c>
      <c r="K46" s="55">
        <f t="array" ref="K46">IF(F46&lt;&gt;"",INDEX(tb_MainDatabase[ราคา],MATCH(F46,tb_MainDatabase[Link],0)),"")*J46</f>
        <v>0</v>
      </c>
      <c r="L46" s="102"/>
      <c r="M46" s="55">
        <f t="shared" si="2"/>
        <v>0</v>
      </c>
      <c r="N46" s="71">
        <f t="shared" si="3"/>
        <v>0</v>
      </c>
      <c r="O46" s="101"/>
      <c r="P46" s="119"/>
      <c r="Q46" s="120"/>
      <c r="R46" s="79">
        <f t="shared" si="4"/>
        <v>0</v>
      </c>
      <c r="S46" s="82"/>
      <c r="T46" s="82"/>
    </row>
    <row r="47" ht="22.5" customHeight="1">
      <c r="A47" s="39" t="s">
        <v>33</v>
      </c>
      <c r="B47" s="85">
        <v>45983.0</v>
      </c>
      <c r="C47" s="121" t="s">
        <v>157</v>
      </c>
      <c r="D47" s="87" t="s">
        <v>198</v>
      </c>
      <c r="E47" s="88">
        <v>2.02500000000045E14</v>
      </c>
      <c r="F47" s="89" t="s">
        <v>78</v>
      </c>
      <c r="G47" s="104">
        <f t="array" ref="G47">IF(F47&lt;&gt;"",INDEX(tb_MainDatabase[Barcode],MATCH(F47,tb_MainDatabase[Link],0)),"")</f>
        <v>8857128012132</v>
      </c>
      <c r="H47" s="93" t="str">
        <f t="array" ref="H47">IF(F47&lt;&gt;"",INDEX(tb_MainDatabase[Grand],MATCH(F47,tb_MainDatabase[Link],0)),"")</f>
        <v>Cloth</v>
      </c>
      <c r="I47" s="93" t="str">
        <f t="array" ref="I47">IF(F47&lt;&gt;"",INDEX(tb_MainDatabase[Size],MATCH(F47,tb_MainDatabase[Link],0)),"")</f>
        <v>Size M</v>
      </c>
      <c r="J47" s="92">
        <v>1.0</v>
      </c>
      <c r="K47" s="92">
        <f t="array" ref="K47">IF(F47&lt;&gt;"",INDEX(tb_MainDatabase[ราคา],MATCH(F47,tb_MainDatabase[Link],0)),"")*J47</f>
        <v>0</v>
      </c>
      <c r="L47" s="98"/>
      <c r="M47" s="92">
        <f t="shared" si="2"/>
        <v>0</v>
      </c>
      <c r="N47" s="96">
        <f t="shared" si="3"/>
        <v>0</v>
      </c>
      <c r="O47" s="97"/>
      <c r="P47" s="117"/>
      <c r="Q47" s="118"/>
      <c r="R47" s="99">
        <f t="shared" si="4"/>
        <v>0</v>
      </c>
      <c r="S47" s="84"/>
      <c r="T47" s="84"/>
    </row>
    <row r="48" ht="22.5" customHeight="1">
      <c r="A48" s="39" t="s">
        <v>33</v>
      </c>
      <c r="B48" s="40">
        <v>45983.0</v>
      </c>
      <c r="C48" s="121" t="s">
        <v>157</v>
      </c>
      <c r="D48" s="45" t="s">
        <v>211</v>
      </c>
      <c r="E48" s="47">
        <v>2.02500000000046E14</v>
      </c>
      <c r="F48" s="49" t="s">
        <v>212</v>
      </c>
      <c r="G48" s="55">
        <f t="array" ref="G48">IF(F48&lt;&gt;"",INDEX(tb_MainDatabase[Barcode],MATCH(F48,tb_MainDatabase[Link],0)),"")</f>
        <v>8857128011911</v>
      </c>
      <c r="H48" s="60" t="str">
        <f t="array" ref="H48">IF(F48&lt;&gt;"",INDEX(tb_MainDatabase[Grand],MATCH(F48,tb_MainDatabase[Link],0)),"")</f>
        <v>EDP</v>
      </c>
      <c r="I48" s="60" t="str">
        <f t="array" ref="I48">IF(F48&lt;&gt;"",INDEX(tb_MainDatabase[Size],MATCH(F48,tb_MainDatabase[Link],0)),"")</f>
        <v>30 ml.</v>
      </c>
      <c r="J48" s="55">
        <v>1.0</v>
      </c>
      <c r="K48" s="55">
        <f t="array" ref="K48">IF(F48&lt;&gt;"",INDEX(tb_MainDatabase[ราคา],MATCH(F48,tb_MainDatabase[Link],0)),"")*J48</f>
        <v>1290</v>
      </c>
      <c r="L48" s="55">
        <v>300.0</v>
      </c>
      <c r="M48" s="55">
        <f t="shared" si="2"/>
        <v>990</v>
      </c>
      <c r="N48" s="71">
        <f t="shared" si="3"/>
        <v>990</v>
      </c>
      <c r="O48" s="122" t="s">
        <v>133</v>
      </c>
      <c r="P48" s="74">
        <v>45983.0</v>
      </c>
      <c r="Q48" s="120"/>
      <c r="R48" s="79" t="str">
        <f t="shared" si="4"/>
        <v>1763812643253162831</v>
      </c>
      <c r="S48" s="82"/>
      <c r="T48" s="82"/>
    </row>
    <row r="49" ht="22.5" customHeight="1">
      <c r="A49" s="39" t="s">
        <v>33</v>
      </c>
      <c r="B49" s="85">
        <v>45983.0</v>
      </c>
      <c r="C49" s="121" t="s">
        <v>157</v>
      </c>
      <c r="D49" s="87" t="s">
        <v>215</v>
      </c>
      <c r="E49" s="88">
        <v>2.02500000000047E14</v>
      </c>
      <c r="F49" s="89" t="s">
        <v>216</v>
      </c>
      <c r="G49" s="92">
        <f t="array" ref="G49">IF(F49&lt;&gt;"",INDEX(tb_MainDatabase[Barcode],MATCH(F49,tb_MainDatabase[Link],0)),"")</f>
        <v>8857128011522</v>
      </c>
      <c r="H49" s="93" t="str">
        <f t="array" ref="H49">IF(F49&lt;&gt;"",INDEX(tb_MainDatabase[Grand],MATCH(F49,tb_MainDatabase[Link],0)),"")</f>
        <v>EDP</v>
      </c>
      <c r="I49" s="93" t="str">
        <f t="array" ref="I49">IF(F49&lt;&gt;"",INDEX(tb_MainDatabase[Size],MATCH(F49,tb_MainDatabase[Link],0)),"")</f>
        <v>50 ml.</v>
      </c>
      <c r="J49" s="92">
        <v>1.0</v>
      </c>
      <c r="K49" s="92">
        <f t="array" ref="K49">IF(F49&lt;&gt;"",INDEX(tb_MainDatabase[ราคา],MATCH(F49,tb_MainDatabase[Link],0)),"")*J49</f>
        <v>1890</v>
      </c>
      <c r="L49" s="92">
        <v>500.0</v>
      </c>
      <c r="M49" s="92">
        <f t="shared" si="2"/>
        <v>1390</v>
      </c>
      <c r="N49" s="96">
        <f t="shared" si="3"/>
        <v>1390</v>
      </c>
      <c r="O49" s="109" t="s">
        <v>60</v>
      </c>
      <c r="P49" s="110">
        <v>45983.0</v>
      </c>
      <c r="Q49" s="111">
        <v>0.8333333333333334</v>
      </c>
      <c r="R49" s="99" t="str">
        <f t="shared" si="4"/>
        <v>1763812928898240614</v>
      </c>
      <c r="S49" s="84"/>
      <c r="T49" s="84"/>
    </row>
    <row r="50" ht="22.5" customHeight="1">
      <c r="A50" s="39" t="s">
        <v>33</v>
      </c>
      <c r="B50" s="40">
        <v>45983.0</v>
      </c>
      <c r="C50" s="121" t="s">
        <v>157</v>
      </c>
      <c r="D50" s="45" t="s">
        <v>215</v>
      </c>
      <c r="E50" s="47">
        <v>2.02500000000047E14</v>
      </c>
      <c r="F50" s="49" t="s">
        <v>84</v>
      </c>
      <c r="G50" s="55">
        <f t="array" ref="G50">IF(F50&lt;&gt;"",INDEX(tb_MainDatabase[Barcode],MATCH(F50,tb_MainDatabase[Link],0)),"")</f>
        <v>8857128012040</v>
      </c>
      <c r="H50" s="60" t="str">
        <f t="array" ref="H50">IF(F50&lt;&gt;"",INDEX(tb_MainDatabase[Grand],MATCH(F50,tb_MainDatabase[Link],0)),"")</f>
        <v>EDP</v>
      </c>
      <c r="I50" s="60" t="str">
        <f t="array" ref="I50">IF(F50&lt;&gt;"",INDEX(tb_MainDatabase[Size],MATCH(F50,tb_MainDatabase[Link],0)),"")</f>
        <v>4 ml.</v>
      </c>
      <c r="J50" s="55">
        <v>1.0</v>
      </c>
      <c r="K50" s="55">
        <f t="array" ref="K50">IF(F50&lt;&gt;"",INDEX(tb_MainDatabase[ราคา],MATCH(F50,tb_MainDatabase[Link],0)),"")*J50</f>
        <v>179</v>
      </c>
      <c r="L50" s="55">
        <v>179.0</v>
      </c>
      <c r="M50" s="55">
        <f t="shared" si="2"/>
        <v>0</v>
      </c>
      <c r="N50" s="71">
        <f t="shared" si="3"/>
        <v>0</v>
      </c>
      <c r="O50" s="101"/>
      <c r="P50" s="119"/>
      <c r="Q50" s="120"/>
      <c r="R50" s="79">
        <f t="shared" si="4"/>
        <v>0</v>
      </c>
      <c r="S50" s="82"/>
      <c r="T50" s="82"/>
    </row>
    <row r="51" ht="22.5" customHeight="1">
      <c r="A51" s="39" t="s">
        <v>33</v>
      </c>
      <c r="B51" s="85">
        <v>45984.0</v>
      </c>
      <c r="C51" s="121" t="s">
        <v>157</v>
      </c>
      <c r="D51" s="87" t="s">
        <v>220</v>
      </c>
      <c r="E51" s="88">
        <v>2.02500000000048E14</v>
      </c>
      <c r="F51" s="89" t="s">
        <v>93</v>
      </c>
      <c r="G51" s="92">
        <f t="array" ref="G51">IF(F51&lt;&gt;"",INDEX(tb_MainDatabase[Barcode],MATCH(F51,tb_MainDatabase[Link],0)),"")</f>
        <v>8857128011171</v>
      </c>
      <c r="H51" s="93" t="str">
        <f t="array" ref="H51">IF(F51&lt;&gt;"",INDEX(tb_MainDatabase[Grand],MATCH(F51,tb_MainDatabase[Link],0)),"")</f>
        <v>EDP</v>
      </c>
      <c r="I51" s="93" t="str">
        <f t="array" ref="I51">IF(F51&lt;&gt;"",INDEX(tb_MainDatabase[Size],MATCH(F51,tb_MainDatabase[Link],0)),"")</f>
        <v>50 ml.</v>
      </c>
      <c r="J51" s="92">
        <v>1.0</v>
      </c>
      <c r="K51" s="92">
        <f t="array" ref="K51">IF(F51&lt;&gt;"",INDEX(tb_MainDatabase[ราคา],MATCH(F51,tb_MainDatabase[Link],0)),"")*J51</f>
        <v>1890</v>
      </c>
      <c r="L51" s="92">
        <v>1890.0</v>
      </c>
      <c r="M51" s="92">
        <f t="shared" si="2"/>
        <v>0</v>
      </c>
      <c r="N51" s="96">
        <f t="shared" si="3"/>
        <v>0</v>
      </c>
      <c r="O51" s="97"/>
      <c r="P51" s="117"/>
      <c r="Q51" s="118"/>
      <c r="R51" s="99" t="str">
        <f t="shared" si="4"/>
        <v>1763869083751892558</v>
      </c>
      <c r="S51" s="84"/>
      <c r="T51" s="84"/>
    </row>
    <row r="52" ht="22.5" customHeight="1">
      <c r="A52" s="39" t="s">
        <v>33</v>
      </c>
      <c r="B52" s="40">
        <v>45984.0</v>
      </c>
      <c r="C52" s="121" t="s">
        <v>157</v>
      </c>
      <c r="D52" s="45" t="s">
        <v>223</v>
      </c>
      <c r="E52" s="47">
        <v>2.02500000000049E14</v>
      </c>
      <c r="F52" s="49" t="s">
        <v>224</v>
      </c>
      <c r="G52" s="55">
        <f t="array" ref="G52">IF(F52&lt;&gt;"",INDEX(tb_MainDatabase[Barcode],MATCH(F52,tb_MainDatabase[Link],0)),"")</f>
        <v>8857128012053</v>
      </c>
      <c r="H52" s="60" t="str">
        <f t="array" ref="H52">IF(F52&lt;&gt;"",INDEX(tb_MainDatabase[Grand],MATCH(F52,tb_MainDatabase[Link],0)),"")</f>
        <v>EDP</v>
      </c>
      <c r="I52" s="60" t="str">
        <f t="array" ref="I52">IF(F52&lt;&gt;"",INDEX(tb_MainDatabase[Size],MATCH(F52,tb_MainDatabase[Link],0)),"")</f>
        <v>10 ml.</v>
      </c>
      <c r="J52" s="55">
        <v>1.0</v>
      </c>
      <c r="K52" s="55">
        <f t="array" ref="K52">IF(F52&lt;&gt;"",INDEX(tb_MainDatabase[ราคา],MATCH(F52,tb_MainDatabase[Link],0)),"")*J52</f>
        <v>450</v>
      </c>
      <c r="L52" s="55">
        <v>100.0</v>
      </c>
      <c r="M52" s="55">
        <f t="shared" si="2"/>
        <v>350</v>
      </c>
      <c r="N52" s="71">
        <f t="shared" si="3"/>
        <v>350</v>
      </c>
      <c r="O52" s="72" t="s">
        <v>133</v>
      </c>
      <c r="P52" s="119"/>
      <c r="Q52" s="120"/>
      <c r="R52" s="79" t="str">
        <f t="shared" si="4"/>
        <v>1763883038708874570</v>
      </c>
      <c r="S52" s="82"/>
      <c r="T52" s="82"/>
    </row>
    <row r="53" ht="22.5" customHeight="1">
      <c r="A53" s="39" t="s">
        <v>33</v>
      </c>
      <c r="B53" s="85">
        <v>45984.0</v>
      </c>
      <c r="C53" s="121" t="s">
        <v>157</v>
      </c>
      <c r="D53" s="87" t="s">
        <v>227</v>
      </c>
      <c r="E53" s="88">
        <v>2.0250000000005E14</v>
      </c>
      <c r="F53" s="89" t="s">
        <v>89</v>
      </c>
      <c r="G53" s="92">
        <f t="array" ref="G53">IF(F53&lt;&gt;"",INDEX(tb_MainDatabase[Barcode],MATCH(F53,tb_MainDatabase[Link],0)),"")</f>
        <v>8857128011058</v>
      </c>
      <c r="H53" s="93" t="str">
        <f t="array" ref="H53">IF(F53&lt;&gt;"",INDEX(tb_MainDatabase[Grand],MATCH(F53,tb_MainDatabase[Link],0)),"")</f>
        <v>EDP</v>
      </c>
      <c r="I53" s="93" t="str">
        <f t="array" ref="I53">IF(F53&lt;&gt;"",INDEX(tb_MainDatabase[Size],MATCH(F53,tb_MainDatabase[Link],0)),"")</f>
        <v>50 ml.</v>
      </c>
      <c r="J53" s="92">
        <v>1.0</v>
      </c>
      <c r="K53" s="92">
        <f t="array" ref="K53">IF(F53&lt;&gt;"",INDEX(tb_MainDatabase[ราคา],MATCH(F53,tb_MainDatabase[Link],0)),"")*J53</f>
        <v>1890</v>
      </c>
      <c r="L53" s="92">
        <v>1890.0</v>
      </c>
      <c r="M53" s="92">
        <f t="shared" si="2"/>
        <v>0</v>
      </c>
      <c r="N53" s="96">
        <f t="shared" si="3"/>
        <v>0</v>
      </c>
      <c r="O53" s="97"/>
      <c r="P53" s="117"/>
      <c r="Q53" s="118"/>
      <c r="R53" s="99" t="str">
        <f t="shared" si="4"/>
        <v>1763884283410106000</v>
      </c>
      <c r="S53" s="84"/>
      <c r="T53" s="84"/>
    </row>
    <row r="54" ht="22.5" customHeight="1">
      <c r="A54" s="39" t="s">
        <v>33</v>
      </c>
      <c r="B54" s="40">
        <v>45984.0</v>
      </c>
      <c r="C54" s="121" t="s">
        <v>157</v>
      </c>
      <c r="D54" s="45" t="s">
        <v>230</v>
      </c>
      <c r="E54" s="47">
        <v>2.02500000000051E14</v>
      </c>
      <c r="F54" s="49" t="s">
        <v>189</v>
      </c>
      <c r="G54" s="55">
        <f t="array" ref="G54">IF(F54&lt;&gt;"",INDEX(tb_MainDatabase[Barcode],MATCH(F54,tb_MainDatabase[Link],0)),"")</f>
        <v>8857128011140</v>
      </c>
      <c r="H54" s="60" t="str">
        <f t="array" ref="H54">IF(F54&lt;&gt;"",INDEX(tb_MainDatabase[Grand],MATCH(F54,tb_MainDatabase[Link],0)),"")</f>
        <v>EDP</v>
      </c>
      <c r="I54" s="60" t="str">
        <f t="array" ref="I54">IF(F54&lt;&gt;"",INDEX(tb_MainDatabase[Size],MATCH(F54,tb_MainDatabase[Link],0)),"")</f>
        <v>50 ml.</v>
      </c>
      <c r="J54" s="55">
        <v>1.0</v>
      </c>
      <c r="K54" s="55">
        <f t="array" ref="K54">IF(F54&lt;&gt;"",INDEX(tb_MainDatabase[ราคา],MATCH(F54,tb_MainDatabase[Link],0)),"")*J54</f>
        <v>1890</v>
      </c>
      <c r="L54" s="55">
        <v>1890.0</v>
      </c>
      <c r="M54" s="55">
        <f t="shared" si="2"/>
        <v>0</v>
      </c>
      <c r="N54" s="71">
        <f t="shared" si="3"/>
        <v>0</v>
      </c>
      <c r="O54" s="101"/>
      <c r="P54" s="119"/>
      <c r="Q54" s="120"/>
      <c r="R54" s="79" t="str">
        <f t="shared" si="4"/>
        <v>1763891067547785891</v>
      </c>
      <c r="S54" s="82"/>
      <c r="T54" s="82"/>
    </row>
    <row r="55" ht="22.5" customHeight="1">
      <c r="A55" s="39" t="s">
        <v>33</v>
      </c>
      <c r="B55" s="85">
        <v>45984.0</v>
      </c>
      <c r="C55" s="121" t="s">
        <v>157</v>
      </c>
      <c r="D55" s="87" t="s">
        <v>235</v>
      </c>
      <c r="E55" s="88">
        <v>2.02500000000052E14</v>
      </c>
      <c r="F55" s="89" t="s">
        <v>189</v>
      </c>
      <c r="G55" s="92">
        <f t="array" ref="G55">IF(F55&lt;&gt;"",INDEX(tb_MainDatabase[Barcode],MATCH(F55,tb_MainDatabase[Link],0)),"")</f>
        <v>8857128011140</v>
      </c>
      <c r="H55" s="93" t="str">
        <f t="array" ref="H55">IF(F55&lt;&gt;"",INDEX(tb_MainDatabase[Grand],MATCH(F55,tb_MainDatabase[Link],0)),"")</f>
        <v>EDP</v>
      </c>
      <c r="I55" s="93" t="str">
        <f t="array" ref="I55">IF(F55&lt;&gt;"",INDEX(tb_MainDatabase[Size],MATCH(F55,tb_MainDatabase[Link],0)),"")</f>
        <v>50 ml.</v>
      </c>
      <c r="J55" s="92">
        <v>1.0</v>
      </c>
      <c r="K55" s="92">
        <f t="array" ref="K55">IF(F55&lt;&gt;"",INDEX(tb_MainDatabase[ราคา],MATCH(F55,tb_MainDatabase[Link],0)),"")*J55</f>
        <v>1890</v>
      </c>
      <c r="L55" s="92">
        <v>1890.0</v>
      </c>
      <c r="M55" s="92">
        <f t="shared" si="2"/>
        <v>0</v>
      </c>
      <c r="N55" s="96">
        <f t="shared" si="3"/>
        <v>0</v>
      </c>
      <c r="O55" s="97"/>
      <c r="P55" s="117"/>
      <c r="Q55" s="118"/>
      <c r="R55" s="99" t="str">
        <f t="shared" si="4"/>
        <v>1763892809736930343</v>
      </c>
      <c r="S55" s="84"/>
      <c r="T55" s="84"/>
    </row>
    <row r="56" ht="22.5" customHeight="1">
      <c r="A56" s="39" t="s">
        <v>33</v>
      </c>
      <c r="B56" s="125">
        <v>45984.0</v>
      </c>
      <c r="C56" s="121" t="s">
        <v>157</v>
      </c>
      <c r="D56" s="126" t="s">
        <v>238</v>
      </c>
      <c r="E56" s="127">
        <v>2.02500000000053E14</v>
      </c>
      <c r="F56" s="128" t="s">
        <v>239</v>
      </c>
      <c r="G56" s="129">
        <f t="array" ref="G56">IF(F56&lt;&gt;"",INDEX(tb_MainDatabase[Barcode],MATCH(F56,tb_MainDatabase[Link],0)),"")</f>
        <v>8857128012093</v>
      </c>
      <c r="H56" s="130" t="str">
        <f t="array" ref="H56">IF(F56&lt;&gt;"",INDEX(tb_MainDatabase[Grand],MATCH(F56,tb_MainDatabase[Link],0)),"")</f>
        <v>EDP</v>
      </c>
      <c r="I56" s="130" t="str">
        <f t="array" ref="I56">IF(F56&lt;&gt;"",INDEX(tb_MainDatabase[Size],MATCH(F56,tb_MainDatabase[Link],0)),"")</f>
        <v>10 ml.</v>
      </c>
      <c r="J56" s="129">
        <v>1.0</v>
      </c>
      <c r="K56" s="129">
        <f t="array" ref="K56">IF(F56&lt;&gt;"",INDEX(tb_MainDatabase[ราคา],MATCH(F56,tb_MainDatabase[Link],0)),"")*J56</f>
        <v>450</v>
      </c>
      <c r="L56" s="129">
        <v>100.0</v>
      </c>
      <c r="M56" s="129">
        <f t="shared" si="2"/>
        <v>350</v>
      </c>
      <c r="N56" s="131">
        <f t="shared" si="3"/>
        <v>700</v>
      </c>
      <c r="O56" s="132" t="s">
        <v>58</v>
      </c>
      <c r="P56" s="133">
        <v>45984.0</v>
      </c>
      <c r="Q56" s="134">
        <v>0.7729166666666667</v>
      </c>
      <c r="R56" s="135" t="str">
        <f t="shared" si="4"/>
        <v>1763894693356926533</v>
      </c>
      <c r="S56" s="82"/>
      <c r="T56" s="82"/>
    </row>
    <row r="57" ht="22.5" customHeight="1">
      <c r="A57" s="39" t="s">
        <v>33</v>
      </c>
      <c r="B57" s="136">
        <v>45984.0</v>
      </c>
      <c r="C57" s="121" t="s">
        <v>157</v>
      </c>
      <c r="D57" s="84" t="s">
        <v>238</v>
      </c>
      <c r="E57" s="137">
        <v>2.02500000000053E14</v>
      </c>
      <c r="F57" s="138" t="s">
        <v>242</v>
      </c>
      <c r="G57" s="57">
        <f t="array" ref="G57">IF(F57&lt;&gt;"",INDEX(tb_MainDatabase[Barcode],MATCH(F57,tb_MainDatabase[Link],0)),"")</f>
        <v>8857128012087</v>
      </c>
      <c r="H57" s="62" t="str">
        <f t="array" ref="H57">IF(F57&lt;&gt;"",INDEX(tb_MainDatabase[Grand],MATCH(F57,tb_MainDatabase[Link],0)),"")</f>
        <v>EDP</v>
      </c>
      <c r="I57" s="62" t="str">
        <f t="array" ref="I57">IF(F57&lt;&gt;"",INDEX(tb_MainDatabase[Size],MATCH(F57,tb_MainDatabase[Link],0)),"")</f>
        <v>10 ml.</v>
      </c>
      <c r="J57" s="57">
        <v>1.0</v>
      </c>
      <c r="K57" s="57">
        <f t="array" ref="K57">IF(F57&lt;&gt;"",INDEX(tb_MainDatabase[ราคา],MATCH(F57,tb_MainDatabase[Link],0)),"")*J57</f>
        <v>450</v>
      </c>
      <c r="L57" s="57">
        <v>100.0</v>
      </c>
      <c r="M57" s="57">
        <f t="shared" si="2"/>
        <v>350</v>
      </c>
      <c r="N57" s="75">
        <f t="shared" si="3"/>
        <v>0</v>
      </c>
      <c r="O57" s="139"/>
      <c r="P57" s="140"/>
      <c r="Q57" s="141"/>
      <c r="R57" s="84">
        <f t="shared" si="4"/>
        <v>0</v>
      </c>
      <c r="S57" s="84"/>
      <c r="T57" s="84"/>
    </row>
    <row r="58" ht="22.5" customHeight="1">
      <c r="A58" s="39" t="s">
        <v>33</v>
      </c>
      <c r="B58" s="44">
        <v>45988.0</v>
      </c>
      <c r="C58" s="46" t="s">
        <v>246</v>
      </c>
      <c r="D58" s="48" t="s">
        <v>247</v>
      </c>
      <c r="E58" s="90">
        <v>2.02500000000055E14</v>
      </c>
      <c r="F58" s="53" t="s">
        <v>195</v>
      </c>
      <c r="G58" s="57">
        <f t="array" ref="G58">IF(F58&lt;&gt;"",INDEX(tb_MainDatabase[Barcode],MATCH(F58,tb_MainDatabase[Link],0)),"")</f>
        <v>8857128011300</v>
      </c>
      <c r="H58" s="62" t="str">
        <f t="array" ref="H58">IF(F58&lt;&gt;"",INDEX(tb_MainDatabase[Grand],MATCH(F58,tb_MainDatabase[Link],0)),"")</f>
        <v>EDP</v>
      </c>
      <c r="I58" s="62" t="str">
        <f t="array" ref="I58">IF(F58&lt;&gt;"",INDEX(tb_MainDatabase[Size],MATCH(F58,tb_MainDatabase[Link],0)),"")</f>
        <v>50 ml.</v>
      </c>
      <c r="J58" s="65">
        <v>1.0</v>
      </c>
      <c r="K58" s="57">
        <f t="array" ref="K58">IF(F58&lt;&gt;"",INDEX(tb_MainDatabase[ราคา],MATCH(F58,tb_MainDatabase[Link],0)),"")*J58</f>
        <v>1890</v>
      </c>
      <c r="L58" s="65">
        <v>500.0</v>
      </c>
      <c r="M58" s="57">
        <f t="shared" si="2"/>
        <v>1390</v>
      </c>
      <c r="N58" s="75">
        <f t="shared" si="3"/>
        <v>1390</v>
      </c>
      <c r="O58" s="77" t="s">
        <v>133</v>
      </c>
      <c r="P58" s="140"/>
      <c r="Q58" s="141"/>
      <c r="R58" s="84" t="str">
        <f t="shared" si="4"/>
        <v>1764230008258999899</v>
      </c>
      <c r="S58" s="84"/>
      <c r="T58" s="84"/>
    </row>
    <row r="59" ht="22.5" customHeight="1">
      <c r="A59" s="39" t="s">
        <v>33</v>
      </c>
      <c r="B59" s="44">
        <v>45988.0</v>
      </c>
      <c r="C59" s="46" t="s">
        <v>246</v>
      </c>
      <c r="D59" s="48" t="s">
        <v>250</v>
      </c>
      <c r="E59" s="90">
        <v>2.02500000000056E14</v>
      </c>
      <c r="F59" s="53" t="s">
        <v>195</v>
      </c>
      <c r="G59" s="57">
        <f t="array" ref="G59">IF(F59&lt;&gt;"",INDEX(tb_MainDatabase[Barcode],MATCH(F59,tb_MainDatabase[Link],0)),"")</f>
        <v>8857128011300</v>
      </c>
      <c r="H59" s="62" t="str">
        <f t="array" ref="H59">IF(F59&lt;&gt;"",INDEX(tb_MainDatabase[Grand],MATCH(F59,tb_MainDatabase[Link],0)),"")</f>
        <v>EDP</v>
      </c>
      <c r="I59" s="62" t="str">
        <f t="array" ref="I59">IF(F59&lt;&gt;"",INDEX(tb_MainDatabase[Size],MATCH(F59,tb_MainDatabase[Link],0)),"")</f>
        <v>50 ml.</v>
      </c>
      <c r="J59" s="65">
        <v>1.0</v>
      </c>
      <c r="K59" s="57">
        <f t="array" ref="K59">IF(F59&lt;&gt;"",INDEX(tb_MainDatabase[ราคา],MATCH(F59,tb_MainDatabase[Link],0)),"")*J59</f>
        <v>1890</v>
      </c>
      <c r="L59" s="65">
        <v>500.0</v>
      </c>
      <c r="M59" s="57">
        <f t="shared" si="2"/>
        <v>1390</v>
      </c>
      <c r="N59" s="75">
        <f t="shared" si="3"/>
        <v>1390</v>
      </c>
      <c r="O59" s="77" t="s">
        <v>133</v>
      </c>
      <c r="P59" s="140"/>
      <c r="Q59" s="141"/>
      <c r="R59" s="84" t="str">
        <f t="shared" si="4"/>
        <v>1764230294991586025</v>
      </c>
      <c r="S59" s="84"/>
      <c r="T59" s="84"/>
    </row>
    <row r="60" ht="22.5" customHeight="1">
      <c r="A60" s="39" t="s">
        <v>33</v>
      </c>
      <c r="B60" s="44">
        <v>45988.0</v>
      </c>
      <c r="C60" s="46" t="s">
        <v>246</v>
      </c>
      <c r="D60" s="48" t="s">
        <v>254</v>
      </c>
      <c r="E60" s="90">
        <v>2.02500000000057E14</v>
      </c>
      <c r="F60" s="53" t="s">
        <v>255</v>
      </c>
      <c r="G60" s="57">
        <f t="array" ref="G60">IF(F60&lt;&gt;"",INDEX(tb_MainDatabase[Barcode],MATCH(F60,tb_MainDatabase[Link],0)),"")</f>
        <v>8857128012047</v>
      </c>
      <c r="H60" s="62" t="str">
        <f t="array" ref="H60">IF(F60&lt;&gt;"",INDEX(tb_MainDatabase[Grand],MATCH(F60,tb_MainDatabase[Link],0)),"")</f>
        <v>EDP</v>
      </c>
      <c r="I60" s="62" t="str">
        <f t="array" ref="I60">IF(F60&lt;&gt;"",INDEX(tb_MainDatabase[Size],MATCH(F60,tb_MainDatabase[Link],0)),"")</f>
        <v>10 ml.</v>
      </c>
      <c r="J60" s="65">
        <v>1.0</v>
      </c>
      <c r="K60" s="57">
        <f t="array" ref="K60">IF(F60&lt;&gt;"",INDEX(tb_MainDatabase[ราคา],MATCH(F60,tb_MainDatabase[Link],0)),"")*J60</f>
        <v>450</v>
      </c>
      <c r="L60" s="65">
        <v>100.0</v>
      </c>
      <c r="M60" s="57">
        <f t="shared" si="2"/>
        <v>350</v>
      </c>
      <c r="N60" s="75">
        <f t="shared" si="3"/>
        <v>350</v>
      </c>
      <c r="O60" s="77" t="s">
        <v>60</v>
      </c>
      <c r="P60" s="142">
        <v>45988.0</v>
      </c>
      <c r="Q60" s="80">
        <v>0.70625</v>
      </c>
      <c r="R60" s="84" t="str">
        <f t="shared" si="4"/>
        <v>1764237425691914334</v>
      </c>
      <c r="S60" s="84"/>
      <c r="T60" s="84"/>
    </row>
    <row r="61" ht="22.5" customHeight="1">
      <c r="A61" s="39" t="s">
        <v>33</v>
      </c>
      <c r="B61" s="44">
        <v>45988.0</v>
      </c>
      <c r="C61" s="46" t="s">
        <v>246</v>
      </c>
      <c r="D61" s="48" t="s">
        <v>258</v>
      </c>
      <c r="E61" s="90">
        <v>2.02500000000058E14</v>
      </c>
      <c r="F61" s="53" t="s">
        <v>259</v>
      </c>
      <c r="G61" s="57">
        <f t="array" ref="G61">IF(F61&lt;&gt;"",INDEX(tb_MainDatabase[Barcode],MATCH(F61,tb_MainDatabase[Link],0)),"")</f>
        <v>8857128011133</v>
      </c>
      <c r="H61" s="62" t="str">
        <f t="array" ref="H61">IF(F61&lt;&gt;"",INDEX(tb_MainDatabase[Grand],MATCH(F61,tb_MainDatabase[Link],0)),"")</f>
        <v>EDP</v>
      </c>
      <c r="I61" s="62" t="str">
        <f t="array" ref="I61">IF(F61&lt;&gt;"",INDEX(tb_MainDatabase[Size],MATCH(F61,tb_MainDatabase[Link],0)),"")</f>
        <v>50 ml.</v>
      </c>
      <c r="J61" s="65">
        <v>1.0</v>
      </c>
      <c r="K61" s="57">
        <f t="array" ref="K61">IF(F61&lt;&gt;"",INDEX(tb_MainDatabase[ราคา],MATCH(F61,tb_MainDatabase[Link],0)),"")*J61</f>
        <v>1890</v>
      </c>
      <c r="L61" s="65">
        <v>500.0</v>
      </c>
      <c r="M61" s="57">
        <f t="shared" si="2"/>
        <v>1390</v>
      </c>
      <c r="N61" s="75">
        <f t="shared" si="3"/>
        <v>1390</v>
      </c>
      <c r="O61" s="77" t="s">
        <v>133</v>
      </c>
      <c r="P61" s="140"/>
      <c r="Q61" s="141"/>
      <c r="R61" s="84" t="str">
        <f t="shared" si="4"/>
        <v>1764238487380852084</v>
      </c>
      <c r="S61" s="84"/>
      <c r="T61" s="84"/>
    </row>
    <row r="62" ht="22.5" customHeight="1">
      <c r="A62" s="39" t="s">
        <v>33</v>
      </c>
      <c r="B62" s="44">
        <v>45989.0</v>
      </c>
      <c r="C62" s="46" t="s">
        <v>262</v>
      </c>
      <c r="D62" s="48" t="s">
        <v>263</v>
      </c>
      <c r="E62" s="90">
        <v>2.02500000000059E14</v>
      </c>
      <c r="F62" s="53" t="s">
        <v>264</v>
      </c>
      <c r="G62" s="57">
        <f t="array" ref="G62">IF(F62&lt;&gt;"",INDEX(tb_MainDatabase[Barcode],MATCH(F62,tb_MainDatabase[Link],0)),"")</f>
        <v>8857128011874</v>
      </c>
      <c r="H62" s="62" t="str">
        <f t="array" ref="H62">IF(F62&lt;&gt;"",INDEX(tb_MainDatabase[Grand],MATCH(F62,tb_MainDatabase[Link],0)),"")</f>
        <v>EDP</v>
      </c>
      <c r="I62" s="62" t="str">
        <f t="array" ref="I62">IF(F62&lt;&gt;"",INDEX(tb_MainDatabase[Size],MATCH(F62,tb_MainDatabase[Link],0)),"")</f>
        <v>30 ml.</v>
      </c>
      <c r="J62" s="65">
        <v>1.0</v>
      </c>
      <c r="K62" s="57">
        <f t="array" ref="K62">IF(F62&lt;&gt;"",INDEX(tb_MainDatabase[ราคา],MATCH(F62,tb_MainDatabase[Link],0)),"")*J62</f>
        <v>1290</v>
      </c>
      <c r="L62" s="65">
        <v>300.0</v>
      </c>
      <c r="M62" s="57">
        <f t="shared" si="2"/>
        <v>990</v>
      </c>
      <c r="N62" s="75">
        <f t="shared" si="3"/>
        <v>990</v>
      </c>
      <c r="O62" s="77" t="s">
        <v>133</v>
      </c>
      <c r="P62" s="140"/>
      <c r="Q62" s="141"/>
      <c r="R62" s="84" t="str">
        <f t="shared" si="4"/>
        <v>1764318318000319648</v>
      </c>
      <c r="S62" s="84"/>
      <c r="T62" s="84"/>
    </row>
    <row r="63" ht="22.5" customHeight="1">
      <c r="A63" s="39" t="s">
        <v>33</v>
      </c>
      <c r="B63" s="44">
        <v>45989.0</v>
      </c>
      <c r="C63" s="46" t="s">
        <v>262</v>
      </c>
      <c r="D63" s="48" t="s">
        <v>268</v>
      </c>
      <c r="E63" s="90">
        <v>2.0250000000006E14</v>
      </c>
      <c r="F63" s="53" t="s">
        <v>269</v>
      </c>
      <c r="G63" s="57">
        <f t="array" ref="G63">IF(F63&lt;&gt;"",INDEX(tb_MainDatabase[Barcode],MATCH(F63,tb_MainDatabase[Link],0)),"")</f>
        <v>8857128012060</v>
      </c>
      <c r="H63" s="62" t="str">
        <f t="array" ref="H63">IF(F63&lt;&gt;"",INDEX(tb_MainDatabase[Grand],MATCH(F63,tb_MainDatabase[Link],0)),"")</f>
        <v>EDP</v>
      </c>
      <c r="I63" s="62" t="str">
        <f t="array" ref="I63">IF(F63&lt;&gt;"",INDEX(tb_MainDatabase[Size],MATCH(F63,tb_MainDatabase[Link],0)),"")</f>
        <v>10 ml.</v>
      </c>
      <c r="J63" s="65">
        <v>1.0</v>
      </c>
      <c r="K63" s="57">
        <f t="array" ref="K63">IF(F63&lt;&gt;"",INDEX(tb_MainDatabase[ราคา],MATCH(F63,tb_MainDatabase[Link],0)),"")*J63</f>
        <v>450</v>
      </c>
      <c r="L63" s="65">
        <v>100.0</v>
      </c>
      <c r="M63" s="57">
        <f t="shared" si="2"/>
        <v>350</v>
      </c>
      <c r="N63" s="75">
        <f t="shared" si="3"/>
        <v>350</v>
      </c>
      <c r="O63" s="77" t="s">
        <v>60</v>
      </c>
      <c r="P63" s="142">
        <v>45989.0</v>
      </c>
      <c r="Q63" s="80">
        <v>0.7416666666666667</v>
      </c>
      <c r="R63" s="84" t="str">
        <f t="shared" si="4"/>
        <v>1764326959945828424</v>
      </c>
      <c r="S63" s="84"/>
      <c r="T63" s="84"/>
    </row>
    <row r="64" ht="22.5" customHeight="1">
      <c r="A64" s="39" t="s">
        <v>33</v>
      </c>
      <c r="B64" s="44">
        <v>45989.0</v>
      </c>
      <c r="C64" s="46" t="s">
        <v>262</v>
      </c>
      <c r="D64" s="48" t="s">
        <v>272</v>
      </c>
      <c r="E64" s="90">
        <v>2.02500000000061E14</v>
      </c>
      <c r="F64" s="53" t="s">
        <v>180</v>
      </c>
      <c r="G64" s="57">
        <f t="array" ref="G64">IF(F64&lt;&gt;"",INDEX(tb_MainDatabase[Barcode],MATCH(F64,tb_MainDatabase[Link],0)),"")</f>
        <v>8857128012108</v>
      </c>
      <c r="H64" s="62" t="str">
        <f t="array" ref="H64">IF(F64&lt;&gt;"",INDEX(tb_MainDatabase[Grand],MATCH(F64,tb_MainDatabase[Link],0)),"")</f>
        <v>EDP+</v>
      </c>
      <c r="I64" s="62" t="str">
        <f t="array" ref="I64">IF(F64&lt;&gt;"",INDEX(tb_MainDatabase[Size],MATCH(F64,tb_MainDatabase[Link],0)),"")</f>
        <v>10 ml.</v>
      </c>
      <c r="J64" s="65">
        <v>1.0</v>
      </c>
      <c r="K64" s="57">
        <f t="array" ref="K64">IF(F64&lt;&gt;"",INDEX(tb_MainDatabase[ราคา],MATCH(F64,tb_MainDatabase[Link],0)),"")*J64</f>
        <v>650</v>
      </c>
      <c r="L64" s="65">
        <v>100.0</v>
      </c>
      <c r="M64" s="57">
        <f t="shared" si="2"/>
        <v>550</v>
      </c>
      <c r="N64" s="75">
        <f t="shared" si="3"/>
        <v>550</v>
      </c>
      <c r="O64" s="77" t="s">
        <v>133</v>
      </c>
      <c r="P64" s="107"/>
      <c r="Q64" s="80"/>
      <c r="R64" s="84" t="str">
        <f t="shared" si="4"/>
        <v>1764340722685432661</v>
      </c>
      <c r="S64" s="84"/>
      <c r="T64" s="84"/>
    </row>
    <row r="65" ht="22.5" customHeight="1">
      <c r="A65" s="39" t="s">
        <v>33</v>
      </c>
      <c r="B65" s="44">
        <v>45990.0</v>
      </c>
      <c r="C65" s="42" t="s">
        <v>37</v>
      </c>
      <c r="D65" s="48" t="s">
        <v>275</v>
      </c>
      <c r="E65" s="90">
        <v>2.02500000000062E14</v>
      </c>
      <c r="F65" s="53" t="s">
        <v>129</v>
      </c>
      <c r="G65" s="57">
        <f t="array" ref="G65">IF(F65&lt;&gt;"",INDEX(tb_MainDatabase[Barcode],MATCH(F65,tb_MainDatabase[Link],0)),"")</f>
        <v>8857128012034</v>
      </c>
      <c r="H65" s="62" t="str">
        <f t="array" ref="H65">IF(F65&lt;&gt;"",INDEX(tb_MainDatabase[Grand],MATCH(F65,tb_MainDatabase[Link],0)),"")</f>
        <v>EDP</v>
      </c>
      <c r="I65" s="62" t="str">
        <f t="array" ref="I65">IF(F65&lt;&gt;"",INDEX(tb_MainDatabase[Size],MATCH(F65,tb_MainDatabase[Link],0)),"")</f>
        <v>10 ml.</v>
      </c>
      <c r="J65" s="65">
        <v>1.0</v>
      </c>
      <c r="K65" s="57">
        <f t="array" ref="K65">IF(F65&lt;&gt;"",INDEX(tb_MainDatabase[ราคา],MATCH(F65,tb_MainDatabase[Link],0)),"")*J65</f>
        <v>450</v>
      </c>
      <c r="L65" s="65">
        <v>100.0</v>
      </c>
      <c r="M65" s="57">
        <f t="shared" si="2"/>
        <v>350</v>
      </c>
      <c r="N65" s="75">
        <f t="shared" si="3"/>
        <v>350</v>
      </c>
      <c r="O65" s="77" t="s">
        <v>133</v>
      </c>
      <c r="P65" s="107"/>
      <c r="Q65" s="80"/>
      <c r="R65" s="84" t="str">
        <f t="shared" si="4"/>
        <v>1764388253563460775</v>
      </c>
      <c r="S65" s="84"/>
      <c r="T65" s="84"/>
    </row>
    <row r="66" ht="22.5" customHeight="1">
      <c r="A66" s="39" t="s">
        <v>33</v>
      </c>
      <c r="B66" s="44">
        <v>45990.0</v>
      </c>
      <c r="C66" s="42" t="s">
        <v>37</v>
      </c>
      <c r="D66" s="48" t="s">
        <v>277</v>
      </c>
      <c r="E66" s="90">
        <v>2.02500000000063E14</v>
      </c>
      <c r="F66" s="53" t="s">
        <v>278</v>
      </c>
      <c r="G66" s="57">
        <f t="array" ref="G66">IF(F66&lt;&gt;"",INDEX(tb_MainDatabase[Barcode],MATCH(F66,tb_MainDatabase[Link],0)),"")</f>
        <v>8857128012055</v>
      </c>
      <c r="H66" s="62" t="str">
        <f t="array" ref="H66">IF(F66&lt;&gt;"",INDEX(tb_MainDatabase[Grand],MATCH(F66,tb_MainDatabase[Link],0)),"")</f>
        <v>EDP</v>
      </c>
      <c r="I66" s="62" t="str">
        <f t="array" ref="I66">IF(F66&lt;&gt;"",INDEX(tb_MainDatabase[Size],MATCH(F66,tb_MainDatabase[Link],0)),"")</f>
        <v>10 ml.</v>
      </c>
      <c r="J66" s="65">
        <v>2.0</v>
      </c>
      <c r="K66" s="57">
        <f t="array" ref="K66">IF(F66&lt;&gt;"",INDEX(tb_MainDatabase[ราคา],MATCH(F66,tb_MainDatabase[Link],0)),"")*J66</f>
        <v>900</v>
      </c>
      <c r="L66" s="65">
        <v>100.0</v>
      </c>
      <c r="M66" s="57">
        <f t="shared" si="2"/>
        <v>700</v>
      </c>
      <c r="N66" s="75">
        <f t="shared" si="3"/>
        <v>1400</v>
      </c>
      <c r="O66" s="77" t="s">
        <v>133</v>
      </c>
      <c r="P66" s="107"/>
      <c r="Q66" s="80"/>
      <c r="R66" s="84" t="str">
        <f t="shared" si="4"/>
        <v>1764397086039319702</v>
      </c>
      <c r="S66" s="84"/>
      <c r="T66" s="84"/>
    </row>
    <row r="67" ht="22.5" customHeight="1">
      <c r="A67" s="39" t="s">
        <v>33</v>
      </c>
      <c r="B67" s="44">
        <v>45990.0</v>
      </c>
      <c r="C67" s="42" t="s">
        <v>37</v>
      </c>
      <c r="D67" s="48" t="s">
        <v>277</v>
      </c>
      <c r="E67" s="90">
        <v>2.02500000000063E14</v>
      </c>
      <c r="F67" s="53" t="s">
        <v>280</v>
      </c>
      <c r="G67" s="57">
        <f t="array" ref="G67">IF(F67&lt;&gt;"",INDEX(tb_MainDatabase[Barcode],MATCH(F67,tb_MainDatabase[Link],0)),"")</f>
        <v>8857128012042</v>
      </c>
      <c r="H67" s="62" t="str">
        <f t="array" ref="H67">IF(F67&lt;&gt;"",INDEX(tb_MainDatabase[Grand],MATCH(F67,tb_MainDatabase[Link],0)),"")</f>
        <v>EDP</v>
      </c>
      <c r="I67" s="62" t="str">
        <f t="array" ref="I67">IF(F67&lt;&gt;"",INDEX(tb_MainDatabase[Size],MATCH(F67,tb_MainDatabase[Link],0)),"")</f>
        <v>10 ml.</v>
      </c>
      <c r="J67" s="65">
        <v>2.0</v>
      </c>
      <c r="K67" s="57">
        <f t="array" ref="K67">IF(F67&lt;&gt;"",INDEX(tb_MainDatabase[ราคา],MATCH(F67,tb_MainDatabase[Link],0)),"")*J67</f>
        <v>900</v>
      </c>
      <c r="L67" s="65">
        <v>100.0</v>
      </c>
      <c r="M67" s="57">
        <f t="shared" si="2"/>
        <v>700</v>
      </c>
      <c r="N67" s="75">
        <f t="shared" si="3"/>
        <v>0</v>
      </c>
      <c r="O67" s="77"/>
      <c r="P67" s="107"/>
      <c r="Q67" s="80"/>
      <c r="R67" s="84">
        <f t="shared" si="4"/>
        <v>0</v>
      </c>
      <c r="S67" s="84"/>
      <c r="T67" s="84"/>
    </row>
    <row r="68" ht="22.5" customHeight="1">
      <c r="A68" s="39" t="s">
        <v>33</v>
      </c>
      <c r="B68" s="44">
        <v>45990.0</v>
      </c>
      <c r="C68" s="42" t="s">
        <v>37</v>
      </c>
      <c r="D68" s="48" t="s">
        <v>284</v>
      </c>
      <c r="E68" s="90">
        <v>2.02500000000064E14</v>
      </c>
      <c r="F68" s="53" t="s">
        <v>285</v>
      </c>
      <c r="G68" s="57">
        <f t="array" ref="G68">IF(F68&lt;&gt;"",INDEX(tb_MainDatabase[Barcode],MATCH(F68,tb_MainDatabase[Link],0)),"")</f>
        <v>8857128011065</v>
      </c>
      <c r="H68" s="62" t="str">
        <f t="array" ref="H68">IF(F68&lt;&gt;"",INDEX(tb_MainDatabase[Grand],MATCH(F68,tb_MainDatabase[Link],0)),"")</f>
        <v>EDP</v>
      </c>
      <c r="I68" s="62" t="str">
        <f t="array" ref="I68">IF(F68&lt;&gt;"",INDEX(tb_MainDatabase[Size],MATCH(F68,tb_MainDatabase[Link],0)),"")</f>
        <v>50 ml.</v>
      </c>
      <c r="J68" s="65">
        <v>1.0</v>
      </c>
      <c r="K68" s="57">
        <f t="array" ref="K68">IF(F68&lt;&gt;"",INDEX(tb_MainDatabase[ราคา],MATCH(F68,tb_MainDatabase[Link],0)),"")*J68</f>
        <v>1890</v>
      </c>
      <c r="L68" s="65">
        <v>500.0</v>
      </c>
      <c r="M68" s="57">
        <f t="shared" si="2"/>
        <v>1390</v>
      </c>
      <c r="N68" s="75">
        <f t="shared" si="3"/>
        <v>1740</v>
      </c>
      <c r="O68" s="77" t="s">
        <v>60</v>
      </c>
      <c r="P68" s="142">
        <v>45990.0</v>
      </c>
      <c r="Q68" s="80">
        <v>0.5729166666666666</v>
      </c>
      <c r="R68" s="84" t="str">
        <f t="shared" si="4"/>
        <v>1764398689587450364</v>
      </c>
      <c r="S68" s="84"/>
      <c r="T68" s="84"/>
    </row>
    <row r="69" ht="22.5" customHeight="1">
      <c r="A69" s="39" t="s">
        <v>33</v>
      </c>
      <c r="B69" s="44">
        <v>45990.0</v>
      </c>
      <c r="C69" s="42" t="s">
        <v>37</v>
      </c>
      <c r="D69" s="48" t="s">
        <v>284</v>
      </c>
      <c r="E69" s="90">
        <v>2.02500000000064E14</v>
      </c>
      <c r="F69" s="53" t="s">
        <v>288</v>
      </c>
      <c r="G69" s="57">
        <f t="array" ref="G69">IF(F69&lt;&gt;"",INDEX(tb_MainDatabase[Barcode],MATCH(F69,tb_MainDatabase[Link],0)),"")</f>
        <v>8857128012062</v>
      </c>
      <c r="H69" s="62" t="str">
        <f t="array" ref="H69">IF(F69&lt;&gt;"",INDEX(tb_MainDatabase[Grand],MATCH(F69,tb_MainDatabase[Link],0)),"")</f>
        <v>EDP</v>
      </c>
      <c r="I69" s="62" t="str">
        <f t="array" ref="I69">IF(F69&lt;&gt;"",INDEX(tb_MainDatabase[Size],MATCH(F69,tb_MainDatabase[Link],0)),"")</f>
        <v>10 ml.</v>
      </c>
      <c r="J69" s="65">
        <v>1.0</v>
      </c>
      <c r="K69" s="57">
        <f t="array" ref="K69">IF(F69&lt;&gt;"",INDEX(tb_MainDatabase[ราคา],MATCH(F69,tb_MainDatabase[Link],0)),"")*J69</f>
        <v>450</v>
      </c>
      <c r="L69" s="65">
        <v>100.0</v>
      </c>
      <c r="M69" s="57">
        <f t="shared" si="2"/>
        <v>350</v>
      </c>
      <c r="N69" s="75">
        <f t="shared" si="3"/>
        <v>0</v>
      </c>
      <c r="O69" s="77"/>
      <c r="P69" s="107"/>
      <c r="Q69" s="80"/>
      <c r="R69" s="84">
        <f t="shared" si="4"/>
        <v>0</v>
      </c>
      <c r="S69" s="84"/>
      <c r="T69" s="84"/>
    </row>
    <row r="70" ht="22.5" customHeight="1">
      <c r="A70" s="39" t="s">
        <v>33</v>
      </c>
      <c r="B70" s="44">
        <v>45990.0</v>
      </c>
      <c r="C70" s="42" t="s">
        <v>37</v>
      </c>
      <c r="D70" s="48" t="s">
        <v>292</v>
      </c>
      <c r="E70" s="90">
        <v>2.02500000000065E14</v>
      </c>
      <c r="F70" s="53" t="s">
        <v>129</v>
      </c>
      <c r="G70" s="57">
        <f t="array" ref="G70">IF(F70&lt;&gt;"",INDEX(tb_MainDatabase[Barcode],MATCH(F70,tb_MainDatabase[Link],0)),"")</f>
        <v>8857128012034</v>
      </c>
      <c r="H70" s="62" t="str">
        <f t="array" ref="H70">IF(F70&lt;&gt;"",INDEX(tb_MainDatabase[Grand],MATCH(F70,tb_MainDatabase[Link],0)),"")</f>
        <v>EDP</v>
      </c>
      <c r="I70" s="62" t="str">
        <f t="array" ref="I70">IF(F70&lt;&gt;"",INDEX(tb_MainDatabase[Size],MATCH(F70,tb_MainDatabase[Link],0)),"")</f>
        <v>10 ml.</v>
      </c>
      <c r="J70" s="65">
        <v>1.0</v>
      </c>
      <c r="K70" s="57">
        <f t="array" ref="K70">IF(F70&lt;&gt;"",INDEX(tb_MainDatabase[ราคา],MATCH(F70,tb_MainDatabase[Link],0)),"")*J70</f>
        <v>450</v>
      </c>
      <c r="L70" s="65">
        <v>100.0</v>
      </c>
      <c r="M70" s="57">
        <f t="shared" si="2"/>
        <v>350</v>
      </c>
      <c r="N70" s="75">
        <f t="shared" si="3"/>
        <v>350</v>
      </c>
      <c r="O70" s="77" t="s">
        <v>60</v>
      </c>
      <c r="P70" s="142">
        <v>45990.0</v>
      </c>
      <c r="Q70" s="80">
        <v>0.5777777777777777</v>
      </c>
      <c r="R70" s="84" t="str">
        <f t="shared" si="4"/>
        <v>1764399121016707263</v>
      </c>
      <c r="S70" s="84"/>
      <c r="T70" s="84"/>
    </row>
    <row r="71" ht="22.5" customHeight="1">
      <c r="A71" s="39" t="s">
        <v>33</v>
      </c>
      <c r="B71" s="44">
        <v>45990.0</v>
      </c>
      <c r="C71" s="42" t="s">
        <v>37</v>
      </c>
      <c r="D71" s="48" t="s">
        <v>295</v>
      </c>
      <c r="E71" s="90">
        <v>2.02500000000066E14</v>
      </c>
      <c r="F71" s="53" t="s">
        <v>172</v>
      </c>
      <c r="G71" s="57">
        <f t="array" ref="G71">IF(F71&lt;&gt;"",INDEX(tb_MainDatabase[Barcode],MATCH(F71,tb_MainDatabase[Link],0)),"")</f>
        <v>8857128012005</v>
      </c>
      <c r="H71" s="62" t="str">
        <f t="array" ref="H71">IF(F71&lt;&gt;"",INDEX(tb_MainDatabase[Grand],MATCH(F71,tb_MainDatabase[Link],0)),"")</f>
        <v>EDP+</v>
      </c>
      <c r="I71" s="62" t="str">
        <f t="array" ref="I71">IF(F71&lt;&gt;"",INDEX(tb_MainDatabase[Size],MATCH(F71,tb_MainDatabase[Link],0)),"")</f>
        <v>30 ml.</v>
      </c>
      <c r="J71" s="65">
        <v>1.0</v>
      </c>
      <c r="K71" s="57">
        <f t="array" ref="K71">IF(F71&lt;&gt;"",INDEX(tb_MainDatabase[ราคา],MATCH(F71,tb_MainDatabase[Link],0)),"")*J71</f>
        <v>1890</v>
      </c>
      <c r="L71" s="65">
        <v>200.0</v>
      </c>
      <c r="M71" s="57">
        <f t="shared" si="2"/>
        <v>1690</v>
      </c>
      <c r="N71" s="75">
        <f t="shared" si="3"/>
        <v>1690</v>
      </c>
      <c r="O71" s="77" t="s">
        <v>60</v>
      </c>
      <c r="P71" s="142">
        <v>45990.0</v>
      </c>
      <c r="Q71" s="80">
        <v>0.6173611111111111</v>
      </c>
      <c r="R71" s="84" t="str">
        <f t="shared" si="4"/>
        <v>1764402402207556688</v>
      </c>
      <c r="S71" s="84"/>
      <c r="T71" s="84"/>
    </row>
    <row r="72" ht="22.5" customHeight="1">
      <c r="A72" s="39" t="s">
        <v>33</v>
      </c>
      <c r="B72" s="44">
        <v>45990.0</v>
      </c>
      <c r="C72" s="42" t="s">
        <v>37</v>
      </c>
      <c r="D72" s="48" t="s">
        <v>297</v>
      </c>
      <c r="E72" s="90">
        <v>2.02500000000067E14</v>
      </c>
      <c r="F72" s="53" t="s">
        <v>216</v>
      </c>
      <c r="G72" s="57">
        <f t="array" ref="G72">IF(F72&lt;&gt;"",INDEX(tb_MainDatabase[Barcode],MATCH(F72,tb_MainDatabase[Link],0)),"")</f>
        <v>8857128011522</v>
      </c>
      <c r="H72" s="62" t="str">
        <f t="array" ref="H72">IF(F72&lt;&gt;"",INDEX(tb_MainDatabase[Grand],MATCH(F72,tb_MainDatabase[Link],0)),"")</f>
        <v>EDP</v>
      </c>
      <c r="I72" s="62" t="str">
        <f t="array" ref="I72">IF(F72&lt;&gt;"",INDEX(tb_MainDatabase[Size],MATCH(F72,tb_MainDatabase[Link],0)),"")</f>
        <v>50 ml.</v>
      </c>
      <c r="J72" s="65">
        <v>1.0</v>
      </c>
      <c r="K72" s="57">
        <f t="array" ref="K72">IF(F72&lt;&gt;"",INDEX(tb_MainDatabase[ราคา],MATCH(F72,tb_MainDatabase[Link],0)),"")*J72</f>
        <v>1890</v>
      </c>
      <c r="L72" s="65">
        <v>500.0</v>
      </c>
      <c r="M72" s="57">
        <f t="shared" si="2"/>
        <v>1390</v>
      </c>
      <c r="N72" s="75">
        <f t="shared" si="3"/>
        <v>2780</v>
      </c>
      <c r="O72" s="77" t="s">
        <v>58</v>
      </c>
      <c r="P72" s="142">
        <v>45990.0</v>
      </c>
      <c r="Q72" s="80">
        <v>0.6395833333333333</v>
      </c>
      <c r="R72" s="84" t="str">
        <f t="shared" si="4"/>
        <v>1764404995826997065</v>
      </c>
      <c r="S72" s="84"/>
      <c r="T72" s="84"/>
    </row>
    <row r="73" ht="22.5" customHeight="1">
      <c r="A73" s="39" t="s">
        <v>33</v>
      </c>
      <c r="B73" s="44">
        <v>45990.0</v>
      </c>
      <c r="C73" s="42" t="s">
        <v>37</v>
      </c>
      <c r="D73" s="48" t="s">
        <v>297</v>
      </c>
      <c r="E73" s="90">
        <v>2.02500000000067E14</v>
      </c>
      <c r="F73" s="53" t="s">
        <v>93</v>
      </c>
      <c r="G73" s="57">
        <f t="array" ref="G73">IF(F73&lt;&gt;"",INDEX(tb_MainDatabase[Barcode],MATCH(F73,tb_MainDatabase[Link],0)),"")</f>
        <v>8857128011171</v>
      </c>
      <c r="H73" s="62" t="str">
        <f t="array" ref="H73">IF(F73&lt;&gt;"",INDEX(tb_MainDatabase[Grand],MATCH(F73,tb_MainDatabase[Link],0)),"")</f>
        <v>EDP</v>
      </c>
      <c r="I73" s="62" t="str">
        <f t="array" ref="I73">IF(F73&lt;&gt;"",INDEX(tb_MainDatabase[Size],MATCH(F73,tb_MainDatabase[Link],0)),"")</f>
        <v>50 ml.</v>
      </c>
      <c r="J73" s="65">
        <v>1.0</v>
      </c>
      <c r="K73" s="57">
        <f t="array" ref="K73">IF(F73&lt;&gt;"",INDEX(tb_MainDatabase[ราคา],MATCH(F73,tb_MainDatabase[Link],0)),"")*J73</f>
        <v>1890</v>
      </c>
      <c r="L73" s="65">
        <v>500.0</v>
      </c>
      <c r="M73" s="57">
        <f t="shared" si="2"/>
        <v>1390</v>
      </c>
      <c r="N73" s="75">
        <f t="shared" si="3"/>
        <v>0</v>
      </c>
      <c r="O73" s="77"/>
      <c r="P73" s="107"/>
      <c r="Q73" s="80"/>
      <c r="R73" s="84">
        <f t="shared" si="4"/>
        <v>0</v>
      </c>
      <c r="S73" s="84"/>
      <c r="T73" s="84"/>
    </row>
    <row r="74" ht="22.5" customHeight="1">
      <c r="A74" s="39" t="s">
        <v>33</v>
      </c>
      <c r="B74" s="44">
        <v>45990.0</v>
      </c>
      <c r="C74" s="42" t="s">
        <v>37</v>
      </c>
      <c r="D74" s="48" t="s">
        <v>297</v>
      </c>
      <c r="E74" s="90">
        <v>2.02500000000067E14</v>
      </c>
      <c r="F74" s="53" t="s">
        <v>168</v>
      </c>
      <c r="G74" s="57">
        <f t="array" ref="G74">IF(F74&lt;&gt;"",INDEX(tb_MainDatabase[Barcode],MATCH(F74,tb_MainDatabase[Link],0)),"")</f>
        <v>8857128012056</v>
      </c>
      <c r="H74" s="62" t="str">
        <f t="array" ref="H74">IF(F74&lt;&gt;"",INDEX(tb_MainDatabase[Grand],MATCH(F74,tb_MainDatabase[Link],0)),"")</f>
        <v>EDP</v>
      </c>
      <c r="I74" s="62" t="str">
        <f t="array" ref="I74">IF(F74&lt;&gt;"",INDEX(tb_MainDatabase[Size],MATCH(F74,tb_MainDatabase[Link],0)),"")</f>
        <v>4 ml.</v>
      </c>
      <c r="J74" s="65">
        <v>1.0</v>
      </c>
      <c r="K74" s="57">
        <f t="array" ref="K74">IF(F74&lt;&gt;"",INDEX(tb_MainDatabase[ราคา],MATCH(F74,tb_MainDatabase[Link],0)),"")*J74</f>
        <v>179</v>
      </c>
      <c r="L74" s="65">
        <v>179.0</v>
      </c>
      <c r="M74" s="57">
        <f t="shared" si="2"/>
        <v>0</v>
      </c>
      <c r="N74" s="75">
        <f t="shared" si="3"/>
        <v>0</v>
      </c>
      <c r="O74" s="77"/>
      <c r="P74" s="107"/>
      <c r="Q74" s="80"/>
      <c r="R74" s="84">
        <f t="shared" si="4"/>
        <v>0</v>
      </c>
      <c r="S74" s="84"/>
      <c r="T74" s="84"/>
    </row>
    <row r="75" ht="22.5" customHeight="1">
      <c r="A75" s="39" t="s">
        <v>33</v>
      </c>
      <c r="B75" s="44">
        <v>45990.0</v>
      </c>
      <c r="C75" s="42" t="s">
        <v>37</v>
      </c>
      <c r="D75" s="48" t="s">
        <v>297</v>
      </c>
      <c r="E75" s="90">
        <v>2.02500000000067E14</v>
      </c>
      <c r="F75" s="53" t="s">
        <v>155</v>
      </c>
      <c r="G75" s="108">
        <f t="array" ref="G75">IF(F75&lt;&gt;"",INDEX(tb_MainDatabase[Barcode],MATCH(F75,tb_MainDatabase[Link],0)),"")</f>
        <v>8857128012130</v>
      </c>
      <c r="H75" s="62" t="str">
        <f t="array" ref="H75">IF(F75&lt;&gt;"",INDEX(tb_MainDatabase[Grand],MATCH(F75,tb_MainDatabase[Link],0)),"")</f>
        <v>Tumbler</v>
      </c>
      <c r="I75" s="62" t="str">
        <f t="array" ref="I75">IF(F75&lt;&gt;"",INDEX(tb_MainDatabase[Size],MATCH(F75,tb_MainDatabase[Link],0)),"")</f>
        <v>White</v>
      </c>
      <c r="J75" s="65">
        <v>1.0</v>
      </c>
      <c r="K75" s="57">
        <f t="array" ref="K75">IF(F75&lt;&gt;"",INDEX(tb_MainDatabase[ราคา],MATCH(F75,tb_MainDatabase[Link],0)),"")*J75</f>
        <v>0</v>
      </c>
      <c r="L75" s="65"/>
      <c r="M75" s="57">
        <f t="shared" si="2"/>
        <v>0</v>
      </c>
      <c r="N75" s="75">
        <f t="shared" si="3"/>
        <v>0</v>
      </c>
      <c r="O75" s="77"/>
      <c r="P75" s="107"/>
      <c r="Q75" s="80"/>
      <c r="R75" s="84">
        <f t="shared" si="4"/>
        <v>0</v>
      </c>
      <c r="S75" s="84"/>
      <c r="T75" s="84"/>
    </row>
    <row r="76" ht="22.5" customHeight="1">
      <c r="A76" s="39" t="s">
        <v>33</v>
      </c>
      <c r="B76" s="44">
        <v>45990.0</v>
      </c>
      <c r="C76" s="42" t="s">
        <v>37</v>
      </c>
      <c r="D76" s="48" t="s">
        <v>297</v>
      </c>
      <c r="E76" s="90">
        <v>2.02500000000067E14</v>
      </c>
      <c r="F76" s="53" t="s">
        <v>78</v>
      </c>
      <c r="G76" s="108">
        <f t="array" ref="G76">IF(F76&lt;&gt;"",INDEX(tb_MainDatabase[Barcode],MATCH(F76,tb_MainDatabase[Link],0)),"")</f>
        <v>8857128012132</v>
      </c>
      <c r="H76" s="62" t="str">
        <f t="array" ref="H76">IF(F76&lt;&gt;"",INDEX(tb_MainDatabase[Grand],MATCH(F76,tb_MainDatabase[Link],0)),"")</f>
        <v>Cloth</v>
      </c>
      <c r="I76" s="62" t="str">
        <f t="array" ref="I76">IF(F76&lt;&gt;"",INDEX(tb_MainDatabase[Size],MATCH(F76,tb_MainDatabase[Link],0)),"")</f>
        <v>Size M</v>
      </c>
      <c r="J76" s="65">
        <v>1.0</v>
      </c>
      <c r="K76" s="57">
        <f t="array" ref="K76">IF(F76&lt;&gt;"",INDEX(tb_MainDatabase[ราคา],MATCH(F76,tb_MainDatabase[Link],0)),"")*J76</f>
        <v>0</v>
      </c>
      <c r="L76" s="65"/>
      <c r="M76" s="57">
        <f t="shared" si="2"/>
        <v>0</v>
      </c>
      <c r="N76" s="75">
        <f t="shared" si="3"/>
        <v>0</v>
      </c>
      <c r="O76" s="77"/>
      <c r="P76" s="107"/>
      <c r="Q76" s="80"/>
      <c r="R76" s="84">
        <f t="shared" si="4"/>
        <v>0</v>
      </c>
      <c r="S76" s="84"/>
      <c r="T76" s="84"/>
    </row>
    <row r="77" ht="22.5" customHeight="1">
      <c r="A77" s="39" t="s">
        <v>33</v>
      </c>
      <c r="B77" s="44">
        <v>45990.0</v>
      </c>
      <c r="C77" s="42" t="s">
        <v>37</v>
      </c>
      <c r="D77" s="48" t="s">
        <v>306</v>
      </c>
      <c r="E77" s="90">
        <v>2.02500000000068E14</v>
      </c>
      <c r="F77" s="53" t="s">
        <v>165</v>
      </c>
      <c r="G77" s="57">
        <f t="array" ref="G77">IF(F77&lt;&gt;"",INDEX(tb_MainDatabase[Barcode],MATCH(F77,tb_MainDatabase[Link],0)),"")</f>
        <v>8857128012018</v>
      </c>
      <c r="H77" s="62" t="str">
        <f t="array" ref="H77">IF(F77&lt;&gt;"",INDEX(tb_MainDatabase[Grand],MATCH(F77,tb_MainDatabase[Link],0)),"")</f>
        <v>EDP</v>
      </c>
      <c r="I77" s="62" t="str">
        <f t="array" ref="I77">IF(F77&lt;&gt;"",INDEX(tb_MainDatabase[Size],MATCH(F77,tb_MainDatabase[Link],0)),"")</f>
        <v>50 ml.</v>
      </c>
      <c r="J77" s="65">
        <v>1.0</v>
      </c>
      <c r="K77" s="57">
        <f t="array" ref="K77">IF(F77&lt;&gt;"",INDEX(tb_MainDatabase[ราคา],MATCH(F77,tb_MainDatabase[Link],0)),"")*J77</f>
        <v>1890</v>
      </c>
      <c r="L77" s="65">
        <v>500.0</v>
      </c>
      <c r="M77" s="57">
        <f t="shared" si="2"/>
        <v>1390</v>
      </c>
      <c r="N77" s="75">
        <f t="shared" si="3"/>
        <v>2090</v>
      </c>
      <c r="O77" s="77" t="s">
        <v>133</v>
      </c>
      <c r="P77" s="107"/>
      <c r="Q77" s="80"/>
      <c r="R77" s="84" t="str">
        <f t="shared" si="4"/>
        <v>1764406266946844441</v>
      </c>
      <c r="S77" s="84"/>
      <c r="T77" s="84"/>
    </row>
    <row r="78" ht="22.5" customHeight="1">
      <c r="A78" s="39" t="s">
        <v>33</v>
      </c>
      <c r="B78" s="44">
        <v>45990.0</v>
      </c>
      <c r="C78" s="42" t="s">
        <v>37</v>
      </c>
      <c r="D78" s="48" t="s">
        <v>306</v>
      </c>
      <c r="E78" s="90">
        <v>2.02500000000068E14</v>
      </c>
      <c r="F78" s="53" t="s">
        <v>129</v>
      </c>
      <c r="G78" s="57">
        <f t="array" ref="G78">IF(F78&lt;&gt;"",INDEX(tb_MainDatabase[Barcode],MATCH(F78,tb_MainDatabase[Link],0)),"")</f>
        <v>8857128012034</v>
      </c>
      <c r="H78" s="62" t="str">
        <f t="array" ref="H78">IF(F78&lt;&gt;"",INDEX(tb_MainDatabase[Grand],MATCH(F78,tb_MainDatabase[Link],0)),"")</f>
        <v>EDP</v>
      </c>
      <c r="I78" s="62" t="str">
        <f t="array" ref="I78">IF(F78&lt;&gt;"",INDEX(tb_MainDatabase[Size],MATCH(F78,tb_MainDatabase[Link],0)),"")</f>
        <v>10 ml.</v>
      </c>
      <c r="J78" s="65">
        <v>1.0</v>
      </c>
      <c r="K78" s="57">
        <f t="array" ref="K78">IF(F78&lt;&gt;"",INDEX(tb_MainDatabase[ราคา],MATCH(F78,tb_MainDatabase[Link],0)),"")*J78</f>
        <v>450</v>
      </c>
      <c r="L78" s="65">
        <v>100.0</v>
      </c>
      <c r="M78" s="57">
        <f t="shared" si="2"/>
        <v>350</v>
      </c>
      <c r="N78" s="75">
        <f t="shared" si="3"/>
        <v>0</v>
      </c>
      <c r="O78" s="77"/>
      <c r="P78" s="107"/>
      <c r="Q78" s="80"/>
      <c r="R78" s="84">
        <f t="shared" si="4"/>
        <v>0</v>
      </c>
      <c r="S78" s="84"/>
      <c r="T78" s="84"/>
    </row>
    <row r="79" ht="22.5" customHeight="1">
      <c r="A79" s="39" t="s">
        <v>33</v>
      </c>
      <c r="B79" s="44">
        <v>45990.0</v>
      </c>
      <c r="C79" s="42" t="s">
        <v>37</v>
      </c>
      <c r="D79" s="48" t="s">
        <v>306</v>
      </c>
      <c r="E79" s="90">
        <v>2.02500000000068E14</v>
      </c>
      <c r="F79" s="53" t="s">
        <v>141</v>
      </c>
      <c r="G79" s="57">
        <f t="array" ref="G79">IF(F79&lt;&gt;"",INDEX(tb_MainDatabase[Barcode],MATCH(F79,tb_MainDatabase[Link],0)),"")</f>
        <v>8857128012037</v>
      </c>
      <c r="H79" s="62" t="str">
        <f t="array" ref="H79">IF(F79&lt;&gt;"",INDEX(tb_MainDatabase[Grand],MATCH(F79,tb_MainDatabase[Link],0)),"")</f>
        <v>EDP</v>
      </c>
      <c r="I79" s="62" t="str">
        <f t="array" ref="I79">IF(F79&lt;&gt;"",INDEX(tb_MainDatabase[Size],MATCH(F79,tb_MainDatabase[Link],0)),"")</f>
        <v>10 ml.</v>
      </c>
      <c r="J79" s="65">
        <v>1.0</v>
      </c>
      <c r="K79" s="57">
        <f t="array" ref="K79">IF(F79&lt;&gt;"",INDEX(tb_MainDatabase[ราคา],MATCH(F79,tb_MainDatabase[Link],0)),"")*J79</f>
        <v>450</v>
      </c>
      <c r="L79" s="65">
        <v>100.0</v>
      </c>
      <c r="M79" s="57">
        <f t="shared" si="2"/>
        <v>350</v>
      </c>
      <c r="N79" s="75">
        <f t="shared" si="3"/>
        <v>0</v>
      </c>
      <c r="O79" s="77"/>
      <c r="P79" s="107"/>
      <c r="Q79" s="80"/>
      <c r="R79" s="84">
        <f t="shared" si="4"/>
        <v>0</v>
      </c>
      <c r="S79" s="84"/>
      <c r="T79" s="84"/>
    </row>
    <row r="80" ht="22.5" customHeight="1">
      <c r="A80" s="39" t="s">
        <v>33</v>
      </c>
      <c r="B80" s="44">
        <v>45990.0</v>
      </c>
      <c r="C80" s="42" t="s">
        <v>37</v>
      </c>
      <c r="D80" s="48" t="s">
        <v>306</v>
      </c>
      <c r="E80" s="90">
        <v>2.02500000000068E14</v>
      </c>
      <c r="F80" s="53" t="s">
        <v>78</v>
      </c>
      <c r="G80" s="108">
        <f t="array" ref="G80">IF(F80&lt;&gt;"",INDEX(tb_MainDatabase[Barcode],MATCH(F80,tb_MainDatabase[Link],0)),"")</f>
        <v>8857128012132</v>
      </c>
      <c r="H80" s="62" t="str">
        <f t="array" ref="H80">IF(F80&lt;&gt;"",INDEX(tb_MainDatabase[Grand],MATCH(F80,tb_MainDatabase[Link],0)),"")</f>
        <v>Cloth</v>
      </c>
      <c r="I80" s="62" t="str">
        <f t="array" ref="I80">IF(F80&lt;&gt;"",INDEX(tb_MainDatabase[Size],MATCH(F80,tb_MainDatabase[Link],0)),"")</f>
        <v>Size M</v>
      </c>
      <c r="J80" s="65">
        <v>1.0</v>
      </c>
      <c r="K80" s="57">
        <f t="array" ref="K80">IF(F80&lt;&gt;"",INDEX(tb_MainDatabase[ราคา],MATCH(F80,tb_MainDatabase[Link],0)),"")*J80</f>
        <v>0</v>
      </c>
      <c r="L80" s="65"/>
      <c r="M80" s="57">
        <f t="shared" si="2"/>
        <v>0</v>
      </c>
      <c r="N80" s="75">
        <f t="shared" si="3"/>
        <v>0</v>
      </c>
      <c r="O80" s="77"/>
      <c r="P80" s="107"/>
      <c r="Q80" s="80"/>
      <c r="R80" s="84">
        <f t="shared" si="4"/>
        <v>0</v>
      </c>
      <c r="S80" s="84"/>
      <c r="T80" s="84"/>
    </row>
    <row r="81" ht="22.5" customHeight="1">
      <c r="A81" s="39" t="s">
        <v>33</v>
      </c>
      <c r="B81" s="44">
        <v>45990.0</v>
      </c>
      <c r="C81" s="42" t="s">
        <v>37</v>
      </c>
      <c r="D81" s="48" t="s">
        <v>317</v>
      </c>
      <c r="E81" s="90">
        <v>2.02500000000069E14</v>
      </c>
      <c r="F81" s="53" t="s">
        <v>165</v>
      </c>
      <c r="G81" s="57">
        <f t="array" ref="G81">IF(F81&lt;&gt;"",INDEX(tb_MainDatabase[Barcode],MATCH(F81,tb_MainDatabase[Link],0)),"")</f>
        <v>8857128012018</v>
      </c>
      <c r="H81" s="62" t="str">
        <f t="array" ref="H81">IF(F81&lt;&gt;"",INDEX(tb_MainDatabase[Grand],MATCH(F81,tb_MainDatabase[Link],0)),"")</f>
        <v>EDP</v>
      </c>
      <c r="I81" s="62" t="str">
        <f t="array" ref="I81">IF(F81&lt;&gt;"",INDEX(tb_MainDatabase[Size],MATCH(F81,tb_MainDatabase[Link],0)),"")</f>
        <v>50 ml.</v>
      </c>
      <c r="J81" s="65">
        <v>1.0</v>
      </c>
      <c r="K81" s="57">
        <f t="array" ref="K81">IF(F81&lt;&gt;"",INDEX(tb_MainDatabase[ราคา],MATCH(F81,tb_MainDatabase[Link],0)),"")*J81</f>
        <v>1890</v>
      </c>
      <c r="L81" s="65">
        <v>500.0</v>
      </c>
      <c r="M81" s="57">
        <f t="shared" si="2"/>
        <v>1390</v>
      </c>
      <c r="N81" s="75">
        <f t="shared" si="3"/>
        <v>1390</v>
      </c>
      <c r="O81" s="77" t="s">
        <v>133</v>
      </c>
      <c r="P81" s="107"/>
      <c r="Q81" s="80"/>
      <c r="R81" s="84" t="str">
        <f t="shared" si="4"/>
        <v>1764406918276883884</v>
      </c>
      <c r="S81" s="84"/>
      <c r="T81" s="84"/>
    </row>
    <row r="82" ht="22.5" customHeight="1">
      <c r="A82" s="39" t="s">
        <v>33</v>
      </c>
      <c r="B82" s="44">
        <v>45990.0</v>
      </c>
      <c r="C82" s="42" t="s">
        <v>37</v>
      </c>
      <c r="D82" s="48" t="s">
        <v>320</v>
      </c>
      <c r="E82" s="90">
        <v>2.0250000000007E14</v>
      </c>
      <c r="F82" s="53" t="s">
        <v>321</v>
      </c>
      <c r="G82" s="57">
        <f t="array" ref="G82">IF(F82&lt;&gt;"",INDEX(tb_MainDatabase[Barcode],MATCH(F82,tb_MainDatabase[Link],0)),"")</f>
        <v>8857128011591</v>
      </c>
      <c r="H82" s="62" t="str">
        <f t="array" ref="H82">IF(F82&lt;&gt;"",INDEX(tb_MainDatabase[Grand],MATCH(F82,tb_MainDatabase[Link],0)),"")</f>
        <v>PARFUM</v>
      </c>
      <c r="I82" s="62" t="str">
        <f t="array" ref="I82">IF(F82&lt;&gt;"",INDEX(tb_MainDatabase[Size],MATCH(F82,tb_MainDatabase[Link],0)),"")</f>
        <v>50 ml.</v>
      </c>
      <c r="J82" s="65">
        <v>1.0</v>
      </c>
      <c r="K82" s="57">
        <f t="array" ref="K82">IF(F82&lt;&gt;"",INDEX(tb_MainDatabase[ราคา],MATCH(F82,tb_MainDatabase[Link],0)),"")*J82</f>
        <v>3040</v>
      </c>
      <c r="L82" s="65">
        <v>450.0</v>
      </c>
      <c r="M82" s="57">
        <f t="shared" si="2"/>
        <v>2590</v>
      </c>
      <c r="N82" s="75">
        <f t="shared" si="3"/>
        <v>2590</v>
      </c>
      <c r="O82" s="77" t="s">
        <v>58</v>
      </c>
      <c r="P82" s="142">
        <v>45990.0</v>
      </c>
      <c r="Q82" s="80">
        <v>0.7263888888888889</v>
      </c>
      <c r="R82" s="84" t="str">
        <f t="shared" si="4"/>
        <v>1764411942432717171</v>
      </c>
      <c r="S82" s="84"/>
      <c r="T82" s="84"/>
    </row>
    <row r="83" ht="22.5" customHeight="1">
      <c r="A83" s="39" t="s">
        <v>33</v>
      </c>
      <c r="B83" s="44">
        <v>45990.0</v>
      </c>
      <c r="C83" s="42" t="s">
        <v>37</v>
      </c>
      <c r="D83" s="48" t="s">
        <v>320</v>
      </c>
      <c r="E83" s="90">
        <v>2.0250000000007E14</v>
      </c>
      <c r="F83" s="53" t="s">
        <v>152</v>
      </c>
      <c r="G83" s="57">
        <f t="array" ref="G83">IF(F83&lt;&gt;"",INDEX(tb_MainDatabase[Barcode],MATCH(F83,tb_MainDatabase[Link],0)),"")</f>
        <v>8857128012036</v>
      </c>
      <c r="H83" s="62" t="str">
        <f t="array" ref="H83">IF(F83&lt;&gt;"",INDEX(tb_MainDatabase[Grand],MATCH(F83,tb_MainDatabase[Link],0)),"")</f>
        <v>EDP</v>
      </c>
      <c r="I83" s="62" t="str">
        <f t="array" ref="I83">IF(F83&lt;&gt;"",INDEX(tb_MainDatabase[Size],MATCH(F83,tb_MainDatabase[Link],0)),"")</f>
        <v>4 ml.</v>
      </c>
      <c r="J83" s="65">
        <v>1.0</v>
      </c>
      <c r="K83" s="57">
        <f t="array" ref="K83">IF(F83&lt;&gt;"",INDEX(tb_MainDatabase[ราคา],MATCH(F83,tb_MainDatabase[Link],0)),"")*J83</f>
        <v>179</v>
      </c>
      <c r="L83" s="65">
        <v>179.0</v>
      </c>
      <c r="M83" s="57">
        <f t="shared" si="2"/>
        <v>0</v>
      </c>
      <c r="N83" s="75">
        <f t="shared" si="3"/>
        <v>0</v>
      </c>
      <c r="O83" s="77"/>
      <c r="P83" s="107"/>
      <c r="Q83" s="80"/>
      <c r="R83" s="84">
        <f t="shared" si="4"/>
        <v>0</v>
      </c>
      <c r="S83" s="84"/>
      <c r="T83" s="84"/>
    </row>
    <row r="84" ht="22.5" customHeight="1">
      <c r="A84" s="39" t="s">
        <v>33</v>
      </c>
      <c r="B84" s="44">
        <v>45990.0</v>
      </c>
      <c r="C84" s="42" t="s">
        <v>37</v>
      </c>
      <c r="D84" s="48" t="s">
        <v>320</v>
      </c>
      <c r="E84" s="90">
        <v>2.0250000000007E14</v>
      </c>
      <c r="F84" s="53" t="s">
        <v>78</v>
      </c>
      <c r="G84" s="108">
        <f t="array" ref="G84">IF(F84&lt;&gt;"",INDEX(tb_MainDatabase[Barcode],MATCH(F84,tb_MainDatabase[Link],0)),"")</f>
        <v>8857128012132</v>
      </c>
      <c r="H84" s="62" t="str">
        <f t="array" ref="H84">IF(F84&lt;&gt;"",INDEX(tb_MainDatabase[Grand],MATCH(F84,tb_MainDatabase[Link],0)),"")</f>
        <v>Cloth</v>
      </c>
      <c r="I84" s="62" t="str">
        <f t="array" ref="I84">IF(F84&lt;&gt;"",INDEX(tb_MainDatabase[Size],MATCH(F84,tb_MainDatabase[Link],0)),"")</f>
        <v>Size M</v>
      </c>
      <c r="J84" s="65">
        <v>1.0</v>
      </c>
      <c r="K84" s="57">
        <f t="array" ref="K84">IF(F84&lt;&gt;"",INDEX(tb_MainDatabase[ราคา],MATCH(F84,tb_MainDatabase[Link],0)),"")*J84</f>
        <v>0</v>
      </c>
      <c r="L84" s="65"/>
      <c r="M84" s="57">
        <f t="shared" si="2"/>
        <v>0</v>
      </c>
      <c r="N84" s="75">
        <f t="shared" si="3"/>
        <v>0</v>
      </c>
      <c r="O84" s="77"/>
      <c r="P84" s="107"/>
      <c r="Q84" s="80"/>
      <c r="R84" s="84">
        <f t="shared" si="4"/>
        <v>0</v>
      </c>
      <c r="S84" s="84"/>
      <c r="T84" s="84"/>
    </row>
    <row r="85" ht="22.5" customHeight="1">
      <c r="A85" s="39" t="s">
        <v>33</v>
      </c>
      <c r="B85" s="44">
        <v>45990.0</v>
      </c>
      <c r="C85" s="42" t="s">
        <v>37</v>
      </c>
      <c r="D85" s="48" t="s">
        <v>320</v>
      </c>
      <c r="E85" s="90">
        <v>2.0250000000007E14</v>
      </c>
      <c r="F85" s="53" t="s">
        <v>74</v>
      </c>
      <c r="G85" s="108">
        <f t="array" ref="G85">IF(F85&lt;&gt;"",INDEX(tb_MainDatabase[Barcode],MATCH(F85,tb_MainDatabase[Link],0)),"")</f>
        <v>8857128012131</v>
      </c>
      <c r="H85" s="62" t="str">
        <f t="array" ref="H85">IF(F85&lt;&gt;"",INDEX(tb_MainDatabase[Grand],MATCH(F85,tb_MainDatabase[Link],0)),"")</f>
        <v>Tumbler</v>
      </c>
      <c r="I85" s="62" t="str">
        <f t="array" ref="I85">IF(F85&lt;&gt;"",INDEX(tb_MainDatabase[Size],MATCH(F85,tb_MainDatabase[Link],0)),"")</f>
        <v>Dark Blue</v>
      </c>
      <c r="J85" s="65">
        <v>1.0</v>
      </c>
      <c r="K85" s="57">
        <f t="array" ref="K85">IF(F85&lt;&gt;"",INDEX(tb_MainDatabase[ราคา],MATCH(F85,tb_MainDatabase[Link],0)),"")*J85</f>
        <v>0</v>
      </c>
      <c r="L85" s="65"/>
      <c r="M85" s="57">
        <f t="shared" si="2"/>
        <v>0</v>
      </c>
      <c r="N85" s="75">
        <f t="shared" si="3"/>
        <v>0</v>
      </c>
      <c r="O85" s="77"/>
      <c r="P85" s="107"/>
      <c r="Q85" s="80"/>
      <c r="R85" s="84">
        <f t="shared" si="4"/>
        <v>0</v>
      </c>
      <c r="S85" s="84"/>
      <c r="T85" s="84"/>
    </row>
    <row r="86" ht="22.5" customHeight="1">
      <c r="A86" s="39" t="s">
        <v>33</v>
      </c>
      <c r="B86" s="44">
        <v>45990.0</v>
      </c>
      <c r="C86" s="42" t="s">
        <v>37</v>
      </c>
      <c r="D86" s="48" t="s">
        <v>328</v>
      </c>
      <c r="E86" s="90">
        <v>2.02500000000071E14</v>
      </c>
      <c r="F86" s="53" t="s">
        <v>165</v>
      </c>
      <c r="G86" s="57">
        <f t="array" ref="G86">IF(F86&lt;&gt;"",INDEX(tb_MainDatabase[Barcode],MATCH(F86,tb_MainDatabase[Link],0)),"")</f>
        <v>8857128012018</v>
      </c>
      <c r="H86" s="62" t="str">
        <f t="array" ref="H86">IF(F86&lt;&gt;"",INDEX(tb_MainDatabase[Grand],MATCH(F86,tb_MainDatabase[Link],0)),"")</f>
        <v>EDP</v>
      </c>
      <c r="I86" s="62" t="str">
        <f t="array" ref="I86">IF(F86&lt;&gt;"",INDEX(tb_MainDatabase[Size],MATCH(F86,tb_MainDatabase[Link],0)),"")</f>
        <v>50 ml.</v>
      </c>
      <c r="J86" s="65">
        <v>1.0</v>
      </c>
      <c r="K86" s="57">
        <f t="array" ref="K86">IF(F86&lt;&gt;"",INDEX(tb_MainDatabase[ราคา],MATCH(F86,tb_MainDatabase[Link],0)),"")*J86</f>
        <v>1890</v>
      </c>
      <c r="L86" s="65">
        <v>500.0</v>
      </c>
      <c r="M86" s="57">
        <f t="shared" si="2"/>
        <v>1390</v>
      </c>
      <c r="N86" s="75">
        <f t="shared" si="3"/>
        <v>1390</v>
      </c>
      <c r="O86" s="77" t="s">
        <v>58</v>
      </c>
      <c r="P86" s="142">
        <v>45990.0</v>
      </c>
      <c r="Q86" s="80">
        <v>0.7541666666666667</v>
      </c>
      <c r="R86" s="84" t="str">
        <f t="shared" si="4"/>
        <v>1764414366203994028</v>
      </c>
      <c r="S86" s="84"/>
      <c r="T86" s="84"/>
    </row>
    <row r="87" ht="22.5" customHeight="1">
      <c r="A87" s="39" t="s">
        <v>33</v>
      </c>
      <c r="B87" s="44">
        <v>45990.0</v>
      </c>
      <c r="C87" s="42" t="s">
        <v>37</v>
      </c>
      <c r="D87" s="48" t="s">
        <v>331</v>
      </c>
      <c r="E87" s="90">
        <v>2.02500000000072E14</v>
      </c>
      <c r="F87" s="53" t="s">
        <v>333</v>
      </c>
      <c r="G87" s="57">
        <f t="array" ref="G87">IF(F87&lt;&gt;"",INDEX(tb_MainDatabase[Barcode],MATCH(F87,tb_MainDatabase[Link],0)),"")</f>
        <v>8857128012048</v>
      </c>
      <c r="H87" s="62" t="str">
        <f t="array" ref="H87">IF(F87&lt;&gt;"",INDEX(tb_MainDatabase[Grand],MATCH(F87,tb_MainDatabase[Link],0)),"")</f>
        <v>EDP</v>
      </c>
      <c r="I87" s="62" t="str">
        <f t="array" ref="I87">IF(F87&lt;&gt;"",INDEX(tb_MainDatabase[Size],MATCH(F87,tb_MainDatabase[Link],0)),"")</f>
        <v>30 ml.</v>
      </c>
      <c r="J87" s="65">
        <v>1.0</v>
      </c>
      <c r="K87" s="57">
        <f t="array" ref="K87">IF(F87&lt;&gt;"",INDEX(tb_MainDatabase[ราคา],MATCH(F87,tb_MainDatabase[Link],0)),"")*J87</f>
        <v>1290</v>
      </c>
      <c r="L87" s="65">
        <v>300.0</v>
      </c>
      <c r="M87" s="57">
        <f t="shared" si="2"/>
        <v>990</v>
      </c>
      <c r="N87" s="75">
        <f t="shared" si="3"/>
        <v>990</v>
      </c>
      <c r="O87" s="77" t="s">
        <v>133</v>
      </c>
      <c r="P87" s="107"/>
      <c r="Q87" s="80"/>
      <c r="R87" s="84" t="str">
        <f t="shared" si="4"/>
        <v>1764415666661323356</v>
      </c>
      <c r="S87" s="84"/>
      <c r="T87" s="84"/>
    </row>
    <row r="88" ht="22.5" customHeight="1">
      <c r="A88" s="39" t="s">
        <v>33</v>
      </c>
      <c r="B88" s="44">
        <v>45991.0</v>
      </c>
      <c r="C88" s="121" t="s">
        <v>157</v>
      </c>
      <c r="D88" s="48" t="s">
        <v>336</v>
      </c>
      <c r="E88" s="90">
        <v>2.02500000000073E14</v>
      </c>
      <c r="F88" s="53" t="s">
        <v>252</v>
      </c>
      <c r="G88" s="57">
        <f t="array" ref="G88">IF(F88&lt;&gt;"",INDEX(tb_MainDatabase[Barcode],MATCH(F88,tb_MainDatabase[Link],0)),"")</f>
        <v>8857128012035</v>
      </c>
      <c r="H88" s="62" t="str">
        <f t="array" ref="H88">IF(F88&lt;&gt;"",INDEX(tb_MainDatabase[Grand],MATCH(F88,tb_MainDatabase[Link],0)),"")</f>
        <v>EDP</v>
      </c>
      <c r="I88" s="62" t="str">
        <f t="array" ref="I88">IF(F88&lt;&gt;"",INDEX(tb_MainDatabase[Size],MATCH(F88,tb_MainDatabase[Link],0)),"")</f>
        <v>10 ml.</v>
      </c>
      <c r="J88" s="65">
        <v>1.0</v>
      </c>
      <c r="K88" s="57">
        <f t="array" ref="K88">IF(F88&lt;&gt;"",INDEX(tb_MainDatabase[ราคา],MATCH(F88,tb_MainDatabase[Link],0)),"")*J88</f>
        <v>450</v>
      </c>
      <c r="L88" s="65">
        <v>100.0</v>
      </c>
      <c r="M88" s="57">
        <f t="shared" si="2"/>
        <v>350</v>
      </c>
      <c r="N88" s="75">
        <f t="shared" si="3"/>
        <v>700</v>
      </c>
      <c r="O88" s="77" t="s">
        <v>133</v>
      </c>
      <c r="P88" s="107"/>
      <c r="Q88" s="80"/>
      <c r="R88" s="84" t="str">
        <f t="shared" si="4"/>
        <v>1764477798591579988</v>
      </c>
      <c r="S88" s="84"/>
      <c r="T88" s="84"/>
    </row>
    <row r="89" ht="22.5" customHeight="1">
      <c r="A89" s="39" t="s">
        <v>33</v>
      </c>
      <c r="B89" s="44">
        <v>45991.0</v>
      </c>
      <c r="C89" s="121" t="s">
        <v>157</v>
      </c>
      <c r="D89" s="48" t="s">
        <v>336</v>
      </c>
      <c r="E89" s="90">
        <v>2.02500000000073E14</v>
      </c>
      <c r="F89" s="53" t="s">
        <v>280</v>
      </c>
      <c r="G89" s="57">
        <f t="array" ref="G89">IF(F89&lt;&gt;"",INDEX(tb_MainDatabase[Barcode],MATCH(F89,tb_MainDatabase[Link],0)),"")</f>
        <v>8857128012042</v>
      </c>
      <c r="H89" s="62" t="str">
        <f t="array" ref="H89">IF(F89&lt;&gt;"",INDEX(tb_MainDatabase[Grand],MATCH(F89,tb_MainDatabase[Link],0)),"")</f>
        <v>EDP</v>
      </c>
      <c r="I89" s="62" t="str">
        <f t="array" ref="I89">IF(F89&lt;&gt;"",INDEX(tb_MainDatabase[Size],MATCH(F89,tb_MainDatabase[Link],0)),"")</f>
        <v>10 ml.</v>
      </c>
      <c r="J89" s="65">
        <v>1.0</v>
      </c>
      <c r="K89" s="57">
        <f t="array" ref="K89">IF(F89&lt;&gt;"",INDEX(tb_MainDatabase[ราคา],MATCH(F89,tb_MainDatabase[Link],0)),"")*J89</f>
        <v>450</v>
      </c>
      <c r="L89" s="65">
        <v>100.0</v>
      </c>
      <c r="M89" s="57">
        <f t="shared" si="2"/>
        <v>350</v>
      </c>
      <c r="N89" s="75">
        <f t="shared" si="3"/>
        <v>0</v>
      </c>
      <c r="O89" s="77"/>
      <c r="P89" s="107"/>
      <c r="Q89" s="80"/>
      <c r="R89" s="84">
        <f t="shared" si="4"/>
        <v>0</v>
      </c>
      <c r="S89" s="84"/>
      <c r="T89" s="84"/>
    </row>
    <row r="90" ht="22.5" customHeight="1">
      <c r="A90" s="39" t="s">
        <v>33</v>
      </c>
      <c r="B90" s="44">
        <v>45991.0</v>
      </c>
      <c r="C90" s="121" t="s">
        <v>157</v>
      </c>
      <c r="D90" s="48" t="s">
        <v>342</v>
      </c>
      <c r="E90" s="90">
        <v>2.02500000000074E14</v>
      </c>
      <c r="F90" s="53" t="s">
        <v>141</v>
      </c>
      <c r="G90" s="57">
        <f t="array" ref="G90">IF(F90&lt;&gt;"",INDEX(tb_MainDatabase[Barcode],MATCH(F90,tb_MainDatabase[Link],0)),"")</f>
        <v>8857128012037</v>
      </c>
      <c r="H90" s="62" t="str">
        <f t="array" ref="H90">IF(F90&lt;&gt;"",INDEX(tb_MainDatabase[Grand],MATCH(F90,tb_MainDatabase[Link],0)),"")</f>
        <v>EDP</v>
      </c>
      <c r="I90" s="62" t="str">
        <f t="array" ref="I90">IF(F90&lt;&gt;"",INDEX(tb_MainDatabase[Size],MATCH(F90,tb_MainDatabase[Link],0)),"")</f>
        <v>10 ml.</v>
      </c>
      <c r="J90" s="65">
        <v>1.0</v>
      </c>
      <c r="K90" s="57">
        <f t="array" ref="K90">IF(F90&lt;&gt;"",INDEX(tb_MainDatabase[ราคา],MATCH(F90,tb_MainDatabase[Link],0)),"")*J90</f>
        <v>450</v>
      </c>
      <c r="L90" s="65">
        <v>100.0</v>
      </c>
      <c r="M90" s="57">
        <f t="shared" si="2"/>
        <v>350</v>
      </c>
      <c r="N90" s="75">
        <f t="shared" si="3"/>
        <v>350</v>
      </c>
      <c r="O90" s="77" t="s">
        <v>133</v>
      </c>
      <c r="P90" s="107"/>
      <c r="Q90" s="80"/>
      <c r="R90" s="84" t="str">
        <f t="shared" si="4"/>
        <v>1764486131037281361</v>
      </c>
      <c r="S90" s="84"/>
      <c r="T90" s="84"/>
    </row>
    <row r="91" ht="22.5" customHeight="1">
      <c r="A91" s="39" t="s">
        <v>33</v>
      </c>
      <c r="B91" s="44">
        <v>45991.0</v>
      </c>
      <c r="C91" s="121" t="s">
        <v>157</v>
      </c>
      <c r="D91" s="48" t="s">
        <v>344</v>
      </c>
      <c r="E91" s="90">
        <v>2.02500000000075E14</v>
      </c>
      <c r="F91" s="53" t="s">
        <v>195</v>
      </c>
      <c r="G91" s="57">
        <f t="array" ref="G91">IF(F91&lt;&gt;"",INDEX(tb_MainDatabase[Barcode],MATCH(F91,tb_MainDatabase[Link],0)),"")</f>
        <v>8857128011300</v>
      </c>
      <c r="H91" s="62" t="str">
        <f t="array" ref="H91">IF(F91&lt;&gt;"",INDEX(tb_MainDatabase[Grand],MATCH(F91,tb_MainDatabase[Link],0)),"")</f>
        <v>EDP</v>
      </c>
      <c r="I91" s="62" t="str">
        <f t="array" ref="I91">IF(F91&lt;&gt;"",INDEX(tb_MainDatabase[Size],MATCH(F91,tb_MainDatabase[Link],0)),"")</f>
        <v>50 ml.</v>
      </c>
      <c r="J91" s="65">
        <v>1.0</v>
      </c>
      <c r="K91" s="57">
        <f t="array" ref="K91">IF(F91&lt;&gt;"",INDEX(tb_MainDatabase[ราคา],MATCH(F91,tb_MainDatabase[Link],0)),"")*J91</f>
        <v>1890</v>
      </c>
      <c r="L91" s="65">
        <v>500.0</v>
      </c>
      <c r="M91" s="57">
        <f t="shared" si="2"/>
        <v>1390</v>
      </c>
      <c r="N91" s="75">
        <f t="shared" si="3"/>
        <v>1390</v>
      </c>
      <c r="O91" s="77" t="s">
        <v>60</v>
      </c>
      <c r="P91" s="142">
        <v>45991.0</v>
      </c>
      <c r="Q91" s="80">
        <v>0.7506944444444444</v>
      </c>
      <c r="R91" s="84" t="str">
        <f t="shared" si="4"/>
        <v>1764500422764584323</v>
      </c>
      <c r="S91" s="84"/>
      <c r="T91" s="84"/>
    </row>
    <row r="92" ht="22.5" customHeight="1">
      <c r="A92" s="39" t="s">
        <v>33</v>
      </c>
      <c r="B92" s="44">
        <v>45991.0</v>
      </c>
      <c r="C92" s="121" t="s">
        <v>157</v>
      </c>
      <c r="D92" s="48" t="s">
        <v>347</v>
      </c>
      <c r="E92" s="90">
        <v>2.02500000000076E14</v>
      </c>
      <c r="F92" s="53" t="s">
        <v>89</v>
      </c>
      <c r="G92" s="57">
        <f t="array" ref="G92">IF(F92&lt;&gt;"",INDEX(tb_MainDatabase[Barcode],MATCH(F92,tb_MainDatabase[Link],0)),"")</f>
        <v>8857128011058</v>
      </c>
      <c r="H92" s="62" t="str">
        <f t="array" ref="H92">IF(F92&lt;&gt;"",INDEX(tb_MainDatabase[Grand],MATCH(F92,tb_MainDatabase[Link],0)),"")</f>
        <v>EDP</v>
      </c>
      <c r="I92" s="62" t="str">
        <f t="array" ref="I92">IF(F92&lt;&gt;"",INDEX(tb_MainDatabase[Size],MATCH(F92,tb_MainDatabase[Link],0)),"")</f>
        <v>50 ml.</v>
      </c>
      <c r="J92" s="65">
        <v>1.0</v>
      </c>
      <c r="K92" s="57">
        <f t="array" ref="K92">IF(F92&lt;&gt;"",INDEX(tb_MainDatabase[ราคา],MATCH(F92,tb_MainDatabase[Link],0)),"")*J92</f>
        <v>1890</v>
      </c>
      <c r="L92" s="65">
        <v>500.0</v>
      </c>
      <c r="M92" s="57">
        <f t="shared" si="2"/>
        <v>1390</v>
      </c>
      <c r="N92" s="75">
        <f t="shared" si="3"/>
        <v>1390</v>
      </c>
      <c r="O92" s="77" t="s">
        <v>60</v>
      </c>
      <c r="P92" s="142">
        <v>45991.0</v>
      </c>
      <c r="Q92" s="80">
        <v>0.7715277777777778</v>
      </c>
      <c r="R92" s="84" t="str">
        <f t="shared" si="4"/>
        <v>1764502280937700237</v>
      </c>
      <c r="S92" s="84"/>
      <c r="T92" s="84"/>
    </row>
    <row r="93" ht="22.5" customHeight="1">
      <c r="A93" s="39" t="s">
        <v>33</v>
      </c>
      <c r="B93" s="44">
        <v>45991.0</v>
      </c>
      <c r="C93" s="121" t="s">
        <v>157</v>
      </c>
      <c r="D93" s="48" t="s">
        <v>349</v>
      </c>
      <c r="E93" s="90">
        <v>2.02500000000077E14</v>
      </c>
      <c r="F93" s="53" t="s">
        <v>288</v>
      </c>
      <c r="G93" s="57">
        <f t="array" ref="G93">IF(F93&lt;&gt;"",INDEX(tb_MainDatabase[Barcode],MATCH(F93,tb_MainDatabase[Link],0)),"")</f>
        <v>8857128012062</v>
      </c>
      <c r="H93" s="62" t="str">
        <f t="array" ref="H93">IF(F93&lt;&gt;"",INDEX(tb_MainDatabase[Grand],MATCH(F93,tb_MainDatabase[Link],0)),"")</f>
        <v>EDP</v>
      </c>
      <c r="I93" s="62" t="str">
        <f t="array" ref="I93">IF(F93&lt;&gt;"",INDEX(tb_MainDatabase[Size],MATCH(F93,tb_MainDatabase[Link],0)),"")</f>
        <v>10 ml.</v>
      </c>
      <c r="J93" s="65">
        <v>1.0</v>
      </c>
      <c r="K93" s="57">
        <f t="array" ref="K93">IF(F93&lt;&gt;"",INDEX(tb_MainDatabase[ราคา],MATCH(F93,tb_MainDatabase[Link],0)),"")*J93</f>
        <v>450</v>
      </c>
      <c r="L93" s="65">
        <v>100.0</v>
      </c>
      <c r="M93" s="57">
        <f t="shared" si="2"/>
        <v>350</v>
      </c>
      <c r="N93" s="75">
        <f t="shared" si="3"/>
        <v>350</v>
      </c>
      <c r="O93" s="77" t="s">
        <v>60</v>
      </c>
      <c r="P93" s="142">
        <v>45991.0</v>
      </c>
      <c r="Q93" s="80">
        <v>0.8506944444444444</v>
      </c>
      <c r="R93" s="84" t="str">
        <f t="shared" si="4"/>
        <v>1764509115918935794</v>
      </c>
      <c r="S93" s="84"/>
      <c r="T93" s="84"/>
    </row>
    <row r="94" ht="22.5" customHeight="1">
      <c r="A94" s="39" t="s">
        <v>351</v>
      </c>
      <c r="B94" s="44">
        <v>45992.0</v>
      </c>
      <c r="C94" s="46" t="s">
        <v>246</v>
      </c>
      <c r="D94" s="48" t="s">
        <v>352</v>
      </c>
      <c r="E94" s="90">
        <v>2.02500000000078E14</v>
      </c>
      <c r="F94" s="53" t="s">
        <v>354</v>
      </c>
      <c r="G94" s="57">
        <f t="array" ref="G94">IF(F94&lt;&gt;"",INDEX(tb_MainDatabase[Barcode],MATCH(F94,tb_MainDatabase[Link],0)),"")</f>
        <v>8857128011331</v>
      </c>
      <c r="H94" s="62" t="str">
        <f t="array" ref="H94">IF(F94&lt;&gt;"",INDEX(tb_MainDatabase[Grand],MATCH(F94,tb_MainDatabase[Link],0)),"")</f>
        <v>EDP</v>
      </c>
      <c r="I94" s="62" t="str">
        <f t="array" ref="I94">IF(F94&lt;&gt;"",INDEX(tb_MainDatabase[Size],MATCH(F94,tb_MainDatabase[Link],0)),"")</f>
        <v>50 ml.</v>
      </c>
      <c r="J94" s="65">
        <v>1.0</v>
      </c>
      <c r="K94" s="57">
        <f t="array" ref="K94">IF(F94&lt;&gt;"",INDEX(tb_MainDatabase[ราคา],MATCH(F94,tb_MainDatabase[Link],0)),"")*J94</f>
        <v>1890</v>
      </c>
      <c r="L94" s="65">
        <v>500.0</v>
      </c>
      <c r="M94" s="57">
        <f t="shared" si="2"/>
        <v>1390</v>
      </c>
      <c r="N94" s="75">
        <f t="shared" si="3"/>
        <v>2780</v>
      </c>
      <c r="O94" s="77" t="s">
        <v>133</v>
      </c>
      <c r="P94" s="107"/>
      <c r="Q94" s="80"/>
      <c r="R94" s="84" t="str">
        <f t="shared" si="4"/>
        <v>1764565123058620670</v>
      </c>
      <c r="S94" s="84"/>
      <c r="T94" s="84"/>
    </row>
    <row r="95" ht="22.5" customHeight="1">
      <c r="A95" s="39" t="s">
        <v>351</v>
      </c>
      <c r="B95" s="44">
        <v>45992.0</v>
      </c>
      <c r="C95" s="46" t="s">
        <v>246</v>
      </c>
      <c r="D95" s="48" t="s">
        <v>352</v>
      </c>
      <c r="E95" s="90">
        <v>2.02500000000078E14</v>
      </c>
      <c r="F95" s="53" t="s">
        <v>143</v>
      </c>
      <c r="G95" s="57">
        <f t="array" ref="G95">IF(F95&lt;&gt;"",INDEX(tb_MainDatabase[Barcode],MATCH(F95,tb_MainDatabase[Link],0)),"")</f>
        <v>8857128011041</v>
      </c>
      <c r="H95" s="62" t="str">
        <f t="array" ref="H95">IF(F95&lt;&gt;"",INDEX(tb_MainDatabase[Grand],MATCH(F95,tb_MainDatabase[Link],0)),"")</f>
        <v>EDP</v>
      </c>
      <c r="I95" s="62" t="str">
        <f t="array" ref="I95">IF(F95&lt;&gt;"",INDEX(tb_MainDatabase[Size],MATCH(F95,tb_MainDatabase[Link],0)),"")</f>
        <v>50 ml.</v>
      </c>
      <c r="J95" s="65">
        <v>1.0</v>
      </c>
      <c r="K95" s="57">
        <f t="array" ref="K95">IF(F95&lt;&gt;"",INDEX(tb_MainDatabase[ราคา],MATCH(F95,tb_MainDatabase[Link],0)),"")*J95</f>
        <v>1890</v>
      </c>
      <c r="L95" s="65">
        <v>500.0</v>
      </c>
      <c r="M95" s="57">
        <f t="shared" si="2"/>
        <v>1390</v>
      </c>
      <c r="N95" s="75">
        <f t="shared" si="3"/>
        <v>0</v>
      </c>
      <c r="O95" s="77"/>
      <c r="P95" s="107"/>
      <c r="Q95" s="80"/>
      <c r="R95" s="84">
        <f t="shared" si="4"/>
        <v>0</v>
      </c>
      <c r="S95" s="84"/>
      <c r="T95" s="84"/>
    </row>
    <row r="96" ht="22.5" customHeight="1">
      <c r="A96" s="39" t="s">
        <v>351</v>
      </c>
      <c r="B96" s="44">
        <v>45992.0</v>
      </c>
      <c r="C96" s="46" t="s">
        <v>246</v>
      </c>
      <c r="D96" s="48" t="s">
        <v>352</v>
      </c>
      <c r="E96" s="90">
        <v>2.02500000000078E14</v>
      </c>
      <c r="F96" s="53" t="s">
        <v>150</v>
      </c>
      <c r="G96" s="57">
        <f t="array" ref="G96">IF(F96&lt;&gt;"",INDEX(tb_MainDatabase[Barcode],MATCH(F96,tb_MainDatabase[Link],0)),"")</f>
        <v>8857128012016</v>
      </c>
      <c r="H96" s="62" t="str">
        <f t="array" ref="H96">IF(F96&lt;&gt;"",INDEX(tb_MainDatabase[Grand],MATCH(F96,tb_MainDatabase[Link],0)),"")</f>
        <v>EDP</v>
      </c>
      <c r="I96" s="62" t="str">
        <f t="array" ref="I96">IF(F96&lt;&gt;"",INDEX(tb_MainDatabase[Size],MATCH(F96,tb_MainDatabase[Link],0)),"")</f>
        <v>4 ml.</v>
      </c>
      <c r="J96" s="65">
        <v>1.0</v>
      </c>
      <c r="K96" s="57">
        <f t="array" ref="K96">IF(F96&lt;&gt;"",INDEX(tb_MainDatabase[ราคา],MATCH(F96,tb_MainDatabase[Link],0)),"")*J96</f>
        <v>179</v>
      </c>
      <c r="L96" s="65">
        <v>179.0</v>
      </c>
      <c r="M96" s="57">
        <f t="shared" si="2"/>
        <v>0</v>
      </c>
      <c r="N96" s="75">
        <f t="shared" si="3"/>
        <v>0</v>
      </c>
      <c r="O96" s="77"/>
      <c r="P96" s="107"/>
      <c r="Q96" s="80"/>
      <c r="R96" s="84">
        <f t="shared" si="4"/>
        <v>0</v>
      </c>
      <c r="S96" s="84"/>
      <c r="T96" s="84"/>
    </row>
    <row r="97" ht="22.5" customHeight="1">
      <c r="A97" s="39" t="s">
        <v>351</v>
      </c>
      <c r="B97" s="44">
        <v>45993.0</v>
      </c>
      <c r="C97" s="46" t="s">
        <v>362</v>
      </c>
      <c r="D97" s="48" t="s">
        <v>363</v>
      </c>
      <c r="E97" s="90">
        <v>2.02500000000079E14</v>
      </c>
      <c r="F97" s="53" t="s">
        <v>141</v>
      </c>
      <c r="G97" s="57">
        <f t="array" ref="G97">IF(F97&lt;&gt;"",INDEX(tb_MainDatabase[Barcode],MATCH(F97,tb_MainDatabase[Link],0)),"")</f>
        <v>8857128012037</v>
      </c>
      <c r="H97" s="62" t="str">
        <f t="array" ref="H97">IF(F97&lt;&gt;"",INDEX(tb_MainDatabase[Grand],MATCH(F97,tb_MainDatabase[Link],0)),"")</f>
        <v>EDP</v>
      </c>
      <c r="I97" s="62" t="str">
        <f t="array" ref="I97">IF(F97&lt;&gt;"",INDEX(tb_MainDatabase[Size],MATCH(F97,tb_MainDatabase[Link],0)),"")</f>
        <v>10 ml.</v>
      </c>
      <c r="J97" s="65">
        <v>1.0</v>
      </c>
      <c r="K97" s="57">
        <f t="array" ref="K97">IF(F97&lt;&gt;"",INDEX(tb_MainDatabase[ราคา],MATCH(F97,tb_MainDatabase[Link],0)),"")*J97</f>
        <v>450</v>
      </c>
      <c r="L97" s="65">
        <v>100.0</v>
      </c>
      <c r="M97" s="57">
        <f t="shared" si="2"/>
        <v>350</v>
      </c>
      <c r="N97" s="75">
        <f t="shared" si="3"/>
        <v>350</v>
      </c>
      <c r="O97" s="77" t="s">
        <v>133</v>
      </c>
      <c r="P97" s="107"/>
      <c r="Q97" s="80"/>
      <c r="R97" s="84" t="str">
        <f t="shared" si="4"/>
        <v>1764653235473305651</v>
      </c>
      <c r="S97" s="84"/>
      <c r="T97" s="84"/>
    </row>
    <row r="98" ht="22.5" customHeight="1">
      <c r="A98" s="39" t="s">
        <v>351</v>
      </c>
      <c r="B98" s="44">
        <v>45993.0</v>
      </c>
      <c r="C98" s="46" t="s">
        <v>362</v>
      </c>
      <c r="D98" s="48" t="s">
        <v>367</v>
      </c>
      <c r="E98" s="90">
        <v>2.0250000000008E14</v>
      </c>
      <c r="F98" s="53" t="s">
        <v>368</v>
      </c>
      <c r="G98" s="57">
        <f t="array" ref="G98">IF(F98&lt;&gt;"",INDEX(tb_MainDatabase[Barcode],MATCH(F98,tb_MainDatabase[Link],0)),"")</f>
        <v>8857128011737</v>
      </c>
      <c r="H98" s="62" t="str">
        <f t="array" ref="H98">IF(F98&lt;&gt;"",INDEX(tb_MainDatabase[Grand],MATCH(F98,tb_MainDatabase[Link],0)),"")</f>
        <v>EDP</v>
      </c>
      <c r="I98" s="62" t="str">
        <f t="array" ref="I98">IF(F98&lt;&gt;"",INDEX(tb_MainDatabase[Size],MATCH(F98,tb_MainDatabase[Link],0)),"")</f>
        <v>30 ml.</v>
      </c>
      <c r="J98" s="65">
        <v>1.0</v>
      </c>
      <c r="K98" s="57">
        <f t="array" ref="K98">IF(F98&lt;&gt;"",INDEX(tb_MainDatabase[ราคา],MATCH(F98,tb_MainDatabase[Link],0)),"")*J98</f>
        <v>1290</v>
      </c>
      <c r="L98" s="65">
        <v>300.0</v>
      </c>
      <c r="M98" s="57">
        <f t="shared" si="2"/>
        <v>990</v>
      </c>
      <c r="N98" s="75">
        <f t="shared" si="3"/>
        <v>990</v>
      </c>
      <c r="O98" s="77" t="s">
        <v>370</v>
      </c>
      <c r="P98" s="142">
        <v>45993.0</v>
      </c>
      <c r="Q98" s="80">
        <v>0.6291666666666667</v>
      </c>
      <c r="R98" s="84" t="str">
        <f t="shared" si="4"/>
        <v>1764662747237764537</v>
      </c>
      <c r="S98" s="84"/>
      <c r="T98" s="84"/>
    </row>
    <row r="99" ht="22.5" customHeight="1">
      <c r="A99" s="39" t="s">
        <v>351</v>
      </c>
      <c r="B99" s="44">
        <v>45994.0</v>
      </c>
      <c r="C99" s="46" t="s">
        <v>262</v>
      </c>
      <c r="D99" s="48" t="s">
        <v>371</v>
      </c>
      <c r="E99" s="90">
        <v>2.02500000000081E14</v>
      </c>
      <c r="F99" s="53" t="s">
        <v>372</v>
      </c>
      <c r="G99" s="57">
        <f t="array" ref="G99">IF(F99&lt;&gt;"",INDEX(tb_MainDatabase[Barcode],MATCH(F99,tb_MainDatabase[Link],0)),"")</f>
        <v>8857128012032</v>
      </c>
      <c r="H99" s="62" t="str">
        <f t="array" ref="H99">IF(F99&lt;&gt;"",INDEX(tb_MainDatabase[Grand],MATCH(F99,tb_MainDatabase[Link],0)),"")</f>
        <v>EDP</v>
      </c>
      <c r="I99" s="62" t="str">
        <f t="array" ref="I99">IF(F99&lt;&gt;"",INDEX(tb_MainDatabase[Size],MATCH(F99,tb_MainDatabase[Link],0)),"")</f>
        <v>10 ml.</v>
      </c>
      <c r="J99" s="65">
        <v>1.0</v>
      </c>
      <c r="K99" s="57">
        <f t="array" ref="K99">IF(F99&lt;&gt;"",INDEX(tb_MainDatabase[ราคา],MATCH(F99,tb_MainDatabase[Link],0)),"")*J99</f>
        <v>450</v>
      </c>
      <c r="L99" s="65">
        <v>100.0</v>
      </c>
      <c r="M99" s="57">
        <f t="shared" si="2"/>
        <v>350</v>
      </c>
      <c r="N99" s="75">
        <f t="shared" si="3"/>
        <v>350</v>
      </c>
      <c r="O99" s="77" t="s">
        <v>370</v>
      </c>
      <c r="P99" s="142">
        <v>45994.0</v>
      </c>
      <c r="Q99" s="80">
        <v>0.5402777777777777</v>
      </c>
      <c r="R99" s="84" t="str">
        <f t="shared" si="4"/>
        <v>1764741456033809900</v>
      </c>
      <c r="S99" s="84"/>
      <c r="T99" s="84"/>
    </row>
    <row r="100" ht="22.5" customHeight="1">
      <c r="A100" s="39" t="s">
        <v>351</v>
      </c>
      <c r="B100" s="44">
        <v>45994.0</v>
      </c>
      <c r="C100" s="46" t="s">
        <v>262</v>
      </c>
      <c r="D100" s="48" t="s">
        <v>376</v>
      </c>
      <c r="E100" s="90">
        <v>2.02500000000082E14</v>
      </c>
      <c r="F100" s="53" t="s">
        <v>321</v>
      </c>
      <c r="G100" s="57">
        <f t="array" ref="G100">IF(F100&lt;&gt;"",INDEX(tb_MainDatabase[Barcode],MATCH(F100,tb_MainDatabase[Link],0)),"")</f>
        <v>8857128011591</v>
      </c>
      <c r="H100" s="62" t="str">
        <f t="array" ref="H100">IF(F100&lt;&gt;"",INDEX(tb_MainDatabase[Grand],MATCH(F100,tb_MainDatabase[Link],0)),"")</f>
        <v>PARFUM</v>
      </c>
      <c r="I100" s="62" t="str">
        <f t="array" ref="I100">IF(F100&lt;&gt;"",INDEX(tb_MainDatabase[Size],MATCH(F100,tb_MainDatabase[Link],0)),"")</f>
        <v>50 ml.</v>
      </c>
      <c r="J100" s="65">
        <v>1.0</v>
      </c>
      <c r="K100" s="57">
        <f t="array" ref="K100">IF(F100&lt;&gt;"",INDEX(tb_MainDatabase[ราคา],MATCH(F100,tb_MainDatabase[Link],0)),"")*J100</f>
        <v>3040</v>
      </c>
      <c r="L100" s="65">
        <v>450.0</v>
      </c>
      <c r="M100" s="57">
        <f t="shared" si="2"/>
        <v>2590</v>
      </c>
      <c r="N100" s="75">
        <f t="shared" si="3"/>
        <v>2590</v>
      </c>
      <c r="O100" s="77" t="s">
        <v>370</v>
      </c>
      <c r="P100" s="142">
        <v>45994.0</v>
      </c>
      <c r="Q100" s="80">
        <v>0.5555555555555556</v>
      </c>
      <c r="R100" s="84" t="str">
        <f t="shared" si="4"/>
        <v>1764742636663220052</v>
      </c>
      <c r="S100" s="84"/>
      <c r="T100" s="84"/>
    </row>
    <row r="101" ht="22.5" customHeight="1">
      <c r="A101" s="39" t="s">
        <v>351</v>
      </c>
      <c r="B101" s="44">
        <v>45994.0</v>
      </c>
      <c r="C101" s="46" t="s">
        <v>262</v>
      </c>
      <c r="D101" s="48" t="s">
        <v>376</v>
      </c>
      <c r="E101" s="90">
        <v>2.02500000000082E14</v>
      </c>
      <c r="F101" s="53" t="s">
        <v>152</v>
      </c>
      <c r="G101" s="57">
        <f t="array" ref="G101">IF(F101&lt;&gt;"",INDEX(tb_MainDatabase[Barcode],MATCH(F101,tb_MainDatabase[Link],0)),"")</f>
        <v>8857128012036</v>
      </c>
      <c r="H101" s="62" t="str">
        <f t="array" ref="H101">IF(F101&lt;&gt;"",INDEX(tb_MainDatabase[Grand],MATCH(F101,tb_MainDatabase[Link],0)),"")</f>
        <v>EDP</v>
      </c>
      <c r="I101" s="62" t="str">
        <f t="array" ref="I101">IF(F101&lt;&gt;"",INDEX(tb_MainDatabase[Size],MATCH(F101,tb_MainDatabase[Link],0)),"")</f>
        <v>4 ml.</v>
      </c>
      <c r="J101" s="65">
        <v>1.0</v>
      </c>
      <c r="K101" s="57">
        <f t="array" ref="K101">IF(F101&lt;&gt;"",INDEX(tb_MainDatabase[ราคา],MATCH(F101,tb_MainDatabase[Link],0)),"")*J101</f>
        <v>179</v>
      </c>
      <c r="L101" s="65">
        <v>179.0</v>
      </c>
      <c r="M101" s="57">
        <f t="shared" si="2"/>
        <v>0</v>
      </c>
      <c r="N101" s="75">
        <f t="shared" si="3"/>
        <v>0</v>
      </c>
      <c r="O101" s="77"/>
      <c r="P101" s="107"/>
      <c r="Q101" s="80"/>
      <c r="R101" s="84">
        <f t="shared" si="4"/>
        <v>0</v>
      </c>
      <c r="S101" s="84"/>
      <c r="T101" s="84"/>
    </row>
    <row r="102" ht="22.5" customHeight="1">
      <c r="A102" s="39" t="s">
        <v>351</v>
      </c>
      <c r="B102" s="44">
        <v>45994.0</v>
      </c>
      <c r="C102" s="46" t="s">
        <v>262</v>
      </c>
      <c r="D102" s="48" t="s">
        <v>376</v>
      </c>
      <c r="E102" s="90">
        <v>2.02500000000082E14</v>
      </c>
      <c r="F102" s="53" t="s">
        <v>84</v>
      </c>
      <c r="G102" s="57">
        <f t="array" ref="G102">IF(F102&lt;&gt;"",INDEX(tb_MainDatabase[Barcode],MATCH(F102,tb_MainDatabase[Link],0)),"")</f>
        <v>8857128012040</v>
      </c>
      <c r="H102" s="62" t="str">
        <f t="array" ref="H102">IF(F102&lt;&gt;"",INDEX(tb_MainDatabase[Grand],MATCH(F102,tb_MainDatabase[Link],0)),"")</f>
        <v>EDP</v>
      </c>
      <c r="I102" s="62" t="str">
        <f t="array" ref="I102">IF(F102&lt;&gt;"",INDEX(tb_MainDatabase[Size],MATCH(F102,tb_MainDatabase[Link],0)),"")</f>
        <v>4 ml.</v>
      </c>
      <c r="J102" s="65">
        <v>1.0</v>
      </c>
      <c r="K102" s="57">
        <f t="array" ref="K102">IF(F102&lt;&gt;"",INDEX(tb_MainDatabase[ราคา],MATCH(F102,tb_MainDatabase[Link],0)),"")*J102</f>
        <v>179</v>
      </c>
      <c r="L102" s="65">
        <v>179.0</v>
      </c>
      <c r="M102" s="57">
        <f t="shared" si="2"/>
        <v>0</v>
      </c>
      <c r="N102" s="75">
        <f t="shared" si="3"/>
        <v>0</v>
      </c>
      <c r="O102" s="77"/>
      <c r="P102" s="107"/>
      <c r="Q102" s="80"/>
      <c r="R102" s="84">
        <f t="shared" si="4"/>
        <v>0</v>
      </c>
      <c r="S102" s="84"/>
      <c r="T102" s="84"/>
    </row>
    <row r="103" ht="22.5" customHeight="1">
      <c r="A103" s="39" t="s">
        <v>351</v>
      </c>
      <c r="B103" s="44">
        <v>45994.0</v>
      </c>
      <c r="C103" s="46" t="s">
        <v>262</v>
      </c>
      <c r="D103" s="48" t="s">
        <v>376</v>
      </c>
      <c r="E103" s="90">
        <v>2.02500000000082E14</v>
      </c>
      <c r="F103" s="53" t="s">
        <v>74</v>
      </c>
      <c r="G103" s="108">
        <f t="array" ref="G103">IF(F103&lt;&gt;"",INDEX(tb_MainDatabase[Barcode],MATCH(F103,tb_MainDatabase[Link],0)),"")</f>
        <v>8857128012131</v>
      </c>
      <c r="H103" s="62" t="str">
        <f t="array" ref="H103">IF(F103&lt;&gt;"",INDEX(tb_MainDatabase[Grand],MATCH(F103,tb_MainDatabase[Link],0)),"")</f>
        <v>Tumbler</v>
      </c>
      <c r="I103" s="62" t="str">
        <f t="array" ref="I103">IF(F103&lt;&gt;"",INDEX(tb_MainDatabase[Size],MATCH(F103,tb_MainDatabase[Link],0)),"")</f>
        <v>Dark Blue</v>
      </c>
      <c r="J103" s="65">
        <v>1.0</v>
      </c>
      <c r="K103" s="57">
        <f t="array" ref="K103">IF(F103&lt;&gt;"",INDEX(tb_MainDatabase[ราคา],MATCH(F103,tb_MainDatabase[Link],0)),"")*J103</f>
        <v>0</v>
      </c>
      <c r="L103" s="65"/>
      <c r="M103" s="57">
        <f t="shared" si="2"/>
        <v>0</v>
      </c>
      <c r="N103" s="75">
        <f t="shared" si="3"/>
        <v>0</v>
      </c>
      <c r="O103" s="77"/>
      <c r="P103" s="107"/>
      <c r="Q103" s="80"/>
      <c r="R103" s="84">
        <f t="shared" si="4"/>
        <v>0</v>
      </c>
      <c r="S103" s="84"/>
      <c r="T103" s="84"/>
    </row>
    <row r="104" ht="22.5" customHeight="1">
      <c r="A104" s="39" t="s">
        <v>351</v>
      </c>
      <c r="B104" s="44">
        <v>45994.0</v>
      </c>
      <c r="C104" s="46" t="s">
        <v>262</v>
      </c>
      <c r="D104" s="48" t="s">
        <v>385</v>
      </c>
      <c r="E104" s="90">
        <v>2.02500000000083E14</v>
      </c>
      <c r="F104" s="53" t="s">
        <v>386</v>
      </c>
      <c r="G104" s="57">
        <f t="array" ref="G104">IF(F104&lt;&gt;"",INDEX(tb_MainDatabase[Barcode],MATCH(F104,tb_MainDatabase[Link],0)),"")</f>
        <v>8857128012070</v>
      </c>
      <c r="H104" s="62" t="str">
        <f t="array" ref="H104">IF(F104&lt;&gt;"",INDEX(tb_MainDatabase[Grand],MATCH(F104,tb_MainDatabase[Link],0)),"")</f>
        <v>EDP</v>
      </c>
      <c r="I104" s="62" t="str">
        <f t="array" ref="I104">IF(F104&lt;&gt;"",INDEX(tb_MainDatabase[Size],MATCH(F104,tb_MainDatabase[Link],0)),"")</f>
        <v>10 ml.</v>
      </c>
      <c r="J104" s="65">
        <v>1.0</v>
      </c>
      <c r="K104" s="57">
        <f t="array" ref="K104">IF(F104&lt;&gt;"",INDEX(tb_MainDatabase[ราคา],MATCH(F104,tb_MainDatabase[Link],0)),"")*J104</f>
        <v>450</v>
      </c>
      <c r="L104" s="65">
        <v>100.0</v>
      </c>
      <c r="M104" s="57">
        <f t="shared" si="2"/>
        <v>350</v>
      </c>
      <c r="N104" s="75">
        <f t="shared" si="3"/>
        <v>350</v>
      </c>
      <c r="O104" s="77" t="s">
        <v>60</v>
      </c>
      <c r="P104" s="142">
        <v>45994.0</v>
      </c>
      <c r="Q104" s="80">
        <v>0.8923611111111112</v>
      </c>
      <c r="R104" s="84" t="str">
        <f t="shared" si="4"/>
        <v>1764752335641311265</v>
      </c>
      <c r="S104" s="84"/>
      <c r="T104" s="84"/>
    </row>
    <row r="105" ht="22.5" customHeight="1">
      <c r="A105" s="39" t="s">
        <v>351</v>
      </c>
      <c r="B105" s="44">
        <v>45995.0</v>
      </c>
      <c r="C105" s="44"/>
      <c r="D105" s="48" t="s">
        <v>388</v>
      </c>
      <c r="E105" s="90">
        <v>2.02500000000084E14</v>
      </c>
      <c r="F105" s="53" t="s">
        <v>42</v>
      </c>
      <c r="G105" s="57">
        <f t="array" ref="G105">IF(F105&lt;&gt;"",INDEX(tb_MainDatabase[Barcode],MATCH(F105,tb_MainDatabase[Link],0)),"")</f>
        <v>8857128012020</v>
      </c>
      <c r="H105" s="62" t="str">
        <f t="array" ref="H105">IF(F105&lt;&gt;"",INDEX(tb_MainDatabase[Grand],MATCH(F105,tb_MainDatabase[Link],0)),"")</f>
        <v>EDP</v>
      </c>
      <c r="I105" s="62" t="str">
        <f t="array" ref="I105">IF(F105&lt;&gt;"",INDEX(tb_MainDatabase[Size],MATCH(F105,tb_MainDatabase[Link],0)),"")</f>
        <v>50 ml.</v>
      </c>
      <c r="J105" s="65">
        <v>1.0</v>
      </c>
      <c r="K105" s="57">
        <f t="array" ref="K105">IF(F105&lt;&gt;"",INDEX(tb_MainDatabase[ราคา],MATCH(F105,tb_MainDatabase[Link],0)),"")*J105</f>
        <v>1890</v>
      </c>
      <c r="L105" s="65">
        <v>500.0</v>
      </c>
      <c r="M105" s="57">
        <f t="shared" si="2"/>
        <v>1390</v>
      </c>
      <c r="N105" s="75">
        <f t="shared" si="3"/>
        <v>1390</v>
      </c>
      <c r="O105" s="77" t="s">
        <v>60</v>
      </c>
      <c r="P105" s="142">
        <v>45995.0</v>
      </c>
      <c r="Q105" s="80">
        <v>0.5319444444444444</v>
      </c>
      <c r="R105" s="84" t="str">
        <f t="shared" si="4"/>
        <v>1764827162827675484</v>
      </c>
      <c r="S105" s="84"/>
      <c r="T105" s="84"/>
    </row>
    <row r="106" ht="22.5" customHeight="1">
      <c r="A106" s="39" t="s">
        <v>351</v>
      </c>
      <c r="B106" s="44">
        <v>45995.0</v>
      </c>
      <c r="C106" s="44"/>
      <c r="D106" s="48" t="s">
        <v>392</v>
      </c>
      <c r="E106" s="90">
        <v>2.02500000000085E14</v>
      </c>
      <c r="F106" s="53" t="s">
        <v>285</v>
      </c>
      <c r="G106" s="57">
        <f t="array" ref="G106">IF(F106&lt;&gt;"",INDEX(tb_MainDatabase[Barcode],MATCH(F106,tb_MainDatabase[Link],0)),"")</f>
        <v>8857128011065</v>
      </c>
      <c r="H106" s="62" t="str">
        <f t="array" ref="H106">IF(F106&lt;&gt;"",INDEX(tb_MainDatabase[Grand],MATCH(F106,tb_MainDatabase[Link],0)),"")</f>
        <v>EDP</v>
      </c>
      <c r="I106" s="62" t="str">
        <f t="array" ref="I106">IF(F106&lt;&gt;"",INDEX(tb_MainDatabase[Size],MATCH(F106,tb_MainDatabase[Link],0)),"")</f>
        <v>50 ml.</v>
      </c>
      <c r="J106" s="65">
        <v>1.0</v>
      </c>
      <c r="K106" s="57">
        <f t="array" ref="K106">IF(F106&lt;&gt;"",INDEX(tb_MainDatabase[ราคา],MATCH(F106,tb_MainDatabase[Link],0)),"")*J106</f>
        <v>1890</v>
      </c>
      <c r="L106" s="65">
        <v>500.0</v>
      </c>
      <c r="M106" s="57">
        <f t="shared" si="2"/>
        <v>1390</v>
      </c>
      <c r="N106" s="75">
        <f t="shared" si="3"/>
        <v>1390</v>
      </c>
      <c r="O106" s="77" t="s">
        <v>133</v>
      </c>
      <c r="P106" s="142"/>
      <c r="Q106" s="80"/>
      <c r="R106" s="84" t="str">
        <f t="shared" si="4"/>
        <v>1764842406879659645</v>
      </c>
      <c r="S106" s="84"/>
      <c r="T106" s="84"/>
    </row>
    <row r="107" ht="22.5" customHeight="1">
      <c r="A107" s="39" t="s">
        <v>351</v>
      </c>
      <c r="B107" s="44">
        <v>45995.0</v>
      </c>
      <c r="C107" s="44"/>
      <c r="D107" s="48" t="s">
        <v>396</v>
      </c>
      <c r="E107" s="90">
        <v>2.02500000000086E14</v>
      </c>
      <c r="F107" s="53" t="s">
        <v>148</v>
      </c>
      <c r="G107" s="57">
        <f t="array" ref="G107">IF(F107&lt;&gt;"",INDEX(tb_MainDatabase[Barcode],MATCH(F107,tb_MainDatabase[Link],0)),"")</f>
        <v>8857128011027</v>
      </c>
      <c r="H107" s="62" t="str">
        <f t="array" ref="H107">IF(F107&lt;&gt;"",INDEX(tb_MainDatabase[Grand],MATCH(F107,tb_MainDatabase[Link],0)),"")</f>
        <v>EDP</v>
      </c>
      <c r="I107" s="62" t="str">
        <f t="array" ref="I107">IF(F107&lt;&gt;"",INDEX(tb_MainDatabase[Size],MATCH(F107,tb_MainDatabase[Link],0)),"")</f>
        <v>50 ml.</v>
      </c>
      <c r="J107" s="65">
        <v>1.0</v>
      </c>
      <c r="K107" s="57">
        <f t="array" ref="K107">IF(F107&lt;&gt;"",INDEX(tb_MainDatabase[ราคา],MATCH(F107,tb_MainDatabase[Link],0)),"")*J107</f>
        <v>1890</v>
      </c>
      <c r="L107" s="65">
        <v>500.0</v>
      </c>
      <c r="M107" s="57">
        <f t="shared" si="2"/>
        <v>1390</v>
      </c>
      <c r="N107" s="75">
        <f t="shared" si="3"/>
        <v>1390</v>
      </c>
      <c r="O107" s="77" t="s">
        <v>370</v>
      </c>
      <c r="P107" s="142">
        <v>45995.0</v>
      </c>
      <c r="Q107" s="80">
        <v>0.8402777777777778</v>
      </c>
      <c r="R107" s="84" t="str">
        <f t="shared" si="4"/>
        <v>1764853816037824903</v>
      </c>
      <c r="S107" s="84"/>
      <c r="T107" s="84"/>
    </row>
    <row r="108" ht="22.5" customHeight="1">
      <c r="A108" s="39" t="s">
        <v>351</v>
      </c>
      <c r="B108" s="44">
        <v>45996.0</v>
      </c>
      <c r="C108" s="44"/>
      <c r="D108" s="48" t="s">
        <v>399</v>
      </c>
      <c r="E108" s="90">
        <v>2.02500000000088E14</v>
      </c>
      <c r="F108" s="53" t="s">
        <v>400</v>
      </c>
      <c r="G108" s="57">
        <f t="array" ref="G108">IF(F108&lt;&gt;"",INDEX(tb_MainDatabase[Barcode],MATCH(F108,tb_MainDatabase[Link],0)),"")</f>
        <v>8857128012122</v>
      </c>
      <c r="H108" s="62" t="str">
        <f t="array" ref="H108">IF(F108&lt;&gt;"",INDEX(tb_MainDatabase[Grand],MATCH(F108,tb_MainDatabase[Link],0)),"")</f>
        <v>EDP+</v>
      </c>
      <c r="I108" s="62" t="str">
        <f t="array" ref="I108">IF(F108&lt;&gt;"",INDEX(tb_MainDatabase[Size],MATCH(F108,tb_MainDatabase[Link],0)),"")</f>
        <v>10 ml.</v>
      </c>
      <c r="J108" s="65">
        <v>1.0</v>
      </c>
      <c r="K108" s="57">
        <f t="array" ref="K108">IF(F108&lt;&gt;"",INDEX(tb_MainDatabase[ราคา],MATCH(F108,tb_MainDatabase[Link],0)),"")*J108</f>
        <v>650</v>
      </c>
      <c r="L108" s="65">
        <v>100.0</v>
      </c>
      <c r="M108" s="57">
        <f t="shared" si="2"/>
        <v>550</v>
      </c>
      <c r="N108" s="75">
        <f t="shared" si="3"/>
        <v>550</v>
      </c>
      <c r="O108" s="77" t="s">
        <v>133</v>
      </c>
      <c r="P108" s="107"/>
      <c r="Q108" s="80"/>
      <c r="R108" s="84" t="str">
        <f t="shared" si="4"/>
        <v>1764916625722241985</v>
      </c>
      <c r="S108" s="84"/>
      <c r="T108" s="84"/>
    </row>
    <row r="109" ht="22.5" customHeight="1">
      <c r="A109" s="39" t="s">
        <v>351</v>
      </c>
      <c r="B109" s="44">
        <v>45996.0</v>
      </c>
      <c r="C109" s="44"/>
      <c r="D109" s="48" t="s">
        <v>404</v>
      </c>
      <c r="E109" s="90">
        <v>2.02500000000087E14</v>
      </c>
      <c r="F109" s="53" t="s">
        <v>45</v>
      </c>
      <c r="G109" s="57">
        <f t="array" ref="G109">IF(F109&lt;&gt;"",INDEX(tb_MainDatabase[Barcode],MATCH(F109,tb_MainDatabase[Link],0)),"")</f>
        <v>8857128011850</v>
      </c>
      <c r="H109" s="62" t="str">
        <f t="array" ref="H109">IF(F109&lt;&gt;"",INDEX(tb_MainDatabase[Grand],MATCH(F109,tb_MainDatabase[Link],0)),"")</f>
        <v>EDP</v>
      </c>
      <c r="I109" s="62" t="str">
        <f t="array" ref="I109">IF(F109&lt;&gt;"",INDEX(tb_MainDatabase[Size],MATCH(F109,tb_MainDatabase[Link],0)),"")</f>
        <v>30 ml.</v>
      </c>
      <c r="J109" s="65">
        <v>1.0</v>
      </c>
      <c r="K109" s="57">
        <f t="array" ref="K109">IF(F109&lt;&gt;"",INDEX(tb_MainDatabase[ราคา],MATCH(F109,tb_MainDatabase[Link],0)),"")*J109</f>
        <v>1290</v>
      </c>
      <c r="L109" s="65">
        <v>300.0</v>
      </c>
      <c r="M109" s="57">
        <f t="shared" si="2"/>
        <v>990</v>
      </c>
      <c r="N109" s="75">
        <f t="shared" si="3"/>
        <v>4080</v>
      </c>
      <c r="O109" s="77" t="s">
        <v>133</v>
      </c>
      <c r="P109" s="107"/>
      <c r="Q109" s="80"/>
      <c r="R109" s="84" t="str">
        <f t="shared" si="4"/>
        <v>1764936929448352115</v>
      </c>
      <c r="S109" s="84"/>
      <c r="T109" s="84"/>
    </row>
    <row r="110" ht="22.5" customHeight="1">
      <c r="A110" s="39" t="s">
        <v>351</v>
      </c>
      <c r="B110" s="44">
        <v>45996.0</v>
      </c>
      <c r="C110" s="44"/>
      <c r="D110" s="48" t="s">
        <v>404</v>
      </c>
      <c r="E110" s="90">
        <v>2.02500000000087E14</v>
      </c>
      <c r="F110" s="53" t="s">
        <v>407</v>
      </c>
      <c r="G110" s="57">
        <f t="array" ref="G110">IF(F110&lt;&gt;"",INDEX(tb_MainDatabase[Barcode],MATCH(F110,tb_MainDatabase[Link],0)),"")</f>
        <v>8857128011997</v>
      </c>
      <c r="H110" s="62" t="str">
        <f t="array" ref="H110">IF(F110&lt;&gt;"",INDEX(tb_MainDatabase[Grand],MATCH(F110,tb_MainDatabase[Link],0)),"")</f>
        <v>EDP</v>
      </c>
      <c r="I110" s="62" t="str">
        <f t="array" ref="I110">IF(F110&lt;&gt;"",INDEX(tb_MainDatabase[Size],MATCH(F110,tb_MainDatabase[Link],0)),"")</f>
        <v>30 ml.</v>
      </c>
      <c r="J110" s="65">
        <v>1.0</v>
      </c>
      <c r="K110" s="57">
        <f t="array" ref="K110">IF(F110&lt;&gt;"",INDEX(tb_MainDatabase[ราคา],MATCH(F110,tb_MainDatabase[Link],0)),"")*J110</f>
        <v>1290</v>
      </c>
      <c r="L110" s="65">
        <v>300.0</v>
      </c>
      <c r="M110" s="57">
        <f t="shared" si="2"/>
        <v>990</v>
      </c>
      <c r="N110" s="75">
        <f t="shared" si="3"/>
        <v>0</v>
      </c>
      <c r="O110" s="77"/>
      <c r="P110" s="107"/>
      <c r="Q110" s="80"/>
      <c r="R110" s="84">
        <f t="shared" si="4"/>
        <v>0</v>
      </c>
      <c r="S110" s="84"/>
      <c r="T110" s="84"/>
    </row>
    <row r="111" ht="22.5" customHeight="1">
      <c r="A111" s="39" t="s">
        <v>351</v>
      </c>
      <c r="B111" s="44">
        <v>45996.0</v>
      </c>
      <c r="C111" s="44"/>
      <c r="D111" s="48" t="s">
        <v>404</v>
      </c>
      <c r="E111" s="90">
        <v>2.02500000000087E14</v>
      </c>
      <c r="F111" s="53" t="s">
        <v>141</v>
      </c>
      <c r="G111" s="57">
        <f t="array" ref="G111">IF(F111&lt;&gt;"",INDEX(tb_MainDatabase[Barcode],MATCH(F111,tb_MainDatabase[Link],0)),"")</f>
        <v>8857128012037</v>
      </c>
      <c r="H111" s="62" t="str">
        <f t="array" ref="H111">IF(F111&lt;&gt;"",INDEX(tb_MainDatabase[Grand],MATCH(F111,tb_MainDatabase[Link],0)),"")</f>
        <v>EDP</v>
      </c>
      <c r="I111" s="62" t="str">
        <f t="array" ref="I111">IF(F111&lt;&gt;"",INDEX(tb_MainDatabase[Size],MATCH(F111,tb_MainDatabase[Link],0)),"")</f>
        <v>10 ml.</v>
      </c>
      <c r="J111" s="65">
        <v>3.0</v>
      </c>
      <c r="K111" s="57">
        <f t="array" ref="K111">IF(F111&lt;&gt;"",INDEX(tb_MainDatabase[ราคา],MATCH(F111,tb_MainDatabase[Link],0)),"")*J111</f>
        <v>1350</v>
      </c>
      <c r="L111" s="65">
        <v>100.0</v>
      </c>
      <c r="M111" s="57">
        <f t="shared" si="2"/>
        <v>1050</v>
      </c>
      <c r="N111" s="75">
        <f t="shared" si="3"/>
        <v>0</v>
      </c>
      <c r="O111" s="77"/>
      <c r="P111" s="107"/>
      <c r="Q111" s="80"/>
      <c r="R111" s="84">
        <f t="shared" si="4"/>
        <v>0</v>
      </c>
      <c r="S111" s="84"/>
      <c r="T111" s="84"/>
    </row>
    <row r="112" ht="22.5" customHeight="1">
      <c r="A112" s="39" t="s">
        <v>351</v>
      </c>
      <c r="B112" s="44">
        <v>45996.0</v>
      </c>
      <c r="C112" s="44"/>
      <c r="D112" s="48" t="s">
        <v>404</v>
      </c>
      <c r="E112" s="90">
        <v>2.02500000000087E14</v>
      </c>
      <c r="F112" s="53" t="s">
        <v>224</v>
      </c>
      <c r="G112" s="57">
        <f t="array" ref="G112">IF(F112&lt;&gt;"",INDEX(tb_MainDatabase[Barcode],MATCH(F112,tb_MainDatabase[Link],0)),"")</f>
        <v>8857128012053</v>
      </c>
      <c r="H112" s="62" t="str">
        <f t="array" ref="H112">IF(F112&lt;&gt;"",INDEX(tb_MainDatabase[Grand],MATCH(F112,tb_MainDatabase[Link],0)),"")</f>
        <v>EDP</v>
      </c>
      <c r="I112" s="62" t="str">
        <f t="array" ref="I112">IF(F112&lt;&gt;"",INDEX(tb_MainDatabase[Size],MATCH(F112,tb_MainDatabase[Link],0)),"")</f>
        <v>10 ml.</v>
      </c>
      <c r="J112" s="65">
        <v>3.0</v>
      </c>
      <c r="K112" s="57">
        <f t="array" ref="K112">IF(F112&lt;&gt;"",INDEX(tb_MainDatabase[ราคา],MATCH(F112,tb_MainDatabase[Link],0)),"")*J112</f>
        <v>1350</v>
      </c>
      <c r="L112" s="65">
        <v>100.0</v>
      </c>
      <c r="M112" s="57">
        <f t="shared" si="2"/>
        <v>1050</v>
      </c>
      <c r="N112" s="75">
        <f t="shared" si="3"/>
        <v>0</v>
      </c>
      <c r="O112" s="77"/>
      <c r="P112" s="107"/>
      <c r="Q112" s="80"/>
      <c r="R112" s="84">
        <f t="shared" si="4"/>
        <v>0</v>
      </c>
      <c r="S112" s="84"/>
      <c r="T112" s="84"/>
    </row>
    <row r="113" ht="22.5" customHeight="1">
      <c r="A113" s="39" t="s">
        <v>351</v>
      </c>
      <c r="B113" s="44">
        <v>45996.0</v>
      </c>
      <c r="C113" s="44"/>
      <c r="D113" s="48" t="s">
        <v>404</v>
      </c>
      <c r="E113" s="90">
        <v>2.02500000000087E14</v>
      </c>
      <c r="F113" s="53" t="s">
        <v>150</v>
      </c>
      <c r="G113" s="57">
        <f t="array" ref="G113">IF(F113&lt;&gt;"",INDEX(tb_MainDatabase[Barcode],MATCH(F113,tb_MainDatabase[Link],0)),"")</f>
        <v>8857128012016</v>
      </c>
      <c r="H113" s="62" t="str">
        <f t="array" ref="H113">IF(F113&lt;&gt;"",INDEX(tb_MainDatabase[Grand],MATCH(F113,tb_MainDatabase[Link],0)),"")</f>
        <v>EDP</v>
      </c>
      <c r="I113" s="62" t="str">
        <f t="array" ref="I113">IF(F113&lt;&gt;"",INDEX(tb_MainDatabase[Size],MATCH(F113,tb_MainDatabase[Link],0)),"")</f>
        <v>4 ml.</v>
      </c>
      <c r="J113" s="65">
        <v>1.0</v>
      </c>
      <c r="K113" s="57">
        <f t="array" ref="K113">IF(F113&lt;&gt;"",INDEX(tb_MainDatabase[ราคา],MATCH(F113,tb_MainDatabase[Link],0)),"")*J113</f>
        <v>179</v>
      </c>
      <c r="L113" s="65">
        <v>179.0</v>
      </c>
      <c r="M113" s="57">
        <f t="shared" si="2"/>
        <v>0</v>
      </c>
      <c r="N113" s="75">
        <f t="shared" si="3"/>
        <v>0</v>
      </c>
      <c r="O113" s="77"/>
      <c r="P113" s="107"/>
      <c r="Q113" s="80"/>
      <c r="R113" s="84">
        <f t="shared" si="4"/>
        <v>0</v>
      </c>
      <c r="S113" s="84"/>
      <c r="T113" s="84"/>
    </row>
    <row r="114" ht="22.5" customHeight="1">
      <c r="A114" s="39" t="s">
        <v>351</v>
      </c>
      <c r="B114" s="44">
        <v>45996.0</v>
      </c>
      <c r="C114" s="44"/>
      <c r="D114" s="48" t="s">
        <v>404</v>
      </c>
      <c r="E114" s="90">
        <v>2.02500000000087E14</v>
      </c>
      <c r="F114" s="53" t="s">
        <v>155</v>
      </c>
      <c r="G114" s="108">
        <f t="array" ref="G114">IF(F114&lt;&gt;"",INDEX(tb_MainDatabase[Barcode],MATCH(F114,tb_MainDatabase[Link],0)),"")</f>
        <v>8857128012130</v>
      </c>
      <c r="H114" s="62" t="str">
        <f t="array" ref="H114">IF(F114&lt;&gt;"",INDEX(tb_MainDatabase[Grand],MATCH(F114,tb_MainDatabase[Link],0)),"")</f>
        <v>Tumbler</v>
      </c>
      <c r="I114" s="62" t="str">
        <f t="array" ref="I114">IF(F114&lt;&gt;"",INDEX(tb_MainDatabase[Size],MATCH(F114,tb_MainDatabase[Link],0)),"")</f>
        <v>White</v>
      </c>
      <c r="J114" s="65">
        <v>1.0</v>
      </c>
      <c r="K114" s="57">
        <f t="array" ref="K114">IF(F114&lt;&gt;"",INDEX(tb_MainDatabase[ราคา],MATCH(F114,tb_MainDatabase[Link],0)),"")*J114</f>
        <v>0</v>
      </c>
      <c r="L114" s="65"/>
      <c r="M114" s="57">
        <f t="shared" si="2"/>
        <v>0</v>
      </c>
      <c r="N114" s="75">
        <f t="shared" si="3"/>
        <v>0</v>
      </c>
      <c r="O114" s="77"/>
      <c r="P114" s="107"/>
      <c r="Q114" s="80"/>
      <c r="R114" s="84">
        <f t="shared" si="4"/>
        <v>0</v>
      </c>
      <c r="S114" s="84"/>
      <c r="T114" s="84"/>
    </row>
    <row r="115" ht="22.5" customHeight="1">
      <c r="A115" s="39" t="s">
        <v>351</v>
      </c>
      <c r="B115" s="44">
        <v>45996.0</v>
      </c>
      <c r="C115" s="44"/>
      <c r="D115" s="48" t="s">
        <v>404</v>
      </c>
      <c r="E115" s="90">
        <v>2.02500000000087E14</v>
      </c>
      <c r="F115" s="53" t="s">
        <v>78</v>
      </c>
      <c r="G115" s="108">
        <f t="array" ref="G115">IF(F115&lt;&gt;"",INDEX(tb_MainDatabase[Barcode],MATCH(F115,tb_MainDatabase[Link],0)),"")</f>
        <v>8857128012132</v>
      </c>
      <c r="H115" s="62" t="str">
        <f t="array" ref="H115">IF(F115&lt;&gt;"",INDEX(tb_MainDatabase[Grand],MATCH(F115,tb_MainDatabase[Link],0)),"")</f>
        <v>Cloth</v>
      </c>
      <c r="I115" s="62" t="str">
        <f t="array" ref="I115">IF(F115&lt;&gt;"",INDEX(tb_MainDatabase[Size],MATCH(F115,tb_MainDatabase[Link],0)),"")</f>
        <v>Size M</v>
      </c>
      <c r="J115" s="65">
        <v>1.0</v>
      </c>
      <c r="K115" s="57">
        <f t="array" ref="K115">IF(F115&lt;&gt;"",INDEX(tb_MainDatabase[ราคา],MATCH(F115,tb_MainDatabase[Link],0)),"")*J115</f>
        <v>0</v>
      </c>
      <c r="L115" s="65"/>
      <c r="M115" s="57">
        <f t="shared" si="2"/>
        <v>0</v>
      </c>
      <c r="N115" s="75">
        <f t="shared" si="3"/>
        <v>0</v>
      </c>
      <c r="O115" s="77"/>
      <c r="P115" s="107"/>
      <c r="Q115" s="80"/>
      <c r="R115" s="84">
        <f t="shared" si="4"/>
        <v>0</v>
      </c>
      <c r="S115" s="84"/>
      <c r="T115" s="84"/>
    </row>
    <row r="116" ht="22.5" customHeight="1">
      <c r="A116" s="39" t="s">
        <v>351</v>
      </c>
      <c r="B116" s="44">
        <v>45996.0</v>
      </c>
      <c r="C116" s="44"/>
      <c r="D116" s="48" t="s">
        <v>425</v>
      </c>
      <c r="E116" s="90">
        <v>2.02500000000089E14</v>
      </c>
      <c r="F116" s="53" t="s">
        <v>195</v>
      </c>
      <c r="G116" s="57">
        <f t="array" ref="G116">IF(F116&lt;&gt;"",INDEX(tb_MainDatabase[Barcode],MATCH(F116,tb_MainDatabase[Link],0)),"")</f>
        <v>8857128011300</v>
      </c>
      <c r="H116" s="62" t="str">
        <f t="array" ref="H116">IF(F116&lt;&gt;"",INDEX(tb_MainDatabase[Grand],MATCH(F116,tb_MainDatabase[Link],0)),"")</f>
        <v>EDP</v>
      </c>
      <c r="I116" s="62" t="str">
        <f t="array" ref="I116">IF(F116&lt;&gt;"",INDEX(tb_MainDatabase[Size],MATCH(F116,tb_MainDatabase[Link],0)),"")</f>
        <v>50 ml.</v>
      </c>
      <c r="J116" s="65">
        <v>1.0</v>
      </c>
      <c r="K116" s="57">
        <f t="array" ref="K116">IF(F116&lt;&gt;"",INDEX(tb_MainDatabase[ราคา],MATCH(F116,tb_MainDatabase[Link],0)),"")*J116</f>
        <v>1890</v>
      </c>
      <c r="L116" s="65">
        <v>500.0</v>
      </c>
      <c r="M116" s="57">
        <f t="shared" si="2"/>
        <v>1390</v>
      </c>
      <c r="N116" s="75">
        <f t="shared" si="3"/>
        <v>1390</v>
      </c>
      <c r="O116" s="77" t="s">
        <v>133</v>
      </c>
      <c r="P116" s="107"/>
      <c r="Q116" s="80"/>
      <c r="R116" s="84" t="str">
        <f t="shared" si="4"/>
        <v>1764943414761759760</v>
      </c>
      <c r="S116" s="84"/>
      <c r="T116" s="84"/>
    </row>
    <row r="117" ht="22.5" customHeight="1">
      <c r="A117" s="39" t="s">
        <v>351</v>
      </c>
      <c r="B117" s="44">
        <v>45997.0</v>
      </c>
      <c r="C117" s="44"/>
      <c r="D117" s="48" t="s">
        <v>429</v>
      </c>
      <c r="E117" s="90">
        <v>2.0250000000009E14</v>
      </c>
      <c r="F117" s="53" t="s">
        <v>430</v>
      </c>
      <c r="G117" s="57">
        <f t="array" ref="G117">IF(F117&lt;&gt;"",INDEX(tb_MainDatabase[Barcode],MATCH(F117,tb_MainDatabase[Link],0)),"")</f>
        <v>8857128012028</v>
      </c>
      <c r="H117" s="62" t="str">
        <f t="array" ref="H117">IF(F117&lt;&gt;"",INDEX(tb_MainDatabase[Grand],MATCH(F117,tb_MainDatabase[Link],0)),"")</f>
        <v>EDP</v>
      </c>
      <c r="I117" s="62" t="str">
        <f t="array" ref="I117">IF(F117&lt;&gt;"",INDEX(tb_MainDatabase[Size],MATCH(F117,tb_MainDatabase[Link],0)),"")</f>
        <v>10 ml.</v>
      </c>
      <c r="J117" s="65">
        <v>1.0</v>
      </c>
      <c r="K117" s="57">
        <f t="array" ref="K117">IF(F117&lt;&gt;"",INDEX(tb_MainDatabase[ราคา],MATCH(F117,tb_MainDatabase[Link],0)),"")*J117</f>
        <v>450</v>
      </c>
      <c r="L117" s="65">
        <v>100.0</v>
      </c>
      <c r="M117" s="57">
        <f t="shared" si="2"/>
        <v>350</v>
      </c>
      <c r="N117" s="75">
        <f t="shared" si="3"/>
        <v>350</v>
      </c>
      <c r="O117" s="77" t="s">
        <v>60</v>
      </c>
      <c r="P117" s="142">
        <v>45997.0</v>
      </c>
      <c r="Q117" s="80">
        <v>0.6055555555555555</v>
      </c>
      <c r="R117" s="84" t="str">
        <f t="shared" si="4"/>
        <v>1765006297584489368</v>
      </c>
      <c r="S117" s="84"/>
      <c r="T117" s="84"/>
    </row>
    <row r="118" ht="22.5" customHeight="1">
      <c r="A118" s="39" t="s">
        <v>351</v>
      </c>
      <c r="B118" s="44">
        <v>45997.0</v>
      </c>
      <c r="C118" s="44"/>
      <c r="D118" s="48" t="s">
        <v>433</v>
      </c>
      <c r="E118" s="90">
        <v>2.02500000000091E14</v>
      </c>
      <c r="F118" s="53" t="s">
        <v>278</v>
      </c>
      <c r="G118" s="57">
        <f t="array" ref="G118">IF(F118&lt;&gt;"",INDEX(tb_MainDatabase[Barcode],MATCH(F118,tb_MainDatabase[Link],0)),"")</f>
        <v>8857128012055</v>
      </c>
      <c r="H118" s="62" t="str">
        <f t="array" ref="H118">IF(F118&lt;&gt;"",INDEX(tb_MainDatabase[Grand],MATCH(F118,tb_MainDatabase[Link],0)),"")</f>
        <v>EDP</v>
      </c>
      <c r="I118" s="62" t="str">
        <f t="array" ref="I118">IF(F118&lt;&gt;"",INDEX(tb_MainDatabase[Size],MATCH(F118,tb_MainDatabase[Link],0)),"")</f>
        <v>10 ml.</v>
      </c>
      <c r="J118" s="65">
        <v>1.0</v>
      </c>
      <c r="K118" s="57">
        <f t="array" ref="K118">IF(F118&lt;&gt;"",INDEX(tb_MainDatabase[ราคา],MATCH(F118,tb_MainDatabase[Link],0)),"")*J118</f>
        <v>450</v>
      </c>
      <c r="L118" s="65">
        <v>100.0</v>
      </c>
      <c r="M118" s="57">
        <f t="shared" si="2"/>
        <v>350</v>
      </c>
      <c r="N118" s="75">
        <f t="shared" si="3"/>
        <v>350</v>
      </c>
      <c r="O118" s="77" t="s">
        <v>370</v>
      </c>
      <c r="P118" s="142">
        <v>45997.0</v>
      </c>
      <c r="Q118" s="80">
        <v>0.6423611111111112</v>
      </c>
      <c r="R118" s="84" t="str">
        <f t="shared" si="4"/>
        <v>1765009488148317831</v>
      </c>
      <c r="S118" s="84"/>
      <c r="T118" s="84"/>
    </row>
    <row r="119" ht="22.5" customHeight="1">
      <c r="A119" s="39" t="s">
        <v>351</v>
      </c>
      <c r="B119" s="44">
        <v>45997.0</v>
      </c>
      <c r="C119" s="44"/>
      <c r="D119" s="48" t="s">
        <v>437</v>
      </c>
      <c r="E119" s="90">
        <v>2.02500000000092E14</v>
      </c>
      <c r="F119" s="53" t="s">
        <v>312</v>
      </c>
      <c r="G119" s="57">
        <f t="array" ref="G119">IF(F119&lt;&gt;"",INDEX(tb_MainDatabase[Barcode],MATCH(F119,tb_MainDatabase[Link],0)),"")</f>
        <v>8857128012116</v>
      </c>
      <c r="H119" s="62" t="str">
        <f t="array" ref="H119">IF(F119&lt;&gt;"",INDEX(tb_MainDatabase[Grand],MATCH(F119,tb_MainDatabase[Link],0)),"")</f>
        <v>PARFUM</v>
      </c>
      <c r="I119" s="62" t="str">
        <f t="array" ref="I119">IF(F119&lt;&gt;"",INDEX(tb_MainDatabase[Size],MATCH(F119,tb_MainDatabase[Link],0)),"")</f>
        <v>10 ml.</v>
      </c>
      <c r="J119" s="65">
        <v>1.0</v>
      </c>
      <c r="K119" s="57">
        <f t="array" ref="K119">IF(F119&lt;&gt;"",INDEX(tb_MainDatabase[ราคา],MATCH(F119,tb_MainDatabase[Link],0)),"")*J119</f>
        <v>850</v>
      </c>
      <c r="L119" s="65">
        <v>100.0</v>
      </c>
      <c r="M119" s="57">
        <f t="shared" si="2"/>
        <v>750</v>
      </c>
      <c r="N119" s="75">
        <f t="shared" si="3"/>
        <v>1100</v>
      </c>
      <c r="O119" s="77" t="s">
        <v>370</v>
      </c>
      <c r="P119" s="142">
        <v>45997.0</v>
      </c>
      <c r="Q119" s="80">
        <v>0.8284722222222223</v>
      </c>
      <c r="R119" s="84" t="str">
        <f t="shared" si="4"/>
        <v>1765025550453109125</v>
      </c>
      <c r="S119" s="84"/>
      <c r="T119" s="84"/>
    </row>
    <row r="120" ht="22.5" customHeight="1">
      <c r="A120" s="39" t="s">
        <v>351</v>
      </c>
      <c r="B120" s="44">
        <v>45997.0</v>
      </c>
      <c r="C120" s="44"/>
      <c r="D120" s="48" t="s">
        <v>437</v>
      </c>
      <c r="E120" s="90">
        <v>2.02500000000092E14</v>
      </c>
      <c r="F120" s="53" t="s">
        <v>94</v>
      </c>
      <c r="G120" s="57">
        <f t="array" ref="G120">IF(F120&lt;&gt;"",INDEX(tb_MainDatabase[Barcode],MATCH(F120,tb_MainDatabase[Link],0)),"")</f>
        <v>8857128012039</v>
      </c>
      <c r="H120" s="62" t="str">
        <f t="array" ref="H120">IF(F120&lt;&gt;"",INDEX(tb_MainDatabase[Grand],MATCH(F120,tb_MainDatabase[Link],0)),"")</f>
        <v>EDP</v>
      </c>
      <c r="I120" s="62" t="str">
        <f t="array" ref="I120">IF(F120&lt;&gt;"",INDEX(tb_MainDatabase[Size],MATCH(F120,tb_MainDatabase[Link],0)),"")</f>
        <v>10 ml.</v>
      </c>
      <c r="J120" s="65">
        <v>1.0</v>
      </c>
      <c r="K120" s="57">
        <f t="array" ref="K120">IF(F120&lt;&gt;"",INDEX(tb_MainDatabase[ราคา],MATCH(F120,tb_MainDatabase[Link],0)),"")*J120</f>
        <v>450</v>
      </c>
      <c r="L120" s="65">
        <v>100.0</v>
      </c>
      <c r="M120" s="57">
        <f t="shared" si="2"/>
        <v>350</v>
      </c>
      <c r="N120" s="75">
        <f t="shared" si="3"/>
        <v>0</v>
      </c>
      <c r="O120" s="77"/>
      <c r="P120" s="107"/>
      <c r="Q120" s="80"/>
      <c r="R120" s="84">
        <f t="shared" si="4"/>
        <v>0</v>
      </c>
      <c r="S120" s="84"/>
      <c r="T120" s="84"/>
    </row>
    <row r="121" ht="22.5" customHeight="1">
      <c r="A121" s="39" t="s">
        <v>351</v>
      </c>
      <c r="B121" s="44">
        <v>45997.0</v>
      </c>
      <c r="C121" s="44"/>
      <c r="D121" s="48" t="s">
        <v>444</v>
      </c>
      <c r="E121" s="90">
        <v>2.02500000000093E14</v>
      </c>
      <c r="F121" s="53" t="s">
        <v>354</v>
      </c>
      <c r="G121" s="57">
        <f t="array" ref="G121">IF(F121&lt;&gt;"",INDEX(tb_MainDatabase[Barcode],MATCH(F121,tb_MainDatabase[Link],0)),"")</f>
        <v>8857128011331</v>
      </c>
      <c r="H121" s="62" t="str">
        <f t="array" ref="H121">IF(F121&lt;&gt;"",INDEX(tb_MainDatabase[Grand],MATCH(F121,tb_MainDatabase[Link],0)),"")</f>
        <v>EDP</v>
      </c>
      <c r="I121" s="62" t="str">
        <f t="array" ref="I121">IF(F121&lt;&gt;"",INDEX(tb_MainDatabase[Size],MATCH(F121,tb_MainDatabase[Link],0)),"")</f>
        <v>50 ml.</v>
      </c>
      <c r="J121" s="65">
        <v>1.0</v>
      </c>
      <c r="K121" s="57">
        <f t="array" ref="K121">IF(F121&lt;&gt;"",INDEX(tb_MainDatabase[ราคา],MATCH(F121,tb_MainDatabase[Link],0)),"")*J121</f>
        <v>1890</v>
      </c>
      <c r="L121" s="65">
        <v>500.0</v>
      </c>
      <c r="M121" s="57">
        <f t="shared" si="2"/>
        <v>1390</v>
      </c>
      <c r="N121" s="75">
        <f t="shared" si="3"/>
        <v>3080</v>
      </c>
      <c r="O121" s="77" t="s">
        <v>370</v>
      </c>
      <c r="P121" s="142">
        <v>45997.0</v>
      </c>
      <c r="Q121" s="80">
        <v>0.86875</v>
      </c>
      <c r="R121" s="84" t="str">
        <f t="shared" si="4"/>
        <v>1765029009289451827</v>
      </c>
      <c r="S121" s="84"/>
      <c r="T121" s="84"/>
    </row>
    <row r="122" ht="22.5" customHeight="1">
      <c r="A122" s="39" t="s">
        <v>351</v>
      </c>
      <c r="B122" s="44">
        <v>45997.0</v>
      </c>
      <c r="C122" s="44"/>
      <c r="D122" s="48" t="s">
        <v>444</v>
      </c>
      <c r="E122" s="90">
        <v>2.02500000000093E14</v>
      </c>
      <c r="F122" s="53" t="s">
        <v>172</v>
      </c>
      <c r="G122" s="57">
        <f t="array" ref="G122">IF(F122&lt;&gt;"",INDEX(tb_MainDatabase[Barcode],MATCH(F122,tb_MainDatabase[Link],0)),"")</f>
        <v>8857128012005</v>
      </c>
      <c r="H122" s="62" t="str">
        <f t="array" ref="H122">IF(F122&lt;&gt;"",INDEX(tb_MainDatabase[Grand],MATCH(F122,tb_MainDatabase[Link],0)),"")</f>
        <v>EDP+</v>
      </c>
      <c r="I122" s="62" t="str">
        <f t="array" ref="I122">IF(F122&lt;&gt;"",INDEX(tb_MainDatabase[Size],MATCH(F122,tb_MainDatabase[Link],0)),"")</f>
        <v>30 ml.</v>
      </c>
      <c r="J122" s="65">
        <v>1.0</v>
      </c>
      <c r="K122" s="57">
        <f t="array" ref="K122">IF(F122&lt;&gt;"",INDEX(tb_MainDatabase[ราคา],MATCH(F122,tb_MainDatabase[Link],0)),"")*J122</f>
        <v>1890</v>
      </c>
      <c r="L122" s="65">
        <v>200.0</v>
      </c>
      <c r="M122" s="57">
        <f t="shared" si="2"/>
        <v>1690</v>
      </c>
      <c r="N122" s="75">
        <f t="shared" si="3"/>
        <v>0</v>
      </c>
      <c r="O122" s="77"/>
      <c r="P122" s="107"/>
      <c r="Q122" s="80"/>
      <c r="R122" s="84">
        <f t="shared" si="4"/>
        <v>0</v>
      </c>
      <c r="S122" s="84"/>
      <c r="T122" s="84"/>
    </row>
    <row r="123" ht="22.5" customHeight="1">
      <c r="A123" s="39" t="s">
        <v>351</v>
      </c>
      <c r="B123" s="44">
        <v>45997.0</v>
      </c>
      <c r="C123" s="44"/>
      <c r="D123" s="48" t="s">
        <v>444</v>
      </c>
      <c r="E123" s="90">
        <v>2.02500000000093E14</v>
      </c>
      <c r="F123" s="53" t="s">
        <v>74</v>
      </c>
      <c r="G123" s="108">
        <f t="array" ref="G123">IF(F123&lt;&gt;"",INDEX(tb_MainDatabase[Barcode],MATCH(F123,tb_MainDatabase[Link],0)),"")</f>
        <v>8857128012131</v>
      </c>
      <c r="H123" s="62" t="str">
        <f t="array" ref="H123">IF(F123&lt;&gt;"",INDEX(tb_MainDatabase[Grand],MATCH(F123,tb_MainDatabase[Link],0)),"")</f>
        <v>Tumbler</v>
      </c>
      <c r="I123" s="62" t="str">
        <f t="array" ref="I123">IF(F123&lt;&gt;"",INDEX(tb_MainDatabase[Size],MATCH(F123,tb_MainDatabase[Link],0)),"")</f>
        <v>Dark Blue</v>
      </c>
      <c r="J123" s="65">
        <v>1.0</v>
      </c>
      <c r="K123" s="57">
        <f t="array" ref="K123">IF(F123&lt;&gt;"",INDEX(tb_MainDatabase[ราคา],MATCH(F123,tb_MainDatabase[Link],0)),"")*J123</f>
        <v>0</v>
      </c>
      <c r="L123" s="65"/>
      <c r="M123" s="57">
        <f t="shared" si="2"/>
        <v>0</v>
      </c>
      <c r="N123" s="75">
        <f t="shared" si="3"/>
        <v>0</v>
      </c>
      <c r="O123" s="77"/>
      <c r="P123" s="107"/>
      <c r="Q123" s="80"/>
      <c r="R123" s="84">
        <f t="shared" si="4"/>
        <v>0</v>
      </c>
      <c r="S123" s="84"/>
      <c r="T123" s="84"/>
    </row>
    <row r="124" ht="22.5" customHeight="1">
      <c r="A124" s="39" t="s">
        <v>351</v>
      </c>
      <c r="B124" s="44">
        <v>45997.0</v>
      </c>
      <c r="C124" s="44"/>
      <c r="D124" s="48" t="s">
        <v>444</v>
      </c>
      <c r="E124" s="90">
        <v>2.02500000000093E14</v>
      </c>
      <c r="F124" s="53" t="s">
        <v>78</v>
      </c>
      <c r="G124" s="108">
        <f t="array" ref="G124">IF(F124&lt;&gt;"",INDEX(tb_MainDatabase[Barcode],MATCH(F124,tb_MainDatabase[Link],0)),"")</f>
        <v>8857128012132</v>
      </c>
      <c r="H124" s="62" t="str">
        <f t="array" ref="H124">IF(F124&lt;&gt;"",INDEX(tb_MainDatabase[Grand],MATCH(F124,tb_MainDatabase[Link],0)),"")</f>
        <v>Cloth</v>
      </c>
      <c r="I124" s="62" t="str">
        <f t="array" ref="I124">IF(F124&lt;&gt;"",INDEX(tb_MainDatabase[Size],MATCH(F124,tb_MainDatabase[Link],0)),"")</f>
        <v>Size M</v>
      </c>
      <c r="J124" s="65">
        <v>1.0</v>
      </c>
      <c r="K124" s="57">
        <f t="array" ref="K124">IF(F124&lt;&gt;"",INDEX(tb_MainDatabase[ราคา],MATCH(F124,tb_MainDatabase[Link],0)),"")*J124</f>
        <v>0</v>
      </c>
      <c r="L124" s="65"/>
      <c r="M124" s="57">
        <f t="shared" si="2"/>
        <v>0</v>
      </c>
      <c r="N124" s="75">
        <f t="shared" si="3"/>
        <v>0</v>
      </c>
      <c r="O124" s="77"/>
      <c r="P124" s="107"/>
      <c r="Q124" s="80"/>
      <c r="R124" s="84">
        <f t="shared" si="4"/>
        <v>0</v>
      </c>
      <c r="S124" s="84"/>
      <c r="T124" s="84"/>
    </row>
    <row r="125" ht="22.5" customHeight="1">
      <c r="A125" s="39" t="s">
        <v>351</v>
      </c>
      <c r="B125" s="44">
        <v>45998.0</v>
      </c>
      <c r="C125" s="44"/>
      <c r="D125" s="48" t="s">
        <v>457</v>
      </c>
      <c r="E125" s="90">
        <v>2.02500000000094E14</v>
      </c>
      <c r="F125" s="53" t="s">
        <v>129</v>
      </c>
      <c r="G125" s="57">
        <f t="array" ref="G125">IF(F125&lt;&gt;"",INDEX(tb_MainDatabase[Barcode],MATCH(F125,tb_MainDatabase[Link],0)),"")</f>
        <v>8857128012034</v>
      </c>
      <c r="H125" s="62" t="str">
        <f t="array" ref="H125">IF(F125&lt;&gt;"",INDEX(tb_MainDatabase[Grand],MATCH(F125,tb_MainDatabase[Link],0)),"")</f>
        <v>EDP</v>
      </c>
      <c r="I125" s="62" t="str">
        <f t="array" ref="I125">IF(F125&lt;&gt;"",INDEX(tb_MainDatabase[Size],MATCH(F125,tb_MainDatabase[Link],0)),"")</f>
        <v>10 ml.</v>
      </c>
      <c r="J125" s="65">
        <v>1.0</v>
      </c>
      <c r="K125" s="57">
        <f t="array" ref="K125">IF(F125&lt;&gt;"",INDEX(tb_MainDatabase[ราคา],MATCH(F125,tb_MainDatabase[Link],0)),"")*J125</f>
        <v>450</v>
      </c>
      <c r="L125" s="65">
        <v>100.0</v>
      </c>
      <c r="M125" s="57">
        <f t="shared" si="2"/>
        <v>350</v>
      </c>
      <c r="N125" s="75">
        <f t="shared" si="3"/>
        <v>700</v>
      </c>
      <c r="O125" s="77" t="s">
        <v>60</v>
      </c>
      <c r="P125" s="142">
        <v>45998.0</v>
      </c>
      <c r="Q125" s="80">
        <v>0.4888888888888889</v>
      </c>
      <c r="R125" s="84" t="str">
        <f t="shared" si="4"/>
        <v>1765082331521438464</v>
      </c>
      <c r="S125" s="84"/>
      <c r="T125" s="84"/>
    </row>
    <row r="126" ht="22.5" customHeight="1">
      <c r="A126" s="39" t="s">
        <v>351</v>
      </c>
      <c r="B126" s="44">
        <v>45998.0</v>
      </c>
      <c r="C126" s="44"/>
      <c r="D126" s="48" t="s">
        <v>457</v>
      </c>
      <c r="E126" s="90">
        <v>2.02500000000094E14</v>
      </c>
      <c r="F126" s="53" t="s">
        <v>77</v>
      </c>
      <c r="G126" s="57">
        <f t="array" ref="G126">IF(F126&lt;&gt;"",INDEX(tb_MainDatabase[Barcode],MATCH(F126,tb_MainDatabase[Link],0)),"")</f>
        <v>8857128012030</v>
      </c>
      <c r="H126" s="62" t="str">
        <f t="array" ref="H126">IF(F126&lt;&gt;"",INDEX(tb_MainDatabase[Grand],MATCH(F126,tb_MainDatabase[Link],0)),"")</f>
        <v>EDP</v>
      </c>
      <c r="I126" s="62" t="str">
        <f t="array" ref="I126">IF(F126&lt;&gt;"",INDEX(tb_MainDatabase[Size],MATCH(F126,tb_MainDatabase[Link],0)),"")</f>
        <v>10 ml.</v>
      </c>
      <c r="J126" s="65">
        <v>1.0</v>
      </c>
      <c r="K126" s="57">
        <f t="array" ref="K126">IF(F126&lt;&gt;"",INDEX(tb_MainDatabase[ราคา],MATCH(F126,tb_MainDatabase[Link],0)),"")*J126</f>
        <v>450</v>
      </c>
      <c r="L126" s="65">
        <v>100.0</v>
      </c>
      <c r="M126" s="57">
        <f t="shared" si="2"/>
        <v>350</v>
      </c>
      <c r="N126" s="75">
        <f t="shared" si="3"/>
        <v>0</v>
      </c>
      <c r="O126" s="77"/>
      <c r="P126" s="107"/>
      <c r="Q126" s="80"/>
      <c r="R126" s="84">
        <f t="shared" si="4"/>
        <v>0</v>
      </c>
      <c r="S126" s="84"/>
      <c r="T126" s="84"/>
    </row>
    <row r="127" ht="22.5" customHeight="1">
      <c r="A127" s="39" t="s">
        <v>351</v>
      </c>
      <c r="B127" s="44">
        <v>45998.0</v>
      </c>
      <c r="C127" s="44"/>
      <c r="D127" s="48" t="s">
        <v>461</v>
      </c>
      <c r="E127" s="90">
        <v>2.02500000000095E14</v>
      </c>
      <c r="F127" s="53" t="s">
        <v>333</v>
      </c>
      <c r="G127" s="57">
        <f t="array" ref="G127">IF(F127&lt;&gt;"",INDEX(tb_MainDatabase[Barcode],MATCH(F127,tb_MainDatabase[Link],0)),"")</f>
        <v>8857128012048</v>
      </c>
      <c r="H127" s="62" t="str">
        <f t="array" ref="H127">IF(F127&lt;&gt;"",INDEX(tb_MainDatabase[Grand],MATCH(F127,tb_MainDatabase[Link],0)),"")</f>
        <v>EDP</v>
      </c>
      <c r="I127" s="62" t="str">
        <f t="array" ref="I127">IF(F127&lt;&gt;"",INDEX(tb_MainDatabase[Size],MATCH(F127,tb_MainDatabase[Link],0)),"")</f>
        <v>30 ml.</v>
      </c>
      <c r="J127" s="65">
        <v>1.0</v>
      </c>
      <c r="K127" s="57">
        <f t="array" ref="K127">IF(F127&lt;&gt;"",INDEX(tb_MainDatabase[ราคา],MATCH(F127,tb_MainDatabase[Link],0)),"")*J127</f>
        <v>1290</v>
      </c>
      <c r="L127" s="65">
        <v>300.0</v>
      </c>
      <c r="M127" s="57">
        <f t="shared" si="2"/>
        <v>990</v>
      </c>
      <c r="N127" s="75">
        <f t="shared" si="3"/>
        <v>990</v>
      </c>
      <c r="O127" s="77" t="s">
        <v>133</v>
      </c>
      <c r="P127" s="107"/>
      <c r="Q127" s="80"/>
      <c r="R127" s="84" t="str">
        <f t="shared" si="4"/>
        <v>1765099599276360016</v>
      </c>
      <c r="S127" s="84"/>
      <c r="T127" s="84"/>
    </row>
    <row r="128" ht="22.5" customHeight="1">
      <c r="A128" s="39" t="s">
        <v>351</v>
      </c>
      <c r="B128" s="44">
        <v>45998.0</v>
      </c>
      <c r="C128" s="44"/>
      <c r="D128" s="48" t="s">
        <v>465</v>
      </c>
      <c r="E128" s="90">
        <v>2.02500000000096E14</v>
      </c>
      <c r="F128" s="53" t="s">
        <v>210</v>
      </c>
      <c r="G128" s="57">
        <f t="array" ref="G128">IF(F128&lt;&gt;"",INDEX(tb_MainDatabase[Barcode],MATCH(F128,tb_MainDatabase[Link],0)),"")</f>
        <v>8857128012101</v>
      </c>
      <c r="H128" s="62" t="str">
        <f t="array" ref="H128">IF(F128&lt;&gt;"",INDEX(tb_MainDatabase[Grand],MATCH(F128,tb_MainDatabase[Link],0)),"")</f>
        <v>EDP+</v>
      </c>
      <c r="I128" s="62" t="str">
        <f t="array" ref="I128">IF(F128&lt;&gt;"",INDEX(tb_MainDatabase[Size],MATCH(F128,tb_MainDatabase[Link],0)),"")</f>
        <v>10 ml.</v>
      </c>
      <c r="J128" s="65">
        <v>1.0</v>
      </c>
      <c r="K128" s="57">
        <f t="array" ref="K128">IF(F128&lt;&gt;"",INDEX(tb_MainDatabase[ราคา],MATCH(F128,tb_MainDatabase[Link],0)),"")*J128</f>
        <v>650</v>
      </c>
      <c r="L128" s="65">
        <v>100.0</v>
      </c>
      <c r="M128" s="57">
        <f t="shared" si="2"/>
        <v>550</v>
      </c>
      <c r="N128" s="75">
        <f t="shared" si="3"/>
        <v>550</v>
      </c>
      <c r="O128" s="77" t="s">
        <v>370</v>
      </c>
      <c r="P128" s="142">
        <v>45998.0</v>
      </c>
      <c r="Q128" s="80">
        <v>0.8340277777777778</v>
      </c>
      <c r="R128" s="84" t="str">
        <f t="shared" si="4"/>
        <v>1765112359896307265</v>
      </c>
      <c r="S128" s="84"/>
      <c r="T128" s="84"/>
    </row>
    <row r="129" ht="22.5" customHeight="1">
      <c r="A129" s="39" t="s">
        <v>351</v>
      </c>
      <c r="B129" s="44">
        <v>45998.0</v>
      </c>
      <c r="C129" s="44"/>
      <c r="D129" s="48" t="s">
        <v>469</v>
      </c>
      <c r="E129" s="90">
        <v>2.02500000000097E14</v>
      </c>
      <c r="F129" s="53" t="s">
        <v>141</v>
      </c>
      <c r="G129" s="57">
        <f t="array" ref="G129">IF(F129&lt;&gt;"",INDEX(tb_MainDatabase[Barcode],MATCH(F129,tb_MainDatabase[Link],0)),"")</f>
        <v>8857128012037</v>
      </c>
      <c r="H129" s="62" t="str">
        <f t="array" ref="H129">IF(F129&lt;&gt;"",INDEX(tb_MainDatabase[Grand],MATCH(F129,tb_MainDatabase[Link],0)),"")</f>
        <v>EDP</v>
      </c>
      <c r="I129" s="62" t="str">
        <f t="array" ref="I129">IF(F129&lt;&gt;"",INDEX(tb_MainDatabase[Size],MATCH(F129,tb_MainDatabase[Link],0)),"")</f>
        <v>10 ml.</v>
      </c>
      <c r="J129" s="65">
        <v>1.0</v>
      </c>
      <c r="K129" s="57">
        <f t="array" ref="K129">IF(F129&lt;&gt;"",INDEX(tb_MainDatabase[ราคา],MATCH(F129,tb_MainDatabase[Link],0)),"")*J129</f>
        <v>450</v>
      </c>
      <c r="L129" s="65">
        <v>100.0</v>
      </c>
      <c r="M129" s="57">
        <f t="shared" si="2"/>
        <v>350</v>
      </c>
      <c r="N129" s="75">
        <f t="shared" si="3"/>
        <v>350</v>
      </c>
      <c r="O129" s="77" t="s">
        <v>370</v>
      </c>
      <c r="P129" s="142">
        <v>45998.0</v>
      </c>
      <c r="Q129" s="80">
        <v>0.8368055555555556</v>
      </c>
      <c r="R129" s="84" t="str">
        <f t="shared" si="4"/>
        <v>1765112563033529106</v>
      </c>
      <c r="S129" s="84"/>
      <c r="T129" s="84"/>
    </row>
    <row r="130" ht="22.5" customHeight="1">
      <c r="A130" s="39" t="s">
        <v>351</v>
      </c>
      <c r="B130" s="44">
        <v>45999.0</v>
      </c>
      <c r="C130" s="44"/>
      <c r="D130" s="48" t="s">
        <v>471</v>
      </c>
      <c r="E130" s="90">
        <v>2.02500000000098E14</v>
      </c>
      <c r="F130" s="53" t="s">
        <v>129</v>
      </c>
      <c r="G130" s="57">
        <f t="array" ref="G130">IF(F130&lt;&gt;"",INDEX(tb_MainDatabase[Barcode],MATCH(F130,tb_MainDatabase[Link],0)),"")</f>
        <v>8857128012034</v>
      </c>
      <c r="H130" s="62" t="str">
        <f t="array" ref="H130">IF(F130&lt;&gt;"",INDEX(tb_MainDatabase[Grand],MATCH(F130,tb_MainDatabase[Link],0)),"")</f>
        <v>EDP</v>
      </c>
      <c r="I130" s="62" t="str">
        <f t="array" ref="I130">IF(F130&lt;&gt;"",INDEX(tb_MainDatabase[Size],MATCH(F130,tb_MainDatabase[Link],0)),"")</f>
        <v>10 ml.</v>
      </c>
      <c r="J130" s="65">
        <v>1.0</v>
      </c>
      <c r="K130" s="57">
        <f t="array" ref="K130">IF(F130&lt;&gt;"",INDEX(tb_MainDatabase[ราคา],MATCH(F130,tb_MainDatabase[Link],0)),"")*J130</f>
        <v>450</v>
      </c>
      <c r="L130" s="65">
        <v>100.0</v>
      </c>
      <c r="M130" s="57">
        <f t="shared" si="2"/>
        <v>350</v>
      </c>
      <c r="N130" s="75">
        <f t="shared" si="3"/>
        <v>350</v>
      </c>
      <c r="O130" s="77" t="s">
        <v>133</v>
      </c>
      <c r="P130" s="107"/>
      <c r="Q130" s="80"/>
      <c r="R130" s="84" t="str">
        <f t="shared" si="4"/>
        <v>1765112849184359741</v>
      </c>
      <c r="S130" s="84"/>
      <c r="T130" s="84"/>
    </row>
    <row r="131" ht="22.5" customHeight="1">
      <c r="A131" s="39" t="s">
        <v>351</v>
      </c>
      <c r="B131" s="44">
        <v>45999.0</v>
      </c>
      <c r="C131" s="44"/>
      <c r="D131" s="48" t="s">
        <v>474</v>
      </c>
      <c r="E131" s="90">
        <v>2.02500000000099E14</v>
      </c>
      <c r="F131" s="53" t="s">
        <v>264</v>
      </c>
      <c r="G131" s="57">
        <f t="array" ref="G131">IF(F131&lt;&gt;"",INDEX(tb_MainDatabase[Barcode],MATCH(F131,tb_MainDatabase[Link],0)),"")</f>
        <v>8857128011874</v>
      </c>
      <c r="H131" s="62" t="str">
        <f t="array" ref="H131">IF(F131&lt;&gt;"",INDEX(tb_MainDatabase[Grand],MATCH(F131,tb_MainDatabase[Link],0)),"")</f>
        <v>EDP</v>
      </c>
      <c r="I131" s="62" t="str">
        <f t="array" ref="I131">IF(F131&lt;&gt;"",INDEX(tb_MainDatabase[Size],MATCH(F131,tb_MainDatabase[Link],0)),"")</f>
        <v>30 ml.</v>
      </c>
      <c r="J131" s="65">
        <v>1.0</v>
      </c>
      <c r="K131" s="57">
        <f t="array" ref="K131">IF(F131&lt;&gt;"",INDEX(tb_MainDatabase[ราคา],MATCH(F131,tb_MainDatabase[Link],0)),"")*J131</f>
        <v>1290</v>
      </c>
      <c r="L131" s="65">
        <v>300.0</v>
      </c>
      <c r="M131" s="57">
        <f t="shared" si="2"/>
        <v>990</v>
      </c>
      <c r="N131" s="75">
        <f t="shared" si="3"/>
        <v>990</v>
      </c>
      <c r="O131" s="77" t="s">
        <v>370</v>
      </c>
      <c r="P131" s="142">
        <v>45999.0</v>
      </c>
      <c r="Q131" s="80">
        <v>0.6090277777777777</v>
      </c>
      <c r="R131" s="84" t="str">
        <f t="shared" si="4"/>
        <v>1765179284319609892</v>
      </c>
      <c r="S131" s="84"/>
      <c r="T131" s="84"/>
    </row>
    <row r="132" ht="22.5" customHeight="1">
      <c r="A132" s="39" t="s">
        <v>351</v>
      </c>
      <c r="B132" s="44">
        <v>45999.0</v>
      </c>
      <c r="C132" s="44"/>
      <c r="D132" s="48" t="s">
        <v>476</v>
      </c>
      <c r="E132" s="90">
        <v>2.025000000001E14</v>
      </c>
      <c r="F132" s="53" t="s">
        <v>278</v>
      </c>
      <c r="G132" s="57">
        <f t="array" ref="G132">IF(F132&lt;&gt;"",INDEX(tb_MainDatabase[Barcode],MATCH(F132,tb_MainDatabase[Link],0)),"")</f>
        <v>8857128012055</v>
      </c>
      <c r="H132" s="62" t="str">
        <f t="array" ref="H132">IF(F132&lt;&gt;"",INDEX(tb_MainDatabase[Grand],MATCH(F132,tb_MainDatabase[Link],0)),"")</f>
        <v>EDP</v>
      </c>
      <c r="I132" s="62" t="str">
        <f t="array" ref="I132">IF(F132&lt;&gt;"",INDEX(tb_MainDatabase[Size],MATCH(F132,tb_MainDatabase[Link],0)),"")</f>
        <v>10 ml.</v>
      </c>
      <c r="J132" s="65">
        <v>1.0</v>
      </c>
      <c r="K132" s="57">
        <f t="array" ref="K132">IF(F132&lt;&gt;"",INDEX(tb_MainDatabase[ราคา],MATCH(F132,tb_MainDatabase[Link],0)),"")*J132</f>
        <v>450</v>
      </c>
      <c r="L132" s="65">
        <v>100.0</v>
      </c>
      <c r="M132" s="57">
        <f t="shared" si="2"/>
        <v>350</v>
      </c>
      <c r="N132" s="75">
        <f t="shared" si="3"/>
        <v>350</v>
      </c>
      <c r="O132" s="77" t="s">
        <v>60</v>
      </c>
      <c r="P132" s="142">
        <v>45999.0</v>
      </c>
      <c r="Q132" s="80">
        <v>0.6826388888888889</v>
      </c>
      <c r="R132" s="84" t="str">
        <f t="shared" si="4"/>
        <v>1765185801702903183</v>
      </c>
      <c r="S132" s="84"/>
      <c r="T132" s="84"/>
    </row>
    <row r="133" ht="22.5" customHeight="1">
      <c r="A133" s="39" t="s">
        <v>351</v>
      </c>
      <c r="B133" s="44">
        <v>45999.0</v>
      </c>
      <c r="C133" s="44"/>
      <c r="D133" s="48" t="s">
        <v>478</v>
      </c>
      <c r="E133" s="90">
        <v>2.02500000000101E14</v>
      </c>
      <c r="F133" s="53" t="s">
        <v>77</v>
      </c>
      <c r="G133" s="57">
        <f t="array" ref="G133">IF(F133&lt;&gt;"",INDEX(tb_MainDatabase[Barcode],MATCH(F133,tb_MainDatabase[Link],0)),"")</f>
        <v>8857128012030</v>
      </c>
      <c r="H133" s="62" t="str">
        <f t="array" ref="H133">IF(F133&lt;&gt;"",INDEX(tb_MainDatabase[Grand],MATCH(F133,tb_MainDatabase[Link],0)),"")</f>
        <v>EDP</v>
      </c>
      <c r="I133" s="62" t="str">
        <f t="array" ref="I133">IF(F133&lt;&gt;"",INDEX(tb_MainDatabase[Size],MATCH(F133,tb_MainDatabase[Link],0)),"")</f>
        <v>10 ml.</v>
      </c>
      <c r="J133" s="65">
        <v>1.0</v>
      </c>
      <c r="K133" s="57">
        <f t="array" ref="K133">IF(F133&lt;&gt;"",INDEX(tb_MainDatabase[ราคา],MATCH(F133,tb_MainDatabase[Link],0)),"")*J133</f>
        <v>450</v>
      </c>
      <c r="L133" s="65">
        <v>100.0</v>
      </c>
      <c r="M133" s="57">
        <f t="shared" si="2"/>
        <v>350</v>
      </c>
      <c r="N133" s="75">
        <f t="shared" si="3"/>
        <v>350</v>
      </c>
      <c r="O133" s="77" t="s">
        <v>133</v>
      </c>
      <c r="P133" s="107"/>
      <c r="Q133" s="80"/>
      <c r="R133" s="84" t="str">
        <f t="shared" si="4"/>
        <v>1765188803752756460</v>
      </c>
      <c r="S133" s="84"/>
      <c r="T133" s="84"/>
    </row>
    <row r="134" ht="22.5" customHeight="1">
      <c r="A134" s="39" t="s">
        <v>351</v>
      </c>
      <c r="B134" s="44">
        <v>45999.0</v>
      </c>
      <c r="C134" s="44"/>
      <c r="D134" s="48" t="s">
        <v>482</v>
      </c>
      <c r="E134" s="90">
        <v>2.02500000000102E14</v>
      </c>
      <c r="F134" s="53" t="s">
        <v>136</v>
      </c>
      <c r="G134" s="57">
        <f t="array" ref="G134">IF(F134&lt;&gt;"",INDEX(tb_MainDatabase[Barcode],MATCH(F134,tb_MainDatabase[Link],0)),"")</f>
        <v>8857128011904</v>
      </c>
      <c r="H134" s="62" t="str">
        <f t="array" ref="H134">IF(F134&lt;&gt;"",INDEX(tb_MainDatabase[Grand],MATCH(F134,tb_MainDatabase[Link],0)),"")</f>
        <v>EDP</v>
      </c>
      <c r="I134" s="62" t="str">
        <f t="array" ref="I134">IF(F134&lt;&gt;"",INDEX(tb_MainDatabase[Size],MATCH(F134,tb_MainDatabase[Link],0)),"")</f>
        <v>30 ml.</v>
      </c>
      <c r="J134" s="65">
        <v>1.0</v>
      </c>
      <c r="K134" s="57">
        <f t="array" ref="K134">IF(F134&lt;&gt;"",INDEX(tb_MainDatabase[ราคา],MATCH(F134,tb_MainDatabase[Link],0)),"")*J134</f>
        <v>1290</v>
      </c>
      <c r="L134" s="65">
        <v>300.0</v>
      </c>
      <c r="M134" s="57">
        <f t="shared" si="2"/>
        <v>990</v>
      </c>
      <c r="N134" s="75">
        <f t="shared" si="3"/>
        <v>990</v>
      </c>
      <c r="O134" s="77" t="s">
        <v>370</v>
      </c>
      <c r="P134" s="142">
        <v>45999.0</v>
      </c>
      <c r="Q134" s="80"/>
      <c r="R134" s="84" t="str">
        <f t="shared" si="4"/>
        <v>1765196632741635411</v>
      </c>
      <c r="S134" s="84"/>
      <c r="T134" s="84"/>
    </row>
    <row r="135" ht="22.5" customHeight="1">
      <c r="A135" s="39" t="s">
        <v>351</v>
      </c>
      <c r="B135" s="44">
        <v>45999.0</v>
      </c>
      <c r="C135" s="44"/>
      <c r="D135" s="48" t="s">
        <v>485</v>
      </c>
      <c r="E135" s="90">
        <v>2.02500000000103E14</v>
      </c>
      <c r="F135" s="53" t="s">
        <v>165</v>
      </c>
      <c r="G135" s="57">
        <f t="array" ref="G135">IF(F135&lt;&gt;"",INDEX(tb_MainDatabase[Barcode],MATCH(F135,tb_MainDatabase[Link],0)),"")</f>
        <v>8857128012018</v>
      </c>
      <c r="H135" s="62" t="str">
        <f t="array" ref="H135">IF(F135&lt;&gt;"",INDEX(tb_MainDatabase[Grand],MATCH(F135,tb_MainDatabase[Link],0)),"")</f>
        <v>EDP</v>
      </c>
      <c r="I135" s="62" t="str">
        <f t="array" ref="I135">IF(F135&lt;&gt;"",INDEX(tb_MainDatabase[Size],MATCH(F135,tb_MainDatabase[Link],0)),"")</f>
        <v>50 ml.</v>
      </c>
      <c r="J135" s="65">
        <v>1.0</v>
      </c>
      <c r="K135" s="57">
        <f t="array" ref="K135">IF(F135&lt;&gt;"",INDEX(tb_MainDatabase[ราคา],MATCH(F135,tb_MainDatabase[Link],0)),"")*J135</f>
        <v>1890</v>
      </c>
      <c r="L135" s="65">
        <v>500.0</v>
      </c>
      <c r="M135" s="57">
        <f t="shared" si="2"/>
        <v>1390</v>
      </c>
      <c r="N135" s="75">
        <f t="shared" si="3"/>
        <v>1390</v>
      </c>
      <c r="O135" s="77" t="s">
        <v>370</v>
      </c>
      <c r="P135" s="142">
        <v>45999.0</v>
      </c>
      <c r="Q135" s="80">
        <v>0.8333333333333334</v>
      </c>
      <c r="R135" s="84" t="str">
        <f t="shared" si="4"/>
        <v>1765198818824775650</v>
      </c>
      <c r="S135" s="84"/>
      <c r="T135" s="84"/>
    </row>
    <row r="136" ht="22.5" customHeight="1">
      <c r="A136" s="39" t="s">
        <v>351</v>
      </c>
      <c r="B136" s="44">
        <v>46000.0</v>
      </c>
      <c r="C136" s="44"/>
      <c r="D136" s="48" t="s">
        <v>487</v>
      </c>
      <c r="E136" s="90">
        <v>2.02500000000104E14</v>
      </c>
      <c r="F136" s="53" t="s">
        <v>175</v>
      </c>
      <c r="G136" s="57">
        <f t="array" ref="G136">IF(F136&lt;&gt;"",INDEX(tb_MainDatabase[Barcode],MATCH(F136,tb_MainDatabase[Link],0)),"")</f>
        <v>8857128011287</v>
      </c>
      <c r="H136" s="62" t="str">
        <f t="array" ref="H136">IF(F136&lt;&gt;"",INDEX(tb_MainDatabase[Grand],MATCH(F136,tb_MainDatabase[Link],0)),"")</f>
        <v>EDP</v>
      </c>
      <c r="I136" s="62" t="str">
        <f t="array" ref="I136">IF(F136&lt;&gt;"",INDEX(tb_MainDatabase[Size],MATCH(F136,tb_MainDatabase[Link],0)),"")</f>
        <v>50 ml.</v>
      </c>
      <c r="J136" s="65">
        <v>1.0</v>
      </c>
      <c r="K136" s="57">
        <f t="array" ref="K136">IF(F136&lt;&gt;"",INDEX(tb_MainDatabase[ราคา],MATCH(F136,tb_MainDatabase[Link],0)),"")*J136</f>
        <v>1890</v>
      </c>
      <c r="L136" s="65">
        <v>500.0</v>
      </c>
      <c r="M136" s="57">
        <f t="shared" si="2"/>
        <v>1390</v>
      </c>
      <c r="N136" s="75">
        <f t="shared" si="3"/>
        <v>1390</v>
      </c>
      <c r="O136" s="77" t="s">
        <v>60</v>
      </c>
      <c r="P136" s="142">
        <v>46000.0</v>
      </c>
      <c r="Q136" s="80">
        <v>0.5631944444444444</v>
      </c>
      <c r="R136" s="84" t="str">
        <f t="shared" si="4"/>
        <v>1765261833317624339</v>
      </c>
      <c r="S136" s="84"/>
      <c r="T136" s="84"/>
    </row>
    <row r="137" ht="22.5" customHeight="1">
      <c r="A137" s="39" t="s">
        <v>351</v>
      </c>
      <c r="B137" s="44">
        <v>46001.0</v>
      </c>
      <c r="C137" s="44"/>
      <c r="D137" s="48" t="s">
        <v>491</v>
      </c>
      <c r="E137" s="90">
        <v>2.02500000000105E14</v>
      </c>
      <c r="F137" s="53" t="s">
        <v>77</v>
      </c>
      <c r="G137" s="57">
        <f t="array" ref="G137">IF(F137&lt;&gt;"",INDEX(tb_MainDatabase[Barcode],MATCH(F137,tb_MainDatabase[Link],0)),"")</f>
        <v>8857128012030</v>
      </c>
      <c r="H137" s="62" t="str">
        <f t="array" ref="H137">IF(F137&lt;&gt;"",INDEX(tb_MainDatabase[Grand],MATCH(F137,tb_MainDatabase[Link],0)),"")</f>
        <v>EDP</v>
      </c>
      <c r="I137" s="62" t="str">
        <f t="array" ref="I137">IF(F137&lt;&gt;"",INDEX(tb_MainDatabase[Size],MATCH(F137,tb_MainDatabase[Link],0)),"")</f>
        <v>10 ml.</v>
      </c>
      <c r="J137" s="65">
        <v>1.0</v>
      </c>
      <c r="K137" s="57">
        <f t="array" ref="K137">IF(F137&lt;&gt;"",INDEX(tb_MainDatabase[ราคา],MATCH(F137,tb_MainDatabase[Link],0)),"")*J137</f>
        <v>450</v>
      </c>
      <c r="L137" s="65">
        <v>100.0</v>
      </c>
      <c r="M137" s="57">
        <f t="shared" si="2"/>
        <v>350</v>
      </c>
      <c r="N137" s="75">
        <f t="shared" si="3"/>
        <v>350</v>
      </c>
      <c r="O137" s="77" t="s">
        <v>133</v>
      </c>
      <c r="P137" s="107"/>
      <c r="Q137" s="80"/>
      <c r="R137" s="84" t="str">
        <f t="shared" si="4"/>
        <v>1765362562441379697</v>
      </c>
      <c r="S137" s="84"/>
      <c r="T137" s="84"/>
    </row>
    <row r="138" ht="22.5" customHeight="1">
      <c r="A138" s="39" t="s">
        <v>351</v>
      </c>
      <c r="B138" s="44">
        <v>46001.0</v>
      </c>
      <c r="C138" s="44"/>
      <c r="D138" s="48" t="s">
        <v>493</v>
      </c>
      <c r="E138" s="90">
        <v>2.02500000000106E14</v>
      </c>
      <c r="F138" s="53" t="s">
        <v>494</v>
      </c>
      <c r="G138" s="57">
        <f t="array" ref="G138">IF(F138&lt;&gt;"",INDEX(tb_MainDatabase[Barcode],MATCH(F138,tb_MainDatabase[Link],0)),"")</f>
        <v>8857128011881</v>
      </c>
      <c r="H138" s="62" t="str">
        <f t="array" ref="H138">IF(F138&lt;&gt;"",INDEX(tb_MainDatabase[Grand],MATCH(F138,tb_MainDatabase[Link],0)),"")</f>
        <v>EDP</v>
      </c>
      <c r="I138" s="62" t="str">
        <f t="array" ref="I138">IF(F138&lt;&gt;"",INDEX(tb_MainDatabase[Size],MATCH(F138,tb_MainDatabase[Link],0)),"")</f>
        <v>30 ml.</v>
      </c>
      <c r="J138" s="65">
        <v>1.0</v>
      </c>
      <c r="K138" s="57">
        <f t="array" ref="K138">IF(F138&lt;&gt;"",INDEX(tb_MainDatabase[ราคา],MATCH(F138,tb_MainDatabase[Link],0)),"")*J138</f>
        <v>1290</v>
      </c>
      <c r="L138" s="65">
        <v>79.0</v>
      </c>
      <c r="M138" s="57">
        <f t="shared" si="2"/>
        <v>1211</v>
      </c>
      <c r="N138" s="75">
        <f t="shared" si="3"/>
        <v>1211</v>
      </c>
      <c r="O138" s="77" t="s">
        <v>60</v>
      </c>
      <c r="P138" s="142">
        <v>46001.0</v>
      </c>
      <c r="Q138" s="80">
        <v>0.73125</v>
      </c>
      <c r="R138" s="84" t="str">
        <f t="shared" si="4"/>
        <v>1765364966363956736</v>
      </c>
      <c r="S138" s="48" t="s">
        <v>496</v>
      </c>
      <c r="T138" s="143"/>
    </row>
    <row r="139" ht="22.5" customHeight="1">
      <c r="A139" s="39" t="s">
        <v>351</v>
      </c>
      <c r="B139" s="44">
        <v>46001.0</v>
      </c>
      <c r="C139" s="44"/>
      <c r="D139" s="48" t="s">
        <v>493</v>
      </c>
      <c r="E139" s="90">
        <v>2.02500000000106E14</v>
      </c>
      <c r="F139" s="53" t="s">
        <v>150</v>
      </c>
      <c r="G139" s="57">
        <f t="array" ref="G139">IF(F139&lt;&gt;"",INDEX(tb_MainDatabase[Barcode],MATCH(F139,tb_MainDatabase[Link],0)),"")</f>
        <v>8857128012016</v>
      </c>
      <c r="H139" s="62" t="str">
        <f t="array" ref="H139">IF(F139&lt;&gt;"",INDEX(tb_MainDatabase[Grand],MATCH(F139,tb_MainDatabase[Link],0)),"")</f>
        <v>EDP</v>
      </c>
      <c r="I139" s="62" t="str">
        <f t="array" ref="I139">IF(F139&lt;&gt;"",INDEX(tb_MainDatabase[Size],MATCH(F139,tb_MainDatabase[Link],0)),"")</f>
        <v>4 ml.</v>
      </c>
      <c r="J139" s="65">
        <v>1.0</v>
      </c>
      <c r="K139" s="57">
        <f t="array" ref="K139">IF(F139&lt;&gt;"",INDEX(tb_MainDatabase[ราคา],MATCH(F139,tb_MainDatabase[Link],0)),"")*J139</f>
        <v>179</v>
      </c>
      <c r="L139" s="65">
        <v>179.0</v>
      </c>
      <c r="M139" s="57">
        <f t="shared" si="2"/>
        <v>0</v>
      </c>
      <c r="N139" s="75">
        <f t="shared" si="3"/>
        <v>0</v>
      </c>
      <c r="O139" s="77"/>
      <c r="P139" s="142"/>
      <c r="Q139" s="80"/>
      <c r="R139" s="84">
        <f t="shared" si="4"/>
        <v>0</v>
      </c>
      <c r="S139" s="84"/>
      <c r="T139" s="84"/>
    </row>
    <row r="140" ht="22.5" customHeight="1">
      <c r="A140" s="39" t="s">
        <v>351</v>
      </c>
      <c r="B140" s="44">
        <v>46001.0</v>
      </c>
      <c r="C140" s="44"/>
      <c r="D140" s="48" t="s">
        <v>499</v>
      </c>
      <c r="E140" s="90">
        <v>2.02500000000107E14</v>
      </c>
      <c r="F140" s="53" t="s">
        <v>500</v>
      </c>
      <c r="G140" s="57">
        <f t="array" ref="G140">IF(F140&lt;&gt;"",INDEX(tb_MainDatabase[Barcode],MATCH(F140,tb_MainDatabase[Link],0)),"")</f>
        <v>8857128011072</v>
      </c>
      <c r="H140" s="62" t="str">
        <f t="array" ref="H140">IF(F140&lt;&gt;"",INDEX(tb_MainDatabase[Grand],MATCH(F140,tb_MainDatabase[Link],0)),"")</f>
        <v>EDP</v>
      </c>
      <c r="I140" s="62" t="str">
        <f t="array" ref="I140">IF(F140&lt;&gt;"",INDEX(tb_MainDatabase[Size],MATCH(F140,tb_MainDatabase[Link],0)),"")</f>
        <v>50 ml.</v>
      </c>
      <c r="J140" s="65">
        <v>1.0</v>
      </c>
      <c r="K140" s="57">
        <f t="array" ref="K140">IF(F140&lt;&gt;"",INDEX(tb_MainDatabase[ราคา],MATCH(F140,tb_MainDatabase[Link],0)),"")*J140</f>
        <v>1890</v>
      </c>
      <c r="L140" s="65">
        <v>679.0</v>
      </c>
      <c r="M140" s="57">
        <f t="shared" si="2"/>
        <v>1211</v>
      </c>
      <c r="N140" s="75">
        <f t="shared" si="3"/>
        <v>1211</v>
      </c>
      <c r="O140" s="77" t="s">
        <v>370</v>
      </c>
      <c r="P140" s="142">
        <v>46001.0</v>
      </c>
      <c r="Q140" s="80">
        <v>0.9055555555555556</v>
      </c>
      <c r="R140" s="84" t="str">
        <f t="shared" si="4"/>
        <v>1765365612444106185</v>
      </c>
      <c r="S140" s="84"/>
      <c r="T140" s="84"/>
    </row>
    <row r="141" ht="22.5" customHeight="1">
      <c r="A141" s="39" t="s">
        <v>351</v>
      </c>
      <c r="B141" s="44">
        <v>46001.0</v>
      </c>
      <c r="C141" s="44"/>
      <c r="D141" s="48" t="s">
        <v>499</v>
      </c>
      <c r="E141" s="90">
        <v>2.02500000000107E14</v>
      </c>
      <c r="F141" s="53" t="s">
        <v>168</v>
      </c>
      <c r="G141" s="57">
        <f t="array" ref="G141">IF(F141&lt;&gt;"",INDEX(tb_MainDatabase[Barcode],MATCH(F141,tb_MainDatabase[Link],0)),"")</f>
        <v>8857128012056</v>
      </c>
      <c r="H141" s="62" t="str">
        <f t="array" ref="H141">IF(F141&lt;&gt;"",INDEX(tb_MainDatabase[Grand],MATCH(F141,tb_MainDatabase[Link],0)),"")</f>
        <v>EDP</v>
      </c>
      <c r="I141" s="62" t="str">
        <f t="array" ref="I141">IF(F141&lt;&gt;"",INDEX(tb_MainDatabase[Size],MATCH(F141,tb_MainDatabase[Link],0)),"")</f>
        <v>4 ml.</v>
      </c>
      <c r="J141" s="65">
        <v>1.0</v>
      </c>
      <c r="K141" s="57">
        <f t="array" ref="K141">IF(F141&lt;&gt;"",INDEX(tb_MainDatabase[ราคา],MATCH(F141,tb_MainDatabase[Link],0)),"")*J141</f>
        <v>179</v>
      </c>
      <c r="L141" s="65">
        <v>179.0</v>
      </c>
      <c r="M141" s="57">
        <f t="shared" si="2"/>
        <v>0</v>
      </c>
      <c r="N141" s="75">
        <f t="shared" si="3"/>
        <v>0</v>
      </c>
      <c r="O141" s="77"/>
      <c r="P141" s="107"/>
      <c r="Q141" s="80"/>
      <c r="R141" s="84">
        <f t="shared" si="4"/>
        <v>0</v>
      </c>
      <c r="S141" s="84"/>
      <c r="T141" s="84"/>
    </row>
    <row r="142" ht="22.5" customHeight="1">
      <c r="A142" s="39" t="s">
        <v>351</v>
      </c>
      <c r="B142" s="44">
        <v>46002.0</v>
      </c>
      <c r="C142" s="44"/>
      <c r="D142" s="48" t="s">
        <v>508</v>
      </c>
      <c r="E142" s="90">
        <v>2.02500000000108E14</v>
      </c>
      <c r="F142" s="53" t="s">
        <v>141</v>
      </c>
      <c r="G142" s="57">
        <f t="array" ref="G142">IF(F142&lt;&gt;"",INDEX(tb_MainDatabase[Barcode],MATCH(F142,tb_MainDatabase[Link],0)),"")</f>
        <v>8857128012037</v>
      </c>
      <c r="H142" s="62" t="str">
        <f t="array" ref="H142">IF(F142&lt;&gt;"",INDEX(tb_MainDatabase[Grand],MATCH(F142,tb_MainDatabase[Link],0)),"")</f>
        <v>EDP</v>
      </c>
      <c r="I142" s="62" t="str">
        <f t="array" ref="I142">IF(F142&lt;&gt;"",INDEX(tb_MainDatabase[Size],MATCH(F142,tb_MainDatabase[Link],0)),"")</f>
        <v>10 ml.</v>
      </c>
      <c r="J142" s="65">
        <v>3.0</v>
      </c>
      <c r="K142" s="57">
        <f t="array" ref="K142">IF(F142&lt;&gt;"",INDEX(tb_MainDatabase[ราคา],MATCH(F142,tb_MainDatabase[Link],0)),"")*J142</f>
        <v>1350</v>
      </c>
      <c r="L142" s="65">
        <v>100.0</v>
      </c>
      <c r="M142" s="57">
        <f t="shared" si="2"/>
        <v>1050</v>
      </c>
      <c r="N142" s="75">
        <f t="shared" si="3"/>
        <v>1050</v>
      </c>
      <c r="O142" s="77" t="s">
        <v>60</v>
      </c>
      <c r="P142" s="142">
        <v>46002.0</v>
      </c>
      <c r="Q142" s="80">
        <v>0.8069444444444445</v>
      </c>
      <c r="R142" s="84" t="str">
        <f t="shared" si="4"/>
        <v>1765422768395819249</v>
      </c>
      <c r="S142" s="84"/>
      <c r="T142" s="84"/>
    </row>
    <row r="143" ht="22.5" customHeight="1">
      <c r="A143" s="39" t="s">
        <v>351</v>
      </c>
      <c r="B143" s="44">
        <v>46002.0</v>
      </c>
      <c r="C143" s="44"/>
      <c r="D143" s="48" t="s">
        <v>512</v>
      </c>
      <c r="E143" s="90">
        <v>2.02500000000109E14</v>
      </c>
      <c r="F143" s="53" t="s">
        <v>185</v>
      </c>
      <c r="G143" s="57">
        <f t="array" ref="G143">IF(F143&lt;&gt;"",INDEX(tb_MainDatabase[Barcode],MATCH(F143,tb_MainDatabase[Link],0)),"")</f>
        <v>8857128011317</v>
      </c>
      <c r="H143" s="62" t="str">
        <f t="array" ref="H143">IF(F143&lt;&gt;"",INDEX(tb_MainDatabase[Grand],MATCH(F143,tb_MainDatabase[Link],0)),"")</f>
        <v>EDP</v>
      </c>
      <c r="I143" s="62" t="str">
        <f t="array" ref="I143">IF(F143&lt;&gt;"",INDEX(tb_MainDatabase[Size],MATCH(F143,tb_MainDatabase[Link],0)),"")</f>
        <v>50 ml.</v>
      </c>
      <c r="J143" s="65">
        <v>1.0</v>
      </c>
      <c r="K143" s="57">
        <f t="array" ref="K143">IF(F143&lt;&gt;"",INDEX(tb_MainDatabase[ราคา],MATCH(F143,tb_MainDatabase[Link],0)),"")*J143</f>
        <v>1890</v>
      </c>
      <c r="L143" s="65">
        <v>500.0</v>
      </c>
      <c r="M143" s="57">
        <f t="shared" si="2"/>
        <v>1390</v>
      </c>
      <c r="N143" s="75">
        <f t="shared" si="3"/>
        <v>2730</v>
      </c>
      <c r="O143" s="77" t="s">
        <v>370</v>
      </c>
      <c r="P143" s="142">
        <v>46002.0</v>
      </c>
      <c r="Q143" s="80">
        <v>0.8861111111111111</v>
      </c>
      <c r="R143" s="84" t="str">
        <f t="shared" si="4"/>
        <v>1765459162234582304</v>
      </c>
      <c r="S143" s="84"/>
      <c r="T143" s="84"/>
    </row>
    <row r="144" ht="22.5" customHeight="1">
      <c r="A144" s="39" t="s">
        <v>351</v>
      </c>
      <c r="B144" s="44">
        <v>46002.0</v>
      </c>
      <c r="C144" s="44"/>
      <c r="D144" s="48" t="s">
        <v>512</v>
      </c>
      <c r="E144" s="90">
        <v>2.02500000000109E14</v>
      </c>
      <c r="F144" s="53" t="s">
        <v>136</v>
      </c>
      <c r="G144" s="57">
        <f t="array" ref="G144">IF(F144&lt;&gt;"",INDEX(tb_MainDatabase[Barcode],MATCH(F144,tb_MainDatabase[Link],0)),"")</f>
        <v>8857128011904</v>
      </c>
      <c r="H144" s="62" t="str">
        <f t="array" ref="H144">IF(F144&lt;&gt;"",INDEX(tb_MainDatabase[Grand],MATCH(F144,tb_MainDatabase[Link],0)),"")</f>
        <v>EDP</v>
      </c>
      <c r="I144" s="62" t="str">
        <f t="array" ref="I144">IF(F144&lt;&gt;"",INDEX(tb_MainDatabase[Size],MATCH(F144,tb_MainDatabase[Link],0)),"")</f>
        <v>30 ml.</v>
      </c>
      <c r="J144" s="65">
        <v>1.0</v>
      </c>
      <c r="K144" s="57">
        <f t="array" ref="K144">IF(F144&lt;&gt;"",INDEX(tb_MainDatabase[ราคา],MATCH(F144,tb_MainDatabase[Link],0)),"")*J144</f>
        <v>1290</v>
      </c>
      <c r="L144" s="65">
        <v>300.0</v>
      </c>
      <c r="M144" s="57">
        <f t="shared" si="2"/>
        <v>990</v>
      </c>
      <c r="N144" s="75">
        <f t="shared" si="3"/>
        <v>0</v>
      </c>
      <c r="O144" s="77"/>
      <c r="P144" s="107"/>
      <c r="Q144" s="80"/>
      <c r="R144" s="84">
        <f t="shared" si="4"/>
        <v>0</v>
      </c>
      <c r="S144" s="84"/>
      <c r="T144" s="84"/>
    </row>
    <row r="145" ht="22.5" customHeight="1">
      <c r="A145" s="39" t="s">
        <v>351</v>
      </c>
      <c r="B145" s="44">
        <v>46002.0</v>
      </c>
      <c r="C145" s="44"/>
      <c r="D145" s="48" t="s">
        <v>512</v>
      </c>
      <c r="E145" s="90">
        <v>2.02500000000109E14</v>
      </c>
      <c r="F145" s="53" t="s">
        <v>517</v>
      </c>
      <c r="G145" s="57">
        <f t="array" ref="G145">IF(F145&lt;&gt;"",INDEX(tb_MainDatabase[Barcode],MATCH(F145,tb_MainDatabase[Link],0)),"")</f>
        <v>8857128012058</v>
      </c>
      <c r="H145" s="62" t="str">
        <f t="array" ref="H145">IF(F145&lt;&gt;"",INDEX(tb_MainDatabase[Grand],MATCH(F145,tb_MainDatabase[Link],0)),"")</f>
        <v>EDP</v>
      </c>
      <c r="I145" s="62" t="str">
        <f t="array" ref="I145">IF(F145&lt;&gt;"",INDEX(tb_MainDatabase[Size],MATCH(F145,tb_MainDatabase[Link],0)),"")</f>
        <v>10 ml.</v>
      </c>
      <c r="J145" s="65">
        <v>1.0</v>
      </c>
      <c r="K145" s="57">
        <f t="array" ref="K145">IF(F145&lt;&gt;"",INDEX(tb_MainDatabase[ราคา],MATCH(F145,tb_MainDatabase[Link],0)),"")*J145</f>
        <v>450</v>
      </c>
      <c r="L145" s="65">
        <v>100.0</v>
      </c>
      <c r="M145" s="57">
        <f t="shared" si="2"/>
        <v>350</v>
      </c>
      <c r="N145" s="75">
        <f t="shared" si="3"/>
        <v>0</v>
      </c>
      <c r="O145" s="77"/>
      <c r="P145" s="107"/>
      <c r="Q145" s="80"/>
      <c r="R145" s="84">
        <f t="shared" si="4"/>
        <v>0</v>
      </c>
      <c r="S145" s="84"/>
      <c r="T145" s="84"/>
    </row>
    <row r="146" ht="22.5" customHeight="1">
      <c r="A146" s="39" t="s">
        <v>351</v>
      </c>
      <c r="B146" s="44">
        <v>46002.0</v>
      </c>
      <c r="C146" s="44"/>
      <c r="D146" s="48" t="s">
        <v>519</v>
      </c>
      <c r="E146" s="90">
        <v>2.0250000000011E14</v>
      </c>
      <c r="F146" s="53" t="s">
        <v>168</v>
      </c>
      <c r="G146" s="57">
        <f t="array" ref="G146">IF(F146&lt;&gt;"",INDEX(tb_MainDatabase[Barcode],MATCH(F146,tb_MainDatabase[Link],0)),"")</f>
        <v>8857128012056</v>
      </c>
      <c r="H146" s="62" t="str">
        <f t="array" ref="H146">IF(F146&lt;&gt;"",INDEX(tb_MainDatabase[Grand],MATCH(F146,tb_MainDatabase[Link],0)),"")</f>
        <v>EDP</v>
      </c>
      <c r="I146" s="62" t="str">
        <f t="array" ref="I146">IF(F146&lt;&gt;"",INDEX(tb_MainDatabase[Size],MATCH(F146,tb_MainDatabase[Link],0)),"")</f>
        <v>4 ml.</v>
      </c>
      <c r="J146" s="65">
        <v>1.0</v>
      </c>
      <c r="K146" s="57">
        <f t="array" ref="K146">IF(F146&lt;&gt;"",INDEX(tb_MainDatabase[ราคา],MATCH(F146,tb_MainDatabase[Link],0)),"")*J146</f>
        <v>179</v>
      </c>
      <c r="L146" s="65">
        <v>179.0</v>
      </c>
      <c r="M146" s="57">
        <f t="shared" si="2"/>
        <v>0</v>
      </c>
      <c r="N146" s="75">
        <f t="shared" si="3"/>
        <v>0</v>
      </c>
      <c r="O146" s="77" t="s">
        <v>133</v>
      </c>
      <c r="P146" s="107"/>
      <c r="Q146" s="80"/>
      <c r="R146" s="84" t="str">
        <f t="shared" si="4"/>
        <v>1765462861375555719</v>
      </c>
      <c r="S146" s="48" t="s">
        <v>521</v>
      </c>
      <c r="T146" s="143"/>
    </row>
    <row r="147" ht="22.5" customHeight="1">
      <c r="A147" s="39" t="s">
        <v>351</v>
      </c>
      <c r="B147" s="44">
        <v>46002.0</v>
      </c>
      <c r="C147" s="44"/>
      <c r="D147" s="48" t="s">
        <v>519</v>
      </c>
      <c r="E147" s="90">
        <v>2.0250000000011E14</v>
      </c>
      <c r="F147" s="53" t="s">
        <v>152</v>
      </c>
      <c r="G147" s="57">
        <f t="array" ref="G147">IF(F147&lt;&gt;"",INDEX(tb_MainDatabase[Barcode],MATCH(F147,tb_MainDatabase[Link],0)),"")</f>
        <v>8857128012036</v>
      </c>
      <c r="H147" s="62" t="str">
        <f t="array" ref="H147">IF(F147&lt;&gt;"",INDEX(tb_MainDatabase[Grand],MATCH(F147,tb_MainDatabase[Link],0)),"")</f>
        <v>EDP</v>
      </c>
      <c r="I147" s="62" t="str">
        <f t="array" ref="I147">IF(F147&lt;&gt;"",INDEX(tb_MainDatabase[Size],MATCH(F147,tb_MainDatabase[Link],0)),"")</f>
        <v>4 ml.</v>
      </c>
      <c r="J147" s="65">
        <v>1.0</v>
      </c>
      <c r="K147" s="57">
        <f t="array" ref="K147">IF(F147&lt;&gt;"",INDEX(tb_MainDatabase[ราคา],MATCH(F147,tb_MainDatabase[Link],0)),"")*J147</f>
        <v>179</v>
      </c>
      <c r="L147" s="65">
        <v>179.0</v>
      </c>
      <c r="M147" s="57">
        <f t="shared" si="2"/>
        <v>0</v>
      </c>
      <c r="N147" s="75">
        <f t="shared" si="3"/>
        <v>0</v>
      </c>
      <c r="O147" s="77"/>
      <c r="P147" s="107"/>
      <c r="Q147" s="80"/>
      <c r="R147" s="84">
        <f t="shared" si="4"/>
        <v>0</v>
      </c>
      <c r="S147" s="84"/>
      <c r="T147" s="84"/>
    </row>
    <row r="148" ht="22.5" customHeight="1">
      <c r="A148" s="39" t="s">
        <v>351</v>
      </c>
      <c r="B148" s="44">
        <v>46002.0</v>
      </c>
      <c r="C148" s="44"/>
      <c r="D148" s="48" t="s">
        <v>519</v>
      </c>
      <c r="E148" s="90">
        <v>2.0250000000011E14</v>
      </c>
      <c r="F148" s="53" t="s">
        <v>155</v>
      </c>
      <c r="G148" s="108">
        <f t="array" ref="G148">IF(F148&lt;&gt;"",INDEX(tb_MainDatabase[Barcode],MATCH(F148,tb_MainDatabase[Link],0)),"")</f>
        <v>8857128012130</v>
      </c>
      <c r="H148" s="62" t="str">
        <f t="array" ref="H148">IF(F148&lt;&gt;"",INDEX(tb_MainDatabase[Grand],MATCH(F148,tb_MainDatabase[Link],0)),"")</f>
        <v>Tumbler</v>
      </c>
      <c r="I148" s="62" t="str">
        <f t="array" ref="I148">IF(F148&lt;&gt;"",INDEX(tb_MainDatabase[Size],MATCH(F148,tb_MainDatabase[Link],0)),"")</f>
        <v>White</v>
      </c>
      <c r="J148" s="65">
        <v>1.0</v>
      </c>
      <c r="K148" s="57">
        <f t="array" ref="K148">IF(F148&lt;&gt;"",INDEX(tb_MainDatabase[ราคา],MATCH(F148,tb_MainDatabase[Link],0)),"")*J148</f>
        <v>0</v>
      </c>
      <c r="L148" s="65"/>
      <c r="M148" s="57">
        <f t="shared" si="2"/>
        <v>0</v>
      </c>
      <c r="N148" s="75">
        <f t="shared" si="3"/>
        <v>0</v>
      </c>
      <c r="O148" s="77"/>
      <c r="P148" s="107"/>
      <c r="Q148" s="80"/>
      <c r="R148" s="84">
        <f t="shared" si="4"/>
        <v>0</v>
      </c>
      <c r="S148" s="84"/>
      <c r="T148" s="84"/>
    </row>
    <row r="149" ht="22.5" customHeight="1">
      <c r="A149" s="39" t="s">
        <v>351</v>
      </c>
      <c r="B149" s="44">
        <v>46003.0</v>
      </c>
      <c r="C149" s="44"/>
      <c r="D149" s="48" t="s">
        <v>527</v>
      </c>
      <c r="E149" s="90">
        <v>2.02500000000111E14</v>
      </c>
      <c r="F149" s="53" t="s">
        <v>175</v>
      </c>
      <c r="G149" s="57">
        <f t="array" ref="G149">IF(F149&lt;&gt;"",INDEX(tb_MainDatabase[Barcode],MATCH(F149,tb_MainDatabase[Link],0)),"")</f>
        <v>8857128011287</v>
      </c>
      <c r="H149" s="62" t="str">
        <f t="array" ref="H149">IF(F149&lt;&gt;"",INDEX(tb_MainDatabase[Grand],MATCH(F149,tb_MainDatabase[Link],0)),"")</f>
        <v>EDP</v>
      </c>
      <c r="I149" s="62" t="str">
        <f t="array" ref="I149">IF(F149&lt;&gt;"",INDEX(tb_MainDatabase[Size],MATCH(F149,tb_MainDatabase[Link],0)),"")</f>
        <v>50 ml.</v>
      </c>
      <c r="J149" s="65">
        <v>1.0</v>
      </c>
      <c r="K149" s="57">
        <f t="array" ref="K149">IF(F149&lt;&gt;"",INDEX(tb_MainDatabase[ราคา],MATCH(F149,tb_MainDatabase[Link],0)),"")*J149</f>
        <v>1890</v>
      </c>
      <c r="L149" s="65">
        <v>500.0</v>
      </c>
      <c r="M149" s="57">
        <f t="shared" si="2"/>
        <v>1390</v>
      </c>
      <c r="N149" s="75">
        <f t="shared" si="3"/>
        <v>1390</v>
      </c>
      <c r="O149" s="77" t="s">
        <v>133</v>
      </c>
      <c r="P149" s="107"/>
      <c r="Q149" s="80"/>
      <c r="R149" s="84" t="str">
        <f t="shared" si="4"/>
        <v>1765535259112647301</v>
      </c>
      <c r="S149" s="84"/>
      <c r="T149" s="84"/>
    </row>
    <row r="150" ht="22.5" customHeight="1">
      <c r="A150" s="39" t="s">
        <v>351</v>
      </c>
      <c r="B150" s="44">
        <v>46003.0</v>
      </c>
      <c r="C150" s="44"/>
      <c r="D150" s="48" t="s">
        <v>529</v>
      </c>
      <c r="E150" s="90">
        <v>2.02500000000112E14</v>
      </c>
      <c r="F150" s="53" t="s">
        <v>278</v>
      </c>
      <c r="G150" s="57">
        <f t="array" ref="G150">IF(F150&lt;&gt;"",INDEX(tb_MainDatabase[Barcode],MATCH(F150,tb_MainDatabase[Link],0)),"")</f>
        <v>8857128012055</v>
      </c>
      <c r="H150" s="62" t="str">
        <f t="array" ref="H150">IF(F150&lt;&gt;"",INDEX(tb_MainDatabase[Grand],MATCH(F150,tb_MainDatabase[Link],0)),"")</f>
        <v>EDP</v>
      </c>
      <c r="I150" s="62" t="str">
        <f t="array" ref="I150">IF(F150&lt;&gt;"",INDEX(tb_MainDatabase[Size],MATCH(F150,tb_MainDatabase[Link],0)),"")</f>
        <v>10 ml.</v>
      </c>
      <c r="J150" s="65">
        <v>4.0</v>
      </c>
      <c r="K150" s="57">
        <f t="array" ref="K150">IF(F150&lt;&gt;"",INDEX(tb_MainDatabase[ราคา],MATCH(F150,tb_MainDatabase[Link],0)),"")*J150</f>
        <v>1800</v>
      </c>
      <c r="L150" s="65">
        <v>100.0</v>
      </c>
      <c r="M150" s="57">
        <f t="shared" si="2"/>
        <v>1400</v>
      </c>
      <c r="N150" s="75">
        <f t="shared" si="3"/>
        <v>1400</v>
      </c>
      <c r="O150" s="77" t="s">
        <v>133</v>
      </c>
      <c r="P150" s="107"/>
      <c r="Q150" s="80"/>
      <c r="R150" s="84" t="str">
        <f t="shared" si="4"/>
        <v>1765542562581883839</v>
      </c>
      <c r="S150" s="84"/>
      <c r="T150" s="84"/>
    </row>
    <row r="151" ht="22.5" customHeight="1">
      <c r="A151" s="39" t="s">
        <v>351</v>
      </c>
      <c r="B151" s="44">
        <v>46004.0</v>
      </c>
      <c r="C151" s="44"/>
      <c r="D151" s="48" t="s">
        <v>532</v>
      </c>
      <c r="E151" s="90">
        <v>2.02500000000113E14</v>
      </c>
      <c r="F151" s="53" t="s">
        <v>278</v>
      </c>
      <c r="G151" s="57">
        <f t="array" ref="G151">IF(F151&lt;&gt;"",INDEX(tb_MainDatabase[Barcode],MATCH(F151,tb_MainDatabase[Link],0)),"")</f>
        <v>8857128012055</v>
      </c>
      <c r="H151" s="62" t="str">
        <f t="array" ref="H151">IF(F151&lt;&gt;"",INDEX(tb_MainDatabase[Grand],MATCH(F151,tb_MainDatabase[Link],0)),"")</f>
        <v>EDP</v>
      </c>
      <c r="I151" s="62" t="str">
        <f t="array" ref="I151">IF(F151&lt;&gt;"",INDEX(tb_MainDatabase[Size],MATCH(F151,tb_MainDatabase[Link],0)),"")</f>
        <v>10 ml.</v>
      </c>
      <c r="J151" s="65">
        <v>1.0</v>
      </c>
      <c r="K151" s="57">
        <f t="array" ref="K151">IF(F151&lt;&gt;"",INDEX(tb_MainDatabase[ราคา],MATCH(F151,tb_MainDatabase[Link],0)),"")*J151</f>
        <v>450</v>
      </c>
      <c r="L151" s="65">
        <v>100.0</v>
      </c>
      <c r="M151" s="57">
        <f t="shared" si="2"/>
        <v>350</v>
      </c>
      <c r="N151" s="75">
        <f t="shared" si="3"/>
        <v>2100</v>
      </c>
      <c r="O151" s="77" t="s">
        <v>370</v>
      </c>
      <c r="P151" s="142">
        <v>46004.0</v>
      </c>
      <c r="Q151" s="80">
        <v>0.6055555555555555</v>
      </c>
      <c r="R151" s="84" t="str">
        <f t="shared" si="4"/>
        <v>1765610991085826617</v>
      </c>
      <c r="S151" s="84"/>
      <c r="T151" s="84"/>
    </row>
    <row r="152" ht="22.5" customHeight="1">
      <c r="A152" s="39" t="s">
        <v>351</v>
      </c>
      <c r="B152" s="44">
        <v>46004.0</v>
      </c>
      <c r="C152" s="44"/>
      <c r="D152" s="48" t="s">
        <v>532</v>
      </c>
      <c r="E152" s="90">
        <v>2.02500000000113E14</v>
      </c>
      <c r="F152" s="53" t="s">
        <v>255</v>
      </c>
      <c r="G152" s="57">
        <f t="array" ref="G152">IF(F152&lt;&gt;"",INDEX(tb_MainDatabase[Barcode],MATCH(F152,tb_MainDatabase[Link],0)),"")</f>
        <v>8857128012047</v>
      </c>
      <c r="H152" s="62" t="str">
        <f t="array" ref="H152">IF(F152&lt;&gt;"",INDEX(tb_MainDatabase[Grand],MATCH(F152,tb_MainDatabase[Link],0)),"")</f>
        <v>EDP</v>
      </c>
      <c r="I152" s="62" t="str">
        <f t="array" ref="I152">IF(F152&lt;&gt;"",INDEX(tb_MainDatabase[Size],MATCH(F152,tb_MainDatabase[Link],0)),"")</f>
        <v>10 ml.</v>
      </c>
      <c r="J152" s="65">
        <v>1.0</v>
      </c>
      <c r="K152" s="57">
        <f t="array" ref="K152">IF(F152&lt;&gt;"",INDEX(tb_MainDatabase[ราคา],MATCH(F152,tb_MainDatabase[Link],0)),"")*J152</f>
        <v>450</v>
      </c>
      <c r="L152" s="65">
        <v>100.0</v>
      </c>
      <c r="M152" s="57">
        <f t="shared" si="2"/>
        <v>350</v>
      </c>
      <c r="N152" s="75">
        <f t="shared" si="3"/>
        <v>0</v>
      </c>
      <c r="O152" s="77"/>
      <c r="P152" s="107"/>
      <c r="Q152" s="80"/>
      <c r="R152" s="84">
        <f t="shared" si="4"/>
        <v>0</v>
      </c>
      <c r="S152" s="84"/>
      <c r="T152" s="84"/>
    </row>
    <row r="153" ht="22.5" customHeight="1">
      <c r="A153" s="39" t="s">
        <v>351</v>
      </c>
      <c r="B153" s="44">
        <v>46004.0</v>
      </c>
      <c r="C153" s="44"/>
      <c r="D153" s="48" t="s">
        <v>532</v>
      </c>
      <c r="E153" s="90">
        <v>2.02500000000113E14</v>
      </c>
      <c r="F153" s="53" t="s">
        <v>517</v>
      </c>
      <c r="G153" s="57">
        <f t="array" ref="G153">IF(F153&lt;&gt;"",INDEX(tb_MainDatabase[Barcode],MATCH(F153,tb_MainDatabase[Link],0)),"")</f>
        <v>8857128012058</v>
      </c>
      <c r="H153" s="62" t="str">
        <f t="array" ref="H153">IF(F153&lt;&gt;"",INDEX(tb_MainDatabase[Grand],MATCH(F153,tb_MainDatabase[Link],0)),"")</f>
        <v>EDP</v>
      </c>
      <c r="I153" s="62" t="str">
        <f t="array" ref="I153">IF(F153&lt;&gt;"",INDEX(tb_MainDatabase[Size],MATCH(F153,tb_MainDatabase[Link],0)),"")</f>
        <v>10 ml.</v>
      </c>
      <c r="J153" s="65">
        <v>1.0</v>
      </c>
      <c r="K153" s="57">
        <f t="array" ref="K153">IF(F153&lt;&gt;"",INDEX(tb_MainDatabase[ราคา],MATCH(F153,tb_MainDatabase[Link],0)),"")*J153</f>
        <v>450</v>
      </c>
      <c r="L153" s="65">
        <v>100.0</v>
      </c>
      <c r="M153" s="57">
        <f t="shared" si="2"/>
        <v>350</v>
      </c>
      <c r="N153" s="75">
        <f t="shared" si="3"/>
        <v>0</v>
      </c>
      <c r="O153" s="77"/>
      <c r="P153" s="107"/>
      <c r="Q153" s="80"/>
      <c r="R153" s="84">
        <f t="shared" si="4"/>
        <v>0</v>
      </c>
      <c r="S153" s="84"/>
      <c r="T153" s="84"/>
    </row>
    <row r="154" ht="22.5" customHeight="1">
      <c r="A154" s="39" t="s">
        <v>351</v>
      </c>
      <c r="B154" s="44">
        <v>46004.0</v>
      </c>
      <c r="C154" s="44"/>
      <c r="D154" s="48" t="s">
        <v>532</v>
      </c>
      <c r="E154" s="90">
        <v>2.02500000000113E14</v>
      </c>
      <c r="F154" s="53" t="s">
        <v>288</v>
      </c>
      <c r="G154" s="57">
        <f t="array" ref="G154">IF(F154&lt;&gt;"",INDEX(tb_MainDatabase[Barcode],MATCH(F154,tb_MainDatabase[Link],0)),"")</f>
        <v>8857128012062</v>
      </c>
      <c r="H154" s="62" t="str">
        <f t="array" ref="H154">IF(F154&lt;&gt;"",INDEX(tb_MainDatabase[Grand],MATCH(F154,tb_MainDatabase[Link],0)),"")</f>
        <v>EDP</v>
      </c>
      <c r="I154" s="62" t="str">
        <f t="array" ref="I154">IF(F154&lt;&gt;"",INDEX(tb_MainDatabase[Size],MATCH(F154,tb_MainDatabase[Link],0)),"")</f>
        <v>10 ml.</v>
      </c>
      <c r="J154" s="65">
        <v>1.0</v>
      </c>
      <c r="K154" s="57">
        <f t="array" ref="K154">IF(F154&lt;&gt;"",INDEX(tb_MainDatabase[ราคา],MATCH(F154,tb_MainDatabase[Link],0)),"")*J154</f>
        <v>450</v>
      </c>
      <c r="L154" s="65">
        <v>100.0</v>
      </c>
      <c r="M154" s="57">
        <f t="shared" si="2"/>
        <v>350</v>
      </c>
      <c r="N154" s="75">
        <f t="shared" si="3"/>
        <v>0</v>
      </c>
      <c r="O154" s="77"/>
      <c r="P154" s="107"/>
      <c r="Q154" s="80"/>
      <c r="R154" s="84">
        <f t="shared" si="4"/>
        <v>0</v>
      </c>
      <c r="S154" s="84"/>
      <c r="T154" s="84"/>
    </row>
    <row r="155" ht="22.5" customHeight="1">
      <c r="A155" s="39" t="s">
        <v>351</v>
      </c>
      <c r="B155" s="44">
        <v>46004.0</v>
      </c>
      <c r="C155" s="44"/>
      <c r="D155" s="48" t="s">
        <v>532</v>
      </c>
      <c r="E155" s="90">
        <v>2.02500000000113E14</v>
      </c>
      <c r="F155" s="53" t="s">
        <v>94</v>
      </c>
      <c r="G155" s="57">
        <f t="array" ref="G155">IF(F155&lt;&gt;"",INDEX(tb_MainDatabase[Barcode],MATCH(F155,tb_MainDatabase[Link],0)),"")</f>
        <v>8857128012039</v>
      </c>
      <c r="H155" s="62" t="str">
        <f t="array" ref="H155">IF(F155&lt;&gt;"",INDEX(tb_MainDatabase[Grand],MATCH(F155,tb_MainDatabase[Link],0)),"")</f>
        <v>EDP</v>
      </c>
      <c r="I155" s="62" t="str">
        <f t="array" ref="I155">IF(F155&lt;&gt;"",INDEX(tb_MainDatabase[Size],MATCH(F155,tb_MainDatabase[Link],0)),"")</f>
        <v>10 ml.</v>
      </c>
      <c r="J155" s="65">
        <v>1.0</v>
      </c>
      <c r="K155" s="57">
        <f t="array" ref="K155">IF(F155&lt;&gt;"",INDEX(tb_MainDatabase[ราคา],MATCH(F155,tb_MainDatabase[Link],0)),"")*J155</f>
        <v>450</v>
      </c>
      <c r="L155" s="65">
        <v>100.0</v>
      </c>
      <c r="M155" s="57">
        <f t="shared" si="2"/>
        <v>350</v>
      </c>
      <c r="N155" s="75">
        <f t="shared" si="3"/>
        <v>0</v>
      </c>
      <c r="O155" s="77"/>
      <c r="P155" s="107"/>
      <c r="Q155" s="80"/>
      <c r="R155" s="84">
        <f t="shared" si="4"/>
        <v>0</v>
      </c>
      <c r="S155" s="84"/>
      <c r="T155" s="84"/>
    </row>
    <row r="156" ht="22.5" customHeight="1">
      <c r="A156" s="39" t="s">
        <v>351</v>
      </c>
      <c r="B156" s="44">
        <v>46004.0</v>
      </c>
      <c r="C156" s="44"/>
      <c r="D156" s="48" t="s">
        <v>532</v>
      </c>
      <c r="E156" s="90">
        <v>2.02500000000113E14</v>
      </c>
      <c r="F156" s="53" t="s">
        <v>224</v>
      </c>
      <c r="G156" s="57">
        <f t="array" ref="G156">IF(F156&lt;&gt;"",INDEX(tb_MainDatabase[Barcode],MATCH(F156,tb_MainDatabase[Link],0)),"")</f>
        <v>8857128012053</v>
      </c>
      <c r="H156" s="62" t="str">
        <f t="array" ref="H156">IF(F156&lt;&gt;"",INDEX(tb_MainDatabase[Grand],MATCH(F156,tb_MainDatabase[Link],0)),"")</f>
        <v>EDP</v>
      </c>
      <c r="I156" s="62" t="str">
        <f t="array" ref="I156">IF(F156&lt;&gt;"",INDEX(tb_MainDatabase[Size],MATCH(F156,tb_MainDatabase[Link],0)),"")</f>
        <v>10 ml.</v>
      </c>
      <c r="J156" s="65">
        <v>1.0</v>
      </c>
      <c r="K156" s="57">
        <f t="array" ref="K156">IF(F156&lt;&gt;"",INDEX(tb_MainDatabase[ราคา],MATCH(F156,tb_MainDatabase[Link],0)),"")*J156</f>
        <v>450</v>
      </c>
      <c r="L156" s="65">
        <v>100.0</v>
      </c>
      <c r="M156" s="57">
        <f t="shared" si="2"/>
        <v>350</v>
      </c>
      <c r="N156" s="75">
        <f t="shared" si="3"/>
        <v>0</v>
      </c>
      <c r="O156" s="77"/>
      <c r="P156" s="107"/>
      <c r="Q156" s="80"/>
      <c r="R156" s="84">
        <f t="shared" si="4"/>
        <v>0</v>
      </c>
      <c r="S156" s="84"/>
      <c r="T156" s="84"/>
    </row>
    <row r="157" ht="22.5" customHeight="1">
      <c r="A157" s="39" t="s">
        <v>351</v>
      </c>
      <c r="B157" s="44">
        <v>46004.0</v>
      </c>
      <c r="C157" s="44"/>
      <c r="D157" s="48" t="s">
        <v>532</v>
      </c>
      <c r="E157" s="90">
        <v>2.02500000000113E14</v>
      </c>
      <c r="F157" s="53" t="s">
        <v>84</v>
      </c>
      <c r="G157" s="57">
        <f t="array" ref="G157">IF(F157&lt;&gt;"",INDEX(tb_MainDatabase[Barcode],MATCH(F157,tb_MainDatabase[Link],0)),"")</f>
        <v>8857128012040</v>
      </c>
      <c r="H157" s="62" t="str">
        <f t="array" ref="H157">IF(F157&lt;&gt;"",INDEX(tb_MainDatabase[Grand],MATCH(F157,tb_MainDatabase[Link],0)),"")</f>
        <v>EDP</v>
      </c>
      <c r="I157" s="62" t="str">
        <f t="array" ref="I157">IF(F157&lt;&gt;"",INDEX(tb_MainDatabase[Size],MATCH(F157,tb_MainDatabase[Link],0)),"")</f>
        <v>4 ml.</v>
      </c>
      <c r="J157" s="65">
        <v>1.0</v>
      </c>
      <c r="K157" s="57">
        <f t="array" ref="K157">IF(F157&lt;&gt;"",INDEX(tb_MainDatabase[ราคา],MATCH(F157,tb_MainDatabase[Link],0)),"")*J157</f>
        <v>179</v>
      </c>
      <c r="L157" s="65">
        <v>179.0</v>
      </c>
      <c r="M157" s="57">
        <f t="shared" si="2"/>
        <v>0</v>
      </c>
      <c r="N157" s="75">
        <f t="shared" si="3"/>
        <v>0</v>
      </c>
      <c r="O157" s="77"/>
      <c r="P157" s="107"/>
      <c r="Q157" s="80"/>
      <c r="R157" s="84">
        <f t="shared" si="4"/>
        <v>0</v>
      </c>
      <c r="S157" s="84"/>
      <c r="T157" s="84"/>
    </row>
    <row r="158" ht="22.5" customHeight="1">
      <c r="A158" s="39" t="s">
        <v>351</v>
      </c>
      <c r="B158" s="44">
        <v>46004.0</v>
      </c>
      <c r="C158" s="44"/>
      <c r="D158" s="48" t="s">
        <v>546</v>
      </c>
      <c r="E158" s="90">
        <v>2.02500000000114E14</v>
      </c>
      <c r="F158" s="53" t="s">
        <v>94</v>
      </c>
      <c r="G158" s="57">
        <f t="array" ref="G158">IF(F158&lt;&gt;"",INDEX(tb_MainDatabase[Barcode],MATCH(F158,tb_MainDatabase[Link],0)),"")</f>
        <v>8857128012039</v>
      </c>
      <c r="H158" s="62" t="str">
        <f t="array" ref="H158">IF(F158&lt;&gt;"",INDEX(tb_MainDatabase[Grand],MATCH(F158,tb_MainDatabase[Link],0)),"")</f>
        <v>EDP</v>
      </c>
      <c r="I158" s="62" t="str">
        <f t="array" ref="I158">IF(F158&lt;&gt;"",INDEX(tb_MainDatabase[Size],MATCH(F158,tb_MainDatabase[Link],0)),"")</f>
        <v>10 ml.</v>
      </c>
      <c r="J158" s="65">
        <v>1.0</v>
      </c>
      <c r="K158" s="57">
        <f t="array" ref="K158">IF(F158&lt;&gt;"",INDEX(tb_MainDatabase[ราคา],MATCH(F158,tb_MainDatabase[Link],0)),"")*J158</f>
        <v>450</v>
      </c>
      <c r="L158" s="65">
        <v>100.0</v>
      </c>
      <c r="M158" s="57">
        <f t="shared" si="2"/>
        <v>350</v>
      </c>
      <c r="N158" s="75">
        <f t="shared" si="3"/>
        <v>350</v>
      </c>
      <c r="O158" s="77" t="s">
        <v>60</v>
      </c>
      <c r="P158" s="142">
        <v>46004.0</v>
      </c>
      <c r="Q158" s="80">
        <v>0.7131944444444445</v>
      </c>
      <c r="R158" s="84" t="str">
        <f t="shared" si="4"/>
        <v>1765620460212814763</v>
      </c>
      <c r="S158" s="84"/>
      <c r="T158" s="84"/>
    </row>
    <row r="159" ht="22.5" customHeight="1">
      <c r="A159" s="39" t="s">
        <v>351</v>
      </c>
      <c r="B159" s="44">
        <v>46004.0</v>
      </c>
      <c r="C159" s="44"/>
      <c r="D159" s="48" t="s">
        <v>549</v>
      </c>
      <c r="E159" s="90">
        <v>2.02500000000115E14</v>
      </c>
      <c r="F159" s="53" t="s">
        <v>141</v>
      </c>
      <c r="G159" s="57">
        <f t="array" ref="G159">IF(F159&lt;&gt;"",INDEX(tb_MainDatabase[Barcode],MATCH(F159,tb_MainDatabase[Link],0)),"")</f>
        <v>8857128012037</v>
      </c>
      <c r="H159" s="62" t="str">
        <f t="array" ref="H159">IF(F159&lt;&gt;"",INDEX(tb_MainDatabase[Grand],MATCH(F159,tb_MainDatabase[Link],0)),"")</f>
        <v>EDP</v>
      </c>
      <c r="I159" s="62" t="str">
        <f t="array" ref="I159">IF(F159&lt;&gt;"",INDEX(tb_MainDatabase[Size],MATCH(F159,tb_MainDatabase[Link],0)),"")</f>
        <v>10 ml.</v>
      </c>
      <c r="J159" s="65">
        <v>1.0</v>
      </c>
      <c r="K159" s="57">
        <f t="array" ref="K159">IF(F159&lt;&gt;"",INDEX(tb_MainDatabase[ราคา],MATCH(F159,tb_MainDatabase[Link],0)),"")*J159</f>
        <v>450</v>
      </c>
      <c r="L159" s="65">
        <v>100.0</v>
      </c>
      <c r="M159" s="57">
        <f t="shared" si="2"/>
        <v>350</v>
      </c>
      <c r="N159" s="75">
        <f t="shared" si="3"/>
        <v>350</v>
      </c>
      <c r="O159" s="77" t="s">
        <v>60</v>
      </c>
      <c r="P159" s="142">
        <v>46004.0</v>
      </c>
      <c r="Q159" s="80">
        <v>0.7194444444444444</v>
      </c>
      <c r="R159" s="84" t="str">
        <f t="shared" si="4"/>
        <v>1765620988016386788</v>
      </c>
      <c r="S159" s="84"/>
      <c r="T159" s="84"/>
    </row>
    <row r="160" ht="22.5" customHeight="1">
      <c r="A160" s="39" t="s">
        <v>351</v>
      </c>
      <c r="B160" s="44">
        <v>46004.0</v>
      </c>
      <c r="C160" s="44"/>
      <c r="D160" s="48" t="s">
        <v>551</v>
      </c>
      <c r="E160" s="90">
        <v>2.02500000000116E14</v>
      </c>
      <c r="F160" s="53" t="s">
        <v>136</v>
      </c>
      <c r="G160" s="57">
        <f t="array" ref="G160">IF(F160&lt;&gt;"",INDEX(tb_MainDatabase[Barcode],MATCH(F160,tb_MainDatabase[Link],0)),"")</f>
        <v>8857128011904</v>
      </c>
      <c r="H160" s="62" t="str">
        <f t="array" ref="H160">IF(F160&lt;&gt;"",INDEX(tb_MainDatabase[Grand],MATCH(F160,tb_MainDatabase[Link],0)),"")</f>
        <v>EDP</v>
      </c>
      <c r="I160" s="62" t="str">
        <f t="array" ref="I160">IF(F160&lt;&gt;"",INDEX(tb_MainDatabase[Size],MATCH(F160,tb_MainDatabase[Link],0)),"")</f>
        <v>30 ml.</v>
      </c>
      <c r="J160" s="65">
        <v>2.0</v>
      </c>
      <c r="K160" s="57">
        <f t="array" ref="K160">IF(F160&lt;&gt;"",INDEX(tb_MainDatabase[ราคา],MATCH(F160,tb_MainDatabase[Link],0)),"")*J160</f>
        <v>2580</v>
      </c>
      <c r="L160" s="65">
        <v>300.0</v>
      </c>
      <c r="M160" s="57">
        <f t="shared" si="2"/>
        <v>1980</v>
      </c>
      <c r="N160" s="75">
        <f t="shared" si="3"/>
        <v>1980</v>
      </c>
      <c r="O160" s="77" t="s">
        <v>133</v>
      </c>
      <c r="P160" s="107"/>
      <c r="Q160" s="80"/>
      <c r="R160" s="84" t="str">
        <f t="shared" si="4"/>
        <v>1765621530955715599</v>
      </c>
      <c r="S160" s="84"/>
      <c r="T160" s="84"/>
    </row>
    <row r="161" ht="22.5" customHeight="1">
      <c r="A161" s="39" t="s">
        <v>351</v>
      </c>
      <c r="B161" s="44">
        <v>46004.0</v>
      </c>
      <c r="C161" s="44"/>
      <c r="D161" s="48" t="s">
        <v>555</v>
      </c>
      <c r="E161" s="90">
        <v>2.02500000000117E14</v>
      </c>
      <c r="F161" s="53" t="s">
        <v>146</v>
      </c>
      <c r="G161" s="57">
        <f t="array" ref="G161">IF(F161&lt;&gt;"",INDEX(tb_MainDatabase[Barcode],MATCH(F161,tb_MainDatabase[Link],0)),"")</f>
        <v>8857128012026</v>
      </c>
      <c r="H161" s="62" t="str">
        <f t="array" ref="H161">IF(F161&lt;&gt;"",INDEX(tb_MainDatabase[Grand],MATCH(F161,tb_MainDatabase[Link],0)),"")</f>
        <v>EDP</v>
      </c>
      <c r="I161" s="62" t="str">
        <f t="array" ref="I161">IF(F161&lt;&gt;"",INDEX(tb_MainDatabase[Size],MATCH(F161,tb_MainDatabase[Link],0)),"")</f>
        <v>10 ml.</v>
      </c>
      <c r="J161" s="65">
        <v>1.0</v>
      </c>
      <c r="K161" s="57">
        <f t="array" ref="K161">IF(F161&lt;&gt;"",INDEX(tb_MainDatabase[ราคา],MATCH(F161,tb_MainDatabase[Link],0)),"")*J161</f>
        <v>450</v>
      </c>
      <c r="L161" s="65">
        <v>100.0</v>
      </c>
      <c r="M161" s="57">
        <f t="shared" si="2"/>
        <v>350</v>
      </c>
      <c r="N161" s="75">
        <f t="shared" si="3"/>
        <v>350</v>
      </c>
      <c r="O161" s="77" t="s">
        <v>60</v>
      </c>
      <c r="P161" s="142">
        <v>46004.0</v>
      </c>
      <c r="Q161" s="80">
        <v>0.8236111111111111</v>
      </c>
      <c r="R161" s="84" t="str">
        <f t="shared" si="4"/>
        <v>1765629965508129925</v>
      </c>
      <c r="S161" s="84"/>
      <c r="T161" s="84"/>
    </row>
    <row r="162" ht="22.5" customHeight="1">
      <c r="A162" s="39" t="s">
        <v>351</v>
      </c>
      <c r="B162" s="44">
        <v>46006.0</v>
      </c>
      <c r="C162" s="46" t="s">
        <v>262</v>
      </c>
      <c r="D162" s="48" t="s">
        <v>558</v>
      </c>
      <c r="E162" s="90">
        <v>2.02500000000118E14</v>
      </c>
      <c r="F162" s="53" t="s">
        <v>165</v>
      </c>
      <c r="G162" s="57">
        <f t="array" ref="G162">IF(F162&lt;&gt;"",INDEX(tb_MainDatabase[Barcode],MATCH(F162,tb_MainDatabase[Link],0)),"")</f>
        <v>8857128012018</v>
      </c>
      <c r="H162" s="62" t="str">
        <f t="array" ref="H162">IF(F162&lt;&gt;"",INDEX(tb_MainDatabase[Grand],MATCH(F162,tb_MainDatabase[Link],0)),"")</f>
        <v>EDP</v>
      </c>
      <c r="I162" s="62" t="str">
        <f t="array" ref="I162">IF(F162&lt;&gt;"",INDEX(tb_MainDatabase[Size],MATCH(F162,tb_MainDatabase[Link],0)),"")</f>
        <v>50 ml.</v>
      </c>
      <c r="J162" s="65">
        <v>1.0</v>
      </c>
      <c r="K162" s="57">
        <f t="array" ref="K162">IF(F162&lt;&gt;"",INDEX(tb_MainDatabase[ราคา],MATCH(F162,tb_MainDatabase[Link],0)),"")*J162</f>
        <v>1890</v>
      </c>
      <c r="L162" s="65">
        <v>500.0</v>
      </c>
      <c r="M162" s="57">
        <f t="shared" si="2"/>
        <v>1390</v>
      </c>
      <c r="N162" s="75">
        <f t="shared" si="3"/>
        <v>1390</v>
      </c>
      <c r="O162" s="77" t="s">
        <v>60</v>
      </c>
      <c r="P162" s="142">
        <v>46006.0</v>
      </c>
      <c r="Q162" s="80">
        <v>0.6319444444444444</v>
      </c>
      <c r="R162" s="84" t="str">
        <f t="shared" si="4"/>
        <v>1765774750074477853</v>
      </c>
      <c r="S162" s="84"/>
      <c r="T162" s="84"/>
    </row>
    <row r="163" ht="22.5" customHeight="1">
      <c r="A163" s="39" t="s">
        <v>351</v>
      </c>
      <c r="B163" s="44">
        <v>46006.0</v>
      </c>
      <c r="C163" s="46" t="s">
        <v>262</v>
      </c>
      <c r="D163" s="48" t="s">
        <v>561</v>
      </c>
      <c r="E163" s="90">
        <v>2.02500000000119E14</v>
      </c>
      <c r="F163" s="53" t="s">
        <v>562</v>
      </c>
      <c r="G163" s="57">
        <f t="array" ref="G163">IF(F163&lt;&gt;"",INDEX(tb_MainDatabase[Barcode],MATCH(F163,tb_MainDatabase[Link],0)),"")</f>
        <v>8857128011720</v>
      </c>
      <c r="H163" s="62" t="str">
        <f t="array" ref="H163">IF(F163&lt;&gt;"",INDEX(tb_MainDatabase[Grand],MATCH(F163,tb_MainDatabase[Link],0)),"")</f>
        <v>EDP+</v>
      </c>
      <c r="I163" s="62" t="str">
        <f t="array" ref="I163">IF(F163&lt;&gt;"",INDEX(tb_MainDatabase[Size],MATCH(F163,tb_MainDatabase[Link],0)),"")</f>
        <v>50 ml.</v>
      </c>
      <c r="J163" s="65">
        <v>1.0</v>
      </c>
      <c r="K163" s="57">
        <f t="array" ref="K163">IF(F163&lt;&gt;"",INDEX(tb_MainDatabase[ราคา],MATCH(F163,tb_MainDatabase[Link],0)),"")*J163</f>
        <v>2890</v>
      </c>
      <c r="L163" s="65">
        <v>600.0</v>
      </c>
      <c r="M163" s="57">
        <f t="shared" si="2"/>
        <v>2290</v>
      </c>
      <c r="N163" s="75">
        <f t="shared" si="3"/>
        <v>4580</v>
      </c>
      <c r="O163" s="77" t="s">
        <v>133</v>
      </c>
      <c r="P163" s="107"/>
      <c r="Q163" s="80"/>
      <c r="R163" s="84" t="str">
        <f t="shared" si="4"/>
        <v>1765793657462925045</v>
      </c>
      <c r="S163" s="84"/>
      <c r="T163" s="84"/>
    </row>
    <row r="164" ht="22.5" customHeight="1">
      <c r="A164" s="39" t="s">
        <v>351</v>
      </c>
      <c r="B164" s="44">
        <v>46006.0</v>
      </c>
      <c r="C164" s="46" t="s">
        <v>262</v>
      </c>
      <c r="D164" s="48" t="s">
        <v>561</v>
      </c>
      <c r="E164" s="90">
        <v>2.02500000000119E14</v>
      </c>
      <c r="F164" s="53" t="s">
        <v>291</v>
      </c>
      <c r="G164" s="57">
        <f t="array" ref="G164">IF(F164&lt;&gt;"",INDEX(tb_MainDatabase[Barcode],MATCH(F164,tb_MainDatabase[Link],0)),"")</f>
        <v>8857128011669</v>
      </c>
      <c r="H164" s="62" t="str">
        <f t="array" ref="H164">IF(F164&lt;&gt;"",INDEX(tb_MainDatabase[Grand],MATCH(F164,tb_MainDatabase[Link],0)),"")</f>
        <v>EDP+</v>
      </c>
      <c r="I164" s="62" t="str">
        <f t="array" ref="I164">IF(F164&lt;&gt;"",INDEX(tb_MainDatabase[Size],MATCH(F164,tb_MainDatabase[Link],0)),"")</f>
        <v>50 ml.</v>
      </c>
      <c r="J164" s="65">
        <v>1.0</v>
      </c>
      <c r="K164" s="57">
        <f t="array" ref="K164">IF(F164&lt;&gt;"",INDEX(tb_MainDatabase[ราคา],MATCH(F164,tb_MainDatabase[Link],0)),"")*J164</f>
        <v>2890</v>
      </c>
      <c r="L164" s="65">
        <v>600.0</v>
      </c>
      <c r="M164" s="57">
        <f t="shared" si="2"/>
        <v>2290</v>
      </c>
      <c r="N164" s="75">
        <f t="shared" si="3"/>
        <v>0</v>
      </c>
      <c r="O164" s="77"/>
      <c r="P164" s="107"/>
      <c r="Q164" s="80"/>
      <c r="R164" s="84">
        <f t="shared" si="4"/>
        <v>0</v>
      </c>
      <c r="S164" s="84"/>
      <c r="T164" s="84"/>
    </row>
    <row r="165" ht="22.5" customHeight="1">
      <c r="A165" s="39" t="s">
        <v>351</v>
      </c>
      <c r="B165" s="44">
        <v>46006.0</v>
      </c>
      <c r="C165" s="46" t="s">
        <v>262</v>
      </c>
      <c r="D165" s="48" t="s">
        <v>561</v>
      </c>
      <c r="E165" s="90">
        <v>2.02500000000119E14</v>
      </c>
      <c r="F165" s="53" t="s">
        <v>152</v>
      </c>
      <c r="G165" s="57">
        <f t="array" ref="G165">IF(F165&lt;&gt;"",INDEX(tb_MainDatabase[Barcode],MATCH(F165,tb_MainDatabase[Link],0)),"")</f>
        <v>8857128012036</v>
      </c>
      <c r="H165" s="62" t="str">
        <f t="array" ref="H165">IF(F165&lt;&gt;"",INDEX(tb_MainDatabase[Grand],MATCH(F165,tb_MainDatabase[Link],0)),"")</f>
        <v>EDP</v>
      </c>
      <c r="I165" s="62" t="str">
        <f t="array" ref="I165">IF(F165&lt;&gt;"",INDEX(tb_MainDatabase[Size],MATCH(F165,tb_MainDatabase[Link],0)),"")</f>
        <v>4 ml.</v>
      </c>
      <c r="J165" s="65">
        <v>1.0</v>
      </c>
      <c r="K165" s="57">
        <f t="array" ref="K165">IF(F165&lt;&gt;"",INDEX(tb_MainDatabase[ราคา],MATCH(F165,tb_MainDatabase[Link],0)),"")*J165</f>
        <v>179</v>
      </c>
      <c r="L165" s="65">
        <v>179.0</v>
      </c>
      <c r="M165" s="57">
        <f t="shared" si="2"/>
        <v>0</v>
      </c>
      <c r="N165" s="75">
        <f t="shared" si="3"/>
        <v>0</v>
      </c>
      <c r="O165" s="77"/>
      <c r="P165" s="107"/>
      <c r="Q165" s="80"/>
      <c r="R165" s="84">
        <f t="shared" si="4"/>
        <v>0</v>
      </c>
      <c r="S165" s="84"/>
      <c r="T165" s="84"/>
    </row>
    <row r="166" ht="22.5" customHeight="1">
      <c r="A166" s="39" t="s">
        <v>351</v>
      </c>
      <c r="B166" s="44">
        <v>46006.0</v>
      </c>
      <c r="C166" s="46" t="s">
        <v>262</v>
      </c>
      <c r="D166" s="48" t="s">
        <v>561</v>
      </c>
      <c r="E166" s="90">
        <v>2.02500000000119E14</v>
      </c>
      <c r="F166" s="53" t="s">
        <v>74</v>
      </c>
      <c r="G166" s="108">
        <f t="array" ref="G166">IF(F166&lt;&gt;"",INDEX(tb_MainDatabase[Barcode],MATCH(F166,tb_MainDatabase[Link],0)),"")</f>
        <v>8857128012131</v>
      </c>
      <c r="H166" s="62" t="str">
        <f t="array" ref="H166">IF(F166&lt;&gt;"",INDEX(tb_MainDatabase[Grand],MATCH(F166,tb_MainDatabase[Link],0)),"")</f>
        <v>Tumbler</v>
      </c>
      <c r="I166" s="62" t="str">
        <f t="array" ref="I166">IF(F166&lt;&gt;"",INDEX(tb_MainDatabase[Size],MATCH(F166,tb_MainDatabase[Link],0)),"")</f>
        <v>Dark Blue</v>
      </c>
      <c r="J166" s="65">
        <v>1.0</v>
      </c>
      <c r="K166" s="57">
        <f t="array" ref="K166">IF(F166&lt;&gt;"",INDEX(tb_MainDatabase[ราคา],MATCH(F166,tb_MainDatabase[Link],0)),"")*J166</f>
        <v>0</v>
      </c>
      <c r="L166" s="65"/>
      <c r="M166" s="57">
        <f t="shared" si="2"/>
        <v>0</v>
      </c>
      <c r="N166" s="75">
        <f t="shared" si="3"/>
        <v>0</v>
      </c>
      <c r="O166" s="77"/>
      <c r="P166" s="107"/>
      <c r="Q166" s="80"/>
      <c r="R166" s="84">
        <f t="shared" si="4"/>
        <v>0</v>
      </c>
      <c r="S166" s="84"/>
      <c r="T166" s="84"/>
    </row>
    <row r="167" ht="22.5" customHeight="1">
      <c r="A167" s="39" t="s">
        <v>351</v>
      </c>
      <c r="B167" s="44">
        <v>46006.0</v>
      </c>
      <c r="C167" s="46" t="s">
        <v>262</v>
      </c>
      <c r="D167" s="48" t="s">
        <v>561</v>
      </c>
      <c r="E167" s="90">
        <v>2.02500000000119E14</v>
      </c>
      <c r="F167" s="53" t="s">
        <v>78</v>
      </c>
      <c r="G167" s="108">
        <f t="array" ref="G167">IF(F167&lt;&gt;"",INDEX(tb_MainDatabase[Barcode],MATCH(F167,tb_MainDatabase[Link],0)),"")</f>
        <v>8857128012132</v>
      </c>
      <c r="H167" s="62" t="str">
        <f t="array" ref="H167">IF(F167&lt;&gt;"",INDEX(tb_MainDatabase[Grand],MATCH(F167,tb_MainDatabase[Link],0)),"")</f>
        <v>Cloth</v>
      </c>
      <c r="I167" s="62" t="str">
        <f t="array" ref="I167">IF(F167&lt;&gt;"",INDEX(tb_MainDatabase[Size],MATCH(F167,tb_MainDatabase[Link],0)),"")</f>
        <v>Size M</v>
      </c>
      <c r="J167" s="65">
        <v>1.0</v>
      </c>
      <c r="K167" s="57">
        <f t="array" ref="K167">IF(F167&lt;&gt;"",INDEX(tb_MainDatabase[ราคา],MATCH(F167,tb_MainDatabase[Link],0)),"")*J167</f>
        <v>0</v>
      </c>
      <c r="L167" s="65"/>
      <c r="M167" s="57">
        <f t="shared" si="2"/>
        <v>0</v>
      </c>
      <c r="N167" s="75">
        <f t="shared" si="3"/>
        <v>0</v>
      </c>
      <c r="O167" s="77"/>
      <c r="P167" s="107"/>
      <c r="Q167" s="80"/>
      <c r="R167" s="84">
        <f t="shared" si="4"/>
        <v>0</v>
      </c>
      <c r="S167" s="84"/>
      <c r="T167" s="84"/>
    </row>
    <row r="168" ht="22.5" customHeight="1">
      <c r="A168" s="39" t="s">
        <v>351</v>
      </c>
      <c r="B168" s="44">
        <v>46006.0</v>
      </c>
      <c r="C168" s="46" t="s">
        <v>262</v>
      </c>
      <c r="D168" s="48" t="s">
        <v>569</v>
      </c>
      <c r="E168" s="90">
        <v>2.0250000000012E14</v>
      </c>
      <c r="F168" s="53" t="s">
        <v>141</v>
      </c>
      <c r="G168" s="57">
        <f t="array" ref="G168">IF(F168&lt;&gt;"",INDEX(tb_MainDatabase[Barcode],MATCH(F168,tb_MainDatabase[Link],0)),"")</f>
        <v>8857128012037</v>
      </c>
      <c r="H168" s="62" t="str">
        <f t="array" ref="H168">IF(F168&lt;&gt;"",INDEX(tb_MainDatabase[Grand],MATCH(F168,tb_MainDatabase[Link],0)),"")</f>
        <v>EDP</v>
      </c>
      <c r="I168" s="62" t="str">
        <f t="array" ref="I168">IF(F168&lt;&gt;"",INDEX(tb_MainDatabase[Size],MATCH(F168,tb_MainDatabase[Link],0)),"")</f>
        <v>10 ml.</v>
      </c>
      <c r="J168" s="65">
        <v>1.0</v>
      </c>
      <c r="K168" s="57">
        <f t="array" ref="K168">IF(F168&lt;&gt;"",INDEX(tb_MainDatabase[ราคา],MATCH(F168,tb_MainDatabase[Link],0)),"")*J168</f>
        <v>450</v>
      </c>
      <c r="L168" s="65">
        <v>100.0</v>
      </c>
      <c r="M168" s="57">
        <f t="shared" si="2"/>
        <v>350</v>
      </c>
      <c r="N168" s="75">
        <f t="shared" si="3"/>
        <v>700</v>
      </c>
      <c r="O168" s="77" t="s">
        <v>60</v>
      </c>
      <c r="P168" s="142">
        <v>46006.0</v>
      </c>
      <c r="Q168" s="80">
        <v>0.78125</v>
      </c>
      <c r="R168" s="84" t="str">
        <f t="shared" si="4"/>
        <v>1765799077617988921</v>
      </c>
      <c r="S168" s="84"/>
      <c r="T168" s="84"/>
    </row>
    <row r="169" ht="22.5" customHeight="1">
      <c r="A169" s="39" t="s">
        <v>351</v>
      </c>
      <c r="B169" s="44">
        <v>46006.0</v>
      </c>
      <c r="C169" s="46" t="s">
        <v>262</v>
      </c>
      <c r="D169" s="48" t="s">
        <v>569</v>
      </c>
      <c r="E169" s="90">
        <v>2.0250000000012E14</v>
      </c>
      <c r="F169" s="53" t="s">
        <v>129</v>
      </c>
      <c r="G169" s="57">
        <f t="array" ref="G169">IF(F169&lt;&gt;"",INDEX(tb_MainDatabase[Barcode],MATCH(F169,tb_MainDatabase[Link],0)),"")</f>
        <v>8857128012034</v>
      </c>
      <c r="H169" s="62" t="str">
        <f t="array" ref="H169">IF(F169&lt;&gt;"",INDEX(tb_MainDatabase[Grand],MATCH(F169,tb_MainDatabase[Link],0)),"")</f>
        <v>EDP</v>
      </c>
      <c r="I169" s="62" t="str">
        <f t="array" ref="I169">IF(F169&lt;&gt;"",INDEX(tb_MainDatabase[Size],MATCH(F169,tb_MainDatabase[Link],0)),"")</f>
        <v>10 ml.</v>
      </c>
      <c r="J169" s="65">
        <v>1.0</v>
      </c>
      <c r="K169" s="57">
        <f t="array" ref="K169">IF(F169&lt;&gt;"",INDEX(tb_MainDatabase[ราคา],MATCH(F169,tb_MainDatabase[Link],0)),"")*J169</f>
        <v>450</v>
      </c>
      <c r="L169" s="65">
        <v>100.0</v>
      </c>
      <c r="M169" s="57">
        <f t="shared" si="2"/>
        <v>350</v>
      </c>
      <c r="N169" s="75">
        <f t="shared" si="3"/>
        <v>0</v>
      </c>
      <c r="O169" s="77"/>
      <c r="P169" s="107"/>
      <c r="Q169" s="80"/>
      <c r="R169" s="84">
        <f t="shared" si="4"/>
        <v>0</v>
      </c>
      <c r="S169" s="84"/>
      <c r="T169" s="84"/>
    </row>
    <row r="170" ht="22.5" customHeight="1">
      <c r="A170" s="39" t="s">
        <v>351</v>
      </c>
      <c r="B170" s="44">
        <v>46006.0</v>
      </c>
      <c r="C170" s="46" t="s">
        <v>262</v>
      </c>
      <c r="D170" s="48" t="s">
        <v>571</v>
      </c>
      <c r="E170" s="90">
        <v>2.02500000000121E14</v>
      </c>
      <c r="F170" s="53" t="s">
        <v>309</v>
      </c>
      <c r="G170" s="57">
        <f t="array" ref="G170">IF(F170&lt;&gt;"",INDEX(tb_MainDatabase[Barcode],MATCH(F170,tb_MainDatabase[Link],0)),"")</f>
        <v>8857128012007</v>
      </c>
      <c r="H170" s="62" t="str">
        <f t="array" ref="H170">IF(F170&lt;&gt;"",INDEX(tb_MainDatabase[Grand],MATCH(F170,tb_MainDatabase[Link],0)),"")</f>
        <v>EDP+</v>
      </c>
      <c r="I170" s="62" t="str">
        <f t="array" ref="I170">IF(F170&lt;&gt;"",INDEX(tb_MainDatabase[Size],MATCH(F170,tb_MainDatabase[Link],0)),"")</f>
        <v>30 ml.</v>
      </c>
      <c r="J170" s="65">
        <v>1.0</v>
      </c>
      <c r="K170" s="57">
        <f t="array" ref="K170">IF(F170&lt;&gt;"",INDEX(tb_MainDatabase[ราคา],MATCH(F170,tb_MainDatabase[Link],0)),"")*J170</f>
        <v>1890</v>
      </c>
      <c r="L170" s="65">
        <v>200.0</v>
      </c>
      <c r="M170" s="57">
        <f t="shared" si="2"/>
        <v>1690</v>
      </c>
      <c r="N170" s="75">
        <f t="shared" si="3"/>
        <v>1690</v>
      </c>
      <c r="O170" s="77" t="s">
        <v>370</v>
      </c>
      <c r="P170" s="142">
        <v>46006.0</v>
      </c>
      <c r="Q170" s="80">
        <v>0.8236111111111111</v>
      </c>
      <c r="R170" s="84" t="str">
        <f t="shared" si="4"/>
        <v>1765802690892600233</v>
      </c>
      <c r="S170" s="84"/>
      <c r="T170" s="84"/>
    </row>
    <row r="171" ht="22.5" customHeight="1">
      <c r="A171" s="39" t="s">
        <v>351</v>
      </c>
      <c r="B171" s="44">
        <v>46006.0</v>
      </c>
      <c r="C171" s="46" t="s">
        <v>262</v>
      </c>
      <c r="D171" s="48" t="s">
        <v>577</v>
      </c>
      <c r="E171" s="90">
        <v>2.02500000000122E14</v>
      </c>
      <c r="F171" s="53" t="s">
        <v>578</v>
      </c>
      <c r="G171" s="57">
        <f t="array" ref="G171">IF(F171&lt;&gt;"",INDEX(tb_MainDatabase[Barcode],MATCH(F171,tb_MainDatabase[Link],0)),"")</f>
        <v>8857128012008</v>
      </c>
      <c r="H171" s="62" t="str">
        <f t="array" ref="H171">IF(F171&lt;&gt;"",INDEX(tb_MainDatabase[Grand],MATCH(F171,tb_MainDatabase[Link],0)),"")</f>
        <v>EDP+</v>
      </c>
      <c r="I171" s="62" t="str">
        <f t="array" ref="I171">IF(F171&lt;&gt;"",INDEX(tb_MainDatabase[Size],MATCH(F171,tb_MainDatabase[Link],0)),"")</f>
        <v>30 ml.</v>
      </c>
      <c r="J171" s="65">
        <v>1.0</v>
      </c>
      <c r="K171" s="57">
        <f t="array" ref="K171">IF(F171&lt;&gt;"",INDEX(tb_MainDatabase[ราคา],MATCH(F171,tb_MainDatabase[Link],0)),"")*J171</f>
        <v>1890</v>
      </c>
      <c r="L171" s="65">
        <v>200.0</v>
      </c>
      <c r="M171" s="57">
        <f t="shared" si="2"/>
        <v>1690</v>
      </c>
      <c r="N171" s="75">
        <f t="shared" si="3"/>
        <v>1690</v>
      </c>
      <c r="O171" s="77" t="s">
        <v>370</v>
      </c>
      <c r="P171" s="142">
        <v>46006.0</v>
      </c>
      <c r="Q171" s="80">
        <v>0.8979166666666667</v>
      </c>
      <c r="R171" s="84" t="str">
        <f t="shared" si="4"/>
        <v>1765809138241266040</v>
      </c>
      <c r="S171" s="84"/>
      <c r="T171" s="84"/>
    </row>
    <row r="172" ht="22.5" customHeight="1">
      <c r="A172" s="39" t="s">
        <v>351</v>
      </c>
      <c r="B172" s="44">
        <v>46007.0</v>
      </c>
      <c r="C172" s="46" t="s">
        <v>362</v>
      </c>
      <c r="D172" s="48" t="s">
        <v>582</v>
      </c>
      <c r="E172" s="90">
        <v>2.02500000000123E14</v>
      </c>
      <c r="F172" s="53" t="s">
        <v>81</v>
      </c>
      <c r="G172" s="57">
        <f t="array" ref="G172">IF(F172&lt;&gt;"",INDEX(tb_MainDatabase[Barcode],MATCH(F172,tb_MainDatabase[Link],0)),"")</f>
        <v>8857128011119</v>
      </c>
      <c r="H172" s="62" t="str">
        <f t="array" ref="H172">IF(F172&lt;&gt;"",INDEX(tb_MainDatabase[Grand],MATCH(F172,tb_MainDatabase[Link],0)),"")</f>
        <v>EDP</v>
      </c>
      <c r="I172" s="62" t="str">
        <f t="array" ref="I172">IF(F172&lt;&gt;"",INDEX(tb_MainDatabase[Size],MATCH(F172,tb_MainDatabase[Link],0)),"")</f>
        <v>50 ml.</v>
      </c>
      <c r="J172" s="65">
        <v>1.0</v>
      </c>
      <c r="K172" s="57">
        <f t="array" ref="K172">IF(F172&lt;&gt;"",INDEX(tb_MainDatabase[ราคา],MATCH(F172,tb_MainDatabase[Link],0)),"")*J172</f>
        <v>1890</v>
      </c>
      <c r="L172" s="65">
        <v>500.0</v>
      </c>
      <c r="M172" s="57">
        <f t="shared" si="2"/>
        <v>1390</v>
      </c>
      <c r="N172" s="75">
        <f t="shared" si="3"/>
        <v>1390</v>
      </c>
      <c r="O172" s="77" t="s">
        <v>133</v>
      </c>
      <c r="P172" s="107"/>
      <c r="Q172" s="80"/>
      <c r="R172" s="84" t="str">
        <f t="shared" si="4"/>
        <v>1765854608323821012</v>
      </c>
      <c r="S172" s="84"/>
      <c r="T172" s="84"/>
    </row>
    <row r="173" ht="22.5" customHeight="1">
      <c r="A173" s="39" t="s">
        <v>351</v>
      </c>
      <c r="B173" s="44">
        <v>46007.0</v>
      </c>
      <c r="C173" s="46" t="s">
        <v>362</v>
      </c>
      <c r="D173" s="48" t="s">
        <v>585</v>
      </c>
      <c r="E173" s="90">
        <v>2.02500000000124E14</v>
      </c>
      <c r="F173" s="53" t="s">
        <v>175</v>
      </c>
      <c r="G173" s="57">
        <f t="array" ref="G173">IF(F173&lt;&gt;"",INDEX(tb_MainDatabase[Barcode],MATCH(F173,tb_MainDatabase[Link],0)),"")</f>
        <v>8857128011287</v>
      </c>
      <c r="H173" s="62" t="str">
        <f t="array" ref="H173">IF(F173&lt;&gt;"",INDEX(tb_MainDatabase[Grand],MATCH(F173,tb_MainDatabase[Link],0)),"")</f>
        <v>EDP</v>
      </c>
      <c r="I173" s="62" t="str">
        <f t="array" ref="I173">IF(F173&lt;&gt;"",INDEX(tb_MainDatabase[Size],MATCH(F173,tb_MainDatabase[Link],0)),"")</f>
        <v>50 ml.</v>
      </c>
      <c r="J173" s="65">
        <v>1.0</v>
      </c>
      <c r="K173" s="57">
        <f t="array" ref="K173">IF(F173&lt;&gt;"",INDEX(tb_MainDatabase[ราคา],MATCH(F173,tb_MainDatabase[Link],0)),"")*J173</f>
        <v>1890</v>
      </c>
      <c r="L173" s="65">
        <v>500.0</v>
      </c>
      <c r="M173" s="57">
        <f t="shared" si="2"/>
        <v>1390</v>
      </c>
      <c r="N173" s="75">
        <f t="shared" si="3"/>
        <v>1390</v>
      </c>
      <c r="O173" s="77" t="s">
        <v>133</v>
      </c>
      <c r="P173" s="107"/>
      <c r="Q173" s="80"/>
      <c r="R173" s="84" t="str">
        <f t="shared" si="4"/>
        <v>1765866117365147844</v>
      </c>
      <c r="S173" s="84"/>
      <c r="T173" s="84"/>
    </row>
    <row r="174" ht="22.5" customHeight="1">
      <c r="A174" s="39" t="s">
        <v>351</v>
      </c>
      <c r="B174" s="44">
        <v>46008.0</v>
      </c>
      <c r="C174" s="46" t="s">
        <v>262</v>
      </c>
      <c r="D174" s="48" t="s">
        <v>588</v>
      </c>
      <c r="E174" s="90">
        <v>2.02500000000125E14</v>
      </c>
      <c r="F174" s="53" t="s">
        <v>278</v>
      </c>
      <c r="G174" s="57">
        <f t="array" ref="G174">IF(F174&lt;&gt;"",INDEX(tb_MainDatabase[Barcode],MATCH(F174,tb_MainDatabase[Link],0)),"")</f>
        <v>8857128012055</v>
      </c>
      <c r="H174" s="62" t="str">
        <f t="array" ref="H174">IF(F174&lt;&gt;"",INDEX(tb_MainDatabase[Grand],MATCH(F174,tb_MainDatabase[Link],0)),"")</f>
        <v>EDP</v>
      </c>
      <c r="I174" s="62" t="str">
        <f t="array" ref="I174">IF(F174&lt;&gt;"",INDEX(tb_MainDatabase[Size],MATCH(F174,tb_MainDatabase[Link],0)),"")</f>
        <v>10 ml.</v>
      </c>
      <c r="J174" s="65">
        <v>2.0</v>
      </c>
      <c r="K174" s="57">
        <f t="array" ref="K174">IF(F174&lt;&gt;"",INDEX(tb_MainDatabase[ราคา],MATCH(F174,tb_MainDatabase[Link],0)),"")*J174</f>
        <v>900</v>
      </c>
      <c r="L174" s="65">
        <v>100.0</v>
      </c>
      <c r="M174" s="57">
        <f t="shared" si="2"/>
        <v>700</v>
      </c>
      <c r="N174" s="75">
        <f t="shared" si="3"/>
        <v>1050</v>
      </c>
      <c r="O174" s="77" t="s">
        <v>370</v>
      </c>
      <c r="P174" s="142">
        <v>46008.0</v>
      </c>
      <c r="Q174" s="80">
        <v>0.5916666666666667</v>
      </c>
      <c r="R174" s="84" t="str">
        <f t="shared" si="4"/>
        <v>1765955488418544386</v>
      </c>
      <c r="S174" s="84"/>
      <c r="T174" s="84"/>
    </row>
    <row r="175" ht="22.5" customHeight="1">
      <c r="A175" s="39" t="s">
        <v>351</v>
      </c>
      <c r="B175" s="44">
        <v>46008.0</v>
      </c>
      <c r="C175" s="46" t="s">
        <v>262</v>
      </c>
      <c r="D175" s="48" t="s">
        <v>588</v>
      </c>
      <c r="E175" s="90">
        <v>2.02500000000125E14</v>
      </c>
      <c r="F175" s="53" t="s">
        <v>77</v>
      </c>
      <c r="G175" s="57">
        <f t="array" ref="G175">IF(F175&lt;&gt;"",INDEX(tb_MainDatabase[Barcode],MATCH(F175,tb_MainDatabase[Link],0)),"")</f>
        <v>8857128012030</v>
      </c>
      <c r="H175" s="62" t="str">
        <f t="array" ref="H175">IF(F175&lt;&gt;"",INDEX(tb_MainDatabase[Grand],MATCH(F175,tb_MainDatabase[Link],0)),"")</f>
        <v>EDP</v>
      </c>
      <c r="I175" s="62" t="str">
        <f t="array" ref="I175">IF(F175&lt;&gt;"",INDEX(tb_MainDatabase[Size],MATCH(F175,tb_MainDatabase[Link],0)),"")</f>
        <v>10 ml.</v>
      </c>
      <c r="J175" s="65">
        <v>1.0</v>
      </c>
      <c r="K175" s="57">
        <f t="array" ref="K175">IF(F175&lt;&gt;"",INDEX(tb_MainDatabase[ราคา],MATCH(F175,tb_MainDatabase[Link],0)),"")*J175</f>
        <v>450</v>
      </c>
      <c r="L175" s="65">
        <v>100.0</v>
      </c>
      <c r="M175" s="57">
        <f t="shared" si="2"/>
        <v>350</v>
      </c>
      <c r="N175" s="75">
        <f t="shared" si="3"/>
        <v>0</v>
      </c>
      <c r="O175" s="77"/>
      <c r="P175" s="107"/>
      <c r="Q175" s="80"/>
      <c r="R175" s="84">
        <f t="shared" si="4"/>
        <v>0</v>
      </c>
      <c r="S175" s="84"/>
      <c r="T175" s="84"/>
    </row>
    <row r="176" ht="22.5" customHeight="1">
      <c r="A176" s="39" t="s">
        <v>351</v>
      </c>
      <c r="B176" s="44">
        <v>46008.0</v>
      </c>
      <c r="C176" s="46" t="s">
        <v>262</v>
      </c>
      <c r="D176" s="48" t="s">
        <v>594</v>
      </c>
      <c r="E176" s="90">
        <v>2.02500000000126E14</v>
      </c>
      <c r="F176" s="53" t="s">
        <v>62</v>
      </c>
      <c r="G176" s="57">
        <f t="array" ref="G176">IF(F176&lt;&gt;"",INDEX(tb_MainDatabase[Barcode],MATCH(F176,tb_MainDatabase[Link],0)),"")</f>
        <v>8857128012024</v>
      </c>
      <c r="H176" s="62" t="str">
        <f t="array" ref="H176">IF(F176&lt;&gt;"",INDEX(tb_MainDatabase[Grand],MATCH(F176,tb_MainDatabase[Link],0)),"")</f>
        <v>EDP</v>
      </c>
      <c r="I176" s="62" t="str">
        <f t="array" ref="I176">IF(F176&lt;&gt;"",INDEX(tb_MainDatabase[Size],MATCH(F176,tb_MainDatabase[Link],0)),"")</f>
        <v>30 ml.</v>
      </c>
      <c r="J176" s="65">
        <v>1.0</v>
      </c>
      <c r="K176" s="57">
        <f t="array" ref="K176">IF(F176&lt;&gt;"",INDEX(tb_MainDatabase[ราคา],MATCH(F176,tb_MainDatabase[Link],0)),"")*J176</f>
        <v>1290</v>
      </c>
      <c r="L176" s="65">
        <v>300.0</v>
      </c>
      <c r="M176" s="57">
        <f t="shared" si="2"/>
        <v>990</v>
      </c>
      <c r="N176" s="75">
        <f t="shared" si="3"/>
        <v>990</v>
      </c>
      <c r="O176" s="77" t="s">
        <v>133</v>
      </c>
      <c r="P176" s="142"/>
      <c r="Q176" s="80"/>
      <c r="R176" s="84" t="str">
        <f t="shared" si="4"/>
        <v>1765964719937689367</v>
      </c>
      <c r="S176" s="84"/>
      <c r="T176" s="84"/>
    </row>
    <row r="177" ht="22.5" customHeight="1">
      <c r="A177" s="39" t="s">
        <v>351</v>
      </c>
      <c r="B177" s="44">
        <v>46008.0</v>
      </c>
      <c r="C177" s="46" t="s">
        <v>262</v>
      </c>
      <c r="D177" s="48" t="s">
        <v>600</v>
      </c>
      <c r="E177" s="90">
        <v>2.02500000000127E14</v>
      </c>
      <c r="F177" s="53" t="s">
        <v>195</v>
      </c>
      <c r="G177" s="57">
        <f t="array" ref="G177">IF(F177&lt;&gt;"",INDEX(tb_MainDatabase[Barcode],MATCH(F177,tb_MainDatabase[Link],0)),"")</f>
        <v>8857128011300</v>
      </c>
      <c r="H177" s="62" t="str">
        <f t="array" ref="H177">IF(F177&lt;&gt;"",INDEX(tb_MainDatabase[Grand],MATCH(F177,tb_MainDatabase[Link],0)),"")</f>
        <v>EDP</v>
      </c>
      <c r="I177" s="62" t="str">
        <f t="array" ref="I177">IF(F177&lt;&gt;"",INDEX(tb_MainDatabase[Size],MATCH(F177,tb_MainDatabase[Link],0)),"")</f>
        <v>50 ml.</v>
      </c>
      <c r="J177" s="65">
        <v>1.0</v>
      </c>
      <c r="K177" s="57">
        <f t="array" ref="K177">IF(F177&lt;&gt;"",INDEX(tb_MainDatabase[ราคา],MATCH(F177,tb_MainDatabase[Link],0)),"")*J177</f>
        <v>1890</v>
      </c>
      <c r="L177" s="65">
        <v>500.0</v>
      </c>
      <c r="M177" s="57">
        <f t="shared" si="2"/>
        <v>1390</v>
      </c>
      <c r="N177" s="75">
        <f t="shared" si="3"/>
        <v>1390</v>
      </c>
      <c r="O177" s="77" t="s">
        <v>370</v>
      </c>
      <c r="P177" s="142">
        <v>46008.0</v>
      </c>
      <c r="Q177" s="80">
        <v>0.8326388888888889</v>
      </c>
      <c r="R177" s="84" t="str">
        <f t="shared" si="4"/>
        <v>1765976343232269240</v>
      </c>
      <c r="S177" s="84"/>
      <c r="T177" s="84"/>
    </row>
    <row r="178" ht="22.5" customHeight="1">
      <c r="A178" s="39" t="s">
        <v>351</v>
      </c>
      <c r="B178" s="44">
        <v>46009.0</v>
      </c>
      <c r="C178" s="46" t="s">
        <v>601</v>
      </c>
      <c r="D178" s="48" t="s">
        <v>603</v>
      </c>
      <c r="E178" s="90">
        <v>2.02500000000128E14</v>
      </c>
      <c r="F178" s="53" t="s">
        <v>143</v>
      </c>
      <c r="G178" s="57">
        <f t="array" ref="G178">IF(F178&lt;&gt;"",INDEX(tb_MainDatabase[Barcode],MATCH(F178,tb_MainDatabase[Link],0)),"")</f>
        <v>8857128011041</v>
      </c>
      <c r="H178" s="62" t="str">
        <f t="array" ref="H178">IF(F178&lt;&gt;"",INDEX(tb_MainDatabase[Grand],MATCH(F178,tb_MainDatabase[Link],0)),"")</f>
        <v>EDP</v>
      </c>
      <c r="I178" s="62" t="str">
        <f t="array" ref="I178">IF(F178&lt;&gt;"",INDEX(tb_MainDatabase[Size],MATCH(F178,tb_MainDatabase[Link],0)),"")</f>
        <v>50 ml.</v>
      </c>
      <c r="J178" s="65">
        <v>1.0</v>
      </c>
      <c r="K178" s="57">
        <f t="array" ref="K178">IF(F178&lt;&gt;"",INDEX(tb_MainDatabase[ราคา],MATCH(F178,tb_MainDatabase[Link],0)),"")*J178</f>
        <v>1890</v>
      </c>
      <c r="L178" s="65">
        <v>500.0</v>
      </c>
      <c r="M178" s="57">
        <f t="shared" si="2"/>
        <v>1390</v>
      </c>
      <c r="N178" s="75">
        <f t="shared" si="3"/>
        <v>1390</v>
      </c>
      <c r="O178" s="77" t="s">
        <v>60</v>
      </c>
      <c r="P178" s="142">
        <v>46009.0</v>
      </c>
      <c r="Q178" s="80">
        <v>0.53125</v>
      </c>
      <c r="R178" s="84" t="str">
        <f t="shared" si="4"/>
        <v>1766030902287941654</v>
      </c>
      <c r="S178" s="84"/>
      <c r="T178" s="84"/>
    </row>
    <row r="179" ht="22.5" customHeight="1">
      <c r="A179" s="39" t="s">
        <v>351</v>
      </c>
      <c r="B179" s="44">
        <v>46009.0</v>
      </c>
      <c r="C179" s="46" t="s">
        <v>601</v>
      </c>
      <c r="D179" s="48" t="s">
        <v>605</v>
      </c>
      <c r="E179" s="90">
        <v>2.02500000000129E14</v>
      </c>
      <c r="F179" s="53" t="s">
        <v>81</v>
      </c>
      <c r="G179" s="57">
        <f t="array" ref="G179">IF(F179&lt;&gt;"",INDEX(tb_MainDatabase[Barcode],MATCH(F179,tb_MainDatabase[Link],0)),"")</f>
        <v>8857128011119</v>
      </c>
      <c r="H179" s="62" t="str">
        <f t="array" ref="H179">IF(F179&lt;&gt;"",INDEX(tb_MainDatabase[Grand],MATCH(F179,tb_MainDatabase[Link],0)),"")</f>
        <v>EDP</v>
      </c>
      <c r="I179" s="62" t="str">
        <f t="array" ref="I179">IF(F179&lt;&gt;"",INDEX(tb_MainDatabase[Size],MATCH(F179,tb_MainDatabase[Link],0)),"")</f>
        <v>50 ml.</v>
      </c>
      <c r="J179" s="65">
        <v>1.0</v>
      </c>
      <c r="K179" s="57">
        <f t="array" ref="K179">IF(F179&lt;&gt;"",INDEX(tb_MainDatabase[ราคา],MATCH(F179,tb_MainDatabase[Link],0)),"")*J179</f>
        <v>1890</v>
      </c>
      <c r="L179" s="65">
        <v>500.0</v>
      </c>
      <c r="M179" s="57">
        <f t="shared" si="2"/>
        <v>1390</v>
      </c>
      <c r="N179" s="75">
        <f t="shared" si="3"/>
        <v>2780</v>
      </c>
      <c r="O179" s="77" t="s">
        <v>133</v>
      </c>
      <c r="P179" s="107"/>
      <c r="Q179" s="80"/>
      <c r="R179" s="84" t="str">
        <f t="shared" si="4"/>
        <v>1766038575165421790</v>
      </c>
      <c r="S179" s="84"/>
      <c r="T179" s="84"/>
    </row>
    <row r="180" ht="22.5" customHeight="1">
      <c r="A180" s="39" t="s">
        <v>351</v>
      </c>
      <c r="B180" s="44">
        <v>46009.0</v>
      </c>
      <c r="C180" s="46" t="s">
        <v>601</v>
      </c>
      <c r="D180" s="48" t="s">
        <v>605</v>
      </c>
      <c r="E180" s="90">
        <v>2.02500000000129E14</v>
      </c>
      <c r="F180" s="53" t="s">
        <v>610</v>
      </c>
      <c r="G180" s="57">
        <f t="array" ref="G180">IF(F180&lt;&gt;"",INDEX(tb_MainDatabase[Barcode],MATCH(F180,tb_MainDatabase[Link],0)),"")</f>
        <v>8857128011256</v>
      </c>
      <c r="H180" s="62" t="str">
        <f t="array" ref="H180">IF(F180&lt;&gt;"",INDEX(tb_MainDatabase[Grand],MATCH(F180,tb_MainDatabase[Link],0)),"")</f>
        <v>EDP</v>
      </c>
      <c r="I180" s="62" t="str">
        <f t="array" ref="I180">IF(F180&lt;&gt;"",INDEX(tb_MainDatabase[Size],MATCH(F180,tb_MainDatabase[Link],0)),"")</f>
        <v>50 ml.</v>
      </c>
      <c r="J180" s="65">
        <v>1.0</v>
      </c>
      <c r="K180" s="57">
        <f t="array" ref="K180">IF(F180&lt;&gt;"",INDEX(tb_MainDatabase[ราคา],MATCH(F180,tb_MainDatabase[Link],0)),"")*J180</f>
        <v>1890</v>
      </c>
      <c r="L180" s="65">
        <v>500.0</v>
      </c>
      <c r="M180" s="57">
        <f t="shared" si="2"/>
        <v>1390</v>
      </c>
      <c r="N180" s="75">
        <f t="shared" si="3"/>
        <v>0</v>
      </c>
      <c r="O180" s="77"/>
      <c r="P180" s="107"/>
      <c r="Q180" s="80"/>
      <c r="R180" s="84">
        <f t="shared" si="4"/>
        <v>0</v>
      </c>
      <c r="S180" s="84"/>
      <c r="T180" s="84"/>
    </row>
    <row r="181" ht="22.5" customHeight="1">
      <c r="A181" s="39" t="s">
        <v>351</v>
      </c>
      <c r="B181" s="44">
        <v>46009.0</v>
      </c>
      <c r="C181" s="46" t="s">
        <v>601</v>
      </c>
      <c r="D181" s="48" t="s">
        <v>605</v>
      </c>
      <c r="E181" s="90">
        <v>2.02500000000129E14</v>
      </c>
      <c r="F181" s="53" t="s">
        <v>84</v>
      </c>
      <c r="G181" s="57">
        <f t="array" ref="G181">IF(F181&lt;&gt;"",INDEX(tb_MainDatabase[Barcode],MATCH(F181,tb_MainDatabase[Link],0)),"")</f>
        <v>8857128012040</v>
      </c>
      <c r="H181" s="62" t="str">
        <f t="array" ref="H181">IF(F181&lt;&gt;"",INDEX(tb_MainDatabase[Grand],MATCH(F181,tb_MainDatabase[Link],0)),"")</f>
        <v>EDP</v>
      </c>
      <c r="I181" s="62" t="str">
        <f t="array" ref="I181">IF(F181&lt;&gt;"",INDEX(tb_MainDatabase[Size],MATCH(F181,tb_MainDatabase[Link],0)),"")</f>
        <v>4 ml.</v>
      </c>
      <c r="J181" s="65">
        <v>1.0</v>
      </c>
      <c r="K181" s="57">
        <f t="array" ref="K181">IF(F181&lt;&gt;"",INDEX(tb_MainDatabase[ราคา],MATCH(F181,tb_MainDatabase[Link],0)),"")*J181</f>
        <v>179</v>
      </c>
      <c r="L181" s="65">
        <v>179.0</v>
      </c>
      <c r="M181" s="57">
        <f t="shared" si="2"/>
        <v>0</v>
      </c>
      <c r="N181" s="75">
        <f t="shared" si="3"/>
        <v>0</v>
      </c>
      <c r="O181" s="77"/>
      <c r="P181" s="107"/>
      <c r="Q181" s="80"/>
      <c r="R181" s="84">
        <f t="shared" si="4"/>
        <v>0</v>
      </c>
      <c r="S181" s="84"/>
      <c r="T181" s="84"/>
    </row>
    <row r="182" ht="22.5" customHeight="1">
      <c r="A182" s="39" t="s">
        <v>351</v>
      </c>
      <c r="B182" s="44">
        <v>46009.0</v>
      </c>
      <c r="C182" s="46" t="s">
        <v>601</v>
      </c>
      <c r="D182" s="48" t="s">
        <v>605</v>
      </c>
      <c r="E182" s="90">
        <v>2.02500000000129E14</v>
      </c>
      <c r="F182" s="53" t="s">
        <v>155</v>
      </c>
      <c r="G182" s="108">
        <f t="array" ref="G182">IF(F182&lt;&gt;"",INDEX(tb_MainDatabase[Barcode],MATCH(F182,tb_MainDatabase[Link],0)),"")</f>
        <v>8857128012130</v>
      </c>
      <c r="H182" s="62" t="str">
        <f t="array" ref="H182">IF(F182&lt;&gt;"",INDEX(tb_MainDatabase[Grand],MATCH(F182,tb_MainDatabase[Link],0)),"")</f>
        <v>Tumbler</v>
      </c>
      <c r="I182" s="62" t="str">
        <f t="array" ref="I182">IF(F182&lt;&gt;"",INDEX(tb_MainDatabase[Size],MATCH(F182,tb_MainDatabase[Link],0)),"")</f>
        <v>White</v>
      </c>
      <c r="J182" s="65">
        <v>1.0</v>
      </c>
      <c r="K182" s="57">
        <f t="array" ref="K182">IF(F182&lt;&gt;"",INDEX(tb_MainDatabase[ราคา],MATCH(F182,tb_MainDatabase[Link],0)),"")*J182</f>
        <v>0</v>
      </c>
      <c r="L182" s="65"/>
      <c r="M182" s="57">
        <f t="shared" si="2"/>
        <v>0</v>
      </c>
      <c r="N182" s="75">
        <f t="shared" si="3"/>
        <v>0</v>
      </c>
      <c r="O182" s="77"/>
      <c r="P182" s="107"/>
      <c r="Q182" s="80"/>
      <c r="R182" s="84">
        <f t="shared" si="4"/>
        <v>0</v>
      </c>
      <c r="S182" s="84"/>
      <c r="T182" s="84"/>
    </row>
    <row r="183" ht="22.5" customHeight="1">
      <c r="A183" s="39" t="s">
        <v>351</v>
      </c>
      <c r="B183" s="44">
        <v>46009.0</v>
      </c>
      <c r="C183" s="46" t="s">
        <v>601</v>
      </c>
      <c r="D183" s="48" t="s">
        <v>605</v>
      </c>
      <c r="E183" s="90">
        <v>2.02500000000129E14</v>
      </c>
      <c r="F183" s="53" t="s">
        <v>78</v>
      </c>
      <c r="G183" s="108">
        <f t="array" ref="G183">IF(F183&lt;&gt;"",INDEX(tb_MainDatabase[Barcode],MATCH(F183,tb_MainDatabase[Link],0)),"")</f>
        <v>8857128012132</v>
      </c>
      <c r="H183" s="62" t="str">
        <f t="array" ref="H183">IF(F183&lt;&gt;"",INDEX(tb_MainDatabase[Grand],MATCH(F183,tb_MainDatabase[Link],0)),"")</f>
        <v>Cloth</v>
      </c>
      <c r="I183" s="62" t="str">
        <f t="array" ref="I183">IF(F183&lt;&gt;"",INDEX(tb_MainDatabase[Size],MATCH(F183,tb_MainDatabase[Link],0)),"")</f>
        <v>Size M</v>
      </c>
      <c r="J183" s="65">
        <v>1.0</v>
      </c>
      <c r="K183" s="57">
        <f t="array" ref="K183">IF(F183&lt;&gt;"",INDEX(tb_MainDatabase[ราคา],MATCH(F183,tb_MainDatabase[Link],0)),"")*J183</f>
        <v>0</v>
      </c>
      <c r="L183" s="65"/>
      <c r="M183" s="57">
        <f t="shared" si="2"/>
        <v>0</v>
      </c>
      <c r="N183" s="75">
        <f t="shared" si="3"/>
        <v>0</v>
      </c>
      <c r="O183" s="77"/>
      <c r="P183" s="107"/>
      <c r="Q183" s="80"/>
      <c r="R183" s="84">
        <f t="shared" si="4"/>
        <v>0</v>
      </c>
      <c r="S183" s="84"/>
      <c r="T183" s="84"/>
    </row>
    <row r="184" ht="22.5" customHeight="1">
      <c r="A184" s="39" t="s">
        <v>351</v>
      </c>
      <c r="B184" s="44">
        <v>46010.0</v>
      </c>
      <c r="C184" s="46" t="s">
        <v>262</v>
      </c>
      <c r="D184" s="48" t="s">
        <v>619</v>
      </c>
      <c r="E184" s="90">
        <v>2.0250000000013E14</v>
      </c>
      <c r="F184" s="53" t="s">
        <v>141</v>
      </c>
      <c r="G184" s="57">
        <f t="array" ref="G184">IF(F184&lt;&gt;"",INDEX(tb_MainDatabase[Barcode],MATCH(F184,tb_MainDatabase[Link],0)),"")</f>
        <v>8857128012037</v>
      </c>
      <c r="H184" s="62" t="str">
        <f t="array" ref="H184">IF(F184&lt;&gt;"",INDEX(tb_MainDatabase[Grand],MATCH(F184,tb_MainDatabase[Link],0)),"")</f>
        <v>EDP</v>
      </c>
      <c r="I184" s="62" t="str">
        <f t="array" ref="I184">IF(F184&lt;&gt;"",INDEX(tb_MainDatabase[Size],MATCH(F184,tb_MainDatabase[Link],0)),"")</f>
        <v>10 ml.</v>
      </c>
      <c r="J184" s="65">
        <v>1.0</v>
      </c>
      <c r="K184" s="57">
        <f t="array" ref="K184">IF(F184&lt;&gt;"",INDEX(tb_MainDatabase[ราคา],MATCH(F184,tb_MainDatabase[Link],0)),"")*J184</f>
        <v>450</v>
      </c>
      <c r="L184" s="65">
        <v>100.0</v>
      </c>
      <c r="M184" s="57">
        <f t="shared" si="2"/>
        <v>350</v>
      </c>
      <c r="N184" s="75">
        <f t="shared" si="3"/>
        <v>350</v>
      </c>
      <c r="O184" s="77" t="s">
        <v>133</v>
      </c>
      <c r="P184" s="107"/>
      <c r="Q184" s="80"/>
      <c r="R184" s="84" t="str">
        <f t="shared" si="4"/>
        <v>1766119296861609465</v>
      </c>
      <c r="S184" s="84"/>
      <c r="T184" s="84"/>
    </row>
    <row r="185" ht="22.5" customHeight="1">
      <c r="A185" s="39" t="s">
        <v>351</v>
      </c>
      <c r="B185" s="44">
        <v>46010.0</v>
      </c>
      <c r="C185" s="46" t="s">
        <v>262</v>
      </c>
      <c r="D185" s="48" t="s">
        <v>621</v>
      </c>
      <c r="E185" s="90">
        <v>2.02500000000131E14</v>
      </c>
      <c r="F185" s="53" t="s">
        <v>165</v>
      </c>
      <c r="G185" s="57">
        <f t="array" ref="G185">IF(F185&lt;&gt;"",INDEX(tb_MainDatabase[Barcode],MATCH(F185,tb_MainDatabase[Link],0)),"")</f>
        <v>8857128012018</v>
      </c>
      <c r="H185" s="62" t="str">
        <f t="array" ref="H185">IF(F185&lt;&gt;"",INDEX(tb_MainDatabase[Grand],MATCH(F185,tb_MainDatabase[Link],0)),"")</f>
        <v>EDP</v>
      </c>
      <c r="I185" s="62" t="str">
        <f t="array" ref="I185">IF(F185&lt;&gt;"",INDEX(tb_MainDatabase[Size],MATCH(F185,tb_MainDatabase[Link],0)),"")</f>
        <v>50 ml.</v>
      </c>
      <c r="J185" s="65">
        <v>1.0</v>
      </c>
      <c r="K185" s="57">
        <f t="array" ref="K185">IF(F185&lt;&gt;"",INDEX(tb_MainDatabase[ราคา],MATCH(F185,tb_MainDatabase[Link],0)),"")*J185</f>
        <v>1890</v>
      </c>
      <c r="L185" s="65">
        <v>500.0</v>
      </c>
      <c r="M185" s="57">
        <f t="shared" si="2"/>
        <v>1390</v>
      </c>
      <c r="N185" s="75">
        <f t="shared" si="3"/>
        <v>1390</v>
      </c>
      <c r="O185" s="77" t="s">
        <v>133</v>
      </c>
      <c r="P185" s="107"/>
      <c r="Q185" s="80"/>
      <c r="R185" s="84" t="str">
        <f t="shared" si="4"/>
        <v>1766123076677917693</v>
      </c>
      <c r="S185" s="84"/>
      <c r="T185" s="84"/>
    </row>
    <row r="186" ht="22.5" customHeight="1">
      <c r="A186" s="39" t="s">
        <v>351</v>
      </c>
      <c r="B186" s="44">
        <v>46010.0</v>
      </c>
      <c r="C186" s="46" t="s">
        <v>262</v>
      </c>
      <c r="D186" s="48" t="s">
        <v>624</v>
      </c>
      <c r="E186" s="90">
        <v>2.02500000000132E14</v>
      </c>
      <c r="F186" s="53" t="s">
        <v>195</v>
      </c>
      <c r="G186" s="57">
        <f t="array" ref="G186">IF(F186&lt;&gt;"",INDEX(tb_MainDatabase[Barcode],MATCH(F186,tb_MainDatabase[Link],0)),"")</f>
        <v>8857128011300</v>
      </c>
      <c r="H186" s="62" t="str">
        <f t="array" ref="H186">IF(F186&lt;&gt;"",INDEX(tb_MainDatabase[Grand],MATCH(F186,tb_MainDatabase[Link],0)),"")</f>
        <v>EDP</v>
      </c>
      <c r="I186" s="62" t="str">
        <f t="array" ref="I186">IF(F186&lt;&gt;"",INDEX(tb_MainDatabase[Size],MATCH(F186,tb_MainDatabase[Link],0)),"")</f>
        <v>50 ml.</v>
      </c>
      <c r="J186" s="65">
        <v>1.0</v>
      </c>
      <c r="K186" s="57">
        <f t="array" ref="K186">IF(F186&lt;&gt;"",INDEX(tb_MainDatabase[ราคา],MATCH(F186,tb_MainDatabase[Link],0)),"")*J186</f>
        <v>1890</v>
      </c>
      <c r="L186" s="65">
        <v>500.0</v>
      </c>
      <c r="M186" s="57">
        <f t="shared" si="2"/>
        <v>1390</v>
      </c>
      <c r="N186" s="75">
        <f t="shared" si="3"/>
        <v>1390</v>
      </c>
      <c r="O186" s="77" t="s">
        <v>133</v>
      </c>
      <c r="P186" s="107"/>
      <c r="Q186" s="80"/>
      <c r="R186" s="84" t="str">
        <f t="shared" si="4"/>
        <v>1766124213719322246</v>
      </c>
      <c r="S186" s="84"/>
      <c r="T186" s="84"/>
    </row>
    <row r="187" ht="22.5" customHeight="1">
      <c r="A187" s="39" t="s">
        <v>351</v>
      </c>
      <c r="B187" s="44">
        <v>46010.0</v>
      </c>
      <c r="C187" s="46" t="s">
        <v>262</v>
      </c>
      <c r="D187" s="48" t="s">
        <v>628</v>
      </c>
      <c r="E187" s="90">
        <v>2.02500000000133E14</v>
      </c>
      <c r="F187" s="53" t="s">
        <v>333</v>
      </c>
      <c r="G187" s="57">
        <f t="array" ref="G187">IF(F187&lt;&gt;"",INDEX(tb_MainDatabase[Barcode],MATCH(F187,tb_MainDatabase[Link],0)),"")</f>
        <v>8857128012048</v>
      </c>
      <c r="H187" s="62" t="str">
        <f t="array" ref="H187">IF(F187&lt;&gt;"",INDEX(tb_MainDatabase[Grand],MATCH(F187,tb_MainDatabase[Link],0)),"")</f>
        <v>EDP</v>
      </c>
      <c r="I187" s="62" t="str">
        <f t="array" ref="I187">IF(F187&lt;&gt;"",INDEX(tb_MainDatabase[Size],MATCH(F187,tb_MainDatabase[Link],0)),"")</f>
        <v>30 ml.</v>
      </c>
      <c r="J187" s="65">
        <v>1.0</v>
      </c>
      <c r="K187" s="57">
        <f t="array" ref="K187">IF(F187&lt;&gt;"",INDEX(tb_MainDatabase[ราคา],MATCH(F187,tb_MainDatabase[Link],0)),"")*J187</f>
        <v>1290</v>
      </c>
      <c r="L187" s="65">
        <v>300.0</v>
      </c>
      <c r="M187" s="57">
        <f t="shared" si="2"/>
        <v>990</v>
      </c>
      <c r="N187" s="75">
        <f t="shared" si="3"/>
        <v>2740</v>
      </c>
      <c r="O187" s="77" t="s">
        <v>60</v>
      </c>
      <c r="P187" s="142">
        <v>46010.0</v>
      </c>
      <c r="Q187" s="80">
        <v>0.5930555555555556</v>
      </c>
      <c r="R187" s="84" t="str">
        <f t="shared" si="4"/>
        <v>1766128364259752931</v>
      </c>
      <c r="S187" s="84"/>
      <c r="T187" s="84"/>
    </row>
    <row r="188" ht="22.5" customHeight="1">
      <c r="A188" s="39" t="s">
        <v>351</v>
      </c>
      <c r="B188" s="44">
        <v>46010.0</v>
      </c>
      <c r="C188" s="46" t="s">
        <v>262</v>
      </c>
      <c r="D188" s="48" t="s">
        <v>628</v>
      </c>
      <c r="E188" s="90">
        <v>2.02500000000133E14</v>
      </c>
      <c r="F188" s="53" t="s">
        <v>278</v>
      </c>
      <c r="G188" s="57">
        <f t="array" ref="G188">IF(F188&lt;&gt;"",INDEX(tb_MainDatabase[Barcode],MATCH(F188,tb_MainDatabase[Link],0)),"")</f>
        <v>8857128012055</v>
      </c>
      <c r="H188" s="62" t="str">
        <f t="array" ref="H188">IF(F188&lt;&gt;"",INDEX(tb_MainDatabase[Grand],MATCH(F188,tb_MainDatabase[Link],0)),"")</f>
        <v>EDP</v>
      </c>
      <c r="I188" s="62" t="str">
        <f t="array" ref="I188">IF(F188&lt;&gt;"",INDEX(tb_MainDatabase[Size],MATCH(F188,tb_MainDatabase[Link],0)),"")</f>
        <v>10 ml.</v>
      </c>
      <c r="J188" s="65">
        <v>1.0</v>
      </c>
      <c r="K188" s="57">
        <f t="array" ref="K188">IF(F188&lt;&gt;"",INDEX(tb_MainDatabase[ราคา],MATCH(F188,tb_MainDatabase[Link],0)),"")*J188</f>
        <v>450</v>
      </c>
      <c r="L188" s="65">
        <v>100.0</v>
      </c>
      <c r="M188" s="57">
        <f t="shared" si="2"/>
        <v>350</v>
      </c>
      <c r="N188" s="75">
        <f t="shared" si="3"/>
        <v>0</v>
      </c>
      <c r="O188" s="77"/>
      <c r="P188" s="107"/>
      <c r="Q188" s="80"/>
      <c r="R188" s="84">
        <f t="shared" si="4"/>
        <v>0</v>
      </c>
      <c r="S188" s="84"/>
      <c r="T188" s="84"/>
    </row>
    <row r="189" ht="22.5" customHeight="1">
      <c r="A189" s="39" t="s">
        <v>351</v>
      </c>
      <c r="B189" s="44">
        <v>46010.0</v>
      </c>
      <c r="C189" s="46" t="s">
        <v>262</v>
      </c>
      <c r="D189" s="48" t="s">
        <v>628</v>
      </c>
      <c r="E189" s="90">
        <v>2.02500000000133E14</v>
      </c>
      <c r="F189" s="53" t="s">
        <v>224</v>
      </c>
      <c r="G189" s="57">
        <f t="array" ref="G189">IF(F189&lt;&gt;"",INDEX(tb_MainDatabase[Barcode],MATCH(F189,tb_MainDatabase[Link],0)),"")</f>
        <v>8857128012053</v>
      </c>
      <c r="H189" s="62" t="str">
        <f t="array" ref="H189">IF(F189&lt;&gt;"",INDEX(tb_MainDatabase[Grand],MATCH(F189,tb_MainDatabase[Link],0)),"")</f>
        <v>EDP</v>
      </c>
      <c r="I189" s="62" t="str">
        <f t="array" ref="I189">IF(F189&lt;&gt;"",INDEX(tb_MainDatabase[Size],MATCH(F189,tb_MainDatabase[Link],0)),"")</f>
        <v>10 ml.</v>
      </c>
      <c r="J189" s="65">
        <v>1.0</v>
      </c>
      <c r="K189" s="57">
        <f t="array" ref="K189">IF(F189&lt;&gt;"",INDEX(tb_MainDatabase[ราคา],MATCH(F189,tb_MainDatabase[Link],0)),"")*J189</f>
        <v>450</v>
      </c>
      <c r="L189" s="65">
        <v>100.0</v>
      </c>
      <c r="M189" s="57">
        <f t="shared" si="2"/>
        <v>350</v>
      </c>
      <c r="N189" s="75">
        <f t="shared" si="3"/>
        <v>0</v>
      </c>
      <c r="O189" s="77"/>
      <c r="P189" s="107"/>
      <c r="Q189" s="80"/>
      <c r="R189" s="84">
        <f t="shared" si="4"/>
        <v>0</v>
      </c>
      <c r="S189" s="84"/>
      <c r="T189" s="84"/>
    </row>
    <row r="190" ht="22.5" customHeight="1">
      <c r="A190" s="39" t="s">
        <v>351</v>
      </c>
      <c r="B190" s="44">
        <v>46010.0</v>
      </c>
      <c r="C190" s="46" t="s">
        <v>262</v>
      </c>
      <c r="D190" s="48" t="s">
        <v>628</v>
      </c>
      <c r="E190" s="90">
        <v>2.02500000000133E14</v>
      </c>
      <c r="F190" s="53" t="s">
        <v>517</v>
      </c>
      <c r="G190" s="57">
        <f t="array" ref="G190">IF(F190&lt;&gt;"",INDEX(tb_MainDatabase[Barcode],MATCH(F190,tb_MainDatabase[Link],0)),"")</f>
        <v>8857128012058</v>
      </c>
      <c r="H190" s="62" t="str">
        <f t="array" ref="H190">IF(F190&lt;&gt;"",INDEX(tb_MainDatabase[Grand],MATCH(F190,tb_MainDatabase[Link],0)),"")</f>
        <v>EDP</v>
      </c>
      <c r="I190" s="62" t="str">
        <f t="array" ref="I190">IF(F190&lt;&gt;"",INDEX(tb_MainDatabase[Size],MATCH(F190,tb_MainDatabase[Link],0)),"")</f>
        <v>10 ml.</v>
      </c>
      <c r="J190" s="65">
        <v>1.0</v>
      </c>
      <c r="K190" s="57">
        <f t="array" ref="K190">IF(F190&lt;&gt;"",INDEX(tb_MainDatabase[ราคา],MATCH(F190,tb_MainDatabase[Link],0)),"")*J190</f>
        <v>450</v>
      </c>
      <c r="L190" s="65">
        <v>100.0</v>
      </c>
      <c r="M190" s="57">
        <f t="shared" si="2"/>
        <v>350</v>
      </c>
      <c r="N190" s="75">
        <f t="shared" si="3"/>
        <v>0</v>
      </c>
      <c r="O190" s="77"/>
      <c r="P190" s="107"/>
      <c r="Q190" s="80"/>
      <c r="R190" s="84">
        <f t="shared" si="4"/>
        <v>0</v>
      </c>
      <c r="S190" s="84"/>
      <c r="T190" s="84"/>
    </row>
    <row r="191" ht="22.5" customHeight="1">
      <c r="A191" s="39" t="s">
        <v>351</v>
      </c>
      <c r="B191" s="44">
        <v>46010.0</v>
      </c>
      <c r="C191" s="46" t="s">
        <v>262</v>
      </c>
      <c r="D191" s="48" t="s">
        <v>628</v>
      </c>
      <c r="E191" s="90">
        <v>2.02500000000133E14</v>
      </c>
      <c r="F191" s="53" t="s">
        <v>288</v>
      </c>
      <c r="G191" s="57">
        <f t="array" ref="G191">IF(F191&lt;&gt;"",INDEX(tb_MainDatabase[Barcode],MATCH(F191,tb_MainDatabase[Link],0)),"")</f>
        <v>8857128012062</v>
      </c>
      <c r="H191" s="62" t="str">
        <f t="array" ref="H191">IF(F191&lt;&gt;"",INDEX(tb_MainDatabase[Grand],MATCH(F191,tb_MainDatabase[Link],0)),"")</f>
        <v>EDP</v>
      </c>
      <c r="I191" s="62" t="str">
        <f t="array" ref="I191">IF(F191&lt;&gt;"",INDEX(tb_MainDatabase[Size],MATCH(F191,tb_MainDatabase[Link],0)),"")</f>
        <v>10 ml.</v>
      </c>
      <c r="J191" s="65">
        <v>1.0</v>
      </c>
      <c r="K191" s="57">
        <f t="array" ref="K191">IF(F191&lt;&gt;"",INDEX(tb_MainDatabase[ราคา],MATCH(F191,tb_MainDatabase[Link],0)),"")*J191</f>
        <v>450</v>
      </c>
      <c r="L191" s="65">
        <v>100.0</v>
      </c>
      <c r="M191" s="57">
        <f t="shared" si="2"/>
        <v>350</v>
      </c>
      <c r="N191" s="75">
        <f t="shared" si="3"/>
        <v>0</v>
      </c>
      <c r="O191" s="77"/>
      <c r="P191" s="107"/>
      <c r="Q191" s="80"/>
      <c r="R191" s="84">
        <f t="shared" si="4"/>
        <v>0</v>
      </c>
      <c r="S191" s="84"/>
      <c r="T191" s="84"/>
    </row>
    <row r="192" ht="22.5" customHeight="1">
      <c r="A192" s="39" t="s">
        <v>351</v>
      </c>
      <c r="B192" s="44">
        <v>46010.0</v>
      </c>
      <c r="C192" s="46" t="s">
        <v>262</v>
      </c>
      <c r="D192" s="48" t="s">
        <v>628</v>
      </c>
      <c r="E192" s="90">
        <v>2.02500000000133E14</v>
      </c>
      <c r="F192" s="53" t="s">
        <v>94</v>
      </c>
      <c r="G192" s="57">
        <f t="array" ref="G192">IF(F192&lt;&gt;"",INDEX(tb_MainDatabase[Barcode],MATCH(F192,tb_MainDatabase[Link],0)),"")</f>
        <v>8857128012039</v>
      </c>
      <c r="H192" s="62" t="str">
        <f t="array" ref="H192">IF(F192&lt;&gt;"",INDEX(tb_MainDatabase[Grand],MATCH(F192,tb_MainDatabase[Link],0)),"")</f>
        <v>EDP</v>
      </c>
      <c r="I192" s="62" t="str">
        <f t="array" ref="I192">IF(F192&lt;&gt;"",INDEX(tb_MainDatabase[Size],MATCH(F192,tb_MainDatabase[Link],0)),"")</f>
        <v>10 ml.</v>
      </c>
      <c r="J192" s="65">
        <v>1.0</v>
      </c>
      <c r="K192" s="57">
        <f t="array" ref="K192">IF(F192&lt;&gt;"",INDEX(tb_MainDatabase[ราคา],MATCH(F192,tb_MainDatabase[Link],0)),"")*J192</f>
        <v>450</v>
      </c>
      <c r="L192" s="65">
        <v>100.0</v>
      </c>
      <c r="M192" s="57">
        <f t="shared" si="2"/>
        <v>350</v>
      </c>
      <c r="N192" s="75">
        <f t="shared" si="3"/>
        <v>0</v>
      </c>
      <c r="O192" s="77"/>
      <c r="P192" s="107"/>
      <c r="Q192" s="80"/>
      <c r="R192" s="84">
        <f t="shared" si="4"/>
        <v>0</v>
      </c>
      <c r="S192" s="84"/>
      <c r="T192" s="84"/>
    </row>
    <row r="193" ht="22.5" customHeight="1">
      <c r="A193" s="39" t="s">
        <v>351</v>
      </c>
      <c r="B193" s="44">
        <v>46010.0</v>
      </c>
      <c r="C193" s="46" t="s">
        <v>262</v>
      </c>
      <c r="D193" s="48" t="s">
        <v>628</v>
      </c>
      <c r="E193" s="90">
        <v>2.02500000000133E14</v>
      </c>
      <c r="F193" s="53" t="s">
        <v>84</v>
      </c>
      <c r="G193" s="57">
        <f t="array" ref="G193">IF(F193&lt;&gt;"",INDEX(tb_MainDatabase[Barcode],MATCH(F193,tb_MainDatabase[Link],0)),"")</f>
        <v>8857128012040</v>
      </c>
      <c r="H193" s="62" t="str">
        <f t="array" ref="H193">IF(F193&lt;&gt;"",INDEX(tb_MainDatabase[Grand],MATCH(F193,tb_MainDatabase[Link],0)),"")</f>
        <v>EDP</v>
      </c>
      <c r="I193" s="62" t="str">
        <f t="array" ref="I193">IF(F193&lt;&gt;"",INDEX(tb_MainDatabase[Size],MATCH(F193,tb_MainDatabase[Link],0)),"")</f>
        <v>4 ml.</v>
      </c>
      <c r="J193" s="65">
        <v>2.0</v>
      </c>
      <c r="K193" s="57">
        <f t="array" ref="K193">IF(F193&lt;&gt;"",INDEX(tb_MainDatabase[ราคา],MATCH(F193,tb_MainDatabase[Link],0)),"")*J193</f>
        <v>358</v>
      </c>
      <c r="L193" s="65">
        <v>179.0</v>
      </c>
      <c r="M193" s="57">
        <f t="shared" si="2"/>
        <v>0</v>
      </c>
      <c r="N193" s="75">
        <f t="shared" si="3"/>
        <v>0</v>
      </c>
      <c r="O193" s="77"/>
      <c r="P193" s="107"/>
      <c r="Q193" s="80"/>
      <c r="R193" s="84">
        <f t="shared" si="4"/>
        <v>0</v>
      </c>
      <c r="S193" s="84"/>
      <c r="T193" s="84"/>
    </row>
    <row r="194" ht="22.5" customHeight="1">
      <c r="A194" s="39" t="s">
        <v>351</v>
      </c>
      <c r="B194" s="44">
        <v>46010.0</v>
      </c>
      <c r="C194" s="46" t="s">
        <v>262</v>
      </c>
      <c r="D194" s="48" t="s">
        <v>628</v>
      </c>
      <c r="E194" s="90">
        <v>2.02500000000133E14</v>
      </c>
      <c r="F194" s="53" t="s">
        <v>150</v>
      </c>
      <c r="G194" s="57">
        <f t="array" ref="G194">IF(F194&lt;&gt;"",INDEX(tb_MainDatabase[Barcode],MATCH(F194,tb_MainDatabase[Link],0)),"")</f>
        <v>8857128012016</v>
      </c>
      <c r="H194" s="62" t="str">
        <f t="array" ref="H194">IF(F194&lt;&gt;"",INDEX(tb_MainDatabase[Grand],MATCH(F194,tb_MainDatabase[Link],0)),"")</f>
        <v>EDP</v>
      </c>
      <c r="I194" s="62" t="str">
        <f t="array" ref="I194">IF(F194&lt;&gt;"",INDEX(tb_MainDatabase[Size],MATCH(F194,tb_MainDatabase[Link],0)),"")</f>
        <v>4 ml.</v>
      </c>
      <c r="J194" s="65">
        <v>1.0</v>
      </c>
      <c r="K194" s="57">
        <f t="array" ref="K194">IF(F194&lt;&gt;"",INDEX(tb_MainDatabase[ราคา],MATCH(F194,tb_MainDatabase[Link],0)),"")*J194</f>
        <v>179</v>
      </c>
      <c r="L194" s="65">
        <v>179.0</v>
      </c>
      <c r="M194" s="57">
        <f t="shared" si="2"/>
        <v>0</v>
      </c>
      <c r="N194" s="75">
        <f t="shared" si="3"/>
        <v>0</v>
      </c>
      <c r="O194" s="77"/>
      <c r="P194" s="107"/>
      <c r="Q194" s="80"/>
      <c r="R194" s="84">
        <f t="shared" si="4"/>
        <v>0</v>
      </c>
      <c r="S194" s="84"/>
      <c r="T194" s="84"/>
    </row>
    <row r="195" ht="22.5" customHeight="1">
      <c r="A195" s="39" t="s">
        <v>351</v>
      </c>
      <c r="B195" s="44">
        <v>46010.0</v>
      </c>
      <c r="C195" s="46" t="s">
        <v>262</v>
      </c>
      <c r="D195" s="48" t="s">
        <v>628</v>
      </c>
      <c r="E195" s="90">
        <v>2.02500000000133E14</v>
      </c>
      <c r="F195" s="53" t="s">
        <v>155</v>
      </c>
      <c r="G195" s="108">
        <f t="array" ref="G195">IF(F195&lt;&gt;"",INDEX(tb_MainDatabase[Barcode],MATCH(F195,tb_MainDatabase[Link],0)),"")</f>
        <v>8857128012130</v>
      </c>
      <c r="H195" s="62" t="str">
        <f t="array" ref="H195">IF(F195&lt;&gt;"",INDEX(tb_MainDatabase[Grand],MATCH(F195,tb_MainDatabase[Link],0)),"")</f>
        <v>Tumbler</v>
      </c>
      <c r="I195" s="62" t="str">
        <f t="array" ref="I195">IF(F195&lt;&gt;"",INDEX(tb_MainDatabase[Size],MATCH(F195,tb_MainDatabase[Link],0)),"")</f>
        <v>White</v>
      </c>
      <c r="J195" s="65">
        <v>1.0</v>
      </c>
      <c r="K195" s="57">
        <f t="array" ref="K195">IF(F195&lt;&gt;"",INDEX(tb_MainDatabase[ราคา],MATCH(F195,tb_MainDatabase[Link],0)),"")*J195</f>
        <v>0</v>
      </c>
      <c r="L195" s="65"/>
      <c r="M195" s="57">
        <f t="shared" si="2"/>
        <v>0</v>
      </c>
      <c r="N195" s="75">
        <f t="shared" si="3"/>
        <v>0</v>
      </c>
      <c r="O195" s="77"/>
      <c r="P195" s="107"/>
      <c r="Q195" s="80"/>
      <c r="R195" s="84">
        <f t="shared" si="4"/>
        <v>0</v>
      </c>
      <c r="S195" s="84"/>
      <c r="T195" s="84"/>
    </row>
    <row r="196" ht="22.5" customHeight="1">
      <c r="A196" s="39" t="s">
        <v>351</v>
      </c>
      <c r="B196" s="44">
        <v>46010.0</v>
      </c>
      <c r="C196" s="46" t="s">
        <v>262</v>
      </c>
      <c r="D196" s="48" t="s">
        <v>647</v>
      </c>
      <c r="E196" s="90">
        <v>2.02500000000134E14</v>
      </c>
      <c r="F196" s="53" t="s">
        <v>96</v>
      </c>
      <c r="G196" s="57">
        <f t="array" ref="G196">IF(F196&lt;&gt;"",INDEX(tb_MainDatabase[Barcode],MATCH(F196,tb_MainDatabase[Link],0)),"")</f>
        <v>8857128012019</v>
      </c>
      <c r="H196" s="62" t="str">
        <f t="array" ref="H196">IF(F196&lt;&gt;"",INDEX(tb_MainDatabase[Grand],MATCH(F196,tb_MainDatabase[Link],0)),"")</f>
        <v>EDP</v>
      </c>
      <c r="I196" s="62" t="str">
        <f t="array" ref="I196">IF(F196&lt;&gt;"",INDEX(tb_MainDatabase[Size],MATCH(F196,tb_MainDatabase[Link],0)),"")</f>
        <v>50 ml.</v>
      </c>
      <c r="J196" s="65">
        <v>1.0</v>
      </c>
      <c r="K196" s="57">
        <f t="array" ref="K196">IF(F196&lt;&gt;"",INDEX(tb_MainDatabase[ราคา],MATCH(F196,tb_MainDatabase[Link],0)),"")*J196</f>
        <v>1890</v>
      </c>
      <c r="L196" s="65">
        <v>500.0</v>
      </c>
      <c r="M196" s="57">
        <f t="shared" si="2"/>
        <v>1390</v>
      </c>
      <c r="N196" s="75">
        <f t="shared" si="3"/>
        <v>1390</v>
      </c>
      <c r="O196" s="77" t="s">
        <v>370</v>
      </c>
      <c r="P196" s="142">
        <v>46010.0</v>
      </c>
      <c r="Q196" s="80">
        <v>0.7090277777777778</v>
      </c>
      <c r="R196" s="84" t="str">
        <f t="shared" si="4"/>
        <v>1766138469621743270</v>
      </c>
      <c r="S196" s="84"/>
      <c r="T196" s="84"/>
    </row>
    <row r="197" ht="22.5" customHeight="1">
      <c r="A197" s="39" t="s">
        <v>351</v>
      </c>
      <c r="B197" s="44">
        <v>46010.0</v>
      </c>
      <c r="C197" s="46" t="s">
        <v>262</v>
      </c>
      <c r="D197" s="48" t="s">
        <v>650</v>
      </c>
      <c r="E197" s="90">
        <v>2.02500000000135E14</v>
      </c>
      <c r="F197" s="53" t="s">
        <v>146</v>
      </c>
      <c r="G197" s="57">
        <f t="array" ref="G197">IF(F197&lt;&gt;"",INDEX(tb_MainDatabase[Barcode],MATCH(F197,tb_MainDatabase[Link],0)),"")</f>
        <v>8857128012026</v>
      </c>
      <c r="H197" s="62" t="str">
        <f t="array" ref="H197">IF(F197&lt;&gt;"",INDEX(tb_MainDatabase[Grand],MATCH(F197,tb_MainDatabase[Link],0)),"")</f>
        <v>EDP</v>
      </c>
      <c r="I197" s="62" t="str">
        <f t="array" ref="I197">IF(F197&lt;&gt;"",INDEX(tb_MainDatabase[Size],MATCH(F197,tb_MainDatabase[Link],0)),"")</f>
        <v>10 ml.</v>
      </c>
      <c r="J197" s="65">
        <v>1.0</v>
      </c>
      <c r="K197" s="57">
        <f t="array" ref="K197">IF(F197&lt;&gt;"",INDEX(tb_MainDatabase[ราคา],MATCH(F197,tb_MainDatabase[Link],0)),"")*J197</f>
        <v>450</v>
      </c>
      <c r="L197" s="65">
        <v>100.0</v>
      </c>
      <c r="M197" s="57">
        <f t="shared" si="2"/>
        <v>350</v>
      </c>
      <c r="N197" s="75">
        <f t="shared" si="3"/>
        <v>350</v>
      </c>
      <c r="O197" s="77" t="s">
        <v>370</v>
      </c>
      <c r="P197" s="142">
        <v>46010.0</v>
      </c>
      <c r="Q197" s="80">
        <v>0.7104166666666667</v>
      </c>
      <c r="R197" s="84" t="str">
        <f t="shared" si="4"/>
        <v>1766138568928104167</v>
      </c>
      <c r="S197" s="84"/>
      <c r="T197" s="84"/>
    </row>
    <row r="198" ht="22.5" customHeight="1">
      <c r="A198" s="39" t="s">
        <v>351</v>
      </c>
      <c r="B198" s="44">
        <v>46010.0</v>
      </c>
      <c r="C198" s="46" t="s">
        <v>262</v>
      </c>
      <c r="D198" s="48" t="s">
        <v>655</v>
      </c>
      <c r="E198" s="90">
        <v>2.02500000000136E14</v>
      </c>
      <c r="F198" s="53" t="s">
        <v>517</v>
      </c>
      <c r="G198" s="57">
        <f t="array" ref="G198">IF(F198&lt;&gt;"",INDEX(tb_MainDatabase[Barcode],MATCH(F198,tb_MainDatabase[Link],0)),"")</f>
        <v>8857128012058</v>
      </c>
      <c r="H198" s="62" t="str">
        <f t="array" ref="H198">IF(F198&lt;&gt;"",INDEX(tb_MainDatabase[Grand],MATCH(F198,tb_MainDatabase[Link],0)),"")</f>
        <v>EDP</v>
      </c>
      <c r="I198" s="62" t="str">
        <f t="array" ref="I198">IF(F198&lt;&gt;"",INDEX(tb_MainDatabase[Size],MATCH(F198,tb_MainDatabase[Link],0)),"")</f>
        <v>10 ml.</v>
      </c>
      <c r="J198" s="65">
        <v>1.0</v>
      </c>
      <c r="K198" s="57">
        <f t="array" ref="K198">IF(F198&lt;&gt;"",INDEX(tb_MainDatabase[ราคา],MATCH(F198,tb_MainDatabase[Link],0)),"")*J198</f>
        <v>450</v>
      </c>
      <c r="L198" s="65">
        <v>100.0</v>
      </c>
      <c r="M198" s="57">
        <f t="shared" si="2"/>
        <v>350</v>
      </c>
      <c r="N198" s="75">
        <f t="shared" si="3"/>
        <v>350</v>
      </c>
      <c r="O198" s="77" t="s">
        <v>370</v>
      </c>
      <c r="P198" s="142">
        <v>46010.0</v>
      </c>
      <c r="Q198" s="80">
        <v>0.7965277777777777</v>
      </c>
      <c r="R198" s="84" t="str">
        <f t="shared" si="4"/>
        <v>1766145965855870645</v>
      </c>
      <c r="S198" s="84"/>
      <c r="T198" s="84"/>
    </row>
    <row r="199" ht="22.5" customHeight="1">
      <c r="A199" s="39" t="s">
        <v>351</v>
      </c>
      <c r="B199" s="44">
        <v>46010.0</v>
      </c>
      <c r="C199" s="46" t="s">
        <v>262</v>
      </c>
      <c r="D199" s="48" t="s">
        <v>659</v>
      </c>
      <c r="E199" s="90">
        <v>2.02500000000137E14</v>
      </c>
      <c r="F199" s="53" t="s">
        <v>631</v>
      </c>
      <c r="G199" s="57">
        <f t="array" ref="G199">IF(F199&lt;&gt;"",INDEX(tb_MainDatabase[Barcode],MATCH(F199,tb_MainDatabase[Link],0)),"")</f>
        <v>8857128012023</v>
      </c>
      <c r="H199" s="62" t="str">
        <f t="array" ref="H199">IF(F199&lt;&gt;"",INDEX(tb_MainDatabase[Grand],MATCH(F199,tb_MainDatabase[Link],0)),"")</f>
        <v>EDP</v>
      </c>
      <c r="I199" s="62" t="str">
        <f t="array" ref="I199">IF(F199&lt;&gt;"",INDEX(tb_MainDatabase[Size],MATCH(F199,tb_MainDatabase[Link],0)),"")</f>
        <v>30 ml.</v>
      </c>
      <c r="J199" s="65">
        <v>1.0</v>
      </c>
      <c r="K199" s="57">
        <f t="array" ref="K199">IF(F199&lt;&gt;"",INDEX(tb_MainDatabase[ราคา],MATCH(F199,tb_MainDatabase[Link],0)),"")*J199</f>
        <v>1290</v>
      </c>
      <c r="L199" s="65">
        <v>300.0</v>
      </c>
      <c r="M199" s="57">
        <f t="shared" si="2"/>
        <v>990</v>
      </c>
      <c r="N199" s="75">
        <f t="shared" si="3"/>
        <v>990</v>
      </c>
      <c r="O199" s="77" t="s">
        <v>133</v>
      </c>
      <c r="P199" s="107"/>
      <c r="Q199" s="80"/>
      <c r="R199" s="84" t="str">
        <f t="shared" si="4"/>
        <v>1766148403679979701</v>
      </c>
      <c r="S199" s="84"/>
      <c r="T199" s="84"/>
    </row>
    <row r="200" ht="22.5" customHeight="1">
      <c r="A200" s="39" t="s">
        <v>351</v>
      </c>
      <c r="B200" s="44">
        <v>46010.0</v>
      </c>
      <c r="C200" s="46" t="s">
        <v>262</v>
      </c>
      <c r="D200" s="48" t="s">
        <v>661</v>
      </c>
      <c r="E200" s="90">
        <v>2.02500000000138E14</v>
      </c>
      <c r="F200" s="53" t="s">
        <v>333</v>
      </c>
      <c r="G200" s="57">
        <f t="array" ref="G200">IF(F200&lt;&gt;"",INDEX(tb_MainDatabase[Barcode],MATCH(F200,tb_MainDatabase[Link],0)),"")</f>
        <v>8857128012048</v>
      </c>
      <c r="H200" s="62" t="str">
        <f t="array" ref="H200">IF(F200&lt;&gt;"",INDEX(tb_MainDatabase[Grand],MATCH(F200,tb_MainDatabase[Link],0)),"")</f>
        <v>EDP</v>
      </c>
      <c r="I200" s="62" t="str">
        <f t="array" ref="I200">IF(F200&lt;&gt;"",INDEX(tb_MainDatabase[Size],MATCH(F200,tb_MainDatabase[Link],0)),"")</f>
        <v>30 ml.</v>
      </c>
      <c r="J200" s="65">
        <v>1.0</v>
      </c>
      <c r="K200" s="57">
        <f t="array" ref="K200">IF(F200&lt;&gt;"",INDEX(tb_MainDatabase[ราคา],MATCH(F200,tb_MainDatabase[Link],0)),"")*J200</f>
        <v>1290</v>
      </c>
      <c r="L200" s="65">
        <v>300.0</v>
      </c>
      <c r="M200" s="57">
        <f t="shared" si="2"/>
        <v>990</v>
      </c>
      <c r="N200" s="75">
        <f t="shared" si="3"/>
        <v>2970</v>
      </c>
      <c r="O200" s="77" t="s">
        <v>133</v>
      </c>
      <c r="P200" s="107"/>
      <c r="Q200" s="80"/>
      <c r="R200" s="84" t="str">
        <f t="shared" si="4"/>
        <v>1766151613001242438</v>
      </c>
      <c r="S200" s="84"/>
      <c r="T200" s="84"/>
    </row>
    <row r="201" ht="22.5" customHeight="1">
      <c r="A201" s="39" t="s">
        <v>351</v>
      </c>
      <c r="B201" s="44">
        <v>46010.0</v>
      </c>
      <c r="C201" s="46" t="s">
        <v>262</v>
      </c>
      <c r="D201" s="48" t="s">
        <v>661</v>
      </c>
      <c r="E201" s="90">
        <v>2.02500000000138E14</v>
      </c>
      <c r="F201" s="53" t="s">
        <v>45</v>
      </c>
      <c r="G201" s="57">
        <f t="array" ref="G201">IF(F201&lt;&gt;"",INDEX(tb_MainDatabase[Barcode],MATCH(F201,tb_MainDatabase[Link],0)),"")</f>
        <v>8857128011850</v>
      </c>
      <c r="H201" s="62" t="str">
        <f t="array" ref="H201">IF(F201&lt;&gt;"",INDEX(tb_MainDatabase[Grand],MATCH(F201,tb_MainDatabase[Link],0)),"")</f>
        <v>EDP</v>
      </c>
      <c r="I201" s="62" t="str">
        <f t="array" ref="I201">IF(F201&lt;&gt;"",INDEX(tb_MainDatabase[Size],MATCH(F201,tb_MainDatabase[Link],0)),"")</f>
        <v>30 ml.</v>
      </c>
      <c r="J201" s="65">
        <v>1.0</v>
      </c>
      <c r="K201" s="57">
        <f t="array" ref="K201">IF(F201&lt;&gt;"",INDEX(tb_MainDatabase[ราคา],MATCH(F201,tb_MainDatabase[Link],0)),"")*J201</f>
        <v>1290</v>
      </c>
      <c r="L201" s="65">
        <v>300.0</v>
      </c>
      <c r="M201" s="57">
        <f t="shared" si="2"/>
        <v>990</v>
      </c>
      <c r="N201" s="75">
        <f t="shared" si="3"/>
        <v>0</v>
      </c>
      <c r="O201" s="77"/>
      <c r="P201" s="107"/>
      <c r="Q201" s="80"/>
      <c r="R201" s="84">
        <f t="shared" si="4"/>
        <v>0</v>
      </c>
      <c r="S201" s="84"/>
      <c r="T201" s="84"/>
    </row>
    <row r="202" ht="22.5" customHeight="1">
      <c r="A202" s="39" t="s">
        <v>351</v>
      </c>
      <c r="B202" s="44">
        <v>46010.0</v>
      </c>
      <c r="C202" s="46" t="s">
        <v>262</v>
      </c>
      <c r="D202" s="48" t="s">
        <v>661</v>
      </c>
      <c r="E202" s="90">
        <v>2.02500000000138E14</v>
      </c>
      <c r="F202" s="53" t="s">
        <v>494</v>
      </c>
      <c r="G202" s="57">
        <f t="array" ref="G202">IF(F202&lt;&gt;"",INDEX(tb_MainDatabase[Barcode],MATCH(F202,tb_MainDatabase[Link],0)),"")</f>
        <v>8857128011881</v>
      </c>
      <c r="H202" s="62" t="str">
        <f t="array" ref="H202">IF(F202&lt;&gt;"",INDEX(tb_MainDatabase[Grand],MATCH(F202,tb_MainDatabase[Link],0)),"")</f>
        <v>EDP</v>
      </c>
      <c r="I202" s="62" t="str">
        <f t="array" ref="I202">IF(F202&lt;&gt;"",INDEX(tb_MainDatabase[Size],MATCH(F202,tb_MainDatabase[Link],0)),"")</f>
        <v>30 ml.</v>
      </c>
      <c r="J202" s="65">
        <v>1.0</v>
      </c>
      <c r="K202" s="57">
        <f t="array" ref="K202">IF(F202&lt;&gt;"",INDEX(tb_MainDatabase[ราคา],MATCH(F202,tb_MainDatabase[Link],0)),"")*J202</f>
        <v>1290</v>
      </c>
      <c r="L202" s="65">
        <v>300.0</v>
      </c>
      <c r="M202" s="57">
        <f t="shared" si="2"/>
        <v>990</v>
      </c>
      <c r="N202" s="75">
        <f t="shared" si="3"/>
        <v>0</v>
      </c>
      <c r="O202" s="77"/>
      <c r="P202" s="107"/>
      <c r="Q202" s="80"/>
      <c r="R202" s="84">
        <f t="shared" si="4"/>
        <v>0</v>
      </c>
      <c r="S202" s="84"/>
      <c r="T202" s="84"/>
    </row>
    <row r="203" ht="22.5" customHeight="1">
      <c r="A203" s="39" t="s">
        <v>351</v>
      </c>
      <c r="B203" s="44">
        <v>46010.0</v>
      </c>
      <c r="C203" s="46" t="s">
        <v>262</v>
      </c>
      <c r="D203" s="48" t="s">
        <v>661</v>
      </c>
      <c r="E203" s="90">
        <v>2.02500000000138E14</v>
      </c>
      <c r="F203" s="53" t="s">
        <v>168</v>
      </c>
      <c r="G203" s="57">
        <f t="array" ref="G203">IF(F203&lt;&gt;"",INDEX(tb_MainDatabase[Barcode],MATCH(F203,tb_MainDatabase[Link],0)),"")</f>
        <v>8857128012056</v>
      </c>
      <c r="H203" s="62" t="str">
        <f t="array" ref="H203">IF(F203&lt;&gt;"",INDEX(tb_MainDatabase[Grand],MATCH(F203,tb_MainDatabase[Link],0)),"")</f>
        <v>EDP</v>
      </c>
      <c r="I203" s="62" t="str">
        <f t="array" ref="I203">IF(F203&lt;&gt;"",INDEX(tb_MainDatabase[Size],MATCH(F203,tb_MainDatabase[Link],0)),"")</f>
        <v>4 ml.</v>
      </c>
      <c r="J203" s="65">
        <v>1.0</v>
      </c>
      <c r="K203" s="57">
        <f t="array" ref="K203">IF(F203&lt;&gt;"",INDEX(tb_MainDatabase[ราคา],MATCH(F203,tb_MainDatabase[Link],0)),"")*J203</f>
        <v>179</v>
      </c>
      <c r="L203" s="65">
        <v>179.0</v>
      </c>
      <c r="M203" s="57">
        <f t="shared" si="2"/>
        <v>0</v>
      </c>
      <c r="N203" s="75">
        <f t="shared" si="3"/>
        <v>0</v>
      </c>
      <c r="O203" s="77"/>
      <c r="P203" s="107"/>
      <c r="Q203" s="80"/>
      <c r="R203" s="84">
        <f t="shared" si="4"/>
        <v>0</v>
      </c>
      <c r="S203" s="84"/>
      <c r="T203" s="84"/>
    </row>
    <row r="204" ht="22.5" customHeight="1">
      <c r="A204" s="39" t="s">
        <v>351</v>
      </c>
      <c r="B204" s="44">
        <v>46010.0</v>
      </c>
      <c r="C204" s="46" t="s">
        <v>262</v>
      </c>
      <c r="D204" s="48" t="s">
        <v>661</v>
      </c>
      <c r="E204" s="90">
        <v>2.02500000000138E14</v>
      </c>
      <c r="F204" s="53" t="s">
        <v>150</v>
      </c>
      <c r="G204" s="57">
        <f t="array" ref="G204">IF(F204&lt;&gt;"",INDEX(tb_MainDatabase[Barcode],MATCH(F204,tb_MainDatabase[Link],0)),"")</f>
        <v>8857128012016</v>
      </c>
      <c r="H204" s="62" t="str">
        <f t="array" ref="H204">IF(F204&lt;&gt;"",INDEX(tb_MainDatabase[Grand],MATCH(F204,tb_MainDatabase[Link],0)),"")</f>
        <v>EDP</v>
      </c>
      <c r="I204" s="62" t="str">
        <f t="array" ref="I204">IF(F204&lt;&gt;"",INDEX(tb_MainDatabase[Size],MATCH(F204,tb_MainDatabase[Link],0)),"")</f>
        <v>4 ml.</v>
      </c>
      <c r="J204" s="65">
        <v>1.0</v>
      </c>
      <c r="K204" s="57">
        <f t="array" ref="K204">IF(F204&lt;&gt;"",INDEX(tb_MainDatabase[ราคา],MATCH(F204,tb_MainDatabase[Link],0)),"")*J204</f>
        <v>179</v>
      </c>
      <c r="L204" s="65">
        <v>179.0</v>
      </c>
      <c r="M204" s="57">
        <f t="shared" si="2"/>
        <v>0</v>
      </c>
      <c r="N204" s="75">
        <f t="shared" si="3"/>
        <v>0</v>
      </c>
      <c r="O204" s="77"/>
      <c r="P204" s="107"/>
      <c r="Q204" s="80"/>
      <c r="R204" s="84">
        <f t="shared" si="4"/>
        <v>0</v>
      </c>
      <c r="S204" s="84"/>
      <c r="T204" s="84"/>
    </row>
    <row r="205" ht="22.5" customHeight="1">
      <c r="A205" s="39" t="s">
        <v>351</v>
      </c>
      <c r="B205" s="44">
        <v>46010.0</v>
      </c>
      <c r="C205" s="46" t="s">
        <v>262</v>
      </c>
      <c r="D205" s="48" t="s">
        <v>661</v>
      </c>
      <c r="E205" s="90">
        <v>2.02500000000138E14</v>
      </c>
      <c r="F205" s="53" t="s">
        <v>155</v>
      </c>
      <c r="G205" s="108">
        <f t="array" ref="G205">IF(F205&lt;&gt;"",INDEX(tb_MainDatabase[Barcode],MATCH(F205,tb_MainDatabase[Link],0)),"")</f>
        <v>8857128012130</v>
      </c>
      <c r="H205" s="62" t="str">
        <f t="array" ref="H205">IF(F205&lt;&gt;"",INDEX(tb_MainDatabase[Grand],MATCH(F205,tb_MainDatabase[Link],0)),"")</f>
        <v>Tumbler</v>
      </c>
      <c r="I205" s="62" t="str">
        <f t="array" ref="I205">IF(F205&lt;&gt;"",INDEX(tb_MainDatabase[Size],MATCH(F205,tb_MainDatabase[Link],0)),"")</f>
        <v>White</v>
      </c>
      <c r="J205" s="65">
        <v>1.0</v>
      </c>
      <c r="K205" s="57">
        <f t="array" ref="K205">IF(F205&lt;&gt;"",INDEX(tb_MainDatabase[ราคา],MATCH(F205,tb_MainDatabase[Link],0)),"")*J205</f>
        <v>0</v>
      </c>
      <c r="L205" s="65"/>
      <c r="M205" s="57">
        <f t="shared" si="2"/>
        <v>0</v>
      </c>
      <c r="N205" s="75">
        <f t="shared" si="3"/>
        <v>0</v>
      </c>
      <c r="O205" s="77"/>
      <c r="P205" s="107"/>
      <c r="Q205" s="80"/>
      <c r="R205" s="84">
        <f t="shared" si="4"/>
        <v>0</v>
      </c>
      <c r="S205" s="84"/>
      <c r="T205" s="84"/>
    </row>
    <row r="206" ht="22.5" customHeight="1">
      <c r="A206" s="39" t="s">
        <v>351</v>
      </c>
      <c r="B206" s="44">
        <v>46011.0</v>
      </c>
      <c r="C206" s="46" t="s">
        <v>601</v>
      </c>
      <c r="D206" s="48" t="s">
        <v>670</v>
      </c>
      <c r="E206" s="90">
        <v>2.02500000000139E14</v>
      </c>
      <c r="F206" s="53" t="s">
        <v>148</v>
      </c>
      <c r="G206" s="57">
        <f t="array" ref="G206">IF(F206&lt;&gt;"",INDEX(tb_MainDatabase[Barcode],MATCH(F206,tb_MainDatabase[Link],0)),"")</f>
        <v>8857128011027</v>
      </c>
      <c r="H206" s="62" t="str">
        <f t="array" ref="H206">IF(F206&lt;&gt;"",INDEX(tb_MainDatabase[Grand],MATCH(F206,tb_MainDatabase[Link],0)),"")</f>
        <v>EDP</v>
      </c>
      <c r="I206" s="62" t="str">
        <f t="array" ref="I206">IF(F206&lt;&gt;"",INDEX(tb_MainDatabase[Size],MATCH(F206,tb_MainDatabase[Link],0)),"")</f>
        <v>50 ml.</v>
      </c>
      <c r="J206" s="65">
        <v>1.0</v>
      </c>
      <c r="K206" s="57">
        <f t="array" ref="K206">IF(F206&lt;&gt;"",INDEX(tb_MainDatabase[ราคา],MATCH(F206,tb_MainDatabase[Link],0)),"")*J206</f>
        <v>1890</v>
      </c>
      <c r="L206" s="65">
        <v>500.0</v>
      </c>
      <c r="M206" s="57">
        <f t="shared" si="2"/>
        <v>1390</v>
      </c>
      <c r="N206" s="75">
        <f t="shared" si="3"/>
        <v>2780</v>
      </c>
      <c r="O206" s="77" t="s">
        <v>60</v>
      </c>
      <c r="P206" s="142">
        <v>46011.0</v>
      </c>
      <c r="Q206" s="80">
        <v>0.5993055555555555</v>
      </c>
      <c r="R206" s="84" t="str">
        <f t="shared" si="4"/>
        <v>1766215172042820235</v>
      </c>
      <c r="S206" s="84"/>
      <c r="T206" s="84"/>
    </row>
    <row r="207" ht="22.5" customHeight="1">
      <c r="A207" s="39" t="s">
        <v>351</v>
      </c>
      <c r="B207" s="44">
        <v>46011.0</v>
      </c>
      <c r="C207" s="46" t="s">
        <v>601</v>
      </c>
      <c r="D207" s="48" t="s">
        <v>670</v>
      </c>
      <c r="E207" s="90">
        <v>2.02500000000139E14</v>
      </c>
      <c r="F207" s="53" t="s">
        <v>175</v>
      </c>
      <c r="G207" s="57">
        <f t="array" ref="G207">IF(F207&lt;&gt;"",INDEX(tb_MainDatabase[Barcode],MATCH(F207,tb_MainDatabase[Link],0)),"")</f>
        <v>8857128011287</v>
      </c>
      <c r="H207" s="62" t="str">
        <f t="array" ref="H207">IF(F207&lt;&gt;"",INDEX(tb_MainDatabase[Grand],MATCH(F207,tb_MainDatabase[Link],0)),"")</f>
        <v>EDP</v>
      </c>
      <c r="I207" s="62" t="str">
        <f t="array" ref="I207">IF(F207&lt;&gt;"",INDEX(tb_MainDatabase[Size],MATCH(F207,tb_MainDatabase[Link],0)),"")</f>
        <v>50 ml.</v>
      </c>
      <c r="J207" s="65">
        <v>1.0</v>
      </c>
      <c r="K207" s="57">
        <f t="array" ref="K207">IF(F207&lt;&gt;"",INDEX(tb_MainDatabase[ราคา],MATCH(F207,tb_MainDatabase[Link],0)),"")*J207</f>
        <v>1890</v>
      </c>
      <c r="L207" s="65">
        <v>500.0</v>
      </c>
      <c r="M207" s="57">
        <f t="shared" si="2"/>
        <v>1390</v>
      </c>
      <c r="N207" s="75">
        <f t="shared" si="3"/>
        <v>0</v>
      </c>
      <c r="O207" s="77"/>
      <c r="P207" s="107"/>
      <c r="Q207" s="80"/>
      <c r="R207" s="84">
        <f t="shared" si="4"/>
        <v>0</v>
      </c>
      <c r="S207" s="84"/>
      <c r="T207" s="84"/>
    </row>
    <row r="208" ht="22.5" customHeight="1">
      <c r="A208" s="39" t="s">
        <v>351</v>
      </c>
      <c r="B208" s="44">
        <v>46011.0</v>
      </c>
      <c r="C208" s="46" t="s">
        <v>601</v>
      </c>
      <c r="D208" s="48" t="s">
        <v>670</v>
      </c>
      <c r="E208" s="90">
        <v>2.02500000000139E14</v>
      </c>
      <c r="F208" s="53" t="s">
        <v>168</v>
      </c>
      <c r="G208" s="57">
        <f t="array" ref="G208">IF(F208&lt;&gt;"",INDEX(tb_MainDatabase[Barcode],MATCH(F208,tb_MainDatabase[Link],0)),"")</f>
        <v>8857128012056</v>
      </c>
      <c r="H208" s="62" t="str">
        <f t="array" ref="H208">IF(F208&lt;&gt;"",INDEX(tb_MainDatabase[Grand],MATCH(F208,tb_MainDatabase[Link],0)),"")</f>
        <v>EDP</v>
      </c>
      <c r="I208" s="62" t="str">
        <f t="array" ref="I208">IF(F208&lt;&gt;"",INDEX(tb_MainDatabase[Size],MATCH(F208,tb_MainDatabase[Link],0)),"")</f>
        <v>4 ml.</v>
      </c>
      <c r="J208" s="65">
        <v>1.0</v>
      </c>
      <c r="K208" s="57">
        <f t="array" ref="K208">IF(F208&lt;&gt;"",INDEX(tb_MainDatabase[ราคา],MATCH(F208,tb_MainDatabase[Link],0)),"")*J208</f>
        <v>179</v>
      </c>
      <c r="L208" s="65">
        <v>179.0</v>
      </c>
      <c r="M208" s="57">
        <f t="shared" si="2"/>
        <v>0</v>
      </c>
      <c r="N208" s="75">
        <f t="shared" si="3"/>
        <v>0</v>
      </c>
      <c r="O208" s="77"/>
      <c r="P208" s="107"/>
      <c r="Q208" s="80"/>
      <c r="R208" s="84">
        <f t="shared" si="4"/>
        <v>0</v>
      </c>
      <c r="S208" s="84"/>
      <c r="T208" s="84"/>
    </row>
    <row r="209" ht="22.5" customHeight="1">
      <c r="A209" s="39" t="s">
        <v>351</v>
      </c>
      <c r="B209" s="44">
        <v>46011.0</v>
      </c>
      <c r="C209" s="46" t="s">
        <v>601</v>
      </c>
      <c r="D209" s="48" t="s">
        <v>670</v>
      </c>
      <c r="E209" s="90">
        <v>2.02500000000139E14</v>
      </c>
      <c r="F209" s="53" t="s">
        <v>82</v>
      </c>
      <c r="G209" s="57">
        <f t="array" ref="G209">IF(F209&lt;&gt;"",INDEX(tb_MainDatabase[Barcode],MATCH(F209,tb_MainDatabase[Link],0)),"")</f>
        <v>8857128012078</v>
      </c>
      <c r="H209" s="62" t="str">
        <f t="array" ref="H209">IF(F209&lt;&gt;"",INDEX(tb_MainDatabase[Grand],MATCH(F209,tb_MainDatabase[Link],0)),"")</f>
        <v>EDP</v>
      </c>
      <c r="I209" s="62" t="str">
        <f t="array" ref="I209">IF(F209&lt;&gt;"",INDEX(tb_MainDatabase[Size],MATCH(F209,tb_MainDatabase[Link],0)),"")</f>
        <v>4 ml.</v>
      </c>
      <c r="J209" s="65">
        <v>1.0</v>
      </c>
      <c r="K209" s="57">
        <f t="array" ref="K209">IF(F209&lt;&gt;"",INDEX(tb_MainDatabase[ราคา],MATCH(F209,tb_MainDatabase[Link],0)),"")*J209</f>
        <v>179</v>
      </c>
      <c r="L209" s="65">
        <v>179.0</v>
      </c>
      <c r="M209" s="57">
        <f t="shared" si="2"/>
        <v>0</v>
      </c>
      <c r="N209" s="75">
        <f t="shared" si="3"/>
        <v>0</v>
      </c>
      <c r="O209" s="77"/>
      <c r="P209" s="107"/>
      <c r="Q209" s="80"/>
      <c r="R209" s="84">
        <f t="shared" si="4"/>
        <v>0</v>
      </c>
      <c r="S209" s="84"/>
      <c r="T209" s="84"/>
    </row>
    <row r="210" ht="22.5" customHeight="1">
      <c r="A210" s="39" t="s">
        <v>351</v>
      </c>
      <c r="B210" s="44">
        <v>46011.0</v>
      </c>
      <c r="C210" s="46" t="s">
        <v>601</v>
      </c>
      <c r="D210" s="48" t="s">
        <v>670</v>
      </c>
      <c r="E210" s="90">
        <v>2.02500000000139E14</v>
      </c>
      <c r="F210" s="53" t="s">
        <v>74</v>
      </c>
      <c r="G210" s="108">
        <f t="array" ref="G210">IF(F210&lt;&gt;"",INDEX(tb_MainDatabase[Barcode],MATCH(F210,tb_MainDatabase[Link],0)),"")</f>
        <v>8857128012131</v>
      </c>
      <c r="H210" s="62" t="str">
        <f t="array" ref="H210">IF(F210&lt;&gt;"",INDEX(tb_MainDatabase[Grand],MATCH(F210,tb_MainDatabase[Link],0)),"")</f>
        <v>Tumbler</v>
      </c>
      <c r="I210" s="62" t="str">
        <f t="array" ref="I210">IF(F210&lt;&gt;"",INDEX(tb_MainDatabase[Size],MATCH(F210,tb_MainDatabase[Link],0)),"")</f>
        <v>Dark Blue</v>
      </c>
      <c r="J210" s="65">
        <v>1.0</v>
      </c>
      <c r="K210" s="57">
        <f t="array" ref="K210">IF(F210&lt;&gt;"",INDEX(tb_MainDatabase[ราคา],MATCH(F210,tb_MainDatabase[Link],0)),"")*J210</f>
        <v>0</v>
      </c>
      <c r="L210" s="65"/>
      <c r="M210" s="57">
        <f t="shared" si="2"/>
        <v>0</v>
      </c>
      <c r="N210" s="75">
        <f t="shared" si="3"/>
        <v>0</v>
      </c>
      <c r="O210" s="77"/>
      <c r="P210" s="107"/>
      <c r="Q210" s="80"/>
      <c r="R210" s="84">
        <f t="shared" si="4"/>
        <v>0</v>
      </c>
      <c r="S210" s="84"/>
      <c r="T210" s="84"/>
    </row>
    <row r="211" ht="22.5" customHeight="1">
      <c r="A211" s="39" t="s">
        <v>351</v>
      </c>
      <c r="B211" s="44">
        <v>46011.0</v>
      </c>
      <c r="C211" s="46" t="s">
        <v>601</v>
      </c>
      <c r="D211" s="48" t="s">
        <v>679</v>
      </c>
      <c r="E211" s="90">
        <v>2.0250000000014E14</v>
      </c>
      <c r="F211" s="53" t="s">
        <v>89</v>
      </c>
      <c r="G211" s="57">
        <f t="array" ref="G211">IF(F211&lt;&gt;"",INDEX(tb_MainDatabase[Barcode],MATCH(F211,tb_MainDatabase[Link],0)),"")</f>
        <v>8857128011058</v>
      </c>
      <c r="H211" s="62" t="str">
        <f t="array" ref="H211">IF(F211&lt;&gt;"",INDEX(tb_MainDatabase[Grand],MATCH(F211,tb_MainDatabase[Link],0)),"")</f>
        <v>EDP</v>
      </c>
      <c r="I211" s="62" t="str">
        <f t="array" ref="I211">IF(F211&lt;&gt;"",INDEX(tb_MainDatabase[Size],MATCH(F211,tb_MainDatabase[Link],0)),"")</f>
        <v>50 ml.</v>
      </c>
      <c r="J211" s="65">
        <v>1.0</v>
      </c>
      <c r="K211" s="57">
        <f t="array" ref="K211">IF(F211&lt;&gt;"",INDEX(tb_MainDatabase[ราคา],MATCH(F211,tb_MainDatabase[Link],0)),"")*J211</f>
        <v>1890</v>
      </c>
      <c r="L211" s="65">
        <v>500.0</v>
      </c>
      <c r="M211" s="57">
        <f t="shared" si="2"/>
        <v>1390</v>
      </c>
      <c r="N211" s="75">
        <f t="shared" si="3"/>
        <v>2780</v>
      </c>
      <c r="O211" s="77" t="s">
        <v>133</v>
      </c>
      <c r="P211" s="107"/>
      <c r="Q211" s="80"/>
      <c r="R211" s="84" t="str">
        <f t="shared" si="4"/>
        <v>1766216108293817806</v>
      </c>
      <c r="S211" s="84"/>
      <c r="T211" s="84"/>
    </row>
    <row r="212" ht="22.5" customHeight="1">
      <c r="A212" s="39" t="s">
        <v>351</v>
      </c>
      <c r="B212" s="44">
        <v>46011.0</v>
      </c>
      <c r="C212" s="46" t="s">
        <v>601</v>
      </c>
      <c r="D212" s="48" t="s">
        <v>679</v>
      </c>
      <c r="E212" s="90">
        <v>2.0250000000014E14</v>
      </c>
      <c r="F212" s="53" t="s">
        <v>93</v>
      </c>
      <c r="G212" s="57">
        <f t="array" ref="G212">IF(F212&lt;&gt;"",INDEX(tb_MainDatabase[Barcode],MATCH(F212,tb_MainDatabase[Link],0)),"")</f>
        <v>8857128011171</v>
      </c>
      <c r="H212" s="62" t="str">
        <f t="array" ref="H212">IF(F212&lt;&gt;"",INDEX(tb_MainDatabase[Grand],MATCH(F212,tb_MainDatabase[Link],0)),"")</f>
        <v>EDP</v>
      </c>
      <c r="I212" s="62" t="str">
        <f t="array" ref="I212">IF(F212&lt;&gt;"",INDEX(tb_MainDatabase[Size],MATCH(F212,tb_MainDatabase[Link],0)),"")</f>
        <v>50 ml.</v>
      </c>
      <c r="J212" s="65">
        <v>1.0</v>
      </c>
      <c r="K212" s="57">
        <f t="array" ref="K212">IF(F212&lt;&gt;"",INDEX(tb_MainDatabase[ราคา],MATCH(F212,tb_MainDatabase[Link],0)),"")*J212</f>
        <v>1890</v>
      </c>
      <c r="L212" s="65">
        <v>500.0</v>
      </c>
      <c r="M212" s="57">
        <f t="shared" si="2"/>
        <v>1390</v>
      </c>
      <c r="N212" s="75">
        <f t="shared" si="3"/>
        <v>0</v>
      </c>
      <c r="O212" s="77"/>
      <c r="P212" s="107"/>
      <c r="Q212" s="80"/>
      <c r="R212" s="84">
        <f t="shared" si="4"/>
        <v>0</v>
      </c>
      <c r="S212" s="84"/>
      <c r="T212" s="84"/>
    </row>
    <row r="213" ht="22.5" customHeight="1">
      <c r="A213" s="39" t="s">
        <v>351</v>
      </c>
      <c r="B213" s="44">
        <v>46011.0</v>
      </c>
      <c r="C213" s="46" t="s">
        <v>601</v>
      </c>
      <c r="D213" s="48" t="s">
        <v>679</v>
      </c>
      <c r="E213" s="90">
        <v>2.0250000000014E14</v>
      </c>
      <c r="F213" s="53" t="s">
        <v>150</v>
      </c>
      <c r="G213" s="57">
        <f t="array" ref="G213">IF(F213&lt;&gt;"",INDEX(tb_MainDatabase[Barcode],MATCH(F213,tb_MainDatabase[Link],0)),"")</f>
        <v>8857128012016</v>
      </c>
      <c r="H213" s="62" t="str">
        <f t="array" ref="H213">IF(F213&lt;&gt;"",INDEX(tb_MainDatabase[Grand],MATCH(F213,tb_MainDatabase[Link],0)),"")</f>
        <v>EDP</v>
      </c>
      <c r="I213" s="62" t="str">
        <f t="array" ref="I213">IF(F213&lt;&gt;"",INDEX(tb_MainDatabase[Size],MATCH(F213,tb_MainDatabase[Link],0)),"")</f>
        <v>4 ml.</v>
      </c>
      <c r="J213" s="65">
        <v>1.0</v>
      </c>
      <c r="K213" s="57">
        <f t="array" ref="K213">IF(F213&lt;&gt;"",INDEX(tb_MainDatabase[ราคา],MATCH(F213,tb_MainDatabase[Link],0)),"")*J213</f>
        <v>179</v>
      </c>
      <c r="L213" s="65">
        <v>179.0</v>
      </c>
      <c r="M213" s="57">
        <f t="shared" si="2"/>
        <v>0</v>
      </c>
      <c r="N213" s="75">
        <f t="shared" si="3"/>
        <v>0</v>
      </c>
      <c r="O213" s="77"/>
      <c r="P213" s="107"/>
      <c r="Q213" s="80"/>
      <c r="R213" s="84">
        <f t="shared" si="4"/>
        <v>0</v>
      </c>
      <c r="S213" s="84"/>
      <c r="T213" s="84"/>
    </row>
    <row r="214" ht="22.5" customHeight="1">
      <c r="A214" s="39" t="s">
        <v>351</v>
      </c>
      <c r="B214" s="44">
        <v>46011.0</v>
      </c>
      <c r="C214" s="46" t="s">
        <v>601</v>
      </c>
      <c r="D214" s="48" t="s">
        <v>679</v>
      </c>
      <c r="E214" s="90">
        <v>2.0250000000014E14</v>
      </c>
      <c r="F214" s="53" t="s">
        <v>82</v>
      </c>
      <c r="G214" s="57">
        <f t="array" ref="G214">IF(F214&lt;&gt;"",INDEX(tb_MainDatabase[Barcode],MATCH(F214,tb_MainDatabase[Link],0)),"")</f>
        <v>8857128012078</v>
      </c>
      <c r="H214" s="62" t="str">
        <f t="array" ref="H214">IF(F214&lt;&gt;"",INDEX(tb_MainDatabase[Grand],MATCH(F214,tb_MainDatabase[Link],0)),"")</f>
        <v>EDP</v>
      </c>
      <c r="I214" s="62" t="str">
        <f t="array" ref="I214">IF(F214&lt;&gt;"",INDEX(tb_MainDatabase[Size],MATCH(F214,tb_MainDatabase[Link],0)),"")</f>
        <v>4 ml.</v>
      </c>
      <c r="J214" s="65">
        <v>1.0</v>
      </c>
      <c r="K214" s="57">
        <f t="array" ref="K214">IF(F214&lt;&gt;"",INDEX(tb_MainDatabase[ราคา],MATCH(F214,tb_MainDatabase[Link],0)),"")*J214</f>
        <v>179</v>
      </c>
      <c r="L214" s="65">
        <v>179.0</v>
      </c>
      <c r="M214" s="57">
        <f t="shared" si="2"/>
        <v>0</v>
      </c>
      <c r="N214" s="75">
        <f t="shared" si="3"/>
        <v>0</v>
      </c>
      <c r="O214" s="77"/>
      <c r="P214" s="107"/>
      <c r="Q214" s="80"/>
      <c r="R214" s="84">
        <f t="shared" si="4"/>
        <v>0</v>
      </c>
      <c r="S214" s="84"/>
      <c r="T214" s="84"/>
    </row>
    <row r="215" ht="22.5" customHeight="1">
      <c r="A215" s="39" t="s">
        <v>351</v>
      </c>
      <c r="B215" s="44">
        <v>46011.0</v>
      </c>
      <c r="C215" s="46" t="s">
        <v>601</v>
      </c>
      <c r="D215" s="48" t="s">
        <v>679</v>
      </c>
      <c r="E215" s="90">
        <v>2.0250000000014E14</v>
      </c>
      <c r="F215" s="53" t="s">
        <v>74</v>
      </c>
      <c r="G215" s="108">
        <f t="array" ref="G215">IF(F215&lt;&gt;"",INDEX(tb_MainDatabase[Barcode],MATCH(F215,tb_MainDatabase[Link],0)),"")</f>
        <v>8857128012131</v>
      </c>
      <c r="H215" s="62" t="str">
        <f t="array" ref="H215">IF(F215&lt;&gt;"",INDEX(tb_MainDatabase[Grand],MATCH(F215,tb_MainDatabase[Link],0)),"")</f>
        <v>Tumbler</v>
      </c>
      <c r="I215" s="62" t="str">
        <f t="array" ref="I215">IF(F215&lt;&gt;"",INDEX(tb_MainDatabase[Size],MATCH(F215,tb_MainDatabase[Link],0)),"")</f>
        <v>Dark Blue</v>
      </c>
      <c r="J215" s="65">
        <v>1.0</v>
      </c>
      <c r="K215" s="57">
        <f t="array" ref="K215">IF(F215&lt;&gt;"",INDEX(tb_MainDatabase[ราคา],MATCH(F215,tb_MainDatabase[Link],0)),"")*J215</f>
        <v>0</v>
      </c>
      <c r="L215" s="65"/>
      <c r="M215" s="57">
        <f t="shared" si="2"/>
        <v>0</v>
      </c>
      <c r="N215" s="75">
        <f t="shared" si="3"/>
        <v>0</v>
      </c>
      <c r="O215" s="77"/>
      <c r="P215" s="107"/>
      <c r="Q215" s="80"/>
      <c r="R215" s="84">
        <f t="shared" si="4"/>
        <v>0</v>
      </c>
      <c r="S215" s="84"/>
      <c r="T215" s="84"/>
    </row>
    <row r="216" ht="22.5" customHeight="1">
      <c r="A216" s="39" t="s">
        <v>351</v>
      </c>
      <c r="B216" s="44">
        <v>46011.0</v>
      </c>
      <c r="C216" s="46" t="s">
        <v>601</v>
      </c>
      <c r="D216" s="48" t="s">
        <v>692</v>
      </c>
      <c r="E216" s="90">
        <v>2.02500000000141E14</v>
      </c>
      <c r="F216" s="53" t="s">
        <v>93</v>
      </c>
      <c r="G216" s="57">
        <f t="array" ref="G216">IF(F216&lt;&gt;"",INDEX(tb_MainDatabase[Barcode],MATCH(F216,tb_MainDatabase[Link],0)),"")</f>
        <v>8857128011171</v>
      </c>
      <c r="H216" s="62" t="str">
        <f t="array" ref="H216">IF(F216&lt;&gt;"",INDEX(tb_MainDatabase[Grand],MATCH(F216,tb_MainDatabase[Link],0)),"")</f>
        <v>EDP</v>
      </c>
      <c r="I216" s="62" t="str">
        <f t="array" ref="I216">IF(F216&lt;&gt;"",INDEX(tb_MainDatabase[Size],MATCH(F216,tb_MainDatabase[Link],0)),"")</f>
        <v>50 ml.</v>
      </c>
      <c r="J216" s="65">
        <v>1.0</v>
      </c>
      <c r="K216" s="57">
        <f t="array" ref="K216">IF(F216&lt;&gt;"",INDEX(tb_MainDatabase[ราคา],MATCH(F216,tb_MainDatabase[Link],0)),"")*J216</f>
        <v>1890</v>
      </c>
      <c r="L216" s="65">
        <v>500.0</v>
      </c>
      <c r="M216" s="57">
        <f t="shared" si="2"/>
        <v>1390</v>
      </c>
      <c r="N216" s="75">
        <f t="shared" si="3"/>
        <v>1390</v>
      </c>
      <c r="O216" s="77" t="s">
        <v>370</v>
      </c>
      <c r="P216" s="142">
        <v>46011.0</v>
      </c>
      <c r="Q216" s="80">
        <v>0.9006944444444445</v>
      </c>
      <c r="R216" s="84" t="str">
        <f t="shared" si="4"/>
        <v>1766217838765125696</v>
      </c>
      <c r="S216" s="84"/>
      <c r="T216" s="84"/>
    </row>
    <row r="217" ht="22.5" customHeight="1">
      <c r="A217" s="39" t="s">
        <v>351</v>
      </c>
      <c r="B217" s="44">
        <v>46012.0</v>
      </c>
      <c r="C217" s="46" t="s">
        <v>601</v>
      </c>
      <c r="D217" s="48" t="s">
        <v>694</v>
      </c>
      <c r="E217" s="90">
        <v>2.02500000000142E14</v>
      </c>
      <c r="F217" s="53" t="s">
        <v>96</v>
      </c>
      <c r="G217" s="57">
        <f t="array" ref="G217">IF(F217&lt;&gt;"",INDEX(tb_MainDatabase[Barcode],MATCH(F217,tb_MainDatabase[Link],0)),"")</f>
        <v>8857128012019</v>
      </c>
      <c r="H217" s="62" t="str">
        <f t="array" ref="H217">IF(F217&lt;&gt;"",INDEX(tb_MainDatabase[Grand],MATCH(F217,tb_MainDatabase[Link],0)),"")</f>
        <v>EDP</v>
      </c>
      <c r="I217" s="62" t="str">
        <f t="array" ref="I217">IF(F217&lt;&gt;"",INDEX(tb_MainDatabase[Size],MATCH(F217,tb_MainDatabase[Link],0)),"")</f>
        <v>50 ml.</v>
      </c>
      <c r="J217" s="65">
        <v>1.0</v>
      </c>
      <c r="K217" s="57">
        <f t="array" ref="K217">IF(F217&lt;&gt;"",INDEX(tb_MainDatabase[ราคา],MATCH(F217,tb_MainDatabase[Link],0)),"")*J217</f>
        <v>1890</v>
      </c>
      <c r="L217" s="65">
        <v>500.0</v>
      </c>
      <c r="M217" s="57">
        <f t="shared" si="2"/>
        <v>1390</v>
      </c>
      <c r="N217" s="75">
        <f t="shared" si="3"/>
        <v>2780</v>
      </c>
      <c r="O217" s="77" t="s">
        <v>133</v>
      </c>
      <c r="P217" s="107"/>
      <c r="Q217" s="80"/>
      <c r="R217" s="84" t="str">
        <f t="shared" si="4"/>
        <v>1766290531565680945</v>
      </c>
      <c r="S217" s="84"/>
      <c r="T217" s="84"/>
    </row>
    <row r="218" ht="22.5" customHeight="1">
      <c r="A218" s="39" t="s">
        <v>351</v>
      </c>
      <c r="B218" s="44">
        <v>46012.0</v>
      </c>
      <c r="C218" s="46" t="s">
        <v>601</v>
      </c>
      <c r="D218" s="48" t="s">
        <v>694</v>
      </c>
      <c r="E218" s="90">
        <v>2.02500000000142E14</v>
      </c>
      <c r="F218" s="53" t="s">
        <v>175</v>
      </c>
      <c r="G218" s="57">
        <f t="array" ref="G218">IF(F218&lt;&gt;"",INDEX(tb_MainDatabase[Barcode],MATCH(F218,tb_MainDatabase[Link],0)),"")</f>
        <v>8857128011287</v>
      </c>
      <c r="H218" s="62" t="str">
        <f t="array" ref="H218">IF(F218&lt;&gt;"",INDEX(tb_MainDatabase[Grand],MATCH(F218,tb_MainDatabase[Link],0)),"")</f>
        <v>EDP</v>
      </c>
      <c r="I218" s="62" t="str">
        <f t="array" ref="I218">IF(F218&lt;&gt;"",INDEX(tb_MainDatabase[Size],MATCH(F218,tb_MainDatabase[Link],0)),"")</f>
        <v>50 ml.</v>
      </c>
      <c r="J218" s="65">
        <v>1.0</v>
      </c>
      <c r="K218" s="57">
        <f t="array" ref="K218">IF(F218&lt;&gt;"",INDEX(tb_MainDatabase[ราคา],MATCH(F218,tb_MainDatabase[Link],0)),"")*J218</f>
        <v>1890</v>
      </c>
      <c r="L218" s="65">
        <v>500.0</v>
      </c>
      <c r="M218" s="57">
        <f t="shared" si="2"/>
        <v>1390</v>
      </c>
      <c r="N218" s="75">
        <f t="shared" si="3"/>
        <v>0</v>
      </c>
      <c r="O218" s="77"/>
      <c r="P218" s="107"/>
      <c r="Q218" s="80"/>
      <c r="R218" s="84">
        <f t="shared" si="4"/>
        <v>0</v>
      </c>
      <c r="S218" s="84"/>
      <c r="T218" s="84"/>
    </row>
    <row r="219" ht="22.5" customHeight="1">
      <c r="A219" s="39" t="s">
        <v>351</v>
      </c>
      <c r="B219" s="44">
        <v>46012.0</v>
      </c>
      <c r="C219" s="46" t="s">
        <v>601</v>
      </c>
      <c r="D219" s="48" t="s">
        <v>694</v>
      </c>
      <c r="E219" s="90">
        <v>2.02500000000142E14</v>
      </c>
      <c r="F219" s="53" t="s">
        <v>150</v>
      </c>
      <c r="G219" s="57">
        <f t="array" ref="G219">IF(F219&lt;&gt;"",INDEX(tb_MainDatabase[Barcode],MATCH(F219,tb_MainDatabase[Link],0)),"")</f>
        <v>8857128012016</v>
      </c>
      <c r="H219" s="62" t="str">
        <f t="array" ref="H219">IF(F219&lt;&gt;"",INDEX(tb_MainDatabase[Grand],MATCH(F219,tb_MainDatabase[Link],0)),"")</f>
        <v>EDP</v>
      </c>
      <c r="I219" s="62" t="str">
        <f t="array" ref="I219">IF(F219&lt;&gt;"",INDEX(tb_MainDatabase[Size],MATCH(F219,tb_MainDatabase[Link],0)),"")</f>
        <v>4 ml.</v>
      </c>
      <c r="J219" s="65">
        <v>1.0</v>
      </c>
      <c r="K219" s="57">
        <f t="array" ref="K219">IF(F219&lt;&gt;"",INDEX(tb_MainDatabase[ราคา],MATCH(F219,tb_MainDatabase[Link],0)),"")*J219</f>
        <v>179</v>
      </c>
      <c r="L219" s="65">
        <v>179.0</v>
      </c>
      <c r="M219" s="57">
        <f t="shared" si="2"/>
        <v>0</v>
      </c>
      <c r="N219" s="75">
        <f t="shared" si="3"/>
        <v>0</v>
      </c>
      <c r="O219" s="77"/>
      <c r="P219" s="107"/>
      <c r="Q219" s="80"/>
      <c r="R219" s="84">
        <f t="shared" si="4"/>
        <v>0</v>
      </c>
      <c r="S219" s="84"/>
      <c r="T219" s="84"/>
    </row>
    <row r="220" ht="22.5" customHeight="1">
      <c r="A220" s="39" t="s">
        <v>351</v>
      </c>
      <c r="B220" s="44">
        <v>46012.0</v>
      </c>
      <c r="C220" s="46" t="s">
        <v>601</v>
      </c>
      <c r="D220" s="48" t="s">
        <v>694</v>
      </c>
      <c r="E220" s="90">
        <v>2.02500000000142E14</v>
      </c>
      <c r="F220" s="53" t="s">
        <v>152</v>
      </c>
      <c r="G220" s="57">
        <f t="array" ref="G220">IF(F220&lt;&gt;"",INDEX(tb_MainDatabase[Barcode],MATCH(F220,tb_MainDatabase[Link],0)),"")</f>
        <v>8857128012036</v>
      </c>
      <c r="H220" s="62" t="str">
        <f t="array" ref="H220">IF(F220&lt;&gt;"",INDEX(tb_MainDatabase[Grand],MATCH(F220,tb_MainDatabase[Link],0)),"")</f>
        <v>EDP</v>
      </c>
      <c r="I220" s="62" t="str">
        <f t="array" ref="I220">IF(F220&lt;&gt;"",INDEX(tb_MainDatabase[Size],MATCH(F220,tb_MainDatabase[Link],0)),"")</f>
        <v>4 ml.</v>
      </c>
      <c r="J220" s="65">
        <v>1.0</v>
      </c>
      <c r="K220" s="57">
        <f t="array" ref="K220">IF(F220&lt;&gt;"",INDEX(tb_MainDatabase[ราคา],MATCH(F220,tb_MainDatabase[Link],0)),"")*J220</f>
        <v>179</v>
      </c>
      <c r="L220" s="65">
        <v>179.0</v>
      </c>
      <c r="M220" s="57">
        <f t="shared" si="2"/>
        <v>0</v>
      </c>
      <c r="N220" s="75">
        <f t="shared" si="3"/>
        <v>0</v>
      </c>
      <c r="O220" s="77"/>
      <c r="P220" s="107"/>
      <c r="Q220" s="80"/>
      <c r="R220" s="84">
        <f t="shared" si="4"/>
        <v>0</v>
      </c>
      <c r="S220" s="84"/>
      <c r="T220" s="84"/>
    </row>
    <row r="221" ht="22.5" customHeight="1">
      <c r="A221" s="39" t="s">
        <v>351</v>
      </c>
      <c r="B221" s="44">
        <v>46012.0</v>
      </c>
      <c r="C221" s="46" t="s">
        <v>601</v>
      </c>
      <c r="D221" s="48" t="s">
        <v>694</v>
      </c>
      <c r="E221" s="90">
        <v>2.02500000000142E14</v>
      </c>
      <c r="F221" s="53" t="s">
        <v>155</v>
      </c>
      <c r="G221" s="108">
        <f t="array" ref="G221">IF(F221&lt;&gt;"",INDEX(tb_MainDatabase[Barcode],MATCH(F221,tb_MainDatabase[Link],0)),"")</f>
        <v>8857128012130</v>
      </c>
      <c r="H221" s="62" t="str">
        <f t="array" ref="H221">IF(F221&lt;&gt;"",INDEX(tb_MainDatabase[Grand],MATCH(F221,tb_MainDatabase[Link],0)),"")</f>
        <v>Tumbler</v>
      </c>
      <c r="I221" s="62" t="str">
        <f t="array" ref="I221">IF(F221&lt;&gt;"",INDEX(tb_MainDatabase[Size],MATCH(F221,tb_MainDatabase[Link],0)),"")</f>
        <v>White</v>
      </c>
      <c r="J221" s="65">
        <v>1.0</v>
      </c>
      <c r="K221" s="57">
        <f t="array" ref="K221">IF(F221&lt;&gt;"",INDEX(tb_MainDatabase[ราคา],MATCH(F221,tb_MainDatabase[Link],0)),"")*J221</f>
        <v>0</v>
      </c>
      <c r="L221" s="65"/>
      <c r="M221" s="57">
        <f t="shared" si="2"/>
        <v>0</v>
      </c>
      <c r="N221" s="75">
        <f t="shared" si="3"/>
        <v>0</v>
      </c>
      <c r="O221" s="77"/>
      <c r="P221" s="107"/>
      <c r="Q221" s="80"/>
      <c r="R221" s="84">
        <f t="shared" si="4"/>
        <v>0</v>
      </c>
      <c r="S221" s="84"/>
      <c r="T221" s="84"/>
    </row>
    <row r="222" ht="22.5" customHeight="1">
      <c r="A222" s="39" t="s">
        <v>351</v>
      </c>
      <c r="B222" s="44">
        <v>46012.0</v>
      </c>
      <c r="C222" s="46" t="s">
        <v>601</v>
      </c>
      <c r="D222" s="48" t="s">
        <v>716</v>
      </c>
      <c r="E222" s="90">
        <v>2.02500000000143E14</v>
      </c>
      <c r="F222" s="53" t="s">
        <v>136</v>
      </c>
      <c r="G222" s="57">
        <f t="array" ref="G222">IF(F222&lt;&gt;"",INDEX(tb_MainDatabase[Barcode],MATCH(F222,tb_MainDatabase[Link],0)),"")</f>
        <v>8857128011904</v>
      </c>
      <c r="H222" s="62" t="str">
        <f t="array" ref="H222">IF(F222&lt;&gt;"",INDEX(tb_MainDatabase[Grand],MATCH(F222,tb_MainDatabase[Link],0)),"")</f>
        <v>EDP</v>
      </c>
      <c r="I222" s="62" t="str">
        <f t="array" ref="I222">IF(F222&lt;&gt;"",INDEX(tb_MainDatabase[Size],MATCH(F222,tb_MainDatabase[Link],0)),"")</f>
        <v>30 ml.</v>
      </c>
      <c r="J222" s="65">
        <v>1.0</v>
      </c>
      <c r="K222" s="57">
        <f t="array" ref="K222">IF(F222&lt;&gt;"",INDEX(tb_MainDatabase[ราคา],MATCH(F222,tb_MainDatabase[Link],0)),"")*J222</f>
        <v>1290</v>
      </c>
      <c r="L222" s="65">
        <v>300.0</v>
      </c>
      <c r="M222" s="57">
        <f t="shared" si="2"/>
        <v>990</v>
      </c>
      <c r="N222" s="75">
        <f t="shared" si="3"/>
        <v>990</v>
      </c>
      <c r="O222" s="77" t="s">
        <v>133</v>
      </c>
      <c r="P222" s="107"/>
      <c r="Q222" s="80"/>
      <c r="R222" s="84" t="str">
        <f t="shared" si="4"/>
        <v>1766297711282736773</v>
      </c>
      <c r="S222" s="84"/>
      <c r="T222" s="84"/>
    </row>
    <row r="223" ht="22.5" customHeight="1">
      <c r="A223" s="39" t="s">
        <v>351</v>
      </c>
      <c r="B223" s="44">
        <v>46012.0</v>
      </c>
      <c r="C223" s="46" t="s">
        <v>601</v>
      </c>
      <c r="D223" s="48" t="s">
        <v>720</v>
      </c>
      <c r="E223" s="90">
        <v>2.02500000000144E14</v>
      </c>
      <c r="F223" s="53" t="s">
        <v>500</v>
      </c>
      <c r="G223" s="57">
        <f t="array" ref="G223">IF(F223&lt;&gt;"",INDEX(tb_MainDatabase[Barcode],MATCH(F223,tb_MainDatabase[Link],0)),"")</f>
        <v>8857128011072</v>
      </c>
      <c r="H223" s="62" t="str">
        <f t="array" ref="H223">IF(F223&lt;&gt;"",INDEX(tb_MainDatabase[Grand],MATCH(F223,tb_MainDatabase[Link],0)),"")</f>
        <v>EDP</v>
      </c>
      <c r="I223" s="62" t="str">
        <f t="array" ref="I223">IF(F223&lt;&gt;"",INDEX(tb_MainDatabase[Size],MATCH(F223,tb_MainDatabase[Link],0)),"")</f>
        <v>50 ml.</v>
      </c>
      <c r="J223" s="65">
        <v>1.0</v>
      </c>
      <c r="K223" s="57">
        <f t="array" ref="K223">IF(F223&lt;&gt;"",INDEX(tb_MainDatabase[ราคา],MATCH(F223,tb_MainDatabase[Link],0)),"")*J223</f>
        <v>1890</v>
      </c>
      <c r="L223" s="65">
        <v>500.0</v>
      </c>
      <c r="M223" s="57">
        <f t="shared" si="2"/>
        <v>1390</v>
      </c>
      <c r="N223" s="75">
        <f t="shared" si="3"/>
        <v>2780</v>
      </c>
      <c r="O223" s="77" t="s">
        <v>60</v>
      </c>
      <c r="P223" s="142">
        <v>46012.0</v>
      </c>
      <c r="Q223" s="80">
        <v>0.7763888888888889</v>
      </c>
      <c r="R223" s="84" t="str">
        <f t="shared" si="4"/>
        <v>1766317001640512802</v>
      </c>
      <c r="S223" s="84"/>
      <c r="T223" s="84"/>
    </row>
    <row r="224" ht="22.5" customHeight="1">
      <c r="A224" s="39" t="s">
        <v>351</v>
      </c>
      <c r="B224" s="44">
        <v>46012.0</v>
      </c>
      <c r="C224" s="46" t="s">
        <v>601</v>
      </c>
      <c r="D224" s="48" t="s">
        <v>720</v>
      </c>
      <c r="E224" s="90">
        <v>2.02500000000144E14</v>
      </c>
      <c r="F224" s="53" t="s">
        <v>175</v>
      </c>
      <c r="G224" s="57">
        <f t="array" ref="G224">IF(F224&lt;&gt;"",INDEX(tb_MainDatabase[Barcode],MATCH(F224,tb_MainDatabase[Link],0)),"")</f>
        <v>8857128011287</v>
      </c>
      <c r="H224" s="62" t="str">
        <f t="array" ref="H224">IF(F224&lt;&gt;"",INDEX(tb_MainDatabase[Grand],MATCH(F224,tb_MainDatabase[Link],0)),"")</f>
        <v>EDP</v>
      </c>
      <c r="I224" s="62" t="str">
        <f t="array" ref="I224">IF(F224&lt;&gt;"",INDEX(tb_MainDatabase[Size],MATCH(F224,tb_MainDatabase[Link],0)),"")</f>
        <v>50 ml.</v>
      </c>
      <c r="J224" s="65">
        <v>1.0</v>
      </c>
      <c r="K224" s="57">
        <f t="array" ref="K224">IF(F224&lt;&gt;"",INDEX(tb_MainDatabase[ราคา],MATCH(F224,tb_MainDatabase[Link],0)),"")*J224</f>
        <v>1890</v>
      </c>
      <c r="L224" s="65">
        <v>500.0</v>
      </c>
      <c r="M224" s="57">
        <f t="shared" si="2"/>
        <v>1390</v>
      </c>
      <c r="N224" s="75">
        <f t="shared" si="3"/>
        <v>0</v>
      </c>
      <c r="O224" s="77"/>
      <c r="P224" s="107"/>
      <c r="Q224" s="80"/>
      <c r="R224" s="84">
        <f t="shared" si="4"/>
        <v>0</v>
      </c>
      <c r="S224" s="84"/>
      <c r="T224" s="84"/>
    </row>
    <row r="225" ht="22.5" customHeight="1">
      <c r="A225" s="39" t="s">
        <v>351</v>
      </c>
      <c r="B225" s="44">
        <v>46012.0</v>
      </c>
      <c r="C225" s="46" t="s">
        <v>601</v>
      </c>
      <c r="D225" s="48" t="s">
        <v>720</v>
      </c>
      <c r="E225" s="90">
        <v>2.02500000000144E14</v>
      </c>
      <c r="F225" s="53" t="s">
        <v>168</v>
      </c>
      <c r="G225" s="57">
        <f t="array" ref="G225">IF(F225&lt;&gt;"",INDEX(tb_MainDatabase[Barcode],MATCH(F225,tb_MainDatabase[Link],0)),"")</f>
        <v>8857128012056</v>
      </c>
      <c r="H225" s="62" t="str">
        <f t="array" ref="H225">IF(F225&lt;&gt;"",INDEX(tb_MainDatabase[Grand],MATCH(F225,tb_MainDatabase[Link],0)),"")</f>
        <v>EDP</v>
      </c>
      <c r="I225" s="62" t="str">
        <f t="array" ref="I225">IF(F225&lt;&gt;"",INDEX(tb_MainDatabase[Size],MATCH(F225,tb_MainDatabase[Link],0)),"")</f>
        <v>4 ml.</v>
      </c>
      <c r="J225" s="65">
        <v>1.0</v>
      </c>
      <c r="K225" s="57">
        <f t="array" ref="K225">IF(F225&lt;&gt;"",INDEX(tb_MainDatabase[ราคา],MATCH(F225,tb_MainDatabase[Link],0)),"")*J225</f>
        <v>179</v>
      </c>
      <c r="L225" s="65">
        <v>179.0</v>
      </c>
      <c r="M225" s="57">
        <f t="shared" si="2"/>
        <v>0</v>
      </c>
      <c r="N225" s="75">
        <f t="shared" si="3"/>
        <v>0</v>
      </c>
      <c r="O225" s="77"/>
      <c r="P225" s="107"/>
      <c r="Q225" s="80"/>
      <c r="R225" s="84">
        <f t="shared" si="4"/>
        <v>0</v>
      </c>
      <c r="S225" s="84"/>
      <c r="T225" s="84"/>
    </row>
    <row r="226" ht="22.5" customHeight="1">
      <c r="A226" s="39" t="s">
        <v>351</v>
      </c>
      <c r="B226" s="44">
        <v>46012.0</v>
      </c>
      <c r="C226" s="46" t="s">
        <v>601</v>
      </c>
      <c r="D226" s="48" t="s">
        <v>720</v>
      </c>
      <c r="E226" s="90">
        <v>2.02500000000144E14</v>
      </c>
      <c r="F226" s="53" t="s">
        <v>150</v>
      </c>
      <c r="G226" s="57">
        <f t="array" ref="G226">IF(F226&lt;&gt;"",INDEX(tb_MainDatabase[Barcode],MATCH(F226,tb_MainDatabase[Link],0)),"")</f>
        <v>8857128012016</v>
      </c>
      <c r="H226" s="62" t="str">
        <f t="array" ref="H226">IF(F226&lt;&gt;"",INDEX(tb_MainDatabase[Grand],MATCH(F226,tb_MainDatabase[Link],0)),"")</f>
        <v>EDP</v>
      </c>
      <c r="I226" s="62" t="str">
        <f t="array" ref="I226">IF(F226&lt;&gt;"",INDEX(tb_MainDatabase[Size],MATCH(F226,tb_MainDatabase[Link],0)),"")</f>
        <v>4 ml.</v>
      </c>
      <c r="J226" s="65">
        <v>1.0</v>
      </c>
      <c r="K226" s="57">
        <f t="array" ref="K226">IF(F226&lt;&gt;"",INDEX(tb_MainDatabase[ราคา],MATCH(F226,tb_MainDatabase[Link],0)),"")*J226</f>
        <v>179</v>
      </c>
      <c r="L226" s="65">
        <v>179.0</v>
      </c>
      <c r="M226" s="57">
        <f t="shared" si="2"/>
        <v>0</v>
      </c>
      <c r="N226" s="75">
        <f t="shared" si="3"/>
        <v>0</v>
      </c>
      <c r="O226" s="77"/>
      <c r="P226" s="107"/>
      <c r="Q226" s="80"/>
      <c r="R226" s="84">
        <f t="shared" si="4"/>
        <v>0</v>
      </c>
      <c r="S226" s="84"/>
      <c r="T226" s="84"/>
    </row>
    <row r="227" ht="22.5" customHeight="1">
      <c r="A227" s="39" t="s">
        <v>351</v>
      </c>
      <c r="B227" s="44">
        <v>46012.0</v>
      </c>
      <c r="C227" s="46" t="s">
        <v>601</v>
      </c>
      <c r="D227" s="48" t="s">
        <v>720</v>
      </c>
      <c r="E227" s="90">
        <v>2.02500000000144E14</v>
      </c>
      <c r="F227" s="53" t="s">
        <v>155</v>
      </c>
      <c r="G227" s="108">
        <f t="array" ref="G227">IF(F227&lt;&gt;"",INDEX(tb_MainDatabase[Barcode],MATCH(F227,tb_MainDatabase[Link],0)),"")</f>
        <v>8857128012130</v>
      </c>
      <c r="H227" s="62" t="str">
        <f t="array" ref="H227">IF(F227&lt;&gt;"",INDEX(tb_MainDatabase[Grand],MATCH(F227,tb_MainDatabase[Link],0)),"")</f>
        <v>Tumbler</v>
      </c>
      <c r="I227" s="62" t="str">
        <f t="array" ref="I227">IF(F227&lt;&gt;"",INDEX(tb_MainDatabase[Size],MATCH(F227,tb_MainDatabase[Link],0)),"")</f>
        <v>White</v>
      </c>
      <c r="J227" s="65">
        <v>1.0</v>
      </c>
      <c r="K227" s="57">
        <f t="array" ref="K227">IF(F227&lt;&gt;"",INDEX(tb_MainDatabase[ราคา],MATCH(F227,tb_MainDatabase[Link],0)),"")*J227</f>
        <v>0</v>
      </c>
      <c r="L227" s="65"/>
      <c r="M227" s="57">
        <f t="shared" si="2"/>
        <v>0</v>
      </c>
      <c r="N227" s="75">
        <f t="shared" si="3"/>
        <v>0</v>
      </c>
      <c r="O227" s="77"/>
      <c r="P227" s="107"/>
      <c r="Q227" s="80"/>
      <c r="R227" s="84">
        <f t="shared" si="4"/>
        <v>0</v>
      </c>
      <c r="S227" s="84"/>
      <c r="T227" s="84"/>
    </row>
    <row r="228" ht="22.5" customHeight="1">
      <c r="A228" s="39" t="s">
        <v>351</v>
      </c>
      <c r="B228" s="44">
        <v>46013.0</v>
      </c>
      <c r="C228" s="46" t="s">
        <v>362</v>
      </c>
      <c r="D228" s="48" t="s">
        <v>727</v>
      </c>
      <c r="E228" s="90">
        <v>2.02500000000145E14</v>
      </c>
      <c r="F228" s="53" t="s">
        <v>64</v>
      </c>
      <c r="G228" s="57">
        <f t="array" ref="G228">IF(F228&lt;&gt;"",INDEX(tb_MainDatabase[Barcode],MATCH(F228,tb_MainDatabase[Link],0)),"")</f>
        <v>8857128011836</v>
      </c>
      <c r="H228" s="62" t="str">
        <f t="array" ref="H228">IF(F228&lt;&gt;"",INDEX(tb_MainDatabase[Grand],MATCH(F228,tb_MainDatabase[Link],0)),"")</f>
        <v>EDP</v>
      </c>
      <c r="I228" s="62" t="str">
        <f t="array" ref="I228">IF(F228&lt;&gt;"",INDEX(tb_MainDatabase[Size],MATCH(F228,tb_MainDatabase[Link],0)),"")</f>
        <v>30 ml.</v>
      </c>
      <c r="J228" s="65">
        <v>1.0</v>
      </c>
      <c r="K228" s="57">
        <f t="array" ref="K228">IF(F228&lt;&gt;"",INDEX(tb_MainDatabase[ราคา],MATCH(F228,tb_MainDatabase[Link],0)),"")*J228</f>
        <v>1290</v>
      </c>
      <c r="L228" s="65">
        <v>300.0</v>
      </c>
      <c r="M228" s="57">
        <f t="shared" si="2"/>
        <v>990</v>
      </c>
      <c r="N228" s="75">
        <f t="shared" si="3"/>
        <v>1340</v>
      </c>
      <c r="O228" s="77" t="s">
        <v>370</v>
      </c>
      <c r="P228" s="142">
        <v>46013.0</v>
      </c>
      <c r="Q228" s="80">
        <v>0.5479166666666667</v>
      </c>
      <c r="R228" s="84" t="str">
        <f t="shared" si="4"/>
        <v>1766383517041348070</v>
      </c>
      <c r="S228" s="84"/>
      <c r="T228" s="84"/>
    </row>
    <row r="229" ht="22.5" customHeight="1">
      <c r="A229" s="39" t="s">
        <v>351</v>
      </c>
      <c r="B229" s="44">
        <v>46013.0</v>
      </c>
      <c r="C229" s="46" t="s">
        <v>362</v>
      </c>
      <c r="D229" s="48" t="s">
        <v>727</v>
      </c>
      <c r="E229" s="90">
        <v>2.02500000000145E14</v>
      </c>
      <c r="F229" s="53" t="s">
        <v>141</v>
      </c>
      <c r="G229" s="57">
        <f t="array" ref="G229">IF(F229&lt;&gt;"",INDEX(tb_MainDatabase[Barcode],MATCH(F229,tb_MainDatabase[Link],0)),"")</f>
        <v>8857128012037</v>
      </c>
      <c r="H229" s="62" t="str">
        <f t="array" ref="H229">IF(F229&lt;&gt;"",INDEX(tb_MainDatabase[Grand],MATCH(F229,tb_MainDatabase[Link],0)),"")</f>
        <v>EDP</v>
      </c>
      <c r="I229" s="62" t="str">
        <f t="array" ref="I229">IF(F229&lt;&gt;"",INDEX(tb_MainDatabase[Size],MATCH(F229,tb_MainDatabase[Link],0)),"")</f>
        <v>10 ml.</v>
      </c>
      <c r="J229" s="65">
        <v>1.0</v>
      </c>
      <c r="K229" s="57">
        <f t="array" ref="K229">IF(F229&lt;&gt;"",INDEX(tb_MainDatabase[ราคา],MATCH(F229,tb_MainDatabase[Link],0)),"")*J229</f>
        <v>450</v>
      </c>
      <c r="L229" s="65">
        <v>100.0</v>
      </c>
      <c r="M229" s="57">
        <f t="shared" si="2"/>
        <v>350</v>
      </c>
      <c r="N229" s="75">
        <f t="shared" si="3"/>
        <v>0</v>
      </c>
      <c r="O229" s="77"/>
      <c r="P229" s="107"/>
      <c r="Q229" s="80"/>
      <c r="R229" s="84">
        <f t="shared" si="4"/>
        <v>0</v>
      </c>
      <c r="S229" s="84"/>
      <c r="T229" s="84"/>
    </row>
    <row r="230" ht="22.5" customHeight="1">
      <c r="A230" s="39" t="s">
        <v>351</v>
      </c>
      <c r="B230" s="44">
        <v>46013.0</v>
      </c>
      <c r="C230" s="46" t="s">
        <v>362</v>
      </c>
      <c r="D230" s="48" t="s">
        <v>731</v>
      </c>
      <c r="E230" s="90">
        <v>2.02500000000146E14</v>
      </c>
      <c r="F230" s="53" t="s">
        <v>141</v>
      </c>
      <c r="G230" s="57">
        <f t="array" ref="G230">IF(F230&lt;&gt;"",INDEX(tb_MainDatabase[Barcode],MATCH(F230,tb_MainDatabase[Link],0)),"")</f>
        <v>8857128012037</v>
      </c>
      <c r="H230" s="62" t="str">
        <f t="array" ref="H230">IF(F230&lt;&gt;"",INDEX(tb_MainDatabase[Grand],MATCH(F230,tb_MainDatabase[Link],0)),"")</f>
        <v>EDP</v>
      </c>
      <c r="I230" s="62" t="str">
        <f t="array" ref="I230">IF(F230&lt;&gt;"",INDEX(tb_MainDatabase[Size],MATCH(F230,tb_MainDatabase[Link],0)),"")</f>
        <v>10 ml.</v>
      </c>
      <c r="J230" s="65">
        <v>1.0</v>
      </c>
      <c r="K230" s="57">
        <f t="array" ref="K230">IF(F230&lt;&gt;"",INDEX(tb_MainDatabase[ราคา],MATCH(F230,tb_MainDatabase[Link],0)),"")*J230</f>
        <v>450</v>
      </c>
      <c r="L230" s="65">
        <v>100.0</v>
      </c>
      <c r="M230" s="57">
        <f t="shared" si="2"/>
        <v>350</v>
      </c>
      <c r="N230" s="75">
        <f t="shared" si="3"/>
        <v>700</v>
      </c>
      <c r="O230" s="77" t="s">
        <v>133</v>
      </c>
      <c r="P230" s="107"/>
      <c r="Q230" s="80"/>
      <c r="R230" s="84" t="str">
        <f t="shared" si="4"/>
        <v>1766385011633652909</v>
      </c>
      <c r="S230" s="84"/>
      <c r="T230" s="84"/>
    </row>
    <row r="231" ht="22.5" customHeight="1">
      <c r="A231" s="39" t="s">
        <v>351</v>
      </c>
      <c r="B231" s="44">
        <v>46013.0</v>
      </c>
      <c r="C231" s="46" t="s">
        <v>362</v>
      </c>
      <c r="D231" s="48" t="s">
        <v>731</v>
      </c>
      <c r="E231" s="90">
        <v>2.02500000000146E14</v>
      </c>
      <c r="F231" s="53" t="s">
        <v>146</v>
      </c>
      <c r="G231" s="57">
        <f t="array" ref="G231">IF(F231&lt;&gt;"",INDEX(tb_MainDatabase[Barcode],MATCH(F231,tb_MainDatabase[Link],0)),"")</f>
        <v>8857128012026</v>
      </c>
      <c r="H231" s="62" t="str">
        <f t="array" ref="H231">IF(F231&lt;&gt;"",INDEX(tb_MainDatabase[Grand],MATCH(F231,tb_MainDatabase[Link],0)),"")</f>
        <v>EDP</v>
      </c>
      <c r="I231" s="62" t="str">
        <f t="array" ref="I231">IF(F231&lt;&gt;"",INDEX(tb_MainDatabase[Size],MATCH(F231,tb_MainDatabase[Link],0)),"")</f>
        <v>10 ml.</v>
      </c>
      <c r="J231" s="65">
        <v>1.0</v>
      </c>
      <c r="K231" s="57">
        <f t="array" ref="K231">IF(F231&lt;&gt;"",INDEX(tb_MainDatabase[ราคา],MATCH(F231,tb_MainDatabase[Link],0)),"")*J231</f>
        <v>450</v>
      </c>
      <c r="L231" s="65">
        <v>100.0</v>
      </c>
      <c r="M231" s="57">
        <f t="shared" si="2"/>
        <v>350</v>
      </c>
      <c r="N231" s="75">
        <f t="shared" si="3"/>
        <v>0</v>
      </c>
      <c r="O231" s="77"/>
      <c r="P231" s="107"/>
      <c r="Q231" s="80"/>
      <c r="R231" s="84">
        <f t="shared" si="4"/>
        <v>0</v>
      </c>
      <c r="S231" s="84"/>
      <c r="T231" s="84"/>
    </row>
    <row r="232" ht="22.5" customHeight="1">
      <c r="A232" s="39" t="s">
        <v>351</v>
      </c>
      <c r="B232" s="44">
        <v>46013.0</v>
      </c>
      <c r="C232" s="46" t="s">
        <v>362</v>
      </c>
      <c r="D232" s="48" t="s">
        <v>735</v>
      </c>
      <c r="E232" s="90">
        <v>2.02500000000147E14</v>
      </c>
      <c r="F232" s="53" t="s">
        <v>224</v>
      </c>
      <c r="G232" s="57">
        <f t="array" ref="G232">IF(F232&lt;&gt;"",INDEX(tb_MainDatabase[Barcode],MATCH(F232,tb_MainDatabase[Link],0)),"")</f>
        <v>8857128012053</v>
      </c>
      <c r="H232" s="62" t="str">
        <f t="array" ref="H232">IF(F232&lt;&gt;"",INDEX(tb_MainDatabase[Grand],MATCH(F232,tb_MainDatabase[Link],0)),"")</f>
        <v>EDP</v>
      </c>
      <c r="I232" s="62" t="str">
        <f t="array" ref="I232">IF(F232&lt;&gt;"",INDEX(tb_MainDatabase[Size],MATCH(F232,tb_MainDatabase[Link],0)),"")</f>
        <v>10 ml.</v>
      </c>
      <c r="J232" s="65">
        <v>1.0</v>
      </c>
      <c r="K232" s="57">
        <f t="array" ref="K232">IF(F232&lt;&gt;"",INDEX(tb_MainDatabase[ราคา],MATCH(F232,tb_MainDatabase[Link],0)),"")*J232</f>
        <v>450</v>
      </c>
      <c r="L232" s="65">
        <v>100.0</v>
      </c>
      <c r="M232" s="57">
        <f t="shared" si="2"/>
        <v>350</v>
      </c>
      <c r="N232" s="75">
        <f t="shared" si="3"/>
        <v>700</v>
      </c>
      <c r="O232" s="77" t="s">
        <v>133</v>
      </c>
      <c r="P232" s="107"/>
      <c r="Q232" s="80"/>
      <c r="R232" s="84" t="str">
        <f t="shared" si="4"/>
        <v>1766385650741943561</v>
      </c>
      <c r="S232" s="84"/>
      <c r="T232" s="84"/>
    </row>
    <row r="233" ht="22.5" customHeight="1">
      <c r="A233" s="39" t="s">
        <v>351</v>
      </c>
      <c r="B233" s="44">
        <v>46013.0</v>
      </c>
      <c r="C233" s="46" t="s">
        <v>362</v>
      </c>
      <c r="D233" s="48" t="s">
        <v>735</v>
      </c>
      <c r="E233" s="90">
        <v>2.02500000000147E14</v>
      </c>
      <c r="F233" s="53" t="s">
        <v>280</v>
      </c>
      <c r="G233" s="57">
        <f t="array" ref="G233">IF(F233&lt;&gt;"",INDEX(tb_MainDatabase[Barcode],MATCH(F233,tb_MainDatabase[Link],0)),"")</f>
        <v>8857128012042</v>
      </c>
      <c r="H233" s="62" t="str">
        <f t="array" ref="H233">IF(F233&lt;&gt;"",INDEX(tb_MainDatabase[Grand],MATCH(F233,tb_MainDatabase[Link],0)),"")</f>
        <v>EDP</v>
      </c>
      <c r="I233" s="62" t="str">
        <f t="array" ref="I233">IF(F233&lt;&gt;"",INDEX(tb_MainDatabase[Size],MATCH(F233,tb_MainDatabase[Link],0)),"")</f>
        <v>10 ml.</v>
      </c>
      <c r="J233" s="65">
        <v>1.0</v>
      </c>
      <c r="K233" s="57">
        <f t="array" ref="K233">IF(F233&lt;&gt;"",INDEX(tb_MainDatabase[ราคา],MATCH(F233,tb_MainDatabase[Link],0)),"")*J233</f>
        <v>450</v>
      </c>
      <c r="L233" s="65">
        <v>100.0</v>
      </c>
      <c r="M233" s="57">
        <f t="shared" si="2"/>
        <v>350</v>
      </c>
      <c r="N233" s="75">
        <f t="shared" si="3"/>
        <v>0</v>
      </c>
      <c r="O233" s="77"/>
      <c r="P233" s="107"/>
      <c r="Q233" s="80"/>
      <c r="R233" s="84">
        <f t="shared" si="4"/>
        <v>0</v>
      </c>
      <c r="S233" s="84"/>
      <c r="T233" s="84"/>
    </row>
    <row r="234" ht="22.5" customHeight="1">
      <c r="A234" s="39" t="s">
        <v>351</v>
      </c>
      <c r="B234" s="44">
        <v>46013.0</v>
      </c>
      <c r="C234" s="46" t="s">
        <v>362</v>
      </c>
      <c r="D234" s="48" t="s">
        <v>739</v>
      </c>
      <c r="E234" s="90">
        <v>2.02500000000148E14</v>
      </c>
      <c r="F234" s="53" t="s">
        <v>136</v>
      </c>
      <c r="G234" s="57">
        <f t="array" ref="G234">IF(F234&lt;&gt;"",INDEX(tb_MainDatabase[Barcode],MATCH(F234,tb_MainDatabase[Link],0)),"")</f>
        <v>8857128011904</v>
      </c>
      <c r="H234" s="62" t="str">
        <f t="array" ref="H234">IF(F234&lt;&gt;"",INDEX(tb_MainDatabase[Grand],MATCH(F234,tb_MainDatabase[Link],0)),"")</f>
        <v>EDP</v>
      </c>
      <c r="I234" s="62" t="str">
        <f t="array" ref="I234">IF(F234&lt;&gt;"",INDEX(tb_MainDatabase[Size],MATCH(F234,tb_MainDatabase[Link],0)),"")</f>
        <v>30 ml.</v>
      </c>
      <c r="J234" s="65">
        <v>1.0</v>
      </c>
      <c r="K234" s="57">
        <f t="array" ref="K234">IF(F234&lt;&gt;"",INDEX(tb_MainDatabase[ราคา],MATCH(F234,tb_MainDatabase[Link],0)),"")*J234</f>
        <v>1290</v>
      </c>
      <c r="L234" s="65">
        <v>300.0</v>
      </c>
      <c r="M234" s="57">
        <f t="shared" si="2"/>
        <v>990</v>
      </c>
      <c r="N234" s="75">
        <f t="shared" si="3"/>
        <v>2680</v>
      </c>
      <c r="O234" s="77" t="s">
        <v>133</v>
      </c>
      <c r="P234" s="107"/>
      <c r="Q234" s="80"/>
      <c r="R234" s="84" t="str">
        <f t="shared" si="4"/>
        <v>1766400202270345058</v>
      </c>
      <c r="S234" s="84"/>
      <c r="T234" s="84"/>
    </row>
    <row r="235" ht="22.5" customHeight="1">
      <c r="A235" s="39" t="s">
        <v>351</v>
      </c>
      <c r="B235" s="44">
        <v>46013.0</v>
      </c>
      <c r="C235" s="46" t="s">
        <v>362</v>
      </c>
      <c r="D235" s="48" t="s">
        <v>739</v>
      </c>
      <c r="E235" s="90">
        <v>2.02500000000148E14</v>
      </c>
      <c r="F235" s="53" t="s">
        <v>69</v>
      </c>
      <c r="G235" s="57">
        <f t="array" ref="G235">IF(F235&lt;&gt;"",INDEX(tb_MainDatabase[Barcode],MATCH(F235,tb_MainDatabase[Link],0)),"")</f>
        <v>8857128012022</v>
      </c>
      <c r="H235" s="62" t="str">
        <f t="array" ref="H235">IF(F235&lt;&gt;"",INDEX(tb_MainDatabase[Grand],MATCH(F235,tb_MainDatabase[Link],0)),"")</f>
        <v>EDP</v>
      </c>
      <c r="I235" s="62" t="str">
        <f t="array" ref="I235">IF(F235&lt;&gt;"",INDEX(tb_MainDatabase[Size],MATCH(F235,tb_MainDatabase[Link],0)),"")</f>
        <v>30 ml.</v>
      </c>
      <c r="J235" s="65">
        <v>1.0</v>
      </c>
      <c r="K235" s="57">
        <f t="array" ref="K235">IF(F235&lt;&gt;"",INDEX(tb_MainDatabase[ราคา],MATCH(F235,tb_MainDatabase[Link],0)),"")*J235</f>
        <v>1290</v>
      </c>
      <c r="L235" s="65">
        <v>300.0</v>
      </c>
      <c r="M235" s="57">
        <f t="shared" si="2"/>
        <v>990</v>
      </c>
      <c r="N235" s="75">
        <f t="shared" si="3"/>
        <v>0</v>
      </c>
      <c r="O235" s="77"/>
      <c r="P235" s="107"/>
      <c r="Q235" s="80"/>
      <c r="R235" s="84">
        <f t="shared" si="4"/>
        <v>0</v>
      </c>
      <c r="S235" s="84"/>
      <c r="T235" s="84"/>
    </row>
    <row r="236" ht="22.5" customHeight="1">
      <c r="A236" s="39" t="s">
        <v>351</v>
      </c>
      <c r="B236" s="44">
        <v>46013.0</v>
      </c>
      <c r="C236" s="46" t="s">
        <v>362</v>
      </c>
      <c r="D236" s="48" t="s">
        <v>739</v>
      </c>
      <c r="E236" s="90">
        <v>2.02500000000148E14</v>
      </c>
      <c r="F236" s="53" t="s">
        <v>743</v>
      </c>
      <c r="G236" s="57">
        <f t="array" ref="G236">IF(F236&lt;&gt;"",INDEX(tb_MainDatabase[Barcode],MATCH(F236,tb_MainDatabase[Link],0)),"")</f>
        <v>8857128011744</v>
      </c>
      <c r="H236" s="62" t="str">
        <f t="array" ref="H236">IF(F236&lt;&gt;"",INDEX(tb_MainDatabase[Grand],MATCH(F236,tb_MainDatabase[Link],0)),"")</f>
        <v>EDP</v>
      </c>
      <c r="I236" s="62" t="str">
        <f t="array" ref="I236">IF(F236&lt;&gt;"",INDEX(tb_MainDatabase[Size],MATCH(F236,tb_MainDatabase[Link],0)),"")</f>
        <v>10 ml.</v>
      </c>
      <c r="J236" s="65">
        <v>1.0</v>
      </c>
      <c r="K236" s="57">
        <f t="array" ref="K236">IF(F236&lt;&gt;"",INDEX(tb_MainDatabase[ราคา],MATCH(F236,tb_MainDatabase[Link],0)),"")*J236</f>
        <v>450</v>
      </c>
      <c r="L236" s="65">
        <v>100.0</v>
      </c>
      <c r="M236" s="57">
        <f t="shared" si="2"/>
        <v>350</v>
      </c>
      <c r="N236" s="75">
        <f t="shared" si="3"/>
        <v>0</v>
      </c>
      <c r="O236" s="77"/>
      <c r="P236" s="107"/>
      <c r="Q236" s="80"/>
      <c r="R236" s="84">
        <f t="shared" si="4"/>
        <v>0</v>
      </c>
      <c r="S236" s="84"/>
      <c r="T236" s="84"/>
    </row>
    <row r="237" ht="22.5" customHeight="1">
      <c r="A237" s="39" t="s">
        <v>351</v>
      </c>
      <c r="B237" s="44">
        <v>46013.0</v>
      </c>
      <c r="C237" s="46" t="s">
        <v>362</v>
      </c>
      <c r="D237" s="48" t="s">
        <v>739</v>
      </c>
      <c r="E237" s="90">
        <v>2.02500000000148E14</v>
      </c>
      <c r="F237" s="53" t="s">
        <v>141</v>
      </c>
      <c r="G237" s="57">
        <f t="array" ref="G237">IF(F237&lt;&gt;"",INDEX(tb_MainDatabase[Barcode],MATCH(F237,tb_MainDatabase[Link],0)),"")</f>
        <v>8857128012037</v>
      </c>
      <c r="H237" s="62" t="str">
        <f t="array" ref="H237">IF(F237&lt;&gt;"",INDEX(tb_MainDatabase[Grand],MATCH(F237,tb_MainDatabase[Link],0)),"")</f>
        <v>EDP</v>
      </c>
      <c r="I237" s="62" t="str">
        <f t="array" ref="I237">IF(F237&lt;&gt;"",INDEX(tb_MainDatabase[Size],MATCH(F237,tb_MainDatabase[Link],0)),"")</f>
        <v>10 ml.</v>
      </c>
      <c r="J237" s="65">
        <v>1.0</v>
      </c>
      <c r="K237" s="57">
        <f t="array" ref="K237">IF(F237&lt;&gt;"",INDEX(tb_MainDatabase[ราคา],MATCH(F237,tb_MainDatabase[Link],0)),"")*J237</f>
        <v>450</v>
      </c>
      <c r="L237" s="65">
        <v>100.0</v>
      </c>
      <c r="M237" s="57">
        <f t="shared" si="2"/>
        <v>350</v>
      </c>
      <c r="N237" s="75">
        <f t="shared" si="3"/>
        <v>0</v>
      </c>
      <c r="O237" s="77"/>
      <c r="P237" s="107"/>
      <c r="Q237" s="80"/>
      <c r="R237" s="84">
        <f t="shared" si="4"/>
        <v>0</v>
      </c>
      <c r="S237" s="84"/>
      <c r="T237" s="84"/>
    </row>
    <row r="238" ht="22.5" customHeight="1">
      <c r="A238" s="39" t="s">
        <v>351</v>
      </c>
      <c r="B238" s="44">
        <v>46013.0</v>
      </c>
      <c r="C238" s="46" t="s">
        <v>362</v>
      </c>
      <c r="D238" s="48" t="s">
        <v>749</v>
      </c>
      <c r="E238" s="90">
        <v>2.02500000000149E14</v>
      </c>
      <c r="F238" s="53" t="s">
        <v>152</v>
      </c>
      <c r="G238" s="57">
        <f t="array" ref="G238">IF(F238&lt;&gt;"",INDEX(tb_MainDatabase[Barcode],MATCH(F238,tb_MainDatabase[Link],0)),"")</f>
        <v>8857128012036</v>
      </c>
      <c r="H238" s="62" t="str">
        <f t="array" ref="H238">IF(F238&lt;&gt;"",INDEX(tb_MainDatabase[Grand],MATCH(F238,tb_MainDatabase[Link],0)),"")</f>
        <v>EDP</v>
      </c>
      <c r="I238" s="62" t="str">
        <f t="array" ref="I238">IF(F238&lt;&gt;"",INDEX(tb_MainDatabase[Size],MATCH(F238,tb_MainDatabase[Link],0)),"")</f>
        <v>4 ml.</v>
      </c>
      <c r="J238" s="65">
        <v>1.0</v>
      </c>
      <c r="K238" s="57">
        <f t="array" ref="K238">IF(F238&lt;&gt;"",INDEX(tb_MainDatabase[ราคา],MATCH(F238,tb_MainDatabase[Link],0)),"")*J238</f>
        <v>179</v>
      </c>
      <c r="L238" s="65">
        <v>179.0</v>
      </c>
      <c r="M238" s="57">
        <f t="shared" si="2"/>
        <v>0</v>
      </c>
      <c r="N238" s="75">
        <f t="shared" si="3"/>
        <v>0</v>
      </c>
      <c r="O238" s="77"/>
      <c r="P238" s="107"/>
      <c r="Q238" s="80"/>
      <c r="R238" s="84" t="str">
        <f t="shared" si="4"/>
        <v>1766400512798766117</v>
      </c>
      <c r="S238" s="84"/>
      <c r="T238" s="84"/>
    </row>
    <row r="239" ht="22.5" customHeight="1">
      <c r="A239" s="39" t="s">
        <v>351</v>
      </c>
      <c r="B239" s="44">
        <v>46013.0</v>
      </c>
      <c r="C239" s="46" t="s">
        <v>362</v>
      </c>
      <c r="D239" s="48" t="s">
        <v>751</v>
      </c>
      <c r="E239" s="90">
        <v>2.0250000000015E14</v>
      </c>
      <c r="F239" s="53" t="s">
        <v>175</v>
      </c>
      <c r="G239" s="57">
        <f t="array" ref="G239">IF(F239&lt;&gt;"",INDEX(tb_MainDatabase[Barcode],MATCH(F239,tb_MainDatabase[Link],0)),"")</f>
        <v>8857128011287</v>
      </c>
      <c r="H239" s="62" t="str">
        <f t="array" ref="H239">IF(F239&lt;&gt;"",INDEX(tb_MainDatabase[Grand],MATCH(F239,tb_MainDatabase[Link],0)),"")</f>
        <v>EDP</v>
      </c>
      <c r="I239" s="62" t="str">
        <f t="array" ref="I239">IF(F239&lt;&gt;"",INDEX(tb_MainDatabase[Size],MATCH(F239,tb_MainDatabase[Link],0)),"")</f>
        <v>50 ml.</v>
      </c>
      <c r="J239" s="65">
        <v>1.0</v>
      </c>
      <c r="K239" s="57">
        <f t="array" ref="K239">IF(F239&lt;&gt;"",INDEX(tb_MainDatabase[ราคา],MATCH(F239,tb_MainDatabase[Link],0)),"")*J239</f>
        <v>1890</v>
      </c>
      <c r="L239" s="65">
        <v>500.0</v>
      </c>
      <c r="M239" s="57">
        <f t="shared" si="2"/>
        <v>1390</v>
      </c>
      <c r="N239" s="75">
        <f t="shared" si="3"/>
        <v>1390</v>
      </c>
      <c r="O239" s="77" t="s">
        <v>133</v>
      </c>
      <c r="P239" s="142">
        <v>46013.0</v>
      </c>
      <c r="Q239" s="80">
        <v>0.8645833333333334</v>
      </c>
      <c r="R239" s="84" t="str">
        <f t="shared" si="4"/>
        <v>1766402118968803936</v>
      </c>
      <c r="S239" s="84"/>
      <c r="T239" s="84"/>
    </row>
    <row r="240" ht="22.5" customHeight="1">
      <c r="A240" s="39" t="s">
        <v>351</v>
      </c>
      <c r="B240" s="44">
        <v>46014.0</v>
      </c>
      <c r="C240" s="46" t="s">
        <v>246</v>
      </c>
      <c r="D240" s="48" t="s">
        <v>754</v>
      </c>
      <c r="E240" s="90">
        <v>2.02500000000152E14</v>
      </c>
      <c r="F240" s="53" t="s">
        <v>180</v>
      </c>
      <c r="G240" s="57">
        <f t="array" ref="G240">IF(F240&lt;&gt;"",INDEX(tb_MainDatabase[Barcode],MATCH(F240,tb_MainDatabase[Link],0)),"")</f>
        <v>8857128012108</v>
      </c>
      <c r="H240" s="62" t="str">
        <f t="array" ref="H240">IF(F240&lt;&gt;"",INDEX(tb_MainDatabase[Grand],MATCH(F240,tb_MainDatabase[Link],0)),"")</f>
        <v>EDP+</v>
      </c>
      <c r="I240" s="62" t="str">
        <f t="array" ref="I240">IF(F240&lt;&gt;"",INDEX(tb_MainDatabase[Size],MATCH(F240,tb_MainDatabase[Link],0)),"")</f>
        <v>10 ml.</v>
      </c>
      <c r="J240" s="65">
        <v>1.0</v>
      </c>
      <c r="K240" s="57">
        <f t="array" ref="K240">IF(F240&lt;&gt;"",INDEX(tb_MainDatabase[ราคา],MATCH(F240,tb_MainDatabase[Link],0)),"")*J240</f>
        <v>650</v>
      </c>
      <c r="L240" s="65">
        <v>100.0</v>
      </c>
      <c r="M240" s="57">
        <f t="shared" si="2"/>
        <v>550</v>
      </c>
      <c r="N240" s="75">
        <f t="shared" si="3"/>
        <v>550</v>
      </c>
      <c r="O240" s="77" t="s">
        <v>370</v>
      </c>
      <c r="P240" s="142">
        <v>46014.0</v>
      </c>
      <c r="Q240" s="80">
        <v>0.8805555555555555</v>
      </c>
      <c r="R240" s="84" t="str">
        <f t="shared" si="4"/>
        <v>1766498886100807695</v>
      </c>
      <c r="S240" s="84"/>
      <c r="T240" s="84"/>
    </row>
    <row r="241" ht="22.5" customHeight="1">
      <c r="A241" s="39" t="s">
        <v>351</v>
      </c>
      <c r="B241" s="44">
        <v>46014.0</v>
      </c>
      <c r="C241" s="46" t="s">
        <v>246</v>
      </c>
      <c r="D241" s="48" t="s">
        <v>756</v>
      </c>
      <c r="E241" s="90">
        <v>2.02500000000153E14</v>
      </c>
      <c r="F241" s="53" t="s">
        <v>757</v>
      </c>
      <c r="G241" s="57">
        <f t="array" ref="G241">IF(F241&lt;&gt;"",INDEX(tb_MainDatabase[Barcode],MATCH(F241,tb_MainDatabase[Link],0)),"")</f>
        <v>8857128011096</v>
      </c>
      <c r="H241" s="62" t="str">
        <f t="array" ref="H241">IF(F241&lt;&gt;"",INDEX(tb_MainDatabase[Grand],MATCH(F241,tb_MainDatabase[Link],0)),"")</f>
        <v>EDP</v>
      </c>
      <c r="I241" s="62" t="str">
        <f t="array" ref="I241">IF(F241&lt;&gt;"",INDEX(tb_MainDatabase[Size],MATCH(F241,tb_MainDatabase[Link],0)),"")</f>
        <v>50 ml.</v>
      </c>
      <c r="J241" s="65">
        <v>1.0</v>
      </c>
      <c r="K241" s="57">
        <f t="array" ref="K241">IF(F241&lt;&gt;"",INDEX(tb_MainDatabase[ราคา],MATCH(F241,tb_MainDatabase[Link],0)),"")*J241</f>
        <v>1890</v>
      </c>
      <c r="L241" s="65">
        <v>500.0</v>
      </c>
      <c r="M241" s="57">
        <f t="shared" si="2"/>
        <v>1390</v>
      </c>
      <c r="N241" s="75">
        <f t="shared" si="3"/>
        <v>1390</v>
      </c>
      <c r="O241" s="77" t="s">
        <v>60</v>
      </c>
      <c r="P241" s="142">
        <v>46014.0</v>
      </c>
      <c r="Q241" s="80">
        <v>0.8916666666666667</v>
      </c>
      <c r="R241" s="84" t="str">
        <f t="shared" si="4"/>
        <v>1766499538543497320</v>
      </c>
      <c r="S241" s="84"/>
      <c r="T241" s="84"/>
    </row>
    <row r="242" ht="22.5" customHeight="1">
      <c r="A242" s="39" t="s">
        <v>351</v>
      </c>
      <c r="B242" s="44">
        <v>46014.0</v>
      </c>
      <c r="C242" s="46" t="s">
        <v>246</v>
      </c>
      <c r="D242" s="48" t="s">
        <v>759</v>
      </c>
      <c r="E242" s="90">
        <v>2.02500000000154E14</v>
      </c>
      <c r="F242" s="53" t="s">
        <v>77</v>
      </c>
      <c r="G242" s="57">
        <f t="array" ref="G242">IF(F242&lt;&gt;"",INDEX(tb_MainDatabase[Barcode],MATCH(F242,tb_MainDatabase[Link],0)),"")</f>
        <v>8857128012030</v>
      </c>
      <c r="H242" s="62" t="str">
        <f t="array" ref="H242">IF(F242&lt;&gt;"",INDEX(tb_MainDatabase[Grand],MATCH(F242,tb_MainDatabase[Link],0)),"")</f>
        <v>EDP</v>
      </c>
      <c r="I242" s="62" t="str">
        <f t="array" ref="I242">IF(F242&lt;&gt;"",INDEX(tb_MainDatabase[Size],MATCH(F242,tb_MainDatabase[Link],0)),"")</f>
        <v>10 ml.</v>
      </c>
      <c r="J242" s="65">
        <v>1.0</v>
      </c>
      <c r="K242" s="57">
        <f t="array" ref="K242">IF(F242&lt;&gt;"",INDEX(tb_MainDatabase[ราคา],MATCH(F242,tb_MainDatabase[Link],0)),"")*J242</f>
        <v>450</v>
      </c>
      <c r="L242" s="65">
        <v>100.0</v>
      </c>
      <c r="M242" s="57">
        <f t="shared" si="2"/>
        <v>350</v>
      </c>
      <c r="N242" s="75">
        <f t="shared" si="3"/>
        <v>350</v>
      </c>
      <c r="O242" s="77" t="s">
        <v>370</v>
      </c>
      <c r="P242" s="142">
        <v>46014.0</v>
      </c>
      <c r="Q242" s="80">
        <v>0.9055555555555556</v>
      </c>
      <c r="R242" s="84" t="str">
        <f t="shared" si="4"/>
        <v>1766501039183126978</v>
      </c>
      <c r="S242" s="84"/>
      <c r="T242" s="84"/>
    </row>
    <row r="243" ht="22.5" customHeight="1">
      <c r="A243" s="39" t="s">
        <v>351</v>
      </c>
      <c r="B243" s="44">
        <v>46015.0</v>
      </c>
      <c r="C243" s="46" t="s">
        <v>262</v>
      </c>
      <c r="D243" s="48" t="s">
        <v>762</v>
      </c>
      <c r="E243" s="90">
        <v>2.02500000000155E14</v>
      </c>
      <c r="F243" s="53" t="s">
        <v>93</v>
      </c>
      <c r="G243" s="57">
        <f t="array" ref="G243">IF(F243&lt;&gt;"",INDEX(tb_MainDatabase[Barcode],MATCH(F243,tb_MainDatabase[Link],0)),"")</f>
        <v>8857128011171</v>
      </c>
      <c r="H243" s="62" t="str">
        <f t="array" ref="H243">IF(F243&lt;&gt;"",INDEX(tb_MainDatabase[Grand],MATCH(F243,tb_MainDatabase[Link],0)),"")</f>
        <v>EDP</v>
      </c>
      <c r="I243" s="62" t="str">
        <f t="array" ref="I243">IF(F243&lt;&gt;"",INDEX(tb_MainDatabase[Size],MATCH(F243,tb_MainDatabase[Link],0)),"")</f>
        <v>50 ml.</v>
      </c>
      <c r="J243" s="65">
        <v>1.0</v>
      </c>
      <c r="K243" s="57">
        <f t="array" ref="K243">IF(F243&lt;&gt;"",INDEX(tb_MainDatabase[ราคา],MATCH(F243,tb_MainDatabase[Link],0)),"")*J243</f>
        <v>1890</v>
      </c>
      <c r="L243" s="65">
        <v>500.0</v>
      </c>
      <c r="M243" s="57">
        <f t="shared" si="2"/>
        <v>1390</v>
      </c>
      <c r="N243" s="75">
        <f t="shared" si="3"/>
        <v>1390</v>
      </c>
      <c r="O243" s="77" t="s">
        <v>133</v>
      </c>
      <c r="P243" s="107"/>
      <c r="Q243" s="80"/>
      <c r="R243" s="84" t="str">
        <f t="shared" si="4"/>
        <v>1766554174857937774</v>
      </c>
      <c r="S243" s="84"/>
      <c r="T243" s="84"/>
    </row>
    <row r="244" ht="22.5" customHeight="1">
      <c r="A244" s="39" t="s">
        <v>351</v>
      </c>
      <c r="B244" s="44">
        <v>46015.0</v>
      </c>
      <c r="C244" s="46" t="s">
        <v>262</v>
      </c>
      <c r="D244" s="48" t="s">
        <v>764</v>
      </c>
      <c r="E244" s="90">
        <v>2.02500000000156E14</v>
      </c>
      <c r="F244" s="53" t="s">
        <v>141</v>
      </c>
      <c r="G244" s="57">
        <f t="array" ref="G244">IF(F244&lt;&gt;"",INDEX(tb_MainDatabase[Barcode],MATCH(F244,tb_MainDatabase[Link],0)),"")</f>
        <v>8857128012037</v>
      </c>
      <c r="H244" s="62" t="str">
        <f t="array" ref="H244">IF(F244&lt;&gt;"",INDEX(tb_MainDatabase[Grand],MATCH(F244,tb_MainDatabase[Link],0)),"")</f>
        <v>EDP</v>
      </c>
      <c r="I244" s="62" t="str">
        <f t="array" ref="I244">IF(F244&lt;&gt;"",INDEX(tb_MainDatabase[Size],MATCH(F244,tb_MainDatabase[Link],0)),"")</f>
        <v>10 ml.</v>
      </c>
      <c r="J244" s="65">
        <v>1.0</v>
      </c>
      <c r="K244" s="57">
        <f t="array" ref="K244">IF(F244&lt;&gt;"",INDEX(tb_MainDatabase[ราคา],MATCH(F244,tb_MainDatabase[Link],0)),"")*J244</f>
        <v>450</v>
      </c>
      <c r="L244" s="65">
        <v>100.0</v>
      </c>
      <c r="M244" s="57">
        <f t="shared" si="2"/>
        <v>350</v>
      </c>
      <c r="N244" s="75">
        <f t="shared" si="3"/>
        <v>350</v>
      </c>
      <c r="O244" s="77" t="s">
        <v>370</v>
      </c>
      <c r="P244" s="142">
        <v>46015.0</v>
      </c>
      <c r="Q244" s="80">
        <v>0.5263888888888889</v>
      </c>
      <c r="R244" s="84" t="str">
        <f t="shared" si="4"/>
        <v>1766554624491278216</v>
      </c>
      <c r="S244" s="84"/>
      <c r="T244" s="84"/>
    </row>
    <row r="245" ht="22.5" customHeight="1">
      <c r="A245" s="39" t="s">
        <v>351</v>
      </c>
      <c r="B245" s="44">
        <v>46015.0</v>
      </c>
      <c r="C245" s="46" t="s">
        <v>262</v>
      </c>
      <c r="D245" s="48" t="s">
        <v>766</v>
      </c>
      <c r="E245" s="90">
        <v>2.02500000000157E14</v>
      </c>
      <c r="F245" s="53" t="s">
        <v>224</v>
      </c>
      <c r="G245" s="57">
        <f t="array" ref="G245">IF(F245&lt;&gt;"",INDEX(tb_MainDatabase[Barcode],MATCH(F245,tb_MainDatabase[Link],0)),"")</f>
        <v>8857128012053</v>
      </c>
      <c r="H245" s="62" t="str">
        <f t="array" ref="H245">IF(F245&lt;&gt;"",INDEX(tb_MainDatabase[Grand],MATCH(F245,tb_MainDatabase[Link],0)),"")</f>
        <v>EDP</v>
      </c>
      <c r="I245" s="62" t="str">
        <f t="array" ref="I245">IF(F245&lt;&gt;"",INDEX(tb_MainDatabase[Size],MATCH(F245,tb_MainDatabase[Link],0)),"")</f>
        <v>10 ml.</v>
      </c>
      <c r="J245" s="65">
        <v>1.0</v>
      </c>
      <c r="K245" s="57">
        <f t="array" ref="K245">IF(F245&lt;&gt;"",INDEX(tb_MainDatabase[ราคา],MATCH(F245,tb_MainDatabase[Link],0)),"")*J245</f>
        <v>450</v>
      </c>
      <c r="L245" s="65">
        <v>100.0</v>
      </c>
      <c r="M245" s="57">
        <f t="shared" si="2"/>
        <v>350</v>
      </c>
      <c r="N245" s="75">
        <f t="shared" si="3"/>
        <v>350</v>
      </c>
      <c r="O245" s="77" t="s">
        <v>370</v>
      </c>
      <c r="P245" s="142">
        <v>46015.0</v>
      </c>
      <c r="Q245" s="80">
        <v>0.5270833333333333</v>
      </c>
      <c r="R245" s="84" t="str">
        <f t="shared" si="4"/>
        <v>1766554710648970310</v>
      </c>
      <c r="S245" s="84"/>
      <c r="T245" s="84"/>
    </row>
    <row r="246" ht="22.5" customHeight="1">
      <c r="A246" s="39" t="s">
        <v>351</v>
      </c>
      <c r="B246" s="44">
        <v>46015.0</v>
      </c>
      <c r="C246" s="46" t="s">
        <v>262</v>
      </c>
      <c r="D246" s="48" t="s">
        <v>769</v>
      </c>
      <c r="E246" s="90">
        <v>2.02500000000158E14</v>
      </c>
      <c r="F246" s="53" t="s">
        <v>77</v>
      </c>
      <c r="G246" s="57">
        <f t="array" ref="G246">IF(F246&lt;&gt;"",INDEX(tb_MainDatabase[Barcode],MATCH(F246,tb_MainDatabase[Link],0)),"")</f>
        <v>8857128012030</v>
      </c>
      <c r="H246" s="62" t="str">
        <f t="array" ref="H246">IF(F246&lt;&gt;"",INDEX(tb_MainDatabase[Grand],MATCH(F246,tb_MainDatabase[Link],0)),"")</f>
        <v>EDP</v>
      </c>
      <c r="I246" s="62" t="str">
        <f t="array" ref="I246">IF(F246&lt;&gt;"",INDEX(tb_MainDatabase[Size],MATCH(F246,tb_MainDatabase[Link],0)),"")</f>
        <v>10 ml.</v>
      </c>
      <c r="J246" s="65">
        <v>1.0</v>
      </c>
      <c r="K246" s="57">
        <f t="array" ref="K246">IF(F246&lt;&gt;"",INDEX(tb_MainDatabase[ราคา],MATCH(F246,tb_MainDatabase[Link],0)),"")*J246</f>
        <v>450</v>
      </c>
      <c r="L246" s="65">
        <v>100.0</v>
      </c>
      <c r="M246" s="57">
        <f t="shared" si="2"/>
        <v>350</v>
      </c>
      <c r="N246" s="75">
        <f t="shared" si="3"/>
        <v>350</v>
      </c>
      <c r="O246" s="77" t="s">
        <v>370</v>
      </c>
      <c r="P246" s="142">
        <v>46015.0</v>
      </c>
      <c r="Q246" s="80">
        <v>0.6076388888888888</v>
      </c>
      <c r="R246" s="84" t="str">
        <f t="shared" si="4"/>
        <v>1766561704838434752</v>
      </c>
      <c r="S246" s="84"/>
      <c r="T246" s="84"/>
    </row>
    <row r="247" ht="22.5" customHeight="1">
      <c r="A247" s="39" t="s">
        <v>351</v>
      </c>
      <c r="B247" s="44">
        <v>46015.0</v>
      </c>
      <c r="C247" s="46" t="s">
        <v>262</v>
      </c>
      <c r="D247" s="48" t="s">
        <v>771</v>
      </c>
      <c r="E247" s="90">
        <v>2.02500000000159E14</v>
      </c>
      <c r="F247" s="53" t="s">
        <v>264</v>
      </c>
      <c r="G247" s="57">
        <f t="array" ref="G247">IF(F247&lt;&gt;"",INDEX(tb_MainDatabase[Barcode],MATCH(F247,tb_MainDatabase[Link],0)),"")</f>
        <v>8857128011874</v>
      </c>
      <c r="H247" s="62" t="str">
        <f t="array" ref="H247">IF(F247&lt;&gt;"",INDEX(tb_MainDatabase[Grand],MATCH(F247,tb_MainDatabase[Link],0)),"")</f>
        <v>EDP</v>
      </c>
      <c r="I247" s="62" t="str">
        <f t="array" ref="I247">IF(F247&lt;&gt;"",INDEX(tb_MainDatabase[Size],MATCH(F247,tb_MainDatabase[Link],0)),"")</f>
        <v>30 ml.</v>
      </c>
      <c r="J247" s="65">
        <v>1.0</v>
      </c>
      <c r="K247" s="57">
        <f t="array" ref="K247">IF(F247&lt;&gt;"",INDEX(tb_MainDatabase[ราคา],MATCH(F247,tb_MainDatabase[Link],0)),"")*J247</f>
        <v>1290</v>
      </c>
      <c r="L247" s="65">
        <v>300.0</v>
      </c>
      <c r="M247" s="57">
        <f t="shared" si="2"/>
        <v>990</v>
      </c>
      <c r="N247" s="75">
        <f t="shared" si="3"/>
        <v>990</v>
      </c>
      <c r="O247" s="77" t="s">
        <v>370</v>
      </c>
      <c r="P247" s="142">
        <v>46015.0</v>
      </c>
      <c r="Q247" s="80">
        <v>0.8756944444444444</v>
      </c>
      <c r="R247" s="84" t="str">
        <f t="shared" si="4"/>
        <v>1766584872943334172</v>
      </c>
      <c r="S247" s="84"/>
      <c r="T247" s="84"/>
    </row>
    <row r="248" ht="22.5" customHeight="1">
      <c r="A248" s="39" t="s">
        <v>351</v>
      </c>
      <c r="B248" s="44">
        <v>46016.0</v>
      </c>
      <c r="C248" s="46" t="s">
        <v>601</v>
      </c>
      <c r="D248" s="48" t="s">
        <v>773</v>
      </c>
      <c r="E248" s="90">
        <v>2.0250000000016E14</v>
      </c>
      <c r="F248" s="53" t="s">
        <v>64</v>
      </c>
      <c r="G248" s="57">
        <f t="array" ref="G248">IF(F248&lt;&gt;"",INDEX(tb_MainDatabase[Barcode],MATCH(F248,tb_MainDatabase[Link],0)),"")</f>
        <v>8857128011836</v>
      </c>
      <c r="H248" s="62" t="str">
        <f t="array" ref="H248">IF(F248&lt;&gt;"",INDEX(tb_MainDatabase[Grand],MATCH(F248,tb_MainDatabase[Link],0)),"")</f>
        <v>EDP</v>
      </c>
      <c r="I248" s="62" t="str">
        <f t="array" ref="I248">IF(F248&lt;&gt;"",INDEX(tb_MainDatabase[Size],MATCH(F248,tb_MainDatabase[Link],0)),"")</f>
        <v>30 ml.</v>
      </c>
      <c r="J248" s="65">
        <v>1.0</v>
      </c>
      <c r="K248" s="57">
        <f t="array" ref="K248">IF(F248&lt;&gt;"",INDEX(tb_MainDatabase[ราคา],MATCH(F248,tb_MainDatabase[Link],0)),"")*J248</f>
        <v>1290</v>
      </c>
      <c r="L248" s="65">
        <v>300.0</v>
      </c>
      <c r="M248" s="57">
        <f t="shared" si="2"/>
        <v>990</v>
      </c>
      <c r="N248" s="75">
        <f t="shared" si="3"/>
        <v>990</v>
      </c>
      <c r="O248" s="77" t="s">
        <v>370</v>
      </c>
      <c r="P248" s="142">
        <v>46016.0</v>
      </c>
      <c r="Q248" s="80">
        <v>0.6145833333333334</v>
      </c>
      <c r="R248" s="84" t="str">
        <f t="shared" si="4"/>
        <v>1766648661629607563</v>
      </c>
      <c r="S248" s="84"/>
      <c r="T248" s="84"/>
    </row>
    <row r="249" ht="22.5" customHeight="1">
      <c r="A249" s="39" t="s">
        <v>351</v>
      </c>
      <c r="B249" s="44">
        <v>46016.0</v>
      </c>
      <c r="C249" s="46" t="s">
        <v>601</v>
      </c>
      <c r="D249" s="48" t="s">
        <v>775</v>
      </c>
      <c r="E249" s="90">
        <v>2.02500000000161E14</v>
      </c>
      <c r="F249" s="53" t="s">
        <v>309</v>
      </c>
      <c r="G249" s="57">
        <f t="array" ref="G249">IF(F249&lt;&gt;"",INDEX(tb_MainDatabase[Barcode],MATCH(F249,tb_MainDatabase[Link],0)),"")</f>
        <v>8857128012007</v>
      </c>
      <c r="H249" s="62" t="str">
        <f t="array" ref="H249">IF(F249&lt;&gt;"",INDEX(tb_MainDatabase[Grand],MATCH(F249,tb_MainDatabase[Link],0)),"")</f>
        <v>EDP+</v>
      </c>
      <c r="I249" s="62" t="str">
        <f t="array" ref="I249">IF(F249&lt;&gt;"",INDEX(tb_MainDatabase[Size],MATCH(F249,tb_MainDatabase[Link],0)),"")</f>
        <v>30 ml.</v>
      </c>
      <c r="J249" s="65">
        <v>1.0</v>
      </c>
      <c r="K249" s="57">
        <f t="array" ref="K249">IF(F249&lt;&gt;"",INDEX(tb_MainDatabase[ราคา],MATCH(F249,tb_MainDatabase[Link],0)),"")*J249</f>
        <v>1890</v>
      </c>
      <c r="L249" s="65">
        <v>200.0</v>
      </c>
      <c r="M249" s="57">
        <f t="shared" si="2"/>
        <v>1690</v>
      </c>
      <c r="N249" s="75">
        <f t="shared" si="3"/>
        <v>2040</v>
      </c>
      <c r="O249" s="77" t="s">
        <v>370</v>
      </c>
      <c r="P249" s="142">
        <v>46016.0</v>
      </c>
      <c r="Q249" s="80">
        <v>0.6993055555555555</v>
      </c>
      <c r="R249" s="84" t="str">
        <f t="shared" si="4"/>
        <v>1766655759377404999</v>
      </c>
      <c r="S249" s="84"/>
      <c r="T249" s="84"/>
    </row>
    <row r="250" ht="22.5" customHeight="1">
      <c r="A250" s="39" t="s">
        <v>351</v>
      </c>
      <c r="B250" s="44">
        <v>46016.0</v>
      </c>
      <c r="C250" s="46" t="s">
        <v>601</v>
      </c>
      <c r="D250" s="48" t="s">
        <v>775</v>
      </c>
      <c r="E250" s="90">
        <v>2.02500000000161E14</v>
      </c>
      <c r="F250" s="53" t="s">
        <v>255</v>
      </c>
      <c r="G250" s="57">
        <f t="array" ref="G250">IF(F250&lt;&gt;"",INDEX(tb_MainDatabase[Barcode],MATCH(F250,tb_MainDatabase[Link],0)),"")</f>
        <v>8857128012047</v>
      </c>
      <c r="H250" s="62" t="str">
        <f t="array" ref="H250">IF(F250&lt;&gt;"",INDEX(tb_MainDatabase[Grand],MATCH(F250,tb_MainDatabase[Link],0)),"")</f>
        <v>EDP</v>
      </c>
      <c r="I250" s="62" t="str">
        <f t="array" ref="I250">IF(F250&lt;&gt;"",INDEX(tb_MainDatabase[Size],MATCH(F250,tb_MainDatabase[Link],0)),"")</f>
        <v>10 ml.</v>
      </c>
      <c r="J250" s="65">
        <v>1.0</v>
      </c>
      <c r="K250" s="57">
        <f t="array" ref="K250">IF(F250&lt;&gt;"",INDEX(tb_MainDatabase[ราคา],MATCH(F250,tb_MainDatabase[Link],0)),"")*J250</f>
        <v>450</v>
      </c>
      <c r="L250" s="65">
        <v>100.0</v>
      </c>
      <c r="M250" s="57">
        <f t="shared" si="2"/>
        <v>350</v>
      </c>
      <c r="N250" s="75">
        <f t="shared" si="3"/>
        <v>0</v>
      </c>
      <c r="O250" s="77"/>
      <c r="P250" s="107"/>
      <c r="Q250" s="80"/>
      <c r="R250" s="84">
        <f t="shared" si="4"/>
        <v>0</v>
      </c>
      <c r="S250" s="84"/>
      <c r="T250" s="84"/>
    </row>
    <row r="251" ht="22.5" customHeight="1">
      <c r="A251" s="39" t="s">
        <v>351</v>
      </c>
      <c r="B251" s="44">
        <v>46016.0</v>
      </c>
      <c r="C251" s="46" t="s">
        <v>601</v>
      </c>
      <c r="D251" s="48" t="s">
        <v>775</v>
      </c>
      <c r="E251" s="90">
        <v>2.02500000000161E14</v>
      </c>
      <c r="F251" s="53" t="s">
        <v>152</v>
      </c>
      <c r="G251" s="57">
        <f t="array" ref="G251">IF(F251&lt;&gt;"",INDEX(tb_MainDatabase[Barcode],MATCH(F251,tb_MainDatabase[Link],0)),"")</f>
        <v>8857128012036</v>
      </c>
      <c r="H251" s="62" t="str">
        <f t="array" ref="H251">IF(F251&lt;&gt;"",INDEX(tb_MainDatabase[Grand],MATCH(F251,tb_MainDatabase[Link],0)),"")</f>
        <v>EDP</v>
      </c>
      <c r="I251" s="62" t="str">
        <f t="array" ref="I251">IF(F251&lt;&gt;"",INDEX(tb_MainDatabase[Size],MATCH(F251,tb_MainDatabase[Link],0)),"")</f>
        <v>4 ml.</v>
      </c>
      <c r="J251" s="65">
        <v>1.0</v>
      </c>
      <c r="K251" s="57">
        <f t="array" ref="K251">IF(F251&lt;&gt;"",INDEX(tb_MainDatabase[ราคา],MATCH(F251,tb_MainDatabase[Link],0)),"")*J251</f>
        <v>179</v>
      </c>
      <c r="L251" s="65">
        <v>179.0</v>
      </c>
      <c r="M251" s="57">
        <f t="shared" si="2"/>
        <v>0</v>
      </c>
      <c r="N251" s="75">
        <f t="shared" si="3"/>
        <v>0</v>
      </c>
      <c r="O251" s="77"/>
      <c r="P251" s="107"/>
      <c r="Q251" s="80"/>
      <c r="R251" s="84">
        <f t="shared" si="4"/>
        <v>0</v>
      </c>
      <c r="S251" s="84"/>
      <c r="T251" s="84"/>
    </row>
    <row r="252" ht="22.5" customHeight="1">
      <c r="A252" s="39" t="s">
        <v>351</v>
      </c>
      <c r="B252" s="44">
        <v>46016.0</v>
      </c>
      <c r="C252" s="46" t="s">
        <v>601</v>
      </c>
      <c r="D252" s="48" t="s">
        <v>777</v>
      </c>
      <c r="E252" s="90">
        <v>2.02500000000162E14</v>
      </c>
      <c r="F252" s="53" t="s">
        <v>94</v>
      </c>
      <c r="G252" s="57">
        <f t="array" ref="G252">IF(F252&lt;&gt;"",INDEX(tb_MainDatabase[Barcode],MATCH(F252,tb_MainDatabase[Link],0)),"")</f>
        <v>8857128012039</v>
      </c>
      <c r="H252" s="62" t="str">
        <f t="array" ref="H252">IF(F252&lt;&gt;"",INDEX(tb_MainDatabase[Grand],MATCH(F252,tb_MainDatabase[Link],0)),"")</f>
        <v>EDP</v>
      </c>
      <c r="I252" s="62" t="str">
        <f t="array" ref="I252">IF(F252&lt;&gt;"",INDEX(tb_MainDatabase[Size],MATCH(F252,tb_MainDatabase[Link],0)),"")</f>
        <v>10 ml.</v>
      </c>
      <c r="J252" s="65">
        <v>1.0</v>
      </c>
      <c r="K252" s="57">
        <f t="array" ref="K252">IF(F252&lt;&gt;"",INDEX(tb_MainDatabase[ราคา],MATCH(F252,tb_MainDatabase[Link],0)),"")*J252</f>
        <v>450</v>
      </c>
      <c r="L252" s="65">
        <v>100.0</v>
      </c>
      <c r="M252" s="57">
        <f t="shared" si="2"/>
        <v>350</v>
      </c>
      <c r="N252" s="75">
        <f t="shared" si="3"/>
        <v>350</v>
      </c>
      <c r="O252" s="77" t="s">
        <v>370</v>
      </c>
      <c r="P252" s="142">
        <v>46016.0</v>
      </c>
      <c r="Q252" s="80">
        <v>0.7083333333333334</v>
      </c>
      <c r="R252" s="84" t="str">
        <f t="shared" si="4"/>
        <v>1766656759202355490</v>
      </c>
      <c r="S252" s="84"/>
      <c r="T252" s="84"/>
    </row>
    <row r="253" ht="22.5" customHeight="1">
      <c r="A253" s="39" t="s">
        <v>351</v>
      </c>
      <c r="B253" s="44">
        <v>46016.0</v>
      </c>
      <c r="C253" s="46" t="s">
        <v>601</v>
      </c>
      <c r="D253" s="48" t="s">
        <v>782</v>
      </c>
      <c r="E253" s="90">
        <v>2.02500000000163E14</v>
      </c>
      <c r="F253" s="53" t="s">
        <v>783</v>
      </c>
      <c r="G253" s="57">
        <f t="array" ref="G253">IF(F253&lt;&gt;"",INDEX(tb_MainDatabase[Barcode],MATCH(F253,tb_MainDatabase[Link],0)),"")</f>
        <v>8857128011812</v>
      </c>
      <c r="H253" s="62" t="str">
        <f t="array" ref="H253">IF(F253&lt;&gt;"",INDEX(tb_MainDatabase[Grand],MATCH(F253,tb_MainDatabase[Link],0)),"")</f>
        <v>EDP</v>
      </c>
      <c r="I253" s="62" t="str">
        <f t="array" ref="I253">IF(F253&lt;&gt;"",INDEX(tb_MainDatabase[Size],MATCH(F253,tb_MainDatabase[Link],0)),"")</f>
        <v>30 ml.</v>
      </c>
      <c r="J253" s="65">
        <v>1.0</v>
      </c>
      <c r="K253" s="57">
        <f t="array" ref="K253">IF(F253&lt;&gt;"",INDEX(tb_MainDatabase[ราคา],MATCH(F253,tb_MainDatabase[Link],0)),"")*J253</f>
        <v>1290</v>
      </c>
      <c r="L253" s="65">
        <v>300.0</v>
      </c>
      <c r="M253" s="57">
        <f t="shared" si="2"/>
        <v>990</v>
      </c>
      <c r="N253" s="75">
        <f t="shared" si="3"/>
        <v>990</v>
      </c>
      <c r="O253" s="77" t="s">
        <v>370</v>
      </c>
      <c r="P253" s="142">
        <v>46016.0</v>
      </c>
      <c r="Q253" s="80">
        <v>0.7319444444444444</v>
      </c>
      <c r="R253" s="84" t="str">
        <f t="shared" si="4"/>
        <v>1766658773324228722</v>
      </c>
      <c r="S253" s="84"/>
      <c r="T253" s="84"/>
    </row>
    <row r="254" ht="22.5" customHeight="1">
      <c r="A254" s="39" t="s">
        <v>351</v>
      </c>
      <c r="B254" s="44">
        <v>46016.0</v>
      </c>
      <c r="C254" s="46" t="s">
        <v>601</v>
      </c>
      <c r="D254" s="48" t="s">
        <v>785</v>
      </c>
      <c r="E254" s="90">
        <v>2.02500000000164E14</v>
      </c>
      <c r="F254" s="53" t="s">
        <v>69</v>
      </c>
      <c r="G254" s="57">
        <f t="array" ref="G254">IF(F254&lt;&gt;"",INDEX(tb_MainDatabase[Barcode],MATCH(F254,tb_MainDatabase[Link],0)),"")</f>
        <v>8857128012022</v>
      </c>
      <c r="H254" s="62" t="str">
        <f t="array" ref="H254">IF(F254&lt;&gt;"",INDEX(tb_MainDatabase[Grand],MATCH(F254,tb_MainDatabase[Link],0)),"")</f>
        <v>EDP</v>
      </c>
      <c r="I254" s="62" t="str">
        <f t="array" ref="I254">IF(F254&lt;&gt;"",INDEX(tb_MainDatabase[Size],MATCH(F254,tb_MainDatabase[Link],0)),"")</f>
        <v>30 ml.</v>
      </c>
      <c r="J254" s="65">
        <v>1.0</v>
      </c>
      <c r="K254" s="57">
        <f t="array" ref="K254">IF(F254&lt;&gt;"",INDEX(tb_MainDatabase[ราคา],MATCH(F254,tb_MainDatabase[Link],0)),"")*J254</f>
        <v>1290</v>
      </c>
      <c r="L254" s="65">
        <v>300.0</v>
      </c>
      <c r="M254" s="57">
        <f t="shared" si="2"/>
        <v>990</v>
      </c>
      <c r="N254" s="75">
        <f t="shared" si="3"/>
        <v>990</v>
      </c>
      <c r="O254" s="77" t="s">
        <v>370</v>
      </c>
      <c r="P254" s="142">
        <v>46016.0</v>
      </c>
      <c r="Q254" s="80">
        <v>0.8236111111111111</v>
      </c>
      <c r="R254" s="84" t="str">
        <f t="shared" si="4"/>
        <v>1766666717954495821</v>
      </c>
      <c r="S254" s="84"/>
      <c r="T254" s="84"/>
    </row>
    <row r="255" ht="22.5" customHeight="1">
      <c r="A255" s="39" t="s">
        <v>351</v>
      </c>
      <c r="B255" s="44">
        <v>46016.0</v>
      </c>
      <c r="C255" s="46" t="s">
        <v>601</v>
      </c>
      <c r="D255" s="48" t="s">
        <v>787</v>
      </c>
      <c r="E255" s="90">
        <v>2.02500000000165E14</v>
      </c>
      <c r="F255" s="53" t="s">
        <v>69</v>
      </c>
      <c r="G255" s="57">
        <f t="array" ref="G255">IF(F255&lt;&gt;"",INDEX(tb_MainDatabase[Barcode],MATCH(F255,tb_MainDatabase[Link],0)),"")</f>
        <v>8857128012022</v>
      </c>
      <c r="H255" s="62" t="str">
        <f t="array" ref="H255">IF(F255&lt;&gt;"",INDEX(tb_MainDatabase[Grand],MATCH(F255,tb_MainDatabase[Link],0)),"")</f>
        <v>EDP</v>
      </c>
      <c r="I255" s="62" t="str">
        <f t="array" ref="I255">IF(F255&lt;&gt;"",INDEX(tb_MainDatabase[Size],MATCH(F255,tb_MainDatabase[Link],0)),"")</f>
        <v>30 ml.</v>
      </c>
      <c r="J255" s="65">
        <v>1.0</v>
      </c>
      <c r="K255" s="57">
        <f t="array" ref="K255">IF(F255&lt;&gt;"",INDEX(tb_MainDatabase[ราคา],MATCH(F255,tb_MainDatabase[Link],0)),"")*J255</f>
        <v>1290</v>
      </c>
      <c r="L255" s="65">
        <v>300.0</v>
      </c>
      <c r="M255" s="57">
        <f t="shared" si="2"/>
        <v>990</v>
      </c>
      <c r="N255" s="75">
        <f t="shared" si="3"/>
        <v>1980</v>
      </c>
      <c r="O255" s="77" t="s">
        <v>60</v>
      </c>
      <c r="P255" s="142">
        <v>46016.0</v>
      </c>
      <c r="Q255" s="80">
        <v>0.8409722222222222</v>
      </c>
      <c r="R255" s="84" t="str">
        <f t="shared" si="4"/>
        <v>1766668227657390381</v>
      </c>
      <c r="S255" s="84"/>
      <c r="T255" s="84"/>
    </row>
    <row r="256" ht="22.5" customHeight="1">
      <c r="A256" s="39" t="s">
        <v>351</v>
      </c>
      <c r="B256" s="44">
        <v>46016.0</v>
      </c>
      <c r="C256" s="46" t="s">
        <v>601</v>
      </c>
      <c r="D256" s="48" t="s">
        <v>787</v>
      </c>
      <c r="E256" s="90">
        <v>2.02500000000165E14</v>
      </c>
      <c r="F256" s="53" t="s">
        <v>212</v>
      </c>
      <c r="G256" s="57">
        <f t="array" ref="G256">IF(F256&lt;&gt;"",INDEX(tb_MainDatabase[Barcode],MATCH(F256,tb_MainDatabase[Link],0)),"")</f>
        <v>8857128011911</v>
      </c>
      <c r="H256" s="62" t="str">
        <f t="array" ref="H256">IF(F256&lt;&gt;"",INDEX(tb_MainDatabase[Grand],MATCH(F256,tb_MainDatabase[Link],0)),"")</f>
        <v>EDP</v>
      </c>
      <c r="I256" s="62" t="str">
        <f t="array" ref="I256">IF(F256&lt;&gt;"",INDEX(tb_MainDatabase[Size],MATCH(F256,tb_MainDatabase[Link],0)),"")</f>
        <v>30 ml.</v>
      </c>
      <c r="J256" s="65">
        <v>1.0</v>
      </c>
      <c r="K256" s="57">
        <f t="array" ref="K256">IF(F256&lt;&gt;"",INDEX(tb_MainDatabase[ราคา],MATCH(F256,tb_MainDatabase[Link],0)),"")*J256</f>
        <v>1290</v>
      </c>
      <c r="L256" s="65">
        <v>300.0</v>
      </c>
      <c r="M256" s="57">
        <f t="shared" si="2"/>
        <v>990</v>
      </c>
      <c r="N256" s="75">
        <f t="shared" si="3"/>
        <v>0</v>
      </c>
      <c r="O256" s="77"/>
      <c r="P256" s="107"/>
      <c r="Q256" s="80"/>
      <c r="R256" s="84">
        <f t="shared" si="4"/>
        <v>0</v>
      </c>
      <c r="S256" s="84"/>
      <c r="T256" s="84"/>
    </row>
    <row r="257" ht="22.5" customHeight="1">
      <c r="A257" s="39" t="s">
        <v>351</v>
      </c>
      <c r="B257" s="44">
        <v>46017.0</v>
      </c>
      <c r="C257" s="46" t="s">
        <v>262</v>
      </c>
      <c r="D257" s="48" t="s">
        <v>791</v>
      </c>
      <c r="E257" s="90">
        <v>2.02500000000166E14</v>
      </c>
      <c r="F257" s="53" t="s">
        <v>77</v>
      </c>
      <c r="G257" s="57">
        <f t="array" ref="G257">IF(F257&lt;&gt;"",INDEX(tb_MainDatabase[Barcode],MATCH(F257,tb_MainDatabase[Link],0)),"")</f>
        <v>8857128012030</v>
      </c>
      <c r="H257" s="62" t="str">
        <f t="array" ref="H257">IF(F257&lt;&gt;"",INDEX(tb_MainDatabase[Grand],MATCH(F257,tb_MainDatabase[Link],0)),"")</f>
        <v>EDP</v>
      </c>
      <c r="I257" s="62" t="str">
        <f t="array" ref="I257">IF(F257&lt;&gt;"",INDEX(tb_MainDatabase[Size],MATCH(F257,tb_MainDatabase[Link],0)),"")</f>
        <v>10 ml.</v>
      </c>
      <c r="J257" s="65">
        <v>2.0</v>
      </c>
      <c r="K257" s="57">
        <f t="array" ref="K257">IF(F257&lt;&gt;"",INDEX(tb_MainDatabase[ราคา],MATCH(F257,tb_MainDatabase[Link],0)),"")*J257</f>
        <v>900</v>
      </c>
      <c r="L257" s="65">
        <v>100.0</v>
      </c>
      <c r="M257" s="57">
        <f t="shared" si="2"/>
        <v>700</v>
      </c>
      <c r="N257" s="75">
        <f t="shared" si="3"/>
        <v>1750</v>
      </c>
      <c r="O257" s="77" t="s">
        <v>133</v>
      </c>
      <c r="P257" s="107"/>
      <c r="Q257" s="80"/>
      <c r="R257" s="84" t="str">
        <f t="shared" si="4"/>
        <v>1766736875015609065</v>
      </c>
      <c r="S257" s="84"/>
      <c r="T257" s="84"/>
    </row>
    <row r="258" ht="22.5" customHeight="1">
      <c r="A258" s="39" t="s">
        <v>351</v>
      </c>
      <c r="B258" s="44">
        <v>46017.0</v>
      </c>
      <c r="C258" s="46" t="s">
        <v>262</v>
      </c>
      <c r="D258" s="48" t="s">
        <v>791</v>
      </c>
      <c r="E258" s="90">
        <v>2.02500000000166E14</v>
      </c>
      <c r="F258" s="53" t="s">
        <v>288</v>
      </c>
      <c r="G258" s="57">
        <f t="array" ref="G258">IF(F258&lt;&gt;"",INDEX(tb_MainDatabase[Barcode],MATCH(F258,tb_MainDatabase[Link],0)),"")</f>
        <v>8857128012062</v>
      </c>
      <c r="H258" s="62" t="str">
        <f t="array" ref="H258">IF(F258&lt;&gt;"",INDEX(tb_MainDatabase[Grand],MATCH(F258,tb_MainDatabase[Link],0)),"")</f>
        <v>EDP</v>
      </c>
      <c r="I258" s="62" t="str">
        <f t="array" ref="I258">IF(F258&lt;&gt;"",INDEX(tb_MainDatabase[Size],MATCH(F258,tb_MainDatabase[Link],0)),"")</f>
        <v>10 ml.</v>
      </c>
      <c r="J258" s="65">
        <v>1.0</v>
      </c>
      <c r="K258" s="57">
        <f t="array" ref="K258">IF(F258&lt;&gt;"",INDEX(tb_MainDatabase[ราคา],MATCH(F258,tb_MainDatabase[Link],0)),"")*J258</f>
        <v>450</v>
      </c>
      <c r="L258" s="65">
        <v>100.0</v>
      </c>
      <c r="M258" s="57">
        <f t="shared" si="2"/>
        <v>350</v>
      </c>
      <c r="N258" s="75">
        <f t="shared" si="3"/>
        <v>0</v>
      </c>
      <c r="O258" s="77"/>
      <c r="P258" s="107"/>
      <c r="Q258" s="80"/>
      <c r="R258" s="84">
        <f t="shared" si="4"/>
        <v>0</v>
      </c>
      <c r="S258" s="84"/>
      <c r="T258" s="84"/>
    </row>
    <row r="259" ht="22.5" customHeight="1">
      <c r="A259" s="39" t="s">
        <v>351</v>
      </c>
      <c r="B259" s="44">
        <v>46017.0</v>
      </c>
      <c r="C259" s="46" t="s">
        <v>262</v>
      </c>
      <c r="D259" s="48" t="s">
        <v>791</v>
      </c>
      <c r="E259" s="90">
        <v>2.02500000000166E14</v>
      </c>
      <c r="F259" s="53" t="s">
        <v>141</v>
      </c>
      <c r="G259" s="57">
        <f t="array" ref="G259">IF(F259&lt;&gt;"",INDEX(tb_MainDatabase[Barcode],MATCH(F259,tb_MainDatabase[Link],0)),"")</f>
        <v>8857128012037</v>
      </c>
      <c r="H259" s="62" t="str">
        <f t="array" ref="H259">IF(F259&lt;&gt;"",INDEX(tb_MainDatabase[Grand],MATCH(F259,tb_MainDatabase[Link],0)),"")</f>
        <v>EDP</v>
      </c>
      <c r="I259" s="62" t="str">
        <f t="array" ref="I259">IF(F259&lt;&gt;"",INDEX(tb_MainDatabase[Size],MATCH(F259,tb_MainDatabase[Link],0)),"")</f>
        <v>10 ml.</v>
      </c>
      <c r="J259" s="65">
        <v>1.0</v>
      </c>
      <c r="K259" s="57">
        <f t="array" ref="K259">IF(F259&lt;&gt;"",INDEX(tb_MainDatabase[ราคา],MATCH(F259,tb_MainDatabase[Link],0)),"")*J259</f>
        <v>450</v>
      </c>
      <c r="L259" s="65">
        <v>100.0</v>
      </c>
      <c r="M259" s="57">
        <f t="shared" si="2"/>
        <v>350</v>
      </c>
      <c r="N259" s="75">
        <f t="shared" si="3"/>
        <v>0</v>
      </c>
      <c r="O259" s="77"/>
      <c r="P259" s="107"/>
      <c r="Q259" s="80"/>
      <c r="R259" s="84">
        <f t="shared" si="4"/>
        <v>0</v>
      </c>
      <c r="S259" s="84"/>
      <c r="T259" s="84"/>
    </row>
    <row r="260" ht="22.5" customHeight="1">
      <c r="A260" s="39" t="s">
        <v>351</v>
      </c>
      <c r="B260" s="44">
        <v>46017.0</v>
      </c>
      <c r="C260" s="46" t="s">
        <v>262</v>
      </c>
      <c r="D260" s="48" t="s">
        <v>791</v>
      </c>
      <c r="E260" s="90">
        <v>2.02500000000166E14</v>
      </c>
      <c r="F260" s="53" t="s">
        <v>129</v>
      </c>
      <c r="G260" s="57">
        <f t="array" ref="G260">IF(F260&lt;&gt;"",INDEX(tb_MainDatabase[Barcode],MATCH(F260,tb_MainDatabase[Link],0)),"")</f>
        <v>8857128012034</v>
      </c>
      <c r="H260" s="62" t="str">
        <f t="array" ref="H260">IF(F260&lt;&gt;"",INDEX(tb_MainDatabase[Grand],MATCH(F260,tb_MainDatabase[Link],0)),"")</f>
        <v>EDP</v>
      </c>
      <c r="I260" s="62" t="str">
        <f t="array" ref="I260">IF(F260&lt;&gt;"",INDEX(tb_MainDatabase[Size],MATCH(F260,tb_MainDatabase[Link],0)),"")</f>
        <v>10 ml.</v>
      </c>
      <c r="J260" s="65">
        <v>1.0</v>
      </c>
      <c r="K260" s="57">
        <f t="array" ref="K260">IF(F260&lt;&gt;"",INDEX(tb_MainDatabase[ราคา],MATCH(F260,tb_MainDatabase[Link],0)),"")*J260</f>
        <v>450</v>
      </c>
      <c r="L260" s="65">
        <v>100.0</v>
      </c>
      <c r="M260" s="57">
        <f t="shared" si="2"/>
        <v>350</v>
      </c>
      <c r="N260" s="75">
        <f t="shared" si="3"/>
        <v>0</v>
      </c>
      <c r="O260" s="77"/>
      <c r="P260" s="107"/>
      <c r="Q260" s="80"/>
      <c r="R260" s="84">
        <f t="shared" si="4"/>
        <v>0</v>
      </c>
      <c r="S260" s="84"/>
      <c r="T260" s="84"/>
    </row>
    <row r="261" ht="22.5" customHeight="1">
      <c r="A261" s="39" t="s">
        <v>351</v>
      </c>
      <c r="B261" s="44">
        <v>46017.0</v>
      </c>
      <c r="C261" s="46" t="s">
        <v>262</v>
      </c>
      <c r="D261" s="48" t="s">
        <v>797</v>
      </c>
      <c r="E261" s="90">
        <v>2.02500000000167E14</v>
      </c>
      <c r="F261" s="53" t="s">
        <v>45</v>
      </c>
      <c r="G261" s="57">
        <f t="array" ref="G261">IF(F261&lt;&gt;"",INDEX(tb_MainDatabase[Barcode],MATCH(F261,tb_MainDatabase[Link],0)),"")</f>
        <v>8857128011850</v>
      </c>
      <c r="H261" s="62" t="str">
        <f t="array" ref="H261">IF(F261&lt;&gt;"",INDEX(tb_MainDatabase[Grand],MATCH(F261,tb_MainDatabase[Link],0)),"")</f>
        <v>EDP</v>
      </c>
      <c r="I261" s="62" t="str">
        <f t="array" ref="I261">IF(F261&lt;&gt;"",INDEX(tb_MainDatabase[Size],MATCH(F261,tb_MainDatabase[Link],0)),"")</f>
        <v>30 ml.</v>
      </c>
      <c r="J261" s="65">
        <v>1.0</v>
      </c>
      <c r="K261" s="57">
        <f t="array" ref="K261">IF(F261&lt;&gt;"",INDEX(tb_MainDatabase[ราคา],MATCH(F261,tb_MainDatabase[Link],0)),"")*J261</f>
        <v>1290</v>
      </c>
      <c r="L261" s="65">
        <v>300.0</v>
      </c>
      <c r="M261" s="57">
        <f t="shared" si="2"/>
        <v>990</v>
      </c>
      <c r="N261" s="75">
        <f t="shared" si="3"/>
        <v>990</v>
      </c>
      <c r="O261" s="77" t="s">
        <v>133</v>
      </c>
      <c r="P261" s="107"/>
      <c r="Q261" s="80"/>
      <c r="R261" s="84" t="str">
        <f t="shared" si="4"/>
        <v>1766741272549369942</v>
      </c>
      <c r="S261" s="84"/>
      <c r="T261" s="84"/>
    </row>
    <row r="262" ht="22.5" customHeight="1">
      <c r="A262" s="39" t="s">
        <v>351</v>
      </c>
      <c r="B262" s="44">
        <v>46017.0</v>
      </c>
      <c r="C262" s="46" t="s">
        <v>262</v>
      </c>
      <c r="D262" s="48" t="s">
        <v>799</v>
      </c>
      <c r="E262" s="90">
        <v>2.02500000000168E14</v>
      </c>
      <c r="F262" s="53" t="s">
        <v>165</v>
      </c>
      <c r="G262" s="57">
        <f t="array" ref="G262">IF(F262&lt;&gt;"",INDEX(tb_MainDatabase[Barcode],MATCH(F262,tb_MainDatabase[Link],0)),"")</f>
        <v>8857128012018</v>
      </c>
      <c r="H262" s="62" t="str">
        <f t="array" ref="H262">IF(F262&lt;&gt;"",INDEX(tb_MainDatabase[Grand],MATCH(F262,tb_MainDatabase[Link],0)),"")</f>
        <v>EDP</v>
      </c>
      <c r="I262" s="62" t="str">
        <f t="array" ref="I262">IF(F262&lt;&gt;"",INDEX(tb_MainDatabase[Size],MATCH(F262,tb_MainDatabase[Link],0)),"")</f>
        <v>50 ml.</v>
      </c>
      <c r="J262" s="65">
        <v>1.0</v>
      </c>
      <c r="K262" s="57">
        <f t="array" ref="K262">IF(F262&lt;&gt;"",INDEX(tb_MainDatabase[ราคา],MATCH(F262,tb_MainDatabase[Link],0)),"")*J262</f>
        <v>1890</v>
      </c>
      <c r="L262" s="65">
        <v>500.0</v>
      </c>
      <c r="M262" s="57">
        <f t="shared" si="2"/>
        <v>1390</v>
      </c>
      <c r="N262" s="75">
        <f t="shared" si="3"/>
        <v>1390</v>
      </c>
      <c r="O262" s="77" t="s">
        <v>370</v>
      </c>
      <c r="P262" s="142">
        <v>46017.0</v>
      </c>
      <c r="Q262" s="80">
        <v>0.8618055555555556</v>
      </c>
      <c r="R262" s="84" t="str">
        <f t="shared" si="4"/>
        <v>1766756346165533311</v>
      </c>
      <c r="S262" s="84"/>
      <c r="T262" s="84"/>
    </row>
    <row r="263" ht="22.5" customHeight="1">
      <c r="A263" s="39" t="s">
        <v>351</v>
      </c>
      <c r="B263" s="44">
        <v>46018.0</v>
      </c>
      <c r="C263" s="46" t="s">
        <v>601</v>
      </c>
      <c r="D263" s="48" t="s">
        <v>802</v>
      </c>
      <c r="E263" s="90">
        <v>2.02500000000169E14</v>
      </c>
      <c r="F263" s="53" t="s">
        <v>81</v>
      </c>
      <c r="G263" s="57">
        <f t="array" ref="G263">IF(F263&lt;&gt;"",INDEX(tb_MainDatabase[Barcode],MATCH(F263,tb_MainDatabase[Link],0)),"")</f>
        <v>8857128011119</v>
      </c>
      <c r="H263" s="62" t="str">
        <f t="array" ref="H263">IF(F263&lt;&gt;"",INDEX(tb_MainDatabase[Grand],MATCH(F263,tb_MainDatabase[Link],0)),"")</f>
        <v>EDP</v>
      </c>
      <c r="I263" s="62" t="str">
        <f t="array" ref="I263">IF(F263&lt;&gt;"",INDEX(tb_MainDatabase[Size],MATCH(F263,tb_MainDatabase[Link],0)),"")</f>
        <v>50 ml.</v>
      </c>
      <c r="J263" s="65">
        <v>1.0</v>
      </c>
      <c r="K263" s="57">
        <f t="array" ref="K263">IF(F263&lt;&gt;"",INDEX(tb_MainDatabase[ราคา],MATCH(F263,tb_MainDatabase[Link],0)),"")*J263</f>
        <v>1890</v>
      </c>
      <c r="L263" s="65">
        <v>500.0</v>
      </c>
      <c r="M263" s="57">
        <f t="shared" si="2"/>
        <v>1390</v>
      </c>
      <c r="N263" s="75">
        <f t="shared" si="3"/>
        <v>4170</v>
      </c>
      <c r="O263" s="77" t="s">
        <v>370</v>
      </c>
      <c r="P263" s="142">
        <v>46018.0</v>
      </c>
      <c r="Q263" s="80">
        <v>0.4965277777777778</v>
      </c>
      <c r="R263" s="84" t="str">
        <f t="shared" si="4"/>
        <v>1766811051168280729</v>
      </c>
      <c r="S263" s="84"/>
      <c r="T263" s="84"/>
    </row>
    <row r="264" ht="22.5" customHeight="1">
      <c r="A264" s="39" t="s">
        <v>351</v>
      </c>
      <c r="B264" s="44">
        <v>46018.0</v>
      </c>
      <c r="C264" s="46" t="s">
        <v>601</v>
      </c>
      <c r="D264" s="48" t="s">
        <v>802</v>
      </c>
      <c r="E264" s="90">
        <v>2.02500000000169E14</v>
      </c>
      <c r="F264" s="53" t="s">
        <v>500</v>
      </c>
      <c r="G264" s="57">
        <f t="array" ref="G264">IF(F264&lt;&gt;"",INDEX(tb_MainDatabase[Barcode],MATCH(F264,tb_MainDatabase[Link],0)),"")</f>
        <v>8857128011072</v>
      </c>
      <c r="H264" s="62" t="str">
        <f t="array" ref="H264">IF(F264&lt;&gt;"",INDEX(tb_MainDatabase[Grand],MATCH(F264,tb_MainDatabase[Link],0)),"")</f>
        <v>EDP</v>
      </c>
      <c r="I264" s="62" t="str">
        <f t="array" ref="I264">IF(F264&lt;&gt;"",INDEX(tb_MainDatabase[Size],MATCH(F264,tb_MainDatabase[Link],0)),"")</f>
        <v>50 ml.</v>
      </c>
      <c r="J264" s="65">
        <v>1.0</v>
      </c>
      <c r="K264" s="57">
        <f t="array" ref="K264">IF(F264&lt;&gt;"",INDEX(tb_MainDatabase[ราคา],MATCH(F264,tb_MainDatabase[Link],0)),"")*J264</f>
        <v>1890</v>
      </c>
      <c r="L264" s="65">
        <v>500.0</v>
      </c>
      <c r="M264" s="57">
        <f t="shared" si="2"/>
        <v>1390</v>
      </c>
      <c r="N264" s="75">
        <f t="shared" si="3"/>
        <v>0</v>
      </c>
      <c r="O264" s="77"/>
      <c r="P264" s="107"/>
      <c r="Q264" s="80"/>
      <c r="R264" s="84">
        <f t="shared" si="4"/>
        <v>0</v>
      </c>
      <c r="S264" s="84"/>
      <c r="T264" s="84"/>
    </row>
    <row r="265" ht="22.5" customHeight="1">
      <c r="A265" s="39" t="s">
        <v>351</v>
      </c>
      <c r="B265" s="44">
        <v>46018.0</v>
      </c>
      <c r="C265" s="46" t="s">
        <v>601</v>
      </c>
      <c r="D265" s="48" t="s">
        <v>802</v>
      </c>
      <c r="E265" s="90">
        <v>2.02500000000169E14</v>
      </c>
      <c r="F265" s="53" t="s">
        <v>175</v>
      </c>
      <c r="G265" s="57">
        <f t="array" ref="G265">IF(F265&lt;&gt;"",INDEX(tb_MainDatabase[Barcode],MATCH(F265,tb_MainDatabase[Link],0)),"")</f>
        <v>8857128011287</v>
      </c>
      <c r="H265" s="62" t="str">
        <f t="array" ref="H265">IF(F265&lt;&gt;"",INDEX(tb_MainDatabase[Grand],MATCH(F265,tb_MainDatabase[Link],0)),"")</f>
        <v>EDP</v>
      </c>
      <c r="I265" s="62" t="str">
        <f t="array" ref="I265">IF(F265&lt;&gt;"",INDEX(tb_MainDatabase[Size],MATCH(F265,tb_MainDatabase[Link],0)),"")</f>
        <v>50 ml.</v>
      </c>
      <c r="J265" s="65">
        <v>1.0</v>
      </c>
      <c r="K265" s="57">
        <f t="array" ref="K265">IF(F265&lt;&gt;"",INDEX(tb_MainDatabase[ราคา],MATCH(F265,tb_MainDatabase[Link],0)),"")*J265</f>
        <v>1890</v>
      </c>
      <c r="L265" s="65">
        <v>500.0</v>
      </c>
      <c r="M265" s="57">
        <f t="shared" si="2"/>
        <v>1390</v>
      </c>
      <c r="N265" s="75">
        <f t="shared" si="3"/>
        <v>0</v>
      </c>
      <c r="O265" s="77"/>
      <c r="P265" s="107"/>
      <c r="Q265" s="80"/>
      <c r="R265" s="84">
        <f t="shared" si="4"/>
        <v>0</v>
      </c>
      <c r="S265" s="84"/>
      <c r="T265" s="84"/>
    </row>
    <row r="266" ht="22.5" customHeight="1">
      <c r="A266" s="39" t="s">
        <v>351</v>
      </c>
      <c r="B266" s="44">
        <v>46018.0</v>
      </c>
      <c r="C266" s="46" t="s">
        <v>601</v>
      </c>
      <c r="D266" s="48" t="s">
        <v>802</v>
      </c>
      <c r="E266" s="90">
        <v>2.02500000000169E14</v>
      </c>
      <c r="F266" s="53" t="s">
        <v>152</v>
      </c>
      <c r="G266" s="57">
        <f t="array" ref="G266">IF(F266&lt;&gt;"",INDEX(tb_MainDatabase[Barcode],MATCH(F266,tb_MainDatabase[Link],0)),"")</f>
        <v>8857128012036</v>
      </c>
      <c r="H266" s="62" t="str">
        <f t="array" ref="H266">IF(F266&lt;&gt;"",INDEX(tb_MainDatabase[Grand],MATCH(F266,tb_MainDatabase[Link],0)),"")</f>
        <v>EDP</v>
      </c>
      <c r="I266" s="62" t="str">
        <f t="array" ref="I266">IF(F266&lt;&gt;"",INDEX(tb_MainDatabase[Size],MATCH(F266,tb_MainDatabase[Link],0)),"")</f>
        <v>4 ml.</v>
      </c>
      <c r="J266" s="65">
        <v>1.0</v>
      </c>
      <c r="K266" s="57">
        <f t="array" ref="K266">IF(F266&lt;&gt;"",INDEX(tb_MainDatabase[ราคา],MATCH(F266,tb_MainDatabase[Link],0)),"")*J266</f>
        <v>179</v>
      </c>
      <c r="L266" s="65">
        <v>179.0</v>
      </c>
      <c r="M266" s="57">
        <f t="shared" si="2"/>
        <v>0</v>
      </c>
      <c r="N266" s="75">
        <f t="shared" si="3"/>
        <v>0</v>
      </c>
      <c r="O266" s="77"/>
      <c r="P266" s="107"/>
      <c r="Q266" s="80"/>
      <c r="R266" s="84">
        <f t="shared" si="4"/>
        <v>0</v>
      </c>
      <c r="S266" s="84"/>
      <c r="T266" s="84"/>
    </row>
    <row r="267" ht="22.5" customHeight="1">
      <c r="A267" s="39" t="s">
        <v>351</v>
      </c>
      <c r="B267" s="44">
        <v>46018.0</v>
      </c>
      <c r="C267" s="46" t="s">
        <v>601</v>
      </c>
      <c r="D267" s="48" t="s">
        <v>802</v>
      </c>
      <c r="E267" s="90">
        <v>2.02500000000169E14</v>
      </c>
      <c r="F267" s="53" t="s">
        <v>809</v>
      </c>
      <c r="G267" s="57">
        <f t="array" ref="G267">IF(F267&lt;&gt;"",INDEX(tb_MainDatabase[Barcode],MATCH(F267,tb_MainDatabase[Link],0)),"")</f>
        <v>8857128012038</v>
      </c>
      <c r="H267" s="62" t="str">
        <f t="array" ref="H267">IF(F267&lt;&gt;"",INDEX(tb_MainDatabase[Grand],MATCH(F267,tb_MainDatabase[Link],0)),"")</f>
        <v>EDP</v>
      </c>
      <c r="I267" s="62" t="str">
        <f t="array" ref="I267">IF(F267&lt;&gt;"",INDEX(tb_MainDatabase[Size],MATCH(F267,tb_MainDatabase[Link],0)),"")</f>
        <v>4 ml.</v>
      </c>
      <c r="J267" s="65">
        <v>1.0</v>
      </c>
      <c r="K267" s="57">
        <f t="array" ref="K267">IF(F267&lt;&gt;"",INDEX(tb_MainDatabase[ราคา],MATCH(F267,tb_MainDatabase[Link],0)),"")*J267</f>
        <v>179</v>
      </c>
      <c r="L267" s="65">
        <v>179.0</v>
      </c>
      <c r="M267" s="57">
        <f t="shared" si="2"/>
        <v>0</v>
      </c>
      <c r="N267" s="75">
        <f t="shared" si="3"/>
        <v>0</v>
      </c>
      <c r="O267" s="77"/>
      <c r="P267" s="107"/>
      <c r="Q267" s="80"/>
      <c r="R267" s="84">
        <f t="shared" si="4"/>
        <v>0</v>
      </c>
      <c r="S267" s="84"/>
      <c r="T267" s="84"/>
    </row>
    <row r="268" ht="22.5" customHeight="1">
      <c r="A268" s="39" t="s">
        <v>351</v>
      </c>
      <c r="B268" s="44">
        <v>46018.0</v>
      </c>
      <c r="C268" s="46" t="s">
        <v>601</v>
      </c>
      <c r="D268" s="48" t="s">
        <v>802</v>
      </c>
      <c r="E268" s="90">
        <v>2.02500000000169E14</v>
      </c>
      <c r="F268" s="53" t="s">
        <v>155</v>
      </c>
      <c r="G268" s="108">
        <f t="array" ref="G268">IF(F268&lt;&gt;"",INDEX(tb_MainDatabase[Barcode],MATCH(F268,tb_MainDatabase[Link],0)),"")</f>
        <v>8857128012130</v>
      </c>
      <c r="H268" s="62" t="str">
        <f t="array" ref="H268">IF(F268&lt;&gt;"",INDEX(tb_MainDatabase[Grand],MATCH(F268,tb_MainDatabase[Link],0)),"")</f>
        <v>Tumbler</v>
      </c>
      <c r="I268" s="62" t="str">
        <f t="array" ref="I268">IF(F268&lt;&gt;"",INDEX(tb_MainDatabase[Size],MATCH(F268,tb_MainDatabase[Link],0)),"")</f>
        <v>White</v>
      </c>
      <c r="J268" s="65">
        <v>1.0</v>
      </c>
      <c r="K268" s="57">
        <f t="array" ref="K268">IF(F268&lt;&gt;"",INDEX(tb_MainDatabase[ราคา],MATCH(F268,tb_MainDatabase[Link],0)),"")*J268</f>
        <v>0</v>
      </c>
      <c r="L268" s="65"/>
      <c r="M268" s="57">
        <f t="shared" si="2"/>
        <v>0</v>
      </c>
      <c r="N268" s="75">
        <f t="shared" si="3"/>
        <v>0</v>
      </c>
      <c r="O268" s="77"/>
      <c r="P268" s="107"/>
      <c r="Q268" s="80"/>
      <c r="R268" s="84">
        <f t="shared" si="4"/>
        <v>0</v>
      </c>
      <c r="S268" s="84"/>
      <c r="T268" s="84"/>
    </row>
    <row r="269" ht="22.5" customHeight="1">
      <c r="A269" s="39" t="s">
        <v>351</v>
      </c>
      <c r="B269" s="44">
        <v>46018.0</v>
      </c>
      <c r="C269" s="46" t="s">
        <v>601</v>
      </c>
      <c r="D269" s="48" t="s">
        <v>812</v>
      </c>
      <c r="E269" s="90">
        <v>2.0250000000017E14</v>
      </c>
      <c r="F269" s="53" t="s">
        <v>89</v>
      </c>
      <c r="G269" s="57">
        <f t="array" ref="G269">IF(F269&lt;&gt;"",INDEX(tb_MainDatabase[Barcode],MATCH(F269,tb_MainDatabase[Link],0)),"")</f>
        <v>8857128011058</v>
      </c>
      <c r="H269" s="62" t="str">
        <f t="array" ref="H269">IF(F269&lt;&gt;"",INDEX(tb_MainDatabase[Grand],MATCH(F269,tb_MainDatabase[Link],0)),"")</f>
        <v>EDP</v>
      </c>
      <c r="I269" s="62" t="str">
        <f t="array" ref="I269">IF(F269&lt;&gt;"",INDEX(tb_MainDatabase[Size],MATCH(F269,tb_MainDatabase[Link],0)),"")</f>
        <v>50 ml.</v>
      </c>
      <c r="J269" s="65">
        <v>1.0</v>
      </c>
      <c r="K269" s="57">
        <f t="array" ref="K269">IF(F269&lt;&gt;"",INDEX(tb_MainDatabase[ราคา],MATCH(F269,tb_MainDatabase[Link],0)),"")*J269</f>
        <v>1890</v>
      </c>
      <c r="L269" s="65">
        <v>500.0</v>
      </c>
      <c r="M269" s="57">
        <f t="shared" si="2"/>
        <v>1390</v>
      </c>
      <c r="N269" s="75">
        <f t="shared" si="3"/>
        <v>2790</v>
      </c>
      <c r="O269" s="77" t="s">
        <v>133</v>
      </c>
      <c r="P269" s="107"/>
      <c r="Q269" s="80"/>
      <c r="R269" s="84" t="str">
        <f t="shared" si="4"/>
        <v>1766818011784449471</v>
      </c>
      <c r="S269" s="84"/>
      <c r="T269" s="84"/>
    </row>
    <row r="270" ht="22.5" customHeight="1">
      <c r="A270" s="39" t="s">
        <v>351</v>
      </c>
      <c r="B270" s="44">
        <v>46018.0</v>
      </c>
      <c r="C270" s="46" t="s">
        <v>601</v>
      </c>
      <c r="D270" s="48" t="s">
        <v>812</v>
      </c>
      <c r="E270" s="90">
        <v>2.0250000000017E14</v>
      </c>
      <c r="F270" s="53" t="s">
        <v>129</v>
      </c>
      <c r="G270" s="57">
        <f t="array" ref="G270">IF(F270&lt;&gt;"",INDEX(tb_MainDatabase[Barcode],MATCH(F270,tb_MainDatabase[Link],0)),"")</f>
        <v>8857128012034</v>
      </c>
      <c r="H270" s="62" t="str">
        <f t="array" ref="H270">IF(F270&lt;&gt;"",INDEX(tb_MainDatabase[Grand],MATCH(F270,tb_MainDatabase[Link],0)),"")</f>
        <v>EDP</v>
      </c>
      <c r="I270" s="62" t="str">
        <f t="array" ref="I270">IF(F270&lt;&gt;"",INDEX(tb_MainDatabase[Size],MATCH(F270,tb_MainDatabase[Link],0)),"")</f>
        <v>10 ml.</v>
      </c>
      <c r="J270" s="65">
        <v>2.0</v>
      </c>
      <c r="K270" s="57">
        <f t="array" ref="K270">IF(F270&lt;&gt;"",INDEX(tb_MainDatabase[ราคา],MATCH(F270,tb_MainDatabase[Link],0)),"")*J270</f>
        <v>900</v>
      </c>
      <c r="L270" s="65">
        <v>100.0</v>
      </c>
      <c r="M270" s="57">
        <f t="shared" si="2"/>
        <v>700</v>
      </c>
      <c r="N270" s="75">
        <f t="shared" si="3"/>
        <v>0</v>
      </c>
      <c r="O270" s="77"/>
      <c r="P270" s="107"/>
      <c r="Q270" s="80"/>
      <c r="R270" s="84">
        <f t="shared" si="4"/>
        <v>0</v>
      </c>
      <c r="S270" s="84"/>
      <c r="T270" s="84"/>
    </row>
    <row r="271" ht="22.5" customHeight="1">
      <c r="A271" s="39" t="s">
        <v>351</v>
      </c>
      <c r="B271" s="44">
        <v>46018.0</v>
      </c>
      <c r="C271" s="46" t="s">
        <v>601</v>
      </c>
      <c r="D271" s="48" t="s">
        <v>812</v>
      </c>
      <c r="E271" s="90">
        <v>2.0250000000017E14</v>
      </c>
      <c r="F271" s="53" t="s">
        <v>141</v>
      </c>
      <c r="G271" s="57">
        <f t="array" ref="G271">IF(F271&lt;&gt;"",INDEX(tb_MainDatabase[Barcode],MATCH(F271,tb_MainDatabase[Link],0)),"")</f>
        <v>8857128012037</v>
      </c>
      <c r="H271" s="62" t="str">
        <f t="array" ref="H271">IF(F271&lt;&gt;"",INDEX(tb_MainDatabase[Grand],MATCH(F271,tb_MainDatabase[Link],0)),"")</f>
        <v>EDP</v>
      </c>
      <c r="I271" s="62" t="str">
        <f t="array" ref="I271">IF(F271&lt;&gt;"",INDEX(tb_MainDatabase[Size],MATCH(F271,tb_MainDatabase[Link],0)),"")</f>
        <v>10 ml.</v>
      </c>
      <c r="J271" s="65">
        <v>2.0</v>
      </c>
      <c r="K271" s="57">
        <f t="array" ref="K271">IF(F271&lt;&gt;"",INDEX(tb_MainDatabase[ราคา],MATCH(F271,tb_MainDatabase[Link],0)),"")*J271</f>
        <v>900</v>
      </c>
      <c r="L271" s="65">
        <v>100.0</v>
      </c>
      <c r="M271" s="57">
        <f t="shared" si="2"/>
        <v>700</v>
      </c>
      <c r="N271" s="75">
        <f t="shared" si="3"/>
        <v>0</v>
      </c>
      <c r="O271" s="77"/>
      <c r="P271" s="107"/>
      <c r="Q271" s="80"/>
      <c r="R271" s="84">
        <f t="shared" si="4"/>
        <v>0</v>
      </c>
      <c r="S271" s="84"/>
      <c r="T271" s="84"/>
    </row>
    <row r="272" ht="22.5" customHeight="1">
      <c r="A272" s="39" t="s">
        <v>351</v>
      </c>
      <c r="B272" s="44">
        <v>46018.0</v>
      </c>
      <c r="C272" s="46" t="s">
        <v>601</v>
      </c>
      <c r="D272" s="48" t="s">
        <v>812</v>
      </c>
      <c r="E272" s="90">
        <v>2.0250000000017E14</v>
      </c>
      <c r="F272" s="53" t="s">
        <v>150</v>
      </c>
      <c r="G272" s="57">
        <f t="array" ref="G272">IF(F272&lt;&gt;"",INDEX(tb_MainDatabase[Barcode],MATCH(F272,tb_MainDatabase[Link],0)),"")</f>
        <v>8857128012016</v>
      </c>
      <c r="H272" s="62" t="str">
        <f t="array" ref="H272">IF(F272&lt;&gt;"",INDEX(tb_MainDatabase[Grand],MATCH(F272,tb_MainDatabase[Link],0)),"")</f>
        <v>EDP</v>
      </c>
      <c r="I272" s="62" t="str">
        <f t="array" ref="I272">IF(F272&lt;&gt;"",INDEX(tb_MainDatabase[Size],MATCH(F272,tb_MainDatabase[Link],0)),"")</f>
        <v>4 ml.</v>
      </c>
      <c r="J272" s="65">
        <v>1.0</v>
      </c>
      <c r="K272" s="57">
        <f t="array" ref="K272">IF(F272&lt;&gt;"",INDEX(tb_MainDatabase[ราคา],MATCH(F272,tb_MainDatabase[Link],0)),"")*J272</f>
        <v>179</v>
      </c>
      <c r="L272" s="65">
        <v>179.0</v>
      </c>
      <c r="M272" s="57">
        <f t="shared" si="2"/>
        <v>0</v>
      </c>
      <c r="N272" s="75">
        <f t="shared" si="3"/>
        <v>0</v>
      </c>
      <c r="O272" s="77"/>
      <c r="P272" s="107"/>
      <c r="Q272" s="80"/>
      <c r="R272" s="84">
        <f t="shared" si="4"/>
        <v>0</v>
      </c>
      <c r="S272" s="84"/>
      <c r="T272" s="84"/>
    </row>
    <row r="273" ht="22.5" customHeight="1">
      <c r="A273" s="39" t="s">
        <v>351</v>
      </c>
      <c r="B273" s="44">
        <v>46018.0</v>
      </c>
      <c r="C273" s="46" t="s">
        <v>601</v>
      </c>
      <c r="D273" s="48" t="s">
        <v>812</v>
      </c>
      <c r="E273" s="90">
        <v>2.0250000000017E14</v>
      </c>
      <c r="F273" s="53" t="s">
        <v>809</v>
      </c>
      <c r="G273" s="57">
        <f t="array" ref="G273">IF(F273&lt;&gt;"",INDEX(tb_MainDatabase[Barcode],MATCH(F273,tb_MainDatabase[Link],0)),"")</f>
        <v>8857128012038</v>
      </c>
      <c r="H273" s="62" t="str">
        <f t="array" ref="H273">IF(F273&lt;&gt;"",INDEX(tb_MainDatabase[Grand],MATCH(F273,tb_MainDatabase[Link],0)),"")</f>
        <v>EDP</v>
      </c>
      <c r="I273" s="62" t="str">
        <f t="array" ref="I273">IF(F273&lt;&gt;"",INDEX(tb_MainDatabase[Size],MATCH(F273,tb_MainDatabase[Link],0)),"")</f>
        <v>4 ml.</v>
      </c>
      <c r="J273" s="65">
        <v>1.0</v>
      </c>
      <c r="K273" s="57">
        <f t="array" ref="K273">IF(F273&lt;&gt;"",INDEX(tb_MainDatabase[ราคา],MATCH(F273,tb_MainDatabase[Link],0)),"")*J273</f>
        <v>179</v>
      </c>
      <c r="L273" s="65">
        <v>179.0</v>
      </c>
      <c r="M273" s="57">
        <f t="shared" si="2"/>
        <v>0</v>
      </c>
      <c r="N273" s="75">
        <f t="shared" si="3"/>
        <v>0</v>
      </c>
      <c r="O273" s="77"/>
      <c r="P273" s="107"/>
      <c r="Q273" s="80"/>
      <c r="R273" s="84">
        <f t="shared" si="4"/>
        <v>0</v>
      </c>
      <c r="S273" s="84"/>
      <c r="T273" s="84"/>
    </row>
    <row r="274" ht="22.5" customHeight="1">
      <c r="A274" s="39" t="s">
        <v>351</v>
      </c>
      <c r="B274" s="44">
        <v>46018.0</v>
      </c>
      <c r="C274" s="46" t="s">
        <v>601</v>
      </c>
      <c r="D274" s="48" t="s">
        <v>812</v>
      </c>
      <c r="E274" s="90">
        <v>2.0250000000017E14</v>
      </c>
      <c r="F274" s="53" t="s">
        <v>155</v>
      </c>
      <c r="G274" s="108">
        <f t="array" ref="G274">IF(F274&lt;&gt;"",INDEX(tb_MainDatabase[Barcode],MATCH(F274,tb_MainDatabase[Link],0)),"")</f>
        <v>8857128012130</v>
      </c>
      <c r="H274" s="62" t="str">
        <f t="array" ref="H274">IF(F274&lt;&gt;"",INDEX(tb_MainDatabase[Grand],MATCH(F274,tb_MainDatabase[Link],0)),"")</f>
        <v>Tumbler</v>
      </c>
      <c r="I274" s="62" t="str">
        <f t="array" ref="I274">IF(F274&lt;&gt;"",INDEX(tb_MainDatabase[Size],MATCH(F274,tb_MainDatabase[Link],0)),"")</f>
        <v>White</v>
      </c>
      <c r="J274" s="65">
        <v>1.0</v>
      </c>
      <c r="K274" s="57">
        <f t="array" ref="K274">IF(F274&lt;&gt;"",INDEX(tb_MainDatabase[ราคา],MATCH(F274,tb_MainDatabase[Link],0)),"")*J274</f>
        <v>0</v>
      </c>
      <c r="L274" s="65"/>
      <c r="M274" s="57">
        <f t="shared" si="2"/>
        <v>0</v>
      </c>
      <c r="N274" s="75">
        <f t="shared" si="3"/>
        <v>0</v>
      </c>
      <c r="O274" s="77"/>
      <c r="P274" s="107"/>
      <c r="Q274" s="80"/>
      <c r="R274" s="84">
        <f t="shared" si="4"/>
        <v>0</v>
      </c>
      <c r="S274" s="84"/>
      <c r="T274" s="84"/>
    </row>
    <row r="275" ht="22.5" customHeight="1">
      <c r="A275" s="39" t="s">
        <v>351</v>
      </c>
      <c r="B275" s="44">
        <v>46018.0</v>
      </c>
      <c r="C275" s="46" t="s">
        <v>601</v>
      </c>
      <c r="D275" s="48" t="s">
        <v>819</v>
      </c>
      <c r="E275" s="90">
        <v>2.02500000000171E14</v>
      </c>
      <c r="F275" s="53" t="s">
        <v>94</v>
      </c>
      <c r="G275" s="57">
        <f t="array" ref="G275">IF(F275&lt;&gt;"",INDEX(tb_MainDatabase[Barcode],MATCH(F275,tb_MainDatabase[Link],0)),"")</f>
        <v>8857128012039</v>
      </c>
      <c r="H275" s="62" t="str">
        <f t="array" ref="H275">IF(F275&lt;&gt;"",INDEX(tb_MainDatabase[Grand],MATCH(F275,tb_MainDatabase[Link],0)),"")</f>
        <v>EDP</v>
      </c>
      <c r="I275" s="62" t="str">
        <f t="array" ref="I275">IF(F275&lt;&gt;"",INDEX(tb_MainDatabase[Size],MATCH(F275,tb_MainDatabase[Link],0)),"")</f>
        <v>10 ml.</v>
      </c>
      <c r="J275" s="65">
        <v>1.0</v>
      </c>
      <c r="K275" s="57">
        <f t="array" ref="K275">IF(F275&lt;&gt;"",INDEX(tb_MainDatabase[ราคา],MATCH(F275,tb_MainDatabase[Link],0)),"")*J275</f>
        <v>450</v>
      </c>
      <c r="L275" s="65">
        <v>100.0</v>
      </c>
      <c r="M275" s="57">
        <f t="shared" si="2"/>
        <v>350</v>
      </c>
      <c r="N275" s="75">
        <f t="shared" si="3"/>
        <v>350</v>
      </c>
      <c r="O275" s="77" t="s">
        <v>60</v>
      </c>
      <c r="P275" s="142">
        <v>46018.0</v>
      </c>
      <c r="Q275" s="80">
        <v>0.5784722222222223</v>
      </c>
      <c r="R275" s="84" t="str">
        <f t="shared" si="4"/>
        <v>1766818368017138312</v>
      </c>
      <c r="S275" s="84"/>
      <c r="T275" s="84"/>
    </row>
    <row r="276" ht="22.5" customHeight="1">
      <c r="A276" s="39" t="s">
        <v>351</v>
      </c>
      <c r="B276" s="44">
        <v>46018.0</v>
      </c>
      <c r="C276" s="46" t="s">
        <v>601</v>
      </c>
      <c r="D276" s="48" t="s">
        <v>822</v>
      </c>
      <c r="E276" s="90">
        <v>2.02500000000172E14</v>
      </c>
      <c r="F276" s="53" t="s">
        <v>321</v>
      </c>
      <c r="G276" s="57">
        <f t="array" ref="G276">IF(F276&lt;&gt;"",INDEX(tb_MainDatabase[Barcode],MATCH(F276,tb_MainDatabase[Link],0)),"")</f>
        <v>8857128011591</v>
      </c>
      <c r="H276" s="62" t="str">
        <f t="array" ref="H276">IF(F276&lt;&gt;"",INDEX(tb_MainDatabase[Grand],MATCH(F276,tb_MainDatabase[Link],0)),"")</f>
        <v>PARFUM</v>
      </c>
      <c r="I276" s="62" t="str">
        <f t="array" ref="I276">IF(F276&lt;&gt;"",INDEX(tb_MainDatabase[Size],MATCH(F276,tb_MainDatabase[Link],0)),"")</f>
        <v>50 ml.</v>
      </c>
      <c r="J276" s="65">
        <v>1.0</v>
      </c>
      <c r="K276" s="57">
        <f t="array" ref="K276">IF(F276&lt;&gt;"",INDEX(tb_MainDatabase[ราคา],MATCH(F276,tb_MainDatabase[Link],0)),"")*J276</f>
        <v>3040</v>
      </c>
      <c r="L276" s="65">
        <v>450.0</v>
      </c>
      <c r="M276" s="57">
        <f t="shared" si="2"/>
        <v>2590</v>
      </c>
      <c r="N276" s="75">
        <f t="shared" si="3"/>
        <v>2590</v>
      </c>
      <c r="O276" s="77" t="s">
        <v>60</v>
      </c>
      <c r="P276" s="142">
        <v>46018.0</v>
      </c>
      <c r="Q276" s="80">
        <v>0.6048611111111111</v>
      </c>
      <c r="R276" s="84" t="str">
        <f t="shared" si="4"/>
        <v>1766820557584457481</v>
      </c>
      <c r="S276" s="84"/>
      <c r="T276" s="84"/>
    </row>
    <row r="277" ht="22.5" customHeight="1">
      <c r="A277" s="39" t="s">
        <v>351</v>
      </c>
      <c r="B277" s="44">
        <v>46018.0</v>
      </c>
      <c r="C277" s="46" t="s">
        <v>601</v>
      </c>
      <c r="D277" s="48" t="s">
        <v>822</v>
      </c>
      <c r="E277" s="90">
        <v>2.02500000000172E14</v>
      </c>
      <c r="F277" s="53" t="s">
        <v>825</v>
      </c>
      <c r="G277" s="57">
        <f t="array" ref="G277">IF(F277&lt;&gt;"",INDEX(tb_MainDatabase[Barcode],MATCH(F277,tb_MainDatabase[Link],0)),"")</f>
        <v>8857128012043</v>
      </c>
      <c r="H277" s="62" t="str">
        <f t="array" ref="H277">IF(F277&lt;&gt;"",INDEX(tb_MainDatabase[Grand],MATCH(F277,tb_MainDatabase[Link],0)),"")</f>
        <v>EDP</v>
      </c>
      <c r="I277" s="62" t="str">
        <f t="array" ref="I277">IF(F277&lt;&gt;"",INDEX(tb_MainDatabase[Size],MATCH(F277,tb_MainDatabase[Link],0)),"")</f>
        <v>4 ml.</v>
      </c>
      <c r="J277" s="65">
        <v>1.0</v>
      </c>
      <c r="K277" s="57">
        <f t="array" ref="K277">IF(F277&lt;&gt;"",INDEX(tb_MainDatabase[ราคา],MATCH(F277,tb_MainDatabase[Link],0)),"")*J277</f>
        <v>179</v>
      </c>
      <c r="L277" s="65">
        <v>179.0</v>
      </c>
      <c r="M277" s="57">
        <f t="shared" si="2"/>
        <v>0</v>
      </c>
      <c r="N277" s="75">
        <f t="shared" si="3"/>
        <v>0</v>
      </c>
      <c r="O277" s="77"/>
      <c r="P277" s="107"/>
      <c r="Q277" s="80"/>
      <c r="R277" s="84">
        <f t="shared" si="4"/>
        <v>0</v>
      </c>
      <c r="S277" s="84"/>
      <c r="T277" s="84"/>
    </row>
    <row r="278" ht="22.5" customHeight="1">
      <c r="A278" s="39" t="s">
        <v>351</v>
      </c>
      <c r="B278" s="44">
        <v>46018.0</v>
      </c>
      <c r="C278" s="46" t="s">
        <v>601</v>
      </c>
      <c r="D278" s="48" t="s">
        <v>822</v>
      </c>
      <c r="E278" s="90">
        <v>2.02500000000172E14</v>
      </c>
      <c r="F278" s="53" t="s">
        <v>828</v>
      </c>
      <c r="G278" s="57">
        <f t="array" ref="G278">IF(F278&lt;&gt;"",INDEX(tb_MainDatabase[Barcode],MATCH(F278,tb_MainDatabase[Link],0)),"")</f>
        <v>8857128012015</v>
      </c>
      <c r="H278" s="62" t="str">
        <f t="array" ref="H278">IF(F278&lt;&gt;"",INDEX(tb_MainDatabase[Grand],MATCH(F278,tb_MainDatabase[Link],0)),"")</f>
        <v>EDP</v>
      </c>
      <c r="I278" s="62" t="str">
        <f t="array" ref="I278">IF(F278&lt;&gt;"",INDEX(tb_MainDatabase[Size],MATCH(F278,tb_MainDatabase[Link],0)),"")</f>
        <v>4 ml.</v>
      </c>
      <c r="J278" s="65">
        <v>1.0</v>
      </c>
      <c r="K278" s="57">
        <f t="array" ref="K278">IF(F278&lt;&gt;"",INDEX(tb_MainDatabase[ราคา],MATCH(F278,tb_MainDatabase[Link],0)),"")*J278</f>
        <v>179</v>
      </c>
      <c r="L278" s="65">
        <v>179.0</v>
      </c>
      <c r="M278" s="57">
        <f t="shared" si="2"/>
        <v>0</v>
      </c>
      <c r="N278" s="75">
        <f t="shared" si="3"/>
        <v>0</v>
      </c>
      <c r="O278" s="77"/>
      <c r="P278" s="107"/>
      <c r="Q278" s="80"/>
      <c r="R278" s="84">
        <f t="shared" si="4"/>
        <v>0</v>
      </c>
      <c r="S278" s="84"/>
      <c r="T278" s="84"/>
    </row>
    <row r="279" ht="22.5" customHeight="1">
      <c r="A279" s="39" t="s">
        <v>351</v>
      </c>
      <c r="B279" s="44">
        <v>46018.0</v>
      </c>
      <c r="C279" s="46" t="s">
        <v>601</v>
      </c>
      <c r="D279" s="48" t="s">
        <v>822</v>
      </c>
      <c r="E279" s="90">
        <v>2.02500000000172E14</v>
      </c>
      <c r="F279" s="53" t="s">
        <v>155</v>
      </c>
      <c r="G279" s="108">
        <f t="array" ref="G279">IF(F279&lt;&gt;"",INDEX(tb_MainDatabase[Barcode],MATCH(F279,tb_MainDatabase[Link],0)),"")</f>
        <v>8857128012130</v>
      </c>
      <c r="H279" s="62" t="str">
        <f t="array" ref="H279">IF(F279&lt;&gt;"",INDEX(tb_MainDatabase[Grand],MATCH(F279,tb_MainDatabase[Link],0)),"")</f>
        <v>Tumbler</v>
      </c>
      <c r="I279" s="62" t="str">
        <f t="array" ref="I279">IF(F279&lt;&gt;"",INDEX(tb_MainDatabase[Size],MATCH(F279,tb_MainDatabase[Link],0)),"")</f>
        <v>White</v>
      </c>
      <c r="J279" s="65">
        <v>1.0</v>
      </c>
      <c r="K279" s="57">
        <f t="array" ref="K279">IF(F279&lt;&gt;"",INDEX(tb_MainDatabase[ราคา],MATCH(F279,tb_MainDatabase[Link],0)),"")*J279</f>
        <v>0</v>
      </c>
      <c r="L279" s="65"/>
      <c r="M279" s="57">
        <f t="shared" si="2"/>
        <v>0</v>
      </c>
      <c r="N279" s="75">
        <f t="shared" si="3"/>
        <v>0</v>
      </c>
      <c r="O279" s="77"/>
      <c r="P279" s="107"/>
      <c r="Q279" s="80"/>
      <c r="R279" s="84">
        <f t="shared" si="4"/>
        <v>0</v>
      </c>
      <c r="S279" s="84"/>
      <c r="T279" s="84"/>
    </row>
    <row r="280" ht="22.5" customHeight="1">
      <c r="A280" s="39" t="s">
        <v>351</v>
      </c>
      <c r="B280" s="44">
        <v>46018.0</v>
      </c>
      <c r="C280" s="46" t="s">
        <v>601</v>
      </c>
      <c r="D280" s="48" t="s">
        <v>833</v>
      </c>
      <c r="E280" s="90">
        <v>2.02500000000173E14</v>
      </c>
      <c r="F280" s="53" t="s">
        <v>77</v>
      </c>
      <c r="G280" s="57">
        <f t="array" ref="G280">IF(F280&lt;&gt;"",INDEX(tb_MainDatabase[Barcode],MATCH(F280,tb_MainDatabase[Link],0)),"")</f>
        <v>8857128012030</v>
      </c>
      <c r="H280" s="62" t="str">
        <f t="array" ref="H280">IF(F280&lt;&gt;"",INDEX(tb_MainDatabase[Grand],MATCH(F280,tb_MainDatabase[Link],0)),"")</f>
        <v>EDP</v>
      </c>
      <c r="I280" s="62" t="str">
        <f t="array" ref="I280">IF(F280&lt;&gt;"",INDEX(tb_MainDatabase[Size],MATCH(F280,tb_MainDatabase[Link],0)),"")</f>
        <v>10 ml.</v>
      </c>
      <c r="J280" s="65">
        <v>1.0</v>
      </c>
      <c r="K280" s="57">
        <f t="array" ref="K280">IF(F280&lt;&gt;"",INDEX(tb_MainDatabase[ราคา],MATCH(F280,tb_MainDatabase[Link],0)),"")*J280</f>
        <v>450</v>
      </c>
      <c r="L280" s="65">
        <v>100.0</v>
      </c>
      <c r="M280" s="57">
        <f t="shared" si="2"/>
        <v>350</v>
      </c>
      <c r="N280" s="75">
        <f t="shared" si="3"/>
        <v>350</v>
      </c>
      <c r="O280" s="77" t="s">
        <v>133</v>
      </c>
      <c r="P280" s="107"/>
      <c r="Q280" s="80"/>
      <c r="R280" s="84" t="str">
        <f t="shared" si="4"/>
        <v>1766829390247954611</v>
      </c>
      <c r="S280" s="84"/>
      <c r="T280" s="84"/>
    </row>
    <row r="281" ht="22.5" customHeight="1">
      <c r="A281" s="39" t="s">
        <v>351</v>
      </c>
      <c r="B281" s="44">
        <v>46018.0</v>
      </c>
      <c r="C281" s="46" t="s">
        <v>601</v>
      </c>
      <c r="D281" s="48" t="s">
        <v>835</v>
      </c>
      <c r="E281" s="90">
        <v>2.02500000000174E14</v>
      </c>
      <c r="F281" s="53" t="s">
        <v>185</v>
      </c>
      <c r="G281" s="57">
        <f t="array" ref="G281">IF(F281&lt;&gt;"",INDEX(tb_MainDatabase[Barcode],MATCH(F281,tb_MainDatabase[Link],0)),"")</f>
        <v>8857128011317</v>
      </c>
      <c r="H281" s="62" t="str">
        <f t="array" ref="H281">IF(F281&lt;&gt;"",INDEX(tb_MainDatabase[Grand],MATCH(F281,tb_MainDatabase[Link],0)),"")</f>
        <v>EDP</v>
      </c>
      <c r="I281" s="62" t="str">
        <f t="array" ref="I281">IF(F281&lt;&gt;"",INDEX(tb_MainDatabase[Size],MATCH(F281,tb_MainDatabase[Link],0)),"")</f>
        <v>50 ml.</v>
      </c>
      <c r="J281" s="65">
        <v>1.0</v>
      </c>
      <c r="K281" s="57">
        <f t="array" ref="K281">IF(F281&lt;&gt;"",INDEX(tb_MainDatabase[ราคา],MATCH(F281,tb_MainDatabase[Link],0)),"")*J281</f>
        <v>1890</v>
      </c>
      <c r="L281" s="65">
        <v>500.0</v>
      </c>
      <c r="M281" s="57">
        <f t="shared" si="2"/>
        <v>1390</v>
      </c>
      <c r="N281" s="75">
        <f t="shared" si="3"/>
        <v>3080</v>
      </c>
      <c r="O281" s="77" t="s">
        <v>60</v>
      </c>
      <c r="P281" s="142">
        <v>46018.0</v>
      </c>
      <c r="Q281" s="80">
        <v>0.8145833333333333</v>
      </c>
      <c r="R281" s="84" t="str">
        <f t="shared" si="4"/>
        <v>1766838512113275578</v>
      </c>
      <c r="S281" s="84"/>
      <c r="T281" s="84"/>
    </row>
    <row r="282" ht="22.5" customHeight="1">
      <c r="A282" s="39" t="s">
        <v>351</v>
      </c>
      <c r="B282" s="44">
        <v>46018.0</v>
      </c>
      <c r="C282" s="46" t="s">
        <v>601</v>
      </c>
      <c r="D282" s="48" t="s">
        <v>835</v>
      </c>
      <c r="E282" s="90">
        <v>2.02500000000174E14</v>
      </c>
      <c r="F282" s="53" t="s">
        <v>309</v>
      </c>
      <c r="G282" s="57">
        <f t="array" ref="G282">IF(F282&lt;&gt;"",INDEX(tb_MainDatabase[Barcode],MATCH(F282,tb_MainDatabase[Link],0)),"")</f>
        <v>8857128012007</v>
      </c>
      <c r="H282" s="62" t="str">
        <f t="array" ref="H282">IF(F282&lt;&gt;"",INDEX(tb_MainDatabase[Grand],MATCH(F282,tb_MainDatabase[Link],0)),"")</f>
        <v>EDP+</v>
      </c>
      <c r="I282" s="62" t="str">
        <f t="array" ref="I282">IF(F282&lt;&gt;"",INDEX(tb_MainDatabase[Size],MATCH(F282,tb_MainDatabase[Link],0)),"")</f>
        <v>30 ml.</v>
      </c>
      <c r="J282" s="65">
        <v>1.0</v>
      </c>
      <c r="K282" s="57">
        <f t="array" ref="K282">IF(F282&lt;&gt;"",INDEX(tb_MainDatabase[ราคา],MATCH(F282,tb_MainDatabase[Link],0)),"")*J282</f>
        <v>1890</v>
      </c>
      <c r="L282" s="65">
        <v>200.0</v>
      </c>
      <c r="M282" s="57">
        <f t="shared" si="2"/>
        <v>1690</v>
      </c>
      <c r="N282" s="75">
        <f t="shared" si="3"/>
        <v>0</v>
      </c>
      <c r="O282" s="77"/>
      <c r="P282" s="107"/>
      <c r="Q282" s="80"/>
      <c r="R282" s="84">
        <f t="shared" si="4"/>
        <v>0</v>
      </c>
      <c r="S282" s="84"/>
      <c r="T282" s="84"/>
    </row>
    <row r="283" ht="22.5" customHeight="1">
      <c r="A283" s="39" t="s">
        <v>351</v>
      </c>
      <c r="B283" s="44">
        <v>46018.0</v>
      </c>
      <c r="C283" s="46" t="s">
        <v>601</v>
      </c>
      <c r="D283" s="48" t="s">
        <v>835</v>
      </c>
      <c r="E283" s="90">
        <v>2.02500000000174E14</v>
      </c>
      <c r="F283" s="53" t="s">
        <v>809</v>
      </c>
      <c r="G283" s="57">
        <f t="array" ref="G283">IF(F283&lt;&gt;"",INDEX(tb_MainDatabase[Barcode],MATCH(F283,tb_MainDatabase[Link],0)),"")</f>
        <v>8857128012038</v>
      </c>
      <c r="H283" s="62" t="str">
        <f t="array" ref="H283">IF(F283&lt;&gt;"",INDEX(tb_MainDatabase[Grand],MATCH(F283,tb_MainDatabase[Link],0)),"")</f>
        <v>EDP</v>
      </c>
      <c r="I283" s="62" t="str">
        <f t="array" ref="I283">IF(F283&lt;&gt;"",INDEX(tb_MainDatabase[Size],MATCH(F283,tb_MainDatabase[Link],0)),"")</f>
        <v>4 ml.</v>
      </c>
      <c r="J283" s="65">
        <v>1.0</v>
      </c>
      <c r="K283" s="57">
        <f t="array" ref="K283">IF(F283&lt;&gt;"",INDEX(tb_MainDatabase[ราคา],MATCH(F283,tb_MainDatabase[Link],0)),"")*J283</f>
        <v>179</v>
      </c>
      <c r="L283" s="65">
        <v>179.0</v>
      </c>
      <c r="M283" s="57">
        <f t="shared" si="2"/>
        <v>0</v>
      </c>
      <c r="N283" s="75">
        <f t="shared" si="3"/>
        <v>0</v>
      </c>
      <c r="O283" s="77"/>
      <c r="P283" s="107"/>
      <c r="Q283" s="80"/>
      <c r="R283" s="84">
        <f t="shared" si="4"/>
        <v>0</v>
      </c>
      <c r="S283" s="84"/>
      <c r="T283" s="84"/>
    </row>
    <row r="284" ht="22.5" customHeight="1">
      <c r="A284" s="39" t="s">
        <v>351</v>
      </c>
      <c r="B284" s="44">
        <v>46018.0</v>
      </c>
      <c r="C284" s="46" t="s">
        <v>601</v>
      </c>
      <c r="D284" s="48" t="s">
        <v>835</v>
      </c>
      <c r="E284" s="90">
        <v>2.02500000000174E14</v>
      </c>
      <c r="F284" s="53" t="s">
        <v>828</v>
      </c>
      <c r="G284" s="57">
        <f t="array" ref="G284">IF(F284&lt;&gt;"",INDEX(tb_MainDatabase[Barcode],MATCH(F284,tb_MainDatabase[Link],0)),"")</f>
        <v>8857128012015</v>
      </c>
      <c r="H284" s="62" t="str">
        <f t="array" ref="H284">IF(F284&lt;&gt;"",INDEX(tb_MainDatabase[Grand],MATCH(F284,tb_MainDatabase[Link],0)),"")</f>
        <v>EDP</v>
      </c>
      <c r="I284" s="62" t="str">
        <f t="array" ref="I284">IF(F284&lt;&gt;"",INDEX(tb_MainDatabase[Size],MATCH(F284,tb_MainDatabase[Link],0)),"")</f>
        <v>4 ml.</v>
      </c>
      <c r="J284" s="65">
        <v>1.0</v>
      </c>
      <c r="K284" s="57">
        <f t="array" ref="K284">IF(F284&lt;&gt;"",INDEX(tb_MainDatabase[ราคา],MATCH(F284,tb_MainDatabase[Link],0)),"")*J284</f>
        <v>179</v>
      </c>
      <c r="L284" s="65">
        <v>179.0</v>
      </c>
      <c r="M284" s="57">
        <f t="shared" si="2"/>
        <v>0</v>
      </c>
      <c r="N284" s="75">
        <f t="shared" si="3"/>
        <v>0</v>
      </c>
      <c r="O284" s="77"/>
      <c r="P284" s="107"/>
      <c r="Q284" s="80"/>
      <c r="R284" s="84">
        <f t="shared" si="4"/>
        <v>0</v>
      </c>
      <c r="S284" s="84"/>
      <c r="T284" s="84"/>
    </row>
    <row r="285" ht="22.5" customHeight="1">
      <c r="A285" s="39" t="s">
        <v>351</v>
      </c>
      <c r="B285" s="44">
        <v>46018.0</v>
      </c>
      <c r="C285" s="46" t="s">
        <v>601</v>
      </c>
      <c r="D285" s="48" t="s">
        <v>835</v>
      </c>
      <c r="E285" s="90">
        <v>2.02500000000174E14</v>
      </c>
      <c r="F285" s="53" t="s">
        <v>155</v>
      </c>
      <c r="G285" s="108">
        <f t="array" ref="G285">IF(F285&lt;&gt;"",INDEX(tb_MainDatabase[Barcode],MATCH(F285,tb_MainDatabase[Link],0)),"")</f>
        <v>8857128012130</v>
      </c>
      <c r="H285" s="62" t="str">
        <f t="array" ref="H285">IF(F285&lt;&gt;"",INDEX(tb_MainDatabase[Grand],MATCH(F285,tb_MainDatabase[Link],0)),"")</f>
        <v>Tumbler</v>
      </c>
      <c r="I285" s="62" t="str">
        <f t="array" ref="I285">IF(F285&lt;&gt;"",INDEX(tb_MainDatabase[Size],MATCH(F285,tb_MainDatabase[Link],0)),"")</f>
        <v>White</v>
      </c>
      <c r="J285" s="65">
        <v>1.0</v>
      </c>
      <c r="K285" s="57">
        <f t="array" ref="K285">IF(F285&lt;&gt;"",INDEX(tb_MainDatabase[ราคา],MATCH(F285,tb_MainDatabase[Link],0)),"")*J285</f>
        <v>0</v>
      </c>
      <c r="L285" s="65"/>
      <c r="M285" s="57">
        <f t="shared" si="2"/>
        <v>0</v>
      </c>
      <c r="N285" s="75">
        <f t="shared" si="3"/>
        <v>0</v>
      </c>
      <c r="O285" s="77"/>
      <c r="P285" s="107"/>
      <c r="Q285" s="80"/>
      <c r="R285" s="84">
        <f t="shared" si="4"/>
        <v>0</v>
      </c>
      <c r="S285" s="84"/>
      <c r="T285" s="84"/>
    </row>
    <row r="286" ht="22.5" customHeight="1">
      <c r="A286" s="39" t="s">
        <v>351</v>
      </c>
      <c r="B286" s="44">
        <v>46019.0</v>
      </c>
      <c r="C286" s="46" t="s">
        <v>601</v>
      </c>
      <c r="D286" s="48" t="s">
        <v>844</v>
      </c>
      <c r="E286" s="90">
        <v>2.02500000000175E14</v>
      </c>
      <c r="F286" s="53" t="s">
        <v>129</v>
      </c>
      <c r="G286" s="57">
        <f t="array" ref="G286">IF(F286&lt;&gt;"",INDEX(tb_MainDatabase[Barcode],MATCH(F286,tb_MainDatabase[Link],0)),"")</f>
        <v>8857128012034</v>
      </c>
      <c r="H286" s="62" t="str">
        <f t="array" ref="H286">IF(F286&lt;&gt;"",INDEX(tb_MainDatabase[Grand],MATCH(F286,tb_MainDatabase[Link],0)),"")</f>
        <v>EDP</v>
      </c>
      <c r="I286" s="62" t="str">
        <f t="array" ref="I286">IF(F286&lt;&gt;"",INDEX(tb_MainDatabase[Size],MATCH(F286,tb_MainDatabase[Link],0)),"")</f>
        <v>10 ml.</v>
      </c>
      <c r="J286" s="65">
        <v>1.0</v>
      </c>
      <c r="K286" s="57">
        <f t="array" ref="K286">IF(F286&lt;&gt;"",INDEX(tb_MainDatabase[ราคา],MATCH(F286,tb_MainDatabase[Link],0)),"")*J286</f>
        <v>450</v>
      </c>
      <c r="L286" s="65">
        <v>100.0</v>
      </c>
      <c r="M286" s="57">
        <f t="shared" si="2"/>
        <v>350</v>
      </c>
      <c r="N286" s="75">
        <f t="shared" si="3"/>
        <v>350</v>
      </c>
      <c r="O286" s="77" t="s">
        <v>133</v>
      </c>
      <c r="P286" s="107"/>
      <c r="Q286" s="80"/>
      <c r="R286" s="84" t="str">
        <f t="shared" si="4"/>
        <v>1766922337634940961</v>
      </c>
      <c r="S286" s="84"/>
      <c r="T286" s="84"/>
    </row>
    <row r="287" ht="22.5" customHeight="1">
      <c r="A287" s="39" t="s">
        <v>351</v>
      </c>
      <c r="B287" s="44">
        <v>46020.0</v>
      </c>
      <c r="C287" s="46" t="s">
        <v>601</v>
      </c>
      <c r="D287" s="48" t="s">
        <v>845</v>
      </c>
      <c r="E287" s="90">
        <v>2.02500000000176E14</v>
      </c>
      <c r="F287" s="53" t="s">
        <v>146</v>
      </c>
      <c r="G287" s="57">
        <f t="array" ref="G287">IF(F287&lt;&gt;"",INDEX(tb_MainDatabase[Barcode],MATCH(F287,tb_MainDatabase[Link],0)),"")</f>
        <v>8857128012026</v>
      </c>
      <c r="H287" s="62" t="str">
        <f t="array" ref="H287">IF(F287&lt;&gt;"",INDEX(tb_MainDatabase[Grand],MATCH(F287,tb_MainDatabase[Link],0)),"")</f>
        <v>EDP</v>
      </c>
      <c r="I287" s="62" t="str">
        <f t="array" ref="I287">IF(F287&lt;&gt;"",INDEX(tb_MainDatabase[Size],MATCH(F287,tb_MainDatabase[Link],0)),"")</f>
        <v>10 ml.</v>
      </c>
      <c r="J287" s="65">
        <v>1.0</v>
      </c>
      <c r="K287" s="57">
        <f t="array" ref="K287">IF(F287&lt;&gt;"",INDEX(tb_MainDatabase[ราคา],MATCH(F287,tb_MainDatabase[Link],0)),"")*J287</f>
        <v>450</v>
      </c>
      <c r="L287" s="65">
        <v>100.0</v>
      </c>
      <c r="M287" s="57">
        <f t="shared" si="2"/>
        <v>350</v>
      </c>
      <c r="N287" s="75">
        <f t="shared" si="3"/>
        <v>350</v>
      </c>
      <c r="O287" s="77" t="s">
        <v>133</v>
      </c>
      <c r="P287" s="107"/>
      <c r="Q287" s="80"/>
      <c r="R287" s="84" t="str">
        <f t="shared" si="4"/>
        <v>1766981728884658643</v>
      </c>
      <c r="S287" s="84"/>
      <c r="T287" s="84"/>
    </row>
    <row r="288" ht="22.5" customHeight="1">
      <c r="A288" s="39" t="s">
        <v>351</v>
      </c>
      <c r="B288" s="44">
        <v>46020.0</v>
      </c>
      <c r="C288" s="46" t="s">
        <v>601</v>
      </c>
      <c r="D288" s="48" t="s">
        <v>846</v>
      </c>
      <c r="E288" s="90">
        <v>2.02500000000177E14</v>
      </c>
      <c r="F288" s="53" t="s">
        <v>264</v>
      </c>
      <c r="G288" s="57">
        <f t="array" ref="G288">IF(F288&lt;&gt;"",INDEX(tb_MainDatabase[Barcode],MATCH(F288,tb_MainDatabase[Link],0)),"")</f>
        <v>8857128011874</v>
      </c>
      <c r="H288" s="62" t="str">
        <f t="array" ref="H288">IF(F288&lt;&gt;"",INDEX(tb_MainDatabase[Grand],MATCH(F288,tb_MainDatabase[Link],0)),"")</f>
        <v>EDP</v>
      </c>
      <c r="I288" s="62" t="str">
        <f t="array" ref="I288">IF(F288&lt;&gt;"",INDEX(tb_MainDatabase[Size],MATCH(F288,tb_MainDatabase[Link],0)),"")</f>
        <v>30 ml.</v>
      </c>
      <c r="J288" s="65">
        <v>1.0</v>
      </c>
      <c r="K288" s="57">
        <f t="array" ref="K288">IF(F288&lt;&gt;"",INDEX(tb_MainDatabase[ราคา],MATCH(F288,tb_MainDatabase[Link],0)),"")*J288</f>
        <v>1290</v>
      </c>
      <c r="L288" s="65">
        <v>300.0</v>
      </c>
      <c r="M288" s="57">
        <f t="shared" si="2"/>
        <v>990</v>
      </c>
      <c r="N288" s="75">
        <f t="shared" si="3"/>
        <v>2970</v>
      </c>
      <c r="O288" s="77" t="s">
        <v>133</v>
      </c>
      <c r="P288" s="107"/>
      <c r="Q288" s="80"/>
      <c r="R288" s="84" t="str">
        <f t="shared" si="4"/>
        <v>767001723579378325</v>
      </c>
      <c r="S288" s="84"/>
      <c r="T288" s="84"/>
    </row>
    <row r="289" ht="22.5" customHeight="1">
      <c r="A289" s="39" t="s">
        <v>351</v>
      </c>
      <c r="B289" s="44">
        <v>46020.0</v>
      </c>
      <c r="C289" s="46" t="s">
        <v>601</v>
      </c>
      <c r="D289" s="48" t="s">
        <v>846</v>
      </c>
      <c r="E289" s="90">
        <v>2.02500000000177E14</v>
      </c>
      <c r="F289" s="53" t="s">
        <v>847</v>
      </c>
      <c r="G289" s="57">
        <f t="array" ref="G289">IF(F289&lt;&gt;"",INDEX(tb_MainDatabase[Barcode],MATCH(F289,tb_MainDatabase[Link],0)),"")</f>
        <v>8857128011843</v>
      </c>
      <c r="H289" s="62" t="str">
        <f t="array" ref="H289">IF(F289&lt;&gt;"",INDEX(tb_MainDatabase[Grand],MATCH(F289,tb_MainDatabase[Link],0)),"")</f>
        <v>EDP</v>
      </c>
      <c r="I289" s="62" t="str">
        <f t="array" ref="I289">IF(F289&lt;&gt;"",INDEX(tb_MainDatabase[Size],MATCH(F289,tb_MainDatabase[Link],0)),"")</f>
        <v>30 ml.</v>
      </c>
      <c r="J289" s="65">
        <v>1.0</v>
      </c>
      <c r="K289" s="57">
        <f t="array" ref="K289">IF(F289&lt;&gt;"",INDEX(tb_MainDatabase[ราคา],MATCH(F289,tb_MainDatabase[Link],0)),"")*J289</f>
        <v>1290</v>
      </c>
      <c r="L289" s="65">
        <v>300.0</v>
      </c>
      <c r="M289" s="57">
        <f t="shared" si="2"/>
        <v>990</v>
      </c>
      <c r="N289" s="75">
        <f t="shared" si="3"/>
        <v>0</v>
      </c>
      <c r="O289" s="77"/>
      <c r="P289" s="107"/>
      <c r="Q289" s="80"/>
      <c r="R289" s="84">
        <f t="shared" si="4"/>
        <v>0</v>
      </c>
      <c r="S289" s="84"/>
      <c r="T289" s="84"/>
    </row>
    <row r="290" ht="22.5" customHeight="1">
      <c r="A290" s="39" t="s">
        <v>351</v>
      </c>
      <c r="B290" s="44">
        <v>46020.0</v>
      </c>
      <c r="C290" s="46" t="s">
        <v>601</v>
      </c>
      <c r="D290" s="48" t="s">
        <v>846</v>
      </c>
      <c r="E290" s="90">
        <v>2.02500000000177E14</v>
      </c>
      <c r="F290" s="53" t="s">
        <v>848</v>
      </c>
      <c r="G290" s="57">
        <f t="array" ref="G290">IF(F290&lt;&gt;"",INDEX(tb_MainDatabase[Barcode],MATCH(F290,tb_MainDatabase[Link],0)),"")</f>
        <v>8857128012064</v>
      </c>
      <c r="H290" s="62" t="str">
        <f t="array" ref="H290">IF(F290&lt;&gt;"",INDEX(tb_MainDatabase[Grand],MATCH(F290,tb_MainDatabase[Link],0)),"")</f>
        <v>EDP</v>
      </c>
      <c r="I290" s="62" t="str">
        <f t="array" ref="I290">IF(F290&lt;&gt;"",INDEX(tb_MainDatabase[Size],MATCH(F290,tb_MainDatabase[Link],0)),"")</f>
        <v>30 ml.</v>
      </c>
      <c r="J290" s="65">
        <v>1.0</v>
      </c>
      <c r="K290" s="57">
        <f t="array" ref="K290">IF(F290&lt;&gt;"",INDEX(tb_MainDatabase[ราคา],MATCH(F290,tb_MainDatabase[Link],0)),"")*J290</f>
        <v>1290</v>
      </c>
      <c r="L290" s="65">
        <v>300.0</v>
      </c>
      <c r="M290" s="57">
        <f t="shared" si="2"/>
        <v>990</v>
      </c>
      <c r="N290" s="75">
        <f t="shared" si="3"/>
        <v>0</v>
      </c>
      <c r="O290" s="77"/>
      <c r="P290" s="107"/>
      <c r="Q290" s="80"/>
      <c r="R290" s="84">
        <f t="shared" si="4"/>
        <v>0</v>
      </c>
      <c r="S290" s="84"/>
      <c r="T290" s="84"/>
    </row>
    <row r="291" ht="22.5" customHeight="1">
      <c r="A291" s="39" t="s">
        <v>351</v>
      </c>
      <c r="B291" s="44">
        <v>46020.0</v>
      </c>
      <c r="C291" s="46" t="s">
        <v>601</v>
      </c>
      <c r="D291" s="48" t="s">
        <v>846</v>
      </c>
      <c r="E291" s="90">
        <v>2.02500000000177E14</v>
      </c>
      <c r="F291" s="53" t="s">
        <v>152</v>
      </c>
      <c r="G291" s="57">
        <f t="array" ref="G291">IF(F291&lt;&gt;"",INDEX(tb_MainDatabase[Barcode],MATCH(F291,tb_MainDatabase[Link],0)),"")</f>
        <v>8857128012036</v>
      </c>
      <c r="H291" s="62" t="str">
        <f t="array" ref="H291">IF(F291&lt;&gt;"",INDEX(tb_MainDatabase[Grand],MATCH(F291,tb_MainDatabase[Link],0)),"")</f>
        <v>EDP</v>
      </c>
      <c r="I291" s="62" t="str">
        <f t="array" ref="I291">IF(F291&lt;&gt;"",INDEX(tb_MainDatabase[Size],MATCH(F291,tb_MainDatabase[Link],0)),"")</f>
        <v>4 ml.</v>
      </c>
      <c r="J291" s="65">
        <v>1.0</v>
      </c>
      <c r="K291" s="57">
        <f t="array" ref="K291">IF(F291&lt;&gt;"",INDEX(tb_MainDatabase[ราคา],MATCH(F291,tb_MainDatabase[Link],0)),"")*J291</f>
        <v>179</v>
      </c>
      <c r="L291" s="65">
        <v>179.0</v>
      </c>
      <c r="M291" s="57">
        <f t="shared" si="2"/>
        <v>0</v>
      </c>
      <c r="N291" s="75">
        <f t="shared" si="3"/>
        <v>0</v>
      </c>
      <c r="O291" s="77"/>
      <c r="P291" s="107"/>
      <c r="Q291" s="80"/>
      <c r="R291" s="84">
        <f t="shared" si="4"/>
        <v>0</v>
      </c>
      <c r="S291" s="84"/>
      <c r="T291" s="84"/>
    </row>
    <row r="292" ht="22.5" customHeight="1">
      <c r="A292" s="39" t="s">
        <v>351</v>
      </c>
      <c r="B292" s="44">
        <v>46020.0</v>
      </c>
      <c r="C292" s="46" t="s">
        <v>601</v>
      </c>
      <c r="D292" s="48" t="s">
        <v>846</v>
      </c>
      <c r="E292" s="90">
        <v>2.02500000000177E14</v>
      </c>
      <c r="F292" s="53" t="s">
        <v>828</v>
      </c>
      <c r="G292" s="57">
        <f t="array" ref="G292">IF(F292&lt;&gt;"",INDEX(tb_MainDatabase[Barcode],MATCH(F292,tb_MainDatabase[Link],0)),"")</f>
        <v>8857128012015</v>
      </c>
      <c r="H292" s="62" t="str">
        <f t="array" ref="H292">IF(F292&lt;&gt;"",INDEX(tb_MainDatabase[Grand],MATCH(F292,tb_MainDatabase[Link],0)),"")</f>
        <v>EDP</v>
      </c>
      <c r="I292" s="62" t="str">
        <f t="array" ref="I292">IF(F292&lt;&gt;"",INDEX(tb_MainDatabase[Size],MATCH(F292,tb_MainDatabase[Link],0)),"")</f>
        <v>4 ml.</v>
      </c>
      <c r="J292" s="65">
        <v>1.0</v>
      </c>
      <c r="K292" s="57">
        <f t="array" ref="K292">IF(F292&lt;&gt;"",INDEX(tb_MainDatabase[ราคา],MATCH(F292,tb_MainDatabase[Link],0)),"")*J292</f>
        <v>179</v>
      </c>
      <c r="L292" s="65">
        <v>179.0</v>
      </c>
      <c r="M292" s="57">
        <f t="shared" si="2"/>
        <v>0</v>
      </c>
      <c r="N292" s="75">
        <f t="shared" si="3"/>
        <v>0</v>
      </c>
      <c r="O292" s="77"/>
      <c r="P292" s="107"/>
      <c r="Q292" s="80"/>
      <c r="R292" s="84">
        <f t="shared" si="4"/>
        <v>0</v>
      </c>
      <c r="S292" s="84"/>
      <c r="T292" s="84"/>
    </row>
    <row r="293" ht="22.5" customHeight="1">
      <c r="A293" s="39" t="s">
        <v>351</v>
      </c>
      <c r="B293" s="44">
        <v>46020.0</v>
      </c>
      <c r="C293" s="46" t="s">
        <v>601</v>
      </c>
      <c r="D293" s="48" t="s">
        <v>846</v>
      </c>
      <c r="E293" s="90">
        <v>2.02500000000177E14</v>
      </c>
      <c r="F293" s="53" t="s">
        <v>155</v>
      </c>
      <c r="G293" s="108">
        <f t="array" ref="G293">IF(F293&lt;&gt;"",INDEX(tb_MainDatabase[Barcode],MATCH(F293,tb_MainDatabase[Link],0)),"")</f>
        <v>8857128012130</v>
      </c>
      <c r="H293" s="62" t="str">
        <f t="array" ref="H293">IF(F293&lt;&gt;"",INDEX(tb_MainDatabase[Grand],MATCH(F293,tb_MainDatabase[Link],0)),"")</f>
        <v>Tumbler</v>
      </c>
      <c r="I293" s="62" t="str">
        <f t="array" ref="I293">IF(F293&lt;&gt;"",INDEX(tb_MainDatabase[Size],MATCH(F293,tb_MainDatabase[Link],0)),"")</f>
        <v>White</v>
      </c>
      <c r="J293" s="65">
        <v>1.0</v>
      </c>
      <c r="K293" s="57">
        <f t="array" ref="K293">IF(F293&lt;&gt;"",INDEX(tb_MainDatabase[ราคา],MATCH(F293,tb_MainDatabase[Link],0)),"")*J293</f>
        <v>0</v>
      </c>
      <c r="L293" s="65"/>
      <c r="M293" s="57">
        <f t="shared" si="2"/>
        <v>0</v>
      </c>
      <c r="N293" s="75">
        <f t="shared" si="3"/>
        <v>0</v>
      </c>
      <c r="O293" s="77"/>
      <c r="P293" s="107"/>
      <c r="Q293" s="80"/>
      <c r="R293" s="84">
        <f t="shared" si="4"/>
        <v>0</v>
      </c>
      <c r="S293" s="84"/>
      <c r="T293" s="84"/>
    </row>
    <row r="294" ht="22.5" customHeight="1">
      <c r="A294" s="39" t="s">
        <v>351</v>
      </c>
      <c r="B294" s="44">
        <v>46020.0</v>
      </c>
      <c r="C294" s="46" t="s">
        <v>601</v>
      </c>
      <c r="D294" s="48" t="s">
        <v>850</v>
      </c>
      <c r="E294" s="90">
        <v>2.02500000000178E14</v>
      </c>
      <c r="F294" s="53" t="s">
        <v>170</v>
      </c>
      <c r="G294" s="57">
        <f t="array" ref="G294">IF(F294&lt;&gt;"",INDEX(tb_MainDatabase[Barcode],MATCH(F294,tb_MainDatabase[Link],0)),"")</f>
        <v>8857128012103</v>
      </c>
      <c r="H294" s="62" t="str">
        <f t="array" ref="H294">IF(F294&lt;&gt;"",INDEX(tb_MainDatabase[Grand],MATCH(F294,tb_MainDatabase[Link],0)),"")</f>
        <v>PARFUM</v>
      </c>
      <c r="I294" s="62" t="str">
        <f t="array" ref="I294">IF(F294&lt;&gt;"",INDEX(tb_MainDatabase[Size],MATCH(F294,tb_MainDatabase[Link],0)),"")</f>
        <v>10 ml.</v>
      </c>
      <c r="J294" s="65">
        <v>1.0</v>
      </c>
      <c r="K294" s="57">
        <f t="array" ref="K294">IF(F294&lt;&gt;"",INDEX(tb_MainDatabase[ราคา],MATCH(F294,tb_MainDatabase[Link],0)),"")*J294</f>
        <v>850</v>
      </c>
      <c r="L294" s="65">
        <v>100.0</v>
      </c>
      <c r="M294" s="57">
        <f t="shared" si="2"/>
        <v>750</v>
      </c>
      <c r="N294" s="75">
        <f t="shared" si="3"/>
        <v>750</v>
      </c>
      <c r="O294" s="77" t="s">
        <v>370</v>
      </c>
      <c r="P294" s="142">
        <v>46020.0</v>
      </c>
      <c r="Q294" s="80">
        <v>0.7131944444444445</v>
      </c>
      <c r="R294" s="84" t="str">
        <f t="shared" si="4"/>
        <v>1767002638066174062</v>
      </c>
      <c r="S294" s="84"/>
      <c r="T294" s="84"/>
    </row>
    <row r="295" ht="22.5" customHeight="1">
      <c r="A295" s="39" t="s">
        <v>351</v>
      </c>
      <c r="B295" s="44">
        <v>46020.0</v>
      </c>
      <c r="C295" s="46" t="s">
        <v>601</v>
      </c>
      <c r="D295" s="48" t="s">
        <v>852</v>
      </c>
      <c r="E295" s="90">
        <v>2.02500000000179E14</v>
      </c>
      <c r="F295" s="53" t="s">
        <v>214</v>
      </c>
      <c r="G295" s="57">
        <f t="array" ref="G295">IF(F295&lt;&gt;"",INDEX(tb_MainDatabase[Barcode],MATCH(F295,tb_MainDatabase[Link],0)),"")</f>
        <v>8857128012118</v>
      </c>
      <c r="H295" s="62" t="str">
        <f t="array" ref="H295">IF(F295&lt;&gt;"",INDEX(tb_MainDatabase[Grand],MATCH(F295,tb_MainDatabase[Link],0)),"")</f>
        <v>PARFUM</v>
      </c>
      <c r="I295" s="62" t="str">
        <f t="array" ref="I295">IF(F295&lt;&gt;"",INDEX(tb_MainDatabase[Size],MATCH(F295,tb_MainDatabase[Link],0)),"")</f>
        <v>10 ml.</v>
      </c>
      <c r="J295" s="65">
        <v>1.0</v>
      </c>
      <c r="K295" s="57">
        <f t="array" ref="K295">IF(F295&lt;&gt;"",INDEX(tb_MainDatabase[ราคา],MATCH(F295,tb_MainDatabase[Link],0)),"")*J295</f>
        <v>850</v>
      </c>
      <c r="L295" s="65">
        <v>100.0</v>
      </c>
      <c r="M295" s="57">
        <f t="shared" si="2"/>
        <v>750</v>
      </c>
      <c r="N295" s="75">
        <f t="shared" si="3"/>
        <v>750</v>
      </c>
      <c r="O295" s="77" t="s">
        <v>133</v>
      </c>
      <c r="P295" s="107"/>
      <c r="Q295" s="80"/>
      <c r="R295" s="84" t="str">
        <f t="shared" si="4"/>
        <v>1767004275189862352</v>
      </c>
      <c r="S295" s="84"/>
      <c r="T295" s="84"/>
    </row>
    <row r="296" ht="22.5" customHeight="1">
      <c r="A296" s="39" t="s">
        <v>351</v>
      </c>
      <c r="B296" s="44">
        <v>46020.0</v>
      </c>
      <c r="C296" s="46" t="s">
        <v>601</v>
      </c>
      <c r="D296" s="48" t="s">
        <v>853</v>
      </c>
      <c r="E296" s="90">
        <v>2.0250000000018E14</v>
      </c>
      <c r="F296" s="53" t="s">
        <v>94</v>
      </c>
      <c r="G296" s="57">
        <f t="array" ref="G296">IF(F296&lt;&gt;"",INDEX(tb_MainDatabase[Barcode],MATCH(F296,tb_MainDatabase[Link],0)),"")</f>
        <v>8857128012039</v>
      </c>
      <c r="H296" s="62" t="str">
        <f t="array" ref="H296">IF(F296&lt;&gt;"",INDEX(tb_MainDatabase[Grand],MATCH(F296,tb_MainDatabase[Link],0)),"")</f>
        <v>EDP</v>
      </c>
      <c r="I296" s="62" t="str">
        <f t="array" ref="I296">IF(F296&lt;&gt;"",INDEX(tb_MainDatabase[Size],MATCH(F296,tb_MainDatabase[Link],0)),"")</f>
        <v>10 ml.</v>
      </c>
      <c r="J296" s="65">
        <v>1.0</v>
      </c>
      <c r="K296" s="57">
        <f t="array" ref="K296">IF(F296&lt;&gt;"",INDEX(tb_MainDatabase[ราคา],MATCH(F296,tb_MainDatabase[Link],0)),"")*J296</f>
        <v>450</v>
      </c>
      <c r="L296" s="65">
        <v>100.0</v>
      </c>
      <c r="M296" s="57">
        <f t="shared" si="2"/>
        <v>350</v>
      </c>
      <c r="N296" s="75">
        <f t="shared" si="3"/>
        <v>350</v>
      </c>
      <c r="O296" s="77" t="s">
        <v>60</v>
      </c>
      <c r="P296" s="142">
        <v>46020.0</v>
      </c>
      <c r="Q296" s="80">
        <v>0.7451388888888889</v>
      </c>
      <c r="R296" s="84" t="str">
        <f t="shared" si="4"/>
        <v>1767005610043501243</v>
      </c>
      <c r="S296" s="84"/>
      <c r="T296" s="84"/>
    </row>
    <row r="297" ht="22.5" customHeight="1">
      <c r="A297" s="39" t="s">
        <v>351</v>
      </c>
      <c r="B297" s="44">
        <v>46020.0</v>
      </c>
      <c r="C297" s="46" t="s">
        <v>601</v>
      </c>
      <c r="D297" s="48" t="s">
        <v>855</v>
      </c>
      <c r="E297" s="90">
        <v>2.02500000000181E14</v>
      </c>
      <c r="F297" s="53" t="s">
        <v>291</v>
      </c>
      <c r="G297" s="57">
        <f t="array" ref="G297">IF(F297&lt;&gt;"",INDEX(tb_MainDatabase[Barcode],MATCH(F297,tb_MainDatabase[Link],0)),"")</f>
        <v>8857128011669</v>
      </c>
      <c r="H297" s="62" t="str">
        <f t="array" ref="H297">IF(F297&lt;&gt;"",INDEX(tb_MainDatabase[Grand],MATCH(F297,tb_MainDatabase[Link],0)),"")</f>
        <v>EDP+</v>
      </c>
      <c r="I297" s="62" t="str">
        <f t="array" ref="I297">IF(F297&lt;&gt;"",INDEX(tb_MainDatabase[Size],MATCH(F297,tb_MainDatabase[Link],0)),"")</f>
        <v>50 ml.</v>
      </c>
      <c r="J297" s="65">
        <v>1.0</v>
      </c>
      <c r="K297" s="57">
        <f t="array" ref="K297">IF(F297&lt;&gt;"",INDEX(tb_MainDatabase[ราคา],MATCH(F297,tb_MainDatabase[Link],0)),"")*J297</f>
        <v>2890</v>
      </c>
      <c r="L297" s="65">
        <v>600.0</v>
      </c>
      <c r="M297" s="57">
        <f t="shared" si="2"/>
        <v>2290</v>
      </c>
      <c r="N297" s="75">
        <f t="shared" si="3"/>
        <v>2640</v>
      </c>
      <c r="O297" s="77" t="s">
        <v>60</v>
      </c>
      <c r="P297" s="142">
        <v>46020.0</v>
      </c>
      <c r="Q297" s="80">
        <v>0.88125</v>
      </c>
      <c r="R297" s="84" t="str">
        <f t="shared" si="4"/>
        <v>1767014670921879148</v>
      </c>
      <c r="S297" s="84"/>
      <c r="T297" s="84"/>
    </row>
    <row r="298" ht="22.5" customHeight="1">
      <c r="A298" s="39" t="s">
        <v>351</v>
      </c>
      <c r="B298" s="44">
        <v>46020.0</v>
      </c>
      <c r="C298" s="46" t="s">
        <v>601</v>
      </c>
      <c r="D298" s="48" t="s">
        <v>855</v>
      </c>
      <c r="E298" s="90">
        <v>2.02500000000181E14</v>
      </c>
      <c r="F298" s="53" t="s">
        <v>517</v>
      </c>
      <c r="G298" s="57">
        <f t="array" ref="G298">IF(F298&lt;&gt;"",INDEX(tb_MainDatabase[Barcode],MATCH(F298,tb_MainDatabase[Link],0)),"")</f>
        <v>8857128012058</v>
      </c>
      <c r="H298" s="62" t="str">
        <f t="array" ref="H298">IF(F298&lt;&gt;"",INDEX(tb_MainDatabase[Grand],MATCH(F298,tb_MainDatabase[Link],0)),"")</f>
        <v>EDP</v>
      </c>
      <c r="I298" s="62" t="str">
        <f t="array" ref="I298">IF(F298&lt;&gt;"",INDEX(tb_MainDatabase[Size],MATCH(F298,tb_MainDatabase[Link],0)),"")</f>
        <v>10 ml.</v>
      </c>
      <c r="J298" s="65">
        <v>1.0</v>
      </c>
      <c r="K298" s="57">
        <f t="array" ref="K298">IF(F298&lt;&gt;"",INDEX(tb_MainDatabase[ราคา],MATCH(F298,tb_MainDatabase[Link],0)),"")*J298</f>
        <v>450</v>
      </c>
      <c r="L298" s="65">
        <v>100.0</v>
      </c>
      <c r="M298" s="57">
        <f t="shared" si="2"/>
        <v>350</v>
      </c>
      <c r="N298" s="75">
        <f t="shared" si="3"/>
        <v>0</v>
      </c>
      <c r="O298" s="77"/>
      <c r="P298" s="107"/>
      <c r="Q298" s="80"/>
      <c r="R298" s="84">
        <f t="shared" si="4"/>
        <v>0</v>
      </c>
      <c r="S298" s="84"/>
      <c r="T298" s="84"/>
    </row>
    <row r="299" ht="22.5" customHeight="1">
      <c r="A299" s="39" t="s">
        <v>351</v>
      </c>
      <c r="B299" s="44">
        <v>46020.0</v>
      </c>
      <c r="C299" s="46" t="s">
        <v>601</v>
      </c>
      <c r="D299" s="48" t="s">
        <v>855</v>
      </c>
      <c r="E299" s="90">
        <v>2.02500000000181E14</v>
      </c>
      <c r="F299" s="53" t="s">
        <v>809</v>
      </c>
      <c r="G299" s="57">
        <f t="array" ref="G299">IF(F299&lt;&gt;"",INDEX(tb_MainDatabase[Barcode],MATCH(F299,tb_MainDatabase[Link],0)),"")</f>
        <v>8857128012038</v>
      </c>
      <c r="H299" s="62" t="str">
        <f t="array" ref="H299">IF(F299&lt;&gt;"",INDEX(tb_MainDatabase[Grand],MATCH(F299,tb_MainDatabase[Link],0)),"")</f>
        <v>EDP</v>
      </c>
      <c r="I299" s="62" t="str">
        <f t="array" ref="I299">IF(F299&lt;&gt;"",INDEX(tb_MainDatabase[Size],MATCH(F299,tb_MainDatabase[Link],0)),"")</f>
        <v>4 ml.</v>
      </c>
      <c r="J299" s="65">
        <v>1.0</v>
      </c>
      <c r="K299" s="57">
        <f t="array" ref="K299">IF(F299&lt;&gt;"",INDEX(tb_MainDatabase[ราคา],MATCH(F299,tb_MainDatabase[Link],0)),"")*J299</f>
        <v>179</v>
      </c>
      <c r="L299" s="65">
        <v>179.0</v>
      </c>
      <c r="M299" s="57">
        <f t="shared" si="2"/>
        <v>0</v>
      </c>
      <c r="N299" s="75">
        <f t="shared" si="3"/>
        <v>0</v>
      </c>
      <c r="O299" s="77"/>
      <c r="P299" s="107"/>
      <c r="Q299" s="80"/>
      <c r="R299" s="84">
        <f t="shared" si="4"/>
        <v>0</v>
      </c>
      <c r="S299" s="84"/>
      <c r="T299" s="84"/>
    </row>
    <row r="300" ht="22.5" customHeight="1">
      <c r="A300" s="39" t="s">
        <v>351</v>
      </c>
      <c r="B300" s="44">
        <v>46020.0</v>
      </c>
      <c r="C300" s="46" t="s">
        <v>601</v>
      </c>
      <c r="D300" s="48" t="s">
        <v>855</v>
      </c>
      <c r="E300" s="90">
        <v>2.02500000000181E14</v>
      </c>
      <c r="F300" s="53" t="s">
        <v>825</v>
      </c>
      <c r="G300" s="57">
        <f t="array" ref="G300">IF(F300&lt;&gt;"",INDEX(tb_MainDatabase[Barcode],MATCH(F300,tb_MainDatabase[Link],0)),"")</f>
        <v>8857128012043</v>
      </c>
      <c r="H300" s="62" t="str">
        <f t="array" ref="H300">IF(F300&lt;&gt;"",INDEX(tb_MainDatabase[Grand],MATCH(F300,tb_MainDatabase[Link],0)),"")</f>
        <v>EDP</v>
      </c>
      <c r="I300" s="62" t="str">
        <f t="array" ref="I300">IF(F300&lt;&gt;"",INDEX(tb_MainDatabase[Size],MATCH(F300,tb_MainDatabase[Link],0)),"")</f>
        <v>4 ml.</v>
      </c>
      <c r="J300" s="65">
        <v>1.0</v>
      </c>
      <c r="K300" s="57">
        <f t="array" ref="K300">IF(F300&lt;&gt;"",INDEX(tb_MainDatabase[ราคา],MATCH(F300,tb_MainDatabase[Link],0)),"")*J300</f>
        <v>179</v>
      </c>
      <c r="L300" s="65">
        <v>179.0</v>
      </c>
      <c r="M300" s="57">
        <f t="shared" si="2"/>
        <v>0</v>
      </c>
      <c r="N300" s="75">
        <f t="shared" si="3"/>
        <v>0</v>
      </c>
      <c r="O300" s="77"/>
      <c r="P300" s="107"/>
      <c r="Q300" s="80"/>
      <c r="R300" s="84">
        <f t="shared" si="4"/>
        <v>0</v>
      </c>
      <c r="S300" s="84"/>
      <c r="T300" s="84"/>
    </row>
    <row r="301" ht="22.5" customHeight="1">
      <c r="A301" s="39" t="s">
        <v>351</v>
      </c>
      <c r="B301" s="44">
        <v>46020.0</v>
      </c>
      <c r="C301" s="46" t="s">
        <v>601</v>
      </c>
      <c r="D301" s="48" t="s">
        <v>855</v>
      </c>
      <c r="E301" s="90">
        <v>2.02500000000181E14</v>
      </c>
      <c r="F301" s="53" t="s">
        <v>155</v>
      </c>
      <c r="G301" s="108">
        <f t="array" ref="G301">IF(F301&lt;&gt;"",INDEX(tb_MainDatabase[Barcode],MATCH(F301,tb_MainDatabase[Link],0)),"")</f>
        <v>8857128012130</v>
      </c>
      <c r="H301" s="62" t="str">
        <f t="array" ref="H301">IF(F301&lt;&gt;"",INDEX(tb_MainDatabase[Grand],MATCH(F301,tb_MainDatabase[Link],0)),"")</f>
        <v>Tumbler</v>
      </c>
      <c r="I301" s="62" t="str">
        <f t="array" ref="I301">IF(F301&lt;&gt;"",INDEX(tb_MainDatabase[Size],MATCH(F301,tb_MainDatabase[Link],0)),"")</f>
        <v>White</v>
      </c>
      <c r="J301" s="65">
        <v>1.0</v>
      </c>
      <c r="K301" s="57">
        <f t="array" ref="K301">IF(F301&lt;&gt;"",INDEX(tb_MainDatabase[ราคา],MATCH(F301,tb_MainDatabase[Link],0)),"")*J301</f>
        <v>0</v>
      </c>
      <c r="L301" s="65"/>
      <c r="M301" s="57">
        <f t="shared" si="2"/>
        <v>0</v>
      </c>
      <c r="N301" s="75">
        <f t="shared" si="3"/>
        <v>0</v>
      </c>
      <c r="O301" s="77"/>
      <c r="P301" s="107"/>
      <c r="Q301" s="80"/>
      <c r="R301" s="84">
        <f t="shared" si="4"/>
        <v>0</v>
      </c>
      <c r="S301" s="84"/>
      <c r="T301" s="84"/>
    </row>
    <row r="302" ht="22.5" customHeight="1">
      <c r="A302" s="39" t="s">
        <v>351</v>
      </c>
      <c r="B302" s="44">
        <v>46020.0</v>
      </c>
      <c r="C302" s="46" t="s">
        <v>601</v>
      </c>
      <c r="D302" s="48" t="s">
        <v>858</v>
      </c>
      <c r="E302" s="90">
        <v>2.02500000000182E14</v>
      </c>
      <c r="F302" s="53" t="s">
        <v>298</v>
      </c>
      <c r="G302" s="57">
        <f t="array" ref="G302">IF(F302&lt;&gt;"",INDEX(tb_MainDatabase[Barcode],MATCH(F302,tb_MainDatabase[Link],0)),"")</f>
        <v>8857128011683</v>
      </c>
      <c r="H302" s="62" t="str">
        <f t="array" ref="H302">IF(F302&lt;&gt;"",INDEX(tb_MainDatabase[Grand],MATCH(F302,tb_MainDatabase[Link],0)),"")</f>
        <v>EDP+</v>
      </c>
      <c r="I302" s="62" t="str">
        <f t="array" ref="I302">IF(F302&lt;&gt;"",INDEX(tb_MainDatabase[Size],MATCH(F302,tb_MainDatabase[Link],0)),"")</f>
        <v>50 ml.</v>
      </c>
      <c r="J302" s="65">
        <v>1.0</v>
      </c>
      <c r="K302" s="57">
        <f t="array" ref="K302">IF(F302&lt;&gt;"",INDEX(tb_MainDatabase[ราคา],MATCH(F302,tb_MainDatabase[Link],0)),"")*J302</f>
        <v>2890</v>
      </c>
      <c r="L302" s="65">
        <v>600.0</v>
      </c>
      <c r="M302" s="57">
        <f t="shared" si="2"/>
        <v>2290</v>
      </c>
      <c r="N302" s="75">
        <f t="shared" si="3"/>
        <v>2290</v>
      </c>
      <c r="O302" s="77" t="s">
        <v>133</v>
      </c>
      <c r="P302" s="107"/>
      <c r="Q302" s="80"/>
      <c r="R302" s="84" t="str">
        <f t="shared" si="4"/>
        <v>1767018508555966124</v>
      </c>
      <c r="S302" s="84"/>
      <c r="T302" s="84"/>
    </row>
    <row r="303" ht="22.5" customHeight="1">
      <c r="A303" s="39" t="s">
        <v>351</v>
      </c>
      <c r="B303" s="44">
        <v>46020.0</v>
      </c>
      <c r="C303" s="46" t="s">
        <v>601</v>
      </c>
      <c r="D303" s="48" t="s">
        <v>858</v>
      </c>
      <c r="E303" s="90">
        <v>2.02500000000182E14</v>
      </c>
      <c r="F303" s="53" t="s">
        <v>859</v>
      </c>
      <c r="G303" s="57">
        <f t="array" ref="G303">IF(F303&lt;&gt;"",INDEX(tb_MainDatabase[Barcode],MATCH(F303,tb_MainDatabase[Link],0)),"")</f>
        <v>8857128012044</v>
      </c>
      <c r="H303" s="62" t="str">
        <f t="array" ref="H303">IF(F303&lt;&gt;"",INDEX(tb_MainDatabase[Grand],MATCH(F303,tb_MainDatabase[Link],0)),"")</f>
        <v>EDP</v>
      </c>
      <c r="I303" s="62" t="str">
        <f t="array" ref="I303">IF(F303&lt;&gt;"",INDEX(tb_MainDatabase[Size],MATCH(F303,tb_MainDatabase[Link],0)),"")</f>
        <v>4 ml.</v>
      </c>
      <c r="J303" s="65">
        <v>1.0</v>
      </c>
      <c r="K303" s="57">
        <f t="array" ref="K303">IF(F303&lt;&gt;"",INDEX(tb_MainDatabase[ราคา],MATCH(F303,tb_MainDatabase[Link],0)),"")*J303</f>
        <v>179</v>
      </c>
      <c r="L303" s="65">
        <v>179.0</v>
      </c>
      <c r="M303" s="57">
        <f t="shared" si="2"/>
        <v>0</v>
      </c>
      <c r="N303" s="75">
        <f t="shared" si="3"/>
        <v>0</v>
      </c>
      <c r="O303" s="77"/>
      <c r="P303" s="107"/>
      <c r="Q303" s="80"/>
      <c r="R303" s="84">
        <f t="shared" si="4"/>
        <v>0</v>
      </c>
      <c r="S303" s="84"/>
      <c r="T303" s="84"/>
    </row>
    <row r="304" ht="22.5" customHeight="1">
      <c r="A304" s="39" t="s">
        <v>351</v>
      </c>
      <c r="B304" s="44">
        <v>46021.0</v>
      </c>
      <c r="C304" s="46" t="s">
        <v>860</v>
      </c>
      <c r="D304" s="48" t="s">
        <v>861</v>
      </c>
      <c r="E304" s="90">
        <v>2.02500000000183E14</v>
      </c>
      <c r="F304" s="53" t="s">
        <v>77</v>
      </c>
      <c r="G304" s="57">
        <f t="array" ref="G304">IF(F304&lt;&gt;"",INDEX(tb_MainDatabase[Barcode],MATCH(F304,tb_MainDatabase[Link],0)),"")</f>
        <v>8857128012030</v>
      </c>
      <c r="H304" s="62" t="str">
        <f t="array" ref="H304">IF(F304&lt;&gt;"",INDEX(tb_MainDatabase[Grand],MATCH(F304,tb_MainDatabase[Link],0)),"")</f>
        <v>EDP</v>
      </c>
      <c r="I304" s="62" t="str">
        <f t="array" ref="I304">IF(F304&lt;&gt;"",INDEX(tb_MainDatabase[Size],MATCH(F304,tb_MainDatabase[Link],0)),"")</f>
        <v>10 ml.</v>
      </c>
      <c r="J304" s="65">
        <v>1.0</v>
      </c>
      <c r="K304" s="57">
        <f t="array" ref="K304">IF(F304&lt;&gt;"",INDEX(tb_MainDatabase[ราคา],MATCH(F304,tb_MainDatabase[Link],0)),"")*J304</f>
        <v>450</v>
      </c>
      <c r="L304" s="65">
        <v>100.0</v>
      </c>
      <c r="M304" s="57">
        <f t="shared" si="2"/>
        <v>350</v>
      </c>
      <c r="N304" s="75">
        <f t="shared" si="3"/>
        <v>350</v>
      </c>
      <c r="O304" s="77" t="s">
        <v>60</v>
      </c>
      <c r="P304" s="142">
        <v>46021.0</v>
      </c>
      <c r="Q304" s="80">
        <v>0.4708333333333333</v>
      </c>
      <c r="R304" s="84" t="str">
        <f t="shared" si="4"/>
        <v>1767068222556331303</v>
      </c>
      <c r="S304" s="84"/>
      <c r="T304" s="84"/>
    </row>
    <row r="305" ht="22.5" customHeight="1">
      <c r="A305" s="39" t="s">
        <v>351</v>
      </c>
      <c r="B305" s="44">
        <v>46021.0</v>
      </c>
      <c r="C305" s="46" t="s">
        <v>860</v>
      </c>
      <c r="D305" s="48" t="s">
        <v>862</v>
      </c>
      <c r="E305" s="90">
        <v>2.02500000000184E14</v>
      </c>
      <c r="F305" s="53" t="s">
        <v>255</v>
      </c>
      <c r="G305" s="57">
        <f t="array" ref="G305">IF(F305&lt;&gt;"",INDEX(tb_MainDatabase[Barcode],MATCH(F305,tb_MainDatabase[Link],0)),"")</f>
        <v>8857128012047</v>
      </c>
      <c r="H305" s="62" t="str">
        <f t="array" ref="H305">IF(F305&lt;&gt;"",INDEX(tb_MainDatabase[Grand],MATCH(F305,tb_MainDatabase[Link],0)),"")</f>
        <v>EDP</v>
      </c>
      <c r="I305" s="62" t="str">
        <f t="array" ref="I305">IF(F305&lt;&gt;"",INDEX(tb_MainDatabase[Size],MATCH(F305,tb_MainDatabase[Link],0)),"")</f>
        <v>10 ml.</v>
      </c>
      <c r="J305" s="65">
        <v>1.0</v>
      </c>
      <c r="K305" s="57">
        <f t="array" ref="K305">IF(F305&lt;&gt;"",INDEX(tb_MainDatabase[ราคา],MATCH(F305,tb_MainDatabase[Link],0)),"")*J305</f>
        <v>450</v>
      </c>
      <c r="L305" s="65">
        <v>100.0</v>
      </c>
      <c r="M305" s="57">
        <f t="shared" si="2"/>
        <v>350</v>
      </c>
      <c r="N305" s="75">
        <f t="shared" si="3"/>
        <v>350</v>
      </c>
      <c r="O305" s="77" t="s">
        <v>60</v>
      </c>
      <c r="P305" s="142">
        <v>46021.0</v>
      </c>
      <c r="Q305" s="80">
        <v>0.4979166666666667</v>
      </c>
      <c r="R305" s="84" t="str">
        <f t="shared" si="4"/>
        <v>1767070732420158146</v>
      </c>
      <c r="S305" s="84"/>
      <c r="T305" s="84"/>
    </row>
    <row r="306" ht="22.5" customHeight="1">
      <c r="A306" s="39" t="s">
        <v>351</v>
      </c>
      <c r="B306" s="44">
        <v>46021.0</v>
      </c>
      <c r="C306" s="46" t="s">
        <v>860</v>
      </c>
      <c r="D306" s="48" t="s">
        <v>863</v>
      </c>
      <c r="E306" s="90">
        <v>2.02500000000185E14</v>
      </c>
      <c r="F306" s="53" t="s">
        <v>86</v>
      </c>
      <c r="G306" s="57">
        <f t="array" ref="G306">IF(F306&lt;&gt;"",INDEX(tb_MainDatabase[Barcode],MATCH(F306,tb_MainDatabase[Link],0)),"")</f>
        <v>8857128012041</v>
      </c>
      <c r="H306" s="62" t="str">
        <f t="array" ref="H306">IF(F306&lt;&gt;"",INDEX(tb_MainDatabase[Grand],MATCH(F306,tb_MainDatabase[Link],0)),"")</f>
        <v>EDP</v>
      </c>
      <c r="I306" s="62" t="str">
        <f t="array" ref="I306">IF(F306&lt;&gt;"",INDEX(tb_MainDatabase[Size],MATCH(F306,tb_MainDatabase[Link],0)),"")</f>
        <v>10 ml.</v>
      </c>
      <c r="J306" s="65">
        <v>1.0</v>
      </c>
      <c r="K306" s="57">
        <f t="array" ref="K306">IF(F306&lt;&gt;"",INDEX(tb_MainDatabase[ราคา],MATCH(F306,tb_MainDatabase[Link],0)),"")*J306</f>
        <v>450</v>
      </c>
      <c r="L306" s="65">
        <v>100.0</v>
      </c>
      <c r="M306" s="57">
        <f t="shared" si="2"/>
        <v>350</v>
      </c>
      <c r="N306" s="75">
        <f t="shared" si="3"/>
        <v>350</v>
      </c>
      <c r="O306" s="77" t="s">
        <v>60</v>
      </c>
      <c r="P306" s="142">
        <v>46021.0</v>
      </c>
      <c r="Q306" s="80">
        <v>0.49930555555555556</v>
      </c>
      <c r="R306" s="84" t="str">
        <f t="shared" si="4"/>
        <v>1767070822195819012</v>
      </c>
      <c r="S306" s="84"/>
      <c r="T306" s="84"/>
    </row>
    <row r="307" ht="22.5" customHeight="1">
      <c r="A307" s="39" t="s">
        <v>351</v>
      </c>
      <c r="B307" s="44">
        <v>46021.0</v>
      </c>
      <c r="C307" s="46" t="s">
        <v>860</v>
      </c>
      <c r="D307" s="48" t="s">
        <v>864</v>
      </c>
      <c r="E307" s="90">
        <v>2.02500000000186E14</v>
      </c>
      <c r="F307" s="53" t="s">
        <v>195</v>
      </c>
      <c r="G307" s="57">
        <f t="array" ref="G307">IF(F307&lt;&gt;"",INDEX(tb_MainDatabase[Barcode],MATCH(F307,tb_MainDatabase[Link],0)),"")</f>
        <v>8857128011300</v>
      </c>
      <c r="H307" s="62" t="str">
        <f t="array" ref="H307">IF(F307&lt;&gt;"",INDEX(tb_MainDatabase[Grand],MATCH(F307,tb_MainDatabase[Link],0)),"")</f>
        <v>EDP</v>
      </c>
      <c r="I307" s="62" t="str">
        <f t="array" ref="I307">IF(F307&lt;&gt;"",INDEX(tb_MainDatabase[Size],MATCH(F307,tb_MainDatabase[Link],0)),"")</f>
        <v>50 ml.</v>
      </c>
      <c r="J307" s="65">
        <v>1.0</v>
      </c>
      <c r="K307" s="57">
        <f t="array" ref="K307">IF(F307&lt;&gt;"",INDEX(tb_MainDatabase[ราคา],MATCH(F307,tb_MainDatabase[Link],0)),"")*J307</f>
        <v>1890</v>
      </c>
      <c r="L307" s="65">
        <v>500.0</v>
      </c>
      <c r="M307" s="57">
        <f t="shared" si="2"/>
        <v>1390</v>
      </c>
      <c r="N307" s="75">
        <f t="shared" si="3"/>
        <v>2780</v>
      </c>
      <c r="O307" s="77" t="s">
        <v>60</v>
      </c>
      <c r="P307" s="142">
        <v>46021.0</v>
      </c>
      <c r="Q307" s="80">
        <v>0.5048611111111111</v>
      </c>
      <c r="R307" s="84" t="str">
        <f t="shared" si="4"/>
        <v>1767071064020362916</v>
      </c>
      <c r="S307" s="84"/>
      <c r="T307" s="84"/>
    </row>
    <row r="308" ht="22.5" customHeight="1">
      <c r="A308" s="39" t="s">
        <v>351</v>
      </c>
      <c r="B308" s="44">
        <v>46021.0</v>
      </c>
      <c r="C308" s="46" t="s">
        <v>860</v>
      </c>
      <c r="D308" s="48" t="s">
        <v>864</v>
      </c>
      <c r="E308" s="90">
        <v>2.02500000000186E14</v>
      </c>
      <c r="F308" s="53" t="s">
        <v>185</v>
      </c>
      <c r="G308" s="57">
        <f t="array" ref="G308">IF(F308&lt;&gt;"",INDEX(tb_MainDatabase[Barcode],MATCH(F308,tb_MainDatabase[Link],0)),"")</f>
        <v>8857128011317</v>
      </c>
      <c r="H308" s="62" t="str">
        <f t="array" ref="H308">IF(F308&lt;&gt;"",INDEX(tb_MainDatabase[Grand],MATCH(F308,tb_MainDatabase[Link],0)),"")</f>
        <v>EDP</v>
      </c>
      <c r="I308" s="62" t="str">
        <f t="array" ref="I308">IF(F308&lt;&gt;"",INDEX(tb_MainDatabase[Size],MATCH(F308,tb_MainDatabase[Link],0)),"")</f>
        <v>50 ml.</v>
      </c>
      <c r="J308" s="65">
        <v>1.0</v>
      </c>
      <c r="K308" s="57">
        <f t="array" ref="K308">IF(F308&lt;&gt;"",INDEX(tb_MainDatabase[ราคา],MATCH(F308,tb_MainDatabase[Link],0)),"")*J308</f>
        <v>1890</v>
      </c>
      <c r="L308" s="65">
        <v>500.0</v>
      </c>
      <c r="M308" s="57">
        <f t="shared" si="2"/>
        <v>1390</v>
      </c>
      <c r="N308" s="75">
        <f t="shared" si="3"/>
        <v>0</v>
      </c>
      <c r="O308" s="77"/>
      <c r="P308" s="107"/>
      <c r="Q308" s="80"/>
      <c r="R308" s="84">
        <f t="shared" si="4"/>
        <v>0</v>
      </c>
      <c r="S308" s="84"/>
      <c r="T308" s="84"/>
    </row>
    <row r="309" ht="22.5" customHeight="1">
      <c r="A309" s="39" t="s">
        <v>351</v>
      </c>
      <c r="B309" s="44">
        <v>46021.0</v>
      </c>
      <c r="C309" s="46" t="s">
        <v>860</v>
      </c>
      <c r="D309" s="48" t="s">
        <v>865</v>
      </c>
      <c r="E309" s="90">
        <v>2.02500000000187E14</v>
      </c>
      <c r="F309" s="53" t="s">
        <v>451</v>
      </c>
      <c r="G309" s="57">
        <f t="array" ref="G309">IF(F309&lt;&gt;"",INDEX(tb_MainDatabase[Barcode],MATCH(F309,tb_MainDatabase[Link],0)),"")</f>
        <v>8857128011867</v>
      </c>
      <c r="H309" s="62" t="str">
        <f t="array" ref="H309">IF(F309&lt;&gt;"",INDEX(tb_MainDatabase[Grand],MATCH(F309,tb_MainDatabase[Link],0)),"")</f>
        <v>EDP</v>
      </c>
      <c r="I309" s="62" t="str">
        <f t="array" ref="I309">IF(F309&lt;&gt;"",INDEX(tb_MainDatabase[Size],MATCH(F309,tb_MainDatabase[Link],0)),"")</f>
        <v>30 ml.</v>
      </c>
      <c r="J309" s="65">
        <v>1.0</v>
      </c>
      <c r="K309" s="57">
        <f t="array" ref="K309">IF(F309&lt;&gt;"",INDEX(tb_MainDatabase[ราคา],MATCH(F309,tb_MainDatabase[Link],0)),"")*J309</f>
        <v>1290</v>
      </c>
      <c r="L309" s="65">
        <v>300.0</v>
      </c>
      <c r="M309" s="57">
        <f t="shared" si="2"/>
        <v>990</v>
      </c>
      <c r="N309" s="75">
        <f t="shared" si="3"/>
        <v>3670</v>
      </c>
      <c r="O309" s="77" t="s">
        <v>60</v>
      </c>
      <c r="P309" s="142">
        <v>46021.0</v>
      </c>
      <c r="Q309" s="80">
        <v>0.5145833333333333</v>
      </c>
      <c r="R309" s="84" t="str">
        <f t="shared" si="4"/>
        <v>1767071395334408211</v>
      </c>
      <c r="S309" s="84"/>
      <c r="T309" s="84"/>
    </row>
    <row r="310" ht="22.5" customHeight="1">
      <c r="A310" s="39" t="s">
        <v>351</v>
      </c>
      <c r="B310" s="44">
        <v>46021.0</v>
      </c>
      <c r="C310" s="46" t="s">
        <v>860</v>
      </c>
      <c r="D310" s="48" t="s">
        <v>865</v>
      </c>
      <c r="E310" s="90">
        <v>2.02500000000187E14</v>
      </c>
      <c r="F310" s="53" t="s">
        <v>264</v>
      </c>
      <c r="G310" s="57">
        <f t="array" ref="G310">IF(F310&lt;&gt;"",INDEX(tb_MainDatabase[Barcode],MATCH(F310,tb_MainDatabase[Link],0)),"")</f>
        <v>8857128011874</v>
      </c>
      <c r="H310" s="62" t="str">
        <f t="array" ref="H310">IF(F310&lt;&gt;"",INDEX(tb_MainDatabase[Grand],MATCH(F310,tb_MainDatabase[Link],0)),"")</f>
        <v>EDP</v>
      </c>
      <c r="I310" s="62" t="str">
        <f t="array" ref="I310">IF(F310&lt;&gt;"",INDEX(tb_MainDatabase[Size],MATCH(F310,tb_MainDatabase[Link],0)),"")</f>
        <v>30 ml.</v>
      </c>
      <c r="J310" s="65">
        <v>1.0</v>
      </c>
      <c r="K310" s="57">
        <f t="array" ref="K310">IF(F310&lt;&gt;"",INDEX(tb_MainDatabase[ราคา],MATCH(F310,tb_MainDatabase[Link],0)),"")*J310</f>
        <v>1290</v>
      </c>
      <c r="L310" s="65">
        <v>300.0</v>
      </c>
      <c r="M310" s="57">
        <f t="shared" si="2"/>
        <v>990</v>
      </c>
      <c r="N310" s="75">
        <f t="shared" si="3"/>
        <v>0</v>
      </c>
      <c r="O310" s="77"/>
      <c r="P310" s="107"/>
      <c r="Q310" s="80"/>
      <c r="R310" s="84">
        <f t="shared" si="4"/>
        <v>0</v>
      </c>
      <c r="S310" s="84"/>
      <c r="T310" s="84"/>
    </row>
    <row r="311" ht="22.5" customHeight="1">
      <c r="A311" s="39" t="s">
        <v>351</v>
      </c>
      <c r="B311" s="44">
        <v>46021.0</v>
      </c>
      <c r="C311" s="46" t="s">
        <v>860</v>
      </c>
      <c r="D311" s="48" t="s">
        <v>865</v>
      </c>
      <c r="E311" s="90">
        <v>2.02500000000187E14</v>
      </c>
      <c r="F311" s="53" t="s">
        <v>71</v>
      </c>
      <c r="G311" s="57">
        <f t="array" ref="G311">IF(F311&lt;&gt;"",INDEX(tb_MainDatabase[Barcode],MATCH(F311,tb_MainDatabase[Link],0)),"")</f>
        <v>8857128012010</v>
      </c>
      <c r="H311" s="62" t="str">
        <f t="array" ref="H311">IF(F311&lt;&gt;"",INDEX(tb_MainDatabase[Grand],MATCH(F311,tb_MainDatabase[Link],0)),"")</f>
        <v>EDP+</v>
      </c>
      <c r="I311" s="62" t="str">
        <f t="array" ref="I311">IF(F311&lt;&gt;"",INDEX(tb_MainDatabase[Size],MATCH(F311,tb_MainDatabase[Link],0)),"")</f>
        <v>30 ml.</v>
      </c>
      <c r="J311" s="65">
        <v>1.0</v>
      </c>
      <c r="K311" s="57">
        <f t="array" ref="K311">IF(F311&lt;&gt;"",INDEX(tb_MainDatabase[ราคา],MATCH(F311,tb_MainDatabase[Link],0)),"")*J311</f>
        <v>1890</v>
      </c>
      <c r="L311" s="65">
        <v>200.0</v>
      </c>
      <c r="M311" s="57">
        <f t="shared" si="2"/>
        <v>1690</v>
      </c>
      <c r="N311" s="75">
        <f t="shared" si="3"/>
        <v>0</v>
      </c>
      <c r="O311" s="77"/>
      <c r="P311" s="107"/>
      <c r="Q311" s="80"/>
      <c r="R311" s="84">
        <f t="shared" si="4"/>
        <v>0</v>
      </c>
      <c r="S311" s="84"/>
      <c r="T311" s="84"/>
    </row>
    <row r="312" ht="22.5" customHeight="1">
      <c r="A312" s="39" t="s">
        <v>351</v>
      </c>
      <c r="B312" s="44">
        <v>46021.0</v>
      </c>
      <c r="C312" s="46" t="s">
        <v>860</v>
      </c>
      <c r="D312" s="48" t="s">
        <v>865</v>
      </c>
      <c r="E312" s="90">
        <v>2.02500000000187E14</v>
      </c>
      <c r="F312" s="53" t="s">
        <v>168</v>
      </c>
      <c r="G312" s="57">
        <f t="array" ref="G312">IF(F312&lt;&gt;"",INDEX(tb_MainDatabase[Barcode],MATCH(F312,tb_MainDatabase[Link],0)),"")</f>
        <v>8857128012056</v>
      </c>
      <c r="H312" s="62" t="str">
        <f t="array" ref="H312">IF(F312&lt;&gt;"",INDEX(tb_MainDatabase[Grand],MATCH(F312,tb_MainDatabase[Link],0)),"")</f>
        <v>EDP</v>
      </c>
      <c r="I312" s="62" t="str">
        <f t="array" ref="I312">IF(F312&lt;&gt;"",INDEX(tb_MainDatabase[Size],MATCH(F312,tb_MainDatabase[Link],0)),"")</f>
        <v>4 ml.</v>
      </c>
      <c r="J312" s="65">
        <v>1.0</v>
      </c>
      <c r="K312" s="57">
        <f t="array" ref="K312">IF(F312&lt;&gt;"",INDEX(tb_MainDatabase[ราคา],MATCH(F312,tb_MainDatabase[Link],0)),"")*J312</f>
        <v>179</v>
      </c>
      <c r="L312" s="65">
        <v>179.0</v>
      </c>
      <c r="M312" s="57">
        <f t="shared" si="2"/>
        <v>0</v>
      </c>
      <c r="N312" s="75">
        <f t="shared" si="3"/>
        <v>0</v>
      </c>
      <c r="O312" s="77"/>
      <c r="P312" s="107"/>
      <c r="Q312" s="80"/>
      <c r="R312" s="84">
        <f t="shared" si="4"/>
        <v>0</v>
      </c>
      <c r="S312" s="84"/>
      <c r="T312" s="84"/>
    </row>
    <row r="313" ht="22.5" customHeight="1">
      <c r="A313" s="39" t="s">
        <v>351</v>
      </c>
      <c r="B313" s="44">
        <v>46021.0</v>
      </c>
      <c r="C313" s="46" t="s">
        <v>860</v>
      </c>
      <c r="D313" s="48" t="s">
        <v>865</v>
      </c>
      <c r="E313" s="90">
        <v>2.02500000000187E14</v>
      </c>
      <c r="F313" s="53" t="s">
        <v>809</v>
      </c>
      <c r="G313" s="57">
        <f t="array" ref="G313">IF(F313&lt;&gt;"",INDEX(tb_MainDatabase[Barcode],MATCH(F313,tb_MainDatabase[Link],0)),"")</f>
        <v>8857128012038</v>
      </c>
      <c r="H313" s="62" t="str">
        <f t="array" ref="H313">IF(F313&lt;&gt;"",INDEX(tb_MainDatabase[Grand],MATCH(F313,tb_MainDatabase[Link],0)),"")</f>
        <v>EDP</v>
      </c>
      <c r="I313" s="62" t="str">
        <f t="array" ref="I313">IF(F313&lt;&gt;"",INDEX(tb_MainDatabase[Size],MATCH(F313,tb_MainDatabase[Link],0)),"")</f>
        <v>4 ml.</v>
      </c>
      <c r="J313" s="65">
        <v>1.0</v>
      </c>
      <c r="K313" s="57">
        <f t="array" ref="K313">IF(F313&lt;&gt;"",INDEX(tb_MainDatabase[ราคา],MATCH(F313,tb_MainDatabase[Link],0)),"")*J313</f>
        <v>179</v>
      </c>
      <c r="L313" s="65">
        <v>179.0</v>
      </c>
      <c r="M313" s="57">
        <f t="shared" si="2"/>
        <v>0</v>
      </c>
      <c r="N313" s="75">
        <f t="shared" si="3"/>
        <v>0</v>
      </c>
      <c r="O313" s="77"/>
      <c r="P313" s="107"/>
      <c r="Q313" s="80"/>
      <c r="R313" s="84">
        <f t="shared" si="4"/>
        <v>0</v>
      </c>
      <c r="S313" s="84"/>
      <c r="T313" s="84"/>
    </row>
    <row r="314" ht="22.5" customHeight="1">
      <c r="A314" s="39" t="s">
        <v>351</v>
      </c>
      <c r="B314" s="44">
        <v>46021.0</v>
      </c>
      <c r="C314" s="46" t="s">
        <v>860</v>
      </c>
      <c r="D314" s="48" t="s">
        <v>865</v>
      </c>
      <c r="E314" s="90">
        <v>2.02500000000187E14</v>
      </c>
      <c r="F314" s="53" t="s">
        <v>155</v>
      </c>
      <c r="G314" s="108">
        <f t="array" ref="G314">IF(F314&lt;&gt;"",INDEX(tb_MainDatabase[Barcode],MATCH(F314,tb_MainDatabase[Link],0)),"")</f>
        <v>8857128012130</v>
      </c>
      <c r="H314" s="62" t="str">
        <f t="array" ref="H314">IF(F314&lt;&gt;"",INDEX(tb_MainDatabase[Grand],MATCH(F314,tb_MainDatabase[Link],0)),"")</f>
        <v>Tumbler</v>
      </c>
      <c r="I314" s="62" t="str">
        <f t="array" ref="I314">IF(F314&lt;&gt;"",INDEX(tb_MainDatabase[Size],MATCH(F314,tb_MainDatabase[Link],0)),"")</f>
        <v>White</v>
      </c>
      <c r="J314" s="65">
        <v>1.0</v>
      </c>
      <c r="K314" s="57">
        <f t="array" ref="K314">IF(F314&lt;&gt;"",INDEX(tb_MainDatabase[ราคา],MATCH(F314,tb_MainDatabase[Link],0)),"")*J314</f>
        <v>0</v>
      </c>
      <c r="L314" s="65"/>
      <c r="M314" s="57">
        <f t="shared" si="2"/>
        <v>0</v>
      </c>
      <c r="N314" s="75">
        <f t="shared" si="3"/>
        <v>0</v>
      </c>
      <c r="O314" s="77"/>
      <c r="P314" s="107"/>
      <c r="Q314" s="80"/>
      <c r="R314" s="84">
        <f t="shared" si="4"/>
        <v>0</v>
      </c>
      <c r="S314" s="84"/>
      <c r="T314" s="84"/>
    </row>
    <row r="315" ht="22.5" customHeight="1">
      <c r="A315" s="39" t="s">
        <v>351</v>
      </c>
      <c r="B315" s="44">
        <v>46021.0</v>
      </c>
      <c r="C315" s="46" t="s">
        <v>860</v>
      </c>
      <c r="D315" s="48" t="s">
        <v>875</v>
      </c>
      <c r="E315" s="90">
        <v>2.02500000000188E14</v>
      </c>
      <c r="F315" s="53" t="s">
        <v>148</v>
      </c>
      <c r="G315" s="57">
        <f t="array" ref="G315">IF(F315&lt;&gt;"",INDEX(tb_MainDatabase[Barcode],MATCH(F315,tb_MainDatabase[Link],0)),"")</f>
        <v>8857128011027</v>
      </c>
      <c r="H315" s="62" t="str">
        <f t="array" ref="H315">IF(F315&lt;&gt;"",INDEX(tb_MainDatabase[Grand],MATCH(F315,tb_MainDatabase[Link],0)),"")</f>
        <v>EDP</v>
      </c>
      <c r="I315" s="62" t="str">
        <f t="array" ref="I315">IF(F315&lt;&gt;"",INDEX(tb_MainDatabase[Size],MATCH(F315,tb_MainDatabase[Link],0)),"")</f>
        <v>50 ml.</v>
      </c>
      <c r="J315" s="65">
        <v>1.0</v>
      </c>
      <c r="K315" s="57">
        <f t="array" ref="K315">IF(F315&lt;&gt;"",INDEX(tb_MainDatabase[ราคา],MATCH(F315,tb_MainDatabase[Link],0)),"")*J315</f>
        <v>1890</v>
      </c>
      <c r="L315" s="65">
        <v>500.0</v>
      </c>
      <c r="M315" s="57">
        <f t="shared" si="2"/>
        <v>1390</v>
      </c>
      <c r="N315" s="75">
        <f t="shared" si="3"/>
        <v>2780</v>
      </c>
      <c r="O315" s="77" t="s">
        <v>133</v>
      </c>
      <c r="P315" s="107"/>
      <c r="Q315" s="80"/>
      <c r="R315" s="84" t="str">
        <f t="shared" si="4"/>
        <v>1767074617859135943</v>
      </c>
      <c r="S315" s="84"/>
      <c r="T315" s="84"/>
    </row>
    <row r="316" ht="22.5" customHeight="1">
      <c r="A316" s="39" t="s">
        <v>351</v>
      </c>
      <c r="B316" s="44">
        <v>46021.0</v>
      </c>
      <c r="C316" s="46" t="s">
        <v>860</v>
      </c>
      <c r="D316" s="48" t="s">
        <v>875</v>
      </c>
      <c r="E316" s="90">
        <v>2.02500000000188E14</v>
      </c>
      <c r="F316" s="53" t="s">
        <v>93</v>
      </c>
      <c r="G316" s="57">
        <f t="array" ref="G316">IF(F316&lt;&gt;"",INDEX(tb_MainDatabase[Barcode],MATCH(F316,tb_MainDatabase[Link],0)),"")</f>
        <v>8857128011171</v>
      </c>
      <c r="H316" s="62" t="str">
        <f t="array" ref="H316">IF(F316&lt;&gt;"",INDEX(tb_MainDatabase[Grand],MATCH(F316,tb_MainDatabase[Link],0)),"")</f>
        <v>EDP</v>
      </c>
      <c r="I316" s="62" t="str">
        <f t="array" ref="I316">IF(F316&lt;&gt;"",INDEX(tb_MainDatabase[Size],MATCH(F316,tb_MainDatabase[Link],0)),"")</f>
        <v>50 ml.</v>
      </c>
      <c r="J316" s="65">
        <v>1.0</v>
      </c>
      <c r="K316" s="57">
        <f t="array" ref="K316">IF(F316&lt;&gt;"",INDEX(tb_MainDatabase[ราคา],MATCH(F316,tb_MainDatabase[Link],0)),"")*J316</f>
        <v>1890</v>
      </c>
      <c r="L316" s="65">
        <v>500.0</v>
      </c>
      <c r="M316" s="57">
        <f t="shared" si="2"/>
        <v>1390</v>
      </c>
      <c r="N316" s="75">
        <f t="shared" si="3"/>
        <v>0</v>
      </c>
      <c r="O316" s="77"/>
      <c r="P316" s="107"/>
      <c r="Q316" s="80"/>
      <c r="R316" s="84">
        <f t="shared" si="4"/>
        <v>0</v>
      </c>
      <c r="S316" s="84"/>
      <c r="T316" s="84"/>
    </row>
    <row r="317" ht="22.5" customHeight="1">
      <c r="A317" s="39" t="s">
        <v>351</v>
      </c>
      <c r="B317" s="44">
        <v>46021.0</v>
      </c>
      <c r="C317" s="46" t="s">
        <v>860</v>
      </c>
      <c r="D317" s="48" t="s">
        <v>875</v>
      </c>
      <c r="E317" s="90">
        <v>2.02500000000188E14</v>
      </c>
      <c r="F317" s="53" t="s">
        <v>828</v>
      </c>
      <c r="G317" s="57">
        <f t="array" ref="G317">IF(F317&lt;&gt;"",INDEX(tb_MainDatabase[Barcode],MATCH(F317,tb_MainDatabase[Link],0)),"")</f>
        <v>8857128012015</v>
      </c>
      <c r="H317" s="62" t="str">
        <f t="array" ref="H317">IF(F317&lt;&gt;"",INDEX(tb_MainDatabase[Grand],MATCH(F317,tb_MainDatabase[Link],0)),"")</f>
        <v>EDP</v>
      </c>
      <c r="I317" s="62" t="str">
        <f t="array" ref="I317">IF(F317&lt;&gt;"",INDEX(tb_MainDatabase[Size],MATCH(F317,tb_MainDatabase[Link],0)),"")</f>
        <v>4 ml.</v>
      </c>
      <c r="J317" s="65">
        <v>1.0</v>
      </c>
      <c r="K317" s="57">
        <f t="array" ref="K317">IF(F317&lt;&gt;"",INDEX(tb_MainDatabase[ราคา],MATCH(F317,tb_MainDatabase[Link],0)),"")*J317</f>
        <v>179</v>
      </c>
      <c r="L317" s="65">
        <v>179.0</v>
      </c>
      <c r="M317" s="57">
        <f t="shared" si="2"/>
        <v>0</v>
      </c>
      <c r="N317" s="75">
        <f t="shared" si="3"/>
        <v>0</v>
      </c>
      <c r="O317" s="77"/>
      <c r="P317" s="107"/>
      <c r="Q317" s="80"/>
      <c r="R317" s="84">
        <f t="shared" si="4"/>
        <v>0</v>
      </c>
      <c r="S317" s="84"/>
      <c r="T317" s="84"/>
    </row>
    <row r="318" ht="22.5" customHeight="1">
      <c r="A318" s="39" t="s">
        <v>351</v>
      </c>
      <c r="B318" s="44">
        <v>46021.0</v>
      </c>
      <c r="C318" s="46" t="s">
        <v>860</v>
      </c>
      <c r="D318" s="48" t="s">
        <v>875</v>
      </c>
      <c r="E318" s="90">
        <v>2.02500000000188E14</v>
      </c>
      <c r="F318" s="53" t="s">
        <v>78</v>
      </c>
      <c r="G318" s="108">
        <f t="array" ref="G318">IF(F318&lt;&gt;"",INDEX(tb_MainDatabase[Barcode],MATCH(F318,tb_MainDatabase[Link],0)),"")</f>
        <v>8857128012132</v>
      </c>
      <c r="H318" s="62" t="str">
        <f t="array" ref="H318">IF(F318&lt;&gt;"",INDEX(tb_MainDatabase[Grand],MATCH(F318,tb_MainDatabase[Link],0)),"")</f>
        <v>Cloth</v>
      </c>
      <c r="I318" s="62" t="str">
        <f t="array" ref="I318">IF(F318&lt;&gt;"",INDEX(tb_MainDatabase[Size],MATCH(F318,tb_MainDatabase[Link],0)),"")</f>
        <v>Size M</v>
      </c>
      <c r="J318" s="65">
        <v>1.0</v>
      </c>
      <c r="K318" s="57">
        <f t="array" ref="K318">IF(F318&lt;&gt;"",INDEX(tb_MainDatabase[ราคา],MATCH(F318,tb_MainDatabase[Link],0)),"")*J318</f>
        <v>0</v>
      </c>
      <c r="L318" s="65"/>
      <c r="M318" s="57">
        <f t="shared" si="2"/>
        <v>0</v>
      </c>
      <c r="N318" s="75">
        <f t="shared" si="3"/>
        <v>0</v>
      </c>
      <c r="O318" s="77"/>
      <c r="P318" s="107"/>
      <c r="Q318" s="80"/>
      <c r="R318" s="84">
        <f t="shared" si="4"/>
        <v>0</v>
      </c>
      <c r="S318" s="84"/>
      <c r="T318" s="84"/>
    </row>
    <row r="319" ht="22.5" customHeight="1">
      <c r="A319" s="39" t="s">
        <v>351</v>
      </c>
      <c r="B319" s="44">
        <v>46021.0</v>
      </c>
      <c r="C319" s="46" t="s">
        <v>860</v>
      </c>
      <c r="D319" s="48" t="s">
        <v>875</v>
      </c>
      <c r="E319" s="90">
        <v>2.02500000000188E14</v>
      </c>
      <c r="F319" s="53" t="s">
        <v>155</v>
      </c>
      <c r="G319" s="108">
        <f t="array" ref="G319">IF(F319&lt;&gt;"",INDEX(tb_MainDatabase[Barcode],MATCH(F319,tb_MainDatabase[Link],0)),"")</f>
        <v>8857128012130</v>
      </c>
      <c r="H319" s="62" t="str">
        <f t="array" ref="H319">IF(F319&lt;&gt;"",INDEX(tb_MainDatabase[Grand],MATCH(F319,tb_MainDatabase[Link],0)),"")</f>
        <v>Tumbler</v>
      </c>
      <c r="I319" s="62" t="str">
        <f t="array" ref="I319">IF(F319&lt;&gt;"",INDEX(tb_MainDatabase[Size],MATCH(F319,tb_MainDatabase[Link],0)),"")</f>
        <v>White</v>
      </c>
      <c r="J319" s="65">
        <v>1.0</v>
      </c>
      <c r="K319" s="57">
        <f t="array" ref="K319">IF(F319&lt;&gt;"",INDEX(tb_MainDatabase[ราคา],MATCH(F319,tb_MainDatabase[Link],0)),"")*J319</f>
        <v>0</v>
      </c>
      <c r="L319" s="65"/>
      <c r="M319" s="57">
        <f t="shared" si="2"/>
        <v>0</v>
      </c>
      <c r="N319" s="75">
        <f t="shared" si="3"/>
        <v>0</v>
      </c>
      <c r="O319" s="77"/>
      <c r="P319" s="107"/>
      <c r="Q319" s="80"/>
      <c r="R319" s="84">
        <f t="shared" si="4"/>
        <v>0</v>
      </c>
      <c r="S319" s="84"/>
      <c r="T319" s="84"/>
    </row>
    <row r="320" ht="22.5" customHeight="1">
      <c r="A320" s="39" t="s">
        <v>351</v>
      </c>
      <c r="B320" s="44">
        <v>46021.0</v>
      </c>
      <c r="C320" s="46" t="s">
        <v>860</v>
      </c>
      <c r="D320" s="48" t="s">
        <v>886</v>
      </c>
      <c r="E320" s="90">
        <v>2.02500000000189E14</v>
      </c>
      <c r="F320" s="53" t="s">
        <v>212</v>
      </c>
      <c r="G320" s="57">
        <f t="array" ref="G320">IF(F320&lt;&gt;"",INDEX(tb_MainDatabase[Barcode],MATCH(F320,tb_MainDatabase[Link],0)),"")</f>
        <v>8857128011911</v>
      </c>
      <c r="H320" s="62" t="str">
        <f t="array" ref="H320">IF(F320&lt;&gt;"",INDEX(tb_MainDatabase[Grand],MATCH(F320,tb_MainDatabase[Link],0)),"")</f>
        <v>EDP</v>
      </c>
      <c r="I320" s="62" t="str">
        <f t="array" ref="I320">IF(F320&lt;&gt;"",INDEX(tb_MainDatabase[Size],MATCH(F320,tb_MainDatabase[Link],0)),"")</f>
        <v>30 ml.</v>
      </c>
      <c r="J320" s="65">
        <v>1.0</v>
      </c>
      <c r="K320" s="57">
        <f t="array" ref="K320">IF(F320&lt;&gt;"",INDEX(tb_MainDatabase[ราคา],MATCH(F320,tb_MainDatabase[Link],0)),"")*J320</f>
        <v>1290</v>
      </c>
      <c r="L320" s="65">
        <v>300.0</v>
      </c>
      <c r="M320" s="57">
        <f t="shared" si="2"/>
        <v>990</v>
      </c>
      <c r="N320" s="75">
        <f t="shared" si="3"/>
        <v>990</v>
      </c>
      <c r="O320" s="77" t="s">
        <v>133</v>
      </c>
      <c r="P320" s="107"/>
      <c r="Q320" s="80"/>
      <c r="R320" s="84" t="str">
        <f t="shared" si="4"/>
        <v>1767079893435231317</v>
      </c>
      <c r="S320" s="84"/>
      <c r="T320" s="84"/>
    </row>
    <row r="321" ht="22.5" customHeight="1">
      <c r="A321" s="39" t="s">
        <v>351</v>
      </c>
      <c r="B321" s="44">
        <v>46021.0</v>
      </c>
      <c r="C321" s="46" t="s">
        <v>860</v>
      </c>
      <c r="D321" s="48" t="s">
        <v>890</v>
      </c>
      <c r="E321" s="90">
        <v>2.0250000000019E14</v>
      </c>
      <c r="F321" s="53" t="s">
        <v>264</v>
      </c>
      <c r="G321" s="57">
        <f t="array" ref="G321">IF(F321&lt;&gt;"",INDEX(tb_MainDatabase[Barcode],MATCH(F321,tb_MainDatabase[Link],0)),"")</f>
        <v>8857128011874</v>
      </c>
      <c r="H321" s="62" t="str">
        <f t="array" ref="H321">IF(F321&lt;&gt;"",INDEX(tb_MainDatabase[Grand],MATCH(F321,tb_MainDatabase[Link],0)),"")</f>
        <v>EDP</v>
      </c>
      <c r="I321" s="62" t="str">
        <f t="array" ref="I321">IF(F321&lt;&gt;"",INDEX(tb_MainDatabase[Size],MATCH(F321,tb_MainDatabase[Link],0)),"")</f>
        <v>30 ml.</v>
      </c>
      <c r="J321" s="65">
        <v>1.0</v>
      </c>
      <c r="K321" s="57">
        <f t="array" ref="K321">IF(F321&lt;&gt;"",INDEX(tb_MainDatabase[ราคา],MATCH(F321,tb_MainDatabase[Link],0)),"")*J321</f>
        <v>1290</v>
      </c>
      <c r="L321" s="65">
        <v>300.0</v>
      </c>
      <c r="M321" s="57">
        <f t="shared" si="2"/>
        <v>990</v>
      </c>
      <c r="N321" s="75">
        <f t="shared" si="3"/>
        <v>990</v>
      </c>
      <c r="O321" s="77" t="s">
        <v>133</v>
      </c>
      <c r="P321" s="107"/>
      <c r="Q321" s="80"/>
      <c r="R321" s="84" t="str">
        <f t="shared" si="4"/>
        <v>1767083635008984236</v>
      </c>
      <c r="S321" s="84"/>
      <c r="T321" s="84"/>
    </row>
    <row r="322" ht="22.5" customHeight="1">
      <c r="A322" s="39" t="s">
        <v>351</v>
      </c>
      <c r="B322" s="44">
        <v>46021.0</v>
      </c>
      <c r="C322" s="46" t="s">
        <v>860</v>
      </c>
      <c r="D322" s="48" t="s">
        <v>892</v>
      </c>
      <c r="E322" s="90">
        <v>2.02500000000191E14</v>
      </c>
      <c r="F322" s="53" t="s">
        <v>180</v>
      </c>
      <c r="G322" s="57">
        <f t="array" ref="G322">IF(F322&lt;&gt;"",INDEX(tb_MainDatabase[Barcode],MATCH(F322,tb_MainDatabase[Link],0)),"")</f>
        <v>8857128012108</v>
      </c>
      <c r="H322" s="62" t="str">
        <f t="array" ref="H322">IF(F322&lt;&gt;"",INDEX(tb_MainDatabase[Grand],MATCH(F322,tb_MainDatabase[Link],0)),"")</f>
        <v>EDP+</v>
      </c>
      <c r="I322" s="62" t="str">
        <f t="array" ref="I322">IF(F322&lt;&gt;"",INDEX(tb_MainDatabase[Size],MATCH(F322,tb_MainDatabase[Link],0)),"")</f>
        <v>10 ml.</v>
      </c>
      <c r="J322" s="65">
        <v>1.0</v>
      </c>
      <c r="K322" s="57">
        <f t="array" ref="K322">IF(F322&lt;&gt;"",INDEX(tb_MainDatabase[ราคา],MATCH(F322,tb_MainDatabase[Link],0)),"")*J322</f>
        <v>650</v>
      </c>
      <c r="L322" s="65">
        <v>100.0</v>
      </c>
      <c r="M322" s="57">
        <f t="shared" si="2"/>
        <v>550</v>
      </c>
      <c r="N322" s="75">
        <f t="shared" si="3"/>
        <v>2000</v>
      </c>
      <c r="O322" s="77" t="s">
        <v>133</v>
      </c>
      <c r="P322" s="107"/>
      <c r="Q322" s="80"/>
      <c r="R322" s="84" t="str">
        <f t="shared" si="4"/>
        <v>1767093691939474962</v>
      </c>
      <c r="S322" s="84"/>
      <c r="T322" s="84"/>
    </row>
    <row r="323" ht="22.5" customHeight="1">
      <c r="A323" s="39" t="s">
        <v>351</v>
      </c>
      <c r="B323" s="44">
        <v>46021.0</v>
      </c>
      <c r="C323" s="46" t="s">
        <v>860</v>
      </c>
      <c r="D323" s="48" t="s">
        <v>892</v>
      </c>
      <c r="E323" s="90">
        <v>2.02500000000191E14</v>
      </c>
      <c r="F323" s="53" t="s">
        <v>170</v>
      </c>
      <c r="G323" s="57">
        <f t="array" ref="G323">IF(F323&lt;&gt;"",INDEX(tb_MainDatabase[Barcode],MATCH(F323,tb_MainDatabase[Link],0)),"")</f>
        <v>8857128012103</v>
      </c>
      <c r="H323" s="62" t="str">
        <f t="array" ref="H323">IF(F323&lt;&gt;"",INDEX(tb_MainDatabase[Grand],MATCH(F323,tb_MainDatabase[Link],0)),"")</f>
        <v>PARFUM</v>
      </c>
      <c r="I323" s="62" t="str">
        <f t="array" ref="I323">IF(F323&lt;&gt;"",INDEX(tb_MainDatabase[Size],MATCH(F323,tb_MainDatabase[Link],0)),"")</f>
        <v>10 ml.</v>
      </c>
      <c r="J323" s="65">
        <v>1.0</v>
      </c>
      <c r="K323" s="57">
        <f t="array" ref="K323">IF(F323&lt;&gt;"",INDEX(tb_MainDatabase[ราคา],MATCH(F323,tb_MainDatabase[Link],0)),"")*J323</f>
        <v>850</v>
      </c>
      <c r="L323" s="65">
        <v>100.0</v>
      </c>
      <c r="M323" s="57">
        <f t="shared" si="2"/>
        <v>750</v>
      </c>
      <c r="N323" s="75">
        <f t="shared" si="3"/>
        <v>0</v>
      </c>
      <c r="O323" s="77"/>
      <c r="P323" s="107"/>
      <c r="Q323" s="80"/>
      <c r="R323" s="84">
        <f t="shared" si="4"/>
        <v>0</v>
      </c>
      <c r="S323" s="84"/>
      <c r="T323" s="84"/>
    </row>
    <row r="324" ht="22.5" customHeight="1">
      <c r="A324" s="39" t="s">
        <v>351</v>
      </c>
      <c r="B324" s="44">
        <v>46021.0</v>
      </c>
      <c r="C324" s="46" t="s">
        <v>860</v>
      </c>
      <c r="D324" s="48" t="s">
        <v>892</v>
      </c>
      <c r="E324" s="90">
        <v>2.02500000000191E14</v>
      </c>
      <c r="F324" s="53" t="s">
        <v>94</v>
      </c>
      <c r="G324" s="57">
        <f t="array" ref="G324">IF(F324&lt;&gt;"",INDEX(tb_MainDatabase[Barcode],MATCH(F324,tb_MainDatabase[Link],0)),"")</f>
        <v>8857128012039</v>
      </c>
      <c r="H324" s="62" t="str">
        <f t="array" ref="H324">IF(F324&lt;&gt;"",INDEX(tb_MainDatabase[Grand],MATCH(F324,tb_MainDatabase[Link],0)),"")</f>
        <v>EDP</v>
      </c>
      <c r="I324" s="62" t="str">
        <f t="array" ref="I324">IF(F324&lt;&gt;"",INDEX(tb_MainDatabase[Size],MATCH(F324,tb_MainDatabase[Link],0)),"")</f>
        <v>10 ml.</v>
      </c>
      <c r="J324" s="65">
        <v>1.0</v>
      </c>
      <c r="K324" s="57">
        <f t="array" ref="K324">IF(F324&lt;&gt;"",INDEX(tb_MainDatabase[ราคา],MATCH(F324,tb_MainDatabase[Link],0)),"")*J324</f>
        <v>450</v>
      </c>
      <c r="L324" s="65">
        <v>100.0</v>
      </c>
      <c r="M324" s="57">
        <f t="shared" si="2"/>
        <v>350</v>
      </c>
      <c r="N324" s="75">
        <f t="shared" si="3"/>
        <v>0</v>
      </c>
      <c r="O324" s="77"/>
      <c r="P324" s="107"/>
      <c r="Q324" s="80"/>
      <c r="R324" s="84">
        <f t="shared" si="4"/>
        <v>0</v>
      </c>
      <c r="S324" s="84"/>
      <c r="T324" s="84"/>
    </row>
    <row r="325" ht="22.5" customHeight="1">
      <c r="A325" s="39" t="s">
        <v>351</v>
      </c>
      <c r="B325" s="44">
        <v>46021.0</v>
      </c>
      <c r="C325" s="46" t="s">
        <v>860</v>
      </c>
      <c r="D325" s="48" t="s">
        <v>892</v>
      </c>
      <c r="E325" s="90">
        <v>2.02500000000191E14</v>
      </c>
      <c r="F325" s="53" t="s">
        <v>129</v>
      </c>
      <c r="G325" s="57">
        <f t="array" ref="G325">IF(F325&lt;&gt;"",INDEX(tb_MainDatabase[Barcode],MATCH(F325,tb_MainDatabase[Link],0)),"")</f>
        <v>8857128012034</v>
      </c>
      <c r="H325" s="62" t="str">
        <f t="array" ref="H325">IF(F325&lt;&gt;"",INDEX(tb_MainDatabase[Grand],MATCH(F325,tb_MainDatabase[Link],0)),"")</f>
        <v>EDP</v>
      </c>
      <c r="I325" s="62" t="str">
        <f t="array" ref="I325">IF(F325&lt;&gt;"",INDEX(tb_MainDatabase[Size],MATCH(F325,tb_MainDatabase[Link],0)),"")</f>
        <v>10 ml.</v>
      </c>
      <c r="J325" s="65">
        <v>1.0</v>
      </c>
      <c r="K325" s="57">
        <f t="array" ref="K325">IF(F325&lt;&gt;"",INDEX(tb_MainDatabase[ราคา],MATCH(F325,tb_MainDatabase[Link],0)),"")*J325</f>
        <v>450</v>
      </c>
      <c r="L325" s="65">
        <v>100.0</v>
      </c>
      <c r="M325" s="57">
        <f t="shared" si="2"/>
        <v>350</v>
      </c>
      <c r="N325" s="75">
        <f t="shared" si="3"/>
        <v>0</v>
      </c>
      <c r="O325" s="77"/>
      <c r="P325" s="107"/>
      <c r="Q325" s="80"/>
      <c r="R325" s="84">
        <f t="shared" si="4"/>
        <v>0</v>
      </c>
      <c r="S325" s="84"/>
      <c r="T325" s="84"/>
    </row>
    <row r="326" ht="22.5" customHeight="1">
      <c r="A326" s="39" t="s">
        <v>351</v>
      </c>
      <c r="B326" s="44">
        <v>46021.0</v>
      </c>
      <c r="C326" s="46" t="s">
        <v>860</v>
      </c>
      <c r="D326" s="48" t="s">
        <v>892</v>
      </c>
      <c r="E326" s="90">
        <v>2.02500000000191E14</v>
      </c>
      <c r="F326" s="53" t="s">
        <v>825</v>
      </c>
      <c r="G326" s="57">
        <f t="array" ref="G326">IF(F326&lt;&gt;"",INDEX(tb_MainDatabase[Barcode],MATCH(F326,tb_MainDatabase[Link],0)),"")</f>
        <v>8857128012043</v>
      </c>
      <c r="H326" s="62" t="str">
        <f t="array" ref="H326">IF(F326&lt;&gt;"",INDEX(tb_MainDatabase[Grand],MATCH(F326,tb_MainDatabase[Link],0)),"")</f>
        <v>EDP</v>
      </c>
      <c r="I326" s="62" t="str">
        <f t="array" ref="I326">IF(F326&lt;&gt;"",INDEX(tb_MainDatabase[Size],MATCH(F326,tb_MainDatabase[Link],0)),"")</f>
        <v>4 ml.</v>
      </c>
      <c r="J326" s="65">
        <v>1.0</v>
      </c>
      <c r="K326" s="57">
        <f t="array" ref="K326">IF(F326&lt;&gt;"",INDEX(tb_MainDatabase[ราคา],MATCH(F326,tb_MainDatabase[Link],0)),"")*J326</f>
        <v>179</v>
      </c>
      <c r="L326" s="65">
        <v>179.0</v>
      </c>
      <c r="M326" s="57">
        <f t="shared" si="2"/>
        <v>0</v>
      </c>
      <c r="N326" s="75">
        <f t="shared" si="3"/>
        <v>0</v>
      </c>
      <c r="O326" s="77"/>
      <c r="P326" s="107"/>
      <c r="Q326" s="80"/>
      <c r="R326" s="84">
        <f t="shared" si="4"/>
        <v>0</v>
      </c>
      <c r="S326" s="84"/>
      <c r="T326" s="84"/>
    </row>
    <row r="327" ht="22.5" customHeight="1">
      <c r="A327" s="39" t="s">
        <v>351</v>
      </c>
      <c r="B327" s="44">
        <v>46021.0</v>
      </c>
      <c r="C327" s="46" t="s">
        <v>860</v>
      </c>
      <c r="D327" s="48" t="s">
        <v>892</v>
      </c>
      <c r="E327" s="90">
        <v>2.02500000000191E14</v>
      </c>
      <c r="F327" s="53" t="s">
        <v>78</v>
      </c>
      <c r="G327" s="108">
        <f t="array" ref="G327">IF(F327&lt;&gt;"",INDEX(tb_MainDatabase[Barcode],MATCH(F327,tb_MainDatabase[Link],0)),"")</f>
        <v>8857128012132</v>
      </c>
      <c r="H327" s="62" t="str">
        <f t="array" ref="H327">IF(F327&lt;&gt;"",INDEX(tb_MainDatabase[Grand],MATCH(F327,tb_MainDatabase[Link],0)),"")</f>
        <v>Cloth</v>
      </c>
      <c r="I327" s="62" t="str">
        <f t="array" ref="I327">IF(F327&lt;&gt;"",INDEX(tb_MainDatabase[Size],MATCH(F327,tb_MainDatabase[Link],0)),"")</f>
        <v>Size M</v>
      </c>
      <c r="J327" s="65">
        <v>1.0</v>
      </c>
      <c r="K327" s="57">
        <f t="array" ref="K327">IF(F327&lt;&gt;"",INDEX(tb_MainDatabase[ราคา],MATCH(F327,tb_MainDatabase[Link],0)),"")*J327</f>
        <v>0</v>
      </c>
      <c r="L327" s="65"/>
      <c r="M327" s="57">
        <f t="shared" si="2"/>
        <v>0</v>
      </c>
      <c r="N327" s="75">
        <f t="shared" si="3"/>
        <v>0</v>
      </c>
      <c r="O327" s="77"/>
      <c r="P327" s="107"/>
      <c r="Q327" s="80"/>
      <c r="R327" s="84">
        <f t="shared" si="4"/>
        <v>0</v>
      </c>
      <c r="S327" s="84"/>
      <c r="T327" s="84"/>
    </row>
    <row r="328" ht="22.5" customHeight="1">
      <c r="A328" s="39" t="s">
        <v>351</v>
      </c>
      <c r="B328" s="44">
        <v>46021.0</v>
      </c>
      <c r="C328" s="46" t="s">
        <v>860</v>
      </c>
      <c r="D328" s="48" t="s">
        <v>907</v>
      </c>
      <c r="E328" s="90">
        <v>2.02500000000192E14</v>
      </c>
      <c r="F328" s="53" t="s">
        <v>170</v>
      </c>
      <c r="G328" s="57">
        <f t="array" ref="G328">IF(F328&lt;&gt;"",INDEX(tb_MainDatabase[Barcode],MATCH(F328,tb_MainDatabase[Link],0)),"")</f>
        <v>8857128012103</v>
      </c>
      <c r="H328" s="62" t="str">
        <f t="array" ref="H328">IF(F328&lt;&gt;"",INDEX(tb_MainDatabase[Grand],MATCH(F328,tb_MainDatabase[Link],0)),"")</f>
        <v>PARFUM</v>
      </c>
      <c r="I328" s="62" t="str">
        <f t="array" ref="I328">IF(F328&lt;&gt;"",INDEX(tb_MainDatabase[Size],MATCH(F328,tb_MainDatabase[Link],0)),"")</f>
        <v>10 ml.</v>
      </c>
      <c r="J328" s="65">
        <v>1.0</v>
      </c>
      <c r="K328" s="57">
        <f t="array" ref="K328">IF(F328&lt;&gt;"",INDEX(tb_MainDatabase[ราคา],MATCH(F328,tb_MainDatabase[Link],0)),"")*J328</f>
        <v>850</v>
      </c>
      <c r="L328" s="65">
        <v>100.0</v>
      </c>
      <c r="M328" s="57">
        <f t="shared" si="2"/>
        <v>750</v>
      </c>
      <c r="N328" s="75">
        <f t="shared" si="3"/>
        <v>1100</v>
      </c>
      <c r="O328" s="77" t="s">
        <v>133</v>
      </c>
      <c r="P328" s="107"/>
      <c r="Q328" s="80"/>
      <c r="R328" s="84" t="str">
        <f t="shared" si="4"/>
        <v>1767094592923645206</v>
      </c>
      <c r="S328" s="84"/>
      <c r="T328" s="84"/>
    </row>
    <row r="329" ht="22.5" customHeight="1">
      <c r="A329" s="39" t="s">
        <v>351</v>
      </c>
      <c r="B329" s="44">
        <v>46021.0</v>
      </c>
      <c r="C329" s="46" t="s">
        <v>860</v>
      </c>
      <c r="D329" s="48" t="s">
        <v>907</v>
      </c>
      <c r="E329" s="90">
        <v>2.02500000000192E14</v>
      </c>
      <c r="F329" s="53" t="s">
        <v>77</v>
      </c>
      <c r="G329" s="57">
        <f t="array" ref="G329">IF(F329&lt;&gt;"",INDEX(tb_MainDatabase[Barcode],MATCH(F329,tb_MainDatabase[Link],0)),"")</f>
        <v>8857128012030</v>
      </c>
      <c r="H329" s="62" t="str">
        <f t="array" ref="H329">IF(F329&lt;&gt;"",INDEX(tb_MainDatabase[Grand],MATCH(F329,tb_MainDatabase[Link],0)),"")</f>
        <v>EDP</v>
      </c>
      <c r="I329" s="62" t="str">
        <f t="array" ref="I329">IF(F329&lt;&gt;"",INDEX(tb_MainDatabase[Size],MATCH(F329,tb_MainDatabase[Link],0)),"")</f>
        <v>10 ml.</v>
      </c>
      <c r="J329" s="65">
        <v>1.0</v>
      </c>
      <c r="K329" s="57">
        <f t="array" ref="K329">IF(F329&lt;&gt;"",INDEX(tb_MainDatabase[ราคา],MATCH(F329,tb_MainDatabase[Link],0)),"")*J329</f>
        <v>450</v>
      </c>
      <c r="L329" s="65">
        <v>100.0</v>
      </c>
      <c r="M329" s="57">
        <f t="shared" si="2"/>
        <v>350</v>
      </c>
      <c r="N329" s="75">
        <f t="shared" si="3"/>
        <v>0</v>
      </c>
      <c r="O329" s="77"/>
      <c r="P329" s="107"/>
      <c r="Q329" s="80"/>
      <c r="R329" s="84">
        <f t="shared" si="4"/>
        <v>0</v>
      </c>
      <c r="S329" s="84"/>
      <c r="T329" s="84"/>
    </row>
    <row r="330" ht="22.5" customHeight="1">
      <c r="A330" s="39" t="s">
        <v>351</v>
      </c>
      <c r="B330" s="44">
        <v>46021.0</v>
      </c>
      <c r="C330" s="46" t="s">
        <v>860</v>
      </c>
      <c r="D330" s="48" t="s">
        <v>916</v>
      </c>
      <c r="E330" s="90">
        <v>2.02500000000193E14</v>
      </c>
      <c r="F330" s="53" t="s">
        <v>77</v>
      </c>
      <c r="G330" s="57">
        <f t="array" ref="G330">IF(F330&lt;&gt;"",INDEX(tb_MainDatabase[Barcode],MATCH(F330,tb_MainDatabase[Link],0)),"")</f>
        <v>8857128012030</v>
      </c>
      <c r="H330" s="62" t="str">
        <f t="array" ref="H330">IF(F330&lt;&gt;"",INDEX(tb_MainDatabase[Grand],MATCH(F330,tb_MainDatabase[Link],0)),"")</f>
        <v>EDP</v>
      </c>
      <c r="I330" s="62" t="str">
        <f t="array" ref="I330">IF(F330&lt;&gt;"",INDEX(tb_MainDatabase[Size],MATCH(F330,tb_MainDatabase[Link],0)),"")</f>
        <v>10 ml.</v>
      </c>
      <c r="J330" s="65">
        <v>1.0</v>
      </c>
      <c r="K330" s="57">
        <f t="array" ref="K330">IF(F330&lt;&gt;"",INDEX(tb_MainDatabase[ราคา],MATCH(F330,tb_MainDatabase[Link],0)),"")*J330</f>
        <v>450</v>
      </c>
      <c r="L330" s="65">
        <v>100.0</v>
      </c>
      <c r="M330" s="57">
        <f t="shared" si="2"/>
        <v>350</v>
      </c>
      <c r="N330" s="75">
        <f t="shared" si="3"/>
        <v>350</v>
      </c>
      <c r="O330" s="77" t="s">
        <v>60</v>
      </c>
      <c r="P330" s="142">
        <v>46021.0</v>
      </c>
      <c r="Q330" s="80">
        <v>0.7861111111111111</v>
      </c>
      <c r="R330" s="84" t="str">
        <f t="shared" si="4"/>
        <v>1767095516538138326</v>
      </c>
      <c r="S330" s="84"/>
      <c r="T330" s="84"/>
    </row>
    <row r="331" ht="22.5" customHeight="1">
      <c r="A331" s="39" t="s">
        <v>351</v>
      </c>
      <c r="B331" s="44">
        <v>46021.0</v>
      </c>
      <c r="C331" s="46" t="s">
        <v>860</v>
      </c>
      <c r="D331" s="48" t="s">
        <v>920</v>
      </c>
      <c r="E331" s="90">
        <v>2.02500000000194E14</v>
      </c>
      <c r="F331" s="53" t="s">
        <v>77</v>
      </c>
      <c r="G331" s="57">
        <f t="array" ref="G331">IF(F331&lt;&gt;"",INDEX(tb_MainDatabase[Barcode],MATCH(F331,tb_MainDatabase[Link],0)),"")</f>
        <v>8857128012030</v>
      </c>
      <c r="H331" s="62" t="str">
        <f t="array" ref="H331">IF(F331&lt;&gt;"",INDEX(tb_MainDatabase[Grand],MATCH(F331,tb_MainDatabase[Link],0)),"")</f>
        <v>EDP</v>
      </c>
      <c r="I331" s="62" t="str">
        <f t="array" ref="I331">IF(F331&lt;&gt;"",INDEX(tb_MainDatabase[Size],MATCH(F331,tb_MainDatabase[Link],0)),"")</f>
        <v>10 ml.</v>
      </c>
      <c r="J331" s="65">
        <v>1.0</v>
      </c>
      <c r="K331" s="57">
        <f t="array" ref="K331">IF(F331&lt;&gt;"",INDEX(tb_MainDatabase[ราคา],MATCH(F331,tb_MainDatabase[Link],0)),"")*J331</f>
        <v>450</v>
      </c>
      <c r="L331" s="65">
        <v>100.0</v>
      </c>
      <c r="M331" s="57">
        <f t="shared" si="2"/>
        <v>350</v>
      </c>
      <c r="N331" s="75">
        <f t="shared" si="3"/>
        <v>350</v>
      </c>
      <c r="O331" s="77" t="s">
        <v>133</v>
      </c>
      <c r="P331" s="107"/>
      <c r="Q331" s="80"/>
      <c r="R331" s="84" t="str">
        <f t="shared" si="4"/>
        <v>1767095603391475668</v>
      </c>
      <c r="S331" s="84"/>
      <c r="T331" s="84"/>
    </row>
    <row r="332" ht="22.5" customHeight="1">
      <c r="A332" s="39" t="s">
        <v>351</v>
      </c>
      <c r="B332" s="44">
        <v>46021.0</v>
      </c>
      <c r="C332" s="46" t="s">
        <v>860</v>
      </c>
      <c r="D332" s="48" t="s">
        <v>925</v>
      </c>
      <c r="E332" s="90">
        <v>2.02500000000195E14</v>
      </c>
      <c r="F332" s="53" t="s">
        <v>165</v>
      </c>
      <c r="G332" s="57">
        <f t="array" ref="G332">IF(F332&lt;&gt;"",INDEX(tb_MainDatabase[Barcode],MATCH(F332,tb_MainDatabase[Link],0)),"")</f>
        <v>8857128012018</v>
      </c>
      <c r="H332" s="62" t="str">
        <f t="array" ref="H332">IF(F332&lt;&gt;"",INDEX(tb_MainDatabase[Grand],MATCH(F332,tb_MainDatabase[Link],0)),"")</f>
        <v>EDP</v>
      </c>
      <c r="I332" s="62" t="str">
        <f t="array" ref="I332">IF(F332&lt;&gt;"",INDEX(tb_MainDatabase[Size],MATCH(F332,tb_MainDatabase[Link],0)),"")</f>
        <v>50 ml.</v>
      </c>
      <c r="J332" s="65">
        <v>1.0</v>
      </c>
      <c r="K332" s="57">
        <f t="array" ref="K332">IF(F332&lt;&gt;"",INDEX(tb_MainDatabase[ราคา],MATCH(F332,tb_MainDatabase[Link],0)),"")*J332</f>
        <v>1890</v>
      </c>
      <c r="L332" s="65">
        <v>500.0</v>
      </c>
      <c r="M332" s="57">
        <f t="shared" si="2"/>
        <v>1390</v>
      </c>
      <c r="N332" s="75">
        <f t="shared" si="3"/>
        <v>1390</v>
      </c>
      <c r="O332" s="77" t="s">
        <v>133</v>
      </c>
      <c r="P332" s="107"/>
      <c r="Q332" s="80"/>
      <c r="R332" s="84" t="str">
        <f t="shared" si="4"/>
        <v>1767097427208332119</v>
      </c>
      <c r="S332" s="84"/>
      <c r="T332" s="84"/>
    </row>
    <row r="333" ht="22.5" customHeight="1">
      <c r="A333" s="39" t="s">
        <v>351</v>
      </c>
      <c r="B333" s="44">
        <v>46021.0</v>
      </c>
      <c r="C333" s="46" t="s">
        <v>860</v>
      </c>
      <c r="D333" s="48" t="s">
        <v>928</v>
      </c>
      <c r="E333" s="90">
        <v>2.02500000000196E14</v>
      </c>
      <c r="F333" s="53" t="s">
        <v>372</v>
      </c>
      <c r="G333" s="57">
        <f t="array" ref="G333">IF(F333&lt;&gt;"",INDEX(tb_MainDatabase[Barcode],MATCH(F333,tb_MainDatabase[Link],0)),"")</f>
        <v>8857128012032</v>
      </c>
      <c r="H333" s="62" t="str">
        <f t="array" ref="H333">IF(F333&lt;&gt;"",INDEX(tb_MainDatabase[Grand],MATCH(F333,tb_MainDatabase[Link],0)),"")</f>
        <v>EDP</v>
      </c>
      <c r="I333" s="62" t="str">
        <f t="array" ref="I333">IF(F333&lt;&gt;"",INDEX(tb_MainDatabase[Size],MATCH(F333,tb_MainDatabase[Link],0)),"")</f>
        <v>10 ml.</v>
      </c>
      <c r="J333" s="65">
        <v>1.0</v>
      </c>
      <c r="K333" s="57">
        <f t="array" ref="K333">IF(F333&lt;&gt;"",INDEX(tb_MainDatabase[ราคา],MATCH(F333,tb_MainDatabase[Link],0)),"")*J333</f>
        <v>450</v>
      </c>
      <c r="L333" s="65">
        <v>100.0</v>
      </c>
      <c r="M333" s="57">
        <f t="shared" si="2"/>
        <v>350</v>
      </c>
      <c r="N333" s="75">
        <f t="shared" si="3"/>
        <v>350</v>
      </c>
      <c r="O333" s="77" t="s">
        <v>60</v>
      </c>
      <c r="P333" s="142">
        <v>46021.0</v>
      </c>
      <c r="Q333" s="80">
        <v>0.84375</v>
      </c>
      <c r="R333" s="84" t="str">
        <f t="shared" si="4"/>
        <v>1767100516762132168</v>
      </c>
      <c r="S333" s="84"/>
      <c r="T333" s="84"/>
    </row>
    <row r="334" ht="22.5" customHeight="1">
      <c r="A334" s="39" t="s">
        <v>351</v>
      </c>
      <c r="B334" s="44">
        <v>46021.0</v>
      </c>
      <c r="C334" s="46" t="s">
        <v>860</v>
      </c>
      <c r="D334" s="48" t="s">
        <v>931</v>
      </c>
      <c r="E334" s="90">
        <v>2.02500000000197E14</v>
      </c>
      <c r="F334" s="53" t="s">
        <v>165</v>
      </c>
      <c r="G334" s="57">
        <f t="array" ref="G334">IF(F334&lt;&gt;"",INDEX(tb_MainDatabase[Barcode],MATCH(F334,tb_MainDatabase[Link],0)),"")</f>
        <v>8857128012018</v>
      </c>
      <c r="H334" s="62" t="str">
        <f t="array" ref="H334">IF(F334&lt;&gt;"",INDEX(tb_MainDatabase[Grand],MATCH(F334,tb_MainDatabase[Link],0)),"")</f>
        <v>EDP</v>
      </c>
      <c r="I334" s="62" t="str">
        <f t="array" ref="I334">IF(F334&lt;&gt;"",INDEX(tb_MainDatabase[Size],MATCH(F334,tb_MainDatabase[Link],0)),"")</f>
        <v>50 ml.</v>
      </c>
      <c r="J334" s="65">
        <v>1.0</v>
      </c>
      <c r="K334" s="57">
        <f t="array" ref="K334">IF(F334&lt;&gt;"",INDEX(tb_MainDatabase[ราคา],MATCH(F334,tb_MainDatabase[Link],0)),"")*J334</f>
        <v>1890</v>
      </c>
      <c r="L334" s="65">
        <v>500.0</v>
      </c>
      <c r="M334" s="57">
        <f t="shared" si="2"/>
        <v>1390</v>
      </c>
      <c r="N334" s="75">
        <f t="shared" si="3"/>
        <v>1390</v>
      </c>
      <c r="O334" s="77" t="s">
        <v>133</v>
      </c>
      <c r="P334" s="107"/>
      <c r="Q334" s="80"/>
      <c r="R334" s="84" t="str">
        <f t="shared" si="4"/>
        <v>1767102808815876254</v>
      </c>
      <c r="S334" s="84"/>
      <c r="T334" s="84"/>
    </row>
    <row r="335" ht="22.5" customHeight="1">
      <c r="A335" s="39" t="s">
        <v>351</v>
      </c>
      <c r="B335" s="44">
        <v>46021.0</v>
      </c>
      <c r="C335" s="46" t="s">
        <v>860</v>
      </c>
      <c r="D335" s="48" t="s">
        <v>935</v>
      </c>
      <c r="E335" s="90">
        <v>2.02500000000198E14</v>
      </c>
      <c r="F335" s="53" t="s">
        <v>146</v>
      </c>
      <c r="G335" s="57">
        <f t="array" ref="G335">IF(F335&lt;&gt;"",INDEX(tb_MainDatabase[Barcode],MATCH(F335,tb_MainDatabase[Link],0)),"")</f>
        <v>8857128012026</v>
      </c>
      <c r="H335" s="62" t="str">
        <f t="array" ref="H335">IF(F335&lt;&gt;"",INDEX(tb_MainDatabase[Grand],MATCH(F335,tb_MainDatabase[Link],0)),"")</f>
        <v>EDP</v>
      </c>
      <c r="I335" s="62" t="str">
        <f t="array" ref="I335">IF(F335&lt;&gt;"",INDEX(tb_MainDatabase[Size],MATCH(F335,tb_MainDatabase[Link],0)),"")</f>
        <v>10 ml.</v>
      </c>
      <c r="J335" s="65">
        <v>1.0</v>
      </c>
      <c r="K335" s="57">
        <f t="array" ref="K335">IF(F335&lt;&gt;"",INDEX(tb_MainDatabase[ราคา],MATCH(F335,tb_MainDatabase[Link],0)),"")*J335</f>
        <v>450</v>
      </c>
      <c r="L335" s="65">
        <v>100.0</v>
      </c>
      <c r="M335" s="57">
        <f t="shared" si="2"/>
        <v>350</v>
      </c>
      <c r="N335" s="75">
        <f t="shared" si="3"/>
        <v>1050</v>
      </c>
      <c r="O335" s="77" t="s">
        <v>370</v>
      </c>
      <c r="P335" s="142">
        <v>46021.0</v>
      </c>
      <c r="Q335" s="80">
        <v>0.9131944444444444</v>
      </c>
      <c r="R335" s="84" t="str">
        <f t="shared" si="4"/>
        <v>1767106240271993939</v>
      </c>
      <c r="S335" s="84"/>
      <c r="T335" s="84"/>
    </row>
    <row r="336" ht="22.5" customHeight="1">
      <c r="A336" s="39" t="s">
        <v>351</v>
      </c>
      <c r="B336" s="44">
        <v>46021.0</v>
      </c>
      <c r="C336" s="46" t="s">
        <v>860</v>
      </c>
      <c r="D336" s="48" t="s">
        <v>935</v>
      </c>
      <c r="E336" s="90">
        <v>2.02500000000198E14</v>
      </c>
      <c r="F336" s="53" t="s">
        <v>98</v>
      </c>
      <c r="G336" s="57">
        <f t="array" ref="G336">IF(F336&lt;&gt;"",INDEX(tb_MainDatabase[Barcode],MATCH(F336,tb_MainDatabase[Link],0)),"")</f>
        <v>8857128012027</v>
      </c>
      <c r="H336" s="62" t="str">
        <f t="array" ref="H336">IF(F336&lt;&gt;"",INDEX(tb_MainDatabase[Grand],MATCH(F336,tb_MainDatabase[Link],0)),"")</f>
        <v>EDP</v>
      </c>
      <c r="I336" s="62" t="str">
        <f t="array" ref="I336">IF(F336&lt;&gt;"",INDEX(tb_MainDatabase[Size],MATCH(F336,tb_MainDatabase[Link],0)),"")</f>
        <v>10 ml.</v>
      </c>
      <c r="J336" s="65">
        <v>1.0</v>
      </c>
      <c r="K336" s="57">
        <f t="array" ref="K336">IF(F336&lt;&gt;"",INDEX(tb_MainDatabase[ราคา],MATCH(F336,tb_MainDatabase[Link],0)),"")*J336</f>
        <v>450</v>
      </c>
      <c r="L336" s="65">
        <v>100.0</v>
      </c>
      <c r="M336" s="57">
        <f t="shared" si="2"/>
        <v>350</v>
      </c>
      <c r="N336" s="75">
        <f t="shared" si="3"/>
        <v>0</v>
      </c>
      <c r="O336" s="77"/>
      <c r="P336" s="107"/>
      <c r="Q336" s="80"/>
      <c r="R336" s="84">
        <f t="shared" si="4"/>
        <v>0</v>
      </c>
      <c r="S336" s="84"/>
      <c r="T336" s="84"/>
    </row>
    <row r="337" ht="22.5" customHeight="1">
      <c r="A337" s="39" t="s">
        <v>351</v>
      </c>
      <c r="B337" s="44">
        <v>46021.0</v>
      </c>
      <c r="C337" s="46" t="s">
        <v>860</v>
      </c>
      <c r="D337" s="48" t="s">
        <v>935</v>
      </c>
      <c r="E337" s="90">
        <v>2.02500000000198E14</v>
      </c>
      <c r="F337" s="53" t="s">
        <v>372</v>
      </c>
      <c r="G337" s="57">
        <f t="array" ref="G337">IF(F337&lt;&gt;"",INDEX(tb_MainDatabase[Barcode],MATCH(F337,tb_MainDatabase[Link],0)),"")</f>
        <v>8857128012032</v>
      </c>
      <c r="H337" s="62" t="str">
        <f t="array" ref="H337">IF(F337&lt;&gt;"",INDEX(tb_MainDatabase[Grand],MATCH(F337,tb_MainDatabase[Link],0)),"")</f>
        <v>EDP</v>
      </c>
      <c r="I337" s="62" t="str">
        <f t="array" ref="I337">IF(F337&lt;&gt;"",INDEX(tb_MainDatabase[Size],MATCH(F337,tb_MainDatabase[Link],0)),"")</f>
        <v>10 ml.</v>
      </c>
      <c r="J337" s="65">
        <v>1.0</v>
      </c>
      <c r="K337" s="57">
        <f t="array" ref="K337">IF(F337&lt;&gt;"",INDEX(tb_MainDatabase[ราคา],MATCH(F337,tb_MainDatabase[Link],0)),"")*J337</f>
        <v>450</v>
      </c>
      <c r="L337" s="65">
        <v>100.0</v>
      </c>
      <c r="M337" s="57">
        <f t="shared" si="2"/>
        <v>350</v>
      </c>
      <c r="N337" s="75">
        <f t="shared" si="3"/>
        <v>0</v>
      </c>
      <c r="O337" s="77"/>
      <c r="P337" s="107"/>
      <c r="Q337" s="80"/>
      <c r="R337" s="84">
        <f t="shared" si="4"/>
        <v>0</v>
      </c>
      <c r="S337" s="84"/>
      <c r="T337" s="84"/>
    </row>
    <row r="338" ht="22.5" customHeight="1">
      <c r="A338" s="39" t="s">
        <v>351</v>
      </c>
      <c r="B338" s="44">
        <v>46021.0</v>
      </c>
      <c r="C338" s="46" t="s">
        <v>860</v>
      </c>
      <c r="D338" s="48" t="s">
        <v>944</v>
      </c>
      <c r="E338" s="90">
        <v>2.02500000000199E14</v>
      </c>
      <c r="F338" s="53" t="s">
        <v>945</v>
      </c>
      <c r="G338" s="57">
        <f t="array" ref="G338">IF(F338&lt;&gt;"",INDEX(tb_MainDatabase[Barcode],MATCH(F338,tb_MainDatabase[Link],0)),"")</f>
        <v>8857128012128</v>
      </c>
      <c r="H338" s="62" t="str">
        <f t="array" ref="H338">IF(F338&lt;&gt;"",INDEX(tb_MainDatabase[Grand],MATCH(F338,tb_MainDatabase[Link],0)),"")</f>
        <v>EDP</v>
      </c>
      <c r="I338" s="62" t="str">
        <f t="array" ref="I338">IF(F338&lt;&gt;"",INDEX(tb_MainDatabase[Size],MATCH(F338,tb_MainDatabase[Link],0)),"")</f>
        <v>10 ml.</v>
      </c>
      <c r="J338" s="65">
        <v>1.0</v>
      </c>
      <c r="K338" s="57">
        <f t="array" ref="K338">IF(F338&lt;&gt;"",INDEX(tb_MainDatabase[ราคา],MATCH(F338,tb_MainDatabase[Link],0)),"")*J338</f>
        <v>450</v>
      </c>
      <c r="L338" s="65">
        <v>100.0</v>
      </c>
      <c r="M338" s="57">
        <f t="shared" si="2"/>
        <v>350</v>
      </c>
      <c r="N338" s="75">
        <f t="shared" si="3"/>
        <v>350</v>
      </c>
      <c r="O338" s="77" t="s">
        <v>370</v>
      </c>
      <c r="P338" s="142">
        <v>46021.0</v>
      </c>
      <c r="Q338" s="80">
        <v>0.9194444444444444</v>
      </c>
      <c r="R338" s="84" t="str">
        <f t="shared" si="4"/>
        <v>1767107008947504073</v>
      </c>
      <c r="S338" s="84"/>
      <c r="T338" s="84"/>
    </row>
    <row r="339" ht="22.5" customHeight="1">
      <c r="A339" s="39" t="s">
        <v>351</v>
      </c>
      <c r="B339" s="44">
        <v>46022.0</v>
      </c>
      <c r="C339" s="46" t="s">
        <v>860</v>
      </c>
      <c r="D339" s="48" t="s">
        <v>949</v>
      </c>
      <c r="E339" s="90">
        <v>2.025000000002E14</v>
      </c>
      <c r="F339" s="53" t="s">
        <v>129</v>
      </c>
      <c r="G339" s="57">
        <f t="array" ref="G339">IF(F339&lt;&gt;"",INDEX(tb_MainDatabase[Barcode],MATCH(F339,tb_MainDatabase[Link],0)),"")</f>
        <v>8857128012034</v>
      </c>
      <c r="H339" s="62" t="str">
        <f t="array" ref="H339">IF(F339&lt;&gt;"",INDEX(tb_MainDatabase[Grand],MATCH(F339,tb_MainDatabase[Link],0)),"")</f>
        <v>EDP</v>
      </c>
      <c r="I339" s="62" t="str">
        <f t="array" ref="I339">IF(F339&lt;&gt;"",INDEX(tb_MainDatabase[Size],MATCH(F339,tb_MainDatabase[Link],0)),"")</f>
        <v>10 ml.</v>
      </c>
      <c r="J339" s="65">
        <v>1.0</v>
      </c>
      <c r="K339" s="57">
        <f t="array" ref="K339">IF(F339&lt;&gt;"",INDEX(tb_MainDatabase[ราคา],MATCH(F339,tb_MainDatabase[Link],0)),"")*J339</f>
        <v>450</v>
      </c>
      <c r="L339" s="65">
        <v>100.0</v>
      </c>
      <c r="M339" s="57">
        <f t="shared" si="2"/>
        <v>350</v>
      </c>
      <c r="N339" s="75">
        <f t="shared" si="3"/>
        <v>1050</v>
      </c>
      <c r="O339" s="77" t="s">
        <v>370</v>
      </c>
      <c r="P339" s="142">
        <v>46022.0</v>
      </c>
      <c r="Q339" s="80"/>
      <c r="R339" s="84" t="str">
        <f t="shared" si="4"/>
        <v>1767154245583481339</v>
      </c>
      <c r="S339" s="84"/>
      <c r="T339" s="84"/>
    </row>
    <row r="340" ht="22.5" customHeight="1">
      <c r="A340" s="39" t="s">
        <v>351</v>
      </c>
      <c r="B340" s="44">
        <v>46022.0</v>
      </c>
      <c r="C340" s="46" t="s">
        <v>860</v>
      </c>
      <c r="D340" s="48" t="s">
        <v>949</v>
      </c>
      <c r="E340" s="90">
        <v>2.025000000002E14</v>
      </c>
      <c r="F340" s="53" t="s">
        <v>77</v>
      </c>
      <c r="G340" s="57">
        <f t="array" ref="G340">IF(F340&lt;&gt;"",INDEX(tb_MainDatabase[Barcode],MATCH(F340,tb_MainDatabase[Link],0)),"")</f>
        <v>8857128012030</v>
      </c>
      <c r="H340" s="62" t="str">
        <f t="array" ref="H340">IF(F340&lt;&gt;"",INDEX(tb_MainDatabase[Grand],MATCH(F340,tb_MainDatabase[Link],0)),"")</f>
        <v>EDP</v>
      </c>
      <c r="I340" s="62" t="str">
        <f t="array" ref="I340">IF(F340&lt;&gt;"",INDEX(tb_MainDatabase[Size],MATCH(F340,tb_MainDatabase[Link],0)),"")</f>
        <v>10 ml.</v>
      </c>
      <c r="J340" s="65">
        <v>1.0</v>
      </c>
      <c r="K340" s="57">
        <f t="array" ref="K340">IF(F340&lt;&gt;"",INDEX(tb_MainDatabase[ราคา],MATCH(F340,tb_MainDatabase[Link],0)),"")*J340</f>
        <v>450</v>
      </c>
      <c r="L340" s="65">
        <v>100.0</v>
      </c>
      <c r="M340" s="57">
        <f t="shared" si="2"/>
        <v>350</v>
      </c>
      <c r="N340" s="75">
        <f t="shared" si="3"/>
        <v>0</v>
      </c>
      <c r="O340" s="77"/>
      <c r="P340" s="107"/>
      <c r="Q340" s="80"/>
      <c r="R340" s="84">
        <f t="shared" si="4"/>
        <v>0</v>
      </c>
      <c r="S340" s="84"/>
      <c r="T340" s="84"/>
    </row>
    <row r="341" ht="22.5" customHeight="1">
      <c r="A341" s="39" t="s">
        <v>351</v>
      </c>
      <c r="B341" s="44">
        <v>46022.0</v>
      </c>
      <c r="C341" s="46" t="s">
        <v>860</v>
      </c>
      <c r="D341" s="48" t="s">
        <v>949</v>
      </c>
      <c r="E341" s="90">
        <v>2.025000000002E14</v>
      </c>
      <c r="F341" s="53" t="s">
        <v>280</v>
      </c>
      <c r="G341" s="57">
        <f t="array" ref="G341">IF(F341&lt;&gt;"",INDEX(tb_MainDatabase[Barcode],MATCH(F341,tb_MainDatabase[Link],0)),"")</f>
        <v>8857128012042</v>
      </c>
      <c r="H341" s="62" t="str">
        <f t="array" ref="H341">IF(F341&lt;&gt;"",INDEX(tb_MainDatabase[Grand],MATCH(F341,tb_MainDatabase[Link],0)),"")</f>
        <v>EDP</v>
      </c>
      <c r="I341" s="62" t="str">
        <f t="array" ref="I341">IF(F341&lt;&gt;"",INDEX(tb_MainDatabase[Size],MATCH(F341,tb_MainDatabase[Link],0)),"")</f>
        <v>10 ml.</v>
      </c>
      <c r="J341" s="65">
        <v>1.0</v>
      </c>
      <c r="K341" s="57">
        <f t="array" ref="K341">IF(F341&lt;&gt;"",INDEX(tb_MainDatabase[ราคา],MATCH(F341,tb_MainDatabase[Link],0)),"")*J341</f>
        <v>450</v>
      </c>
      <c r="L341" s="65">
        <v>100.0</v>
      </c>
      <c r="M341" s="57">
        <f t="shared" si="2"/>
        <v>350</v>
      </c>
      <c r="N341" s="75">
        <f t="shared" si="3"/>
        <v>0</v>
      </c>
      <c r="O341" s="77"/>
      <c r="P341" s="107"/>
      <c r="Q341" s="80"/>
      <c r="R341" s="84">
        <f t="shared" si="4"/>
        <v>0</v>
      </c>
      <c r="S341" s="84"/>
      <c r="T341" s="84"/>
    </row>
    <row r="342" ht="22.5" customHeight="1">
      <c r="A342" s="39" t="s">
        <v>351</v>
      </c>
      <c r="B342" s="44">
        <v>46022.0</v>
      </c>
      <c r="C342" s="46" t="s">
        <v>860</v>
      </c>
      <c r="D342" s="48" t="s">
        <v>955</v>
      </c>
      <c r="E342" s="90">
        <v>2.02500000000201E14</v>
      </c>
      <c r="F342" s="53" t="s">
        <v>66</v>
      </c>
      <c r="G342" s="57">
        <f t="array" ref="G342">IF(F342&lt;&gt;"",INDEX(tb_MainDatabase[Barcode],MATCH(F342,tb_MainDatabase[Link],0)),"")</f>
        <v>8857128011713</v>
      </c>
      <c r="H342" s="62" t="str">
        <f t="array" ref="H342">IF(F342&lt;&gt;"",INDEX(tb_MainDatabase[Grand],MATCH(F342,tb_MainDatabase[Link],0)),"")</f>
        <v>EDP+</v>
      </c>
      <c r="I342" s="62" t="str">
        <f t="array" ref="I342">IF(F342&lt;&gt;"",INDEX(tb_MainDatabase[Size],MATCH(F342,tb_MainDatabase[Link],0)),"")</f>
        <v>50 ml.</v>
      </c>
      <c r="J342" s="65">
        <v>1.0</v>
      </c>
      <c r="K342" s="57">
        <f t="array" ref="K342">IF(F342&lt;&gt;"",INDEX(tb_MainDatabase[ราคา],MATCH(F342,tb_MainDatabase[Link],0)),"")*J342</f>
        <v>2890</v>
      </c>
      <c r="L342" s="65">
        <v>600.0</v>
      </c>
      <c r="M342" s="57">
        <f t="shared" si="2"/>
        <v>2290</v>
      </c>
      <c r="N342" s="75">
        <f t="shared" si="3"/>
        <v>4580</v>
      </c>
      <c r="O342" s="77" t="s">
        <v>133</v>
      </c>
      <c r="P342" s="107"/>
      <c r="Q342" s="80"/>
      <c r="R342" s="84" t="str">
        <f t="shared" si="4"/>
        <v>1767155990506188934</v>
      </c>
      <c r="S342" s="84"/>
      <c r="T342" s="84"/>
    </row>
    <row r="343" ht="22.5" customHeight="1">
      <c r="A343" s="39" t="s">
        <v>351</v>
      </c>
      <c r="B343" s="44">
        <v>46022.0</v>
      </c>
      <c r="C343" s="46" t="s">
        <v>860</v>
      </c>
      <c r="D343" s="48" t="s">
        <v>955</v>
      </c>
      <c r="E343" s="90">
        <v>2.02500000000201E14</v>
      </c>
      <c r="F343" s="53" t="s">
        <v>298</v>
      </c>
      <c r="G343" s="57">
        <f t="array" ref="G343">IF(F343&lt;&gt;"",INDEX(tb_MainDatabase[Barcode],MATCH(F343,tb_MainDatabase[Link],0)),"")</f>
        <v>8857128011683</v>
      </c>
      <c r="H343" s="62" t="str">
        <f t="array" ref="H343">IF(F343&lt;&gt;"",INDEX(tb_MainDatabase[Grand],MATCH(F343,tb_MainDatabase[Link],0)),"")</f>
        <v>EDP+</v>
      </c>
      <c r="I343" s="62" t="str">
        <f t="array" ref="I343">IF(F343&lt;&gt;"",INDEX(tb_MainDatabase[Size],MATCH(F343,tb_MainDatabase[Link],0)),"")</f>
        <v>50 ml.</v>
      </c>
      <c r="J343" s="65">
        <v>1.0</v>
      </c>
      <c r="K343" s="57">
        <f t="array" ref="K343">IF(F343&lt;&gt;"",INDEX(tb_MainDatabase[ราคา],MATCH(F343,tb_MainDatabase[Link],0)),"")*J343</f>
        <v>2890</v>
      </c>
      <c r="L343" s="65">
        <v>600.0</v>
      </c>
      <c r="M343" s="57">
        <f t="shared" si="2"/>
        <v>2290</v>
      </c>
      <c r="N343" s="75">
        <f t="shared" si="3"/>
        <v>0</v>
      </c>
      <c r="O343" s="77"/>
      <c r="P343" s="107"/>
      <c r="Q343" s="80"/>
      <c r="R343" s="84">
        <f t="shared" si="4"/>
        <v>0</v>
      </c>
      <c r="S343" s="84"/>
      <c r="T343" s="84"/>
    </row>
    <row r="344" ht="22.5" customHeight="1">
      <c r="A344" s="39" t="s">
        <v>351</v>
      </c>
      <c r="B344" s="44">
        <v>46022.0</v>
      </c>
      <c r="C344" s="46" t="s">
        <v>860</v>
      </c>
      <c r="D344" s="48" t="s">
        <v>955</v>
      </c>
      <c r="E344" s="90">
        <v>2.02500000000201E14</v>
      </c>
      <c r="F344" s="53" t="s">
        <v>168</v>
      </c>
      <c r="G344" s="57">
        <f t="array" ref="G344">IF(F344&lt;&gt;"",INDEX(tb_MainDatabase[Barcode],MATCH(F344,tb_MainDatabase[Link],0)),"")</f>
        <v>8857128012056</v>
      </c>
      <c r="H344" s="62" t="str">
        <f t="array" ref="H344">IF(F344&lt;&gt;"",INDEX(tb_MainDatabase[Grand],MATCH(F344,tb_MainDatabase[Link],0)),"")</f>
        <v>EDP</v>
      </c>
      <c r="I344" s="62" t="str">
        <f t="array" ref="I344">IF(F344&lt;&gt;"",INDEX(tb_MainDatabase[Size],MATCH(F344,tb_MainDatabase[Link],0)),"")</f>
        <v>4 ml.</v>
      </c>
      <c r="J344" s="65">
        <v>1.0</v>
      </c>
      <c r="K344" s="57">
        <f t="array" ref="K344">IF(F344&lt;&gt;"",INDEX(tb_MainDatabase[ราคา],MATCH(F344,tb_MainDatabase[Link],0)),"")*J344</f>
        <v>179</v>
      </c>
      <c r="L344" s="65">
        <v>179.0</v>
      </c>
      <c r="M344" s="57">
        <f t="shared" si="2"/>
        <v>0</v>
      </c>
      <c r="N344" s="75">
        <f t="shared" si="3"/>
        <v>0</v>
      </c>
      <c r="O344" s="77"/>
      <c r="P344" s="107"/>
      <c r="Q344" s="80"/>
      <c r="R344" s="84">
        <f t="shared" si="4"/>
        <v>0</v>
      </c>
      <c r="S344" s="84"/>
      <c r="T344" s="84"/>
    </row>
    <row r="345" ht="22.5" customHeight="1">
      <c r="A345" s="39" t="s">
        <v>351</v>
      </c>
      <c r="B345" s="44">
        <v>46022.0</v>
      </c>
      <c r="C345" s="46" t="s">
        <v>860</v>
      </c>
      <c r="D345" s="48" t="s">
        <v>955</v>
      </c>
      <c r="E345" s="90">
        <v>2.02500000000201E14</v>
      </c>
      <c r="F345" s="53" t="s">
        <v>859</v>
      </c>
      <c r="G345" s="57">
        <f t="array" ref="G345">IF(F345&lt;&gt;"",INDEX(tb_MainDatabase[Barcode],MATCH(F345,tb_MainDatabase[Link],0)),"")</f>
        <v>8857128012044</v>
      </c>
      <c r="H345" s="62" t="str">
        <f t="array" ref="H345">IF(F345&lt;&gt;"",INDEX(tb_MainDatabase[Grand],MATCH(F345,tb_MainDatabase[Link],0)),"")</f>
        <v>EDP</v>
      </c>
      <c r="I345" s="62" t="str">
        <f t="array" ref="I345">IF(F345&lt;&gt;"",INDEX(tb_MainDatabase[Size],MATCH(F345,tb_MainDatabase[Link],0)),"")</f>
        <v>4 ml.</v>
      </c>
      <c r="J345" s="65">
        <v>1.0</v>
      </c>
      <c r="K345" s="57">
        <f t="array" ref="K345">IF(F345&lt;&gt;"",INDEX(tb_MainDatabase[ราคา],MATCH(F345,tb_MainDatabase[Link],0)),"")*J345</f>
        <v>179</v>
      </c>
      <c r="L345" s="65">
        <v>179.0</v>
      </c>
      <c r="M345" s="57">
        <f t="shared" si="2"/>
        <v>0</v>
      </c>
      <c r="N345" s="75">
        <f t="shared" si="3"/>
        <v>0</v>
      </c>
      <c r="O345" s="77"/>
      <c r="P345" s="107"/>
      <c r="Q345" s="80"/>
      <c r="R345" s="84">
        <f t="shared" si="4"/>
        <v>0</v>
      </c>
      <c r="S345" s="84"/>
      <c r="T345" s="84"/>
    </row>
    <row r="346" ht="22.5" customHeight="1">
      <c r="A346" s="39" t="s">
        <v>351</v>
      </c>
      <c r="B346" s="44">
        <v>46022.0</v>
      </c>
      <c r="C346" s="46" t="s">
        <v>860</v>
      </c>
      <c r="D346" s="48" t="s">
        <v>955</v>
      </c>
      <c r="E346" s="90">
        <v>2.02500000000201E14</v>
      </c>
      <c r="F346" s="53" t="s">
        <v>155</v>
      </c>
      <c r="G346" s="108">
        <f t="array" ref="G346">IF(F346&lt;&gt;"",INDEX(tb_MainDatabase[Barcode],MATCH(F346,tb_MainDatabase[Link],0)),"")</f>
        <v>8857128012130</v>
      </c>
      <c r="H346" s="62" t="str">
        <f t="array" ref="H346">IF(F346&lt;&gt;"",INDEX(tb_MainDatabase[Grand],MATCH(F346,tb_MainDatabase[Link],0)),"")</f>
        <v>Tumbler</v>
      </c>
      <c r="I346" s="62" t="str">
        <f t="array" ref="I346">IF(F346&lt;&gt;"",INDEX(tb_MainDatabase[Size],MATCH(F346,tb_MainDatabase[Link],0)),"")</f>
        <v>White</v>
      </c>
      <c r="J346" s="65">
        <v>1.0</v>
      </c>
      <c r="K346" s="57">
        <f t="array" ref="K346">IF(F346&lt;&gt;"",INDEX(tb_MainDatabase[ราคา],MATCH(F346,tb_MainDatabase[Link],0)),"")*J346</f>
        <v>0</v>
      </c>
      <c r="L346" s="65"/>
      <c r="M346" s="57">
        <f t="shared" si="2"/>
        <v>0</v>
      </c>
      <c r="N346" s="75">
        <f t="shared" si="3"/>
        <v>0</v>
      </c>
      <c r="O346" s="77"/>
      <c r="P346" s="107"/>
      <c r="Q346" s="80"/>
      <c r="R346" s="84">
        <f t="shared" si="4"/>
        <v>0</v>
      </c>
      <c r="S346" s="84"/>
      <c r="T346" s="84"/>
    </row>
    <row r="347" ht="22.5" customHeight="1">
      <c r="A347" s="39" t="s">
        <v>351</v>
      </c>
      <c r="B347" s="44">
        <v>46022.0</v>
      </c>
      <c r="C347" s="46" t="s">
        <v>860</v>
      </c>
      <c r="D347" s="48" t="s">
        <v>967</v>
      </c>
      <c r="E347" s="90">
        <v>2.02500000000202E14</v>
      </c>
      <c r="F347" s="53" t="s">
        <v>77</v>
      </c>
      <c r="G347" s="57">
        <f t="array" ref="G347">IF(F347&lt;&gt;"",INDEX(tb_MainDatabase[Barcode],MATCH(F347,tb_MainDatabase[Link],0)),"")</f>
        <v>8857128012030</v>
      </c>
      <c r="H347" s="62" t="str">
        <f t="array" ref="H347">IF(F347&lt;&gt;"",INDEX(tb_MainDatabase[Grand],MATCH(F347,tb_MainDatabase[Link],0)),"")</f>
        <v>EDP</v>
      </c>
      <c r="I347" s="62" t="str">
        <f t="array" ref="I347">IF(F347&lt;&gt;"",INDEX(tb_MainDatabase[Size],MATCH(F347,tb_MainDatabase[Link],0)),"")</f>
        <v>10 ml.</v>
      </c>
      <c r="J347" s="65">
        <v>1.0</v>
      </c>
      <c r="K347" s="57">
        <f t="array" ref="K347">IF(F347&lt;&gt;"",INDEX(tb_MainDatabase[ราคา],MATCH(F347,tb_MainDatabase[Link],0)),"")*J347</f>
        <v>450</v>
      </c>
      <c r="L347" s="65">
        <v>100.0</v>
      </c>
      <c r="M347" s="57">
        <f t="shared" si="2"/>
        <v>350</v>
      </c>
      <c r="N347" s="75">
        <f t="shared" si="3"/>
        <v>350</v>
      </c>
      <c r="O347" s="77" t="s">
        <v>370</v>
      </c>
      <c r="P347" s="142">
        <v>46022.0</v>
      </c>
      <c r="Q347" s="80"/>
      <c r="R347" s="84" t="str">
        <f t="shared" si="4"/>
        <v>1767160255405199382</v>
      </c>
      <c r="S347" s="84"/>
      <c r="T347" s="84"/>
    </row>
    <row r="348" ht="22.5" customHeight="1">
      <c r="A348" s="39" t="s">
        <v>351</v>
      </c>
      <c r="B348" s="44">
        <v>46022.0</v>
      </c>
      <c r="C348" s="46" t="s">
        <v>860</v>
      </c>
      <c r="D348" s="48" t="s">
        <v>970</v>
      </c>
      <c r="E348" s="90">
        <v>2.02500000000203E14</v>
      </c>
      <c r="F348" s="53" t="s">
        <v>212</v>
      </c>
      <c r="G348" s="57">
        <f t="array" ref="G348">IF(F348&lt;&gt;"",INDEX(tb_MainDatabase[Barcode],MATCH(F348,tb_MainDatabase[Link],0)),"")</f>
        <v>8857128011911</v>
      </c>
      <c r="H348" s="62" t="str">
        <f t="array" ref="H348">IF(F348&lt;&gt;"",INDEX(tb_MainDatabase[Grand],MATCH(F348,tb_MainDatabase[Link],0)),"")</f>
        <v>EDP</v>
      </c>
      <c r="I348" s="62" t="str">
        <f t="array" ref="I348">IF(F348&lt;&gt;"",INDEX(tb_MainDatabase[Size],MATCH(F348,tb_MainDatabase[Link],0)),"")</f>
        <v>30 ml.</v>
      </c>
      <c r="J348" s="65">
        <v>1.0</v>
      </c>
      <c r="K348" s="57">
        <f t="array" ref="K348">IF(F348&lt;&gt;"",INDEX(tb_MainDatabase[ราคา],MATCH(F348,tb_MainDatabase[Link],0)),"")*J348</f>
        <v>1290</v>
      </c>
      <c r="L348" s="65">
        <v>300.0</v>
      </c>
      <c r="M348" s="57">
        <f t="shared" si="2"/>
        <v>990</v>
      </c>
      <c r="N348" s="75">
        <f t="shared" si="3"/>
        <v>990</v>
      </c>
      <c r="O348" s="77" t="s">
        <v>370</v>
      </c>
      <c r="P348" s="142">
        <v>46022.0</v>
      </c>
      <c r="Q348" s="80"/>
      <c r="R348" s="84" t="str">
        <f t="shared" si="4"/>
        <v>1767166766365770947</v>
      </c>
      <c r="S348" s="84"/>
      <c r="T348" s="84"/>
    </row>
    <row r="349" ht="22.5" customHeight="1">
      <c r="A349" s="39" t="s">
        <v>351</v>
      </c>
      <c r="B349" s="44">
        <v>46022.0</v>
      </c>
      <c r="C349" s="46" t="s">
        <v>860</v>
      </c>
      <c r="D349" s="48" t="s">
        <v>972</v>
      </c>
      <c r="E349" s="90">
        <v>2.02500000000204E14</v>
      </c>
      <c r="F349" s="53" t="s">
        <v>195</v>
      </c>
      <c r="G349" s="57">
        <f t="array" ref="G349">IF(F349&lt;&gt;"",INDEX(tb_MainDatabase[Barcode],MATCH(F349,tb_MainDatabase[Link],0)),"")</f>
        <v>8857128011300</v>
      </c>
      <c r="H349" s="62" t="str">
        <f t="array" ref="H349">IF(F349&lt;&gt;"",INDEX(tb_MainDatabase[Grand],MATCH(F349,tb_MainDatabase[Link],0)),"")</f>
        <v>EDP</v>
      </c>
      <c r="I349" s="62" t="str">
        <f t="array" ref="I349">IF(F349&lt;&gt;"",INDEX(tb_MainDatabase[Size],MATCH(F349,tb_MainDatabase[Link],0)),"")</f>
        <v>50 ml.</v>
      </c>
      <c r="J349" s="65">
        <v>1.0</v>
      </c>
      <c r="K349" s="57">
        <f t="array" ref="K349">IF(F349&lt;&gt;"",INDEX(tb_MainDatabase[ราคา],MATCH(F349,tb_MainDatabase[Link],0)),"")*J349</f>
        <v>1890</v>
      </c>
      <c r="L349" s="65">
        <v>500.0</v>
      </c>
      <c r="M349" s="57">
        <f t="shared" si="2"/>
        <v>1390</v>
      </c>
      <c r="N349" s="75">
        <f t="shared" si="3"/>
        <v>5560</v>
      </c>
      <c r="O349" s="77" t="s">
        <v>370</v>
      </c>
      <c r="P349" s="142">
        <v>46022.0</v>
      </c>
      <c r="Q349" s="80">
        <v>0.61875</v>
      </c>
      <c r="R349" s="84" t="str">
        <f t="shared" si="4"/>
        <v>1767167323898443059</v>
      </c>
      <c r="S349" s="84"/>
      <c r="T349" s="84"/>
    </row>
    <row r="350" ht="22.5" customHeight="1">
      <c r="A350" s="39" t="s">
        <v>351</v>
      </c>
      <c r="B350" s="44">
        <v>46022.0</v>
      </c>
      <c r="C350" s="46" t="s">
        <v>860</v>
      </c>
      <c r="D350" s="48" t="s">
        <v>972</v>
      </c>
      <c r="E350" s="90">
        <v>2.02500000000204E14</v>
      </c>
      <c r="F350" s="53" t="s">
        <v>81</v>
      </c>
      <c r="G350" s="57">
        <f t="array" ref="G350">IF(F350&lt;&gt;"",INDEX(tb_MainDatabase[Barcode],MATCH(F350,tb_MainDatabase[Link],0)),"")</f>
        <v>8857128011119</v>
      </c>
      <c r="H350" s="62" t="str">
        <f t="array" ref="H350">IF(F350&lt;&gt;"",INDEX(tb_MainDatabase[Grand],MATCH(F350,tb_MainDatabase[Link],0)),"")</f>
        <v>EDP</v>
      </c>
      <c r="I350" s="62" t="str">
        <f t="array" ref="I350">IF(F350&lt;&gt;"",INDEX(tb_MainDatabase[Size],MATCH(F350,tb_MainDatabase[Link],0)),"")</f>
        <v>50 ml.</v>
      </c>
      <c r="J350" s="65">
        <v>1.0</v>
      </c>
      <c r="K350" s="57">
        <f t="array" ref="K350">IF(F350&lt;&gt;"",INDEX(tb_MainDatabase[ราคา],MATCH(F350,tb_MainDatabase[Link],0)),"")*J350</f>
        <v>1890</v>
      </c>
      <c r="L350" s="65">
        <v>500.0</v>
      </c>
      <c r="M350" s="57">
        <f t="shared" si="2"/>
        <v>1390</v>
      </c>
      <c r="N350" s="75">
        <f t="shared" si="3"/>
        <v>0</v>
      </c>
      <c r="O350" s="77"/>
      <c r="P350" s="107"/>
      <c r="Q350" s="80"/>
      <c r="R350" s="84">
        <f t="shared" si="4"/>
        <v>0</v>
      </c>
      <c r="S350" s="84"/>
      <c r="T350" s="84"/>
    </row>
    <row r="351" ht="22.5" customHeight="1">
      <c r="A351" s="39" t="s">
        <v>351</v>
      </c>
      <c r="B351" s="44">
        <v>46022.0</v>
      </c>
      <c r="C351" s="46" t="s">
        <v>860</v>
      </c>
      <c r="D351" s="48" t="s">
        <v>972</v>
      </c>
      <c r="E351" s="90">
        <v>2.02500000000204E14</v>
      </c>
      <c r="F351" s="53" t="s">
        <v>89</v>
      </c>
      <c r="G351" s="57">
        <f t="array" ref="G351">IF(F351&lt;&gt;"",INDEX(tb_MainDatabase[Barcode],MATCH(F351,tb_MainDatabase[Link],0)),"")</f>
        <v>8857128011058</v>
      </c>
      <c r="H351" s="62" t="str">
        <f t="array" ref="H351">IF(F351&lt;&gt;"",INDEX(tb_MainDatabase[Grand],MATCH(F351,tb_MainDatabase[Link],0)),"")</f>
        <v>EDP</v>
      </c>
      <c r="I351" s="62" t="str">
        <f t="array" ref="I351">IF(F351&lt;&gt;"",INDEX(tb_MainDatabase[Size],MATCH(F351,tb_MainDatabase[Link],0)),"")</f>
        <v>50 ml.</v>
      </c>
      <c r="J351" s="65">
        <v>1.0</v>
      </c>
      <c r="K351" s="57">
        <f t="array" ref="K351">IF(F351&lt;&gt;"",INDEX(tb_MainDatabase[ราคา],MATCH(F351,tb_MainDatabase[Link],0)),"")*J351</f>
        <v>1890</v>
      </c>
      <c r="L351" s="65">
        <v>500.0</v>
      </c>
      <c r="M351" s="57">
        <f t="shared" si="2"/>
        <v>1390</v>
      </c>
      <c r="N351" s="75">
        <f t="shared" si="3"/>
        <v>0</v>
      </c>
      <c r="O351" s="77"/>
      <c r="P351" s="107"/>
      <c r="Q351" s="80"/>
      <c r="R351" s="84">
        <f t="shared" si="4"/>
        <v>0</v>
      </c>
      <c r="S351" s="84"/>
      <c r="T351" s="84"/>
    </row>
    <row r="352" ht="22.5" customHeight="1">
      <c r="A352" s="39" t="s">
        <v>351</v>
      </c>
      <c r="B352" s="44">
        <v>46022.0</v>
      </c>
      <c r="C352" s="46" t="s">
        <v>860</v>
      </c>
      <c r="D352" s="48" t="s">
        <v>972</v>
      </c>
      <c r="E352" s="90">
        <v>2.02500000000204E14</v>
      </c>
      <c r="F352" s="53" t="s">
        <v>165</v>
      </c>
      <c r="G352" s="57">
        <f t="array" ref="G352">IF(F352&lt;&gt;"",INDEX(tb_MainDatabase[Barcode],MATCH(F352,tb_MainDatabase[Link],0)),"")</f>
        <v>8857128012018</v>
      </c>
      <c r="H352" s="62" t="str">
        <f t="array" ref="H352">IF(F352&lt;&gt;"",INDEX(tb_MainDatabase[Grand],MATCH(F352,tb_MainDatabase[Link],0)),"")</f>
        <v>EDP</v>
      </c>
      <c r="I352" s="62" t="str">
        <f t="array" ref="I352">IF(F352&lt;&gt;"",INDEX(tb_MainDatabase[Size],MATCH(F352,tb_MainDatabase[Link],0)),"")</f>
        <v>50 ml.</v>
      </c>
      <c r="J352" s="65">
        <v>1.0</v>
      </c>
      <c r="K352" s="57">
        <f t="array" ref="K352">IF(F352&lt;&gt;"",INDEX(tb_MainDatabase[ราคา],MATCH(F352,tb_MainDatabase[Link],0)),"")*J352</f>
        <v>1890</v>
      </c>
      <c r="L352" s="65">
        <v>500.0</v>
      </c>
      <c r="M352" s="57">
        <f t="shared" si="2"/>
        <v>1390</v>
      </c>
      <c r="N352" s="75">
        <f t="shared" si="3"/>
        <v>0</v>
      </c>
      <c r="O352" s="77"/>
      <c r="P352" s="107"/>
      <c r="Q352" s="80"/>
      <c r="R352" s="84">
        <f t="shared" si="4"/>
        <v>0</v>
      </c>
      <c r="S352" s="84"/>
      <c r="T352" s="84"/>
    </row>
    <row r="353" ht="22.5" customHeight="1">
      <c r="A353" s="39" t="s">
        <v>351</v>
      </c>
      <c r="B353" s="44">
        <v>46022.0</v>
      </c>
      <c r="C353" s="46" t="s">
        <v>860</v>
      </c>
      <c r="D353" s="48" t="s">
        <v>972</v>
      </c>
      <c r="E353" s="90">
        <v>2.02500000000204E14</v>
      </c>
      <c r="F353" s="53" t="s">
        <v>82</v>
      </c>
      <c r="G353" s="57">
        <f t="array" ref="G353">IF(F353&lt;&gt;"",INDEX(tb_MainDatabase[Barcode],MATCH(F353,tb_MainDatabase[Link],0)),"")</f>
        <v>8857128012078</v>
      </c>
      <c r="H353" s="62" t="str">
        <f t="array" ref="H353">IF(F353&lt;&gt;"",INDEX(tb_MainDatabase[Grand],MATCH(F353,tb_MainDatabase[Link],0)),"")</f>
        <v>EDP</v>
      </c>
      <c r="I353" s="62" t="str">
        <f t="array" ref="I353">IF(F353&lt;&gt;"",INDEX(tb_MainDatabase[Size],MATCH(F353,tb_MainDatabase[Link],0)),"")</f>
        <v>4 ml.</v>
      </c>
      <c r="J353" s="65">
        <v>1.0</v>
      </c>
      <c r="K353" s="57">
        <f t="array" ref="K353">IF(F353&lt;&gt;"",INDEX(tb_MainDatabase[ราคา],MATCH(F353,tb_MainDatabase[Link],0)),"")*J353</f>
        <v>179</v>
      </c>
      <c r="L353" s="65">
        <v>179.0</v>
      </c>
      <c r="M353" s="57">
        <f t="shared" si="2"/>
        <v>0</v>
      </c>
      <c r="N353" s="75">
        <f t="shared" si="3"/>
        <v>0</v>
      </c>
      <c r="O353" s="77"/>
      <c r="P353" s="107"/>
      <c r="Q353" s="80"/>
      <c r="R353" s="84">
        <f t="shared" si="4"/>
        <v>0</v>
      </c>
      <c r="S353" s="84"/>
      <c r="T353" s="84"/>
    </row>
    <row r="354" ht="22.5" customHeight="1">
      <c r="A354" s="39" t="s">
        <v>351</v>
      </c>
      <c r="B354" s="44">
        <v>46022.0</v>
      </c>
      <c r="C354" s="46" t="s">
        <v>860</v>
      </c>
      <c r="D354" s="48" t="s">
        <v>972</v>
      </c>
      <c r="E354" s="90">
        <v>2.02500000000204E14</v>
      </c>
      <c r="F354" s="53" t="s">
        <v>828</v>
      </c>
      <c r="G354" s="57">
        <f t="array" ref="G354">IF(F354&lt;&gt;"",INDEX(tb_MainDatabase[Barcode],MATCH(F354,tb_MainDatabase[Link],0)),"")</f>
        <v>8857128012015</v>
      </c>
      <c r="H354" s="62" t="str">
        <f t="array" ref="H354">IF(F354&lt;&gt;"",INDEX(tb_MainDatabase[Grand],MATCH(F354,tb_MainDatabase[Link],0)),"")</f>
        <v>EDP</v>
      </c>
      <c r="I354" s="62" t="str">
        <f t="array" ref="I354">IF(F354&lt;&gt;"",INDEX(tb_MainDatabase[Size],MATCH(F354,tb_MainDatabase[Link],0)),"")</f>
        <v>4 ml.</v>
      </c>
      <c r="J354" s="65">
        <v>1.0</v>
      </c>
      <c r="K354" s="57">
        <f t="array" ref="K354">IF(F354&lt;&gt;"",INDEX(tb_MainDatabase[ราคา],MATCH(F354,tb_MainDatabase[Link],0)),"")*J354</f>
        <v>179</v>
      </c>
      <c r="L354" s="65">
        <v>179.0</v>
      </c>
      <c r="M354" s="57">
        <f t="shared" si="2"/>
        <v>0</v>
      </c>
      <c r="N354" s="75">
        <f t="shared" si="3"/>
        <v>0</v>
      </c>
      <c r="O354" s="77"/>
      <c r="P354" s="107"/>
      <c r="Q354" s="80"/>
      <c r="R354" s="84">
        <f t="shared" si="4"/>
        <v>0</v>
      </c>
      <c r="S354" s="84"/>
      <c r="T354" s="84"/>
    </row>
    <row r="355" ht="22.5" customHeight="1">
      <c r="A355" s="39" t="s">
        <v>351</v>
      </c>
      <c r="B355" s="44">
        <v>46022.0</v>
      </c>
      <c r="C355" s="46" t="s">
        <v>860</v>
      </c>
      <c r="D355" s="48" t="s">
        <v>972</v>
      </c>
      <c r="E355" s="90">
        <v>2.02500000000204E14</v>
      </c>
      <c r="F355" s="53" t="s">
        <v>78</v>
      </c>
      <c r="G355" s="108">
        <f t="array" ref="G355">IF(F355&lt;&gt;"",INDEX(tb_MainDatabase[Barcode],MATCH(F355,tb_MainDatabase[Link],0)),"")</f>
        <v>8857128012132</v>
      </c>
      <c r="H355" s="62" t="str">
        <f t="array" ref="H355">IF(F355&lt;&gt;"",INDEX(tb_MainDatabase[Grand],MATCH(F355,tb_MainDatabase[Link],0)),"")</f>
        <v>Cloth</v>
      </c>
      <c r="I355" s="62" t="str">
        <f t="array" ref="I355">IF(F355&lt;&gt;"",INDEX(tb_MainDatabase[Size],MATCH(F355,tb_MainDatabase[Link],0)),"")</f>
        <v>Size M</v>
      </c>
      <c r="J355" s="65">
        <v>1.0</v>
      </c>
      <c r="K355" s="57">
        <f t="array" ref="K355">IF(F355&lt;&gt;"",INDEX(tb_MainDatabase[ราคา],MATCH(F355,tb_MainDatabase[Link],0)),"")*J355</f>
        <v>0</v>
      </c>
      <c r="L355" s="65"/>
      <c r="M355" s="57">
        <f t="shared" si="2"/>
        <v>0</v>
      </c>
      <c r="N355" s="75">
        <f t="shared" si="3"/>
        <v>0</v>
      </c>
      <c r="O355" s="77"/>
      <c r="P355" s="107"/>
      <c r="Q355" s="80"/>
      <c r="R355" s="84">
        <f t="shared" si="4"/>
        <v>0</v>
      </c>
      <c r="S355" s="84"/>
      <c r="T355" s="84"/>
    </row>
    <row r="356" ht="22.5" customHeight="1">
      <c r="A356" s="39" t="s">
        <v>351</v>
      </c>
      <c r="B356" s="44">
        <v>46022.0</v>
      </c>
      <c r="C356" s="46" t="s">
        <v>860</v>
      </c>
      <c r="D356" s="48" t="s">
        <v>972</v>
      </c>
      <c r="E356" s="90">
        <v>2.02500000000204E14</v>
      </c>
      <c r="F356" s="53" t="s">
        <v>155</v>
      </c>
      <c r="G356" s="108">
        <f t="array" ref="G356">IF(F356&lt;&gt;"",INDEX(tb_MainDatabase[Barcode],MATCH(F356,tb_MainDatabase[Link],0)),"")</f>
        <v>8857128012130</v>
      </c>
      <c r="H356" s="62" t="str">
        <f t="array" ref="H356">IF(F356&lt;&gt;"",INDEX(tb_MainDatabase[Grand],MATCH(F356,tb_MainDatabase[Link],0)),"")</f>
        <v>Tumbler</v>
      </c>
      <c r="I356" s="62" t="str">
        <f t="array" ref="I356">IF(F356&lt;&gt;"",INDEX(tb_MainDatabase[Size],MATCH(F356,tb_MainDatabase[Link],0)),"")</f>
        <v>White</v>
      </c>
      <c r="J356" s="65">
        <v>1.0</v>
      </c>
      <c r="K356" s="57">
        <f t="array" ref="K356">IF(F356&lt;&gt;"",INDEX(tb_MainDatabase[ราคา],MATCH(F356,tb_MainDatabase[Link],0)),"")*J356</f>
        <v>0</v>
      </c>
      <c r="L356" s="65"/>
      <c r="M356" s="57">
        <f t="shared" si="2"/>
        <v>0</v>
      </c>
      <c r="N356" s="75">
        <f t="shared" si="3"/>
        <v>0</v>
      </c>
      <c r="O356" s="77"/>
      <c r="P356" s="107"/>
      <c r="Q356" s="80"/>
      <c r="R356" s="84">
        <f t="shared" si="4"/>
        <v>0</v>
      </c>
      <c r="S356" s="84"/>
      <c r="T356" s="84"/>
    </row>
    <row r="357" ht="22.5" customHeight="1">
      <c r="A357" s="39" t="s">
        <v>351</v>
      </c>
      <c r="B357" s="44">
        <v>46022.0</v>
      </c>
      <c r="C357" s="46" t="s">
        <v>860</v>
      </c>
      <c r="D357" s="48" t="s">
        <v>984</v>
      </c>
      <c r="E357" s="90">
        <v>2.02500000000205E14</v>
      </c>
      <c r="F357" s="53" t="s">
        <v>259</v>
      </c>
      <c r="G357" s="57">
        <f t="array" ref="G357">IF(F357&lt;&gt;"",INDEX(tb_MainDatabase[Barcode],MATCH(F357,tb_MainDatabase[Link],0)),"")</f>
        <v>8857128011133</v>
      </c>
      <c r="H357" s="62" t="str">
        <f t="array" ref="H357">IF(F357&lt;&gt;"",INDEX(tb_MainDatabase[Grand],MATCH(F357,tb_MainDatabase[Link],0)),"")</f>
        <v>EDP</v>
      </c>
      <c r="I357" s="62" t="str">
        <f t="array" ref="I357">IF(F357&lt;&gt;"",INDEX(tb_MainDatabase[Size],MATCH(F357,tb_MainDatabase[Link],0)),"")</f>
        <v>50 ml.</v>
      </c>
      <c r="J357" s="65">
        <v>1.0</v>
      </c>
      <c r="K357" s="57">
        <f t="array" ref="K357">IF(F357&lt;&gt;"",INDEX(tb_MainDatabase[ราคา],MATCH(F357,tb_MainDatabase[Link],0)),"")*J357</f>
        <v>1890</v>
      </c>
      <c r="L357" s="65">
        <v>500.0</v>
      </c>
      <c r="M357" s="57">
        <f t="shared" si="2"/>
        <v>1390</v>
      </c>
      <c r="N357" s="75">
        <f t="shared" si="3"/>
        <v>2380</v>
      </c>
      <c r="O357" s="77" t="s">
        <v>133</v>
      </c>
      <c r="P357" s="107"/>
      <c r="Q357" s="80"/>
      <c r="R357" s="84" t="str">
        <f t="shared" si="4"/>
        <v>1767172373207954097</v>
      </c>
      <c r="S357" s="84"/>
      <c r="T357" s="84"/>
    </row>
    <row r="358" ht="22.5" customHeight="1">
      <c r="A358" s="39" t="s">
        <v>351</v>
      </c>
      <c r="B358" s="44">
        <v>46022.0</v>
      </c>
      <c r="C358" s="46" t="s">
        <v>860</v>
      </c>
      <c r="D358" s="48" t="s">
        <v>984</v>
      </c>
      <c r="E358" s="90">
        <v>2.02500000000205E14</v>
      </c>
      <c r="F358" s="53" t="s">
        <v>494</v>
      </c>
      <c r="G358" s="57">
        <f t="array" ref="G358">IF(F358&lt;&gt;"",INDEX(tb_MainDatabase[Barcode],MATCH(F358,tb_MainDatabase[Link],0)),"")</f>
        <v>8857128011881</v>
      </c>
      <c r="H358" s="62" t="str">
        <f t="array" ref="H358">IF(F358&lt;&gt;"",INDEX(tb_MainDatabase[Grand],MATCH(F358,tb_MainDatabase[Link],0)),"")</f>
        <v>EDP</v>
      </c>
      <c r="I358" s="62" t="str">
        <f t="array" ref="I358">IF(F358&lt;&gt;"",INDEX(tb_MainDatabase[Size],MATCH(F358,tb_MainDatabase[Link],0)),"")</f>
        <v>30 ml.</v>
      </c>
      <c r="J358" s="65">
        <v>1.0</v>
      </c>
      <c r="K358" s="57">
        <f t="array" ref="K358">IF(F358&lt;&gt;"",INDEX(tb_MainDatabase[ราคา],MATCH(F358,tb_MainDatabase[Link],0)),"")*J358</f>
        <v>1290</v>
      </c>
      <c r="L358" s="65">
        <v>300.0</v>
      </c>
      <c r="M358" s="57">
        <f t="shared" si="2"/>
        <v>990</v>
      </c>
      <c r="N358" s="75">
        <f t="shared" si="3"/>
        <v>0</v>
      </c>
      <c r="O358" s="77"/>
      <c r="P358" s="107"/>
      <c r="Q358" s="80"/>
      <c r="R358" s="84">
        <f t="shared" si="4"/>
        <v>0</v>
      </c>
      <c r="S358" s="84"/>
      <c r="T358" s="84"/>
    </row>
    <row r="359" ht="22.5" customHeight="1">
      <c r="A359" s="39" t="s">
        <v>351</v>
      </c>
      <c r="B359" s="44">
        <v>46022.0</v>
      </c>
      <c r="C359" s="46" t="s">
        <v>860</v>
      </c>
      <c r="D359" s="48" t="s">
        <v>984</v>
      </c>
      <c r="E359" s="90">
        <v>2.02500000000205E14</v>
      </c>
      <c r="F359" s="53" t="s">
        <v>825</v>
      </c>
      <c r="G359" s="57">
        <f t="array" ref="G359">IF(F359&lt;&gt;"",INDEX(tb_MainDatabase[Barcode],MATCH(F359,tb_MainDatabase[Link],0)),"")</f>
        <v>8857128012043</v>
      </c>
      <c r="H359" s="62" t="str">
        <f t="array" ref="H359">IF(F359&lt;&gt;"",INDEX(tb_MainDatabase[Grand],MATCH(F359,tb_MainDatabase[Link],0)),"")</f>
        <v>EDP</v>
      </c>
      <c r="I359" s="62" t="str">
        <f t="array" ref="I359">IF(F359&lt;&gt;"",INDEX(tb_MainDatabase[Size],MATCH(F359,tb_MainDatabase[Link],0)),"")</f>
        <v>4 ml.</v>
      </c>
      <c r="J359" s="65">
        <v>1.0</v>
      </c>
      <c r="K359" s="57">
        <f t="array" ref="K359">IF(F359&lt;&gt;"",INDEX(tb_MainDatabase[ราคา],MATCH(F359,tb_MainDatabase[Link],0)),"")*J359</f>
        <v>179</v>
      </c>
      <c r="L359" s="65">
        <v>179.0</v>
      </c>
      <c r="M359" s="57">
        <f t="shared" si="2"/>
        <v>0</v>
      </c>
      <c r="N359" s="75">
        <f t="shared" si="3"/>
        <v>0</v>
      </c>
      <c r="O359" s="77"/>
      <c r="P359" s="107"/>
      <c r="Q359" s="80"/>
      <c r="R359" s="84">
        <f t="shared" si="4"/>
        <v>0</v>
      </c>
      <c r="S359" s="84"/>
      <c r="T359" s="84"/>
    </row>
    <row r="360" ht="22.5" customHeight="1">
      <c r="A360" s="39" t="s">
        <v>351</v>
      </c>
      <c r="B360" s="44">
        <v>46022.0</v>
      </c>
      <c r="C360" s="46" t="s">
        <v>860</v>
      </c>
      <c r="D360" s="48" t="s">
        <v>984</v>
      </c>
      <c r="E360" s="90">
        <v>2.02500000000205E14</v>
      </c>
      <c r="F360" s="53" t="s">
        <v>78</v>
      </c>
      <c r="G360" s="108">
        <f t="array" ref="G360">IF(F360&lt;&gt;"",INDEX(tb_MainDatabase[Barcode],MATCH(F360,tb_MainDatabase[Link],0)),"")</f>
        <v>8857128012132</v>
      </c>
      <c r="H360" s="62" t="str">
        <f t="array" ref="H360">IF(F360&lt;&gt;"",INDEX(tb_MainDatabase[Grand],MATCH(F360,tb_MainDatabase[Link],0)),"")</f>
        <v>Cloth</v>
      </c>
      <c r="I360" s="62" t="str">
        <f t="array" ref="I360">IF(F360&lt;&gt;"",INDEX(tb_MainDatabase[Size],MATCH(F360,tb_MainDatabase[Link],0)),"")</f>
        <v>Size M</v>
      </c>
      <c r="J360" s="65">
        <v>1.0</v>
      </c>
      <c r="K360" s="57">
        <f t="array" ref="K360">IF(F360&lt;&gt;"",INDEX(tb_MainDatabase[ราคา],MATCH(F360,tb_MainDatabase[Link],0)),"")*J360</f>
        <v>0</v>
      </c>
      <c r="L360" s="65"/>
      <c r="M360" s="57">
        <f t="shared" si="2"/>
        <v>0</v>
      </c>
      <c r="N360" s="75">
        <f t="shared" si="3"/>
        <v>0</v>
      </c>
      <c r="O360" s="77"/>
      <c r="P360" s="107"/>
      <c r="Q360" s="80"/>
      <c r="R360" s="84">
        <f t="shared" si="4"/>
        <v>0</v>
      </c>
      <c r="S360" s="84"/>
      <c r="T360" s="84"/>
    </row>
    <row r="361" ht="22.5" customHeight="1">
      <c r="A361" s="39" t="s">
        <v>351</v>
      </c>
      <c r="B361" s="44">
        <v>46022.0</v>
      </c>
      <c r="C361" s="46" t="s">
        <v>860</v>
      </c>
      <c r="D361" s="48" t="s">
        <v>985</v>
      </c>
      <c r="E361" s="90">
        <v>2.02500000000206E14</v>
      </c>
      <c r="F361" s="53" t="s">
        <v>500</v>
      </c>
      <c r="G361" s="57">
        <f t="array" ref="G361">IF(F361&lt;&gt;"",INDEX(tb_MainDatabase[Barcode],MATCH(F361,tb_MainDatabase[Link],0)),"")</f>
        <v>8857128011072</v>
      </c>
      <c r="H361" s="62" t="str">
        <f t="array" ref="H361">IF(F361&lt;&gt;"",INDEX(tb_MainDatabase[Grand],MATCH(F361,tb_MainDatabase[Link],0)),"")</f>
        <v>EDP</v>
      </c>
      <c r="I361" s="62" t="str">
        <f t="array" ref="I361">IF(F361&lt;&gt;"",INDEX(tb_MainDatabase[Size],MATCH(F361,tb_MainDatabase[Link],0)),"")</f>
        <v>50 ml.</v>
      </c>
      <c r="J361" s="65">
        <v>1.0</v>
      </c>
      <c r="K361" s="57">
        <f t="array" ref="K361">IF(F361&lt;&gt;"",INDEX(tb_MainDatabase[ราคา],MATCH(F361,tb_MainDatabase[Link],0)),"")*J361</f>
        <v>1890</v>
      </c>
      <c r="L361" s="65">
        <v>500.0</v>
      </c>
      <c r="M361" s="57">
        <f t="shared" si="2"/>
        <v>1390</v>
      </c>
      <c r="N361" s="75">
        <f t="shared" si="3"/>
        <v>2090</v>
      </c>
      <c r="O361" s="77" t="s">
        <v>133</v>
      </c>
      <c r="P361" s="142"/>
      <c r="Q361" s="80"/>
      <c r="R361" s="84" t="str">
        <f t="shared" si="4"/>
        <v>1767173696651229964</v>
      </c>
      <c r="S361" s="84"/>
      <c r="T361" s="84"/>
    </row>
    <row r="362" ht="22.5" customHeight="1">
      <c r="A362" s="39" t="s">
        <v>351</v>
      </c>
      <c r="B362" s="44">
        <v>46022.0</v>
      </c>
      <c r="C362" s="46" t="s">
        <v>860</v>
      </c>
      <c r="D362" s="48" t="s">
        <v>985</v>
      </c>
      <c r="E362" s="90">
        <v>2.02500000000206E14</v>
      </c>
      <c r="F362" s="53" t="s">
        <v>986</v>
      </c>
      <c r="G362" s="57">
        <f t="array" ref="G362">IF(F362&lt;&gt;"",INDEX(tb_MainDatabase[Barcode],MATCH(F362,tb_MainDatabase[Link],0)),"")</f>
        <v>8857128012065</v>
      </c>
      <c r="H362" s="62" t="str">
        <f t="array" ref="H362">IF(F362&lt;&gt;"",INDEX(tb_MainDatabase[Grand],MATCH(F362,tb_MainDatabase[Link],0)),"")</f>
        <v>EDP</v>
      </c>
      <c r="I362" s="62" t="str">
        <f t="array" ref="I362">IF(F362&lt;&gt;"",INDEX(tb_MainDatabase[Size],MATCH(F362,tb_MainDatabase[Link],0)),"")</f>
        <v>10 ml.</v>
      </c>
      <c r="J362" s="65">
        <v>1.0</v>
      </c>
      <c r="K362" s="57">
        <f t="array" ref="K362">IF(F362&lt;&gt;"",INDEX(tb_MainDatabase[ราคา],MATCH(F362,tb_MainDatabase[Link],0)),"")*J362</f>
        <v>450</v>
      </c>
      <c r="L362" s="65">
        <v>100.0</v>
      </c>
      <c r="M362" s="57">
        <f t="shared" si="2"/>
        <v>350</v>
      </c>
      <c r="N362" s="75">
        <f t="shared" si="3"/>
        <v>0</v>
      </c>
      <c r="O362" s="77"/>
      <c r="P362" s="107"/>
      <c r="Q362" s="80"/>
      <c r="R362" s="84">
        <f t="shared" si="4"/>
        <v>0</v>
      </c>
      <c r="S362" s="84"/>
      <c r="T362" s="84"/>
    </row>
    <row r="363" ht="22.5" customHeight="1">
      <c r="A363" s="39" t="s">
        <v>351</v>
      </c>
      <c r="B363" s="44">
        <v>46022.0</v>
      </c>
      <c r="C363" s="46" t="s">
        <v>860</v>
      </c>
      <c r="D363" s="48" t="s">
        <v>985</v>
      </c>
      <c r="E363" s="90">
        <v>2.02500000000206E14</v>
      </c>
      <c r="F363" s="53" t="s">
        <v>94</v>
      </c>
      <c r="G363" s="57">
        <f t="array" ref="G363">IF(F363&lt;&gt;"",INDEX(tb_MainDatabase[Barcode],MATCH(F363,tb_MainDatabase[Link],0)),"")</f>
        <v>8857128012039</v>
      </c>
      <c r="H363" s="62" t="str">
        <f t="array" ref="H363">IF(F363&lt;&gt;"",INDEX(tb_MainDatabase[Grand],MATCH(F363,tb_MainDatabase[Link],0)),"")</f>
        <v>EDP</v>
      </c>
      <c r="I363" s="62" t="str">
        <f t="array" ref="I363">IF(F363&lt;&gt;"",INDEX(tb_MainDatabase[Size],MATCH(F363,tb_MainDatabase[Link],0)),"")</f>
        <v>10 ml.</v>
      </c>
      <c r="J363" s="65">
        <v>1.0</v>
      </c>
      <c r="K363" s="57">
        <f t="array" ref="K363">IF(F363&lt;&gt;"",INDEX(tb_MainDatabase[ราคา],MATCH(F363,tb_MainDatabase[Link],0)),"")*J363</f>
        <v>450</v>
      </c>
      <c r="L363" s="65">
        <v>100.0</v>
      </c>
      <c r="M363" s="57">
        <f t="shared" si="2"/>
        <v>350</v>
      </c>
      <c r="N363" s="75">
        <f t="shared" si="3"/>
        <v>0</v>
      </c>
      <c r="O363" s="77"/>
      <c r="P363" s="107"/>
      <c r="Q363" s="80"/>
      <c r="R363" s="84">
        <f t="shared" si="4"/>
        <v>0</v>
      </c>
      <c r="S363" s="84"/>
      <c r="T363" s="84"/>
    </row>
    <row r="364" ht="22.5" customHeight="1">
      <c r="A364" s="39" t="s">
        <v>351</v>
      </c>
      <c r="B364" s="44">
        <v>46022.0</v>
      </c>
      <c r="C364" s="46" t="s">
        <v>860</v>
      </c>
      <c r="D364" s="48" t="s">
        <v>985</v>
      </c>
      <c r="E364" s="90">
        <v>2.02500000000206E14</v>
      </c>
      <c r="F364" s="53" t="s">
        <v>82</v>
      </c>
      <c r="G364" s="57">
        <f t="array" ref="G364">IF(F364&lt;&gt;"",INDEX(tb_MainDatabase[Barcode],MATCH(F364,tb_MainDatabase[Link],0)),"")</f>
        <v>8857128012078</v>
      </c>
      <c r="H364" s="62" t="str">
        <f t="array" ref="H364">IF(F364&lt;&gt;"",INDEX(tb_MainDatabase[Grand],MATCH(F364,tb_MainDatabase[Link],0)),"")</f>
        <v>EDP</v>
      </c>
      <c r="I364" s="62" t="str">
        <f t="array" ref="I364">IF(F364&lt;&gt;"",INDEX(tb_MainDatabase[Size],MATCH(F364,tb_MainDatabase[Link],0)),"")</f>
        <v>4 ml.</v>
      </c>
      <c r="J364" s="65">
        <v>2.0</v>
      </c>
      <c r="K364" s="57">
        <f t="array" ref="K364">IF(F364&lt;&gt;"",INDEX(tb_MainDatabase[ราคา],MATCH(F364,tb_MainDatabase[Link],0)),"")*J364</f>
        <v>358</v>
      </c>
      <c r="L364" s="65">
        <v>179.0</v>
      </c>
      <c r="M364" s="57">
        <f t="shared" si="2"/>
        <v>0</v>
      </c>
      <c r="N364" s="75">
        <f t="shared" si="3"/>
        <v>0</v>
      </c>
      <c r="O364" s="77"/>
      <c r="P364" s="107"/>
      <c r="Q364" s="80"/>
      <c r="R364" s="84">
        <f t="shared" si="4"/>
        <v>0</v>
      </c>
      <c r="S364" s="84"/>
      <c r="T364" s="84"/>
    </row>
    <row r="365" ht="22.5" customHeight="1">
      <c r="A365" s="39" t="s">
        <v>351</v>
      </c>
      <c r="B365" s="44">
        <v>46022.0</v>
      </c>
      <c r="C365" s="46" t="s">
        <v>860</v>
      </c>
      <c r="D365" s="48" t="s">
        <v>999</v>
      </c>
      <c r="E365" s="90">
        <v>2.02500000000207E14</v>
      </c>
      <c r="F365" s="53" t="s">
        <v>278</v>
      </c>
      <c r="G365" s="57">
        <f t="array" ref="G365">IF(F365&lt;&gt;"",INDEX(tb_MainDatabase[Barcode],MATCH(F365,tb_MainDatabase[Link],0)),"")</f>
        <v>8857128012055</v>
      </c>
      <c r="H365" s="62" t="str">
        <f t="array" ref="H365">IF(F365&lt;&gt;"",INDEX(tb_MainDatabase[Grand],MATCH(F365,tb_MainDatabase[Link],0)),"")</f>
        <v>EDP</v>
      </c>
      <c r="I365" s="62" t="str">
        <f t="array" ref="I365">IF(F365&lt;&gt;"",INDEX(tb_MainDatabase[Size],MATCH(F365,tb_MainDatabase[Link],0)),"")</f>
        <v>10 ml.</v>
      </c>
      <c r="J365" s="65">
        <v>1.0</v>
      </c>
      <c r="K365" s="57">
        <f t="array" ref="K365">IF(F365&lt;&gt;"",INDEX(tb_MainDatabase[ราคา],MATCH(F365,tb_MainDatabase[Link],0)),"")*J365</f>
        <v>450</v>
      </c>
      <c r="L365" s="65">
        <v>100.0</v>
      </c>
      <c r="M365" s="57">
        <f t="shared" si="2"/>
        <v>350</v>
      </c>
      <c r="N365" s="75">
        <f t="shared" si="3"/>
        <v>350</v>
      </c>
      <c r="O365" s="77" t="s">
        <v>370</v>
      </c>
      <c r="P365" s="142">
        <v>46022.0</v>
      </c>
      <c r="Q365" s="255">
        <v>1720.0</v>
      </c>
      <c r="R365" s="84" t="str">
        <f t="shared" si="4"/>
        <v>1767176375124460880</v>
      </c>
      <c r="S365" s="84"/>
      <c r="T365" s="84"/>
    </row>
    <row r="366" ht="22.5" customHeight="1">
      <c r="A366" s="39" t="s">
        <v>351</v>
      </c>
      <c r="B366" s="44">
        <v>46022.0</v>
      </c>
      <c r="C366" s="46" t="s">
        <v>860</v>
      </c>
      <c r="D366" s="48" t="s">
        <v>1000</v>
      </c>
      <c r="E366" s="90">
        <v>2.02500000000208E14</v>
      </c>
      <c r="F366" s="53" t="s">
        <v>1001</v>
      </c>
      <c r="G366" s="57">
        <f t="array" ref="G366">IF(F366&lt;&gt;"",INDEX(tb_MainDatabase[Barcode],MATCH(F366,tb_MainDatabase[Link],0)),"")</f>
        <v>8857128011225</v>
      </c>
      <c r="H366" s="62" t="str">
        <f t="array" ref="H366">IF(F366&lt;&gt;"",INDEX(tb_MainDatabase[Grand],MATCH(F366,tb_MainDatabase[Link],0)),"")</f>
        <v>EDP</v>
      </c>
      <c r="I366" s="62" t="str">
        <f t="array" ref="I366">IF(F366&lt;&gt;"",INDEX(tb_MainDatabase[Size],MATCH(F366,tb_MainDatabase[Link],0)),"")</f>
        <v>50 ml.</v>
      </c>
      <c r="J366" s="65">
        <v>1.0</v>
      </c>
      <c r="K366" s="57">
        <f t="array" ref="K366">IF(F366&lt;&gt;"",INDEX(tb_MainDatabase[ราคา],MATCH(F366,tb_MainDatabase[Link],0)),"")*J366</f>
        <v>1890</v>
      </c>
      <c r="L366" s="65">
        <v>500.0</v>
      </c>
      <c r="M366" s="57">
        <f t="shared" si="2"/>
        <v>1390</v>
      </c>
      <c r="N366" s="75">
        <f t="shared" si="3"/>
        <v>2380</v>
      </c>
      <c r="O366" s="77" t="s">
        <v>370</v>
      </c>
      <c r="P366" s="142">
        <v>46022.0</v>
      </c>
      <c r="Q366" s="80">
        <v>0.7243055555555555</v>
      </c>
      <c r="R366" s="84" t="str">
        <f t="shared" si="4"/>
        <v>1767176462540662612</v>
      </c>
      <c r="S366" s="84"/>
      <c r="T366" s="84"/>
    </row>
    <row r="367" ht="22.5" customHeight="1">
      <c r="A367" s="39" t="s">
        <v>351</v>
      </c>
      <c r="B367" s="44">
        <v>46022.0</v>
      </c>
      <c r="C367" s="46" t="s">
        <v>860</v>
      </c>
      <c r="D367" s="48" t="s">
        <v>1000</v>
      </c>
      <c r="E367" s="90">
        <v>2.02500000000208E14</v>
      </c>
      <c r="F367" s="53" t="s">
        <v>1004</v>
      </c>
      <c r="G367" s="57">
        <f t="array" ref="G367">IF(F367&lt;&gt;"",INDEX(tb_MainDatabase[Barcode],MATCH(F367,tb_MainDatabase[Link],0)),"")</f>
        <v>8857128012025</v>
      </c>
      <c r="H367" s="62" t="str">
        <f t="array" ref="H367">IF(F367&lt;&gt;"",INDEX(tb_MainDatabase[Grand],MATCH(F367,tb_MainDatabase[Link],0)),"")</f>
        <v>EDP</v>
      </c>
      <c r="I367" s="62" t="str">
        <f t="array" ref="I367">IF(F367&lt;&gt;"",INDEX(tb_MainDatabase[Size],MATCH(F367,tb_MainDatabase[Link],0)),"")</f>
        <v>30 ml.</v>
      </c>
      <c r="J367" s="65">
        <v>1.0</v>
      </c>
      <c r="K367" s="57">
        <f t="array" ref="K367">IF(F367&lt;&gt;"",INDEX(tb_MainDatabase[ราคา],MATCH(F367,tb_MainDatabase[Link],0)),"")*J367</f>
        <v>1290</v>
      </c>
      <c r="L367" s="65">
        <v>300.0</v>
      </c>
      <c r="M367" s="57">
        <f t="shared" si="2"/>
        <v>990</v>
      </c>
      <c r="N367" s="75">
        <f t="shared" si="3"/>
        <v>0</v>
      </c>
      <c r="O367" s="77"/>
      <c r="P367" s="107"/>
      <c r="Q367" s="80"/>
      <c r="R367" s="84">
        <f t="shared" si="4"/>
        <v>0</v>
      </c>
      <c r="S367" s="84"/>
      <c r="T367" s="84"/>
    </row>
    <row r="368" ht="22.5" customHeight="1">
      <c r="A368" s="39" t="s">
        <v>351</v>
      </c>
      <c r="B368" s="44">
        <v>46022.0</v>
      </c>
      <c r="C368" s="46" t="s">
        <v>860</v>
      </c>
      <c r="D368" s="48" t="s">
        <v>1000</v>
      </c>
      <c r="E368" s="90">
        <v>2.02500000000208E14</v>
      </c>
      <c r="F368" s="53" t="s">
        <v>828</v>
      </c>
      <c r="G368" s="57">
        <f t="array" ref="G368">IF(F368&lt;&gt;"",INDEX(tb_MainDatabase[Barcode],MATCH(F368,tb_MainDatabase[Link],0)),"")</f>
        <v>8857128012015</v>
      </c>
      <c r="H368" s="62" t="str">
        <f t="array" ref="H368">IF(F368&lt;&gt;"",INDEX(tb_MainDatabase[Grand],MATCH(F368,tb_MainDatabase[Link],0)),"")</f>
        <v>EDP</v>
      </c>
      <c r="I368" s="62" t="str">
        <f t="array" ref="I368">IF(F368&lt;&gt;"",INDEX(tb_MainDatabase[Size],MATCH(F368,tb_MainDatabase[Link],0)),"")</f>
        <v>4 ml.</v>
      </c>
      <c r="J368" s="65">
        <v>1.0</v>
      </c>
      <c r="K368" s="57">
        <f t="array" ref="K368">IF(F368&lt;&gt;"",INDEX(tb_MainDatabase[ราคา],MATCH(F368,tb_MainDatabase[Link],0)),"")*J368</f>
        <v>179</v>
      </c>
      <c r="L368" s="65">
        <v>179.0</v>
      </c>
      <c r="M368" s="57">
        <f t="shared" si="2"/>
        <v>0</v>
      </c>
      <c r="N368" s="75">
        <f t="shared" si="3"/>
        <v>0</v>
      </c>
      <c r="O368" s="77"/>
      <c r="P368" s="107"/>
      <c r="Q368" s="80"/>
      <c r="R368" s="84">
        <f t="shared" si="4"/>
        <v>0</v>
      </c>
      <c r="S368" s="84"/>
      <c r="T368" s="84"/>
    </row>
    <row r="369" ht="22.5" customHeight="1">
      <c r="A369" s="39" t="s">
        <v>351</v>
      </c>
      <c r="B369" s="44">
        <v>46022.0</v>
      </c>
      <c r="C369" s="46" t="s">
        <v>860</v>
      </c>
      <c r="D369" s="48" t="s">
        <v>1000</v>
      </c>
      <c r="E369" s="90">
        <v>2.02500000000208E14</v>
      </c>
      <c r="F369" s="53" t="s">
        <v>78</v>
      </c>
      <c r="G369" s="108">
        <f t="array" ref="G369">IF(F369&lt;&gt;"",INDEX(tb_MainDatabase[Barcode],MATCH(F369,tb_MainDatabase[Link],0)),"")</f>
        <v>8857128012132</v>
      </c>
      <c r="H369" s="62" t="str">
        <f t="array" ref="H369">IF(F369&lt;&gt;"",INDEX(tb_MainDatabase[Grand],MATCH(F369,tb_MainDatabase[Link],0)),"")</f>
        <v>Cloth</v>
      </c>
      <c r="I369" s="62" t="str">
        <f t="array" ref="I369">IF(F369&lt;&gt;"",INDEX(tb_MainDatabase[Size],MATCH(F369,tb_MainDatabase[Link],0)),"")</f>
        <v>Size M</v>
      </c>
      <c r="J369" s="65">
        <v>1.0</v>
      </c>
      <c r="K369" s="57">
        <f t="array" ref="K369">IF(F369&lt;&gt;"",INDEX(tb_MainDatabase[ราคา],MATCH(F369,tb_MainDatabase[Link],0)),"")*J369</f>
        <v>0</v>
      </c>
      <c r="L369" s="65"/>
      <c r="M369" s="57">
        <f t="shared" si="2"/>
        <v>0</v>
      </c>
      <c r="N369" s="75">
        <f t="shared" si="3"/>
        <v>0</v>
      </c>
      <c r="O369" s="77"/>
      <c r="P369" s="107"/>
      <c r="Q369" s="80"/>
      <c r="R369" s="84">
        <f t="shared" si="4"/>
        <v>0</v>
      </c>
      <c r="S369" s="84"/>
      <c r="T369" s="84"/>
    </row>
    <row r="370" ht="22.5" customHeight="1">
      <c r="A370" s="39" t="s">
        <v>351</v>
      </c>
      <c r="B370" s="44">
        <v>46022.0</v>
      </c>
      <c r="C370" s="46" t="s">
        <v>860</v>
      </c>
      <c r="D370" s="48" t="s">
        <v>1030</v>
      </c>
      <c r="E370" s="90">
        <v>2.02500000000209E14</v>
      </c>
      <c r="F370" s="53" t="s">
        <v>451</v>
      </c>
      <c r="G370" s="57">
        <f t="array" ref="G370">IF(F370&lt;&gt;"",INDEX(tb_MainDatabase[Barcode],MATCH(F370,tb_MainDatabase[Link],0)),"")</f>
        <v>8857128011867</v>
      </c>
      <c r="H370" s="62" t="str">
        <f t="array" ref="H370">IF(F370&lt;&gt;"",INDEX(tb_MainDatabase[Grand],MATCH(F370,tb_MainDatabase[Link],0)),"")</f>
        <v>EDP</v>
      </c>
      <c r="I370" s="62" t="str">
        <f t="array" ref="I370">IF(F370&lt;&gt;"",INDEX(tb_MainDatabase[Size],MATCH(F370,tb_MainDatabase[Link],0)),"")</f>
        <v>30 ml.</v>
      </c>
      <c r="J370" s="65">
        <v>1.0</v>
      </c>
      <c r="K370" s="57">
        <f t="array" ref="K370">IF(F370&lt;&gt;"",INDEX(tb_MainDatabase[ราคา],MATCH(F370,tb_MainDatabase[Link],0)),"")*J370</f>
        <v>1290</v>
      </c>
      <c r="L370" s="65">
        <v>300.0</v>
      </c>
      <c r="M370" s="57">
        <f t="shared" si="2"/>
        <v>990</v>
      </c>
      <c r="N370" s="75">
        <f t="shared" si="3"/>
        <v>1980</v>
      </c>
      <c r="O370" s="77" t="s">
        <v>370</v>
      </c>
      <c r="P370" s="142">
        <v>46022.0</v>
      </c>
      <c r="Q370" s="80"/>
      <c r="R370" s="84" t="str">
        <f t="shared" si="4"/>
        <v>1767181576827138763</v>
      </c>
      <c r="S370" s="84"/>
      <c r="T370" s="84"/>
    </row>
    <row r="371" ht="22.5" customHeight="1">
      <c r="A371" s="39" t="s">
        <v>351</v>
      </c>
      <c r="B371" s="44">
        <v>46022.0</v>
      </c>
      <c r="C371" s="46" t="s">
        <v>860</v>
      </c>
      <c r="D371" s="48" t="s">
        <v>1030</v>
      </c>
      <c r="E371" s="90">
        <v>2.02500000000209E14</v>
      </c>
      <c r="F371" s="53" t="s">
        <v>1032</v>
      </c>
      <c r="G371" s="57">
        <f t="array" ref="G371">IF(F371&lt;&gt;"",INDEX(tb_MainDatabase[Barcode],MATCH(F371,tb_MainDatabase[Link],0)),"")</f>
        <v>8857128012031</v>
      </c>
      <c r="H371" s="62" t="str">
        <f t="array" ref="H371">IF(F371&lt;&gt;"",INDEX(tb_MainDatabase[Grand],MATCH(F371,tb_MainDatabase[Link],0)),"")</f>
        <v>EDP</v>
      </c>
      <c r="I371" s="62" t="str">
        <f t="array" ref="I371">IF(F371&lt;&gt;"",INDEX(tb_MainDatabase[Size],MATCH(F371,tb_MainDatabase[Link],0)),"")</f>
        <v>30 ml.</v>
      </c>
      <c r="J371" s="65">
        <v>1.0</v>
      </c>
      <c r="K371" s="57">
        <f t="array" ref="K371">IF(F371&lt;&gt;"",INDEX(tb_MainDatabase[ราคา],MATCH(F371,tb_MainDatabase[Link],0)),"")*J371</f>
        <v>1290</v>
      </c>
      <c r="L371" s="65">
        <v>300.0</v>
      </c>
      <c r="M371" s="57">
        <f t="shared" si="2"/>
        <v>990</v>
      </c>
      <c r="N371" s="75">
        <f t="shared" si="3"/>
        <v>0</v>
      </c>
      <c r="O371" s="77"/>
      <c r="P371" s="107"/>
      <c r="Q371" s="80"/>
      <c r="R371" s="84">
        <f t="shared" si="4"/>
        <v>0</v>
      </c>
      <c r="S371" s="84"/>
      <c r="T371" s="84"/>
    </row>
    <row r="372" ht="22.5" customHeight="1">
      <c r="A372" s="39" t="s">
        <v>351</v>
      </c>
      <c r="B372" s="44">
        <v>46022.0</v>
      </c>
      <c r="C372" s="46" t="s">
        <v>860</v>
      </c>
      <c r="D372" s="48" t="s">
        <v>1030</v>
      </c>
      <c r="E372" s="90">
        <v>2.02500000000209E14</v>
      </c>
      <c r="F372" s="53" t="s">
        <v>859</v>
      </c>
      <c r="G372" s="57">
        <f t="array" ref="G372">IF(F372&lt;&gt;"",INDEX(tb_MainDatabase[Barcode],MATCH(F372,tb_MainDatabase[Link],0)),"")</f>
        <v>8857128012044</v>
      </c>
      <c r="H372" s="62" t="str">
        <f t="array" ref="H372">IF(F372&lt;&gt;"",INDEX(tb_MainDatabase[Grand],MATCH(F372,tb_MainDatabase[Link],0)),"")</f>
        <v>EDP</v>
      </c>
      <c r="I372" s="62" t="str">
        <f t="array" ref="I372">IF(F372&lt;&gt;"",INDEX(tb_MainDatabase[Size],MATCH(F372,tb_MainDatabase[Link],0)),"")</f>
        <v>4 ml.</v>
      </c>
      <c r="J372" s="65">
        <v>1.0</v>
      </c>
      <c r="K372" s="57">
        <f t="array" ref="K372">IF(F372&lt;&gt;"",INDEX(tb_MainDatabase[ราคา],MATCH(F372,tb_MainDatabase[Link],0)),"")*J372</f>
        <v>179</v>
      </c>
      <c r="L372" s="65">
        <v>179.0</v>
      </c>
      <c r="M372" s="57">
        <f t="shared" si="2"/>
        <v>0</v>
      </c>
      <c r="N372" s="75">
        <f t="shared" si="3"/>
        <v>0</v>
      </c>
      <c r="O372" s="77"/>
      <c r="P372" s="107"/>
      <c r="Q372" s="80"/>
      <c r="R372" s="84">
        <f t="shared" si="4"/>
        <v>0</v>
      </c>
      <c r="S372" s="84"/>
      <c r="T372" s="84"/>
    </row>
    <row r="373" ht="22.5" customHeight="1">
      <c r="A373" s="39" t="s">
        <v>351</v>
      </c>
      <c r="B373" s="44">
        <v>46022.0</v>
      </c>
      <c r="C373" s="46" t="s">
        <v>860</v>
      </c>
      <c r="D373" s="48" t="s">
        <v>1030</v>
      </c>
      <c r="E373" s="90">
        <v>2.02500000000209E14</v>
      </c>
      <c r="F373" s="53" t="s">
        <v>78</v>
      </c>
      <c r="G373" s="108">
        <f t="array" ref="G373">IF(F373&lt;&gt;"",INDEX(tb_MainDatabase[Barcode],MATCH(F373,tb_MainDatabase[Link],0)),"")</f>
        <v>8857128012132</v>
      </c>
      <c r="H373" s="62" t="str">
        <f t="array" ref="H373">IF(F373&lt;&gt;"",INDEX(tb_MainDatabase[Grand],MATCH(F373,tb_MainDatabase[Link],0)),"")</f>
        <v>Cloth</v>
      </c>
      <c r="I373" s="62" t="str">
        <f t="array" ref="I373">IF(F373&lt;&gt;"",INDEX(tb_MainDatabase[Size],MATCH(F373,tb_MainDatabase[Link],0)),"")</f>
        <v>Size M</v>
      </c>
      <c r="J373" s="65">
        <v>1.0</v>
      </c>
      <c r="K373" s="57">
        <f t="array" ref="K373">IF(F373&lt;&gt;"",INDEX(tb_MainDatabase[ราคา],MATCH(F373,tb_MainDatabase[Link],0)),"")*J373</f>
        <v>0</v>
      </c>
      <c r="L373" s="65"/>
      <c r="M373" s="57">
        <f t="shared" si="2"/>
        <v>0</v>
      </c>
      <c r="N373" s="75">
        <f t="shared" si="3"/>
        <v>0</v>
      </c>
      <c r="O373" s="77"/>
      <c r="P373" s="107"/>
      <c r="Q373" s="80"/>
      <c r="R373" s="84">
        <f t="shared" si="4"/>
        <v>0</v>
      </c>
      <c r="S373" s="84"/>
      <c r="T373" s="84"/>
    </row>
    <row r="374" ht="22.5" customHeight="1">
      <c r="A374" s="39" t="s">
        <v>351</v>
      </c>
      <c r="B374" s="44">
        <v>46022.0</v>
      </c>
      <c r="C374" s="46" t="s">
        <v>860</v>
      </c>
      <c r="D374" s="48" t="s">
        <v>1038</v>
      </c>
      <c r="E374" s="90">
        <v>2.0250000000021E14</v>
      </c>
      <c r="F374" s="53" t="s">
        <v>94</v>
      </c>
      <c r="G374" s="57">
        <f t="array" ref="G374">IF(F374&lt;&gt;"",INDEX(tb_MainDatabase[Barcode],MATCH(F374,tb_MainDatabase[Link],0)),"")</f>
        <v>8857128012039</v>
      </c>
      <c r="H374" s="62" t="str">
        <f t="array" ref="H374">IF(F374&lt;&gt;"",INDEX(tb_MainDatabase[Grand],MATCH(F374,tb_MainDatabase[Link],0)),"")</f>
        <v>EDP</v>
      </c>
      <c r="I374" s="62" t="str">
        <f t="array" ref="I374">IF(F374&lt;&gt;"",INDEX(tb_MainDatabase[Size],MATCH(F374,tb_MainDatabase[Link],0)),"")</f>
        <v>10 ml.</v>
      </c>
      <c r="J374" s="65">
        <v>1.0</v>
      </c>
      <c r="K374" s="57">
        <f t="array" ref="K374">IF(F374&lt;&gt;"",INDEX(tb_MainDatabase[ราคา],MATCH(F374,tb_MainDatabase[Link],0)),"")*J374</f>
        <v>450</v>
      </c>
      <c r="L374" s="65">
        <v>100.0</v>
      </c>
      <c r="M374" s="57">
        <f t="shared" si="2"/>
        <v>350</v>
      </c>
      <c r="N374" s="75">
        <f t="shared" si="3"/>
        <v>350</v>
      </c>
      <c r="O374" s="77" t="s">
        <v>133</v>
      </c>
      <c r="P374" s="107"/>
      <c r="Q374" s="80"/>
      <c r="R374" s="84" t="str">
        <f t="shared" si="4"/>
        <v>1767184742681851532</v>
      </c>
      <c r="S374" s="84"/>
      <c r="T374" s="84"/>
    </row>
    <row r="375" ht="22.5" customHeight="1">
      <c r="A375" s="39" t="s">
        <v>351</v>
      </c>
      <c r="B375" s="44">
        <v>46022.0</v>
      </c>
      <c r="C375" s="46" t="s">
        <v>860</v>
      </c>
      <c r="D375" s="48" t="s">
        <v>1041</v>
      </c>
      <c r="E375" s="90">
        <v>2.02500000000211E14</v>
      </c>
      <c r="F375" s="53" t="s">
        <v>86</v>
      </c>
      <c r="G375" s="57">
        <f t="array" ref="G375">IF(F375&lt;&gt;"",INDEX(tb_MainDatabase[Barcode],MATCH(F375,tb_MainDatabase[Link],0)),"")</f>
        <v>8857128012041</v>
      </c>
      <c r="H375" s="62" t="str">
        <f t="array" ref="H375">IF(F375&lt;&gt;"",INDEX(tb_MainDatabase[Grand],MATCH(F375,tb_MainDatabase[Link],0)),"")</f>
        <v>EDP</v>
      </c>
      <c r="I375" s="62" t="str">
        <f t="array" ref="I375">IF(F375&lt;&gt;"",INDEX(tb_MainDatabase[Size],MATCH(F375,tb_MainDatabase[Link],0)),"")</f>
        <v>10 ml.</v>
      </c>
      <c r="J375" s="65">
        <v>1.0</v>
      </c>
      <c r="K375" s="57">
        <f t="array" ref="K375">IF(F375&lt;&gt;"",INDEX(tb_MainDatabase[ราคา],MATCH(F375,tb_MainDatabase[Link],0)),"")*J375</f>
        <v>450</v>
      </c>
      <c r="L375" s="65">
        <v>100.0</v>
      </c>
      <c r="M375" s="57">
        <f t="shared" si="2"/>
        <v>350</v>
      </c>
      <c r="N375" s="75">
        <f t="shared" si="3"/>
        <v>350</v>
      </c>
      <c r="O375" s="77" t="s">
        <v>133</v>
      </c>
      <c r="P375" s="107"/>
      <c r="Q375" s="80"/>
      <c r="R375" s="84" t="str">
        <f t="shared" si="4"/>
        <v>1767184963727849867</v>
      </c>
      <c r="S375" s="84"/>
      <c r="T375" s="84"/>
    </row>
    <row r="376" ht="22.5" customHeight="1">
      <c r="A376" s="39" t="s">
        <v>351</v>
      </c>
      <c r="B376" s="44">
        <v>46022.0</v>
      </c>
      <c r="C376" s="46" t="s">
        <v>860</v>
      </c>
      <c r="D376" s="48" t="s">
        <v>1044</v>
      </c>
      <c r="E376" s="90">
        <v>2.02500000000212E14</v>
      </c>
      <c r="F376" s="53" t="s">
        <v>129</v>
      </c>
      <c r="G376" s="57">
        <f t="array" ref="G376">IF(F376&lt;&gt;"",INDEX(tb_MainDatabase[Barcode],MATCH(F376,tb_MainDatabase[Link],0)),"")</f>
        <v>8857128012034</v>
      </c>
      <c r="H376" s="62" t="str">
        <f t="array" ref="H376">IF(F376&lt;&gt;"",INDEX(tb_MainDatabase[Grand],MATCH(F376,tb_MainDatabase[Link],0)),"")</f>
        <v>EDP</v>
      </c>
      <c r="I376" s="62" t="str">
        <f t="array" ref="I376">IF(F376&lt;&gt;"",INDEX(tb_MainDatabase[Size],MATCH(F376,tb_MainDatabase[Link],0)),"")</f>
        <v>10 ml.</v>
      </c>
      <c r="J376" s="65">
        <v>1.0</v>
      </c>
      <c r="K376" s="57">
        <f t="array" ref="K376">IF(F376&lt;&gt;"",INDEX(tb_MainDatabase[ราคา],MATCH(F376,tb_MainDatabase[Link],0)),"")*J376</f>
        <v>450</v>
      </c>
      <c r="L376" s="65">
        <v>100.0</v>
      </c>
      <c r="M376" s="57">
        <f t="shared" si="2"/>
        <v>350</v>
      </c>
      <c r="N376" s="75">
        <f t="shared" si="3"/>
        <v>350</v>
      </c>
      <c r="O376" s="77" t="s">
        <v>133</v>
      </c>
      <c r="P376" s="107"/>
      <c r="Q376" s="80"/>
      <c r="R376" s="84" t="str">
        <f t="shared" si="4"/>
        <v>1767187338828257895</v>
      </c>
      <c r="S376" s="84"/>
      <c r="T376" s="84"/>
    </row>
    <row r="377" ht="22.5" customHeight="1">
      <c r="A377" s="39" t="s">
        <v>351</v>
      </c>
      <c r="B377" s="44">
        <v>46022.0</v>
      </c>
      <c r="C377" s="46" t="s">
        <v>860</v>
      </c>
      <c r="D377" s="48" t="s">
        <v>1047</v>
      </c>
      <c r="E377" s="90">
        <v>2.02500000000213E14</v>
      </c>
      <c r="F377" s="53" t="s">
        <v>136</v>
      </c>
      <c r="G377" s="57">
        <f t="array" ref="G377">IF(F377&lt;&gt;"",INDEX(tb_MainDatabase[Barcode],MATCH(F377,tb_MainDatabase[Link],0)),"")</f>
        <v>8857128011904</v>
      </c>
      <c r="H377" s="62" t="str">
        <f t="array" ref="H377">IF(F377&lt;&gt;"",INDEX(tb_MainDatabase[Grand],MATCH(F377,tb_MainDatabase[Link],0)),"")</f>
        <v>EDP</v>
      </c>
      <c r="I377" s="62" t="str">
        <f t="array" ref="I377">IF(F377&lt;&gt;"",INDEX(tb_MainDatabase[Size],MATCH(F377,tb_MainDatabase[Link],0)),"")</f>
        <v>30 ml.</v>
      </c>
      <c r="J377" s="65">
        <v>1.0</v>
      </c>
      <c r="K377" s="57">
        <f t="array" ref="K377">IF(F377&lt;&gt;"",INDEX(tb_MainDatabase[ราคา],MATCH(F377,tb_MainDatabase[Link],0)),"")*J377</f>
        <v>1290</v>
      </c>
      <c r="L377" s="65">
        <v>300.0</v>
      </c>
      <c r="M377" s="57">
        <f t="shared" si="2"/>
        <v>990</v>
      </c>
      <c r="N377" s="75">
        <f t="shared" si="3"/>
        <v>1340</v>
      </c>
      <c r="O377" s="77" t="s">
        <v>60</v>
      </c>
      <c r="P377" s="142">
        <v>46022.0</v>
      </c>
      <c r="Q377" s="80">
        <v>0.8701388888888889</v>
      </c>
      <c r="R377" s="84" t="str">
        <f t="shared" si="4"/>
        <v>1767189178669125897</v>
      </c>
      <c r="S377" s="84"/>
      <c r="T377" s="84"/>
    </row>
    <row r="378" ht="22.5" customHeight="1">
      <c r="A378" s="39" t="s">
        <v>351</v>
      </c>
      <c r="B378" s="44">
        <v>46022.0</v>
      </c>
      <c r="C378" s="46" t="s">
        <v>860</v>
      </c>
      <c r="D378" s="48" t="s">
        <v>1047</v>
      </c>
      <c r="E378" s="90">
        <v>2.02500000000213E14</v>
      </c>
      <c r="F378" s="53" t="s">
        <v>94</v>
      </c>
      <c r="G378" s="57">
        <f t="array" ref="G378">IF(F378&lt;&gt;"",INDEX(tb_MainDatabase[Barcode],MATCH(F378,tb_MainDatabase[Link],0)),"")</f>
        <v>8857128012039</v>
      </c>
      <c r="H378" s="62" t="str">
        <f t="array" ref="H378">IF(F378&lt;&gt;"",INDEX(tb_MainDatabase[Grand],MATCH(F378,tb_MainDatabase[Link],0)),"")</f>
        <v>EDP</v>
      </c>
      <c r="I378" s="62" t="str">
        <f t="array" ref="I378">IF(F378&lt;&gt;"",INDEX(tb_MainDatabase[Size],MATCH(F378,tb_MainDatabase[Link],0)),"")</f>
        <v>10 ml.</v>
      </c>
      <c r="J378" s="65">
        <v>1.0</v>
      </c>
      <c r="K378" s="57">
        <f t="array" ref="K378">IF(F378&lt;&gt;"",INDEX(tb_MainDatabase[ราคา],MATCH(F378,tb_MainDatabase[Link],0)),"")*J378</f>
        <v>450</v>
      </c>
      <c r="L378" s="65">
        <v>100.0</v>
      </c>
      <c r="M378" s="57">
        <f t="shared" si="2"/>
        <v>350</v>
      </c>
      <c r="N378" s="75">
        <f t="shared" si="3"/>
        <v>0</v>
      </c>
      <c r="O378" s="77"/>
      <c r="P378" s="107"/>
      <c r="Q378" s="80"/>
      <c r="R378" s="84">
        <f t="shared" si="4"/>
        <v>0</v>
      </c>
      <c r="S378" s="84"/>
      <c r="T378" s="84"/>
    </row>
    <row r="379" ht="22.5" customHeight="1">
      <c r="A379" s="39" t="s">
        <v>351</v>
      </c>
      <c r="B379" s="44">
        <v>46022.0</v>
      </c>
      <c r="C379" s="46" t="s">
        <v>860</v>
      </c>
      <c r="D379" s="48" t="s">
        <v>1051</v>
      </c>
      <c r="E379" s="90">
        <v>2.02500000000214E14</v>
      </c>
      <c r="F379" s="53" t="s">
        <v>216</v>
      </c>
      <c r="G379" s="57">
        <f t="array" ref="G379">IF(F379&lt;&gt;"",INDEX(tb_MainDatabase[Barcode],MATCH(F379,tb_MainDatabase[Link],0)),"")</f>
        <v>8857128011522</v>
      </c>
      <c r="H379" s="62" t="str">
        <f t="array" ref="H379">IF(F379&lt;&gt;"",INDEX(tb_MainDatabase[Grand],MATCH(F379,tb_MainDatabase[Link],0)),"")</f>
        <v>EDP</v>
      </c>
      <c r="I379" s="62" t="str">
        <f t="array" ref="I379">IF(F379&lt;&gt;"",INDEX(tb_MainDatabase[Size],MATCH(F379,tb_MainDatabase[Link],0)),"")</f>
        <v>50 ml.</v>
      </c>
      <c r="J379" s="65">
        <v>1.0</v>
      </c>
      <c r="K379" s="57">
        <f t="array" ref="K379">IF(F379&lt;&gt;"",INDEX(tb_MainDatabase[ราคา],MATCH(F379,tb_MainDatabase[Link],0)),"")*J379</f>
        <v>1890</v>
      </c>
      <c r="L379" s="65">
        <v>500.0</v>
      </c>
      <c r="M379" s="57">
        <f t="shared" si="2"/>
        <v>1390</v>
      </c>
      <c r="N379" s="75">
        <f t="shared" si="3"/>
        <v>2140</v>
      </c>
      <c r="O379" s="77" t="s">
        <v>370</v>
      </c>
      <c r="P379" s="142">
        <v>46022.0</v>
      </c>
      <c r="Q379" s="80">
        <v>0.8756944444444444</v>
      </c>
      <c r="R379" s="84" t="str">
        <f t="shared" si="4"/>
        <v>1767189484178833905</v>
      </c>
      <c r="S379" s="84"/>
      <c r="T379" s="84"/>
    </row>
    <row r="380" ht="22.5" customHeight="1">
      <c r="A380" s="39" t="s">
        <v>351</v>
      </c>
      <c r="B380" s="44">
        <v>46022.0</v>
      </c>
      <c r="C380" s="46" t="s">
        <v>860</v>
      </c>
      <c r="D380" s="48" t="s">
        <v>1051</v>
      </c>
      <c r="E380" s="90">
        <v>2.02500000000214E14</v>
      </c>
      <c r="F380" s="53" t="s">
        <v>170</v>
      </c>
      <c r="G380" s="57">
        <f t="array" ref="G380">IF(F380&lt;&gt;"",INDEX(tb_MainDatabase[Barcode],MATCH(F380,tb_MainDatabase[Link],0)),"")</f>
        <v>8857128012103</v>
      </c>
      <c r="H380" s="62" t="str">
        <f t="array" ref="H380">IF(F380&lt;&gt;"",INDEX(tb_MainDatabase[Grand],MATCH(F380,tb_MainDatabase[Link],0)),"")</f>
        <v>PARFUM</v>
      </c>
      <c r="I380" s="62" t="str">
        <f t="array" ref="I380">IF(F380&lt;&gt;"",INDEX(tb_MainDatabase[Size],MATCH(F380,tb_MainDatabase[Link],0)),"")</f>
        <v>10 ml.</v>
      </c>
      <c r="J380" s="65">
        <v>1.0</v>
      </c>
      <c r="K380" s="57">
        <f t="array" ref="K380">IF(F380&lt;&gt;"",INDEX(tb_MainDatabase[ราคา],MATCH(F380,tb_MainDatabase[Link],0)),"")*J380</f>
        <v>850</v>
      </c>
      <c r="L380" s="65">
        <v>100.0</v>
      </c>
      <c r="M380" s="57">
        <f t="shared" si="2"/>
        <v>750</v>
      </c>
      <c r="N380" s="75">
        <f t="shared" si="3"/>
        <v>0</v>
      </c>
      <c r="O380" s="77"/>
      <c r="P380" s="107"/>
      <c r="Q380" s="80"/>
      <c r="R380" s="84">
        <f t="shared" si="4"/>
        <v>0</v>
      </c>
      <c r="S380" s="84"/>
      <c r="T380" s="84"/>
    </row>
    <row r="381" ht="22.5" customHeight="1">
      <c r="A381" s="39" t="s">
        <v>351</v>
      </c>
      <c r="B381" s="44">
        <v>46022.0</v>
      </c>
      <c r="C381" s="46" t="s">
        <v>860</v>
      </c>
      <c r="D381" s="48" t="s">
        <v>1051</v>
      </c>
      <c r="E381" s="90">
        <v>2.02500000000214E14</v>
      </c>
      <c r="F381" s="53" t="s">
        <v>82</v>
      </c>
      <c r="G381" s="57">
        <f t="array" ref="G381">IF(F381&lt;&gt;"",INDEX(tb_MainDatabase[Barcode],MATCH(F381,tb_MainDatabase[Link],0)),"")</f>
        <v>8857128012078</v>
      </c>
      <c r="H381" s="62" t="str">
        <f t="array" ref="H381">IF(F381&lt;&gt;"",INDEX(tb_MainDatabase[Grand],MATCH(F381,tb_MainDatabase[Link],0)),"")</f>
        <v>EDP</v>
      </c>
      <c r="I381" s="62" t="str">
        <f t="array" ref="I381">IF(F381&lt;&gt;"",INDEX(tb_MainDatabase[Size],MATCH(F381,tb_MainDatabase[Link],0)),"")</f>
        <v>4 ml.</v>
      </c>
      <c r="J381" s="65">
        <v>1.0</v>
      </c>
      <c r="K381" s="57">
        <f t="array" ref="K381">IF(F381&lt;&gt;"",INDEX(tb_MainDatabase[ราคา],MATCH(F381,tb_MainDatabase[Link],0)),"")*J381</f>
        <v>179</v>
      </c>
      <c r="L381" s="65">
        <v>179.0</v>
      </c>
      <c r="M381" s="57">
        <f t="shared" si="2"/>
        <v>0</v>
      </c>
      <c r="N381" s="75">
        <f t="shared" si="3"/>
        <v>0</v>
      </c>
      <c r="O381" s="77"/>
      <c r="P381" s="107"/>
      <c r="Q381" s="80"/>
      <c r="R381" s="84">
        <f t="shared" si="4"/>
        <v>0</v>
      </c>
      <c r="S381" s="84"/>
      <c r="T381" s="84"/>
    </row>
    <row r="382" ht="22.5" customHeight="1">
      <c r="A382" s="39" t="s">
        <v>351</v>
      </c>
      <c r="B382" s="44">
        <v>46022.0</v>
      </c>
      <c r="C382" s="46" t="s">
        <v>860</v>
      </c>
      <c r="D382" s="48" t="s">
        <v>1051</v>
      </c>
      <c r="E382" s="90">
        <v>2.02500000000214E14</v>
      </c>
      <c r="F382" s="53" t="s">
        <v>155</v>
      </c>
      <c r="G382" s="108">
        <f t="array" ref="G382">IF(F382&lt;&gt;"",INDEX(tb_MainDatabase[Barcode],MATCH(F382,tb_MainDatabase[Link],0)),"")</f>
        <v>8857128012130</v>
      </c>
      <c r="H382" s="62" t="str">
        <f t="array" ref="H382">IF(F382&lt;&gt;"",INDEX(tb_MainDatabase[Grand],MATCH(F382,tb_MainDatabase[Link],0)),"")</f>
        <v>Tumbler</v>
      </c>
      <c r="I382" s="62" t="str">
        <f t="array" ref="I382">IF(F382&lt;&gt;"",INDEX(tb_MainDatabase[Size],MATCH(F382,tb_MainDatabase[Link],0)),"")</f>
        <v>White</v>
      </c>
      <c r="J382" s="65">
        <v>1.0</v>
      </c>
      <c r="K382" s="57">
        <f t="array" ref="K382">IF(F382&lt;&gt;"",INDEX(tb_MainDatabase[ราคา],MATCH(F382,tb_MainDatabase[Link],0)),"")*J382</f>
        <v>0</v>
      </c>
      <c r="L382" s="65"/>
      <c r="M382" s="57">
        <f t="shared" si="2"/>
        <v>0</v>
      </c>
      <c r="N382" s="75">
        <f t="shared" si="3"/>
        <v>0</v>
      </c>
      <c r="O382" s="77"/>
      <c r="P382" s="107"/>
      <c r="Q382" s="80"/>
      <c r="R382" s="84">
        <f t="shared" si="4"/>
        <v>0</v>
      </c>
      <c r="S382" s="84"/>
      <c r="T382" s="84"/>
    </row>
    <row r="383" ht="22.5" customHeight="1">
      <c r="A383" s="39" t="s">
        <v>351</v>
      </c>
      <c r="B383" s="44">
        <v>46022.0</v>
      </c>
      <c r="C383" s="46" t="s">
        <v>860</v>
      </c>
      <c r="D383" s="48" t="s">
        <v>1055</v>
      </c>
      <c r="E383" s="90">
        <v>2.02500000000215E14</v>
      </c>
      <c r="F383" s="53" t="s">
        <v>517</v>
      </c>
      <c r="G383" s="57">
        <f t="array" ref="G383">IF(F383&lt;&gt;"",INDEX(tb_MainDatabase[Barcode],MATCH(F383,tb_MainDatabase[Link],0)),"")</f>
        <v>8857128012058</v>
      </c>
      <c r="H383" s="62" t="str">
        <f t="array" ref="H383">IF(F383&lt;&gt;"",INDEX(tb_MainDatabase[Grand],MATCH(F383,tb_MainDatabase[Link],0)),"")</f>
        <v>EDP</v>
      </c>
      <c r="I383" s="62" t="str">
        <f t="array" ref="I383">IF(F383&lt;&gt;"",INDEX(tb_MainDatabase[Size],MATCH(F383,tb_MainDatabase[Link],0)),"")</f>
        <v>10 ml.</v>
      </c>
      <c r="J383" s="65">
        <v>1.0</v>
      </c>
      <c r="K383" s="57">
        <f t="array" ref="K383">IF(F383&lt;&gt;"",INDEX(tb_MainDatabase[ราคา],MATCH(F383,tb_MainDatabase[Link],0)),"")*J383</f>
        <v>450</v>
      </c>
      <c r="L383" s="65">
        <v>100.0</v>
      </c>
      <c r="M383" s="57">
        <f t="shared" si="2"/>
        <v>350</v>
      </c>
      <c r="N383" s="75">
        <f t="shared" si="3"/>
        <v>350</v>
      </c>
      <c r="O383" s="77" t="s">
        <v>370</v>
      </c>
      <c r="P383" s="142">
        <v>46022.0</v>
      </c>
      <c r="Q383" s="80">
        <v>0.8840277777777777</v>
      </c>
      <c r="R383" s="84" t="str">
        <f t="shared" si="4"/>
        <v>1767190286436765955</v>
      </c>
      <c r="S383" s="84"/>
      <c r="T383" s="84"/>
    </row>
    <row r="384" ht="22.5" customHeight="1">
      <c r="A384" s="39" t="s">
        <v>351</v>
      </c>
      <c r="B384" s="44">
        <v>46022.0</v>
      </c>
      <c r="C384" s="46" t="s">
        <v>860</v>
      </c>
      <c r="D384" s="48" t="s">
        <v>1057</v>
      </c>
      <c r="E384" s="90">
        <v>2.02500000000216E14</v>
      </c>
      <c r="F384" s="53" t="s">
        <v>291</v>
      </c>
      <c r="G384" s="57">
        <f t="array" ref="G384">IF(F384&lt;&gt;"",INDEX(tb_MainDatabase[Barcode],MATCH(F384,tb_MainDatabase[Link],0)),"")</f>
        <v>8857128011669</v>
      </c>
      <c r="H384" s="62" t="str">
        <f t="array" ref="H384">IF(F384&lt;&gt;"",INDEX(tb_MainDatabase[Grand],MATCH(F384,tb_MainDatabase[Link],0)),"")</f>
        <v>EDP+</v>
      </c>
      <c r="I384" s="62" t="str">
        <f t="array" ref="I384">IF(F384&lt;&gt;"",INDEX(tb_MainDatabase[Size],MATCH(F384,tb_MainDatabase[Link],0)),"")</f>
        <v>50 ml.</v>
      </c>
      <c r="J384" s="65">
        <v>1.0</v>
      </c>
      <c r="K384" s="57">
        <f t="array" ref="K384">IF(F384&lt;&gt;"",INDEX(tb_MainDatabase[ราคา],MATCH(F384,tb_MainDatabase[Link],0)),"")*J384</f>
        <v>2890</v>
      </c>
      <c r="L384" s="65">
        <v>600.0</v>
      </c>
      <c r="M384" s="57">
        <f t="shared" si="2"/>
        <v>2290</v>
      </c>
      <c r="N384" s="75">
        <f t="shared" si="3"/>
        <v>3680</v>
      </c>
      <c r="O384" s="77" t="s">
        <v>370</v>
      </c>
      <c r="P384" s="142">
        <v>46022.0</v>
      </c>
      <c r="Q384" s="80">
        <v>0.9013888888888889</v>
      </c>
      <c r="R384" s="84" t="str">
        <f t="shared" si="4"/>
        <v>1767191637370648973</v>
      </c>
      <c r="S384" s="84"/>
      <c r="T384" s="84"/>
    </row>
    <row r="385" ht="22.5" customHeight="1">
      <c r="A385" s="39" t="s">
        <v>351</v>
      </c>
      <c r="B385" s="44">
        <v>46022.0</v>
      </c>
      <c r="C385" s="46" t="s">
        <v>860</v>
      </c>
      <c r="D385" s="48" t="s">
        <v>1057</v>
      </c>
      <c r="E385" s="90">
        <v>2.02500000000216E14</v>
      </c>
      <c r="F385" s="53" t="s">
        <v>216</v>
      </c>
      <c r="G385" s="57">
        <f t="array" ref="G385">IF(F385&lt;&gt;"",INDEX(tb_MainDatabase[Barcode],MATCH(F385,tb_MainDatabase[Link],0)),"")</f>
        <v>8857128011522</v>
      </c>
      <c r="H385" s="62" t="str">
        <f t="array" ref="H385">IF(F385&lt;&gt;"",INDEX(tb_MainDatabase[Grand],MATCH(F385,tb_MainDatabase[Link],0)),"")</f>
        <v>EDP</v>
      </c>
      <c r="I385" s="62" t="str">
        <f t="array" ref="I385">IF(F385&lt;&gt;"",INDEX(tb_MainDatabase[Size],MATCH(F385,tb_MainDatabase[Link],0)),"")</f>
        <v>50 ml.</v>
      </c>
      <c r="J385" s="65">
        <v>1.0</v>
      </c>
      <c r="K385" s="57">
        <f t="array" ref="K385">IF(F385&lt;&gt;"",INDEX(tb_MainDatabase[ราคา],MATCH(F385,tb_MainDatabase[Link],0)),"")*J385</f>
        <v>1890</v>
      </c>
      <c r="L385" s="65">
        <v>500.0</v>
      </c>
      <c r="M385" s="57">
        <f t="shared" si="2"/>
        <v>1390</v>
      </c>
      <c r="N385" s="75">
        <f t="shared" si="3"/>
        <v>0</v>
      </c>
      <c r="O385" s="77"/>
      <c r="P385" s="107"/>
      <c r="Q385" s="80"/>
      <c r="R385" s="84">
        <f t="shared" si="4"/>
        <v>0</v>
      </c>
      <c r="S385" s="84"/>
      <c r="T385" s="84"/>
    </row>
    <row r="386" ht="22.5" customHeight="1">
      <c r="A386" s="39" t="s">
        <v>351</v>
      </c>
      <c r="B386" s="44">
        <v>46022.0</v>
      </c>
      <c r="C386" s="46" t="s">
        <v>860</v>
      </c>
      <c r="D386" s="48" t="s">
        <v>1057</v>
      </c>
      <c r="E386" s="90">
        <v>2.02500000000216E14</v>
      </c>
      <c r="F386" s="53" t="s">
        <v>828</v>
      </c>
      <c r="G386" s="57">
        <f t="array" ref="G386">IF(F386&lt;&gt;"",INDEX(tb_MainDatabase[Barcode],MATCH(F386,tb_MainDatabase[Link],0)),"")</f>
        <v>8857128012015</v>
      </c>
      <c r="H386" s="62" t="str">
        <f t="array" ref="H386">IF(F386&lt;&gt;"",INDEX(tb_MainDatabase[Grand],MATCH(F386,tb_MainDatabase[Link],0)),"")</f>
        <v>EDP</v>
      </c>
      <c r="I386" s="62" t="str">
        <f t="array" ref="I386">IF(F386&lt;&gt;"",INDEX(tb_MainDatabase[Size],MATCH(F386,tb_MainDatabase[Link],0)),"")</f>
        <v>4 ml.</v>
      </c>
      <c r="J386" s="65">
        <v>2.0</v>
      </c>
      <c r="K386" s="57">
        <f t="array" ref="K386">IF(F386&lt;&gt;"",INDEX(tb_MainDatabase[ราคา],MATCH(F386,tb_MainDatabase[Link],0)),"")*J386</f>
        <v>358</v>
      </c>
      <c r="L386" s="65">
        <v>179.0</v>
      </c>
      <c r="M386" s="57">
        <f t="shared" si="2"/>
        <v>0</v>
      </c>
      <c r="N386" s="75">
        <f t="shared" si="3"/>
        <v>0</v>
      </c>
      <c r="O386" s="77"/>
      <c r="P386" s="107"/>
      <c r="Q386" s="80"/>
      <c r="R386" s="84">
        <f t="shared" si="4"/>
        <v>0</v>
      </c>
      <c r="S386" s="84"/>
      <c r="T386" s="84"/>
    </row>
    <row r="387" ht="22.5" customHeight="1">
      <c r="A387" s="39" t="s">
        <v>351</v>
      </c>
      <c r="B387" s="44">
        <v>46022.0</v>
      </c>
      <c r="C387" s="46" t="s">
        <v>860</v>
      </c>
      <c r="D387" s="48" t="s">
        <v>1057</v>
      </c>
      <c r="E387" s="90">
        <v>2.02500000000216E14</v>
      </c>
      <c r="F387" s="53" t="s">
        <v>155</v>
      </c>
      <c r="G387" s="108">
        <f t="array" ref="G387">IF(F387&lt;&gt;"",INDEX(tb_MainDatabase[Barcode],MATCH(F387,tb_MainDatabase[Link],0)),"")</f>
        <v>8857128012130</v>
      </c>
      <c r="H387" s="62" t="str">
        <f t="array" ref="H387">IF(F387&lt;&gt;"",INDEX(tb_MainDatabase[Grand],MATCH(F387,tb_MainDatabase[Link],0)),"")</f>
        <v>Tumbler</v>
      </c>
      <c r="I387" s="62" t="str">
        <f t="array" ref="I387">IF(F387&lt;&gt;"",INDEX(tb_MainDatabase[Size],MATCH(F387,tb_MainDatabase[Link],0)),"")</f>
        <v>White</v>
      </c>
      <c r="J387" s="65">
        <v>1.0</v>
      </c>
      <c r="K387" s="57">
        <f t="array" ref="K387">IF(F387&lt;&gt;"",INDEX(tb_MainDatabase[ราคา],MATCH(F387,tb_MainDatabase[Link],0)),"")*J387</f>
        <v>0</v>
      </c>
      <c r="L387" s="65"/>
      <c r="M387" s="57">
        <f t="shared" si="2"/>
        <v>0</v>
      </c>
      <c r="N387" s="75">
        <f t="shared" si="3"/>
        <v>0</v>
      </c>
      <c r="O387" s="77"/>
      <c r="P387" s="107"/>
      <c r="Q387" s="80"/>
      <c r="R387" s="84">
        <f t="shared" si="4"/>
        <v>0</v>
      </c>
      <c r="S387" s="84"/>
      <c r="T387" s="84"/>
    </row>
    <row r="388" ht="22.5" customHeight="1">
      <c r="A388" s="39" t="s">
        <v>351</v>
      </c>
      <c r="B388" s="44">
        <v>46022.0</v>
      </c>
      <c r="C388" s="46" t="s">
        <v>860</v>
      </c>
      <c r="D388" s="48" t="s">
        <v>1057</v>
      </c>
      <c r="E388" s="90">
        <v>2.02500000000216E14</v>
      </c>
      <c r="F388" s="53" t="s">
        <v>78</v>
      </c>
      <c r="G388" s="108">
        <f t="array" ref="G388">IF(F388&lt;&gt;"",INDEX(tb_MainDatabase[Barcode],MATCH(F388,tb_MainDatabase[Link],0)),"")</f>
        <v>8857128012132</v>
      </c>
      <c r="H388" s="62" t="str">
        <f t="array" ref="H388">IF(F388&lt;&gt;"",INDEX(tb_MainDatabase[Grand],MATCH(F388,tb_MainDatabase[Link],0)),"")</f>
        <v>Cloth</v>
      </c>
      <c r="I388" s="62" t="str">
        <f t="array" ref="I388">IF(F388&lt;&gt;"",INDEX(tb_MainDatabase[Size],MATCH(F388,tb_MainDatabase[Link],0)),"")</f>
        <v>Size M</v>
      </c>
      <c r="J388" s="65">
        <v>1.0</v>
      </c>
      <c r="K388" s="57">
        <f t="array" ref="K388">IF(F388&lt;&gt;"",INDEX(tb_MainDatabase[ราคา],MATCH(F388,tb_MainDatabase[Link],0)),"")*J388</f>
        <v>0</v>
      </c>
      <c r="L388" s="65"/>
      <c r="M388" s="57">
        <f t="shared" si="2"/>
        <v>0</v>
      </c>
      <c r="N388" s="75">
        <f t="shared" si="3"/>
        <v>0</v>
      </c>
      <c r="O388" s="77"/>
      <c r="P388" s="107"/>
      <c r="Q388" s="80"/>
      <c r="R388" s="84">
        <f t="shared" si="4"/>
        <v>0</v>
      </c>
      <c r="S388" s="84"/>
      <c r="T388" s="84"/>
    </row>
    <row r="389" ht="22.5" customHeight="1">
      <c r="A389" s="39" t="s">
        <v>1062</v>
      </c>
      <c r="B389" s="44">
        <v>46023.0</v>
      </c>
      <c r="C389" s="46" t="s">
        <v>601</v>
      </c>
      <c r="D389" s="48" t="s">
        <v>1063</v>
      </c>
      <c r="E389" s="90">
        <v>2.02600000000001E14</v>
      </c>
      <c r="F389" s="53" t="s">
        <v>175</v>
      </c>
      <c r="G389" s="57">
        <f t="array" ref="G389">IF(F389&lt;&gt;"",INDEX(tb_MainDatabase[Barcode],MATCH(F389,tb_MainDatabase[Link],0)),"")</f>
        <v>8857128011287</v>
      </c>
      <c r="H389" s="62" t="str">
        <f t="array" ref="H389">IF(F389&lt;&gt;"",INDEX(tb_MainDatabase[Grand],MATCH(F389,tb_MainDatabase[Link],0)),"")</f>
        <v>EDP</v>
      </c>
      <c r="I389" s="62" t="str">
        <f t="array" ref="I389">IF(F389&lt;&gt;"",INDEX(tb_MainDatabase[Size],MATCH(F389,tb_MainDatabase[Link],0)),"")</f>
        <v>50 ml.</v>
      </c>
      <c r="J389" s="65">
        <v>1.0</v>
      </c>
      <c r="K389" s="57">
        <f t="array" ref="K389">IF(F389&lt;&gt;"",INDEX(tb_MainDatabase[ราคา],MATCH(F389,tb_MainDatabase[Link],0)),"")*J389</f>
        <v>1890</v>
      </c>
      <c r="L389" s="65">
        <v>500.0</v>
      </c>
      <c r="M389" s="57">
        <f t="shared" si="2"/>
        <v>1390</v>
      </c>
      <c r="N389" s="75">
        <f t="shared" si="3"/>
        <v>1390</v>
      </c>
      <c r="O389" s="77" t="s">
        <v>133</v>
      </c>
      <c r="P389" s="107"/>
      <c r="Q389" s="80"/>
      <c r="R389" s="84" t="str">
        <f t="shared" si="4"/>
        <v>1767266632286509510</v>
      </c>
      <c r="S389" s="84"/>
      <c r="T389" s="84"/>
    </row>
    <row r="390" ht="22.5" customHeight="1">
      <c r="A390" s="39" t="s">
        <v>1062</v>
      </c>
      <c r="B390" s="44">
        <v>46023.0</v>
      </c>
      <c r="C390" s="46" t="s">
        <v>601</v>
      </c>
      <c r="D390" s="48" t="s">
        <v>1064</v>
      </c>
      <c r="E390" s="90">
        <v>2.02600000000002E14</v>
      </c>
      <c r="F390" s="53" t="s">
        <v>252</v>
      </c>
      <c r="G390" s="57">
        <f t="array" ref="G390">IF(F390&lt;&gt;"",INDEX(tb_MainDatabase[Barcode],MATCH(F390,tb_MainDatabase[Link],0)),"")</f>
        <v>8857128012035</v>
      </c>
      <c r="H390" s="62" t="str">
        <f t="array" ref="H390">IF(F390&lt;&gt;"",INDEX(tb_MainDatabase[Grand],MATCH(F390,tb_MainDatabase[Link],0)),"")</f>
        <v>EDP</v>
      </c>
      <c r="I390" s="62" t="str">
        <f t="array" ref="I390">IF(F390&lt;&gt;"",INDEX(tb_MainDatabase[Size],MATCH(F390,tb_MainDatabase[Link],0)),"")</f>
        <v>10 ml.</v>
      </c>
      <c r="J390" s="65">
        <v>1.0</v>
      </c>
      <c r="K390" s="57">
        <f t="array" ref="K390">IF(F390&lt;&gt;"",INDEX(tb_MainDatabase[ราคา],MATCH(F390,tb_MainDatabase[Link],0)),"")*J390</f>
        <v>450</v>
      </c>
      <c r="L390" s="65">
        <v>100.0</v>
      </c>
      <c r="M390" s="57">
        <f t="shared" si="2"/>
        <v>350</v>
      </c>
      <c r="N390" s="75">
        <f t="shared" si="3"/>
        <v>350</v>
      </c>
      <c r="O390" s="77" t="s">
        <v>370</v>
      </c>
      <c r="P390" s="142">
        <v>46023.0</v>
      </c>
      <c r="Q390" s="80">
        <v>0.7840277777777778</v>
      </c>
      <c r="R390" s="84" t="str">
        <f t="shared" si="4"/>
        <v>1767268116597955924</v>
      </c>
      <c r="S390" s="84"/>
      <c r="T390" s="84"/>
    </row>
    <row r="391" ht="22.5" customHeight="1">
      <c r="A391" s="39" t="s">
        <v>1062</v>
      </c>
      <c r="B391" s="44">
        <v>46023.0</v>
      </c>
      <c r="C391" s="46" t="s">
        <v>601</v>
      </c>
      <c r="D391" s="48" t="s">
        <v>1068</v>
      </c>
      <c r="E391" s="90">
        <v>2.02600000000003E14</v>
      </c>
      <c r="F391" s="53" t="s">
        <v>129</v>
      </c>
      <c r="G391" s="57">
        <f t="array" ref="G391">IF(F391&lt;&gt;"",INDEX(tb_MainDatabase[Barcode],MATCH(F391,tb_MainDatabase[Link],0)),"")</f>
        <v>8857128012034</v>
      </c>
      <c r="H391" s="62" t="str">
        <f t="array" ref="H391">IF(F391&lt;&gt;"",INDEX(tb_MainDatabase[Grand],MATCH(F391,tb_MainDatabase[Link],0)),"")</f>
        <v>EDP</v>
      </c>
      <c r="I391" s="62" t="str">
        <f t="array" ref="I391">IF(F391&lt;&gt;"",INDEX(tb_MainDatabase[Size],MATCH(F391,tb_MainDatabase[Link],0)),"")</f>
        <v>10 ml.</v>
      </c>
      <c r="J391" s="65">
        <v>1.0</v>
      </c>
      <c r="K391" s="57">
        <f t="array" ref="K391">IF(F391&lt;&gt;"",INDEX(tb_MainDatabase[ราคา],MATCH(F391,tb_MainDatabase[Link],0)),"")*J391</f>
        <v>450</v>
      </c>
      <c r="L391" s="65">
        <v>100.0</v>
      </c>
      <c r="M391" s="57">
        <f t="shared" si="2"/>
        <v>350</v>
      </c>
      <c r="N391" s="75">
        <f t="shared" si="3"/>
        <v>350</v>
      </c>
      <c r="O391" s="77" t="s">
        <v>60</v>
      </c>
      <c r="P391" s="142">
        <v>46023.0</v>
      </c>
      <c r="Q391" s="80">
        <v>0.8638888888888889</v>
      </c>
      <c r="R391" s="84" t="str">
        <f t="shared" si="4"/>
        <v>1767275101782143811</v>
      </c>
      <c r="S391" s="84"/>
      <c r="T391" s="84"/>
    </row>
    <row r="392" ht="22.5" customHeight="1">
      <c r="A392" s="39" t="s">
        <v>1062</v>
      </c>
      <c r="B392" s="44">
        <v>46023.0</v>
      </c>
      <c r="C392" s="46" t="s">
        <v>601</v>
      </c>
      <c r="D392" s="48" t="s">
        <v>1070</v>
      </c>
      <c r="E392" s="90">
        <v>2.02600000000004E14</v>
      </c>
      <c r="F392" s="53" t="s">
        <v>278</v>
      </c>
      <c r="G392" s="57">
        <f t="array" ref="G392">IF(F392&lt;&gt;"",INDEX(tb_MainDatabase[Barcode],MATCH(F392,tb_MainDatabase[Link],0)),"")</f>
        <v>8857128012055</v>
      </c>
      <c r="H392" s="62" t="str">
        <f t="array" ref="H392">IF(F392&lt;&gt;"",INDEX(tb_MainDatabase[Grand],MATCH(F392,tb_MainDatabase[Link],0)),"")</f>
        <v>EDP</v>
      </c>
      <c r="I392" s="62" t="str">
        <f t="array" ref="I392">IF(F392&lt;&gt;"",INDEX(tb_MainDatabase[Size],MATCH(F392,tb_MainDatabase[Link],0)),"")</f>
        <v>10 ml.</v>
      </c>
      <c r="J392" s="65">
        <v>4.0</v>
      </c>
      <c r="K392" s="57">
        <f t="array" ref="K392">IF(F392&lt;&gt;"",INDEX(tb_MainDatabase[ราคา],MATCH(F392,tb_MainDatabase[Link],0)),"")*J392</f>
        <v>1800</v>
      </c>
      <c r="L392" s="65">
        <v>100.0</v>
      </c>
      <c r="M392" s="57">
        <f t="shared" si="2"/>
        <v>1400</v>
      </c>
      <c r="N392" s="75">
        <f t="shared" si="3"/>
        <v>2100</v>
      </c>
      <c r="O392" s="77" t="s">
        <v>60</v>
      </c>
      <c r="P392" s="142">
        <v>46023.0</v>
      </c>
      <c r="Q392" s="80">
        <v>0.8944444444444445</v>
      </c>
      <c r="R392" s="84" t="str">
        <f t="shared" si="4"/>
        <v>1767277469372255353</v>
      </c>
      <c r="S392" s="84"/>
      <c r="T392" s="84"/>
    </row>
    <row r="393" ht="22.5" customHeight="1">
      <c r="A393" s="39" t="s">
        <v>1062</v>
      </c>
      <c r="B393" s="44">
        <v>46023.0</v>
      </c>
      <c r="C393" s="46" t="s">
        <v>601</v>
      </c>
      <c r="D393" s="48" t="s">
        <v>1070</v>
      </c>
      <c r="E393" s="90">
        <v>2.02600000000004E14</v>
      </c>
      <c r="F393" s="53" t="s">
        <v>146</v>
      </c>
      <c r="G393" s="57">
        <f t="array" ref="G393">IF(F393&lt;&gt;"",INDEX(tb_MainDatabase[Barcode],MATCH(F393,tb_MainDatabase[Link],0)),"")</f>
        <v>8857128012026</v>
      </c>
      <c r="H393" s="62" t="str">
        <f t="array" ref="H393">IF(F393&lt;&gt;"",INDEX(tb_MainDatabase[Grand],MATCH(F393,tb_MainDatabase[Link],0)),"")</f>
        <v>EDP</v>
      </c>
      <c r="I393" s="62" t="str">
        <f t="array" ref="I393">IF(F393&lt;&gt;"",INDEX(tb_MainDatabase[Size],MATCH(F393,tb_MainDatabase[Link],0)),"")</f>
        <v>10 ml.</v>
      </c>
      <c r="J393" s="65">
        <v>2.0</v>
      </c>
      <c r="K393" s="57">
        <f t="array" ref="K393">IF(F393&lt;&gt;"",INDEX(tb_MainDatabase[ราคา],MATCH(F393,tb_MainDatabase[Link],0)),"")*J393</f>
        <v>900</v>
      </c>
      <c r="L393" s="65">
        <v>100.0</v>
      </c>
      <c r="M393" s="57">
        <f t="shared" si="2"/>
        <v>700</v>
      </c>
      <c r="N393" s="75">
        <f t="shared" si="3"/>
        <v>0</v>
      </c>
      <c r="O393" s="77"/>
      <c r="P393" s="107"/>
      <c r="Q393" s="80"/>
      <c r="R393" s="84">
        <f t="shared" si="4"/>
        <v>0</v>
      </c>
      <c r="S393" s="84"/>
      <c r="T393" s="84"/>
    </row>
    <row r="394" ht="22.5" customHeight="1">
      <c r="A394" s="39" t="s">
        <v>1062</v>
      </c>
      <c r="B394" s="44">
        <v>46023.0</v>
      </c>
      <c r="C394" s="46" t="s">
        <v>601</v>
      </c>
      <c r="D394" s="48" t="s">
        <v>1070</v>
      </c>
      <c r="E394" s="90">
        <v>2.02600000000004E14</v>
      </c>
      <c r="F394" s="53" t="s">
        <v>78</v>
      </c>
      <c r="G394" s="108">
        <f t="array" ref="G394">IF(F394&lt;&gt;"",INDEX(tb_MainDatabase[Barcode],MATCH(F394,tb_MainDatabase[Link],0)),"")</f>
        <v>8857128012132</v>
      </c>
      <c r="H394" s="62" t="str">
        <f t="array" ref="H394">IF(F394&lt;&gt;"",INDEX(tb_MainDatabase[Grand],MATCH(F394,tb_MainDatabase[Link],0)),"")</f>
        <v>Cloth</v>
      </c>
      <c r="I394" s="62" t="str">
        <f t="array" ref="I394">IF(F394&lt;&gt;"",INDEX(tb_MainDatabase[Size],MATCH(F394,tb_MainDatabase[Link],0)),"")</f>
        <v>Size M</v>
      </c>
      <c r="J394" s="65">
        <v>1.0</v>
      </c>
      <c r="K394" s="57">
        <f t="array" ref="K394">IF(F394&lt;&gt;"",INDEX(tb_MainDatabase[ราคา],MATCH(F394,tb_MainDatabase[Link],0)),"")*J394</f>
        <v>0</v>
      </c>
      <c r="L394" s="65"/>
      <c r="M394" s="57">
        <f t="shared" si="2"/>
        <v>0</v>
      </c>
      <c r="N394" s="75">
        <f t="shared" si="3"/>
        <v>0</v>
      </c>
      <c r="O394" s="77"/>
      <c r="P394" s="107"/>
      <c r="Q394" s="80"/>
      <c r="R394" s="84">
        <f t="shared" si="4"/>
        <v>0</v>
      </c>
      <c r="S394" s="84"/>
      <c r="T394" s="84"/>
    </row>
    <row r="395" ht="22.5" customHeight="1">
      <c r="A395" s="39" t="s">
        <v>1062</v>
      </c>
      <c r="B395" s="44">
        <v>46023.0</v>
      </c>
      <c r="C395" s="46" t="s">
        <v>601</v>
      </c>
      <c r="D395" s="48" t="s">
        <v>1070</v>
      </c>
      <c r="E395" s="90">
        <v>2.02600000000004E14</v>
      </c>
      <c r="F395" s="53" t="s">
        <v>859</v>
      </c>
      <c r="G395" s="57">
        <f t="array" ref="G395">IF(F395&lt;&gt;"",INDEX(tb_MainDatabase[Barcode],MATCH(F395,tb_MainDatabase[Link],0)),"")</f>
        <v>8857128012044</v>
      </c>
      <c r="H395" s="62" t="str">
        <f t="array" ref="H395">IF(F395&lt;&gt;"",INDEX(tb_MainDatabase[Grand],MATCH(F395,tb_MainDatabase[Link],0)),"")</f>
        <v>EDP</v>
      </c>
      <c r="I395" s="62" t="str">
        <f t="array" ref="I395">IF(F395&lt;&gt;"",INDEX(tb_MainDatabase[Size],MATCH(F395,tb_MainDatabase[Link],0)),"")</f>
        <v>4 ml.</v>
      </c>
      <c r="J395" s="65">
        <v>1.0</v>
      </c>
      <c r="K395" s="57">
        <f t="array" ref="K395">IF(F395&lt;&gt;"",INDEX(tb_MainDatabase[ราคา],MATCH(F395,tb_MainDatabase[Link],0)),"")*J395</f>
        <v>179</v>
      </c>
      <c r="L395" s="65">
        <v>179.0</v>
      </c>
      <c r="M395" s="57">
        <f t="shared" si="2"/>
        <v>0</v>
      </c>
      <c r="N395" s="75">
        <f t="shared" si="3"/>
        <v>0</v>
      </c>
      <c r="O395" s="77"/>
      <c r="P395" s="107"/>
      <c r="Q395" s="80"/>
      <c r="R395" s="84">
        <f t="shared" si="4"/>
        <v>0</v>
      </c>
      <c r="S395" s="84"/>
      <c r="T395" s="84"/>
    </row>
    <row r="396" ht="22.5" customHeight="1">
      <c r="A396" s="39" t="s">
        <v>1062</v>
      </c>
      <c r="B396" s="44">
        <v>46024.0</v>
      </c>
      <c r="C396" s="46" t="s">
        <v>601</v>
      </c>
      <c r="D396" s="48" t="s">
        <v>1075</v>
      </c>
      <c r="E396" s="90">
        <v>2.02600000000005E14</v>
      </c>
      <c r="F396" s="53" t="s">
        <v>129</v>
      </c>
      <c r="G396" s="57">
        <f t="array" ref="G396">IF(F396&lt;&gt;"",INDEX(tb_MainDatabase[Barcode],MATCH(F396,tb_MainDatabase[Link],0)),"")</f>
        <v>8857128012034</v>
      </c>
      <c r="H396" s="62" t="str">
        <f t="array" ref="H396">IF(F396&lt;&gt;"",INDEX(tb_MainDatabase[Grand],MATCH(F396,tb_MainDatabase[Link],0)),"")</f>
        <v>EDP</v>
      </c>
      <c r="I396" s="62" t="str">
        <f t="array" ref="I396">IF(F396&lt;&gt;"",INDEX(tb_MainDatabase[Size],MATCH(F396,tb_MainDatabase[Link],0)),"")</f>
        <v>10 ml.</v>
      </c>
      <c r="J396" s="65">
        <v>1.0</v>
      </c>
      <c r="K396" s="57">
        <f t="array" ref="K396">IF(F396&lt;&gt;"",INDEX(tb_MainDatabase[ราคา],MATCH(F396,tb_MainDatabase[Link],0)),"")*J396</f>
        <v>450</v>
      </c>
      <c r="L396" s="65">
        <v>100.0</v>
      </c>
      <c r="M396" s="57">
        <f t="shared" si="2"/>
        <v>350</v>
      </c>
      <c r="N396" s="75">
        <f t="shared" si="3"/>
        <v>700</v>
      </c>
      <c r="O396" s="77" t="s">
        <v>60</v>
      </c>
      <c r="P396" s="142">
        <v>46024.0</v>
      </c>
      <c r="Q396" s="80">
        <v>0.4673611111111111</v>
      </c>
      <c r="R396" s="84" t="str">
        <f t="shared" si="4"/>
        <v>1767327179390945037</v>
      </c>
      <c r="S396" s="84"/>
      <c r="T396" s="84"/>
    </row>
    <row r="397" ht="22.5" customHeight="1">
      <c r="A397" s="39" t="s">
        <v>1062</v>
      </c>
      <c r="B397" s="44">
        <v>46024.0</v>
      </c>
      <c r="C397" s="46" t="s">
        <v>601</v>
      </c>
      <c r="D397" s="48" t="s">
        <v>1075</v>
      </c>
      <c r="E397" s="90">
        <v>2.02600000000005E14</v>
      </c>
      <c r="F397" s="53" t="s">
        <v>141</v>
      </c>
      <c r="G397" s="57">
        <f t="array" ref="G397">IF(F397&lt;&gt;"",INDEX(tb_MainDatabase[Barcode],MATCH(F397,tb_MainDatabase[Link],0)),"")</f>
        <v>8857128012037</v>
      </c>
      <c r="H397" s="62" t="str">
        <f t="array" ref="H397">IF(F397&lt;&gt;"",INDEX(tb_MainDatabase[Grand],MATCH(F397,tb_MainDatabase[Link],0)),"")</f>
        <v>EDP</v>
      </c>
      <c r="I397" s="62" t="str">
        <f t="array" ref="I397">IF(F397&lt;&gt;"",INDEX(tb_MainDatabase[Size],MATCH(F397,tb_MainDatabase[Link],0)),"")</f>
        <v>10 ml.</v>
      </c>
      <c r="J397" s="65">
        <v>1.0</v>
      </c>
      <c r="K397" s="57">
        <f t="array" ref="K397">IF(F397&lt;&gt;"",INDEX(tb_MainDatabase[ราคา],MATCH(F397,tb_MainDatabase[Link],0)),"")*J397</f>
        <v>450</v>
      </c>
      <c r="L397" s="65">
        <v>100.0</v>
      </c>
      <c r="M397" s="57">
        <f t="shared" si="2"/>
        <v>350</v>
      </c>
      <c r="N397" s="75">
        <f t="shared" si="3"/>
        <v>0</v>
      </c>
      <c r="O397" s="77"/>
      <c r="P397" s="107"/>
      <c r="Q397" s="80"/>
      <c r="R397" s="84">
        <f t="shared" si="4"/>
        <v>0</v>
      </c>
      <c r="S397" s="84"/>
      <c r="T397" s="84"/>
    </row>
    <row r="398" ht="22.5" customHeight="1">
      <c r="A398" s="39" t="s">
        <v>1062</v>
      </c>
      <c r="B398" s="44">
        <v>46024.0</v>
      </c>
      <c r="C398" s="46" t="s">
        <v>601</v>
      </c>
      <c r="D398" s="48" t="s">
        <v>1083</v>
      </c>
      <c r="E398" s="90">
        <v>2.02600000000006E14</v>
      </c>
      <c r="F398" s="53" t="s">
        <v>94</v>
      </c>
      <c r="G398" s="57">
        <f t="array" ref="G398">IF(F398&lt;&gt;"",INDEX(tb_MainDatabase[Barcode],MATCH(F398,tb_MainDatabase[Link],0)),"")</f>
        <v>8857128012039</v>
      </c>
      <c r="H398" s="62" t="str">
        <f t="array" ref="H398">IF(F398&lt;&gt;"",INDEX(tb_MainDatabase[Grand],MATCH(F398,tb_MainDatabase[Link],0)),"")</f>
        <v>EDP</v>
      </c>
      <c r="I398" s="62" t="str">
        <f t="array" ref="I398">IF(F398&lt;&gt;"",INDEX(tb_MainDatabase[Size],MATCH(F398,tb_MainDatabase[Link],0)),"")</f>
        <v>10 ml.</v>
      </c>
      <c r="J398" s="65">
        <v>1.0</v>
      </c>
      <c r="K398" s="57">
        <f t="array" ref="K398">IF(F398&lt;&gt;"",INDEX(tb_MainDatabase[ราคา],MATCH(F398,tb_MainDatabase[Link],0)),"")*J398</f>
        <v>450</v>
      </c>
      <c r="L398" s="65">
        <v>100.0</v>
      </c>
      <c r="M398" s="57">
        <f t="shared" si="2"/>
        <v>350</v>
      </c>
      <c r="N398" s="75">
        <f t="shared" si="3"/>
        <v>350</v>
      </c>
      <c r="O398" s="77" t="s">
        <v>60</v>
      </c>
      <c r="P398" s="142">
        <v>46024.0</v>
      </c>
      <c r="Q398" s="80">
        <v>0.65</v>
      </c>
      <c r="R398" s="84" t="str">
        <f t="shared" si="4"/>
        <v>1767342971314615011</v>
      </c>
      <c r="S398" s="84"/>
      <c r="T398" s="84"/>
    </row>
    <row r="399" ht="22.5" customHeight="1">
      <c r="A399" s="39" t="s">
        <v>1062</v>
      </c>
      <c r="B399" s="44">
        <v>46024.0</v>
      </c>
      <c r="C399" s="46" t="s">
        <v>601</v>
      </c>
      <c r="D399" s="48" t="s">
        <v>1085</v>
      </c>
      <c r="E399" s="90">
        <v>2.02600000000007E14</v>
      </c>
      <c r="F399" s="53" t="s">
        <v>1086</v>
      </c>
      <c r="G399" s="57">
        <f t="array" ref="G399">IF(F399&lt;&gt;"",INDEX(tb_MainDatabase[Barcode],MATCH(F399,tb_MainDatabase[Link],0)),"")</f>
        <v>8857128012002</v>
      </c>
      <c r="H399" s="62" t="str">
        <f t="array" ref="H399">IF(F399&lt;&gt;"",INDEX(tb_MainDatabase[Grand],MATCH(F399,tb_MainDatabase[Link],0)),"")</f>
        <v>PARFUM</v>
      </c>
      <c r="I399" s="62" t="str">
        <f t="array" ref="I399">IF(F399&lt;&gt;"",INDEX(tb_MainDatabase[Size],MATCH(F399,tb_MainDatabase[Link],0)),"")</f>
        <v>30 ml.</v>
      </c>
      <c r="J399" s="65">
        <v>1.0</v>
      </c>
      <c r="K399" s="57">
        <f t="array" ref="K399">IF(F399&lt;&gt;"",INDEX(tb_MainDatabase[ราคา],MATCH(F399,tb_MainDatabase[Link],0)),"")*J399</f>
        <v>2190</v>
      </c>
      <c r="L399" s="65">
        <v>300.0</v>
      </c>
      <c r="M399" s="57">
        <f t="shared" si="2"/>
        <v>1890</v>
      </c>
      <c r="N399" s="75">
        <f t="shared" si="3"/>
        <v>1890</v>
      </c>
      <c r="O399" s="77" t="s">
        <v>133</v>
      </c>
      <c r="P399" s="107"/>
      <c r="Q399" s="80"/>
      <c r="R399" s="84" t="str">
        <f t="shared" si="4"/>
        <v>1767348108110403367</v>
      </c>
      <c r="S399" s="84"/>
      <c r="T399" s="84"/>
    </row>
    <row r="400" ht="22.5" customHeight="1">
      <c r="A400" s="39" t="s">
        <v>1062</v>
      </c>
      <c r="B400" s="44">
        <v>46024.0</v>
      </c>
      <c r="C400" s="46" t="s">
        <v>601</v>
      </c>
      <c r="D400" s="48" t="s">
        <v>1088</v>
      </c>
      <c r="E400" s="90">
        <v>2.02600000000008E14</v>
      </c>
      <c r="F400" s="53" t="s">
        <v>1089</v>
      </c>
      <c r="G400" s="57">
        <f t="array" ref="G400">IF(F400&lt;&gt;"",INDEX(tb_MainDatabase[Barcode],MATCH(F400,tb_MainDatabase[Link],0)),"")</f>
        <v>8857128011294</v>
      </c>
      <c r="H400" s="62" t="str">
        <f t="array" ref="H400">IF(F400&lt;&gt;"",INDEX(tb_MainDatabase[Grand],MATCH(F400,tb_MainDatabase[Link],0)),"")</f>
        <v>EDP</v>
      </c>
      <c r="I400" s="62" t="str">
        <f t="array" ref="I400">IF(F400&lt;&gt;"",INDEX(tb_MainDatabase[Size],MATCH(F400,tb_MainDatabase[Link],0)),"")</f>
        <v>50 ml.</v>
      </c>
      <c r="J400" s="65">
        <v>1.0</v>
      </c>
      <c r="K400" s="57">
        <f t="array" ref="K400">IF(F400&lt;&gt;"",INDEX(tb_MainDatabase[ราคา],MATCH(F400,tb_MainDatabase[Link],0)),"")*J400</f>
        <v>1890</v>
      </c>
      <c r="L400" s="65">
        <v>500.0</v>
      </c>
      <c r="M400" s="57">
        <f t="shared" si="2"/>
        <v>1390</v>
      </c>
      <c r="N400" s="75">
        <f t="shared" si="3"/>
        <v>1390</v>
      </c>
      <c r="O400" s="77" t="s">
        <v>370</v>
      </c>
      <c r="P400" s="142">
        <v>46024.0</v>
      </c>
      <c r="Q400" s="80">
        <v>0.7652777777777777</v>
      </c>
      <c r="R400" s="84" t="str">
        <f t="shared" si="4"/>
        <v>1767352906785318161</v>
      </c>
      <c r="S400" s="84"/>
      <c r="T400" s="84"/>
    </row>
    <row r="401" ht="22.5" customHeight="1">
      <c r="A401" s="39" t="s">
        <v>1062</v>
      </c>
      <c r="B401" s="44">
        <v>46024.0</v>
      </c>
      <c r="C401" s="46" t="s">
        <v>601</v>
      </c>
      <c r="D401" s="48" t="s">
        <v>1091</v>
      </c>
      <c r="E401" s="90">
        <v>2.02600000000009E14</v>
      </c>
      <c r="F401" s="53" t="s">
        <v>1092</v>
      </c>
      <c r="G401" s="57">
        <f t="array" ref="G401">IF(F401&lt;&gt;"",INDEX(tb_MainDatabase[Barcode],MATCH(F401,tb_MainDatabase[Link],0)),"")</f>
        <v>8857128012077</v>
      </c>
      <c r="H401" s="62" t="str">
        <f t="array" ref="H401">IF(F401&lt;&gt;"",INDEX(tb_MainDatabase[Grand],MATCH(F401,tb_MainDatabase[Link],0)),"")</f>
        <v>EDP</v>
      </c>
      <c r="I401" s="62" t="str">
        <f t="array" ref="I401">IF(F401&lt;&gt;"",INDEX(tb_MainDatabase[Size],MATCH(F401,tb_MainDatabase[Link],0)),"")</f>
        <v>10 ml.</v>
      </c>
      <c r="J401" s="65">
        <v>1.0</v>
      </c>
      <c r="K401" s="57">
        <f t="array" ref="K401">IF(F401&lt;&gt;"",INDEX(tb_MainDatabase[ราคา],MATCH(F401,tb_MainDatabase[Link],0)),"")*J401</f>
        <v>450</v>
      </c>
      <c r="L401" s="65">
        <v>100.0</v>
      </c>
      <c r="M401" s="57">
        <f t="shared" si="2"/>
        <v>350</v>
      </c>
      <c r="N401" s="75">
        <f t="shared" si="3"/>
        <v>700</v>
      </c>
      <c r="O401" s="77" t="s">
        <v>133</v>
      </c>
      <c r="P401" s="107"/>
      <c r="Q401" s="80"/>
      <c r="R401" s="84" t="str">
        <f t="shared" si="4"/>
        <v>1767360369226790078</v>
      </c>
      <c r="S401" s="84"/>
      <c r="T401" s="84"/>
    </row>
    <row r="402" ht="22.5" customHeight="1">
      <c r="A402" s="39" t="s">
        <v>1062</v>
      </c>
      <c r="B402" s="44">
        <v>46024.0</v>
      </c>
      <c r="C402" s="46" t="s">
        <v>601</v>
      </c>
      <c r="D402" s="48" t="s">
        <v>1091</v>
      </c>
      <c r="E402" s="90">
        <v>2.02600000000009E14</v>
      </c>
      <c r="F402" s="53" t="s">
        <v>77</v>
      </c>
      <c r="G402" s="57">
        <f t="array" ref="G402">IF(F402&lt;&gt;"",INDEX(tb_MainDatabase[Barcode],MATCH(F402,tb_MainDatabase[Link],0)),"")</f>
        <v>8857128012030</v>
      </c>
      <c r="H402" s="62" t="str">
        <f t="array" ref="H402">IF(F402&lt;&gt;"",INDEX(tb_MainDatabase[Grand],MATCH(F402,tb_MainDatabase[Link],0)),"")</f>
        <v>EDP</v>
      </c>
      <c r="I402" s="62" t="str">
        <f t="array" ref="I402">IF(F402&lt;&gt;"",INDEX(tb_MainDatabase[Size],MATCH(F402,tb_MainDatabase[Link],0)),"")</f>
        <v>10 ml.</v>
      </c>
      <c r="J402" s="65">
        <v>1.0</v>
      </c>
      <c r="K402" s="57">
        <f t="array" ref="K402">IF(F402&lt;&gt;"",INDEX(tb_MainDatabase[ราคา],MATCH(F402,tb_MainDatabase[Link],0)),"")*J402</f>
        <v>450</v>
      </c>
      <c r="L402" s="65">
        <v>100.0</v>
      </c>
      <c r="M402" s="57">
        <f t="shared" si="2"/>
        <v>350</v>
      </c>
      <c r="N402" s="75">
        <f t="shared" si="3"/>
        <v>0</v>
      </c>
      <c r="O402" s="77"/>
      <c r="P402" s="107"/>
      <c r="Q402" s="80"/>
      <c r="R402" s="84">
        <f t="shared" si="4"/>
        <v>0</v>
      </c>
      <c r="S402" s="84"/>
      <c r="T402" s="84"/>
    </row>
    <row r="403" ht="22.5" customHeight="1">
      <c r="A403" s="39" t="s">
        <v>1062</v>
      </c>
      <c r="B403" s="44">
        <v>46024.0</v>
      </c>
      <c r="C403" s="46" t="s">
        <v>601</v>
      </c>
      <c r="D403" s="48" t="s">
        <v>1096</v>
      </c>
      <c r="E403" s="90">
        <v>2.0260000000001E14</v>
      </c>
      <c r="F403" s="53" t="s">
        <v>1097</v>
      </c>
      <c r="G403" s="57">
        <f t="array" ref="G403">IF(F403&lt;&gt;"",INDEX(tb_MainDatabase[Barcode],MATCH(F403,tb_MainDatabase[Link],0)),"")</f>
        <v>8857128012112</v>
      </c>
      <c r="H403" s="62" t="str">
        <f t="array" ref="H403">IF(F403&lt;&gt;"",INDEX(tb_MainDatabase[Grand],MATCH(F403,tb_MainDatabase[Link],0)),"")</f>
        <v>EDP+</v>
      </c>
      <c r="I403" s="62" t="str">
        <f t="array" ref="I403">IF(F403&lt;&gt;"",INDEX(tb_MainDatabase[Size],MATCH(F403,tb_MainDatabase[Link],0)),"")</f>
        <v>10 ml.</v>
      </c>
      <c r="J403" s="65">
        <v>1.0</v>
      </c>
      <c r="K403" s="57">
        <f t="array" ref="K403">IF(F403&lt;&gt;"",INDEX(tb_MainDatabase[ราคา],MATCH(F403,tb_MainDatabase[Link],0)),"")*J403</f>
        <v>650</v>
      </c>
      <c r="L403" s="65">
        <v>100.0</v>
      </c>
      <c r="M403" s="57">
        <f t="shared" si="2"/>
        <v>550</v>
      </c>
      <c r="N403" s="75">
        <f t="shared" si="3"/>
        <v>550</v>
      </c>
      <c r="O403" s="77" t="s">
        <v>60</v>
      </c>
      <c r="P403" s="142">
        <v>46024.0</v>
      </c>
      <c r="Q403" s="80">
        <v>0.8611111111111112</v>
      </c>
      <c r="R403" s="84" t="str">
        <f t="shared" si="4"/>
        <v>1767361191583580903</v>
      </c>
      <c r="S403" s="84"/>
      <c r="T403" s="84"/>
    </row>
    <row r="404" ht="22.5" customHeight="1">
      <c r="A404" s="39" t="s">
        <v>1062</v>
      </c>
      <c r="B404" s="44">
        <v>46024.0</v>
      </c>
      <c r="C404" s="46" t="s">
        <v>601</v>
      </c>
      <c r="D404" s="48" t="s">
        <v>1099</v>
      </c>
      <c r="E404" s="90">
        <v>2.02600000000011E14</v>
      </c>
      <c r="F404" s="53" t="s">
        <v>1100</v>
      </c>
      <c r="G404" s="57">
        <f t="array" ref="G404">IF(F404&lt;&gt;"",INDEX(tb_MainDatabase[Barcode],MATCH(F404,tb_MainDatabase[Link],0)),"")</f>
        <v>8857128011263</v>
      </c>
      <c r="H404" s="62" t="str">
        <f t="array" ref="H404">IF(F404&lt;&gt;"",INDEX(tb_MainDatabase[Grand],MATCH(F404,tb_MainDatabase[Link],0)),"")</f>
        <v>EDP</v>
      </c>
      <c r="I404" s="62" t="str">
        <f t="array" ref="I404">IF(F404&lt;&gt;"",INDEX(tb_MainDatabase[Size],MATCH(F404,tb_MainDatabase[Link],0)),"")</f>
        <v>10 ml.</v>
      </c>
      <c r="J404" s="65">
        <v>1.0</v>
      </c>
      <c r="K404" s="57">
        <f t="array" ref="K404">IF(F404&lt;&gt;"",INDEX(tb_MainDatabase[ราคา],MATCH(F404,tb_MainDatabase[Link],0)),"")*J404</f>
        <v>450</v>
      </c>
      <c r="L404" s="65">
        <v>100.0</v>
      </c>
      <c r="M404" s="57">
        <f t="shared" si="2"/>
        <v>350</v>
      </c>
      <c r="N404" s="75">
        <f t="shared" si="3"/>
        <v>350</v>
      </c>
      <c r="O404" s="77" t="s">
        <v>133</v>
      </c>
      <c r="P404" s="107"/>
      <c r="Q404" s="80"/>
      <c r="R404" s="84" t="str">
        <f t="shared" si="4"/>
        <v>1767363398589558005</v>
      </c>
      <c r="S404" s="84"/>
      <c r="T404" s="84"/>
    </row>
    <row r="405" ht="22.5" customHeight="1">
      <c r="A405" s="39" t="s">
        <v>1062</v>
      </c>
      <c r="B405" s="44">
        <v>46025.0</v>
      </c>
      <c r="C405" s="46" t="s">
        <v>601</v>
      </c>
      <c r="D405" s="48" t="s">
        <v>1102</v>
      </c>
      <c r="E405" s="90">
        <v>2.02600000000012E14</v>
      </c>
      <c r="F405" s="53" t="s">
        <v>94</v>
      </c>
      <c r="G405" s="57">
        <f t="array" ref="G405">IF(F405&lt;&gt;"",INDEX(tb_MainDatabase[Barcode],MATCH(F405,tb_MainDatabase[Link],0)),"")</f>
        <v>8857128012039</v>
      </c>
      <c r="H405" s="62" t="str">
        <f t="array" ref="H405">IF(F405&lt;&gt;"",INDEX(tb_MainDatabase[Grand],MATCH(F405,tb_MainDatabase[Link],0)),"")</f>
        <v>EDP</v>
      </c>
      <c r="I405" s="62" t="str">
        <f t="array" ref="I405">IF(F405&lt;&gt;"",INDEX(tb_MainDatabase[Size],MATCH(F405,tb_MainDatabase[Link],0)),"")</f>
        <v>10 ml.</v>
      </c>
      <c r="J405" s="65">
        <v>1.0</v>
      </c>
      <c r="K405" s="57">
        <f t="array" ref="K405">IF(F405&lt;&gt;"",INDEX(tb_MainDatabase[ราคา],MATCH(F405,tb_MainDatabase[Link],0)),"")*J405</f>
        <v>450</v>
      </c>
      <c r="L405" s="65">
        <v>100.0</v>
      </c>
      <c r="M405" s="57">
        <f t="shared" si="2"/>
        <v>350</v>
      </c>
      <c r="N405" s="75">
        <f t="shared" si="3"/>
        <v>700</v>
      </c>
      <c r="O405" s="77" t="s">
        <v>133</v>
      </c>
      <c r="P405" s="107"/>
      <c r="Q405" s="80"/>
      <c r="R405" s="84" t="str">
        <f t="shared" si="4"/>
        <v>1767418018582587921</v>
      </c>
      <c r="S405" s="84"/>
      <c r="T405" s="84"/>
    </row>
    <row r="406" ht="22.5" customHeight="1">
      <c r="A406" s="39" t="s">
        <v>1062</v>
      </c>
      <c r="B406" s="44">
        <v>46025.0</v>
      </c>
      <c r="C406" s="46" t="s">
        <v>601</v>
      </c>
      <c r="D406" s="48" t="s">
        <v>1102</v>
      </c>
      <c r="E406" s="90">
        <v>2.02600000000012E14</v>
      </c>
      <c r="F406" s="53" t="s">
        <v>252</v>
      </c>
      <c r="G406" s="57">
        <f t="array" ref="G406">IF(F406&lt;&gt;"",INDEX(tb_MainDatabase[Barcode],MATCH(F406,tb_MainDatabase[Link],0)),"")</f>
        <v>8857128012035</v>
      </c>
      <c r="H406" s="62" t="str">
        <f t="array" ref="H406">IF(F406&lt;&gt;"",INDEX(tb_MainDatabase[Grand],MATCH(F406,tb_MainDatabase[Link],0)),"")</f>
        <v>EDP</v>
      </c>
      <c r="I406" s="62" t="str">
        <f t="array" ref="I406">IF(F406&lt;&gt;"",INDEX(tb_MainDatabase[Size],MATCH(F406,tb_MainDatabase[Link],0)),"")</f>
        <v>10 ml.</v>
      </c>
      <c r="J406" s="65">
        <v>1.0</v>
      </c>
      <c r="K406" s="57">
        <f t="array" ref="K406">IF(F406&lt;&gt;"",INDEX(tb_MainDatabase[ราคา],MATCH(F406,tb_MainDatabase[Link],0)),"")*J406</f>
        <v>450</v>
      </c>
      <c r="L406" s="65">
        <v>100.0</v>
      </c>
      <c r="M406" s="57">
        <f t="shared" si="2"/>
        <v>350</v>
      </c>
      <c r="N406" s="75">
        <f t="shared" si="3"/>
        <v>0</v>
      </c>
      <c r="O406" s="77"/>
      <c r="P406" s="107"/>
      <c r="Q406" s="80"/>
      <c r="R406" s="84">
        <f t="shared" si="4"/>
        <v>0</v>
      </c>
      <c r="S406" s="84"/>
      <c r="T406" s="84"/>
    </row>
    <row r="407" ht="22.5" customHeight="1">
      <c r="A407" s="39" t="s">
        <v>1062</v>
      </c>
      <c r="B407" s="44">
        <v>46025.0</v>
      </c>
      <c r="C407" s="46" t="s">
        <v>601</v>
      </c>
      <c r="D407" s="48" t="s">
        <v>1105</v>
      </c>
      <c r="E407" s="90">
        <v>2.02600000000013E14</v>
      </c>
      <c r="F407" s="53" t="s">
        <v>224</v>
      </c>
      <c r="G407" s="57">
        <f t="array" ref="G407">IF(F407&lt;&gt;"",INDEX(tb_MainDatabase[Barcode],MATCH(F407,tb_MainDatabase[Link],0)),"")</f>
        <v>8857128012053</v>
      </c>
      <c r="H407" s="62" t="str">
        <f t="array" ref="H407">IF(F407&lt;&gt;"",INDEX(tb_MainDatabase[Grand],MATCH(F407,tb_MainDatabase[Link],0)),"")</f>
        <v>EDP</v>
      </c>
      <c r="I407" s="62" t="str">
        <f t="array" ref="I407">IF(F407&lt;&gt;"",INDEX(tb_MainDatabase[Size],MATCH(F407,tb_MainDatabase[Link],0)),"")</f>
        <v>10 ml.</v>
      </c>
      <c r="J407" s="65">
        <v>1.0</v>
      </c>
      <c r="K407" s="57">
        <f t="array" ref="K407">IF(F407&lt;&gt;"",INDEX(tb_MainDatabase[ราคา],MATCH(F407,tb_MainDatabase[Link],0)),"")*J407</f>
        <v>450</v>
      </c>
      <c r="L407" s="65">
        <v>100.0</v>
      </c>
      <c r="M407" s="57">
        <f t="shared" si="2"/>
        <v>350</v>
      </c>
      <c r="N407" s="75">
        <f t="shared" si="3"/>
        <v>350</v>
      </c>
      <c r="O407" s="77" t="s">
        <v>133</v>
      </c>
      <c r="P407" s="107"/>
      <c r="Q407" s="80"/>
      <c r="R407" s="84" t="str">
        <f t="shared" si="4"/>
        <v>1767420372240831695</v>
      </c>
      <c r="S407" s="84"/>
      <c r="T407" s="84"/>
    </row>
    <row r="408" ht="22.5" customHeight="1">
      <c r="A408" s="39" t="s">
        <v>1062</v>
      </c>
      <c r="B408" s="44">
        <v>46025.0</v>
      </c>
      <c r="C408" s="46" t="s">
        <v>601</v>
      </c>
      <c r="D408" s="48" t="s">
        <v>1107</v>
      </c>
      <c r="E408" s="90">
        <v>2.02600000000014E14</v>
      </c>
      <c r="F408" s="53" t="s">
        <v>1108</v>
      </c>
      <c r="G408" s="57">
        <f t="array" ref="G408">IF(F408&lt;&gt;"",INDEX(tb_MainDatabase[Barcode],MATCH(F408,tb_MainDatabase[Link],0)),"")</f>
        <v>8857128012144</v>
      </c>
      <c r="H408" s="62" t="str">
        <f t="array" ref="H408">IF(F408&lt;&gt;"",INDEX(tb_MainDatabase[Grand],MATCH(F408,tb_MainDatabase[Link],0)),"")</f>
        <v>EDP</v>
      </c>
      <c r="I408" s="62" t="str">
        <f t="array" ref="I408">IF(F408&lt;&gt;"",INDEX(tb_MainDatabase[Size],MATCH(F408,tb_MainDatabase[Link],0)),"")</f>
        <v>50 ml.</v>
      </c>
      <c r="J408" s="65">
        <v>1.0</v>
      </c>
      <c r="K408" s="57">
        <f t="array" ref="K408">IF(F408&lt;&gt;"",INDEX(tb_MainDatabase[ราคา],MATCH(F408,tb_MainDatabase[Link],0)),"")*J408</f>
        <v>1890</v>
      </c>
      <c r="L408" s="65"/>
      <c r="M408" s="57">
        <f t="shared" si="2"/>
        <v>1890</v>
      </c>
      <c r="N408" s="75">
        <f t="shared" si="3"/>
        <v>4170</v>
      </c>
      <c r="O408" s="77" t="s">
        <v>370</v>
      </c>
      <c r="P408" s="142">
        <v>46025.0</v>
      </c>
      <c r="Q408" s="80">
        <v>0.65625</v>
      </c>
      <c r="R408" s="84" t="str">
        <f t="shared" si="4"/>
        <v>1767429568692333542</v>
      </c>
      <c r="S408" s="84"/>
      <c r="T408" s="84"/>
    </row>
    <row r="409" ht="22.5" customHeight="1">
      <c r="A409" s="39" t="s">
        <v>1062</v>
      </c>
      <c r="B409" s="44">
        <v>46025.0</v>
      </c>
      <c r="C409" s="46" t="s">
        <v>601</v>
      </c>
      <c r="D409" s="48" t="s">
        <v>1107</v>
      </c>
      <c r="E409" s="90">
        <v>2.02600000000014E14</v>
      </c>
      <c r="F409" s="53" t="s">
        <v>1110</v>
      </c>
      <c r="G409" s="57">
        <f t="array" ref="G409">IF(F409&lt;&gt;"",INDEX(tb_MainDatabase[Barcode],MATCH(F409,tb_MainDatabase[Link],0)),"")</f>
        <v>8857128012145</v>
      </c>
      <c r="H409" s="62" t="str">
        <f t="array" ref="H409">IF(F409&lt;&gt;"",INDEX(tb_MainDatabase[Grand],MATCH(F409,tb_MainDatabase[Link],0)),"")</f>
        <v>EDP</v>
      </c>
      <c r="I409" s="62" t="str">
        <f t="array" ref="I409">IF(F409&lt;&gt;"",INDEX(tb_MainDatabase[Size],MATCH(F409,tb_MainDatabase[Link],0)),"")</f>
        <v>30 ml.</v>
      </c>
      <c r="J409" s="65">
        <v>1.0</v>
      </c>
      <c r="K409" s="57">
        <f t="array" ref="K409">IF(F409&lt;&gt;"",INDEX(tb_MainDatabase[ราคา],MATCH(F409,tb_MainDatabase[Link],0)),"")*J409</f>
        <v>1290</v>
      </c>
      <c r="L409" s="65"/>
      <c r="M409" s="57">
        <f t="shared" si="2"/>
        <v>1290</v>
      </c>
      <c r="N409" s="75">
        <f t="shared" si="3"/>
        <v>0</v>
      </c>
      <c r="O409" s="77"/>
      <c r="P409" s="107"/>
      <c r="Q409" s="80"/>
      <c r="R409" s="84">
        <f t="shared" si="4"/>
        <v>0</v>
      </c>
      <c r="S409" s="84"/>
      <c r="T409" s="84"/>
    </row>
    <row r="410" ht="22.5" customHeight="1">
      <c r="A410" s="39" t="s">
        <v>1062</v>
      </c>
      <c r="B410" s="44">
        <v>46025.0</v>
      </c>
      <c r="C410" s="46" t="s">
        <v>601</v>
      </c>
      <c r="D410" s="48" t="s">
        <v>1107</v>
      </c>
      <c r="E410" s="90">
        <v>2.02600000000014E14</v>
      </c>
      <c r="F410" s="53" t="s">
        <v>451</v>
      </c>
      <c r="G410" s="57">
        <f t="array" ref="G410">IF(F410&lt;&gt;"",INDEX(tb_MainDatabase[Barcode],MATCH(F410,tb_MainDatabase[Link],0)),"")</f>
        <v>8857128011867</v>
      </c>
      <c r="H410" s="62" t="str">
        <f t="array" ref="H410">IF(F410&lt;&gt;"",INDEX(tb_MainDatabase[Grand],MATCH(F410,tb_MainDatabase[Link],0)),"")</f>
        <v>EDP</v>
      </c>
      <c r="I410" s="62" t="str">
        <f t="array" ref="I410">IF(F410&lt;&gt;"",INDEX(tb_MainDatabase[Size],MATCH(F410,tb_MainDatabase[Link],0)),"")</f>
        <v>30 ml.</v>
      </c>
      <c r="J410" s="65">
        <v>1.0</v>
      </c>
      <c r="K410" s="57">
        <f t="array" ref="K410">IF(F410&lt;&gt;"",INDEX(tb_MainDatabase[ราคา],MATCH(F410,tb_MainDatabase[Link],0)),"")*J410</f>
        <v>1290</v>
      </c>
      <c r="L410" s="65">
        <v>300.0</v>
      </c>
      <c r="M410" s="57">
        <f t="shared" si="2"/>
        <v>990</v>
      </c>
      <c r="N410" s="75">
        <f t="shared" si="3"/>
        <v>0</v>
      </c>
      <c r="O410" s="77"/>
      <c r="P410" s="107"/>
      <c r="Q410" s="80"/>
      <c r="R410" s="84">
        <f t="shared" si="4"/>
        <v>0</v>
      </c>
      <c r="S410" s="84"/>
      <c r="T410" s="84"/>
    </row>
    <row r="411" ht="22.5" customHeight="1">
      <c r="A411" s="39" t="s">
        <v>1062</v>
      </c>
      <c r="B411" s="44">
        <v>46025.0</v>
      </c>
      <c r="C411" s="46" t="s">
        <v>601</v>
      </c>
      <c r="D411" s="48" t="s">
        <v>1107</v>
      </c>
      <c r="E411" s="90">
        <v>2.02600000000014E14</v>
      </c>
      <c r="F411" s="53" t="s">
        <v>859</v>
      </c>
      <c r="G411" s="57">
        <f t="array" ref="G411">IF(F411&lt;&gt;"",INDEX(tb_MainDatabase[Barcode],MATCH(F411,tb_MainDatabase[Link],0)),"")</f>
        <v>8857128012044</v>
      </c>
      <c r="H411" s="62" t="str">
        <f t="array" ref="H411">IF(F411&lt;&gt;"",INDEX(tb_MainDatabase[Grand],MATCH(F411,tb_MainDatabase[Link],0)),"")</f>
        <v>EDP</v>
      </c>
      <c r="I411" s="62" t="str">
        <f t="array" ref="I411">IF(F411&lt;&gt;"",INDEX(tb_MainDatabase[Size],MATCH(F411,tb_MainDatabase[Link],0)),"")</f>
        <v>4 ml.</v>
      </c>
      <c r="J411" s="65">
        <v>1.0</v>
      </c>
      <c r="K411" s="57">
        <f t="array" ref="K411">IF(F411&lt;&gt;"",INDEX(tb_MainDatabase[ราคา],MATCH(F411,tb_MainDatabase[Link],0)),"")*J411</f>
        <v>179</v>
      </c>
      <c r="L411" s="65">
        <v>179.0</v>
      </c>
      <c r="M411" s="57">
        <f t="shared" si="2"/>
        <v>0</v>
      </c>
      <c r="N411" s="75">
        <f t="shared" si="3"/>
        <v>0</v>
      </c>
      <c r="O411" s="77"/>
      <c r="P411" s="107"/>
      <c r="Q411" s="80"/>
      <c r="R411" s="84">
        <f t="shared" si="4"/>
        <v>0</v>
      </c>
      <c r="S411" s="84"/>
      <c r="T411" s="84"/>
    </row>
    <row r="412" ht="22.5" customHeight="1">
      <c r="A412" s="39" t="s">
        <v>1062</v>
      </c>
      <c r="B412" s="44">
        <v>46025.0</v>
      </c>
      <c r="C412" s="46" t="s">
        <v>601</v>
      </c>
      <c r="D412" s="48" t="s">
        <v>1107</v>
      </c>
      <c r="E412" s="90">
        <v>2.02600000000014E14</v>
      </c>
      <c r="F412" s="53" t="s">
        <v>809</v>
      </c>
      <c r="G412" s="57">
        <f t="array" ref="G412">IF(F412&lt;&gt;"",INDEX(tb_MainDatabase[Barcode],MATCH(F412,tb_MainDatabase[Link],0)),"")</f>
        <v>8857128012038</v>
      </c>
      <c r="H412" s="62" t="str">
        <f t="array" ref="H412">IF(F412&lt;&gt;"",INDEX(tb_MainDatabase[Grand],MATCH(F412,tb_MainDatabase[Link],0)),"")</f>
        <v>EDP</v>
      </c>
      <c r="I412" s="62" t="str">
        <f t="array" ref="I412">IF(F412&lt;&gt;"",INDEX(tb_MainDatabase[Size],MATCH(F412,tb_MainDatabase[Link],0)),"")</f>
        <v>4 ml.</v>
      </c>
      <c r="J412" s="65">
        <v>1.0</v>
      </c>
      <c r="K412" s="57">
        <f t="array" ref="K412">IF(F412&lt;&gt;"",INDEX(tb_MainDatabase[ราคา],MATCH(F412,tb_MainDatabase[Link],0)),"")*J412</f>
        <v>179</v>
      </c>
      <c r="L412" s="65">
        <v>179.0</v>
      </c>
      <c r="M412" s="57">
        <f t="shared" si="2"/>
        <v>0</v>
      </c>
      <c r="N412" s="75">
        <f t="shared" si="3"/>
        <v>0</v>
      </c>
      <c r="O412" s="77"/>
      <c r="P412" s="107"/>
      <c r="Q412" s="80"/>
      <c r="R412" s="84">
        <f t="shared" si="4"/>
        <v>0</v>
      </c>
      <c r="S412" s="84"/>
      <c r="T412" s="84"/>
    </row>
    <row r="413" ht="22.5" customHeight="1">
      <c r="A413" s="39" t="s">
        <v>1062</v>
      </c>
      <c r="B413" s="44">
        <v>46025.0</v>
      </c>
      <c r="C413" s="46" t="s">
        <v>601</v>
      </c>
      <c r="D413" s="48" t="s">
        <v>1107</v>
      </c>
      <c r="E413" s="90">
        <v>2.02600000000014E14</v>
      </c>
      <c r="F413" s="53" t="s">
        <v>155</v>
      </c>
      <c r="G413" s="108">
        <f t="array" ref="G413">IF(F413&lt;&gt;"",INDEX(tb_MainDatabase[Barcode],MATCH(F413,tb_MainDatabase[Link],0)),"")</f>
        <v>8857128012130</v>
      </c>
      <c r="H413" s="62" t="str">
        <f t="array" ref="H413">IF(F413&lt;&gt;"",INDEX(tb_MainDatabase[Grand],MATCH(F413,tb_MainDatabase[Link],0)),"")</f>
        <v>Tumbler</v>
      </c>
      <c r="I413" s="62" t="str">
        <f t="array" ref="I413">IF(F413&lt;&gt;"",INDEX(tb_MainDatabase[Size],MATCH(F413,tb_MainDatabase[Link],0)),"")</f>
        <v>White</v>
      </c>
      <c r="J413" s="65">
        <v>1.0</v>
      </c>
      <c r="K413" s="57">
        <f t="array" ref="K413">IF(F413&lt;&gt;"",INDEX(tb_MainDatabase[ราคา],MATCH(F413,tb_MainDatabase[Link],0)),"")*J413</f>
        <v>0</v>
      </c>
      <c r="L413" s="65"/>
      <c r="M413" s="57">
        <f t="shared" si="2"/>
        <v>0</v>
      </c>
      <c r="N413" s="75">
        <f t="shared" si="3"/>
        <v>0</v>
      </c>
      <c r="O413" s="77"/>
      <c r="P413" s="107"/>
      <c r="Q413" s="80"/>
      <c r="R413" s="84">
        <f t="shared" si="4"/>
        <v>0</v>
      </c>
      <c r="S413" s="84"/>
      <c r="T413" s="84"/>
    </row>
    <row r="414" ht="22.5" customHeight="1">
      <c r="A414" s="39" t="s">
        <v>1062</v>
      </c>
      <c r="B414" s="44">
        <v>46025.0</v>
      </c>
      <c r="C414" s="46" t="s">
        <v>601</v>
      </c>
      <c r="D414" s="48" t="s">
        <v>1117</v>
      </c>
      <c r="E414" s="90">
        <v>2.02600000000015E14</v>
      </c>
      <c r="F414" s="53" t="s">
        <v>136</v>
      </c>
      <c r="G414" s="57">
        <f t="array" ref="G414">IF(F414&lt;&gt;"",INDEX(tb_MainDatabase[Barcode],MATCH(F414,tb_MainDatabase[Link],0)),"")</f>
        <v>8857128011904</v>
      </c>
      <c r="H414" s="62" t="str">
        <f t="array" ref="H414">IF(F414&lt;&gt;"",INDEX(tb_MainDatabase[Grand],MATCH(F414,tb_MainDatabase[Link],0)),"")</f>
        <v>EDP</v>
      </c>
      <c r="I414" s="62" t="str">
        <f t="array" ref="I414">IF(F414&lt;&gt;"",INDEX(tb_MainDatabase[Size],MATCH(F414,tb_MainDatabase[Link],0)),"")</f>
        <v>30 ml.</v>
      </c>
      <c r="J414" s="65">
        <v>1.0</v>
      </c>
      <c r="K414" s="57">
        <f t="array" ref="K414">IF(F414&lt;&gt;"",INDEX(tb_MainDatabase[ราคา],MATCH(F414,tb_MainDatabase[Link],0)),"")*J414</f>
        <v>1290</v>
      </c>
      <c r="L414" s="65">
        <v>300.0</v>
      </c>
      <c r="M414" s="57">
        <f t="shared" si="2"/>
        <v>990</v>
      </c>
      <c r="N414" s="75">
        <f t="shared" si="3"/>
        <v>990</v>
      </c>
      <c r="O414" s="77" t="s">
        <v>370</v>
      </c>
      <c r="P414" s="142">
        <v>46025.0</v>
      </c>
      <c r="Q414" s="80">
        <v>0.6597222222222222</v>
      </c>
      <c r="R414" s="84" t="str">
        <f t="shared" si="4"/>
        <v>1767430181164419483</v>
      </c>
      <c r="S414" s="84"/>
      <c r="T414" s="84"/>
    </row>
    <row r="415" ht="22.5" customHeight="1">
      <c r="A415" s="39" t="s">
        <v>1062</v>
      </c>
      <c r="B415" s="44">
        <v>46025.0</v>
      </c>
      <c r="C415" s="46" t="s">
        <v>601</v>
      </c>
      <c r="D415" s="48" t="s">
        <v>1121</v>
      </c>
      <c r="E415" s="90">
        <v>2.02600000000016E14</v>
      </c>
      <c r="F415" s="53" t="s">
        <v>89</v>
      </c>
      <c r="G415" s="57">
        <f t="array" ref="G415">IF(F415&lt;&gt;"",INDEX(tb_MainDatabase[Barcode],MATCH(F415,tb_MainDatabase[Link],0)),"")</f>
        <v>8857128011058</v>
      </c>
      <c r="H415" s="62" t="str">
        <f t="array" ref="H415">IF(F415&lt;&gt;"",INDEX(tb_MainDatabase[Grand],MATCH(F415,tb_MainDatabase[Link],0)),"")</f>
        <v>EDP</v>
      </c>
      <c r="I415" s="62" t="str">
        <f t="array" ref="I415">IF(F415&lt;&gt;"",INDEX(tb_MainDatabase[Size],MATCH(F415,tb_MainDatabase[Link],0)),"")</f>
        <v>50 ml.</v>
      </c>
      <c r="J415" s="65">
        <v>1.0</v>
      </c>
      <c r="K415" s="57">
        <f t="array" ref="K415">IF(F415&lt;&gt;"",INDEX(tb_MainDatabase[ราคา],MATCH(F415,tb_MainDatabase[Link],0)),"")*J415</f>
        <v>1890</v>
      </c>
      <c r="L415" s="65">
        <v>500.0</v>
      </c>
      <c r="M415" s="57">
        <f t="shared" si="2"/>
        <v>1390</v>
      </c>
      <c r="N415" s="75">
        <f t="shared" si="3"/>
        <v>1390</v>
      </c>
      <c r="O415" s="77" t="s">
        <v>370</v>
      </c>
      <c r="P415" s="142">
        <v>46025.0</v>
      </c>
      <c r="Q415" s="80">
        <v>0.7236111111111111</v>
      </c>
      <c r="R415" s="84" t="str">
        <f t="shared" si="4"/>
        <v>1767435719799358892</v>
      </c>
      <c r="S415" s="84"/>
      <c r="T415" s="84"/>
    </row>
    <row r="416" ht="22.5" customHeight="1">
      <c r="A416" s="39" t="s">
        <v>1062</v>
      </c>
      <c r="B416" s="44">
        <v>46025.0</v>
      </c>
      <c r="C416" s="46" t="s">
        <v>601</v>
      </c>
      <c r="D416" s="48" t="s">
        <v>1123</v>
      </c>
      <c r="E416" s="90">
        <v>2.02600000000017E14</v>
      </c>
      <c r="F416" s="53" t="s">
        <v>81</v>
      </c>
      <c r="G416" s="57">
        <f t="array" ref="G416">IF(F416&lt;&gt;"",INDEX(tb_MainDatabase[Barcode],MATCH(F416,tb_MainDatabase[Link],0)),"")</f>
        <v>8857128011119</v>
      </c>
      <c r="H416" s="62" t="str">
        <f t="array" ref="H416">IF(F416&lt;&gt;"",INDEX(tb_MainDatabase[Grand],MATCH(F416,tb_MainDatabase[Link],0)),"")</f>
        <v>EDP</v>
      </c>
      <c r="I416" s="62" t="str">
        <f t="array" ref="I416">IF(F416&lt;&gt;"",INDEX(tb_MainDatabase[Size],MATCH(F416,tb_MainDatabase[Link],0)),"")</f>
        <v>50 ml.</v>
      </c>
      <c r="J416" s="65">
        <v>1.0</v>
      </c>
      <c r="K416" s="57">
        <f t="array" ref="K416">IF(F416&lt;&gt;"",INDEX(tb_MainDatabase[ราคา],MATCH(F416,tb_MainDatabase[Link],0)),"")*J416</f>
        <v>1890</v>
      </c>
      <c r="L416" s="65">
        <v>500.0</v>
      </c>
      <c r="M416" s="57">
        <f t="shared" si="2"/>
        <v>1390</v>
      </c>
      <c r="N416" s="75">
        <f t="shared" si="3"/>
        <v>1390</v>
      </c>
      <c r="O416" s="77" t="s">
        <v>370</v>
      </c>
      <c r="P416" s="142">
        <v>46025.0</v>
      </c>
      <c r="Q416" s="80">
        <v>0.7243055555555555</v>
      </c>
      <c r="R416" s="84" t="str">
        <f t="shared" si="4"/>
        <v>1767435776308392395</v>
      </c>
      <c r="S416" s="84"/>
      <c r="T416" s="84"/>
    </row>
    <row r="417" ht="22.5" customHeight="1">
      <c r="A417" s="39" t="s">
        <v>1062</v>
      </c>
      <c r="B417" s="44">
        <v>46025.0</v>
      </c>
      <c r="C417" s="46" t="s">
        <v>601</v>
      </c>
      <c r="D417" s="48" t="s">
        <v>1125</v>
      </c>
      <c r="E417" s="90">
        <v>2.02600000000018E14</v>
      </c>
      <c r="F417" s="53" t="s">
        <v>252</v>
      </c>
      <c r="G417" s="57">
        <f t="array" ref="G417">IF(F417&lt;&gt;"",INDEX(tb_MainDatabase[Barcode],MATCH(F417,tb_MainDatabase[Link],0)),"")</f>
        <v>8857128012035</v>
      </c>
      <c r="H417" s="62" t="str">
        <f t="array" ref="H417">IF(F417&lt;&gt;"",INDEX(tb_MainDatabase[Grand],MATCH(F417,tb_MainDatabase[Link],0)),"")</f>
        <v>EDP</v>
      </c>
      <c r="I417" s="62" t="str">
        <f t="array" ref="I417">IF(F417&lt;&gt;"",INDEX(tb_MainDatabase[Size],MATCH(F417,tb_MainDatabase[Link],0)),"")</f>
        <v>10 ml.</v>
      </c>
      <c r="J417" s="65">
        <v>1.0</v>
      </c>
      <c r="K417" s="57">
        <f t="array" ref="K417">IF(F417&lt;&gt;"",INDEX(tb_MainDatabase[ราคา],MATCH(F417,tb_MainDatabase[Link],0)),"")*J417</f>
        <v>450</v>
      </c>
      <c r="L417" s="65">
        <v>100.0</v>
      </c>
      <c r="M417" s="57">
        <f t="shared" si="2"/>
        <v>350</v>
      </c>
      <c r="N417" s="75">
        <f t="shared" si="3"/>
        <v>350</v>
      </c>
      <c r="O417" s="77" t="s">
        <v>133</v>
      </c>
      <c r="P417" s="142"/>
      <c r="Q417" s="80"/>
      <c r="R417" s="84" t="str">
        <f t="shared" si="4"/>
        <v>1767436509490308361</v>
      </c>
      <c r="S417" s="84"/>
      <c r="T417" s="84"/>
    </row>
    <row r="418" ht="22.5" customHeight="1">
      <c r="A418" s="39" t="s">
        <v>1062</v>
      </c>
      <c r="B418" s="44">
        <v>46025.0</v>
      </c>
      <c r="C418" s="46" t="s">
        <v>601</v>
      </c>
      <c r="D418" s="48" t="s">
        <v>1129</v>
      </c>
      <c r="E418" s="90">
        <v>2.02600000000019E14</v>
      </c>
      <c r="F418" s="53" t="s">
        <v>500</v>
      </c>
      <c r="G418" s="57">
        <f t="array" ref="G418">IF(F418&lt;&gt;"",INDEX(tb_MainDatabase[Barcode],MATCH(F418,tb_MainDatabase[Link],0)),"")</f>
        <v>8857128011072</v>
      </c>
      <c r="H418" s="62" t="str">
        <f t="array" ref="H418">IF(F418&lt;&gt;"",INDEX(tb_MainDatabase[Grand],MATCH(F418,tb_MainDatabase[Link],0)),"")</f>
        <v>EDP</v>
      </c>
      <c r="I418" s="62" t="str">
        <f t="array" ref="I418">IF(F418&lt;&gt;"",INDEX(tb_MainDatabase[Size],MATCH(F418,tb_MainDatabase[Link],0)),"")</f>
        <v>50 ml.</v>
      </c>
      <c r="J418" s="65">
        <v>1.0</v>
      </c>
      <c r="K418" s="57">
        <f t="array" ref="K418">IF(F418&lt;&gt;"",INDEX(tb_MainDatabase[ราคา],MATCH(F418,tb_MainDatabase[Link],0)),"")*J418</f>
        <v>1890</v>
      </c>
      <c r="L418" s="65">
        <v>500.0</v>
      </c>
      <c r="M418" s="57">
        <f t="shared" si="2"/>
        <v>1390</v>
      </c>
      <c r="N418" s="75">
        <f t="shared" si="3"/>
        <v>2780</v>
      </c>
      <c r="O418" s="77" t="s">
        <v>60</v>
      </c>
      <c r="P418" s="142">
        <v>46025.0</v>
      </c>
      <c r="Q418" s="80">
        <v>0.7354166666666667</v>
      </c>
      <c r="R418" s="84" t="str">
        <f t="shared" si="4"/>
        <v>1767436625990920259</v>
      </c>
      <c r="S418" s="84"/>
      <c r="T418" s="84"/>
    </row>
    <row r="419" ht="22.5" customHeight="1">
      <c r="A419" s="39" t="s">
        <v>1062</v>
      </c>
      <c r="B419" s="44">
        <v>46025.0</v>
      </c>
      <c r="C419" s="46" t="s">
        <v>601</v>
      </c>
      <c r="D419" s="48" t="s">
        <v>1129</v>
      </c>
      <c r="E419" s="90">
        <v>2.02600000000019E14</v>
      </c>
      <c r="F419" s="53" t="s">
        <v>195</v>
      </c>
      <c r="G419" s="57">
        <f t="array" ref="G419">IF(F419&lt;&gt;"",INDEX(tb_MainDatabase[Barcode],MATCH(F419,tb_MainDatabase[Link],0)),"")</f>
        <v>8857128011300</v>
      </c>
      <c r="H419" s="62" t="str">
        <f t="array" ref="H419">IF(F419&lt;&gt;"",INDEX(tb_MainDatabase[Grand],MATCH(F419,tb_MainDatabase[Link],0)),"")</f>
        <v>EDP</v>
      </c>
      <c r="I419" s="62" t="str">
        <f t="array" ref="I419">IF(F419&lt;&gt;"",INDEX(tb_MainDatabase[Size],MATCH(F419,tb_MainDatabase[Link],0)),"")</f>
        <v>50 ml.</v>
      </c>
      <c r="J419" s="65">
        <v>1.0</v>
      </c>
      <c r="K419" s="57">
        <f t="array" ref="K419">IF(F419&lt;&gt;"",INDEX(tb_MainDatabase[ราคา],MATCH(F419,tb_MainDatabase[Link],0)),"")*J419</f>
        <v>1890</v>
      </c>
      <c r="L419" s="65">
        <v>500.0</v>
      </c>
      <c r="M419" s="57">
        <f t="shared" si="2"/>
        <v>1390</v>
      </c>
      <c r="N419" s="75">
        <f t="shared" si="3"/>
        <v>0</v>
      </c>
      <c r="O419" s="77"/>
      <c r="P419" s="107"/>
      <c r="Q419" s="80"/>
      <c r="R419" s="84">
        <f t="shared" si="4"/>
        <v>0</v>
      </c>
      <c r="S419" s="84"/>
      <c r="T419" s="84"/>
    </row>
    <row r="420" ht="22.5" customHeight="1">
      <c r="A420" s="39" t="s">
        <v>1062</v>
      </c>
      <c r="B420" s="44">
        <v>46025.0</v>
      </c>
      <c r="C420" s="46" t="s">
        <v>601</v>
      </c>
      <c r="D420" s="48" t="s">
        <v>1129</v>
      </c>
      <c r="E420" s="90">
        <v>2.02600000000019E14</v>
      </c>
      <c r="F420" s="53" t="s">
        <v>828</v>
      </c>
      <c r="G420" s="57">
        <f t="array" ref="G420">IF(F420&lt;&gt;"",INDEX(tb_MainDatabase[Barcode],MATCH(F420,tb_MainDatabase[Link],0)),"")</f>
        <v>8857128012015</v>
      </c>
      <c r="H420" s="62" t="str">
        <f t="array" ref="H420">IF(F420&lt;&gt;"",INDEX(tb_MainDatabase[Grand],MATCH(F420,tb_MainDatabase[Link],0)),"")</f>
        <v>EDP</v>
      </c>
      <c r="I420" s="62" t="str">
        <f t="array" ref="I420">IF(F420&lt;&gt;"",INDEX(tb_MainDatabase[Size],MATCH(F420,tb_MainDatabase[Link],0)),"")</f>
        <v>4 ml.</v>
      </c>
      <c r="J420" s="65">
        <v>1.0</v>
      </c>
      <c r="K420" s="57">
        <f t="array" ref="K420">IF(F420&lt;&gt;"",INDEX(tb_MainDatabase[ราคา],MATCH(F420,tb_MainDatabase[Link],0)),"")*J420</f>
        <v>179</v>
      </c>
      <c r="L420" s="65">
        <v>179.0</v>
      </c>
      <c r="M420" s="57">
        <f t="shared" si="2"/>
        <v>0</v>
      </c>
      <c r="N420" s="75">
        <f t="shared" si="3"/>
        <v>0</v>
      </c>
      <c r="O420" s="77"/>
      <c r="P420" s="107"/>
      <c r="Q420" s="80"/>
      <c r="R420" s="84">
        <f t="shared" si="4"/>
        <v>0</v>
      </c>
      <c r="S420" s="84"/>
      <c r="T420" s="84"/>
    </row>
    <row r="421" ht="22.5" customHeight="1">
      <c r="A421" s="39" t="s">
        <v>1062</v>
      </c>
      <c r="B421" s="44">
        <v>46025.0</v>
      </c>
      <c r="C421" s="46" t="s">
        <v>601</v>
      </c>
      <c r="D421" s="48" t="s">
        <v>1129</v>
      </c>
      <c r="E421" s="90">
        <v>2.02600000000019E14</v>
      </c>
      <c r="F421" s="53" t="s">
        <v>825</v>
      </c>
      <c r="G421" s="57">
        <f t="array" ref="G421">IF(F421&lt;&gt;"",INDEX(tb_MainDatabase[Barcode],MATCH(F421,tb_MainDatabase[Link],0)),"")</f>
        <v>8857128012043</v>
      </c>
      <c r="H421" s="62" t="str">
        <f t="array" ref="H421">IF(F421&lt;&gt;"",INDEX(tb_MainDatabase[Grand],MATCH(F421,tb_MainDatabase[Link],0)),"")</f>
        <v>EDP</v>
      </c>
      <c r="I421" s="62" t="str">
        <f t="array" ref="I421">IF(F421&lt;&gt;"",INDEX(tb_MainDatabase[Size],MATCH(F421,tb_MainDatabase[Link],0)),"")</f>
        <v>4 ml.</v>
      </c>
      <c r="J421" s="65">
        <v>1.0</v>
      </c>
      <c r="K421" s="57">
        <f t="array" ref="K421">IF(F421&lt;&gt;"",INDEX(tb_MainDatabase[ราคา],MATCH(F421,tb_MainDatabase[Link],0)),"")*J421</f>
        <v>179</v>
      </c>
      <c r="L421" s="65">
        <v>179.0</v>
      </c>
      <c r="M421" s="57">
        <f t="shared" si="2"/>
        <v>0</v>
      </c>
      <c r="N421" s="75">
        <f t="shared" si="3"/>
        <v>0</v>
      </c>
      <c r="O421" s="77"/>
      <c r="P421" s="107"/>
      <c r="Q421" s="80"/>
      <c r="R421" s="84">
        <f t="shared" si="4"/>
        <v>0</v>
      </c>
      <c r="S421" s="84"/>
      <c r="T421" s="84"/>
    </row>
    <row r="422" ht="22.5" customHeight="1">
      <c r="A422" s="39" t="s">
        <v>1062</v>
      </c>
      <c r="B422" s="44">
        <v>46025.0</v>
      </c>
      <c r="C422" s="46" t="s">
        <v>601</v>
      </c>
      <c r="D422" s="48" t="s">
        <v>1129</v>
      </c>
      <c r="E422" s="90">
        <v>2.02600000000019E14</v>
      </c>
      <c r="F422" s="53" t="s">
        <v>155</v>
      </c>
      <c r="G422" s="108">
        <f t="array" ref="G422">IF(F422&lt;&gt;"",INDEX(tb_MainDatabase[Barcode],MATCH(F422,tb_MainDatabase[Link],0)),"")</f>
        <v>8857128012130</v>
      </c>
      <c r="H422" s="62" t="str">
        <f t="array" ref="H422">IF(F422&lt;&gt;"",INDEX(tb_MainDatabase[Grand],MATCH(F422,tb_MainDatabase[Link],0)),"")</f>
        <v>Tumbler</v>
      </c>
      <c r="I422" s="62" t="str">
        <f t="array" ref="I422">IF(F422&lt;&gt;"",INDEX(tb_MainDatabase[Size],MATCH(F422,tb_MainDatabase[Link],0)),"")</f>
        <v>White</v>
      </c>
      <c r="J422" s="65">
        <v>1.0</v>
      </c>
      <c r="K422" s="57">
        <f t="array" ref="K422">IF(F422&lt;&gt;"",INDEX(tb_MainDatabase[ราคา],MATCH(F422,tb_MainDatabase[Link],0)),"")*J422</f>
        <v>0</v>
      </c>
      <c r="L422" s="65"/>
      <c r="M422" s="57">
        <f t="shared" si="2"/>
        <v>0</v>
      </c>
      <c r="N422" s="75">
        <f t="shared" si="3"/>
        <v>0</v>
      </c>
      <c r="O422" s="77"/>
      <c r="P422" s="107"/>
      <c r="Q422" s="80"/>
      <c r="R422" s="84">
        <f t="shared" si="4"/>
        <v>0</v>
      </c>
      <c r="S422" s="84"/>
      <c r="T422" s="84"/>
    </row>
    <row r="423" ht="22.5" customHeight="1">
      <c r="A423" s="39" t="s">
        <v>1062</v>
      </c>
      <c r="B423" s="44">
        <v>46025.0</v>
      </c>
      <c r="C423" s="46" t="s">
        <v>601</v>
      </c>
      <c r="D423" s="48" t="s">
        <v>1137</v>
      </c>
      <c r="E423" s="90">
        <v>2.0260000000002E14</v>
      </c>
      <c r="F423" s="53" t="s">
        <v>1138</v>
      </c>
      <c r="G423" s="57">
        <f t="array" ref="G423">IF(F423&lt;&gt;"",INDEX(tb_MainDatabase[Barcode],MATCH(F423,tb_MainDatabase[Link],0)),"")</f>
        <v>8857128011607</v>
      </c>
      <c r="H423" s="62" t="str">
        <f t="array" ref="H423">IF(F423&lt;&gt;"",INDEX(tb_MainDatabase[Grand],MATCH(F423,tb_MainDatabase[Link],0)),"")</f>
        <v>PARFUM</v>
      </c>
      <c r="I423" s="62" t="str">
        <f t="array" ref="I423">IF(F423&lt;&gt;"",INDEX(tb_MainDatabase[Size],MATCH(F423,tb_MainDatabase[Link],0)),"")</f>
        <v>50 ml.</v>
      </c>
      <c r="J423" s="65">
        <v>1.0</v>
      </c>
      <c r="K423" s="57">
        <f t="array" ref="K423">IF(F423&lt;&gt;"",INDEX(tb_MainDatabase[ราคา],MATCH(F423,tb_MainDatabase[Link],0)),"")*J423</f>
        <v>3040</v>
      </c>
      <c r="L423" s="65">
        <v>450.0</v>
      </c>
      <c r="M423" s="57">
        <f t="shared" si="2"/>
        <v>2590</v>
      </c>
      <c r="N423" s="75">
        <f t="shared" si="3"/>
        <v>2590</v>
      </c>
      <c r="O423" s="77" t="s">
        <v>370</v>
      </c>
      <c r="P423" s="142">
        <v>46025.0</v>
      </c>
      <c r="Q423" s="80">
        <v>0.7916666666666666</v>
      </c>
      <c r="R423" s="84" t="str">
        <f t="shared" si="4"/>
        <v>1767441457258755584</v>
      </c>
      <c r="S423" s="84"/>
      <c r="T423" s="84"/>
    </row>
    <row r="424" ht="22.5" customHeight="1">
      <c r="A424" s="39" t="s">
        <v>1062</v>
      </c>
      <c r="B424" s="44">
        <v>46025.0</v>
      </c>
      <c r="C424" s="46" t="s">
        <v>601</v>
      </c>
      <c r="D424" s="48" t="s">
        <v>1137</v>
      </c>
      <c r="E424" s="90">
        <v>2.0260000000002E14</v>
      </c>
      <c r="F424" s="53" t="s">
        <v>825</v>
      </c>
      <c r="G424" s="57">
        <f t="array" ref="G424">IF(F424&lt;&gt;"",INDEX(tb_MainDatabase[Barcode],MATCH(F424,tb_MainDatabase[Link],0)),"")</f>
        <v>8857128012043</v>
      </c>
      <c r="H424" s="62" t="str">
        <f t="array" ref="H424">IF(F424&lt;&gt;"",INDEX(tb_MainDatabase[Grand],MATCH(F424,tb_MainDatabase[Link],0)),"")</f>
        <v>EDP</v>
      </c>
      <c r="I424" s="62" t="str">
        <f t="array" ref="I424">IF(F424&lt;&gt;"",INDEX(tb_MainDatabase[Size],MATCH(F424,tb_MainDatabase[Link],0)),"")</f>
        <v>4 ml.</v>
      </c>
      <c r="J424" s="65">
        <v>1.0</v>
      </c>
      <c r="K424" s="57">
        <f t="array" ref="K424">IF(F424&lt;&gt;"",INDEX(tb_MainDatabase[ราคา],MATCH(F424,tb_MainDatabase[Link],0)),"")*J424</f>
        <v>179</v>
      </c>
      <c r="L424" s="65">
        <v>179.0</v>
      </c>
      <c r="M424" s="57">
        <f t="shared" si="2"/>
        <v>0</v>
      </c>
      <c r="N424" s="75">
        <f t="shared" si="3"/>
        <v>0</v>
      </c>
      <c r="O424" s="77"/>
      <c r="P424" s="107"/>
      <c r="Q424" s="80"/>
      <c r="R424" s="84">
        <f t="shared" si="4"/>
        <v>0</v>
      </c>
      <c r="S424" s="84"/>
      <c r="T424" s="84"/>
    </row>
    <row r="425" ht="22.5" customHeight="1">
      <c r="A425" s="39" t="s">
        <v>1062</v>
      </c>
      <c r="B425" s="44">
        <v>46025.0</v>
      </c>
      <c r="C425" s="46" t="s">
        <v>601</v>
      </c>
      <c r="D425" s="48" t="s">
        <v>1137</v>
      </c>
      <c r="E425" s="90">
        <v>2.0260000000002E14</v>
      </c>
      <c r="F425" s="53" t="s">
        <v>859</v>
      </c>
      <c r="G425" s="57">
        <f t="array" ref="G425">IF(F425&lt;&gt;"",INDEX(tb_MainDatabase[Barcode],MATCH(F425,tb_MainDatabase[Link],0)),"")</f>
        <v>8857128012044</v>
      </c>
      <c r="H425" s="62" t="str">
        <f t="array" ref="H425">IF(F425&lt;&gt;"",INDEX(tb_MainDatabase[Grand],MATCH(F425,tb_MainDatabase[Link],0)),"")</f>
        <v>EDP</v>
      </c>
      <c r="I425" s="62" t="str">
        <f t="array" ref="I425">IF(F425&lt;&gt;"",INDEX(tb_MainDatabase[Size],MATCH(F425,tb_MainDatabase[Link],0)),"")</f>
        <v>4 ml.</v>
      </c>
      <c r="J425" s="65">
        <v>1.0</v>
      </c>
      <c r="K425" s="57">
        <f t="array" ref="K425">IF(F425&lt;&gt;"",INDEX(tb_MainDatabase[ราคา],MATCH(F425,tb_MainDatabase[Link],0)),"")*J425</f>
        <v>179</v>
      </c>
      <c r="L425" s="65">
        <v>179.0</v>
      </c>
      <c r="M425" s="57">
        <f t="shared" si="2"/>
        <v>0</v>
      </c>
      <c r="N425" s="75">
        <f t="shared" si="3"/>
        <v>0</v>
      </c>
      <c r="O425" s="77"/>
      <c r="P425" s="107"/>
      <c r="Q425" s="80"/>
      <c r="R425" s="84">
        <f t="shared" si="4"/>
        <v>0</v>
      </c>
      <c r="S425" s="84"/>
      <c r="T425" s="84"/>
    </row>
    <row r="426" ht="22.5" customHeight="1">
      <c r="A426" s="39" t="s">
        <v>1062</v>
      </c>
      <c r="B426" s="44">
        <v>46025.0</v>
      </c>
      <c r="C426" s="46" t="s">
        <v>601</v>
      </c>
      <c r="D426" s="48" t="s">
        <v>1137</v>
      </c>
      <c r="E426" s="90">
        <v>2.0260000000002E14</v>
      </c>
      <c r="F426" s="53" t="s">
        <v>155</v>
      </c>
      <c r="G426" s="108">
        <f t="array" ref="G426">IF(F426&lt;&gt;"",INDEX(tb_MainDatabase[Barcode],MATCH(F426,tb_MainDatabase[Link],0)),"")</f>
        <v>8857128012130</v>
      </c>
      <c r="H426" s="62" t="str">
        <f t="array" ref="H426">IF(F426&lt;&gt;"",INDEX(tb_MainDatabase[Grand],MATCH(F426,tb_MainDatabase[Link],0)),"")</f>
        <v>Tumbler</v>
      </c>
      <c r="I426" s="62" t="str">
        <f t="array" ref="I426">IF(F426&lt;&gt;"",INDEX(tb_MainDatabase[Size],MATCH(F426,tb_MainDatabase[Link],0)),"")</f>
        <v>White</v>
      </c>
      <c r="J426" s="65">
        <v>1.0</v>
      </c>
      <c r="K426" s="57">
        <f t="array" ref="K426">IF(F426&lt;&gt;"",INDEX(tb_MainDatabase[ราคา],MATCH(F426,tb_MainDatabase[Link],0)),"")*J426</f>
        <v>0</v>
      </c>
      <c r="L426" s="65"/>
      <c r="M426" s="57">
        <f t="shared" si="2"/>
        <v>0</v>
      </c>
      <c r="N426" s="75">
        <f t="shared" si="3"/>
        <v>0</v>
      </c>
      <c r="O426" s="77"/>
      <c r="P426" s="107"/>
      <c r="Q426" s="80"/>
      <c r="R426" s="84">
        <f t="shared" si="4"/>
        <v>0</v>
      </c>
      <c r="S426" s="84"/>
      <c r="T426" s="84"/>
    </row>
    <row r="427" ht="22.5" customHeight="1">
      <c r="A427" s="39" t="s">
        <v>1062</v>
      </c>
      <c r="B427" s="44">
        <v>46025.0</v>
      </c>
      <c r="C427" s="46" t="s">
        <v>601</v>
      </c>
      <c r="D427" s="48" t="s">
        <v>1142</v>
      </c>
      <c r="E427" s="90">
        <v>2.02600000000021E14</v>
      </c>
      <c r="F427" s="53" t="s">
        <v>77</v>
      </c>
      <c r="G427" s="57">
        <f t="array" ref="G427">IF(F427&lt;&gt;"",INDEX(tb_MainDatabase[Barcode],MATCH(F427,tb_MainDatabase[Link],0)),"")</f>
        <v>8857128012030</v>
      </c>
      <c r="H427" s="62" t="str">
        <f t="array" ref="H427">IF(F427&lt;&gt;"",INDEX(tb_MainDatabase[Grand],MATCH(F427,tb_MainDatabase[Link],0)),"")</f>
        <v>EDP</v>
      </c>
      <c r="I427" s="62" t="str">
        <f t="array" ref="I427">IF(F427&lt;&gt;"",INDEX(tb_MainDatabase[Size],MATCH(F427,tb_MainDatabase[Link],0)),"")</f>
        <v>10 ml.</v>
      </c>
      <c r="J427" s="65">
        <v>1.0</v>
      </c>
      <c r="K427" s="57">
        <f t="array" ref="K427">IF(F427&lt;&gt;"",INDEX(tb_MainDatabase[ราคา],MATCH(F427,tb_MainDatabase[Link],0)),"")*J427</f>
        <v>450</v>
      </c>
      <c r="L427" s="65">
        <v>100.0</v>
      </c>
      <c r="M427" s="57">
        <f t="shared" si="2"/>
        <v>350</v>
      </c>
      <c r="N427" s="75">
        <f t="shared" si="3"/>
        <v>350</v>
      </c>
      <c r="O427" s="77" t="s">
        <v>60</v>
      </c>
      <c r="P427" s="142">
        <v>46025.0</v>
      </c>
      <c r="Q427" s="80">
        <v>0.8895833333333333</v>
      </c>
      <c r="R427" s="84" t="str">
        <f t="shared" si="4"/>
        <v>1767450037450996649</v>
      </c>
      <c r="S427" s="84"/>
      <c r="T427" s="84"/>
    </row>
    <row r="428" ht="22.5" customHeight="1">
      <c r="A428" s="39" t="s">
        <v>1062</v>
      </c>
      <c r="B428" s="44">
        <v>46026.0</v>
      </c>
      <c r="C428" s="46" t="s">
        <v>601</v>
      </c>
      <c r="D428" s="48" t="s">
        <v>1144</v>
      </c>
      <c r="E428" s="90">
        <v>2.02600000000022E14</v>
      </c>
      <c r="F428" s="53" t="s">
        <v>224</v>
      </c>
      <c r="G428" s="57">
        <f t="array" ref="G428">IF(F428&lt;&gt;"",INDEX(tb_MainDatabase[Barcode],MATCH(F428,tb_MainDatabase[Link],0)),"")</f>
        <v>8857128012053</v>
      </c>
      <c r="H428" s="62" t="str">
        <f t="array" ref="H428">IF(F428&lt;&gt;"",INDEX(tb_MainDatabase[Grand],MATCH(F428,tb_MainDatabase[Link],0)),"")</f>
        <v>EDP</v>
      </c>
      <c r="I428" s="62" t="str">
        <f t="array" ref="I428">IF(F428&lt;&gt;"",INDEX(tb_MainDatabase[Size],MATCH(F428,tb_MainDatabase[Link],0)),"")</f>
        <v>10 ml.</v>
      </c>
      <c r="J428" s="65">
        <v>1.0</v>
      </c>
      <c r="K428" s="57">
        <f t="array" ref="K428">IF(F428&lt;&gt;"",INDEX(tb_MainDatabase[ราคา],MATCH(F428,tb_MainDatabase[Link],0)),"")*J428</f>
        <v>450</v>
      </c>
      <c r="L428" s="65">
        <v>100.0</v>
      </c>
      <c r="M428" s="57">
        <f t="shared" si="2"/>
        <v>350</v>
      </c>
      <c r="N428" s="75">
        <f t="shared" si="3"/>
        <v>350</v>
      </c>
      <c r="O428" s="77" t="s">
        <v>133</v>
      </c>
      <c r="P428" s="107"/>
      <c r="Q428" s="80"/>
      <c r="R428" s="84" t="str">
        <f t="shared" si="4"/>
        <v>1767502828776882198</v>
      </c>
      <c r="S428" s="84"/>
      <c r="T428" s="84"/>
    </row>
    <row r="429" ht="22.5" customHeight="1">
      <c r="A429" s="39" t="s">
        <v>1062</v>
      </c>
      <c r="B429" s="44">
        <v>46026.0</v>
      </c>
      <c r="C429" s="46" t="s">
        <v>601</v>
      </c>
      <c r="D429" s="48" t="s">
        <v>1145</v>
      </c>
      <c r="E429" s="90">
        <v>2.02600000000023E14</v>
      </c>
      <c r="F429" s="53" t="s">
        <v>94</v>
      </c>
      <c r="G429" s="57">
        <f t="array" ref="G429">IF(F429&lt;&gt;"",INDEX(tb_MainDatabase[Barcode],MATCH(F429,tb_MainDatabase[Link],0)),"")</f>
        <v>8857128012039</v>
      </c>
      <c r="H429" s="62" t="str">
        <f t="array" ref="H429">IF(F429&lt;&gt;"",INDEX(tb_MainDatabase[Grand],MATCH(F429,tb_MainDatabase[Link],0)),"")</f>
        <v>EDP</v>
      </c>
      <c r="I429" s="62" t="str">
        <f t="array" ref="I429">IF(F429&lt;&gt;"",INDEX(tb_MainDatabase[Size],MATCH(F429,tb_MainDatabase[Link],0)),"")</f>
        <v>10 ml.</v>
      </c>
      <c r="J429" s="65">
        <v>1.0</v>
      </c>
      <c r="K429" s="57">
        <f t="array" ref="K429">IF(F429&lt;&gt;"",INDEX(tb_MainDatabase[ราคา],MATCH(F429,tb_MainDatabase[Link],0)),"")*J429</f>
        <v>450</v>
      </c>
      <c r="L429" s="65">
        <v>100.0</v>
      </c>
      <c r="M429" s="57">
        <f t="shared" si="2"/>
        <v>350</v>
      </c>
      <c r="N429" s="75">
        <f t="shared" si="3"/>
        <v>350</v>
      </c>
      <c r="O429" s="77" t="s">
        <v>370</v>
      </c>
      <c r="P429" s="142">
        <v>46026.0</v>
      </c>
      <c r="Q429" s="80">
        <v>0.7006944444444444</v>
      </c>
      <c r="R429" s="84" t="str">
        <f t="shared" si="4"/>
        <v>1767503288878192588</v>
      </c>
      <c r="S429" s="84"/>
      <c r="T429" s="84"/>
    </row>
    <row r="430" ht="22.5" customHeight="1">
      <c r="A430" s="39" t="s">
        <v>1062</v>
      </c>
      <c r="B430" s="44">
        <v>46026.0</v>
      </c>
      <c r="C430" s="46" t="s">
        <v>601</v>
      </c>
      <c r="D430" s="48" t="s">
        <v>1146</v>
      </c>
      <c r="E430" s="90">
        <v>2.02600000000024E14</v>
      </c>
      <c r="F430" s="53" t="s">
        <v>77</v>
      </c>
      <c r="G430" s="57">
        <f t="array" ref="G430">IF(F430&lt;&gt;"",INDEX(tb_MainDatabase[Barcode],MATCH(F430,tb_MainDatabase[Link],0)),"")</f>
        <v>8857128012030</v>
      </c>
      <c r="H430" s="62" t="str">
        <f t="array" ref="H430">IF(F430&lt;&gt;"",INDEX(tb_MainDatabase[Grand],MATCH(F430,tb_MainDatabase[Link],0)),"")</f>
        <v>EDP</v>
      </c>
      <c r="I430" s="62" t="str">
        <f t="array" ref="I430">IF(F430&lt;&gt;"",INDEX(tb_MainDatabase[Size],MATCH(F430,tb_MainDatabase[Link],0)),"")</f>
        <v>10 ml.</v>
      </c>
      <c r="J430" s="65">
        <v>2.0</v>
      </c>
      <c r="K430" s="57">
        <f t="array" ref="K430">IF(F430&lt;&gt;"",INDEX(tb_MainDatabase[ราคา],MATCH(F430,tb_MainDatabase[Link],0)),"")*J430</f>
        <v>900</v>
      </c>
      <c r="L430" s="65">
        <v>100.0</v>
      </c>
      <c r="M430" s="57">
        <f t="shared" si="2"/>
        <v>700</v>
      </c>
      <c r="N430" s="75">
        <f t="shared" si="3"/>
        <v>700</v>
      </c>
      <c r="O430" s="77" t="s">
        <v>370</v>
      </c>
      <c r="P430" s="142">
        <v>46026.0</v>
      </c>
      <c r="Q430" s="80">
        <v>0.7041666666666667</v>
      </c>
      <c r="R430" s="84" t="str">
        <f t="shared" si="4"/>
        <v>1767520403390602791</v>
      </c>
      <c r="S430" s="84"/>
      <c r="T430" s="84"/>
    </row>
    <row r="431" ht="22.5" customHeight="1">
      <c r="A431" s="39" t="s">
        <v>1062</v>
      </c>
      <c r="B431" s="44">
        <v>46026.0</v>
      </c>
      <c r="C431" s="46" t="s">
        <v>601</v>
      </c>
      <c r="D431" s="48" t="s">
        <v>1147</v>
      </c>
      <c r="E431" s="90">
        <v>2.02600000000025E14</v>
      </c>
      <c r="F431" s="53" t="s">
        <v>517</v>
      </c>
      <c r="G431" s="57">
        <f t="array" ref="G431">IF(F431&lt;&gt;"",INDEX(tb_MainDatabase[Barcode],MATCH(F431,tb_MainDatabase[Link],0)),"")</f>
        <v>8857128012058</v>
      </c>
      <c r="H431" s="62" t="str">
        <f t="array" ref="H431">IF(F431&lt;&gt;"",INDEX(tb_MainDatabase[Grand],MATCH(F431,tb_MainDatabase[Link],0)),"")</f>
        <v>EDP</v>
      </c>
      <c r="I431" s="62" t="str">
        <f t="array" ref="I431">IF(F431&lt;&gt;"",INDEX(tb_MainDatabase[Size],MATCH(F431,tb_MainDatabase[Link],0)),"")</f>
        <v>10 ml.</v>
      </c>
      <c r="J431" s="65">
        <v>1.0</v>
      </c>
      <c r="K431" s="57">
        <f t="array" ref="K431">IF(F431&lt;&gt;"",INDEX(tb_MainDatabase[ราคา],MATCH(F431,tb_MainDatabase[Link],0)),"")*J431</f>
        <v>450</v>
      </c>
      <c r="L431" s="65">
        <v>100.0</v>
      </c>
      <c r="M431" s="57">
        <f t="shared" si="2"/>
        <v>350</v>
      </c>
      <c r="N431" s="75">
        <f t="shared" si="3"/>
        <v>350</v>
      </c>
      <c r="O431" s="77" t="s">
        <v>133</v>
      </c>
      <c r="P431" s="107"/>
      <c r="Q431" s="80"/>
      <c r="R431" s="84" t="str">
        <f t="shared" si="4"/>
        <v>1767520817661521194</v>
      </c>
      <c r="S431" s="84"/>
      <c r="T431" s="84"/>
    </row>
    <row r="432" ht="22.5" customHeight="1">
      <c r="A432" s="39" t="s">
        <v>1062</v>
      </c>
      <c r="B432" s="44">
        <v>46026.0</v>
      </c>
      <c r="C432" s="46" t="s">
        <v>601</v>
      </c>
      <c r="D432" s="48" t="s">
        <v>1148</v>
      </c>
      <c r="E432" s="90">
        <v>2.02600000000026E14</v>
      </c>
      <c r="F432" s="53" t="s">
        <v>165</v>
      </c>
      <c r="G432" s="57">
        <f t="array" ref="G432">IF(F432&lt;&gt;"",INDEX(tb_MainDatabase[Barcode],MATCH(F432,tb_MainDatabase[Link],0)),"")</f>
        <v>8857128012018</v>
      </c>
      <c r="H432" s="62" t="str">
        <f t="array" ref="H432">IF(F432&lt;&gt;"",INDEX(tb_MainDatabase[Grand],MATCH(F432,tb_MainDatabase[Link],0)),"")</f>
        <v>EDP</v>
      </c>
      <c r="I432" s="62" t="str">
        <f t="array" ref="I432">IF(F432&lt;&gt;"",INDEX(tb_MainDatabase[Size],MATCH(F432,tb_MainDatabase[Link],0)),"")</f>
        <v>50 ml.</v>
      </c>
      <c r="J432" s="65">
        <v>1.0</v>
      </c>
      <c r="K432" s="57">
        <f t="array" ref="K432">IF(F432&lt;&gt;"",INDEX(tb_MainDatabase[ราคา],MATCH(F432,tb_MainDatabase[Link],0)),"")*J432</f>
        <v>1890</v>
      </c>
      <c r="L432" s="65">
        <v>500.0</v>
      </c>
      <c r="M432" s="57">
        <f t="shared" si="2"/>
        <v>1390</v>
      </c>
      <c r="N432" s="75">
        <f t="shared" si="3"/>
        <v>1390</v>
      </c>
      <c r="O432" s="77" t="s">
        <v>370</v>
      </c>
      <c r="P432" s="142">
        <v>46026.0</v>
      </c>
      <c r="Q432" s="80">
        <v>0.7729166666666667</v>
      </c>
      <c r="R432" s="84" t="str">
        <f t="shared" si="4"/>
        <v>1767526417865696768</v>
      </c>
      <c r="S432" s="84"/>
      <c r="T432" s="84"/>
    </row>
    <row r="433" ht="22.5" customHeight="1">
      <c r="A433" s="39" t="s">
        <v>1062</v>
      </c>
      <c r="B433" s="44">
        <v>46026.0</v>
      </c>
      <c r="C433" s="46" t="s">
        <v>601</v>
      </c>
      <c r="D433" s="48" t="s">
        <v>1149</v>
      </c>
      <c r="E433" s="90">
        <v>2.02600000000027E14</v>
      </c>
      <c r="F433" s="53" t="s">
        <v>77</v>
      </c>
      <c r="G433" s="57">
        <f t="array" ref="G433">IF(F433&lt;&gt;"",INDEX(tb_MainDatabase[Barcode],MATCH(F433,tb_MainDatabase[Link],0)),"")</f>
        <v>8857128012030</v>
      </c>
      <c r="H433" s="62" t="str">
        <f t="array" ref="H433">IF(F433&lt;&gt;"",INDEX(tb_MainDatabase[Grand],MATCH(F433,tb_MainDatabase[Link],0)),"")</f>
        <v>EDP</v>
      </c>
      <c r="I433" s="62" t="str">
        <f t="array" ref="I433">IF(F433&lt;&gt;"",INDEX(tb_MainDatabase[Size],MATCH(F433,tb_MainDatabase[Link],0)),"")</f>
        <v>10 ml.</v>
      </c>
      <c r="J433" s="65">
        <v>1.0</v>
      </c>
      <c r="K433" s="57">
        <f t="array" ref="K433">IF(F433&lt;&gt;"",INDEX(tb_MainDatabase[ราคา],MATCH(F433,tb_MainDatabase[Link],0)),"")*J433</f>
        <v>450</v>
      </c>
      <c r="L433" s="65">
        <v>100.0</v>
      </c>
      <c r="M433" s="57">
        <f t="shared" si="2"/>
        <v>350</v>
      </c>
      <c r="N433" s="75">
        <f t="shared" si="3"/>
        <v>350</v>
      </c>
      <c r="O433" s="77" t="s">
        <v>60</v>
      </c>
      <c r="P433" s="142">
        <v>46026.0</v>
      </c>
      <c r="Q433" s="80">
        <v>0.8652777777777778</v>
      </c>
      <c r="R433" s="84" t="str">
        <f t="shared" si="4"/>
        <v>1767534392613931681</v>
      </c>
      <c r="S433" s="84"/>
      <c r="T433" s="84"/>
    </row>
    <row r="434" ht="22.5" customHeight="1">
      <c r="A434" s="39" t="s">
        <v>1062</v>
      </c>
      <c r="B434" s="44">
        <v>46027.0</v>
      </c>
      <c r="C434" s="46" t="s">
        <v>246</v>
      </c>
      <c r="D434" s="48" t="s">
        <v>1150</v>
      </c>
      <c r="E434" s="90">
        <v>2.02600000000028E14</v>
      </c>
      <c r="F434" s="53" t="s">
        <v>631</v>
      </c>
      <c r="G434" s="57">
        <f t="array" ref="G434">IF(F434&lt;&gt;"",INDEX(tb_MainDatabase[Barcode],MATCH(F434,tb_MainDatabase[Link],0)),"")</f>
        <v>8857128012023</v>
      </c>
      <c r="H434" s="62" t="str">
        <f t="array" ref="H434">IF(F434&lt;&gt;"",INDEX(tb_MainDatabase[Grand],MATCH(F434,tb_MainDatabase[Link],0)),"")</f>
        <v>EDP</v>
      </c>
      <c r="I434" s="62" t="str">
        <f t="array" ref="I434">IF(F434&lt;&gt;"",INDEX(tb_MainDatabase[Size],MATCH(F434,tb_MainDatabase[Link],0)),"")</f>
        <v>30 ml.</v>
      </c>
      <c r="J434" s="65">
        <v>1.0</v>
      </c>
      <c r="K434" s="57">
        <f t="array" ref="K434">IF(F434&lt;&gt;"",INDEX(tb_MainDatabase[ราคา],MATCH(F434,tb_MainDatabase[Link],0)),"")*J434</f>
        <v>1290</v>
      </c>
      <c r="L434" s="65">
        <v>200.0</v>
      </c>
      <c r="M434" s="57">
        <f t="shared" si="2"/>
        <v>1090</v>
      </c>
      <c r="N434" s="75">
        <f t="shared" si="3"/>
        <v>1090</v>
      </c>
      <c r="O434" s="77" t="s">
        <v>60</v>
      </c>
      <c r="P434" s="142">
        <v>46027.0</v>
      </c>
      <c r="Q434" s="80">
        <v>0.48125</v>
      </c>
      <c r="R434" s="84" t="str">
        <f t="shared" si="4"/>
        <v>1767587576498932471</v>
      </c>
      <c r="S434" s="84"/>
      <c r="T434" s="84"/>
    </row>
    <row r="435" ht="22.5" customHeight="1">
      <c r="A435" s="39" t="s">
        <v>1062</v>
      </c>
      <c r="B435" s="44">
        <v>46027.0</v>
      </c>
      <c r="C435" s="46" t="s">
        <v>246</v>
      </c>
      <c r="D435" s="48" t="s">
        <v>1151</v>
      </c>
      <c r="E435" s="90">
        <v>2.02600000000029E14</v>
      </c>
      <c r="F435" s="53" t="s">
        <v>45</v>
      </c>
      <c r="G435" s="57">
        <f t="array" ref="G435">IF(F435&lt;&gt;"",INDEX(tb_MainDatabase[Barcode],MATCH(F435,tb_MainDatabase[Link],0)),"")</f>
        <v>8857128011850</v>
      </c>
      <c r="H435" s="62" t="str">
        <f t="array" ref="H435">IF(F435&lt;&gt;"",INDEX(tb_MainDatabase[Grand],MATCH(F435,tb_MainDatabase[Link],0)),"")</f>
        <v>EDP</v>
      </c>
      <c r="I435" s="62" t="str">
        <f t="array" ref="I435">IF(F435&lt;&gt;"",INDEX(tb_MainDatabase[Size],MATCH(F435,tb_MainDatabase[Link],0)),"")</f>
        <v>30 ml.</v>
      </c>
      <c r="J435" s="65">
        <v>1.0</v>
      </c>
      <c r="K435" s="57">
        <f t="array" ref="K435">IF(F435&lt;&gt;"",INDEX(tb_MainDatabase[ราคา],MATCH(F435,tb_MainDatabase[Link],0)),"")*J435</f>
        <v>1290</v>
      </c>
      <c r="L435" s="65">
        <v>200.0</v>
      </c>
      <c r="M435" s="57">
        <f t="shared" si="2"/>
        <v>1090</v>
      </c>
      <c r="N435" s="75">
        <f t="shared" si="3"/>
        <v>1480</v>
      </c>
      <c r="O435" s="77" t="s">
        <v>133</v>
      </c>
      <c r="P435" s="107"/>
      <c r="Q435" s="80"/>
      <c r="R435" s="84" t="str">
        <f t="shared" si="4"/>
        <v>1767587806664111120</v>
      </c>
      <c r="S435" s="84"/>
      <c r="T435" s="84"/>
    </row>
    <row r="436" ht="22.5" customHeight="1">
      <c r="A436" s="39" t="s">
        <v>1062</v>
      </c>
      <c r="B436" s="44">
        <v>46027.0</v>
      </c>
      <c r="C436" s="46" t="s">
        <v>246</v>
      </c>
      <c r="D436" s="48" t="s">
        <v>1151</v>
      </c>
      <c r="E436" s="90">
        <v>2.02600000000029E14</v>
      </c>
      <c r="F436" s="53" t="s">
        <v>141</v>
      </c>
      <c r="G436" s="57">
        <f t="array" ref="G436">IF(F436&lt;&gt;"",INDEX(tb_MainDatabase[Barcode],MATCH(F436,tb_MainDatabase[Link],0)),"")</f>
        <v>8857128012037</v>
      </c>
      <c r="H436" s="62" t="str">
        <f t="array" ref="H436">IF(F436&lt;&gt;"",INDEX(tb_MainDatabase[Grand],MATCH(F436,tb_MainDatabase[Link],0)),"")</f>
        <v>EDP</v>
      </c>
      <c r="I436" s="62" t="str">
        <f t="array" ref="I436">IF(F436&lt;&gt;"",INDEX(tb_MainDatabase[Size],MATCH(F436,tb_MainDatabase[Link],0)),"")</f>
        <v>10 ml.</v>
      </c>
      <c r="J436" s="65">
        <v>1.0</v>
      </c>
      <c r="K436" s="57">
        <f t="array" ref="K436">IF(F436&lt;&gt;"",INDEX(tb_MainDatabase[ราคา],MATCH(F436,tb_MainDatabase[Link],0)),"")*J436</f>
        <v>450</v>
      </c>
      <c r="L436" s="65">
        <v>60.0</v>
      </c>
      <c r="M436" s="57">
        <f t="shared" si="2"/>
        <v>390</v>
      </c>
      <c r="N436" s="75">
        <f t="shared" si="3"/>
        <v>0</v>
      </c>
      <c r="O436" s="77"/>
      <c r="P436" s="107"/>
      <c r="Q436" s="80"/>
      <c r="R436" s="84">
        <f t="shared" si="4"/>
        <v>0</v>
      </c>
      <c r="S436" s="84"/>
      <c r="T436" s="84"/>
    </row>
    <row r="437" ht="22.5" customHeight="1">
      <c r="A437" s="39" t="s">
        <v>1062</v>
      </c>
      <c r="B437" s="44">
        <v>46027.0</v>
      </c>
      <c r="C437" s="46" t="s">
        <v>246</v>
      </c>
      <c r="D437" s="48" t="s">
        <v>1152</v>
      </c>
      <c r="E437" s="90">
        <v>2.0260000000003E14</v>
      </c>
      <c r="F437" s="53" t="s">
        <v>1153</v>
      </c>
      <c r="G437" s="57">
        <f t="array" ref="G437">IF(F437&lt;&gt;"",INDEX(tb_MainDatabase[Barcode],MATCH(F437,tb_MainDatabase[Link],0)),"")</f>
        <v>8857128011614</v>
      </c>
      <c r="H437" s="62" t="str">
        <f t="array" ref="H437">IF(F437&lt;&gt;"",INDEX(tb_MainDatabase[Grand],MATCH(F437,tb_MainDatabase[Link],0)),"")</f>
        <v>PARFUM</v>
      </c>
      <c r="I437" s="62" t="str">
        <f t="array" ref="I437">IF(F437&lt;&gt;"",INDEX(tb_MainDatabase[Size],MATCH(F437,tb_MainDatabase[Link],0)),"")</f>
        <v>50 ml.</v>
      </c>
      <c r="J437" s="65">
        <v>1.0</v>
      </c>
      <c r="K437" s="57">
        <f t="array" ref="K437">IF(F437&lt;&gt;"",INDEX(tb_MainDatabase[ราคา],MATCH(F437,tb_MainDatabase[Link],0)),"")*J437</f>
        <v>3040</v>
      </c>
      <c r="L437" s="65">
        <v>250.0</v>
      </c>
      <c r="M437" s="57">
        <f t="shared" si="2"/>
        <v>2790</v>
      </c>
      <c r="N437" s="75">
        <f t="shared" si="3"/>
        <v>2790</v>
      </c>
      <c r="O437" s="77" t="s">
        <v>370</v>
      </c>
      <c r="P437" s="142">
        <v>46027.0</v>
      </c>
      <c r="Q437" s="80">
        <v>0.5326388888888889</v>
      </c>
      <c r="R437" s="84" t="str">
        <f t="shared" si="4"/>
        <v>1767592008274203240</v>
      </c>
      <c r="S437" s="84"/>
      <c r="T437" s="84"/>
    </row>
    <row r="438" ht="22.5" customHeight="1">
      <c r="A438" s="39" t="s">
        <v>1062</v>
      </c>
      <c r="B438" s="44">
        <v>46027.0</v>
      </c>
      <c r="C438" s="46" t="s">
        <v>246</v>
      </c>
      <c r="D438" s="48" t="s">
        <v>1154</v>
      </c>
      <c r="E438" s="90">
        <v>2.02600000000031E14</v>
      </c>
      <c r="F438" s="53" t="s">
        <v>146</v>
      </c>
      <c r="G438" s="57">
        <f t="array" ref="G438">IF(F438&lt;&gt;"",INDEX(tb_MainDatabase[Barcode],MATCH(F438,tb_MainDatabase[Link],0)),"")</f>
        <v>8857128012026</v>
      </c>
      <c r="H438" s="62" t="str">
        <f t="array" ref="H438">IF(F438&lt;&gt;"",INDEX(tb_MainDatabase[Grand],MATCH(F438,tb_MainDatabase[Link],0)),"")</f>
        <v>EDP</v>
      </c>
      <c r="I438" s="62" t="str">
        <f t="array" ref="I438">IF(F438&lt;&gt;"",INDEX(tb_MainDatabase[Size],MATCH(F438,tb_MainDatabase[Link],0)),"")</f>
        <v>10 ml.</v>
      </c>
      <c r="J438" s="65">
        <v>1.0</v>
      </c>
      <c r="K438" s="57">
        <f t="array" ref="K438">IF(F438&lt;&gt;"",INDEX(tb_MainDatabase[ราคา],MATCH(F438,tb_MainDatabase[Link],0)),"")*J438</f>
        <v>450</v>
      </c>
      <c r="L438" s="65">
        <v>60.0</v>
      </c>
      <c r="M438" s="57">
        <f t="shared" si="2"/>
        <v>390</v>
      </c>
      <c r="N438" s="75">
        <f t="shared" si="3"/>
        <v>390</v>
      </c>
      <c r="O438" s="77" t="s">
        <v>133</v>
      </c>
      <c r="P438" s="107"/>
      <c r="Q438" s="80"/>
      <c r="R438" s="84" t="str">
        <f t="shared" si="4"/>
        <v>1767618285421319544</v>
      </c>
      <c r="S438" s="84"/>
      <c r="T438" s="84"/>
    </row>
    <row r="439" ht="22.5" customHeight="1">
      <c r="A439" s="39" t="s">
        <v>1062</v>
      </c>
      <c r="B439" s="44">
        <v>46028.0</v>
      </c>
      <c r="C439" s="46" t="s">
        <v>362</v>
      </c>
      <c r="D439" s="48" t="s">
        <v>1155</v>
      </c>
      <c r="E439" s="90">
        <v>2.02600000000032E14</v>
      </c>
      <c r="F439" s="53" t="s">
        <v>180</v>
      </c>
      <c r="G439" s="57">
        <f t="array" ref="G439">IF(F439&lt;&gt;"",INDEX(tb_MainDatabase[Barcode],MATCH(F439,tb_MainDatabase[Link],0)),"")</f>
        <v>8857128012108</v>
      </c>
      <c r="H439" s="62" t="str">
        <f t="array" ref="H439">IF(F439&lt;&gt;"",INDEX(tb_MainDatabase[Grand],MATCH(F439,tb_MainDatabase[Link],0)),"")</f>
        <v>EDP+</v>
      </c>
      <c r="I439" s="62" t="str">
        <f t="array" ref="I439">IF(F439&lt;&gt;"",INDEX(tb_MainDatabase[Size],MATCH(F439,tb_MainDatabase[Link],0)),"")</f>
        <v>10 ml.</v>
      </c>
      <c r="J439" s="65">
        <v>1.0</v>
      </c>
      <c r="K439" s="57">
        <f t="array" ref="K439">IF(F439&lt;&gt;"",INDEX(tb_MainDatabase[ราคา],MATCH(F439,tb_MainDatabase[Link],0)),"")*J439</f>
        <v>650</v>
      </c>
      <c r="L439" s="65">
        <v>60.0</v>
      </c>
      <c r="M439" s="57">
        <f t="shared" si="2"/>
        <v>590</v>
      </c>
      <c r="N439" s="75">
        <f t="shared" si="3"/>
        <v>980</v>
      </c>
      <c r="O439" s="77" t="s">
        <v>133</v>
      </c>
      <c r="P439" s="107"/>
      <c r="Q439" s="80"/>
      <c r="R439" s="84" t="str">
        <f t="shared" si="4"/>
        <v>1767669359311549562</v>
      </c>
      <c r="S439" s="84"/>
      <c r="T439" s="84"/>
    </row>
    <row r="440" ht="22.5" customHeight="1">
      <c r="A440" s="39" t="s">
        <v>1062</v>
      </c>
      <c r="B440" s="44">
        <v>46028.0</v>
      </c>
      <c r="C440" s="46" t="s">
        <v>362</v>
      </c>
      <c r="D440" s="48" t="s">
        <v>1155</v>
      </c>
      <c r="E440" s="90">
        <v>2.02600000000032E14</v>
      </c>
      <c r="F440" s="53" t="s">
        <v>252</v>
      </c>
      <c r="G440" s="57">
        <f t="array" ref="G440">IF(F440&lt;&gt;"",INDEX(tb_MainDatabase[Barcode],MATCH(F440,tb_MainDatabase[Link],0)),"")</f>
        <v>8857128012035</v>
      </c>
      <c r="H440" s="62" t="str">
        <f t="array" ref="H440">IF(F440&lt;&gt;"",INDEX(tb_MainDatabase[Grand],MATCH(F440,tb_MainDatabase[Link],0)),"")</f>
        <v>EDP</v>
      </c>
      <c r="I440" s="62" t="str">
        <f t="array" ref="I440">IF(F440&lt;&gt;"",INDEX(tb_MainDatabase[Size],MATCH(F440,tb_MainDatabase[Link],0)),"")</f>
        <v>10 ml.</v>
      </c>
      <c r="J440" s="65">
        <v>1.0</v>
      </c>
      <c r="K440" s="57">
        <f t="array" ref="K440">IF(F440&lt;&gt;"",INDEX(tb_MainDatabase[ราคา],MATCH(F440,tb_MainDatabase[Link],0)),"")*J440</f>
        <v>450</v>
      </c>
      <c r="L440" s="65">
        <v>60.0</v>
      </c>
      <c r="M440" s="57">
        <f t="shared" si="2"/>
        <v>390</v>
      </c>
      <c r="N440" s="75">
        <f t="shared" si="3"/>
        <v>0</v>
      </c>
      <c r="O440" s="77"/>
      <c r="P440" s="107"/>
      <c r="Q440" s="80"/>
      <c r="R440" s="84">
        <f t="shared" si="4"/>
        <v>0</v>
      </c>
      <c r="S440" s="84"/>
      <c r="T440" s="84"/>
    </row>
    <row r="441" ht="22.5" customHeight="1">
      <c r="A441" s="39" t="s">
        <v>1062</v>
      </c>
      <c r="B441" s="44">
        <v>46028.0</v>
      </c>
      <c r="C441" s="46" t="s">
        <v>362</v>
      </c>
      <c r="D441" s="48" t="s">
        <v>1156</v>
      </c>
      <c r="E441" s="90">
        <v>2.02600000000033E14</v>
      </c>
      <c r="F441" s="53" t="s">
        <v>180</v>
      </c>
      <c r="G441" s="57">
        <f t="array" ref="G441">IF(F441&lt;&gt;"",INDEX(tb_MainDatabase[Barcode],MATCH(F441,tb_MainDatabase[Link],0)),"")</f>
        <v>8857128012108</v>
      </c>
      <c r="H441" s="62" t="str">
        <f t="array" ref="H441">IF(F441&lt;&gt;"",INDEX(tb_MainDatabase[Grand],MATCH(F441,tb_MainDatabase[Link],0)),"")</f>
        <v>EDP+</v>
      </c>
      <c r="I441" s="62" t="str">
        <f t="array" ref="I441">IF(F441&lt;&gt;"",INDEX(tb_MainDatabase[Size],MATCH(F441,tb_MainDatabase[Link],0)),"")</f>
        <v>10 ml.</v>
      </c>
      <c r="J441" s="65">
        <v>1.0</v>
      </c>
      <c r="K441" s="57">
        <f t="array" ref="K441">IF(F441&lt;&gt;"",INDEX(tb_MainDatabase[ราคา],MATCH(F441,tb_MainDatabase[Link],0)),"")*J441</f>
        <v>650</v>
      </c>
      <c r="L441" s="65">
        <v>60.0</v>
      </c>
      <c r="M441" s="57">
        <f t="shared" si="2"/>
        <v>590</v>
      </c>
      <c r="N441" s="75">
        <f t="shared" si="3"/>
        <v>1370</v>
      </c>
      <c r="O441" s="77" t="s">
        <v>370</v>
      </c>
      <c r="P441" s="142">
        <v>46028.0</v>
      </c>
      <c r="Q441" s="80">
        <v>0.7923611111111111</v>
      </c>
      <c r="R441" s="84" t="str">
        <f t="shared" si="4"/>
        <v>1767700812718488325</v>
      </c>
      <c r="S441" s="84"/>
      <c r="T441" s="84"/>
    </row>
    <row r="442" ht="22.5" customHeight="1">
      <c r="A442" s="39" t="s">
        <v>1062</v>
      </c>
      <c r="B442" s="44">
        <v>46028.0</v>
      </c>
      <c r="C442" s="46" t="s">
        <v>362</v>
      </c>
      <c r="D442" s="48" t="s">
        <v>1156</v>
      </c>
      <c r="E442" s="90">
        <v>2.02600000000033E14</v>
      </c>
      <c r="F442" s="53" t="s">
        <v>146</v>
      </c>
      <c r="G442" s="57">
        <f t="array" ref="G442">IF(F442&lt;&gt;"",INDEX(tb_MainDatabase[Barcode],MATCH(F442,tb_MainDatabase[Link],0)),"")</f>
        <v>8857128012026</v>
      </c>
      <c r="H442" s="62" t="str">
        <f t="array" ref="H442">IF(F442&lt;&gt;"",INDEX(tb_MainDatabase[Grand],MATCH(F442,tb_MainDatabase[Link],0)),"")</f>
        <v>EDP</v>
      </c>
      <c r="I442" s="62" t="str">
        <f t="array" ref="I442">IF(F442&lt;&gt;"",INDEX(tb_MainDatabase[Size],MATCH(F442,tb_MainDatabase[Link],0)),"")</f>
        <v>10 ml.</v>
      </c>
      <c r="J442" s="65">
        <v>1.0</v>
      </c>
      <c r="K442" s="57">
        <f t="array" ref="K442">IF(F442&lt;&gt;"",INDEX(tb_MainDatabase[ราคา],MATCH(F442,tb_MainDatabase[Link],0)),"")*J442</f>
        <v>450</v>
      </c>
      <c r="L442" s="65">
        <v>60.0</v>
      </c>
      <c r="M442" s="57">
        <f t="shared" si="2"/>
        <v>390</v>
      </c>
      <c r="N442" s="75">
        <f t="shared" si="3"/>
        <v>0</v>
      </c>
      <c r="O442" s="77"/>
      <c r="P442" s="107"/>
      <c r="Q442" s="80"/>
      <c r="R442" s="84">
        <f t="shared" si="4"/>
        <v>0</v>
      </c>
      <c r="S442" s="84"/>
      <c r="T442" s="84"/>
    </row>
    <row r="443" ht="22.5" customHeight="1">
      <c r="A443" s="39" t="s">
        <v>1062</v>
      </c>
      <c r="B443" s="44">
        <v>46028.0</v>
      </c>
      <c r="C443" s="46" t="s">
        <v>362</v>
      </c>
      <c r="D443" s="48" t="s">
        <v>1156</v>
      </c>
      <c r="E443" s="90">
        <v>2.02600000000033E14</v>
      </c>
      <c r="F443" s="53" t="s">
        <v>372</v>
      </c>
      <c r="G443" s="57">
        <f t="array" ref="G443">IF(F443&lt;&gt;"",INDEX(tb_MainDatabase[Barcode],MATCH(F443,tb_MainDatabase[Link],0)),"")</f>
        <v>8857128012032</v>
      </c>
      <c r="H443" s="62" t="str">
        <f t="array" ref="H443">IF(F443&lt;&gt;"",INDEX(tb_MainDatabase[Grand],MATCH(F443,tb_MainDatabase[Link],0)),"")</f>
        <v>EDP</v>
      </c>
      <c r="I443" s="62" t="str">
        <f t="array" ref="I443">IF(F443&lt;&gt;"",INDEX(tb_MainDatabase[Size],MATCH(F443,tb_MainDatabase[Link],0)),"")</f>
        <v>10 ml.</v>
      </c>
      <c r="J443" s="65">
        <v>1.0</v>
      </c>
      <c r="K443" s="57">
        <f t="array" ref="K443">IF(F443&lt;&gt;"",INDEX(tb_MainDatabase[ราคา],MATCH(F443,tb_MainDatabase[Link],0)),"")*J443</f>
        <v>450</v>
      </c>
      <c r="L443" s="65">
        <v>60.0</v>
      </c>
      <c r="M443" s="57">
        <f t="shared" si="2"/>
        <v>390</v>
      </c>
      <c r="N443" s="75">
        <f t="shared" si="3"/>
        <v>0</v>
      </c>
      <c r="O443" s="77"/>
      <c r="P443" s="107"/>
      <c r="Q443" s="80"/>
      <c r="R443" s="84">
        <f t="shared" si="4"/>
        <v>0</v>
      </c>
      <c r="S443" s="84"/>
      <c r="T443" s="84"/>
    </row>
    <row r="444" ht="22.5" customHeight="1">
      <c r="A444" s="39" t="s">
        <v>1062</v>
      </c>
      <c r="B444" s="44">
        <v>46028.0</v>
      </c>
      <c r="C444" s="46" t="s">
        <v>362</v>
      </c>
      <c r="D444" s="48" t="s">
        <v>1157</v>
      </c>
      <c r="E444" s="90">
        <v>2.02600000000034E14</v>
      </c>
      <c r="F444" s="53" t="s">
        <v>165</v>
      </c>
      <c r="G444" s="57">
        <f t="array" ref="G444">IF(F444&lt;&gt;"",INDEX(tb_MainDatabase[Barcode],MATCH(F444,tb_MainDatabase[Link],0)),"")</f>
        <v>8857128012018</v>
      </c>
      <c r="H444" s="62" t="str">
        <f t="array" ref="H444">IF(F444&lt;&gt;"",INDEX(tb_MainDatabase[Grand],MATCH(F444,tb_MainDatabase[Link],0)),"")</f>
        <v>EDP</v>
      </c>
      <c r="I444" s="62" t="str">
        <f t="array" ref="I444">IF(F444&lt;&gt;"",INDEX(tb_MainDatabase[Size],MATCH(F444,tb_MainDatabase[Link],0)),"")</f>
        <v>50 ml.</v>
      </c>
      <c r="J444" s="65">
        <v>1.0</v>
      </c>
      <c r="K444" s="57">
        <f t="array" ref="K444">IF(F444&lt;&gt;"",INDEX(tb_MainDatabase[ราคา],MATCH(F444,tb_MainDatabase[Link],0)),"")*J444</f>
        <v>1890</v>
      </c>
      <c r="L444" s="65">
        <v>300.0</v>
      </c>
      <c r="M444" s="57">
        <f t="shared" si="2"/>
        <v>1590</v>
      </c>
      <c r="N444" s="75">
        <f t="shared" si="3"/>
        <v>3180</v>
      </c>
      <c r="O444" s="77" t="s">
        <v>133</v>
      </c>
      <c r="P444" s="107"/>
      <c r="Q444" s="80"/>
      <c r="R444" s="84" t="str">
        <f t="shared" si="4"/>
        <v>1767702964525148161</v>
      </c>
      <c r="S444" s="84"/>
      <c r="T444" s="84"/>
    </row>
    <row r="445" ht="22.5" customHeight="1">
      <c r="A445" s="39" t="s">
        <v>1062</v>
      </c>
      <c r="B445" s="44">
        <v>46028.0</v>
      </c>
      <c r="C445" s="46" t="s">
        <v>362</v>
      </c>
      <c r="D445" s="48" t="s">
        <v>1157</v>
      </c>
      <c r="E445" s="90">
        <v>2.02600000000034E14</v>
      </c>
      <c r="F445" s="53" t="s">
        <v>1158</v>
      </c>
      <c r="G445" s="57">
        <f t="array" ref="G445">IF(F445&lt;&gt;"",INDEX(tb_MainDatabase[Barcode],MATCH(F445,tb_MainDatabase[Link],0)),"")</f>
        <v>8857128011034</v>
      </c>
      <c r="H445" s="62" t="str">
        <f t="array" ref="H445">IF(F445&lt;&gt;"",INDEX(tb_MainDatabase[Grand],MATCH(F445,tb_MainDatabase[Link],0)),"")</f>
        <v>EDP</v>
      </c>
      <c r="I445" s="62" t="str">
        <f t="array" ref="I445">IF(F445&lt;&gt;"",INDEX(tb_MainDatabase[Size],MATCH(F445,tb_MainDatabase[Link],0)),"")</f>
        <v>50 ml.</v>
      </c>
      <c r="J445" s="65">
        <v>1.0</v>
      </c>
      <c r="K445" s="57">
        <f t="array" ref="K445">IF(F445&lt;&gt;"",INDEX(tb_MainDatabase[ราคา],MATCH(F445,tb_MainDatabase[Link],0)),"")*J445</f>
        <v>1890</v>
      </c>
      <c r="L445" s="65">
        <v>300.0</v>
      </c>
      <c r="M445" s="57">
        <f t="shared" si="2"/>
        <v>1590</v>
      </c>
      <c r="N445" s="75">
        <f t="shared" si="3"/>
        <v>0</v>
      </c>
      <c r="O445" s="77"/>
      <c r="P445" s="107"/>
      <c r="Q445" s="80"/>
      <c r="R445" s="84">
        <f t="shared" si="4"/>
        <v>0</v>
      </c>
      <c r="S445" s="84"/>
      <c r="T445" s="84"/>
    </row>
    <row r="446" ht="22.5" customHeight="1">
      <c r="A446" s="39" t="s">
        <v>1062</v>
      </c>
      <c r="B446" s="44">
        <v>46028.0</v>
      </c>
      <c r="C446" s="46" t="s">
        <v>362</v>
      </c>
      <c r="D446" s="48" t="s">
        <v>1157</v>
      </c>
      <c r="E446" s="90">
        <v>2.02600000000034E14</v>
      </c>
      <c r="F446" s="53" t="s">
        <v>1159</v>
      </c>
      <c r="G446" s="57">
        <f t="array" ref="G446">IF(F446&lt;&gt;"",INDEX(tb_MainDatabase[Barcode],MATCH(F446,tb_MainDatabase[Link],0)),"")</f>
        <v>8857128012017</v>
      </c>
      <c r="H446" s="62" t="str">
        <f t="array" ref="H446">IF(F446&lt;&gt;"",INDEX(tb_MainDatabase[Grand],MATCH(F446,tb_MainDatabase[Link],0)),"")</f>
        <v>EDP</v>
      </c>
      <c r="I446" s="62" t="str">
        <f t="array" ref="I446">IF(F446&lt;&gt;"",INDEX(tb_MainDatabase[Size],MATCH(F446,tb_MainDatabase[Link],0)),"")</f>
        <v>4 ml.</v>
      </c>
      <c r="J446" s="65">
        <v>1.0</v>
      </c>
      <c r="K446" s="57">
        <f t="array" ref="K446">IF(F446&lt;&gt;"",INDEX(tb_MainDatabase[ราคา],MATCH(F446,tb_MainDatabase[Link],0)),"")*J446</f>
        <v>179</v>
      </c>
      <c r="L446" s="65">
        <v>179.0</v>
      </c>
      <c r="M446" s="57">
        <f t="shared" si="2"/>
        <v>0</v>
      </c>
      <c r="N446" s="75">
        <f t="shared" si="3"/>
        <v>0</v>
      </c>
      <c r="O446" s="77"/>
      <c r="P446" s="107"/>
      <c r="Q446" s="80"/>
      <c r="R446" s="84">
        <f t="shared" si="4"/>
        <v>0</v>
      </c>
      <c r="S446" s="84"/>
      <c r="T446" s="84"/>
    </row>
    <row r="447" ht="22.5" customHeight="1">
      <c r="A447" s="39" t="s">
        <v>1062</v>
      </c>
      <c r="B447" s="44">
        <v>46029.0</v>
      </c>
      <c r="C447" s="46" t="s">
        <v>262</v>
      </c>
      <c r="D447" s="48" t="s">
        <v>1161</v>
      </c>
      <c r="E447" s="90">
        <v>2.02600000000035E14</v>
      </c>
      <c r="F447" s="53" t="s">
        <v>255</v>
      </c>
      <c r="G447" s="57">
        <f t="array" ref="G447">IF(F447&lt;&gt;"",INDEX(tb_MainDatabase[Barcode],MATCH(F447,tb_MainDatabase[Link],0)),"")</f>
        <v>8857128012047</v>
      </c>
      <c r="H447" s="62" t="str">
        <f t="array" ref="H447">IF(F447&lt;&gt;"",INDEX(tb_MainDatabase[Grand],MATCH(F447,tb_MainDatabase[Link],0)),"")</f>
        <v>EDP</v>
      </c>
      <c r="I447" s="62" t="str">
        <f t="array" ref="I447">IF(F447&lt;&gt;"",INDEX(tb_MainDatabase[Size],MATCH(F447,tb_MainDatabase[Link],0)),"")</f>
        <v>10 ml.</v>
      </c>
      <c r="J447" s="65">
        <v>1.0</v>
      </c>
      <c r="K447" s="57">
        <f t="array" ref="K447">IF(F447&lt;&gt;"",INDEX(tb_MainDatabase[ราคา],MATCH(F447,tb_MainDatabase[Link],0)),"")*J447</f>
        <v>450</v>
      </c>
      <c r="L447" s="65">
        <v>60.0</v>
      </c>
      <c r="M447" s="57">
        <f t="shared" si="2"/>
        <v>390</v>
      </c>
      <c r="N447" s="75">
        <f t="shared" si="3"/>
        <v>390</v>
      </c>
      <c r="O447" s="77" t="s">
        <v>60</v>
      </c>
      <c r="P447" s="142">
        <v>46029.0</v>
      </c>
      <c r="Q447" s="80">
        <v>0.6416666666666667</v>
      </c>
      <c r="R447" s="84" t="str">
        <f t="shared" si="4"/>
        <v>1767774202231326195</v>
      </c>
      <c r="S447" s="84"/>
      <c r="T447" s="84"/>
    </row>
    <row r="448" ht="22.5" customHeight="1">
      <c r="A448" s="39" t="s">
        <v>1062</v>
      </c>
      <c r="B448" s="44">
        <v>46030.0</v>
      </c>
      <c r="C448" s="46" t="s">
        <v>601</v>
      </c>
      <c r="D448" s="48" t="s">
        <v>1163</v>
      </c>
      <c r="E448" s="90">
        <v>2.02600000000036E14</v>
      </c>
      <c r="F448" s="53" t="s">
        <v>1097</v>
      </c>
      <c r="G448" s="57">
        <f t="array" ref="G448">IF(F448&lt;&gt;"",INDEX(tb_MainDatabase[Barcode],MATCH(F448,tb_MainDatabase[Link],0)),"")</f>
        <v>8857128012112</v>
      </c>
      <c r="H448" s="62" t="str">
        <f t="array" ref="H448">IF(F448&lt;&gt;"",INDEX(tb_MainDatabase[Grand],MATCH(F448,tb_MainDatabase[Link],0)),"")</f>
        <v>EDP+</v>
      </c>
      <c r="I448" s="62" t="str">
        <f t="array" ref="I448">IF(F448&lt;&gt;"",INDEX(tb_MainDatabase[Size],MATCH(F448,tb_MainDatabase[Link],0)),"")</f>
        <v>10 ml.</v>
      </c>
      <c r="J448" s="65">
        <v>1.0</v>
      </c>
      <c r="K448" s="57">
        <f t="array" ref="K448">IF(F448&lt;&gt;"",INDEX(tb_MainDatabase[ราคา],MATCH(F448,tb_MainDatabase[Link],0)),"")*J448</f>
        <v>650</v>
      </c>
      <c r="L448" s="65">
        <v>60.0</v>
      </c>
      <c r="M448" s="57">
        <f t="shared" si="2"/>
        <v>590</v>
      </c>
      <c r="N448" s="75">
        <f t="shared" si="3"/>
        <v>590</v>
      </c>
      <c r="O448" s="77" t="s">
        <v>370</v>
      </c>
      <c r="P448" s="142">
        <v>46030.0</v>
      </c>
      <c r="Q448" s="80">
        <v>0.8736111111111111</v>
      </c>
      <c r="R448" s="84" t="str">
        <f t="shared" si="4"/>
        <v>1767880697538237366</v>
      </c>
      <c r="S448" s="84"/>
      <c r="T448" s="84"/>
    </row>
    <row r="449" ht="22.5" customHeight="1">
      <c r="A449" s="39" t="s">
        <v>1062</v>
      </c>
      <c r="B449" s="44">
        <v>46031.0</v>
      </c>
      <c r="C449" s="46" t="s">
        <v>362</v>
      </c>
      <c r="D449" s="48" t="s">
        <v>1164</v>
      </c>
      <c r="E449" s="90">
        <v>2.02600000000037E14</v>
      </c>
      <c r="F449" s="53" t="s">
        <v>189</v>
      </c>
      <c r="G449" s="57">
        <f t="array" ref="G449">IF(F449&lt;&gt;"",INDEX(tb_MainDatabase[Barcode],MATCH(F449,tb_MainDatabase[Link],0)),"")</f>
        <v>8857128011140</v>
      </c>
      <c r="H449" s="62" t="str">
        <f t="array" ref="H449">IF(F449&lt;&gt;"",INDEX(tb_MainDatabase[Grand],MATCH(F449,tb_MainDatabase[Link],0)),"")</f>
        <v>EDP</v>
      </c>
      <c r="I449" s="62" t="str">
        <f t="array" ref="I449">IF(F449&lt;&gt;"",INDEX(tb_MainDatabase[Size],MATCH(F449,tb_MainDatabase[Link],0)),"")</f>
        <v>50 ml.</v>
      </c>
      <c r="J449" s="65">
        <v>1.0</v>
      </c>
      <c r="K449" s="57">
        <f t="array" ref="K449">IF(F449&lt;&gt;"",INDEX(tb_MainDatabase[ราคา],MATCH(F449,tb_MainDatabase[Link],0)),"")*J449</f>
        <v>1890</v>
      </c>
      <c r="L449" s="65">
        <v>300.0</v>
      </c>
      <c r="M449" s="57">
        <f t="shared" si="2"/>
        <v>1590</v>
      </c>
      <c r="N449" s="75">
        <f t="shared" si="3"/>
        <v>5340</v>
      </c>
      <c r="O449" s="77" t="s">
        <v>370</v>
      </c>
      <c r="P449" s="142">
        <v>46031.0</v>
      </c>
      <c r="Q449" s="80">
        <v>0.5361111111111111</v>
      </c>
      <c r="R449" s="84" t="str">
        <f t="shared" si="4"/>
        <v>1767937153214175353</v>
      </c>
      <c r="S449" s="84"/>
      <c r="T449" s="84"/>
    </row>
    <row r="450" ht="22.5" customHeight="1">
      <c r="A450" s="39" t="s">
        <v>1062</v>
      </c>
      <c r="B450" s="44">
        <v>46031.0</v>
      </c>
      <c r="C450" s="46" t="s">
        <v>362</v>
      </c>
      <c r="D450" s="48" t="s">
        <v>1164</v>
      </c>
      <c r="E450" s="90">
        <v>2.02600000000037E14</v>
      </c>
      <c r="F450" s="53" t="s">
        <v>81</v>
      </c>
      <c r="G450" s="57">
        <f t="array" ref="G450">IF(F450&lt;&gt;"",INDEX(tb_MainDatabase[Barcode],MATCH(F450,tb_MainDatabase[Link],0)),"")</f>
        <v>8857128011119</v>
      </c>
      <c r="H450" s="62" t="str">
        <f t="array" ref="H450">IF(F450&lt;&gt;"",INDEX(tb_MainDatabase[Grand],MATCH(F450,tb_MainDatabase[Link],0)),"")</f>
        <v>EDP</v>
      </c>
      <c r="I450" s="62" t="str">
        <f t="array" ref="I450">IF(F450&lt;&gt;"",INDEX(tb_MainDatabase[Size],MATCH(F450,tb_MainDatabase[Link],0)),"")</f>
        <v>50 ml.</v>
      </c>
      <c r="J450" s="65">
        <v>1.0</v>
      </c>
      <c r="K450" s="57">
        <f t="array" ref="K450">IF(F450&lt;&gt;"",INDEX(tb_MainDatabase[ราคา],MATCH(F450,tb_MainDatabase[Link],0)),"")*J450</f>
        <v>1890</v>
      </c>
      <c r="L450" s="65">
        <v>300.0</v>
      </c>
      <c r="M450" s="57">
        <f t="shared" si="2"/>
        <v>1590</v>
      </c>
      <c r="N450" s="75">
        <f t="shared" si="3"/>
        <v>0</v>
      </c>
      <c r="O450" s="77"/>
      <c r="P450" s="107"/>
      <c r="Q450" s="80"/>
      <c r="R450" s="84">
        <f t="shared" si="4"/>
        <v>0</v>
      </c>
      <c r="S450" s="84"/>
      <c r="T450" s="84"/>
    </row>
    <row r="451" ht="22.5" customHeight="1">
      <c r="A451" s="39" t="s">
        <v>1062</v>
      </c>
      <c r="B451" s="44">
        <v>46031.0</v>
      </c>
      <c r="C451" s="46" t="s">
        <v>362</v>
      </c>
      <c r="D451" s="48" t="s">
        <v>1164</v>
      </c>
      <c r="E451" s="90">
        <v>2.02600000000037E14</v>
      </c>
      <c r="F451" s="53" t="s">
        <v>1110</v>
      </c>
      <c r="G451" s="57">
        <f t="array" ref="G451">IF(F451&lt;&gt;"",INDEX(tb_MainDatabase[Barcode],MATCH(F451,tb_MainDatabase[Link],0)),"")</f>
        <v>8857128012145</v>
      </c>
      <c r="H451" s="62" t="str">
        <f t="array" ref="H451">IF(F451&lt;&gt;"",INDEX(tb_MainDatabase[Grand],MATCH(F451,tb_MainDatabase[Link],0)),"")</f>
        <v>EDP</v>
      </c>
      <c r="I451" s="62" t="str">
        <f t="array" ref="I451">IF(F451&lt;&gt;"",INDEX(tb_MainDatabase[Size],MATCH(F451,tb_MainDatabase[Link],0)),"")</f>
        <v>30 ml.</v>
      </c>
      <c r="J451" s="65">
        <v>1.0</v>
      </c>
      <c r="K451" s="57">
        <f t="array" ref="K451">IF(F451&lt;&gt;"",INDEX(tb_MainDatabase[ราคา],MATCH(F451,tb_MainDatabase[Link],0)),"")*J451</f>
        <v>1290</v>
      </c>
      <c r="L451" s="65">
        <v>300.0</v>
      </c>
      <c r="M451" s="57">
        <f t="shared" si="2"/>
        <v>990</v>
      </c>
      <c r="N451" s="75">
        <f t="shared" si="3"/>
        <v>0</v>
      </c>
      <c r="O451" s="77"/>
      <c r="P451" s="107"/>
      <c r="Q451" s="80"/>
      <c r="R451" s="84">
        <f t="shared" si="4"/>
        <v>0</v>
      </c>
      <c r="S451" s="84"/>
      <c r="T451" s="84"/>
    </row>
    <row r="452" ht="22.5" customHeight="1">
      <c r="A452" s="39" t="s">
        <v>1062</v>
      </c>
      <c r="B452" s="44">
        <v>46031.0</v>
      </c>
      <c r="C452" s="46" t="s">
        <v>362</v>
      </c>
      <c r="D452" s="48" t="s">
        <v>1164</v>
      </c>
      <c r="E452" s="90">
        <v>2.02600000000037E14</v>
      </c>
      <c r="F452" s="53" t="s">
        <v>146</v>
      </c>
      <c r="G452" s="57">
        <f t="array" ref="G452">IF(F452&lt;&gt;"",INDEX(tb_MainDatabase[Barcode],MATCH(F452,tb_MainDatabase[Link],0)),"")</f>
        <v>8857128012026</v>
      </c>
      <c r="H452" s="62" t="str">
        <f t="array" ref="H452">IF(F452&lt;&gt;"",INDEX(tb_MainDatabase[Grand],MATCH(F452,tb_MainDatabase[Link],0)),"")</f>
        <v>EDP</v>
      </c>
      <c r="I452" s="62" t="str">
        <f t="array" ref="I452">IF(F452&lt;&gt;"",INDEX(tb_MainDatabase[Size],MATCH(F452,tb_MainDatabase[Link],0)),"")</f>
        <v>10 ml.</v>
      </c>
      <c r="J452" s="65">
        <v>1.0</v>
      </c>
      <c r="K452" s="57">
        <f t="array" ref="K452">IF(F452&lt;&gt;"",INDEX(tb_MainDatabase[ราคา],MATCH(F452,tb_MainDatabase[Link],0)),"")*J452</f>
        <v>450</v>
      </c>
      <c r="L452" s="65">
        <v>60.0</v>
      </c>
      <c r="M452" s="57">
        <f t="shared" si="2"/>
        <v>390</v>
      </c>
      <c r="N452" s="75">
        <f t="shared" si="3"/>
        <v>0</v>
      </c>
      <c r="O452" s="77"/>
      <c r="P452" s="107"/>
      <c r="Q452" s="80"/>
      <c r="R452" s="84">
        <f t="shared" si="4"/>
        <v>0</v>
      </c>
      <c r="S452" s="84"/>
      <c r="T452" s="84"/>
    </row>
    <row r="453" ht="22.5" customHeight="1">
      <c r="A453" s="39" t="s">
        <v>1062</v>
      </c>
      <c r="B453" s="44">
        <v>46031.0</v>
      </c>
      <c r="C453" s="46" t="s">
        <v>362</v>
      </c>
      <c r="D453" s="48" t="s">
        <v>1164</v>
      </c>
      <c r="E453" s="90">
        <v>2.02600000000037E14</v>
      </c>
      <c r="F453" s="53" t="s">
        <v>129</v>
      </c>
      <c r="G453" s="57">
        <f t="array" ref="G453">IF(F453&lt;&gt;"",INDEX(tb_MainDatabase[Barcode],MATCH(F453,tb_MainDatabase[Link],0)),"")</f>
        <v>8857128012034</v>
      </c>
      <c r="H453" s="62" t="str">
        <f t="array" ref="H453">IF(F453&lt;&gt;"",INDEX(tb_MainDatabase[Grand],MATCH(F453,tb_MainDatabase[Link],0)),"")</f>
        <v>EDP</v>
      </c>
      <c r="I453" s="62" t="str">
        <f t="array" ref="I453">IF(F453&lt;&gt;"",INDEX(tb_MainDatabase[Size],MATCH(F453,tb_MainDatabase[Link],0)),"")</f>
        <v>10 ml.</v>
      </c>
      <c r="J453" s="65">
        <v>2.0</v>
      </c>
      <c r="K453" s="57">
        <f t="array" ref="K453">IF(F453&lt;&gt;"",INDEX(tb_MainDatabase[ราคา],MATCH(F453,tb_MainDatabase[Link],0)),"")*J453</f>
        <v>900</v>
      </c>
      <c r="L453" s="65">
        <v>60.0</v>
      </c>
      <c r="M453" s="57">
        <f t="shared" si="2"/>
        <v>780</v>
      </c>
      <c r="N453" s="75">
        <f t="shared" si="3"/>
        <v>0</v>
      </c>
      <c r="O453" s="77"/>
      <c r="P453" s="107"/>
      <c r="Q453" s="80"/>
      <c r="R453" s="84">
        <f t="shared" si="4"/>
        <v>0</v>
      </c>
      <c r="S453" s="84"/>
      <c r="T453" s="84"/>
    </row>
    <row r="454" ht="22.5" customHeight="1">
      <c r="A454" s="39" t="s">
        <v>1062</v>
      </c>
      <c r="B454" s="44">
        <v>46031.0</v>
      </c>
      <c r="C454" s="46" t="s">
        <v>362</v>
      </c>
      <c r="D454" s="48" t="s">
        <v>1164</v>
      </c>
      <c r="E454" s="90">
        <v>2.02600000000037E14</v>
      </c>
      <c r="F454" s="53" t="s">
        <v>150</v>
      </c>
      <c r="G454" s="57">
        <f t="array" ref="G454">IF(F454&lt;&gt;"",INDEX(tb_MainDatabase[Barcode],MATCH(F454,tb_MainDatabase[Link],0)),"")</f>
        <v>8857128012016</v>
      </c>
      <c r="H454" s="62" t="str">
        <f t="array" ref="H454">IF(F454&lt;&gt;"",INDEX(tb_MainDatabase[Grand],MATCH(F454,tb_MainDatabase[Link],0)),"")</f>
        <v>EDP</v>
      </c>
      <c r="I454" s="62" t="str">
        <f t="array" ref="I454">IF(F454&lt;&gt;"",INDEX(tb_MainDatabase[Size],MATCH(F454,tb_MainDatabase[Link],0)),"")</f>
        <v>4 ml.</v>
      </c>
      <c r="J454" s="65">
        <v>1.0</v>
      </c>
      <c r="K454" s="57">
        <f t="array" ref="K454">IF(F454&lt;&gt;"",INDEX(tb_MainDatabase[ราคา],MATCH(F454,tb_MainDatabase[Link],0)),"")*J454</f>
        <v>179</v>
      </c>
      <c r="L454" s="65">
        <v>179.0</v>
      </c>
      <c r="M454" s="57">
        <f t="shared" si="2"/>
        <v>0</v>
      </c>
      <c r="N454" s="75">
        <f t="shared" si="3"/>
        <v>0</v>
      </c>
      <c r="O454" s="77"/>
      <c r="P454" s="107"/>
      <c r="Q454" s="80"/>
      <c r="R454" s="84">
        <f t="shared" si="4"/>
        <v>0</v>
      </c>
      <c r="S454" s="84"/>
      <c r="T454" s="84"/>
    </row>
    <row r="455" ht="22.5" customHeight="1">
      <c r="A455" s="39" t="s">
        <v>1062</v>
      </c>
      <c r="B455" s="44">
        <v>46031.0</v>
      </c>
      <c r="C455" s="46" t="s">
        <v>362</v>
      </c>
      <c r="D455" s="48" t="s">
        <v>1167</v>
      </c>
      <c r="E455" s="90">
        <v>2.02600000000038E14</v>
      </c>
      <c r="F455" s="53" t="s">
        <v>89</v>
      </c>
      <c r="G455" s="57">
        <f t="array" ref="G455">IF(F455&lt;&gt;"",INDEX(tb_MainDatabase[Barcode],MATCH(F455,tb_MainDatabase[Link],0)),"")</f>
        <v>8857128011058</v>
      </c>
      <c r="H455" s="62" t="str">
        <f t="array" ref="H455">IF(F455&lt;&gt;"",INDEX(tb_MainDatabase[Grand],MATCH(F455,tb_MainDatabase[Link],0)),"")</f>
        <v>EDP</v>
      </c>
      <c r="I455" s="62" t="str">
        <f t="array" ref="I455">IF(F455&lt;&gt;"",INDEX(tb_MainDatabase[Size],MATCH(F455,tb_MainDatabase[Link],0)),"")</f>
        <v>50 ml.</v>
      </c>
      <c r="J455" s="65">
        <v>1.0</v>
      </c>
      <c r="K455" s="57">
        <f t="array" ref="K455">IF(F455&lt;&gt;"",INDEX(tb_MainDatabase[ราคา],MATCH(F455,tb_MainDatabase[Link],0)),"")*J455</f>
        <v>1890</v>
      </c>
      <c r="L455" s="65">
        <v>300.0</v>
      </c>
      <c r="M455" s="57">
        <f t="shared" si="2"/>
        <v>1590</v>
      </c>
      <c r="N455" s="75">
        <f t="shared" si="3"/>
        <v>2760</v>
      </c>
      <c r="O455" s="77" t="s">
        <v>370</v>
      </c>
      <c r="P455" s="142">
        <v>46031.0</v>
      </c>
      <c r="Q455" s="80">
        <v>0.5388888888888889</v>
      </c>
      <c r="R455" s="84" t="str">
        <f t="shared" si="4"/>
        <v>1767937974731766584</v>
      </c>
      <c r="S455" s="84"/>
      <c r="T455" s="84"/>
    </row>
    <row r="456" ht="22.5" customHeight="1">
      <c r="A456" s="39" t="s">
        <v>1062</v>
      </c>
      <c r="B456" s="44">
        <v>46031.0</v>
      </c>
      <c r="C456" s="46" t="s">
        <v>362</v>
      </c>
      <c r="D456" s="48" t="s">
        <v>1167</v>
      </c>
      <c r="E456" s="90">
        <v>2.02600000000038E14</v>
      </c>
      <c r="F456" s="53" t="s">
        <v>141</v>
      </c>
      <c r="G456" s="57">
        <f t="array" ref="G456">IF(F456&lt;&gt;"",INDEX(tb_MainDatabase[Barcode],MATCH(F456,tb_MainDatabase[Link],0)),"")</f>
        <v>8857128012037</v>
      </c>
      <c r="H456" s="62" t="str">
        <f t="array" ref="H456">IF(F456&lt;&gt;"",INDEX(tb_MainDatabase[Grand],MATCH(F456,tb_MainDatabase[Link],0)),"")</f>
        <v>EDP</v>
      </c>
      <c r="I456" s="62" t="str">
        <f t="array" ref="I456">IF(F456&lt;&gt;"",INDEX(tb_MainDatabase[Size],MATCH(F456,tb_MainDatabase[Link],0)),"")</f>
        <v>10 ml.</v>
      </c>
      <c r="J456" s="65">
        <v>1.0</v>
      </c>
      <c r="K456" s="57">
        <f t="array" ref="K456">IF(F456&lt;&gt;"",INDEX(tb_MainDatabase[ราคา],MATCH(F456,tb_MainDatabase[Link],0)),"")*J456</f>
        <v>450</v>
      </c>
      <c r="L456" s="65">
        <v>60.0</v>
      </c>
      <c r="M456" s="57">
        <f t="shared" si="2"/>
        <v>390</v>
      </c>
      <c r="N456" s="75">
        <f t="shared" si="3"/>
        <v>0</v>
      </c>
      <c r="O456" s="77"/>
      <c r="P456" s="107"/>
      <c r="Q456" s="80"/>
      <c r="R456" s="84">
        <f t="shared" si="4"/>
        <v>0</v>
      </c>
      <c r="S456" s="84"/>
      <c r="T456" s="84"/>
    </row>
    <row r="457" ht="22.5" customHeight="1">
      <c r="A457" s="39" t="s">
        <v>1062</v>
      </c>
      <c r="B457" s="44">
        <v>46031.0</v>
      </c>
      <c r="C457" s="46" t="s">
        <v>362</v>
      </c>
      <c r="D457" s="48" t="s">
        <v>1167</v>
      </c>
      <c r="E457" s="90">
        <v>2.02600000000038E14</v>
      </c>
      <c r="F457" s="53" t="s">
        <v>98</v>
      </c>
      <c r="G457" s="57">
        <f t="array" ref="G457">IF(F457&lt;&gt;"",INDEX(tb_MainDatabase[Barcode],MATCH(F457,tb_MainDatabase[Link],0)),"")</f>
        <v>8857128012027</v>
      </c>
      <c r="H457" s="62" t="str">
        <f t="array" ref="H457">IF(F457&lt;&gt;"",INDEX(tb_MainDatabase[Grand],MATCH(F457,tb_MainDatabase[Link],0)),"")</f>
        <v>EDP</v>
      </c>
      <c r="I457" s="62" t="str">
        <f t="array" ref="I457">IF(F457&lt;&gt;"",INDEX(tb_MainDatabase[Size],MATCH(F457,tb_MainDatabase[Link],0)),"")</f>
        <v>10 ml.</v>
      </c>
      <c r="J457" s="65">
        <v>1.0</v>
      </c>
      <c r="K457" s="57">
        <f t="array" ref="K457">IF(F457&lt;&gt;"",INDEX(tb_MainDatabase[ราคา],MATCH(F457,tb_MainDatabase[Link],0)),"")*J457</f>
        <v>450</v>
      </c>
      <c r="L457" s="65">
        <v>60.0</v>
      </c>
      <c r="M457" s="57">
        <f t="shared" si="2"/>
        <v>390</v>
      </c>
      <c r="N457" s="75">
        <f t="shared" si="3"/>
        <v>0</v>
      </c>
      <c r="O457" s="77"/>
      <c r="P457" s="107"/>
      <c r="Q457" s="80"/>
      <c r="R457" s="84">
        <f t="shared" si="4"/>
        <v>0</v>
      </c>
      <c r="S457" s="84"/>
      <c r="T457" s="84"/>
    </row>
    <row r="458" ht="22.5" customHeight="1">
      <c r="A458" s="39" t="s">
        <v>1062</v>
      </c>
      <c r="B458" s="44">
        <v>46031.0</v>
      </c>
      <c r="C458" s="46" t="s">
        <v>362</v>
      </c>
      <c r="D458" s="48" t="s">
        <v>1167</v>
      </c>
      <c r="E458" s="90">
        <v>2.02600000000038E14</v>
      </c>
      <c r="F458" s="53" t="s">
        <v>146</v>
      </c>
      <c r="G458" s="57">
        <f t="array" ref="G458">IF(F458&lt;&gt;"",INDEX(tb_MainDatabase[Barcode],MATCH(F458,tb_MainDatabase[Link],0)),"")</f>
        <v>8857128012026</v>
      </c>
      <c r="H458" s="62" t="str">
        <f t="array" ref="H458">IF(F458&lt;&gt;"",INDEX(tb_MainDatabase[Grand],MATCH(F458,tb_MainDatabase[Link],0)),"")</f>
        <v>EDP</v>
      </c>
      <c r="I458" s="62" t="str">
        <f t="array" ref="I458">IF(F458&lt;&gt;"",INDEX(tb_MainDatabase[Size],MATCH(F458,tb_MainDatabase[Link],0)),"")</f>
        <v>10 ml.</v>
      </c>
      <c r="J458" s="65">
        <v>1.0</v>
      </c>
      <c r="K458" s="57">
        <f t="array" ref="K458">IF(F458&lt;&gt;"",INDEX(tb_MainDatabase[ราคา],MATCH(F458,tb_MainDatabase[Link],0)),"")*J458</f>
        <v>450</v>
      </c>
      <c r="L458" s="65">
        <v>60.0</v>
      </c>
      <c r="M458" s="57">
        <f t="shared" si="2"/>
        <v>390</v>
      </c>
      <c r="N458" s="75">
        <f t="shared" si="3"/>
        <v>0</v>
      </c>
      <c r="O458" s="77"/>
      <c r="P458" s="107"/>
      <c r="Q458" s="80"/>
      <c r="R458" s="84">
        <f t="shared" si="4"/>
        <v>0</v>
      </c>
      <c r="S458" s="84"/>
      <c r="T458" s="84"/>
    </row>
    <row r="459" ht="22.5" customHeight="1">
      <c r="A459" s="39" t="s">
        <v>1062</v>
      </c>
      <c r="B459" s="44">
        <v>46031.0</v>
      </c>
      <c r="C459" s="46" t="s">
        <v>362</v>
      </c>
      <c r="D459" s="48" t="s">
        <v>1167</v>
      </c>
      <c r="E459" s="90">
        <v>2.02600000000038E14</v>
      </c>
      <c r="F459" s="53" t="s">
        <v>825</v>
      </c>
      <c r="G459" s="57">
        <f t="array" ref="G459">IF(F459&lt;&gt;"",INDEX(tb_MainDatabase[Barcode],MATCH(F459,tb_MainDatabase[Link],0)),"")</f>
        <v>8857128012043</v>
      </c>
      <c r="H459" s="62" t="str">
        <f t="array" ref="H459">IF(F459&lt;&gt;"",INDEX(tb_MainDatabase[Grand],MATCH(F459,tb_MainDatabase[Link],0)),"")</f>
        <v>EDP</v>
      </c>
      <c r="I459" s="62" t="str">
        <f t="array" ref="I459">IF(F459&lt;&gt;"",INDEX(tb_MainDatabase[Size],MATCH(F459,tb_MainDatabase[Link],0)),"")</f>
        <v>4 ml.</v>
      </c>
      <c r="J459" s="65">
        <v>1.0</v>
      </c>
      <c r="K459" s="57">
        <f t="array" ref="K459">IF(F459&lt;&gt;"",INDEX(tb_MainDatabase[ราคา],MATCH(F459,tb_MainDatabase[Link],0)),"")*J459</f>
        <v>179</v>
      </c>
      <c r="L459" s="65">
        <v>179.0</v>
      </c>
      <c r="M459" s="57">
        <f t="shared" si="2"/>
        <v>0</v>
      </c>
      <c r="N459" s="75">
        <f t="shared" si="3"/>
        <v>0</v>
      </c>
      <c r="O459" s="77"/>
      <c r="P459" s="107"/>
      <c r="Q459" s="80"/>
      <c r="R459" s="84">
        <f t="shared" si="4"/>
        <v>0</v>
      </c>
      <c r="S459" s="84"/>
      <c r="T459" s="84"/>
    </row>
    <row r="460" ht="22.5" customHeight="1">
      <c r="A460" s="39" t="s">
        <v>1062</v>
      </c>
      <c r="B460" s="44">
        <v>46031.0</v>
      </c>
      <c r="C460" s="46" t="s">
        <v>362</v>
      </c>
      <c r="D460" s="48" t="s">
        <v>1168</v>
      </c>
      <c r="E460" s="90">
        <v>2.02600000000039E14</v>
      </c>
      <c r="F460" s="53" t="s">
        <v>64</v>
      </c>
      <c r="G460" s="57">
        <f t="array" ref="G460">IF(F460&lt;&gt;"",INDEX(tb_MainDatabase[Barcode],MATCH(F460,tb_MainDatabase[Link],0)),"")</f>
        <v>8857128011836</v>
      </c>
      <c r="H460" s="62" t="str">
        <f t="array" ref="H460">IF(F460&lt;&gt;"",INDEX(tb_MainDatabase[Grand],MATCH(F460,tb_MainDatabase[Link],0)),"")</f>
        <v>EDP</v>
      </c>
      <c r="I460" s="62" t="str">
        <f t="array" ref="I460">IF(F460&lt;&gt;"",INDEX(tb_MainDatabase[Size],MATCH(F460,tb_MainDatabase[Link],0)),"")</f>
        <v>30 ml.</v>
      </c>
      <c r="J460" s="65">
        <v>1.0</v>
      </c>
      <c r="K460" s="57">
        <f t="array" ref="K460">IF(F460&lt;&gt;"",INDEX(tb_MainDatabase[ราคา],MATCH(F460,tb_MainDatabase[Link],0)),"")*J460</f>
        <v>1290</v>
      </c>
      <c r="L460" s="65">
        <v>200.0</v>
      </c>
      <c r="M460" s="57">
        <f t="shared" si="2"/>
        <v>1090</v>
      </c>
      <c r="N460" s="75">
        <f t="shared" si="3"/>
        <v>1090</v>
      </c>
      <c r="O460" s="77" t="s">
        <v>370</v>
      </c>
      <c r="P460" s="142">
        <v>46031.0</v>
      </c>
      <c r="Q460" s="80">
        <v>0.5576388888888889</v>
      </c>
      <c r="R460" s="84" t="str">
        <f t="shared" si="4"/>
        <v>1767939694241237253</v>
      </c>
      <c r="S460" s="84"/>
      <c r="T460" s="84"/>
    </row>
    <row r="461" ht="22.5" customHeight="1">
      <c r="A461" s="39" t="s">
        <v>1062</v>
      </c>
      <c r="B461" s="44">
        <v>46031.0</v>
      </c>
      <c r="C461" s="46" t="s">
        <v>362</v>
      </c>
      <c r="D461" s="48" t="s">
        <v>1169</v>
      </c>
      <c r="E461" s="90">
        <v>2.0260000000004E14</v>
      </c>
      <c r="F461" s="53" t="s">
        <v>847</v>
      </c>
      <c r="G461" s="57">
        <f t="array" ref="G461">IF(F461&lt;&gt;"",INDEX(tb_MainDatabase[Barcode],MATCH(F461,tb_MainDatabase[Link],0)),"")</f>
        <v>8857128011843</v>
      </c>
      <c r="H461" s="62" t="str">
        <f t="array" ref="H461">IF(F461&lt;&gt;"",INDEX(tb_MainDatabase[Grand],MATCH(F461,tb_MainDatabase[Link],0)),"")</f>
        <v>EDP</v>
      </c>
      <c r="I461" s="62" t="str">
        <f t="array" ref="I461">IF(F461&lt;&gt;"",INDEX(tb_MainDatabase[Size],MATCH(F461,tb_MainDatabase[Link],0)),"")</f>
        <v>30 ml.</v>
      </c>
      <c r="J461" s="65">
        <v>1.0</v>
      </c>
      <c r="K461" s="57">
        <f t="array" ref="K461">IF(F461&lt;&gt;"",INDEX(tb_MainDatabase[ราคา],MATCH(F461,tb_MainDatabase[Link],0)),"")*J461</f>
        <v>1290</v>
      </c>
      <c r="L461" s="65">
        <v>200.0</v>
      </c>
      <c r="M461" s="57">
        <f t="shared" si="2"/>
        <v>1090</v>
      </c>
      <c r="N461" s="75">
        <f t="shared" si="3"/>
        <v>1090</v>
      </c>
      <c r="O461" s="77" t="s">
        <v>370</v>
      </c>
      <c r="P461" s="142">
        <v>46031.0</v>
      </c>
      <c r="Q461" s="80">
        <v>0.5590277777777778</v>
      </c>
      <c r="R461" s="84" t="str">
        <f t="shared" si="4"/>
        <v>1767939828021525527</v>
      </c>
      <c r="S461" s="84"/>
      <c r="T461" s="84"/>
    </row>
    <row r="462" ht="22.5" customHeight="1">
      <c r="A462" s="39" t="s">
        <v>1062</v>
      </c>
      <c r="B462" s="44">
        <v>46031.0</v>
      </c>
      <c r="C462" s="46" t="s">
        <v>362</v>
      </c>
      <c r="D462" s="48" t="s">
        <v>1170</v>
      </c>
      <c r="E462" s="90">
        <v>2.02600000000041E14</v>
      </c>
      <c r="F462" s="53" t="s">
        <v>386</v>
      </c>
      <c r="G462" s="57">
        <f t="array" ref="G462">IF(F462&lt;&gt;"",INDEX(tb_MainDatabase[Barcode],MATCH(F462,tb_MainDatabase[Link],0)),"")</f>
        <v>8857128012070</v>
      </c>
      <c r="H462" s="62" t="str">
        <f t="array" ref="H462">IF(F462&lt;&gt;"",INDEX(tb_MainDatabase[Grand],MATCH(F462,tb_MainDatabase[Link],0)),"")</f>
        <v>EDP</v>
      </c>
      <c r="I462" s="62" t="str">
        <f t="array" ref="I462">IF(F462&lt;&gt;"",INDEX(tb_MainDatabase[Size],MATCH(F462,tb_MainDatabase[Link],0)),"")</f>
        <v>10 ml.</v>
      </c>
      <c r="J462" s="65">
        <v>1.0</v>
      </c>
      <c r="K462" s="57">
        <f t="array" ref="K462">IF(F462&lt;&gt;"",INDEX(tb_MainDatabase[ราคา],MATCH(F462,tb_MainDatabase[Link],0)),"")*J462</f>
        <v>450</v>
      </c>
      <c r="L462" s="65">
        <v>60.0</v>
      </c>
      <c r="M462" s="57">
        <f t="shared" si="2"/>
        <v>390</v>
      </c>
      <c r="N462" s="75">
        <f t="shared" si="3"/>
        <v>390</v>
      </c>
      <c r="O462" s="77" t="s">
        <v>60</v>
      </c>
      <c r="P462" s="142">
        <v>46031.0</v>
      </c>
      <c r="Q462" s="80">
        <v>0.6416666666666667</v>
      </c>
      <c r="R462" s="84" t="str">
        <f t="shared" si="4"/>
        <v>1767947106413175579</v>
      </c>
      <c r="S462" s="84"/>
      <c r="T462" s="84"/>
    </row>
    <row r="463" ht="22.5" customHeight="1">
      <c r="A463" s="39" t="s">
        <v>1062</v>
      </c>
      <c r="B463" s="44">
        <v>46031.0</v>
      </c>
      <c r="C463" s="46" t="s">
        <v>362</v>
      </c>
      <c r="D463" s="48" t="s">
        <v>1173</v>
      </c>
      <c r="E463" s="90">
        <v>2.02600000000042E14</v>
      </c>
      <c r="F463" s="53" t="s">
        <v>264</v>
      </c>
      <c r="G463" s="57">
        <f t="array" ref="G463">IF(F463&lt;&gt;"",INDEX(tb_MainDatabase[Barcode],MATCH(F463,tb_MainDatabase[Link],0)),"")</f>
        <v>8857128011874</v>
      </c>
      <c r="H463" s="62" t="str">
        <f t="array" ref="H463">IF(F463&lt;&gt;"",INDEX(tb_MainDatabase[Grand],MATCH(F463,tb_MainDatabase[Link],0)),"")</f>
        <v>EDP</v>
      </c>
      <c r="I463" s="62" t="str">
        <f t="array" ref="I463">IF(F463&lt;&gt;"",INDEX(tb_MainDatabase[Size],MATCH(F463,tb_MainDatabase[Link],0)),"")</f>
        <v>30 ml.</v>
      </c>
      <c r="J463" s="65">
        <v>1.0</v>
      </c>
      <c r="K463" s="57">
        <f t="array" ref="K463">IF(F463&lt;&gt;"",INDEX(tb_MainDatabase[ราคา],MATCH(F463,tb_MainDatabase[Link],0)),"")*J463</f>
        <v>1290</v>
      </c>
      <c r="L463" s="65">
        <v>200.0</v>
      </c>
      <c r="M463" s="57">
        <f t="shared" si="2"/>
        <v>1090</v>
      </c>
      <c r="N463" s="75">
        <f t="shared" si="3"/>
        <v>1090</v>
      </c>
      <c r="O463" s="77" t="s">
        <v>133</v>
      </c>
      <c r="P463" s="142">
        <v>46031.0</v>
      </c>
      <c r="Q463" s="80">
        <v>0.71875</v>
      </c>
      <c r="R463" s="84" t="str">
        <f t="shared" si="4"/>
        <v>1767953700394754359</v>
      </c>
      <c r="S463" s="84"/>
      <c r="T463" s="84"/>
    </row>
    <row r="464" ht="22.5" customHeight="1">
      <c r="A464" s="39" t="s">
        <v>1062</v>
      </c>
      <c r="B464" s="44">
        <v>46032.0</v>
      </c>
      <c r="C464" s="46" t="s">
        <v>601</v>
      </c>
      <c r="D464" s="48" t="s">
        <v>1174</v>
      </c>
      <c r="E464" s="90">
        <v>2.02600000000043E14</v>
      </c>
      <c r="F464" s="53" t="s">
        <v>93</v>
      </c>
      <c r="G464" s="57">
        <f t="array" ref="G464">IF(F464&lt;&gt;"",INDEX(tb_MainDatabase[Barcode],MATCH(F464,tb_MainDatabase[Link],0)),"")</f>
        <v>8857128011171</v>
      </c>
      <c r="H464" s="62" t="str">
        <f t="array" ref="H464">IF(F464&lt;&gt;"",INDEX(tb_MainDatabase[Grand],MATCH(F464,tb_MainDatabase[Link],0)),"")</f>
        <v>EDP</v>
      </c>
      <c r="I464" s="62" t="str">
        <f t="array" ref="I464">IF(F464&lt;&gt;"",INDEX(tb_MainDatabase[Size],MATCH(F464,tb_MainDatabase[Link],0)),"")</f>
        <v>50 ml.</v>
      </c>
      <c r="J464" s="65">
        <v>1.0</v>
      </c>
      <c r="K464" s="57">
        <f t="array" ref="K464">IF(F464&lt;&gt;"",INDEX(tb_MainDatabase[ราคา],MATCH(F464,tb_MainDatabase[Link],0)),"")*J464</f>
        <v>1890</v>
      </c>
      <c r="L464" s="65">
        <v>300.0</v>
      </c>
      <c r="M464" s="57">
        <f t="shared" si="2"/>
        <v>1590</v>
      </c>
      <c r="N464" s="75">
        <f t="shared" si="3"/>
        <v>1590</v>
      </c>
      <c r="O464" s="77" t="s">
        <v>133</v>
      </c>
      <c r="P464" s="107"/>
      <c r="Q464" s="80"/>
      <c r="R464" s="84" t="str">
        <f t="shared" si="4"/>
        <v>1768025698642650798</v>
      </c>
      <c r="S464" s="48" t="s">
        <v>1175</v>
      </c>
      <c r="T464" s="143"/>
    </row>
    <row r="465" ht="22.5" customHeight="1">
      <c r="A465" s="39" t="s">
        <v>1062</v>
      </c>
      <c r="B465" s="44">
        <v>46032.0</v>
      </c>
      <c r="C465" s="46" t="s">
        <v>601</v>
      </c>
      <c r="D465" s="48" t="s">
        <v>1176</v>
      </c>
      <c r="E465" s="90">
        <v>2.02600000000044E14</v>
      </c>
      <c r="F465" s="53" t="s">
        <v>64</v>
      </c>
      <c r="G465" s="57">
        <f t="array" ref="G465">IF(F465&lt;&gt;"",INDEX(tb_MainDatabase[Barcode],MATCH(F465,tb_MainDatabase[Link],0)),"")</f>
        <v>8857128011836</v>
      </c>
      <c r="H465" s="62" t="str">
        <f t="array" ref="H465">IF(F465&lt;&gt;"",INDEX(tb_MainDatabase[Grand],MATCH(F465,tb_MainDatabase[Link],0)),"")</f>
        <v>EDP</v>
      </c>
      <c r="I465" s="62" t="str">
        <f t="array" ref="I465">IF(F465&lt;&gt;"",INDEX(tb_MainDatabase[Size],MATCH(F465,tb_MainDatabase[Link],0)),"")</f>
        <v>30 ml.</v>
      </c>
      <c r="J465" s="65">
        <v>1.0</v>
      </c>
      <c r="K465" s="57">
        <f t="array" ref="K465">IF(F465&lt;&gt;"",INDEX(tb_MainDatabase[ราคา],MATCH(F465,tb_MainDatabase[Link],0)),"")*J465</f>
        <v>1290</v>
      </c>
      <c r="L465" s="65">
        <v>200.0</v>
      </c>
      <c r="M465" s="57">
        <f t="shared" si="2"/>
        <v>1090</v>
      </c>
      <c r="N465" s="75">
        <f t="shared" si="3"/>
        <v>3270</v>
      </c>
      <c r="O465" s="77" t="s">
        <v>370</v>
      </c>
      <c r="P465" s="142">
        <v>46032.0</v>
      </c>
      <c r="Q465" s="80">
        <v>0.7888888888888889</v>
      </c>
      <c r="R465" s="84" t="str">
        <f t="shared" si="4"/>
        <v>1768045608407281639</v>
      </c>
      <c r="S465" s="84"/>
      <c r="T465" s="84"/>
    </row>
    <row r="466" ht="22.5" customHeight="1">
      <c r="A466" s="39" t="s">
        <v>1062</v>
      </c>
      <c r="B466" s="44">
        <v>46032.0</v>
      </c>
      <c r="C466" s="46" t="s">
        <v>601</v>
      </c>
      <c r="D466" s="48" t="s">
        <v>1176</v>
      </c>
      <c r="E466" s="90">
        <v>2.02600000000044E14</v>
      </c>
      <c r="F466" s="53" t="s">
        <v>407</v>
      </c>
      <c r="G466" s="57">
        <f t="array" ref="G466">IF(F466&lt;&gt;"",INDEX(tb_MainDatabase[Barcode],MATCH(F466,tb_MainDatabase[Link],0)),"")</f>
        <v>8857128011997</v>
      </c>
      <c r="H466" s="62" t="str">
        <f t="array" ref="H466">IF(F466&lt;&gt;"",INDEX(tb_MainDatabase[Grand],MATCH(F466,tb_MainDatabase[Link],0)),"")</f>
        <v>EDP</v>
      </c>
      <c r="I466" s="62" t="str">
        <f t="array" ref="I466">IF(F466&lt;&gt;"",INDEX(tb_MainDatabase[Size],MATCH(F466,tb_MainDatabase[Link],0)),"")</f>
        <v>30 ml.</v>
      </c>
      <c r="J466" s="65">
        <v>1.0</v>
      </c>
      <c r="K466" s="57">
        <f t="array" ref="K466">IF(F466&lt;&gt;"",INDEX(tb_MainDatabase[ราคา],MATCH(F466,tb_MainDatabase[Link],0)),"")*J466</f>
        <v>1290</v>
      </c>
      <c r="L466" s="65">
        <v>200.0</v>
      </c>
      <c r="M466" s="57">
        <f t="shared" si="2"/>
        <v>1090</v>
      </c>
      <c r="N466" s="75">
        <f t="shared" si="3"/>
        <v>0</v>
      </c>
      <c r="O466" s="77"/>
      <c r="P466" s="107"/>
      <c r="Q466" s="80"/>
      <c r="R466" s="84">
        <f t="shared" si="4"/>
        <v>0</v>
      </c>
      <c r="S466" s="84"/>
      <c r="T466" s="84"/>
    </row>
    <row r="467" ht="22.5" customHeight="1">
      <c r="A467" s="39" t="s">
        <v>1062</v>
      </c>
      <c r="B467" s="44">
        <v>46032.0</v>
      </c>
      <c r="C467" s="46" t="s">
        <v>601</v>
      </c>
      <c r="D467" s="48" t="s">
        <v>1176</v>
      </c>
      <c r="E467" s="90">
        <v>2.02600000000044E14</v>
      </c>
      <c r="F467" s="53" t="s">
        <v>1178</v>
      </c>
      <c r="G467" s="57">
        <f t="array" ref="G467">IF(F467&lt;&gt;"",INDEX(tb_MainDatabase[Barcode],MATCH(F467,tb_MainDatabase[Link],0)),"")</f>
        <v>8857128011430</v>
      </c>
      <c r="H467" s="62" t="str">
        <f t="array" ref="H467">IF(F467&lt;&gt;"",INDEX(tb_MainDatabase[Grand],MATCH(F467,tb_MainDatabase[Link],0)),"")</f>
        <v>EDP</v>
      </c>
      <c r="I467" s="62" t="str">
        <f t="array" ref="I467">IF(F467&lt;&gt;"",INDEX(tb_MainDatabase[Size],MATCH(F467,tb_MainDatabase[Link],0)),"")</f>
        <v>30 ml.</v>
      </c>
      <c r="J467" s="65">
        <v>1.0</v>
      </c>
      <c r="K467" s="57">
        <f t="array" ref="K467">IF(F467&lt;&gt;"",INDEX(tb_MainDatabase[ราคา],MATCH(F467,tb_MainDatabase[Link],0)),"")*J467</f>
        <v>1290</v>
      </c>
      <c r="L467" s="65">
        <v>200.0</v>
      </c>
      <c r="M467" s="57">
        <f t="shared" si="2"/>
        <v>1090</v>
      </c>
      <c r="N467" s="75">
        <f t="shared" si="3"/>
        <v>0</v>
      </c>
      <c r="O467" s="77"/>
      <c r="P467" s="107"/>
      <c r="Q467" s="80"/>
      <c r="R467" s="84">
        <f t="shared" si="4"/>
        <v>0</v>
      </c>
      <c r="S467" s="84"/>
      <c r="T467" s="84"/>
    </row>
    <row r="468" ht="22.5" customHeight="1">
      <c r="A468" s="39" t="s">
        <v>1062</v>
      </c>
      <c r="B468" s="44">
        <v>46032.0</v>
      </c>
      <c r="C468" s="46" t="s">
        <v>601</v>
      </c>
      <c r="D468" s="48" t="s">
        <v>1176</v>
      </c>
      <c r="E468" s="90">
        <v>2.02600000000044E14</v>
      </c>
      <c r="F468" s="53" t="s">
        <v>809</v>
      </c>
      <c r="G468" s="57">
        <f t="array" ref="G468">IF(F468&lt;&gt;"",INDEX(tb_MainDatabase[Barcode],MATCH(F468,tb_MainDatabase[Link],0)),"")</f>
        <v>8857128012038</v>
      </c>
      <c r="H468" s="62" t="str">
        <f t="array" ref="H468">IF(F468&lt;&gt;"",INDEX(tb_MainDatabase[Grand],MATCH(F468,tb_MainDatabase[Link],0)),"")</f>
        <v>EDP</v>
      </c>
      <c r="I468" s="62" t="str">
        <f t="array" ref="I468">IF(F468&lt;&gt;"",INDEX(tb_MainDatabase[Size],MATCH(F468,tb_MainDatabase[Link],0)),"")</f>
        <v>4 ml.</v>
      </c>
      <c r="J468" s="65">
        <v>1.0</v>
      </c>
      <c r="K468" s="57">
        <f t="array" ref="K468">IF(F468&lt;&gt;"",INDEX(tb_MainDatabase[ราคา],MATCH(F468,tb_MainDatabase[Link],0)),"")*J468</f>
        <v>179</v>
      </c>
      <c r="L468" s="65">
        <v>179.0</v>
      </c>
      <c r="M468" s="57">
        <f t="shared" si="2"/>
        <v>0</v>
      </c>
      <c r="N468" s="75">
        <f t="shared" si="3"/>
        <v>0</v>
      </c>
      <c r="O468" s="77"/>
      <c r="P468" s="107"/>
      <c r="Q468" s="80"/>
      <c r="R468" s="84">
        <f t="shared" si="4"/>
        <v>0</v>
      </c>
      <c r="S468" s="84"/>
      <c r="T468" s="84"/>
    </row>
    <row r="469" ht="22.5" customHeight="1">
      <c r="A469" s="39" t="s">
        <v>1062</v>
      </c>
      <c r="B469" s="44">
        <v>46032.0</v>
      </c>
      <c r="C469" s="46" t="s">
        <v>601</v>
      </c>
      <c r="D469" s="48" t="s">
        <v>1176</v>
      </c>
      <c r="E469" s="90">
        <v>2.02600000000044E14</v>
      </c>
      <c r="F469" s="53" t="s">
        <v>825</v>
      </c>
      <c r="G469" s="57">
        <f t="array" ref="G469">IF(F469&lt;&gt;"",INDEX(tb_MainDatabase[Barcode],MATCH(F469,tb_MainDatabase[Link],0)),"")</f>
        <v>8857128012043</v>
      </c>
      <c r="H469" s="62" t="str">
        <f t="array" ref="H469">IF(F469&lt;&gt;"",INDEX(tb_MainDatabase[Grand],MATCH(F469,tb_MainDatabase[Link],0)),"")</f>
        <v>EDP</v>
      </c>
      <c r="I469" s="62" t="str">
        <f t="array" ref="I469">IF(F469&lt;&gt;"",INDEX(tb_MainDatabase[Size],MATCH(F469,tb_MainDatabase[Link],0)),"")</f>
        <v>4 ml.</v>
      </c>
      <c r="J469" s="65">
        <v>1.0</v>
      </c>
      <c r="K469" s="57">
        <f t="array" ref="K469">IF(F469&lt;&gt;"",INDEX(tb_MainDatabase[ราคา],MATCH(F469,tb_MainDatabase[Link],0)),"")*J469</f>
        <v>179</v>
      </c>
      <c r="L469" s="65">
        <v>179.0</v>
      </c>
      <c r="M469" s="57">
        <f t="shared" si="2"/>
        <v>0</v>
      </c>
      <c r="N469" s="75">
        <f t="shared" si="3"/>
        <v>0</v>
      </c>
      <c r="O469" s="77"/>
      <c r="P469" s="107"/>
      <c r="Q469" s="80"/>
      <c r="R469" s="84">
        <f t="shared" si="4"/>
        <v>0</v>
      </c>
      <c r="S469" s="84"/>
      <c r="T469" s="84"/>
    </row>
    <row r="470" ht="22.5" customHeight="1">
      <c r="A470" s="39" t="s">
        <v>1062</v>
      </c>
      <c r="B470" s="44">
        <v>46032.0</v>
      </c>
      <c r="C470" s="46" t="s">
        <v>601</v>
      </c>
      <c r="D470" s="48" t="s">
        <v>1176</v>
      </c>
      <c r="E470" s="90">
        <v>2.02600000000044E14</v>
      </c>
      <c r="F470" s="53" t="s">
        <v>155</v>
      </c>
      <c r="G470" s="108">
        <f t="array" ref="G470">IF(F470&lt;&gt;"",INDEX(tb_MainDatabase[Barcode],MATCH(F470,tb_MainDatabase[Link],0)),"")</f>
        <v>8857128012130</v>
      </c>
      <c r="H470" s="62" t="str">
        <f t="array" ref="H470">IF(F470&lt;&gt;"",INDEX(tb_MainDatabase[Grand],MATCH(F470,tb_MainDatabase[Link],0)),"")</f>
        <v>Tumbler</v>
      </c>
      <c r="I470" s="62" t="str">
        <f t="array" ref="I470">IF(F470&lt;&gt;"",INDEX(tb_MainDatabase[Size],MATCH(F470,tb_MainDatabase[Link],0)),"")</f>
        <v>White</v>
      </c>
      <c r="J470" s="65">
        <v>2.0</v>
      </c>
      <c r="K470" s="57">
        <f t="array" ref="K470">IF(F470&lt;&gt;"",INDEX(tb_MainDatabase[ราคา],MATCH(F470,tb_MainDatabase[Link],0)),"")*J470</f>
        <v>0</v>
      </c>
      <c r="L470" s="65"/>
      <c r="M470" s="57">
        <f t="shared" si="2"/>
        <v>0</v>
      </c>
      <c r="N470" s="75">
        <f t="shared" si="3"/>
        <v>0</v>
      </c>
      <c r="O470" s="77"/>
      <c r="P470" s="107"/>
      <c r="Q470" s="80"/>
      <c r="R470" s="84">
        <f t="shared" si="4"/>
        <v>0</v>
      </c>
      <c r="S470" s="84"/>
      <c r="T470" s="84"/>
    </row>
    <row r="471" ht="22.5" customHeight="1">
      <c r="A471" s="39" t="s">
        <v>1062</v>
      </c>
      <c r="B471" s="44">
        <v>46032.0</v>
      </c>
      <c r="C471" s="46" t="s">
        <v>601</v>
      </c>
      <c r="D471" s="48" t="s">
        <v>1179</v>
      </c>
      <c r="E471" s="90">
        <v>2.02600000000045E14</v>
      </c>
      <c r="F471" s="53" t="s">
        <v>1089</v>
      </c>
      <c r="G471" s="57">
        <f t="array" ref="G471">IF(F471&lt;&gt;"",INDEX(tb_MainDatabase[Barcode],MATCH(F471,tb_MainDatabase[Link],0)),"")</f>
        <v>8857128011294</v>
      </c>
      <c r="H471" s="62" t="str">
        <f t="array" ref="H471">IF(F471&lt;&gt;"",INDEX(tb_MainDatabase[Grand],MATCH(F471,tb_MainDatabase[Link],0)),"")</f>
        <v>EDP</v>
      </c>
      <c r="I471" s="62" t="str">
        <f t="array" ref="I471">IF(F471&lt;&gt;"",INDEX(tb_MainDatabase[Size],MATCH(F471,tb_MainDatabase[Link],0)),"")</f>
        <v>50 ml.</v>
      </c>
      <c r="J471" s="65">
        <v>1.0</v>
      </c>
      <c r="K471" s="57">
        <f t="array" ref="K471">IF(F471&lt;&gt;"",INDEX(tb_MainDatabase[ราคา],MATCH(F471,tb_MainDatabase[Link],0)),"")*J471</f>
        <v>1890</v>
      </c>
      <c r="L471" s="65">
        <v>300.0</v>
      </c>
      <c r="M471" s="57">
        <f t="shared" si="2"/>
        <v>1590</v>
      </c>
      <c r="N471" s="75">
        <f t="shared" si="3"/>
        <v>1590</v>
      </c>
      <c r="O471" s="77" t="s">
        <v>370</v>
      </c>
      <c r="P471" s="142">
        <v>46032.0</v>
      </c>
      <c r="Q471" s="80">
        <v>0.8097222222222222</v>
      </c>
      <c r="R471" s="84" t="str">
        <f t="shared" si="4"/>
        <v>1768047643712513812</v>
      </c>
      <c r="S471" s="84"/>
      <c r="T471" s="84"/>
    </row>
    <row r="472" ht="22.5" customHeight="1">
      <c r="A472" s="39" t="s">
        <v>1062</v>
      </c>
      <c r="B472" s="44">
        <v>46032.0</v>
      </c>
      <c r="C472" s="46" t="s">
        <v>601</v>
      </c>
      <c r="D472" s="48" t="s">
        <v>1180</v>
      </c>
      <c r="E472" s="90">
        <v>2.02600000000046E14</v>
      </c>
      <c r="F472" s="53" t="s">
        <v>141</v>
      </c>
      <c r="G472" s="57">
        <f t="array" ref="G472">IF(F472&lt;&gt;"",INDEX(tb_MainDatabase[Barcode],MATCH(F472,tb_MainDatabase[Link],0)),"")</f>
        <v>8857128012037</v>
      </c>
      <c r="H472" s="62" t="str">
        <f t="array" ref="H472">IF(F472&lt;&gt;"",INDEX(tb_MainDatabase[Grand],MATCH(F472,tb_MainDatabase[Link],0)),"")</f>
        <v>EDP</v>
      </c>
      <c r="I472" s="62" t="str">
        <f t="array" ref="I472">IF(F472&lt;&gt;"",INDEX(tb_MainDatabase[Size],MATCH(F472,tb_MainDatabase[Link],0)),"")</f>
        <v>10 ml.</v>
      </c>
      <c r="J472" s="65">
        <v>1.0</v>
      </c>
      <c r="K472" s="57">
        <f t="array" ref="K472">IF(F472&lt;&gt;"",INDEX(tb_MainDatabase[ราคา],MATCH(F472,tb_MainDatabase[Link],0)),"")*J472</f>
        <v>450</v>
      </c>
      <c r="L472" s="65">
        <v>60.0</v>
      </c>
      <c r="M472" s="57">
        <f t="shared" si="2"/>
        <v>390</v>
      </c>
      <c r="N472" s="75">
        <f t="shared" si="3"/>
        <v>780</v>
      </c>
      <c r="O472" s="77" t="s">
        <v>60</v>
      </c>
      <c r="P472" s="142">
        <v>46032.0</v>
      </c>
      <c r="Q472" s="80">
        <v>0.8493055555555555</v>
      </c>
      <c r="R472" s="84" t="str">
        <f t="shared" si="4"/>
        <v>1768051369143757683</v>
      </c>
      <c r="S472" s="84"/>
      <c r="T472" s="84"/>
    </row>
    <row r="473" ht="22.5" customHeight="1">
      <c r="A473" s="39" t="s">
        <v>1062</v>
      </c>
      <c r="B473" s="44">
        <v>46032.0</v>
      </c>
      <c r="C473" s="46" t="s">
        <v>601</v>
      </c>
      <c r="D473" s="48" t="s">
        <v>1180</v>
      </c>
      <c r="E473" s="90">
        <v>2.02600000000046E14</v>
      </c>
      <c r="F473" s="53" t="s">
        <v>372</v>
      </c>
      <c r="G473" s="57">
        <f t="array" ref="G473">IF(F473&lt;&gt;"",INDEX(tb_MainDatabase[Barcode],MATCH(F473,tb_MainDatabase[Link],0)),"")</f>
        <v>8857128012032</v>
      </c>
      <c r="H473" s="62" t="str">
        <f t="array" ref="H473">IF(F473&lt;&gt;"",INDEX(tb_MainDatabase[Grand],MATCH(F473,tb_MainDatabase[Link],0)),"")</f>
        <v>EDP</v>
      </c>
      <c r="I473" s="62" t="str">
        <f t="array" ref="I473">IF(F473&lt;&gt;"",INDEX(tb_MainDatabase[Size],MATCH(F473,tb_MainDatabase[Link],0)),"")</f>
        <v>10 ml.</v>
      </c>
      <c r="J473" s="65">
        <v>1.0</v>
      </c>
      <c r="K473" s="57">
        <f t="array" ref="K473">IF(F473&lt;&gt;"",INDEX(tb_MainDatabase[ราคา],MATCH(F473,tb_MainDatabase[Link],0)),"")*J473</f>
        <v>450</v>
      </c>
      <c r="L473" s="65">
        <v>60.0</v>
      </c>
      <c r="M473" s="57">
        <f t="shared" si="2"/>
        <v>390</v>
      </c>
      <c r="N473" s="75">
        <f t="shared" si="3"/>
        <v>0</v>
      </c>
      <c r="O473" s="77"/>
      <c r="P473" s="107"/>
      <c r="Q473" s="80"/>
      <c r="R473" s="84">
        <f t="shared" si="4"/>
        <v>0</v>
      </c>
      <c r="S473" s="84"/>
      <c r="T473" s="84"/>
    </row>
    <row r="474" ht="22.5" customHeight="1">
      <c r="A474" s="39" t="s">
        <v>1062</v>
      </c>
      <c r="B474" s="44">
        <v>46033.0</v>
      </c>
      <c r="C474" s="46" t="s">
        <v>601</v>
      </c>
      <c r="D474" s="48" t="s">
        <v>1181</v>
      </c>
      <c r="E474" s="90">
        <v>2.02600000000047E14</v>
      </c>
      <c r="F474" s="53" t="s">
        <v>141</v>
      </c>
      <c r="G474" s="57">
        <f t="array" ref="G474">IF(F474&lt;&gt;"",INDEX(tb_MainDatabase[Barcode],MATCH(F474,tb_MainDatabase[Link],0)),"")</f>
        <v>8857128012037</v>
      </c>
      <c r="H474" s="62" t="str">
        <f t="array" ref="H474">IF(F474&lt;&gt;"",INDEX(tb_MainDatabase[Grand],MATCH(F474,tb_MainDatabase[Link],0)),"")</f>
        <v>EDP</v>
      </c>
      <c r="I474" s="62" t="str">
        <f t="array" ref="I474">IF(F474&lt;&gt;"",INDEX(tb_MainDatabase[Size],MATCH(F474,tb_MainDatabase[Link],0)),"")</f>
        <v>10 ml.</v>
      </c>
      <c r="J474" s="65">
        <v>1.0</v>
      </c>
      <c r="K474" s="57">
        <f t="array" ref="K474">IF(F474&lt;&gt;"",INDEX(tb_MainDatabase[ราคา],MATCH(F474,tb_MainDatabase[Link],0)),"")*J474</f>
        <v>450</v>
      </c>
      <c r="L474" s="65">
        <v>60.0</v>
      </c>
      <c r="M474" s="57">
        <f t="shared" si="2"/>
        <v>390</v>
      </c>
      <c r="N474" s="75">
        <f t="shared" si="3"/>
        <v>390</v>
      </c>
      <c r="O474" s="77" t="s">
        <v>60</v>
      </c>
      <c r="P474" s="142">
        <v>46033.0</v>
      </c>
      <c r="Q474" s="80">
        <v>0.53125</v>
      </c>
      <c r="R474" s="84" t="str">
        <f t="shared" si="4"/>
        <v>1768110285333579687</v>
      </c>
      <c r="S474" s="84"/>
      <c r="T474" s="84"/>
    </row>
    <row r="475" ht="22.5" customHeight="1">
      <c r="A475" s="39" t="s">
        <v>1062</v>
      </c>
      <c r="B475" s="44">
        <v>46033.0</v>
      </c>
      <c r="C475" s="46" t="s">
        <v>601</v>
      </c>
      <c r="D475" s="48" t="s">
        <v>1182</v>
      </c>
      <c r="E475" s="90">
        <v>2.02600000000048E14</v>
      </c>
      <c r="F475" s="53" t="s">
        <v>170</v>
      </c>
      <c r="G475" s="57">
        <f t="array" ref="G475">IF(F475&lt;&gt;"",INDEX(tb_MainDatabase[Barcode],MATCH(F475,tb_MainDatabase[Link],0)),"")</f>
        <v>8857128012103</v>
      </c>
      <c r="H475" s="62" t="str">
        <f t="array" ref="H475">IF(F475&lt;&gt;"",INDEX(tb_MainDatabase[Grand],MATCH(F475,tb_MainDatabase[Link],0)),"")</f>
        <v>PARFUM</v>
      </c>
      <c r="I475" s="62" t="str">
        <f t="array" ref="I475">IF(F475&lt;&gt;"",INDEX(tb_MainDatabase[Size],MATCH(F475,tb_MainDatabase[Link],0)),"")</f>
        <v>10 ml.</v>
      </c>
      <c r="J475" s="65">
        <v>1.0</v>
      </c>
      <c r="K475" s="57">
        <f t="array" ref="K475">IF(F475&lt;&gt;"",INDEX(tb_MainDatabase[ราคา],MATCH(F475,tb_MainDatabase[Link],0)),"")*J475</f>
        <v>850</v>
      </c>
      <c r="L475" s="65">
        <v>60.0</v>
      </c>
      <c r="M475" s="57">
        <f t="shared" si="2"/>
        <v>790</v>
      </c>
      <c r="N475" s="75">
        <f t="shared" si="3"/>
        <v>790</v>
      </c>
      <c r="O475" s="77" t="s">
        <v>60</v>
      </c>
      <c r="P475" s="142">
        <v>46033.0</v>
      </c>
      <c r="Q475" s="80">
        <v>0.5319444444444444</v>
      </c>
      <c r="R475" s="84" t="str">
        <f t="shared" si="4"/>
        <v>1768110378502794101</v>
      </c>
      <c r="S475" s="84"/>
      <c r="T475" s="84"/>
    </row>
    <row r="476" ht="22.5" customHeight="1">
      <c r="A476" s="39" t="s">
        <v>1062</v>
      </c>
      <c r="B476" s="44">
        <v>46033.0</v>
      </c>
      <c r="C476" s="46" t="s">
        <v>601</v>
      </c>
      <c r="D476" s="48" t="s">
        <v>1183</v>
      </c>
      <c r="E476" s="90">
        <v>2.02600000000049E14</v>
      </c>
      <c r="F476" s="53" t="s">
        <v>129</v>
      </c>
      <c r="G476" s="57">
        <f t="array" ref="G476">IF(F476&lt;&gt;"",INDEX(tb_MainDatabase[Barcode],MATCH(F476,tb_MainDatabase[Link],0)),"")</f>
        <v>8857128012034</v>
      </c>
      <c r="H476" s="62" t="str">
        <f t="array" ref="H476">IF(F476&lt;&gt;"",INDEX(tb_MainDatabase[Grand],MATCH(F476,tb_MainDatabase[Link],0)),"")</f>
        <v>EDP</v>
      </c>
      <c r="I476" s="62" t="str">
        <f t="array" ref="I476">IF(F476&lt;&gt;"",INDEX(tb_MainDatabase[Size],MATCH(F476,tb_MainDatabase[Link],0)),"")</f>
        <v>10 ml.</v>
      </c>
      <c r="J476" s="65">
        <v>1.0</v>
      </c>
      <c r="K476" s="57">
        <f t="array" ref="K476">IF(F476&lt;&gt;"",INDEX(tb_MainDatabase[ราคา],MATCH(F476,tb_MainDatabase[Link],0)),"")*J476</f>
        <v>450</v>
      </c>
      <c r="L476" s="65">
        <v>60.0</v>
      </c>
      <c r="M476" s="57">
        <f t="shared" si="2"/>
        <v>390</v>
      </c>
      <c r="N476" s="75">
        <f t="shared" si="3"/>
        <v>780</v>
      </c>
      <c r="O476" s="77" t="s">
        <v>133</v>
      </c>
      <c r="P476" s="107"/>
      <c r="Q476" s="80"/>
      <c r="R476" s="84" t="str">
        <f t="shared" si="4"/>
        <v>1768120239667630030</v>
      </c>
      <c r="S476" s="84"/>
      <c r="T476" s="84"/>
    </row>
    <row r="477" ht="22.5" customHeight="1">
      <c r="A477" s="39" t="s">
        <v>1062</v>
      </c>
      <c r="B477" s="44">
        <v>46033.0</v>
      </c>
      <c r="C477" s="46" t="s">
        <v>601</v>
      </c>
      <c r="D477" s="48" t="s">
        <v>1183</v>
      </c>
      <c r="E477" s="90">
        <v>2.02600000000049E14</v>
      </c>
      <c r="F477" s="53" t="s">
        <v>141</v>
      </c>
      <c r="G477" s="57">
        <f t="array" ref="G477">IF(F477&lt;&gt;"",INDEX(tb_MainDatabase[Barcode],MATCH(F477,tb_MainDatabase[Link],0)),"")</f>
        <v>8857128012037</v>
      </c>
      <c r="H477" s="62" t="str">
        <f t="array" ref="H477">IF(F477&lt;&gt;"",INDEX(tb_MainDatabase[Grand],MATCH(F477,tb_MainDatabase[Link],0)),"")</f>
        <v>EDP</v>
      </c>
      <c r="I477" s="62" t="str">
        <f t="array" ref="I477">IF(F477&lt;&gt;"",INDEX(tb_MainDatabase[Size],MATCH(F477,tb_MainDatabase[Link],0)),"")</f>
        <v>10 ml.</v>
      </c>
      <c r="J477" s="65">
        <v>1.0</v>
      </c>
      <c r="K477" s="57">
        <f t="array" ref="K477">IF(F477&lt;&gt;"",INDEX(tb_MainDatabase[ราคา],MATCH(F477,tb_MainDatabase[Link],0)),"")*J477</f>
        <v>450</v>
      </c>
      <c r="L477" s="65">
        <v>60.0</v>
      </c>
      <c r="M477" s="57">
        <f t="shared" si="2"/>
        <v>390</v>
      </c>
      <c r="N477" s="75">
        <f t="shared" si="3"/>
        <v>0</v>
      </c>
      <c r="O477" s="77"/>
      <c r="P477" s="107"/>
      <c r="Q477" s="80"/>
      <c r="R477" s="84">
        <f t="shared" si="4"/>
        <v>0</v>
      </c>
      <c r="S477" s="84"/>
      <c r="T477" s="84"/>
    </row>
    <row r="478" ht="22.5" customHeight="1">
      <c r="A478" s="39" t="s">
        <v>1062</v>
      </c>
      <c r="B478" s="44">
        <v>46033.0</v>
      </c>
      <c r="C478" s="46" t="s">
        <v>601</v>
      </c>
      <c r="D478" s="48" t="s">
        <v>1184</v>
      </c>
      <c r="E478" s="90">
        <v>2.0260000000005E14</v>
      </c>
      <c r="F478" s="53" t="s">
        <v>1178</v>
      </c>
      <c r="G478" s="57">
        <f t="array" ref="G478">IF(F478&lt;&gt;"",INDEX(tb_MainDatabase[Barcode],MATCH(F478,tb_MainDatabase[Link],0)),"")</f>
        <v>8857128011430</v>
      </c>
      <c r="H478" s="62" t="str">
        <f t="array" ref="H478">IF(F478&lt;&gt;"",INDEX(tb_MainDatabase[Grand],MATCH(F478,tb_MainDatabase[Link],0)),"")</f>
        <v>EDP</v>
      </c>
      <c r="I478" s="62" t="str">
        <f t="array" ref="I478">IF(F478&lt;&gt;"",INDEX(tb_MainDatabase[Size],MATCH(F478,tb_MainDatabase[Link],0)),"")</f>
        <v>30 ml.</v>
      </c>
      <c r="J478" s="65">
        <v>1.0</v>
      </c>
      <c r="K478" s="57">
        <f t="array" ref="K478">IF(F478&lt;&gt;"",INDEX(tb_MainDatabase[ราคา],MATCH(F478,tb_MainDatabase[Link],0)),"")*J478</f>
        <v>1290</v>
      </c>
      <c r="L478" s="65">
        <v>200.0</v>
      </c>
      <c r="M478" s="57">
        <f t="shared" si="2"/>
        <v>1090</v>
      </c>
      <c r="N478" s="75">
        <f t="shared" si="3"/>
        <v>1090</v>
      </c>
      <c r="O478" s="77" t="s">
        <v>60</v>
      </c>
      <c r="P478" s="142">
        <v>46033.0</v>
      </c>
      <c r="Q478" s="80">
        <v>0.7090277777777778</v>
      </c>
      <c r="R478" s="84" t="str">
        <f t="shared" si="4"/>
        <v>1768125627560432220</v>
      </c>
      <c r="S478" s="84"/>
      <c r="T478" s="84"/>
    </row>
    <row r="479" ht="22.5" customHeight="1">
      <c r="A479" s="39" t="s">
        <v>1062</v>
      </c>
      <c r="B479" s="44">
        <v>46033.0</v>
      </c>
      <c r="C479" s="46" t="s">
        <v>601</v>
      </c>
      <c r="D479" s="48" t="s">
        <v>1185</v>
      </c>
      <c r="E479" s="90">
        <v>2.02600000000051E14</v>
      </c>
      <c r="F479" s="53" t="s">
        <v>400</v>
      </c>
      <c r="G479" s="57">
        <f t="array" ref="G479">IF(F479&lt;&gt;"",INDEX(tb_MainDatabase[Barcode],MATCH(F479,tb_MainDatabase[Link],0)),"")</f>
        <v>8857128012122</v>
      </c>
      <c r="H479" s="62" t="str">
        <f t="array" ref="H479">IF(F479&lt;&gt;"",INDEX(tb_MainDatabase[Grand],MATCH(F479,tb_MainDatabase[Link],0)),"")</f>
        <v>EDP+</v>
      </c>
      <c r="I479" s="62" t="str">
        <f t="array" ref="I479">IF(F479&lt;&gt;"",INDEX(tb_MainDatabase[Size],MATCH(F479,tb_MainDatabase[Link],0)),"")</f>
        <v>10 ml.</v>
      </c>
      <c r="J479" s="65">
        <v>1.0</v>
      </c>
      <c r="K479" s="57">
        <f t="array" ref="K479">IF(F479&lt;&gt;"",INDEX(tb_MainDatabase[ราคา],MATCH(F479,tb_MainDatabase[Link],0)),"")*J479</f>
        <v>650</v>
      </c>
      <c r="L479" s="65">
        <v>60.0</v>
      </c>
      <c r="M479" s="57">
        <f t="shared" si="2"/>
        <v>590</v>
      </c>
      <c r="N479" s="75">
        <f t="shared" si="3"/>
        <v>590</v>
      </c>
      <c r="O479" s="77" t="s">
        <v>370</v>
      </c>
      <c r="P479" s="142">
        <v>46033.0</v>
      </c>
      <c r="Q479" s="80">
        <v>0.7229166666666667</v>
      </c>
      <c r="R479" s="84" t="str">
        <f t="shared" si="4"/>
        <v>1768126859819156200</v>
      </c>
      <c r="S479" s="84"/>
      <c r="T479" s="84"/>
    </row>
    <row r="480" ht="22.5" customHeight="1">
      <c r="A480" s="39" t="s">
        <v>1062</v>
      </c>
      <c r="B480" s="44">
        <v>46033.0</v>
      </c>
      <c r="C480" s="46" t="s">
        <v>601</v>
      </c>
      <c r="D480" s="48" t="s">
        <v>1186</v>
      </c>
      <c r="E480" s="90">
        <v>2.02600000000052E14</v>
      </c>
      <c r="F480" s="53" t="s">
        <v>77</v>
      </c>
      <c r="G480" s="57">
        <f t="array" ref="G480">IF(F480&lt;&gt;"",INDEX(tb_MainDatabase[Barcode],MATCH(F480,tb_MainDatabase[Link],0)),"")</f>
        <v>8857128012030</v>
      </c>
      <c r="H480" s="62" t="str">
        <f t="array" ref="H480">IF(F480&lt;&gt;"",INDEX(tb_MainDatabase[Grand],MATCH(F480,tb_MainDatabase[Link],0)),"")</f>
        <v>EDP</v>
      </c>
      <c r="I480" s="62" t="str">
        <f t="array" ref="I480">IF(F480&lt;&gt;"",INDEX(tb_MainDatabase[Size],MATCH(F480,tb_MainDatabase[Link],0)),"")</f>
        <v>10 ml.</v>
      </c>
      <c r="J480" s="65">
        <v>1.0</v>
      </c>
      <c r="K480" s="57">
        <f t="array" ref="K480">IF(F480&lt;&gt;"",INDEX(tb_MainDatabase[ราคา],MATCH(F480,tb_MainDatabase[Link],0)),"")*J480</f>
        <v>450</v>
      </c>
      <c r="L480" s="65">
        <v>60.0</v>
      </c>
      <c r="M480" s="57">
        <f t="shared" si="2"/>
        <v>390</v>
      </c>
      <c r="N480" s="75">
        <f t="shared" si="3"/>
        <v>390</v>
      </c>
      <c r="O480" s="77" t="s">
        <v>60</v>
      </c>
      <c r="P480" s="142">
        <v>46033.0</v>
      </c>
      <c r="Q480" s="80">
        <v>0.8902777777777777</v>
      </c>
      <c r="R480" s="84" t="str">
        <f t="shared" si="4"/>
        <v>1768141344420308565</v>
      </c>
      <c r="S480" s="84"/>
      <c r="T480" s="84"/>
    </row>
    <row r="481" ht="22.5" customHeight="1">
      <c r="A481" s="39" t="s">
        <v>1062</v>
      </c>
      <c r="B481" s="44">
        <v>46034.0</v>
      </c>
      <c r="C481" s="46" t="s">
        <v>262</v>
      </c>
      <c r="D481" s="48" t="s">
        <v>1187</v>
      </c>
      <c r="E481" s="90">
        <v>2.02600000000053E14</v>
      </c>
      <c r="F481" s="53" t="s">
        <v>89</v>
      </c>
      <c r="G481" s="57">
        <f t="array" ref="G481">IF(F481&lt;&gt;"",INDEX(tb_MainDatabase[Barcode],MATCH(F481,tb_MainDatabase[Link],0)),"")</f>
        <v>8857128011058</v>
      </c>
      <c r="H481" s="62" t="str">
        <f t="array" ref="H481">IF(F481&lt;&gt;"",INDEX(tb_MainDatabase[Grand],MATCH(F481,tb_MainDatabase[Link],0)),"")</f>
        <v>EDP</v>
      </c>
      <c r="I481" s="62" t="str">
        <f t="array" ref="I481">IF(F481&lt;&gt;"",INDEX(tb_MainDatabase[Size],MATCH(F481,tb_MainDatabase[Link],0)),"")</f>
        <v>50 ml.</v>
      </c>
      <c r="J481" s="65">
        <v>1.0</v>
      </c>
      <c r="K481" s="57">
        <f t="array" ref="K481">IF(F481&lt;&gt;"",INDEX(tb_MainDatabase[ราคา],MATCH(F481,tb_MainDatabase[Link],0)),"")*J481</f>
        <v>1890</v>
      </c>
      <c r="L481" s="65">
        <v>300.0</v>
      </c>
      <c r="M481" s="57">
        <f t="shared" si="2"/>
        <v>1590</v>
      </c>
      <c r="N481" s="75">
        <f t="shared" si="3"/>
        <v>1590</v>
      </c>
      <c r="O481" s="77" t="s">
        <v>370</v>
      </c>
      <c r="P481" s="142">
        <v>46034.0</v>
      </c>
      <c r="Q481" s="80">
        <v>0.475</v>
      </c>
      <c r="R481" s="84" t="str">
        <f t="shared" si="4"/>
        <v>1768191720063522830</v>
      </c>
      <c r="S481" s="84"/>
      <c r="T481" s="84"/>
    </row>
    <row r="482" ht="22.5" customHeight="1">
      <c r="A482" s="39" t="s">
        <v>1062</v>
      </c>
      <c r="B482" s="44">
        <v>46034.0</v>
      </c>
      <c r="C482" s="46" t="s">
        <v>262</v>
      </c>
      <c r="D482" s="48" t="s">
        <v>1188</v>
      </c>
      <c r="E482" s="90">
        <v>2.02600000000055E14</v>
      </c>
      <c r="F482" s="53" t="s">
        <v>66</v>
      </c>
      <c r="G482" s="57">
        <f t="array" ref="G482">IF(F482&lt;&gt;"",INDEX(tb_MainDatabase[Barcode],MATCH(F482,tb_MainDatabase[Link],0)),"")</f>
        <v>8857128011713</v>
      </c>
      <c r="H482" s="62" t="str">
        <f t="array" ref="H482">IF(F482&lt;&gt;"",INDEX(tb_MainDatabase[Grand],MATCH(F482,tb_MainDatabase[Link],0)),"")</f>
        <v>EDP+</v>
      </c>
      <c r="I482" s="62" t="str">
        <f t="array" ref="I482">IF(F482&lt;&gt;"",INDEX(tb_MainDatabase[Size],MATCH(F482,tb_MainDatabase[Link],0)),"")</f>
        <v>50 ml.</v>
      </c>
      <c r="J482" s="65">
        <v>1.0</v>
      </c>
      <c r="K482" s="57">
        <f t="array" ref="K482">IF(F482&lt;&gt;"",INDEX(tb_MainDatabase[ราคา],MATCH(F482,tb_MainDatabase[Link],0)),"")*J482</f>
        <v>2890</v>
      </c>
      <c r="L482" s="65">
        <v>400.0</v>
      </c>
      <c r="M482" s="57">
        <f t="shared" si="2"/>
        <v>2490</v>
      </c>
      <c r="N482" s="75">
        <f t="shared" si="3"/>
        <v>2490</v>
      </c>
      <c r="O482" s="77" t="s">
        <v>370</v>
      </c>
      <c r="P482" s="142">
        <v>46034.0</v>
      </c>
      <c r="Q482" s="80">
        <v>0.6805555555555556</v>
      </c>
      <c r="R482" s="84" t="str">
        <f t="shared" si="4"/>
        <v>1768209584009529911</v>
      </c>
      <c r="S482" s="84"/>
      <c r="T482" s="84"/>
    </row>
    <row r="483" ht="22.5" customHeight="1">
      <c r="A483" s="39" t="s">
        <v>1062</v>
      </c>
      <c r="B483" s="44">
        <v>46034.0</v>
      </c>
      <c r="C483" s="46" t="s">
        <v>262</v>
      </c>
      <c r="D483" s="48" t="s">
        <v>1188</v>
      </c>
      <c r="E483" s="90">
        <v>2.02600000000055E14</v>
      </c>
      <c r="F483" s="53" t="s">
        <v>825</v>
      </c>
      <c r="G483" s="57">
        <f t="array" ref="G483">IF(F483&lt;&gt;"",INDEX(tb_MainDatabase[Barcode],MATCH(F483,tb_MainDatabase[Link],0)),"")</f>
        <v>8857128012043</v>
      </c>
      <c r="H483" s="62" t="str">
        <f t="array" ref="H483">IF(F483&lt;&gt;"",INDEX(tb_MainDatabase[Grand],MATCH(F483,tb_MainDatabase[Link],0)),"")</f>
        <v>EDP</v>
      </c>
      <c r="I483" s="62" t="str">
        <f t="array" ref="I483">IF(F483&lt;&gt;"",INDEX(tb_MainDatabase[Size],MATCH(F483,tb_MainDatabase[Link],0)),"")</f>
        <v>4 ml.</v>
      </c>
      <c r="J483" s="65">
        <v>1.0</v>
      </c>
      <c r="K483" s="57">
        <f t="array" ref="K483">IF(F483&lt;&gt;"",INDEX(tb_MainDatabase[ราคา],MATCH(F483,tb_MainDatabase[Link],0)),"")*J483</f>
        <v>179</v>
      </c>
      <c r="L483" s="65">
        <v>179.0</v>
      </c>
      <c r="M483" s="57">
        <f t="shared" si="2"/>
        <v>0</v>
      </c>
      <c r="N483" s="75">
        <f t="shared" si="3"/>
        <v>0</v>
      </c>
      <c r="O483" s="77"/>
      <c r="P483" s="107"/>
      <c r="Q483" s="80"/>
      <c r="R483" s="84">
        <f t="shared" si="4"/>
        <v>0</v>
      </c>
      <c r="S483" s="84"/>
      <c r="T483" s="84"/>
    </row>
    <row r="484" ht="22.5" customHeight="1">
      <c r="A484" s="39" t="s">
        <v>1062</v>
      </c>
      <c r="B484" s="44">
        <v>46034.0</v>
      </c>
      <c r="C484" s="46" t="s">
        <v>262</v>
      </c>
      <c r="D484" s="48" t="s">
        <v>1188</v>
      </c>
      <c r="E484" s="90">
        <v>2.02600000000055E14</v>
      </c>
      <c r="F484" s="53" t="s">
        <v>859</v>
      </c>
      <c r="G484" s="57">
        <f t="array" ref="G484">IF(F484&lt;&gt;"",INDEX(tb_MainDatabase[Barcode],MATCH(F484,tb_MainDatabase[Link],0)),"")</f>
        <v>8857128012044</v>
      </c>
      <c r="H484" s="62" t="str">
        <f t="array" ref="H484">IF(F484&lt;&gt;"",INDEX(tb_MainDatabase[Grand],MATCH(F484,tb_MainDatabase[Link],0)),"")</f>
        <v>EDP</v>
      </c>
      <c r="I484" s="62" t="str">
        <f t="array" ref="I484">IF(F484&lt;&gt;"",INDEX(tb_MainDatabase[Size],MATCH(F484,tb_MainDatabase[Link],0)),"")</f>
        <v>4 ml.</v>
      </c>
      <c r="J484" s="65">
        <v>1.0</v>
      </c>
      <c r="K484" s="57">
        <f t="array" ref="K484">IF(F484&lt;&gt;"",INDEX(tb_MainDatabase[ราคา],MATCH(F484,tb_MainDatabase[Link],0)),"")*J484</f>
        <v>179</v>
      </c>
      <c r="L484" s="65">
        <v>179.0</v>
      </c>
      <c r="M484" s="57">
        <f t="shared" si="2"/>
        <v>0</v>
      </c>
      <c r="N484" s="75">
        <f t="shared" si="3"/>
        <v>0</v>
      </c>
      <c r="O484" s="77"/>
      <c r="P484" s="107"/>
      <c r="Q484" s="80"/>
      <c r="R484" s="84">
        <f t="shared" si="4"/>
        <v>0</v>
      </c>
      <c r="S484" s="84"/>
      <c r="T484" s="84"/>
    </row>
    <row r="485" ht="22.5" customHeight="1">
      <c r="A485" s="39" t="s">
        <v>1062</v>
      </c>
      <c r="B485" s="44">
        <v>46034.0</v>
      </c>
      <c r="C485" s="46" t="s">
        <v>262</v>
      </c>
      <c r="D485" s="48" t="s">
        <v>1190</v>
      </c>
      <c r="E485" s="90">
        <v>2.02600000000056E14</v>
      </c>
      <c r="F485" s="53" t="s">
        <v>1092</v>
      </c>
      <c r="G485" s="57">
        <f t="array" ref="G485">IF(F485&lt;&gt;"",INDEX(tb_MainDatabase[Barcode],MATCH(F485,tb_MainDatabase[Link],0)),"")</f>
        <v>8857128012077</v>
      </c>
      <c r="H485" s="62" t="str">
        <f t="array" ref="H485">IF(F485&lt;&gt;"",INDEX(tb_MainDatabase[Grand],MATCH(F485,tb_MainDatabase[Link],0)),"")</f>
        <v>EDP</v>
      </c>
      <c r="I485" s="62" t="str">
        <f t="array" ref="I485">IF(F485&lt;&gt;"",INDEX(tb_MainDatabase[Size],MATCH(F485,tb_MainDatabase[Link],0)),"")</f>
        <v>10 ml.</v>
      </c>
      <c r="J485" s="65">
        <v>1.0</v>
      </c>
      <c r="K485" s="57">
        <f t="array" ref="K485">IF(F485&lt;&gt;"",INDEX(tb_MainDatabase[ราคา],MATCH(F485,tb_MainDatabase[Link],0)),"")*J485</f>
        <v>450</v>
      </c>
      <c r="L485" s="65">
        <v>60.0</v>
      </c>
      <c r="M485" s="57">
        <f t="shared" si="2"/>
        <v>390</v>
      </c>
      <c r="N485" s="75">
        <f t="shared" si="3"/>
        <v>780</v>
      </c>
      <c r="O485" s="77" t="s">
        <v>370</v>
      </c>
      <c r="P485" s="142">
        <v>46034.0</v>
      </c>
      <c r="Q485" s="80">
        <v>0.7277777777777777</v>
      </c>
      <c r="R485" s="84" t="str">
        <f t="shared" si="4"/>
        <v>1768213424902370432</v>
      </c>
      <c r="S485" s="84"/>
      <c r="T485" s="84"/>
    </row>
    <row r="486" ht="22.5" customHeight="1">
      <c r="A486" s="39" t="s">
        <v>1062</v>
      </c>
      <c r="B486" s="44">
        <v>46034.0</v>
      </c>
      <c r="C486" s="46" t="s">
        <v>262</v>
      </c>
      <c r="D486" s="48" t="s">
        <v>1190</v>
      </c>
      <c r="E486" s="90">
        <v>2.02600000000056E14</v>
      </c>
      <c r="F486" s="53" t="s">
        <v>94</v>
      </c>
      <c r="G486" s="57">
        <f t="array" ref="G486">IF(F486&lt;&gt;"",INDEX(tb_MainDatabase[Barcode],MATCH(F486,tb_MainDatabase[Link],0)),"")</f>
        <v>8857128012039</v>
      </c>
      <c r="H486" s="62" t="str">
        <f t="array" ref="H486">IF(F486&lt;&gt;"",INDEX(tb_MainDatabase[Grand],MATCH(F486,tb_MainDatabase[Link],0)),"")</f>
        <v>EDP</v>
      </c>
      <c r="I486" s="62" t="str">
        <f t="array" ref="I486">IF(F486&lt;&gt;"",INDEX(tb_MainDatabase[Size],MATCH(F486,tb_MainDatabase[Link],0)),"")</f>
        <v>10 ml.</v>
      </c>
      <c r="J486" s="65">
        <v>1.0</v>
      </c>
      <c r="K486" s="57">
        <f t="array" ref="K486">IF(F486&lt;&gt;"",INDEX(tb_MainDatabase[ราคา],MATCH(F486,tb_MainDatabase[Link],0)),"")*J486</f>
        <v>450</v>
      </c>
      <c r="L486" s="65">
        <v>60.0</v>
      </c>
      <c r="M486" s="57">
        <f t="shared" si="2"/>
        <v>390</v>
      </c>
      <c r="N486" s="75">
        <f t="shared" si="3"/>
        <v>0</v>
      </c>
      <c r="O486" s="77"/>
      <c r="P486" s="107"/>
      <c r="Q486" s="80"/>
      <c r="R486" s="84">
        <f t="shared" si="4"/>
        <v>0</v>
      </c>
      <c r="S486" s="84"/>
      <c r="T486" s="84"/>
    </row>
    <row r="487" ht="22.5" customHeight="1">
      <c r="A487" s="39" t="s">
        <v>1062</v>
      </c>
      <c r="B487" s="44">
        <v>46035.0</v>
      </c>
      <c r="C487" s="46" t="s">
        <v>1192</v>
      </c>
      <c r="D487" s="48" t="s">
        <v>1193</v>
      </c>
      <c r="E487" s="90">
        <v>2.02600000000057E14</v>
      </c>
      <c r="F487" s="53" t="s">
        <v>1108</v>
      </c>
      <c r="G487" s="57">
        <f t="array" ref="G487">IF(F487&lt;&gt;"",INDEX(tb_MainDatabase[Barcode],MATCH(F487,tb_MainDatabase[Link],0)),"")</f>
        <v>8857128012144</v>
      </c>
      <c r="H487" s="62" t="str">
        <f t="array" ref="H487">IF(F487&lt;&gt;"",INDEX(tb_MainDatabase[Grand],MATCH(F487,tb_MainDatabase[Link],0)),"")</f>
        <v>EDP</v>
      </c>
      <c r="I487" s="62" t="str">
        <f t="array" ref="I487">IF(F487&lt;&gt;"",INDEX(tb_MainDatabase[Size],MATCH(F487,tb_MainDatabase[Link],0)),"")</f>
        <v>50 ml.</v>
      </c>
      <c r="J487" s="65">
        <v>1.0</v>
      </c>
      <c r="K487" s="57">
        <f t="array" ref="K487">IF(F487&lt;&gt;"",INDEX(tb_MainDatabase[ราคา],MATCH(F487,tb_MainDatabase[Link],0)),"")*J487</f>
        <v>1890</v>
      </c>
      <c r="L487" s="65"/>
      <c r="M487" s="57">
        <f t="shared" si="2"/>
        <v>1890</v>
      </c>
      <c r="N487" s="75">
        <f t="shared" si="3"/>
        <v>1890</v>
      </c>
      <c r="O487" s="77" t="s">
        <v>133</v>
      </c>
      <c r="P487" s="107"/>
      <c r="Q487" s="80"/>
      <c r="R487" s="84" t="str">
        <f t="shared" si="4"/>
        <v>1768283264646947072</v>
      </c>
      <c r="S487" s="84"/>
      <c r="T487" s="84"/>
    </row>
    <row r="488" ht="22.5" customHeight="1">
      <c r="A488" s="39" t="s">
        <v>1062</v>
      </c>
      <c r="B488" s="44">
        <v>46035.0</v>
      </c>
      <c r="C488" s="46" t="s">
        <v>1192</v>
      </c>
      <c r="D488" s="48" t="s">
        <v>1194</v>
      </c>
      <c r="E488" s="90">
        <v>2.02600000000058E14</v>
      </c>
      <c r="F488" s="53" t="s">
        <v>141</v>
      </c>
      <c r="G488" s="57">
        <f t="array" ref="G488">IF(F488&lt;&gt;"",INDEX(tb_MainDatabase[Barcode],MATCH(F488,tb_MainDatabase[Link],0)),"")</f>
        <v>8857128012037</v>
      </c>
      <c r="H488" s="62" t="str">
        <f t="array" ref="H488">IF(F488&lt;&gt;"",INDEX(tb_MainDatabase[Grand],MATCH(F488,tb_MainDatabase[Link],0)),"")</f>
        <v>EDP</v>
      </c>
      <c r="I488" s="62" t="str">
        <f t="array" ref="I488">IF(F488&lt;&gt;"",INDEX(tb_MainDatabase[Size],MATCH(F488,tb_MainDatabase[Link],0)),"")</f>
        <v>10 ml.</v>
      </c>
      <c r="J488" s="65">
        <v>1.0</v>
      </c>
      <c r="K488" s="57">
        <f t="array" ref="K488">IF(F488&lt;&gt;"",INDEX(tb_MainDatabase[ราคา],MATCH(F488,tb_MainDatabase[Link],0)),"")*J488</f>
        <v>450</v>
      </c>
      <c r="L488" s="65">
        <v>60.0</v>
      </c>
      <c r="M488" s="57">
        <f t="shared" si="2"/>
        <v>390</v>
      </c>
      <c r="N488" s="75">
        <f t="shared" si="3"/>
        <v>390</v>
      </c>
      <c r="O488" s="77" t="s">
        <v>60</v>
      </c>
      <c r="P488" s="142">
        <v>46035.0</v>
      </c>
      <c r="Q488" s="80">
        <v>0.5736111111111111</v>
      </c>
      <c r="R488" s="84" t="str">
        <f t="shared" si="4"/>
        <v>1768286965384493073</v>
      </c>
      <c r="S488" s="84"/>
      <c r="T488" s="84"/>
    </row>
    <row r="489" ht="22.5" customHeight="1">
      <c r="A489" s="39" t="s">
        <v>1062</v>
      </c>
      <c r="B489" s="44">
        <v>46035.0</v>
      </c>
      <c r="C489" s="46" t="s">
        <v>1192</v>
      </c>
      <c r="D489" s="48" t="s">
        <v>1195</v>
      </c>
      <c r="E489" s="90">
        <v>2.02600000000059E14</v>
      </c>
      <c r="F489" s="53" t="s">
        <v>252</v>
      </c>
      <c r="G489" s="57">
        <f t="array" ref="G489">IF(F489&lt;&gt;"",INDEX(tb_MainDatabase[Barcode],MATCH(F489,tb_MainDatabase[Link],0)),"")</f>
        <v>8857128012035</v>
      </c>
      <c r="H489" s="62" t="str">
        <f t="array" ref="H489">IF(F489&lt;&gt;"",INDEX(tb_MainDatabase[Grand],MATCH(F489,tb_MainDatabase[Link],0)),"")</f>
        <v>EDP</v>
      </c>
      <c r="I489" s="62" t="str">
        <f t="array" ref="I489">IF(F489&lt;&gt;"",INDEX(tb_MainDatabase[Size],MATCH(F489,tb_MainDatabase[Link],0)),"")</f>
        <v>10 ml.</v>
      </c>
      <c r="J489" s="65">
        <v>1.0</v>
      </c>
      <c r="K489" s="57">
        <f t="array" ref="K489">IF(F489&lt;&gt;"",INDEX(tb_MainDatabase[ราคา],MATCH(F489,tb_MainDatabase[Link],0)),"")*J489</f>
        <v>450</v>
      </c>
      <c r="L489" s="65">
        <v>60.0</v>
      </c>
      <c r="M489" s="57">
        <f t="shared" si="2"/>
        <v>390</v>
      </c>
      <c r="N489" s="75">
        <f t="shared" si="3"/>
        <v>390</v>
      </c>
      <c r="O489" s="77" t="s">
        <v>133</v>
      </c>
      <c r="P489" s="107"/>
      <c r="Q489" s="80"/>
      <c r="R489" s="84" t="str">
        <f t="shared" si="4"/>
        <v>1768287490946365655</v>
      </c>
      <c r="S489" s="84"/>
      <c r="T489" s="84"/>
    </row>
    <row r="490" ht="22.5" customHeight="1">
      <c r="A490" s="39" t="s">
        <v>1062</v>
      </c>
      <c r="B490" s="44">
        <v>46035.0</v>
      </c>
      <c r="C490" s="46" t="s">
        <v>1192</v>
      </c>
      <c r="D490" s="48" t="s">
        <v>1196</v>
      </c>
      <c r="E490" s="90">
        <v>2.0260000000006E14</v>
      </c>
      <c r="F490" s="53" t="s">
        <v>94</v>
      </c>
      <c r="G490" s="57">
        <f t="array" ref="G490">IF(F490&lt;&gt;"",INDEX(tb_MainDatabase[Barcode],MATCH(F490,tb_MainDatabase[Link],0)),"")</f>
        <v>8857128012039</v>
      </c>
      <c r="H490" s="62" t="str">
        <f t="array" ref="H490">IF(F490&lt;&gt;"",INDEX(tb_MainDatabase[Grand],MATCH(F490,tb_MainDatabase[Link],0)),"")</f>
        <v>EDP</v>
      </c>
      <c r="I490" s="62" t="str">
        <f t="array" ref="I490">IF(F490&lt;&gt;"",INDEX(tb_MainDatabase[Size],MATCH(F490,tb_MainDatabase[Link],0)),"")</f>
        <v>10 ml.</v>
      </c>
      <c r="J490" s="65">
        <v>1.0</v>
      </c>
      <c r="K490" s="57">
        <f t="array" ref="K490">IF(F490&lt;&gt;"",INDEX(tb_MainDatabase[ราคา],MATCH(F490,tb_MainDatabase[Link],0)),"")*J490</f>
        <v>450</v>
      </c>
      <c r="L490" s="65">
        <v>60.0</v>
      </c>
      <c r="M490" s="57">
        <f t="shared" si="2"/>
        <v>390</v>
      </c>
      <c r="N490" s="75">
        <f t="shared" si="3"/>
        <v>390</v>
      </c>
      <c r="O490" s="77" t="s">
        <v>133</v>
      </c>
      <c r="P490" s="107"/>
      <c r="Q490" s="80"/>
      <c r="R490" s="84" t="str">
        <f t="shared" si="4"/>
        <v>1768287561548598772</v>
      </c>
      <c r="S490" s="84"/>
      <c r="T490" s="84"/>
    </row>
    <row r="491" ht="22.5" customHeight="1">
      <c r="A491" s="39" t="s">
        <v>1062</v>
      </c>
      <c r="B491" s="44">
        <v>46035.0</v>
      </c>
      <c r="C491" s="46" t="s">
        <v>1192</v>
      </c>
      <c r="D491" s="48" t="s">
        <v>1197</v>
      </c>
      <c r="E491" s="90">
        <v>2.02600000000061E14</v>
      </c>
      <c r="F491" s="53" t="s">
        <v>146</v>
      </c>
      <c r="G491" s="57">
        <f t="array" ref="G491">IF(F491&lt;&gt;"",INDEX(tb_MainDatabase[Barcode],MATCH(F491,tb_MainDatabase[Link],0)),"")</f>
        <v>8857128012026</v>
      </c>
      <c r="H491" s="62" t="str">
        <f t="array" ref="H491">IF(F491&lt;&gt;"",INDEX(tb_MainDatabase[Grand],MATCH(F491,tb_MainDatabase[Link],0)),"")</f>
        <v>EDP</v>
      </c>
      <c r="I491" s="62" t="str">
        <f t="array" ref="I491">IF(F491&lt;&gt;"",INDEX(tb_MainDatabase[Size],MATCH(F491,tb_MainDatabase[Link],0)),"")</f>
        <v>10 ml.</v>
      </c>
      <c r="J491" s="65">
        <v>1.0</v>
      </c>
      <c r="K491" s="57">
        <f t="array" ref="K491">IF(F491&lt;&gt;"",INDEX(tb_MainDatabase[ราคา],MATCH(F491,tb_MainDatabase[Link],0)),"")*J491</f>
        <v>450</v>
      </c>
      <c r="L491" s="65">
        <v>60.0</v>
      </c>
      <c r="M491" s="57">
        <f t="shared" si="2"/>
        <v>390</v>
      </c>
      <c r="N491" s="75">
        <f t="shared" si="3"/>
        <v>1370</v>
      </c>
      <c r="O491" s="77" t="s">
        <v>370</v>
      </c>
      <c r="P491" s="142">
        <v>46035.0</v>
      </c>
      <c r="Q491" s="80">
        <v>0.6659722222222222</v>
      </c>
      <c r="R491" s="84" t="str">
        <f t="shared" si="4"/>
        <v>1768291395735300468</v>
      </c>
      <c r="S491" s="84"/>
      <c r="T491" s="84"/>
    </row>
    <row r="492" ht="22.5" customHeight="1">
      <c r="A492" s="39" t="s">
        <v>1062</v>
      </c>
      <c r="B492" s="44">
        <v>46035.0</v>
      </c>
      <c r="C492" s="46" t="s">
        <v>1192</v>
      </c>
      <c r="D492" s="48" t="s">
        <v>1197</v>
      </c>
      <c r="E492" s="90">
        <v>2.02600000000061E14</v>
      </c>
      <c r="F492" s="53" t="s">
        <v>180</v>
      </c>
      <c r="G492" s="57">
        <f t="array" ref="G492">IF(F492&lt;&gt;"",INDEX(tb_MainDatabase[Barcode],MATCH(F492,tb_MainDatabase[Link],0)),"")</f>
        <v>8857128012108</v>
      </c>
      <c r="H492" s="62" t="str">
        <f t="array" ref="H492">IF(F492&lt;&gt;"",INDEX(tb_MainDatabase[Grand],MATCH(F492,tb_MainDatabase[Link],0)),"")</f>
        <v>EDP+</v>
      </c>
      <c r="I492" s="62" t="str">
        <f t="array" ref="I492">IF(F492&lt;&gt;"",INDEX(tb_MainDatabase[Size],MATCH(F492,tb_MainDatabase[Link],0)),"")</f>
        <v>10 ml.</v>
      </c>
      <c r="J492" s="65">
        <v>1.0</v>
      </c>
      <c r="K492" s="57">
        <f t="array" ref="K492">IF(F492&lt;&gt;"",INDEX(tb_MainDatabase[ราคา],MATCH(F492,tb_MainDatabase[Link],0)),"")*J492</f>
        <v>650</v>
      </c>
      <c r="L492" s="65">
        <v>60.0</v>
      </c>
      <c r="M492" s="57">
        <f t="shared" si="2"/>
        <v>590</v>
      </c>
      <c r="N492" s="75">
        <f t="shared" si="3"/>
        <v>0</v>
      </c>
      <c r="O492" s="77"/>
      <c r="P492" s="107"/>
      <c r="Q492" s="80"/>
      <c r="R492" s="84">
        <f t="shared" si="4"/>
        <v>0</v>
      </c>
      <c r="S492" s="84"/>
      <c r="T492" s="84"/>
    </row>
    <row r="493" ht="22.5" customHeight="1">
      <c r="A493" s="39" t="s">
        <v>1062</v>
      </c>
      <c r="B493" s="44">
        <v>46035.0</v>
      </c>
      <c r="C493" s="46" t="s">
        <v>1192</v>
      </c>
      <c r="D493" s="48" t="s">
        <v>1197</v>
      </c>
      <c r="E493" s="90">
        <v>2.02600000000061E14</v>
      </c>
      <c r="F493" s="53" t="s">
        <v>77</v>
      </c>
      <c r="G493" s="57">
        <f t="array" ref="G493">IF(F493&lt;&gt;"",INDEX(tb_MainDatabase[Barcode],MATCH(F493,tb_MainDatabase[Link],0)),"")</f>
        <v>8857128012030</v>
      </c>
      <c r="H493" s="62" t="str">
        <f t="array" ref="H493">IF(F493&lt;&gt;"",INDEX(tb_MainDatabase[Grand],MATCH(F493,tb_MainDatabase[Link],0)),"")</f>
        <v>EDP</v>
      </c>
      <c r="I493" s="62" t="str">
        <f t="array" ref="I493">IF(F493&lt;&gt;"",INDEX(tb_MainDatabase[Size],MATCH(F493,tb_MainDatabase[Link],0)),"")</f>
        <v>10 ml.</v>
      </c>
      <c r="J493" s="65">
        <v>1.0</v>
      </c>
      <c r="K493" s="57">
        <f t="array" ref="K493">IF(F493&lt;&gt;"",INDEX(tb_MainDatabase[ราคา],MATCH(F493,tb_MainDatabase[Link],0)),"")*J493</f>
        <v>450</v>
      </c>
      <c r="L493" s="65">
        <v>60.0</v>
      </c>
      <c r="M493" s="57">
        <f t="shared" si="2"/>
        <v>390</v>
      </c>
      <c r="N493" s="75">
        <f t="shared" si="3"/>
        <v>0</v>
      </c>
      <c r="O493" s="77"/>
      <c r="P493" s="107"/>
      <c r="Q493" s="80"/>
      <c r="R493" s="84">
        <f t="shared" si="4"/>
        <v>0</v>
      </c>
      <c r="S493" s="84"/>
      <c r="T493" s="84"/>
    </row>
    <row r="494" ht="22.5" customHeight="1">
      <c r="A494" s="39" t="s">
        <v>1062</v>
      </c>
      <c r="B494" s="44">
        <v>46035.0</v>
      </c>
      <c r="C494" s="46" t="s">
        <v>1192</v>
      </c>
      <c r="D494" s="48" t="s">
        <v>1200</v>
      </c>
      <c r="E494" s="90">
        <v>2.02600000000063E14</v>
      </c>
      <c r="F494" s="53" t="s">
        <v>180</v>
      </c>
      <c r="G494" s="57">
        <f t="array" ref="G494">IF(F494&lt;&gt;"",INDEX(tb_MainDatabase[Barcode],MATCH(F494,tb_MainDatabase[Link],0)),"")</f>
        <v>8857128012108</v>
      </c>
      <c r="H494" s="62" t="str">
        <f t="array" ref="H494">IF(F494&lt;&gt;"",INDEX(tb_MainDatabase[Grand],MATCH(F494,tb_MainDatabase[Link],0)),"")</f>
        <v>EDP+</v>
      </c>
      <c r="I494" s="62" t="str">
        <f t="array" ref="I494">IF(F494&lt;&gt;"",INDEX(tb_MainDatabase[Size],MATCH(F494,tb_MainDatabase[Link],0)),"")</f>
        <v>10 ml.</v>
      </c>
      <c r="J494" s="65">
        <v>1.0</v>
      </c>
      <c r="K494" s="57">
        <f t="array" ref="K494">IF(F494&lt;&gt;"",INDEX(tb_MainDatabase[ราคา],MATCH(F494,tb_MainDatabase[Link],0)),"")*J494</f>
        <v>650</v>
      </c>
      <c r="L494" s="65">
        <v>60.0</v>
      </c>
      <c r="M494" s="57">
        <f t="shared" si="2"/>
        <v>590</v>
      </c>
      <c r="N494" s="75">
        <f t="shared" si="3"/>
        <v>590</v>
      </c>
      <c r="O494" s="77" t="s">
        <v>370</v>
      </c>
      <c r="P494" s="142">
        <v>46035.0</v>
      </c>
      <c r="Q494" s="80">
        <v>0.8263888888888888</v>
      </c>
      <c r="R494" s="84" t="str">
        <f t="shared" si="4"/>
        <v>1768308640171723133</v>
      </c>
      <c r="S494" s="84"/>
      <c r="T494" s="84"/>
    </row>
    <row r="495" ht="22.5" customHeight="1">
      <c r="A495" s="39" t="s">
        <v>1062</v>
      </c>
      <c r="B495" s="44">
        <v>46035.0</v>
      </c>
      <c r="C495" s="46" t="s">
        <v>1192</v>
      </c>
      <c r="D495" s="48" t="s">
        <v>1201</v>
      </c>
      <c r="E495" s="90">
        <v>2.02600000000062E14</v>
      </c>
      <c r="F495" s="53" t="s">
        <v>1202</v>
      </c>
      <c r="G495" s="57">
        <f t="array" ref="G495">IF(F495&lt;&gt;"",INDEX(tb_MainDatabase[Barcode],MATCH(F495,tb_MainDatabase[Link],0)),"")</f>
        <v>8857128012071</v>
      </c>
      <c r="H495" s="62" t="str">
        <f t="array" ref="H495">IF(F495&lt;&gt;"",INDEX(tb_MainDatabase[Grand],MATCH(F495,tb_MainDatabase[Link],0)),"")</f>
        <v>EDP</v>
      </c>
      <c r="I495" s="62" t="str">
        <f t="array" ref="I495">IF(F495&lt;&gt;"",INDEX(tb_MainDatabase[Size],MATCH(F495,tb_MainDatabase[Link],0)),"")</f>
        <v>4 ml.</v>
      </c>
      <c r="J495" s="65">
        <v>1.0</v>
      </c>
      <c r="K495" s="57">
        <f t="array" ref="K495">IF(F495&lt;&gt;"",INDEX(tb_MainDatabase[ราคา],MATCH(F495,tb_MainDatabase[Link],0)),"")*J495</f>
        <v>179</v>
      </c>
      <c r="L495" s="65">
        <v>179.0</v>
      </c>
      <c r="M495" s="57">
        <f t="shared" si="2"/>
        <v>0</v>
      </c>
      <c r="N495" s="75">
        <f t="shared" si="3"/>
        <v>0</v>
      </c>
      <c r="O495" s="77"/>
      <c r="P495" s="142"/>
      <c r="Q495" s="80"/>
      <c r="R495" s="84" t="str">
        <f t="shared" si="4"/>
        <v>1768294893848428795</v>
      </c>
      <c r="S495" s="84"/>
      <c r="T495" s="84"/>
    </row>
    <row r="496" ht="22.5" customHeight="1">
      <c r="A496" s="39" t="s">
        <v>1062</v>
      </c>
      <c r="B496" s="44">
        <v>46035.0</v>
      </c>
      <c r="C496" s="46" t="s">
        <v>1192</v>
      </c>
      <c r="D496" s="48" t="s">
        <v>1203</v>
      </c>
      <c r="E496" s="90">
        <v>2.02600000000064E14</v>
      </c>
      <c r="F496" s="53" t="s">
        <v>77</v>
      </c>
      <c r="G496" s="57">
        <f t="array" ref="G496">IF(F496&lt;&gt;"",INDEX(tb_MainDatabase[Barcode],MATCH(F496,tb_MainDatabase[Link],0)),"")</f>
        <v>8857128012030</v>
      </c>
      <c r="H496" s="62" t="str">
        <f t="array" ref="H496">IF(F496&lt;&gt;"",INDEX(tb_MainDatabase[Grand],MATCH(F496,tb_MainDatabase[Link],0)),"")</f>
        <v>EDP</v>
      </c>
      <c r="I496" s="62" t="str">
        <f t="array" ref="I496">IF(F496&lt;&gt;"",INDEX(tb_MainDatabase[Size],MATCH(F496,tb_MainDatabase[Link],0)),"")</f>
        <v>10 ml.</v>
      </c>
      <c r="J496" s="65">
        <v>1.0</v>
      </c>
      <c r="K496" s="57">
        <f t="array" ref="K496">IF(F496&lt;&gt;"",INDEX(tb_MainDatabase[ราคา],MATCH(F496,tb_MainDatabase[Link],0)),"")*J496</f>
        <v>450</v>
      </c>
      <c r="L496" s="65">
        <v>60.0</v>
      </c>
      <c r="M496" s="57">
        <f t="shared" si="2"/>
        <v>390</v>
      </c>
      <c r="N496" s="75">
        <f t="shared" si="3"/>
        <v>780</v>
      </c>
      <c r="O496" s="77" t="s">
        <v>370</v>
      </c>
      <c r="P496" s="142">
        <v>46035.0</v>
      </c>
      <c r="Q496" s="80">
        <v>0.8402777777777778</v>
      </c>
      <c r="R496" s="84" t="str">
        <f t="shared" si="4"/>
        <v>1768309805801213622</v>
      </c>
      <c r="S496" s="84"/>
      <c r="T496" s="84"/>
    </row>
    <row r="497" ht="22.5" customHeight="1">
      <c r="A497" s="39" t="s">
        <v>1062</v>
      </c>
      <c r="B497" s="44">
        <v>46035.0</v>
      </c>
      <c r="C497" s="46" t="s">
        <v>1192</v>
      </c>
      <c r="D497" s="48" t="s">
        <v>1203</v>
      </c>
      <c r="E497" s="90">
        <v>2.02600000000064E14</v>
      </c>
      <c r="F497" s="53" t="s">
        <v>1100</v>
      </c>
      <c r="G497" s="57">
        <f t="array" ref="G497">IF(F497&lt;&gt;"",INDEX(tb_MainDatabase[Barcode],MATCH(F497,tb_MainDatabase[Link],0)),"")</f>
        <v>8857128011263</v>
      </c>
      <c r="H497" s="62" t="str">
        <f t="array" ref="H497">IF(F497&lt;&gt;"",INDEX(tb_MainDatabase[Grand],MATCH(F497,tb_MainDatabase[Link],0)),"")</f>
        <v>EDP</v>
      </c>
      <c r="I497" s="62" t="str">
        <f t="array" ref="I497">IF(F497&lt;&gt;"",INDEX(tb_MainDatabase[Size],MATCH(F497,tb_MainDatabase[Link],0)),"")</f>
        <v>10 ml.</v>
      </c>
      <c r="J497" s="65">
        <v>1.0</v>
      </c>
      <c r="K497" s="57">
        <f t="array" ref="K497">IF(F497&lt;&gt;"",INDEX(tb_MainDatabase[ราคา],MATCH(F497,tb_MainDatabase[Link],0)),"")*J497</f>
        <v>450</v>
      </c>
      <c r="L497" s="65">
        <v>60.0</v>
      </c>
      <c r="M497" s="57">
        <f t="shared" si="2"/>
        <v>390</v>
      </c>
      <c r="N497" s="75">
        <f t="shared" si="3"/>
        <v>0</v>
      </c>
      <c r="O497" s="106"/>
      <c r="P497" s="107"/>
      <c r="Q497" s="80"/>
      <c r="R497" s="84">
        <f t="shared" si="4"/>
        <v>0</v>
      </c>
      <c r="S497" s="84"/>
      <c r="T497" s="84"/>
    </row>
    <row r="498" ht="22.5" customHeight="1">
      <c r="A498" s="39" t="s">
        <v>1062</v>
      </c>
      <c r="B498" s="44">
        <v>46035.0</v>
      </c>
      <c r="C498" s="46" t="s">
        <v>1192</v>
      </c>
      <c r="D498" s="48" t="s">
        <v>1204</v>
      </c>
      <c r="E498" s="90">
        <v>2.02600000000065E14</v>
      </c>
      <c r="F498" s="53" t="s">
        <v>280</v>
      </c>
      <c r="G498" s="57">
        <f t="array" ref="G498">IF(F498&lt;&gt;"",INDEX(tb_MainDatabase[Barcode],MATCH(F498,tb_MainDatabase[Link],0)),"")</f>
        <v>8857128012042</v>
      </c>
      <c r="H498" s="62" t="str">
        <f t="array" ref="H498">IF(F498&lt;&gt;"",INDEX(tb_MainDatabase[Grand],MATCH(F498,tb_MainDatabase[Link],0)),"")</f>
        <v>EDP</v>
      </c>
      <c r="I498" s="62" t="str">
        <f t="array" ref="I498">IF(F498&lt;&gt;"",INDEX(tb_MainDatabase[Size],MATCH(F498,tb_MainDatabase[Link],0)),"")</f>
        <v>10 ml.</v>
      </c>
      <c r="J498" s="65">
        <v>1.0</v>
      </c>
      <c r="K498" s="57">
        <f t="array" ref="K498">IF(F498&lt;&gt;"",INDEX(tb_MainDatabase[ราคา],MATCH(F498,tb_MainDatabase[Link],0)),"")*J498</f>
        <v>450</v>
      </c>
      <c r="L498" s="65">
        <v>60.0</v>
      </c>
      <c r="M498" s="57">
        <f t="shared" si="2"/>
        <v>390</v>
      </c>
      <c r="N498" s="75">
        <f t="shared" si="3"/>
        <v>390</v>
      </c>
      <c r="O498" s="77" t="s">
        <v>133</v>
      </c>
      <c r="P498" s="107"/>
      <c r="Q498" s="80"/>
      <c r="R498" s="84" t="str">
        <f t="shared" si="4"/>
        <v>1768311203934106595</v>
      </c>
      <c r="S498" s="84"/>
      <c r="T498" s="84"/>
    </row>
    <row r="499" ht="22.5" customHeight="1">
      <c r="A499" s="39" t="s">
        <v>1062</v>
      </c>
      <c r="B499" s="44">
        <v>46035.0</v>
      </c>
      <c r="C499" s="46" t="s">
        <v>1192</v>
      </c>
      <c r="D499" s="48" t="s">
        <v>1205</v>
      </c>
      <c r="E499" s="90">
        <v>2.02600000000066E14</v>
      </c>
      <c r="F499" s="53" t="s">
        <v>210</v>
      </c>
      <c r="G499" s="57">
        <f t="array" ref="G499">IF(F499&lt;&gt;"",INDEX(tb_MainDatabase[Barcode],MATCH(F499,tb_MainDatabase[Link],0)),"")</f>
        <v>8857128012101</v>
      </c>
      <c r="H499" s="62" t="str">
        <f t="array" ref="H499">IF(F499&lt;&gt;"",INDEX(tb_MainDatabase[Grand],MATCH(F499,tb_MainDatabase[Link],0)),"")</f>
        <v>EDP+</v>
      </c>
      <c r="I499" s="62" t="str">
        <f t="array" ref="I499">IF(F499&lt;&gt;"",INDEX(tb_MainDatabase[Size],MATCH(F499,tb_MainDatabase[Link],0)),"")</f>
        <v>10 ml.</v>
      </c>
      <c r="J499" s="65">
        <v>1.0</v>
      </c>
      <c r="K499" s="57">
        <f t="array" ref="K499">IF(F499&lt;&gt;"",INDEX(tb_MainDatabase[ราคา],MATCH(F499,tb_MainDatabase[Link],0)),"")*J499</f>
        <v>650</v>
      </c>
      <c r="L499" s="65">
        <v>60.0</v>
      </c>
      <c r="M499" s="57">
        <f t="shared" si="2"/>
        <v>590</v>
      </c>
      <c r="N499" s="75">
        <f t="shared" si="3"/>
        <v>980</v>
      </c>
      <c r="O499" s="77" t="s">
        <v>370</v>
      </c>
      <c r="P499" s="142">
        <v>46035.0</v>
      </c>
      <c r="Q499" s="80">
        <v>0.8583333333333333</v>
      </c>
      <c r="R499" s="84" t="str">
        <f t="shared" si="4"/>
        <v>1768311372538426823</v>
      </c>
      <c r="S499" s="84"/>
      <c r="T499" s="84"/>
    </row>
    <row r="500" ht="22.5" customHeight="1">
      <c r="A500" s="39" t="s">
        <v>1062</v>
      </c>
      <c r="B500" s="44">
        <v>46035.0</v>
      </c>
      <c r="C500" s="46" t="s">
        <v>1192</v>
      </c>
      <c r="D500" s="48" t="s">
        <v>1205</v>
      </c>
      <c r="E500" s="90">
        <v>2.02600000000066E14</v>
      </c>
      <c r="F500" s="53" t="s">
        <v>94</v>
      </c>
      <c r="G500" s="57">
        <f t="array" ref="G500">IF(F500&lt;&gt;"",INDEX(tb_MainDatabase[Barcode],MATCH(F500,tb_MainDatabase[Link],0)),"")</f>
        <v>8857128012039</v>
      </c>
      <c r="H500" s="62" t="str">
        <f t="array" ref="H500">IF(F500&lt;&gt;"",INDEX(tb_MainDatabase[Grand],MATCH(F500,tb_MainDatabase[Link],0)),"")</f>
        <v>EDP</v>
      </c>
      <c r="I500" s="62" t="str">
        <f t="array" ref="I500">IF(F500&lt;&gt;"",INDEX(tb_MainDatabase[Size],MATCH(F500,tb_MainDatabase[Link],0)),"")</f>
        <v>10 ml.</v>
      </c>
      <c r="J500" s="65">
        <v>1.0</v>
      </c>
      <c r="K500" s="57">
        <f t="array" ref="K500">IF(F500&lt;&gt;"",INDEX(tb_MainDatabase[ราคา],MATCH(F500,tb_MainDatabase[Link],0)),"")*J500</f>
        <v>450</v>
      </c>
      <c r="L500" s="65">
        <v>60.0</v>
      </c>
      <c r="M500" s="57">
        <f t="shared" si="2"/>
        <v>390</v>
      </c>
      <c r="N500" s="75">
        <f t="shared" si="3"/>
        <v>0</v>
      </c>
      <c r="O500" s="77"/>
      <c r="P500" s="107"/>
      <c r="Q500" s="80"/>
      <c r="R500" s="84">
        <f t="shared" si="4"/>
        <v>0</v>
      </c>
      <c r="S500" s="84"/>
      <c r="T500" s="84"/>
    </row>
    <row r="501" ht="22.5" customHeight="1">
      <c r="A501" s="39" t="s">
        <v>1062</v>
      </c>
      <c r="B501" s="44">
        <v>46036.0</v>
      </c>
      <c r="C501" s="46" t="s">
        <v>1192</v>
      </c>
      <c r="D501" s="48" t="s">
        <v>1208</v>
      </c>
      <c r="E501" s="90">
        <v>2.02600000000067E14</v>
      </c>
      <c r="F501" s="53" t="s">
        <v>1153</v>
      </c>
      <c r="G501" s="57">
        <f t="array" ref="G501">IF(F501&lt;&gt;"",INDEX(tb_MainDatabase[Barcode],MATCH(F501,tb_MainDatabase[Link],0)),"")</f>
        <v>8857128011614</v>
      </c>
      <c r="H501" s="62" t="str">
        <f t="array" ref="H501">IF(F501&lt;&gt;"",INDEX(tb_MainDatabase[Grand],MATCH(F501,tb_MainDatabase[Link],0)),"")</f>
        <v>PARFUM</v>
      </c>
      <c r="I501" s="62" t="str">
        <f t="array" ref="I501">IF(F501&lt;&gt;"",INDEX(tb_MainDatabase[Size],MATCH(F501,tb_MainDatabase[Link],0)),"")</f>
        <v>50 ml.</v>
      </c>
      <c r="J501" s="65">
        <v>1.0</v>
      </c>
      <c r="K501" s="57">
        <f t="array" ref="K501">IF(F501&lt;&gt;"",INDEX(tb_MainDatabase[ราคา],MATCH(F501,tb_MainDatabase[Link],0)),"")*J501</f>
        <v>3040</v>
      </c>
      <c r="L501" s="65">
        <v>250.0</v>
      </c>
      <c r="M501" s="57">
        <f t="shared" si="2"/>
        <v>2790</v>
      </c>
      <c r="N501" s="75">
        <f t="shared" si="3"/>
        <v>2790</v>
      </c>
      <c r="O501" s="77" t="s">
        <v>60</v>
      </c>
      <c r="P501" s="142">
        <v>46036.0</v>
      </c>
      <c r="Q501" s="80">
        <v>0.49166666666666664</v>
      </c>
      <c r="R501" s="84" t="str">
        <f t="shared" si="4"/>
        <v>1768365802626399623</v>
      </c>
      <c r="S501" s="48" t="s">
        <v>1209</v>
      </c>
      <c r="T501" s="143"/>
    </row>
    <row r="502" ht="22.5" customHeight="1">
      <c r="A502" s="39" t="s">
        <v>1062</v>
      </c>
      <c r="B502" s="44">
        <v>46036.0</v>
      </c>
      <c r="C502" s="46" t="s">
        <v>1192</v>
      </c>
      <c r="D502" s="48" t="s">
        <v>1210</v>
      </c>
      <c r="E502" s="90">
        <v>2.02600000000068E14</v>
      </c>
      <c r="F502" s="53" t="s">
        <v>1211</v>
      </c>
      <c r="G502" s="57">
        <f t="array" ref="G502">IF(F502&lt;&gt;"",INDEX(tb_MainDatabase[Barcode],MATCH(F502,tb_MainDatabase[Link],0)),"")</f>
        <v>8857128011935</v>
      </c>
      <c r="H502" s="62" t="str">
        <f t="array" ref="H502">IF(F502&lt;&gt;"",INDEX(tb_MainDatabase[Grand],MATCH(F502,tb_MainDatabase[Link],0)),"")</f>
        <v>EDP</v>
      </c>
      <c r="I502" s="62" t="str">
        <f t="array" ref="I502">IF(F502&lt;&gt;"",INDEX(tb_MainDatabase[Size],MATCH(F502,tb_MainDatabase[Link],0)),"")</f>
        <v>30 ml.</v>
      </c>
      <c r="J502" s="65">
        <v>1.0</v>
      </c>
      <c r="K502" s="57">
        <f t="array" ref="K502">IF(F502&lt;&gt;"",INDEX(tb_MainDatabase[ราคา],MATCH(F502,tb_MainDatabase[Link],0)),"")*J502</f>
        <v>1290</v>
      </c>
      <c r="L502" s="65">
        <v>200.0</v>
      </c>
      <c r="M502" s="57">
        <f t="shared" si="2"/>
        <v>1090</v>
      </c>
      <c r="N502" s="75">
        <f t="shared" si="3"/>
        <v>1090</v>
      </c>
      <c r="O502" s="77" t="s">
        <v>60</v>
      </c>
      <c r="P502" s="142">
        <v>46036.0</v>
      </c>
      <c r="Q502" s="80">
        <v>0.49166666666666664</v>
      </c>
      <c r="R502" s="84" t="str">
        <f t="shared" si="4"/>
        <v>1768365886550501454</v>
      </c>
      <c r="S502" s="48" t="s">
        <v>1209</v>
      </c>
      <c r="T502" s="143"/>
    </row>
    <row r="503" ht="22.5" customHeight="1">
      <c r="A503" s="39" t="s">
        <v>1062</v>
      </c>
      <c r="B503" s="44">
        <v>46036.0</v>
      </c>
      <c r="C503" s="46" t="s">
        <v>1192</v>
      </c>
      <c r="D503" s="48" t="s">
        <v>1212</v>
      </c>
      <c r="E503" s="90">
        <v>2.02600000000069E14</v>
      </c>
      <c r="F503" s="53" t="s">
        <v>809</v>
      </c>
      <c r="G503" s="57">
        <f t="array" ref="G503">IF(F503&lt;&gt;"",INDEX(tb_MainDatabase[Barcode],MATCH(F503,tb_MainDatabase[Link],0)),"")</f>
        <v>8857128012038</v>
      </c>
      <c r="H503" s="62" t="str">
        <f t="array" ref="H503">IF(F503&lt;&gt;"",INDEX(tb_MainDatabase[Grand],MATCH(F503,tb_MainDatabase[Link],0)),"")</f>
        <v>EDP</v>
      </c>
      <c r="I503" s="62" t="str">
        <f t="array" ref="I503">IF(F503&lt;&gt;"",INDEX(tb_MainDatabase[Size],MATCH(F503,tb_MainDatabase[Link],0)),"")</f>
        <v>4 ml.</v>
      </c>
      <c r="J503" s="65">
        <v>1.0</v>
      </c>
      <c r="K503" s="57">
        <f t="array" ref="K503">IF(F503&lt;&gt;"",INDEX(tb_MainDatabase[ราคา],MATCH(F503,tb_MainDatabase[Link],0)),"")*J503</f>
        <v>179</v>
      </c>
      <c r="L503" s="65">
        <v>179.0</v>
      </c>
      <c r="M503" s="57">
        <f t="shared" si="2"/>
        <v>0</v>
      </c>
      <c r="N503" s="75">
        <f t="shared" si="3"/>
        <v>0</v>
      </c>
      <c r="O503" s="77"/>
      <c r="P503" s="107"/>
      <c r="Q503" s="80"/>
      <c r="R503" s="84" t="str">
        <f t="shared" si="4"/>
        <v>1768365940198312089</v>
      </c>
      <c r="S503" s="84"/>
      <c r="T503" s="84"/>
    </row>
    <row r="504" ht="22.5" customHeight="1">
      <c r="A504" s="39" t="s">
        <v>1062</v>
      </c>
      <c r="B504" s="44">
        <v>46036.0</v>
      </c>
      <c r="C504" s="46" t="s">
        <v>1192</v>
      </c>
      <c r="D504" s="48" t="s">
        <v>1212</v>
      </c>
      <c r="E504" s="90">
        <v>2.02600000000069E14</v>
      </c>
      <c r="F504" s="53" t="s">
        <v>828</v>
      </c>
      <c r="G504" s="57">
        <f t="array" ref="G504">IF(F504&lt;&gt;"",INDEX(tb_MainDatabase[Barcode],MATCH(F504,tb_MainDatabase[Link],0)),"")</f>
        <v>8857128012015</v>
      </c>
      <c r="H504" s="62" t="str">
        <f t="array" ref="H504">IF(F504&lt;&gt;"",INDEX(tb_MainDatabase[Grand],MATCH(F504,tb_MainDatabase[Link],0)),"")</f>
        <v>EDP</v>
      </c>
      <c r="I504" s="62" t="str">
        <f t="array" ref="I504">IF(F504&lt;&gt;"",INDEX(tb_MainDatabase[Size],MATCH(F504,tb_MainDatabase[Link],0)),"")</f>
        <v>4 ml.</v>
      </c>
      <c r="J504" s="65">
        <v>1.0</v>
      </c>
      <c r="K504" s="57">
        <f t="array" ref="K504">IF(F504&lt;&gt;"",INDEX(tb_MainDatabase[ราคา],MATCH(F504,tb_MainDatabase[Link],0)),"")*J504</f>
        <v>179</v>
      </c>
      <c r="L504" s="65">
        <v>179.0</v>
      </c>
      <c r="M504" s="57">
        <f t="shared" si="2"/>
        <v>0</v>
      </c>
      <c r="N504" s="75">
        <f t="shared" si="3"/>
        <v>0</v>
      </c>
      <c r="O504" s="77"/>
      <c r="P504" s="107"/>
      <c r="Q504" s="80"/>
      <c r="R504" s="84">
        <f t="shared" si="4"/>
        <v>0</v>
      </c>
      <c r="S504" s="84"/>
      <c r="T504" s="84"/>
    </row>
    <row r="505" ht="22.5" customHeight="1">
      <c r="A505" s="39" t="s">
        <v>1062</v>
      </c>
      <c r="B505" s="44">
        <v>46036.0</v>
      </c>
      <c r="C505" s="46" t="s">
        <v>1192</v>
      </c>
      <c r="D505" s="48" t="s">
        <v>1212</v>
      </c>
      <c r="E505" s="90">
        <v>2.02600000000069E14</v>
      </c>
      <c r="F505" s="53" t="s">
        <v>825</v>
      </c>
      <c r="G505" s="57">
        <f t="array" ref="G505">IF(F505&lt;&gt;"",INDEX(tb_MainDatabase[Barcode],MATCH(F505,tb_MainDatabase[Link],0)),"")</f>
        <v>8857128012043</v>
      </c>
      <c r="H505" s="62" t="str">
        <f t="array" ref="H505">IF(F505&lt;&gt;"",INDEX(tb_MainDatabase[Grand],MATCH(F505,tb_MainDatabase[Link],0)),"")</f>
        <v>EDP</v>
      </c>
      <c r="I505" s="62" t="str">
        <f t="array" ref="I505">IF(F505&lt;&gt;"",INDEX(tb_MainDatabase[Size],MATCH(F505,tb_MainDatabase[Link],0)),"")</f>
        <v>4 ml.</v>
      </c>
      <c r="J505" s="65">
        <v>1.0</v>
      </c>
      <c r="K505" s="57">
        <f t="array" ref="K505">IF(F505&lt;&gt;"",INDEX(tb_MainDatabase[ราคา],MATCH(F505,tb_MainDatabase[Link],0)),"")*J505</f>
        <v>179</v>
      </c>
      <c r="L505" s="65">
        <v>179.0</v>
      </c>
      <c r="M505" s="57">
        <f t="shared" si="2"/>
        <v>0</v>
      </c>
      <c r="N505" s="75">
        <f t="shared" si="3"/>
        <v>0</v>
      </c>
      <c r="O505" s="77"/>
      <c r="P505" s="107"/>
      <c r="Q505" s="80"/>
      <c r="R505" s="84">
        <f t="shared" si="4"/>
        <v>0</v>
      </c>
      <c r="S505" s="84"/>
      <c r="T505" s="84"/>
    </row>
    <row r="506" ht="22.5" customHeight="1">
      <c r="A506" s="39" t="s">
        <v>1062</v>
      </c>
      <c r="B506" s="44">
        <v>46036.0</v>
      </c>
      <c r="C506" s="46" t="s">
        <v>1192</v>
      </c>
      <c r="D506" s="48" t="s">
        <v>1213</v>
      </c>
      <c r="E506" s="90">
        <v>2.0260000000007E14</v>
      </c>
      <c r="F506" s="53" t="s">
        <v>78</v>
      </c>
      <c r="G506" s="108">
        <f t="array" ref="G506">IF(F506&lt;&gt;"",INDEX(tb_MainDatabase[Barcode],MATCH(F506,tb_MainDatabase[Link],0)),"")</f>
        <v>8857128012132</v>
      </c>
      <c r="H506" s="62" t="str">
        <f t="array" ref="H506">IF(F506&lt;&gt;"",INDEX(tb_MainDatabase[Grand],MATCH(F506,tb_MainDatabase[Link],0)),"")</f>
        <v>Cloth</v>
      </c>
      <c r="I506" s="62" t="str">
        <f t="array" ref="I506">IF(F506&lt;&gt;"",INDEX(tb_MainDatabase[Size],MATCH(F506,tb_MainDatabase[Link],0)),"")</f>
        <v>Size M</v>
      </c>
      <c r="J506" s="65">
        <v>1.0</v>
      </c>
      <c r="K506" s="57">
        <f t="array" ref="K506">IF(F506&lt;&gt;"",INDEX(tb_MainDatabase[ราคา],MATCH(F506,tb_MainDatabase[Link],0)),"")*J506</f>
        <v>0</v>
      </c>
      <c r="L506" s="65"/>
      <c r="M506" s="57">
        <f t="shared" si="2"/>
        <v>0</v>
      </c>
      <c r="N506" s="75">
        <f t="shared" si="3"/>
        <v>0</v>
      </c>
      <c r="O506" s="77"/>
      <c r="P506" s="107"/>
      <c r="Q506" s="80"/>
      <c r="R506" s="84" t="str">
        <f t="shared" si="4"/>
        <v>1768366567748727612</v>
      </c>
      <c r="S506" s="84"/>
      <c r="T506" s="84"/>
    </row>
    <row r="507" ht="22.5" customHeight="1">
      <c r="A507" s="39" t="s">
        <v>1062</v>
      </c>
      <c r="B507" s="44">
        <v>46036.0</v>
      </c>
      <c r="C507" s="46" t="s">
        <v>1192</v>
      </c>
      <c r="D507" s="48" t="s">
        <v>1214</v>
      </c>
      <c r="E507" s="90">
        <v>2.02600000000071E14</v>
      </c>
      <c r="F507" s="53" t="s">
        <v>264</v>
      </c>
      <c r="G507" s="57">
        <f t="array" ref="G507">IF(F507&lt;&gt;"",INDEX(tb_MainDatabase[Barcode],MATCH(F507,tb_MainDatabase[Link],0)),"")</f>
        <v>8857128011874</v>
      </c>
      <c r="H507" s="62" t="str">
        <f t="array" ref="H507">IF(F507&lt;&gt;"",INDEX(tb_MainDatabase[Grand],MATCH(F507,tb_MainDatabase[Link],0)),"")</f>
        <v>EDP</v>
      </c>
      <c r="I507" s="62" t="str">
        <f t="array" ref="I507">IF(F507&lt;&gt;"",INDEX(tb_MainDatabase[Size],MATCH(F507,tb_MainDatabase[Link],0)),"")</f>
        <v>30 ml.</v>
      </c>
      <c r="J507" s="65">
        <v>1.0</v>
      </c>
      <c r="K507" s="57">
        <f t="array" ref="K507">IF(F507&lt;&gt;"",INDEX(tb_MainDatabase[ราคา],MATCH(F507,tb_MainDatabase[Link],0)),"")*J507</f>
        <v>1290</v>
      </c>
      <c r="L507" s="65">
        <v>200.0</v>
      </c>
      <c r="M507" s="57">
        <f t="shared" si="2"/>
        <v>1090</v>
      </c>
      <c r="N507" s="75">
        <f t="shared" si="3"/>
        <v>1090</v>
      </c>
      <c r="O507" s="77" t="s">
        <v>370</v>
      </c>
      <c r="P507" s="142">
        <v>46036.0</v>
      </c>
      <c r="Q507" s="80">
        <v>0.5625</v>
      </c>
      <c r="R507" s="84" t="str">
        <f t="shared" si="4"/>
        <v>1768372207159967028</v>
      </c>
      <c r="S507" s="84"/>
      <c r="T507" s="84"/>
    </row>
    <row r="508" ht="22.5" customHeight="1">
      <c r="A508" s="39" t="s">
        <v>1062</v>
      </c>
      <c r="B508" s="44">
        <v>46036.0</v>
      </c>
      <c r="C508" s="46" t="s">
        <v>1192</v>
      </c>
      <c r="D508" s="48" t="s">
        <v>1215</v>
      </c>
      <c r="E508" s="90">
        <v>2.02600000000072E14</v>
      </c>
      <c r="F508" s="53" t="s">
        <v>252</v>
      </c>
      <c r="G508" s="57">
        <f t="array" ref="G508">IF(F508&lt;&gt;"",INDEX(tb_MainDatabase[Barcode],MATCH(F508,tb_MainDatabase[Link],0)),"")</f>
        <v>8857128012035</v>
      </c>
      <c r="H508" s="62" t="str">
        <f t="array" ref="H508">IF(F508&lt;&gt;"",INDEX(tb_MainDatabase[Grand],MATCH(F508,tb_MainDatabase[Link],0)),"")</f>
        <v>EDP</v>
      </c>
      <c r="I508" s="62" t="str">
        <f t="array" ref="I508">IF(F508&lt;&gt;"",INDEX(tb_MainDatabase[Size],MATCH(F508,tb_MainDatabase[Link],0)),"")</f>
        <v>10 ml.</v>
      </c>
      <c r="J508" s="65">
        <v>1.0</v>
      </c>
      <c r="K508" s="57">
        <f t="array" ref="K508">IF(F508&lt;&gt;"",INDEX(tb_MainDatabase[ราคา],MATCH(F508,tb_MainDatabase[Link],0)),"")*J508</f>
        <v>450</v>
      </c>
      <c r="L508" s="65">
        <v>60.0</v>
      </c>
      <c r="M508" s="57">
        <f t="shared" si="2"/>
        <v>390</v>
      </c>
      <c r="N508" s="75">
        <f t="shared" si="3"/>
        <v>390</v>
      </c>
      <c r="O508" s="77" t="s">
        <v>370</v>
      </c>
      <c r="P508" s="142">
        <v>46036.0</v>
      </c>
      <c r="Q508" s="80">
        <v>0.5631944444444444</v>
      </c>
      <c r="R508" s="84" t="str">
        <f t="shared" si="4"/>
        <v>1768372263214647017</v>
      </c>
      <c r="S508" s="84"/>
      <c r="T508" s="84"/>
    </row>
    <row r="509" ht="22.5" customHeight="1">
      <c r="A509" s="39" t="s">
        <v>1062</v>
      </c>
      <c r="B509" s="44">
        <v>46036.0</v>
      </c>
      <c r="C509" s="46" t="s">
        <v>1192</v>
      </c>
      <c r="D509" s="48" t="s">
        <v>1216</v>
      </c>
      <c r="E509" s="90">
        <v>2.02600000000073E14</v>
      </c>
      <c r="F509" s="53" t="s">
        <v>129</v>
      </c>
      <c r="G509" s="57">
        <f t="array" ref="G509">IF(F509&lt;&gt;"",INDEX(tb_MainDatabase[Barcode],MATCH(F509,tb_MainDatabase[Link],0)),"")</f>
        <v>8857128012034</v>
      </c>
      <c r="H509" s="62" t="str">
        <f t="array" ref="H509">IF(F509&lt;&gt;"",INDEX(tb_MainDatabase[Grand],MATCH(F509,tb_MainDatabase[Link],0)),"")</f>
        <v>EDP</v>
      </c>
      <c r="I509" s="62" t="str">
        <f t="array" ref="I509">IF(F509&lt;&gt;"",INDEX(tb_MainDatabase[Size],MATCH(F509,tb_MainDatabase[Link],0)),"")</f>
        <v>10 ml.</v>
      </c>
      <c r="J509" s="65">
        <v>1.0</v>
      </c>
      <c r="K509" s="57">
        <f t="array" ref="K509">IF(F509&lt;&gt;"",INDEX(tb_MainDatabase[ราคา],MATCH(F509,tb_MainDatabase[Link],0)),"")*J509</f>
        <v>450</v>
      </c>
      <c r="L509" s="65">
        <v>60.0</v>
      </c>
      <c r="M509" s="57">
        <f t="shared" si="2"/>
        <v>390</v>
      </c>
      <c r="N509" s="75">
        <f t="shared" si="3"/>
        <v>390</v>
      </c>
      <c r="O509" s="77" t="s">
        <v>133</v>
      </c>
      <c r="P509" s="107"/>
      <c r="Q509" s="80"/>
      <c r="R509" s="84" t="str">
        <f t="shared" si="4"/>
        <v>1768372455256954483</v>
      </c>
      <c r="S509" s="84"/>
      <c r="T509" s="84"/>
    </row>
    <row r="510" ht="22.5" customHeight="1">
      <c r="A510" s="39" t="s">
        <v>1062</v>
      </c>
      <c r="B510" s="44">
        <v>46036.0</v>
      </c>
      <c r="C510" s="46" t="s">
        <v>1192</v>
      </c>
      <c r="D510" s="48" t="s">
        <v>1217</v>
      </c>
      <c r="E510" s="90">
        <v>2.02600000000074E14</v>
      </c>
      <c r="F510" s="53" t="s">
        <v>69</v>
      </c>
      <c r="G510" s="57">
        <f t="array" ref="G510">IF(F510&lt;&gt;"",INDEX(tb_MainDatabase[Barcode],MATCH(F510,tb_MainDatabase[Link],0)),"")</f>
        <v>8857128012022</v>
      </c>
      <c r="H510" s="62" t="str">
        <f t="array" ref="H510">IF(F510&lt;&gt;"",INDEX(tb_MainDatabase[Grand],MATCH(F510,tb_MainDatabase[Link],0)),"")</f>
        <v>EDP</v>
      </c>
      <c r="I510" s="62" t="str">
        <f t="array" ref="I510">IF(F510&lt;&gt;"",INDEX(tb_MainDatabase[Size],MATCH(F510,tb_MainDatabase[Link],0)),"")</f>
        <v>30 ml.</v>
      </c>
      <c r="J510" s="65">
        <v>1.0</v>
      </c>
      <c r="K510" s="57">
        <f t="array" ref="K510">IF(F510&lt;&gt;"",INDEX(tb_MainDatabase[ราคา],MATCH(F510,tb_MainDatabase[Link],0)),"")*J510</f>
        <v>1290</v>
      </c>
      <c r="L510" s="65">
        <v>200.0</v>
      </c>
      <c r="M510" s="57">
        <f t="shared" si="2"/>
        <v>1090</v>
      </c>
      <c r="N510" s="75">
        <f t="shared" si="3"/>
        <v>2180</v>
      </c>
      <c r="O510" s="77" t="s">
        <v>133</v>
      </c>
      <c r="P510" s="107"/>
      <c r="Q510" s="80"/>
      <c r="R510" s="84" t="str">
        <f t="shared" si="4"/>
        <v>1768382410361946805</v>
      </c>
      <c r="S510" s="84"/>
      <c r="T510" s="84"/>
    </row>
    <row r="511" ht="22.5" customHeight="1">
      <c r="A511" s="39" t="s">
        <v>1062</v>
      </c>
      <c r="B511" s="44">
        <v>46036.0</v>
      </c>
      <c r="C511" s="46" t="s">
        <v>1192</v>
      </c>
      <c r="D511" s="48" t="s">
        <v>1217</v>
      </c>
      <c r="E511" s="90">
        <v>2.02600000000074E14</v>
      </c>
      <c r="F511" s="53" t="s">
        <v>264</v>
      </c>
      <c r="G511" s="57">
        <f t="array" ref="G511">IF(F511&lt;&gt;"",INDEX(tb_MainDatabase[Barcode],MATCH(F511,tb_MainDatabase[Link],0)),"")</f>
        <v>8857128011874</v>
      </c>
      <c r="H511" s="62" t="str">
        <f t="array" ref="H511">IF(F511&lt;&gt;"",INDEX(tb_MainDatabase[Grand],MATCH(F511,tb_MainDatabase[Link],0)),"")</f>
        <v>EDP</v>
      </c>
      <c r="I511" s="62" t="str">
        <f t="array" ref="I511">IF(F511&lt;&gt;"",INDEX(tb_MainDatabase[Size],MATCH(F511,tb_MainDatabase[Link],0)),"")</f>
        <v>30 ml.</v>
      </c>
      <c r="J511" s="65">
        <v>1.0</v>
      </c>
      <c r="K511" s="57">
        <f t="array" ref="K511">IF(F511&lt;&gt;"",INDEX(tb_MainDatabase[ราคา],MATCH(F511,tb_MainDatabase[Link],0)),"")*J511</f>
        <v>1290</v>
      </c>
      <c r="L511" s="65">
        <v>200.0</v>
      </c>
      <c r="M511" s="57">
        <f t="shared" si="2"/>
        <v>1090</v>
      </c>
      <c r="N511" s="75">
        <f t="shared" si="3"/>
        <v>0</v>
      </c>
      <c r="O511" s="77"/>
      <c r="P511" s="107"/>
      <c r="Q511" s="80"/>
      <c r="R511" s="84">
        <f t="shared" si="4"/>
        <v>0</v>
      </c>
      <c r="S511" s="84"/>
      <c r="T511" s="84"/>
    </row>
    <row r="512" ht="22.5" customHeight="1">
      <c r="A512" s="39" t="s">
        <v>1062</v>
      </c>
      <c r="B512" s="44">
        <v>46036.0</v>
      </c>
      <c r="C512" s="46" t="s">
        <v>1192</v>
      </c>
      <c r="D512" s="48" t="s">
        <v>1217</v>
      </c>
      <c r="E512" s="90">
        <v>2.02600000000074E14</v>
      </c>
      <c r="F512" s="53" t="s">
        <v>1220</v>
      </c>
      <c r="G512" s="57">
        <f t="array" ref="G512">IF(F512&lt;&gt;"",INDEX(tb_MainDatabase[Barcode],MATCH(F512,tb_MainDatabase[Link],0)),"")</f>
        <v>8857128012033</v>
      </c>
      <c r="H512" s="62" t="str">
        <f t="array" ref="H512">IF(F512&lt;&gt;"",INDEX(tb_MainDatabase[Grand],MATCH(F512,tb_MainDatabase[Link],0)),"")</f>
        <v>EDP</v>
      </c>
      <c r="I512" s="62" t="str">
        <f t="array" ref="I512">IF(F512&lt;&gt;"",INDEX(tb_MainDatabase[Size],MATCH(F512,tb_MainDatabase[Link],0)),"")</f>
        <v>4 ml.</v>
      </c>
      <c r="J512" s="65">
        <v>1.0</v>
      </c>
      <c r="K512" s="57">
        <f t="array" ref="K512">IF(F512&lt;&gt;"",INDEX(tb_MainDatabase[ราคา],MATCH(F512,tb_MainDatabase[Link],0)),"")*J512</f>
        <v>179</v>
      </c>
      <c r="L512" s="65">
        <v>179.0</v>
      </c>
      <c r="M512" s="57">
        <f t="shared" si="2"/>
        <v>0</v>
      </c>
      <c r="N512" s="75">
        <f t="shared" si="3"/>
        <v>0</v>
      </c>
      <c r="O512" s="77"/>
      <c r="P512" s="107"/>
      <c r="Q512" s="80"/>
      <c r="R512" s="84">
        <f t="shared" si="4"/>
        <v>0</v>
      </c>
      <c r="S512" s="84"/>
      <c r="T512" s="84"/>
    </row>
    <row r="513" ht="22.5" customHeight="1">
      <c r="A513" s="39" t="s">
        <v>1062</v>
      </c>
      <c r="B513" s="44">
        <v>46036.0</v>
      </c>
      <c r="C513" s="46" t="s">
        <v>1192</v>
      </c>
      <c r="D513" s="48" t="s">
        <v>1217</v>
      </c>
      <c r="E513" s="90">
        <v>2.02600000000074E14</v>
      </c>
      <c r="F513" s="53" t="s">
        <v>1202</v>
      </c>
      <c r="G513" s="57">
        <f t="array" ref="G513">IF(F513&lt;&gt;"",INDEX(tb_MainDatabase[Barcode],MATCH(F513,tb_MainDatabase[Link],0)),"")</f>
        <v>8857128012071</v>
      </c>
      <c r="H513" s="62" t="str">
        <f t="array" ref="H513">IF(F513&lt;&gt;"",INDEX(tb_MainDatabase[Grand],MATCH(F513,tb_MainDatabase[Link],0)),"")</f>
        <v>EDP</v>
      </c>
      <c r="I513" s="62" t="str">
        <f t="array" ref="I513">IF(F513&lt;&gt;"",INDEX(tb_MainDatabase[Size],MATCH(F513,tb_MainDatabase[Link],0)),"")</f>
        <v>4 ml.</v>
      </c>
      <c r="J513" s="65">
        <v>1.0</v>
      </c>
      <c r="K513" s="57">
        <f t="array" ref="K513">IF(F513&lt;&gt;"",INDEX(tb_MainDatabase[ราคา],MATCH(F513,tb_MainDatabase[Link],0)),"")*J513</f>
        <v>179</v>
      </c>
      <c r="L513" s="65">
        <v>179.0</v>
      </c>
      <c r="M513" s="57">
        <f t="shared" si="2"/>
        <v>0</v>
      </c>
      <c r="N513" s="75">
        <f t="shared" si="3"/>
        <v>0</v>
      </c>
      <c r="O513" s="77"/>
      <c r="P513" s="107"/>
      <c r="Q513" s="80"/>
      <c r="R513" s="84">
        <f t="shared" si="4"/>
        <v>0</v>
      </c>
      <c r="S513" s="84"/>
      <c r="T513" s="84"/>
    </row>
    <row r="514" ht="22.5" customHeight="1">
      <c r="A514" s="39" t="s">
        <v>1062</v>
      </c>
      <c r="B514" s="44">
        <v>46036.0</v>
      </c>
      <c r="C514" s="46" t="s">
        <v>1192</v>
      </c>
      <c r="D514" s="48" t="s">
        <v>1221</v>
      </c>
      <c r="E514" s="90">
        <v>2.02600000000075E14</v>
      </c>
      <c r="F514" s="53" t="s">
        <v>180</v>
      </c>
      <c r="G514" s="57">
        <f t="array" ref="G514">IF(F514&lt;&gt;"",INDEX(tb_MainDatabase[Barcode],MATCH(F514,tb_MainDatabase[Link],0)),"")</f>
        <v>8857128012108</v>
      </c>
      <c r="H514" s="62" t="str">
        <f t="array" ref="H514">IF(F514&lt;&gt;"",INDEX(tb_MainDatabase[Grand],MATCH(F514,tb_MainDatabase[Link],0)),"")</f>
        <v>EDP+</v>
      </c>
      <c r="I514" s="62" t="str">
        <f t="array" ref="I514">IF(F514&lt;&gt;"",INDEX(tb_MainDatabase[Size],MATCH(F514,tb_MainDatabase[Link],0)),"")</f>
        <v>10 ml.</v>
      </c>
      <c r="J514" s="65">
        <v>1.0</v>
      </c>
      <c r="K514" s="57">
        <f t="array" ref="K514">IF(F514&lt;&gt;"",INDEX(tb_MainDatabase[ราคา],MATCH(F514,tb_MainDatabase[Link],0)),"")*J514</f>
        <v>650</v>
      </c>
      <c r="L514" s="65">
        <v>60.0</v>
      </c>
      <c r="M514" s="57">
        <f t="shared" si="2"/>
        <v>590</v>
      </c>
      <c r="N514" s="75">
        <f t="shared" si="3"/>
        <v>590</v>
      </c>
      <c r="O514" s="77" t="s">
        <v>370</v>
      </c>
      <c r="P514" s="142">
        <v>46036.0</v>
      </c>
      <c r="Q514" s="80">
        <v>0.8361111111111111</v>
      </c>
      <c r="R514" s="84" t="str">
        <f t="shared" si="4"/>
        <v>1768395847826520278</v>
      </c>
      <c r="S514" s="84"/>
      <c r="T514" s="84"/>
    </row>
    <row r="515" ht="22.5" customHeight="1">
      <c r="A515" s="39" t="s">
        <v>1062</v>
      </c>
      <c r="B515" s="44">
        <v>46036.0</v>
      </c>
      <c r="C515" s="46" t="s">
        <v>1192</v>
      </c>
      <c r="D515" s="48" t="s">
        <v>1222</v>
      </c>
      <c r="E515" s="90">
        <v>2.02600000000076E14</v>
      </c>
      <c r="F515" s="53" t="s">
        <v>185</v>
      </c>
      <c r="G515" s="57">
        <f t="array" ref="G515">IF(F515&lt;&gt;"",INDEX(tb_MainDatabase[Barcode],MATCH(F515,tb_MainDatabase[Link],0)),"")</f>
        <v>8857128011317</v>
      </c>
      <c r="H515" s="62" t="str">
        <f t="array" ref="H515">IF(F515&lt;&gt;"",INDEX(tb_MainDatabase[Grand],MATCH(F515,tb_MainDatabase[Link],0)),"")</f>
        <v>EDP</v>
      </c>
      <c r="I515" s="62" t="str">
        <f t="array" ref="I515">IF(F515&lt;&gt;"",INDEX(tb_MainDatabase[Size],MATCH(F515,tb_MainDatabase[Link],0)),"")</f>
        <v>50 ml.</v>
      </c>
      <c r="J515" s="65">
        <v>1.0</v>
      </c>
      <c r="K515" s="57">
        <f t="array" ref="K515">IF(F515&lt;&gt;"",INDEX(tb_MainDatabase[ราคา],MATCH(F515,tb_MainDatabase[Link],0)),"")*J515</f>
        <v>1890</v>
      </c>
      <c r="L515" s="65">
        <v>300.0</v>
      </c>
      <c r="M515" s="57">
        <f t="shared" si="2"/>
        <v>1590</v>
      </c>
      <c r="N515" s="75">
        <f t="shared" si="3"/>
        <v>1590</v>
      </c>
      <c r="O515" s="77" t="s">
        <v>370</v>
      </c>
      <c r="P515" s="142">
        <v>46036.0</v>
      </c>
      <c r="Q515" s="80">
        <v>0.8819444444444444</v>
      </c>
      <c r="R515" s="84" t="str">
        <f t="shared" si="4"/>
        <v>1768399835230985920</v>
      </c>
      <c r="S515" s="84"/>
      <c r="T515" s="84"/>
    </row>
    <row r="516" ht="22.5" customHeight="1">
      <c r="A516" s="39" t="s">
        <v>1062</v>
      </c>
      <c r="B516" s="44">
        <v>46037.0</v>
      </c>
      <c r="C516" s="46" t="s">
        <v>601</v>
      </c>
      <c r="D516" s="48" t="s">
        <v>1225</v>
      </c>
      <c r="E516" s="90">
        <v>2.02600000000077E14</v>
      </c>
      <c r="F516" s="53" t="s">
        <v>321</v>
      </c>
      <c r="G516" s="57">
        <f t="array" ref="G516">IF(F516&lt;&gt;"",INDEX(tb_MainDatabase[Barcode],MATCH(F516,tb_MainDatabase[Link],0)),"")</f>
        <v>8857128011591</v>
      </c>
      <c r="H516" s="62" t="str">
        <f t="array" ref="H516">IF(F516&lt;&gt;"",INDEX(tb_MainDatabase[Grand],MATCH(F516,tb_MainDatabase[Link],0)),"")</f>
        <v>PARFUM</v>
      </c>
      <c r="I516" s="62" t="str">
        <f t="array" ref="I516">IF(F516&lt;&gt;"",INDEX(tb_MainDatabase[Size],MATCH(F516,tb_MainDatabase[Link],0)),"")</f>
        <v>50 ml.</v>
      </c>
      <c r="J516" s="65">
        <v>1.0</v>
      </c>
      <c r="K516" s="57">
        <f t="array" ref="K516">IF(F516&lt;&gt;"",INDEX(tb_MainDatabase[ราคา],MATCH(F516,tb_MainDatabase[Link],0)),"")*J516</f>
        <v>3040</v>
      </c>
      <c r="L516" s="65">
        <v>250.0</v>
      </c>
      <c r="M516" s="57">
        <f t="shared" si="2"/>
        <v>2790</v>
      </c>
      <c r="N516" s="75">
        <f t="shared" si="3"/>
        <v>2790</v>
      </c>
      <c r="O516" s="77" t="s">
        <v>133</v>
      </c>
      <c r="P516" s="107"/>
      <c r="Q516" s="80"/>
      <c r="R516" s="84" t="str">
        <f t="shared" si="4"/>
        <v>1768479266488755187</v>
      </c>
      <c r="S516" s="84"/>
      <c r="T516" s="84"/>
    </row>
    <row r="517" ht="22.5" customHeight="1">
      <c r="A517" s="39" t="s">
        <v>1062</v>
      </c>
      <c r="B517" s="44">
        <v>46037.0</v>
      </c>
      <c r="C517" s="46" t="s">
        <v>601</v>
      </c>
      <c r="D517" s="48" t="s">
        <v>1225</v>
      </c>
      <c r="E517" s="90">
        <v>2.02600000000077E14</v>
      </c>
      <c r="F517" s="53" t="s">
        <v>1159</v>
      </c>
      <c r="G517" s="57">
        <f t="array" ref="G517">IF(F517&lt;&gt;"",INDEX(tb_MainDatabase[Barcode],MATCH(F517,tb_MainDatabase[Link],0)),"")</f>
        <v>8857128012017</v>
      </c>
      <c r="H517" s="62" t="str">
        <f t="array" ref="H517">IF(F517&lt;&gt;"",INDEX(tb_MainDatabase[Grand],MATCH(F517,tb_MainDatabase[Link],0)),"")</f>
        <v>EDP</v>
      </c>
      <c r="I517" s="62" t="str">
        <f t="array" ref="I517">IF(F517&lt;&gt;"",INDEX(tb_MainDatabase[Size],MATCH(F517,tb_MainDatabase[Link],0)),"")</f>
        <v>4 ml.</v>
      </c>
      <c r="J517" s="65">
        <v>1.0</v>
      </c>
      <c r="K517" s="57">
        <f t="array" ref="K517">IF(F517&lt;&gt;"",INDEX(tb_MainDatabase[ราคา],MATCH(F517,tb_MainDatabase[Link],0)),"")*J517</f>
        <v>179</v>
      </c>
      <c r="L517" s="65">
        <v>179.0</v>
      </c>
      <c r="M517" s="57">
        <f t="shared" si="2"/>
        <v>0</v>
      </c>
      <c r="N517" s="75">
        <f t="shared" si="3"/>
        <v>0</v>
      </c>
      <c r="O517" s="77"/>
      <c r="P517" s="107"/>
      <c r="Q517" s="80"/>
      <c r="R517" s="84">
        <f t="shared" si="4"/>
        <v>0</v>
      </c>
      <c r="S517" s="84"/>
      <c r="T517" s="84"/>
    </row>
    <row r="518" ht="22.5" customHeight="1">
      <c r="A518" s="39" t="s">
        <v>1062</v>
      </c>
      <c r="B518" s="44">
        <v>46037.0</v>
      </c>
      <c r="C518" s="46" t="s">
        <v>601</v>
      </c>
      <c r="D518" s="48" t="s">
        <v>1225</v>
      </c>
      <c r="E518" s="90">
        <v>2.02600000000077E14</v>
      </c>
      <c r="F518" s="53" t="s">
        <v>1220</v>
      </c>
      <c r="G518" s="57">
        <f t="array" ref="G518">IF(F518&lt;&gt;"",INDEX(tb_MainDatabase[Barcode],MATCH(F518,tb_MainDatabase[Link],0)),"")</f>
        <v>8857128012033</v>
      </c>
      <c r="H518" s="62" t="str">
        <f t="array" ref="H518">IF(F518&lt;&gt;"",INDEX(tb_MainDatabase[Grand],MATCH(F518,tb_MainDatabase[Link],0)),"")</f>
        <v>EDP</v>
      </c>
      <c r="I518" s="62" t="str">
        <f t="array" ref="I518">IF(F518&lt;&gt;"",INDEX(tb_MainDatabase[Size],MATCH(F518,tb_MainDatabase[Link],0)),"")</f>
        <v>4 ml.</v>
      </c>
      <c r="J518" s="65">
        <v>1.0</v>
      </c>
      <c r="K518" s="57">
        <f t="array" ref="K518">IF(F518&lt;&gt;"",INDEX(tb_MainDatabase[ราคา],MATCH(F518,tb_MainDatabase[Link],0)),"")*J518</f>
        <v>179</v>
      </c>
      <c r="L518" s="65">
        <v>179.0</v>
      </c>
      <c r="M518" s="57">
        <f t="shared" si="2"/>
        <v>0</v>
      </c>
      <c r="N518" s="75">
        <f t="shared" si="3"/>
        <v>0</v>
      </c>
      <c r="O518" s="77"/>
      <c r="P518" s="107"/>
      <c r="Q518" s="80"/>
      <c r="R518" s="84">
        <f t="shared" si="4"/>
        <v>0</v>
      </c>
      <c r="S518" s="84"/>
      <c r="T518" s="84"/>
    </row>
    <row r="519" ht="22.5" customHeight="1">
      <c r="A519" s="39" t="s">
        <v>1062</v>
      </c>
      <c r="B519" s="44">
        <v>46037.0</v>
      </c>
      <c r="C519" s="46" t="s">
        <v>601</v>
      </c>
      <c r="D519" s="48" t="s">
        <v>1225</v>
      </c>
      <c r="E519" s="90">
        <v>2.02600000000077E14</v>
      </c>
      <c r="F519" s="53" t="s">
        <v>155</v>
      </c>
      <c r="G519" s="108">
        <f t="array" ref="G519">IF(F519&lt;&gt;"",INDEX(tb_MainDatabase[Barcode],MATCH(F519,tb_MainDatabase[Link],0)),"")</f>
        <v>8857128012130</v>
      </c>
      <c r="H519" s="62" t="str">
        <f t="array" ref="H519">IF(F519&lt;&gt;"",INDEX(tb_MainDatabase[Grand],MATCH(F519,tb_MainDatabase[Link],0)),"")</f>
        <v>Tumbler</v>
      </c>
      <c r="I519" s="62" t="str">
        <f t="array" ref="I519">IF(F519&lt;&gt;"",INDEX(tb_MainDatabase[Size],MATCH(F519,tb_MainDatabase[Link],0)),"")</f>
        <v>White</v>
      </c>
      <c r="J519" s="65">
        <v>1.0</v>
      </c>
      <c r="K519" s="57">
        <f t="array" ref="K519">IF(F519&lt;&gt;"",INDEX(tb_MainDatabase[ราคา],MATCH(F519,tb_MainDatabase[Link],0)),"")*J519</f>
        <v>0</v>
      </c>
      <c r="L519" s="65"/>
      <c r="M519" s="57">
        <f t="shared" si="2"/>
        <v>0</v>
      </c>
      <c r="N519" s="75">
        <f t="shared" si="3"/>
        <v>0</v>
      </c>
      <c r="O519" s="77"/>
      <c r="P519" s="107"/>
      <c r="Q519" s="80"/>
      <c r="R519" s="84">
        <f t="shared" si="4"/>
        <v>0</v>
      </c>
      <c r="S519" s="84"/>
      <c r="T519" s="84"/>
    </row>
    <row r="520" ht="22.5" customHeight="1">
      <c r="A520" s="39" t="s">
        <v>1062</v>
      </c>
      <c r="B520" s="44">
        <v>46037.0</v>
      </c>
      <c r="C520" s="46" t="s">
        <v>601</v>
      </c>
      <c r="D520" s="48" t="s">
        <v>1226</v>
      </c>
      <c r="E520" s="90">
        <v>2.02600000000078E14</v>
      </c>
      <c r="F520" s="53" t="s">
        <v>129</v>
      </c>
      <c r="G520" s="57">
        <f t="array" ref="G520">IF(F520&lt;&gt;"",INDEX(tb_MainDatabase[Barcode],MATCH(F520,tb_MainDatabase[Link],0)),"")</f>
        <v>8857128012034</v>
      </c>
      <c r="H520" s="62" t="str">
        <f t="array" ref="H520">IF(F520&lt;&gt;"",INDEX(tb_MainDatabase[Grand],MATCH(F520,tb_MainDatabase[Link],0)),"")</f>
        <v>EDP</v>
      </c>
      <c r="I520" s="62" t="str">
        <f t="array" ref="I520">IF(F520&lt;&gt;"",INDEX(tb_MainDatabase[Size],MATCH(F520,tb_MainDatabase[Link],0)),"")</f>
        <v>10 ml.</v>
      </c>
      <c r="J520" s="65">
        <v>1.0</v>
      </c>
      <c r="K520" s="57">
        <f t="array" ref="K520">IF(F520&lt;&gt;"",INDEX(tb_MainDatabase[ราคา],MATCH(F520,tb_MainDatabase[Link],0)),"")*J520</f>
        <v>450</v>
      </c>
      <c r="L520" s="65">
        <v>60.0</v>
      </c>
      <c r="M520" s="57">
        <f t="shared" si="2"/>
        <v>390</v>
      </c>
      <c r="N520" s="75">
        <f t="shared" si="3"/>
        <v>390</v>
      </c>
      <c r="O520" s="77" t="s">
        <v>133</v>
      </c>
      <c r="P520" s="107"/>
      <c r="Q520" s="80"/>
      <c r="R520" s="84" t="str">
        <f t="shared" si="4"/>
        <v>1768481305570461184</v>
      </c>
      <c r="S520" s="84"/>
      <c r="T520" s="84"/>
    </row>
    <row r="521" ht="22.5" customHeight="1">
      <c r="A521" s="39" t="s">
        <v>1062</v>
      </c>
      <c r="B521" s="44">
        <v>46037.0</v>
      </c>
      <c r="C521" s="46" t="s">
        <v>601</v>
      </c>
      <c r="D521" s="48" t="s">
        <v>1227</v>
      </c>
      <c r="E521" s="90">
        <v>2.02600000000079E14</v>
      </c>
      <c r="F521" s="53" t="s">
        <v>252</v>
      </c>
      <c r="G521" s="57">
        <f t="array" ref="G521">IF(F521&lt;&gt;"",INDEX(tb_MainDatabase[Barcode],MATCH(F521,tb_MainDatabase[Link],0)),"")</f>
        <v>8857128012035</v>
      </c>
      <c r="H521" s="62" t="str">
        <f t="array" ref="H521">IF(F521&lt;&gt;"",INDEX(tb_MainDatabase[Grand],MATCH(F521,tb_MainDatabase[Link],0)),"")</f>
        <v>EDP</v>
      </c>
      <c r="I521" s="62" t="str">
        <f t="array" ref="I521">IF(F521&lt;&gt;"",INDEX(tb_MainDatabase[Size],MATCH(F521,tb_MainDatabase[Link],0)),"")</f>
        <v>10 ml.</v>
      </c>
      <c r="J521" s="65">
        <v>1.0</v>
      </c>
      <c r="K521" s="57">
        <f t="array" ref="K521">IF(F521&lt;&gt;"",INDEX(tb_MainDatabase[ราคา],MATCH(F521,tb_MainDatabase[Link],0)),"")*J521</f>
        <v>450</v>
      </c>
      <c r="L521" s="65">
        <v>60.0</v>
      </c>
      <c r="M521" s="57">
        <f t="shared" si="2"/>
        <v>390</v>
      </c>
      <c r="N521" s="75">
        <f t="shared" si="3"/>
        <v>390</v>
      </c>
      <c r="O521" s="77" t="s">
        <v>370</v>
      </c>
      <c r="P521" s="142">
        <v>46037.0</v>
      </c>
      <c r="Q521" s="80">
        <v>0.8305555555555556</v>
      </c>
      <c r="R521" s="84" t="str">
        <f t="shared" si="4"/>
        <v>1768481783240786975</v>
      </c>
      <c r="S521" s="84"/>
      <c r="T521" s="84"/>
    </row>
    <row r="522" ht="22.5" customHeight="1">
      <c r="A522" s="39" t="s">
        <v>1062</v>
      </c>
      <c r="B522" s="44">
        <v>46038.0</v>
      </c>
      <c r="C522" s="46" t="s">
        <v>1192</v>
      </c>
      <c r="D522" s="48" t="s">
        <v>1228</v>
      </c>
      <c r="E522" s="90">
        <v>2.0260000000008E14</v>
      </c>
      <c r="F522" s="53" t="s">
        <v>847</v>
      </c>
      <c r="G522" s="57">
        <f t="array" ref="G522">IF(F522&lt;&gt;"",INDEX(tb_MainDatabase[Barcode],MATCH(F522,tb_MainDatabase[Link],0)),"")</f>
        <v>8857128011843</v>
      </c>
      <c r="H522" s="62" t="str">
        <f t="array" ref="H522">IF(F522&lt;&gt;"",INDEX(tb_MainDatabase[Grand],MATCH(F522,tb_MainDatabase[Link],0)),"")</f>
        <v>EDP</v>
      </c>
      <c r="I522" s="62" t="str">
        <f t="array" ref="I522">IF(F522&lt;&gt;"",INDEX(tb_MainDatabase[Size],MATCH(F522,tb_MainDatabase[Link],0)),"")</f>
        <v>30 ml.</v>
      </c>
      <c r="J522" s="65">
        <v>1.0</v>
      </c>
      <c r="K522" s="57">
        <f t="array" ref="K522">IF(F522&lt;&gt;"",INDEX(tb_MainDatabase[ราคา],MATCH(F522,tb_MainDatabase[Link],0)),"")*J522</f>
        <v>1290</v>
      </c>
      <c r="L522" s="65">
        <v>200.0</v>
      </c>
      <c r="M522" s="57">
        <f t="shared" si="2"/>
        <v>1090</v>
      </c>
      <c r="N522" s="75">
        <f t="shared" si="3"/>
        <v>2180</v>
      </c>
      <c r="O522" s="77" t="s">
        <v>133</v>
      </c>
      <c r="P522" s="107"/>
      <c r="Q522" s="80"/>
      <c r="R522" s="84" t="str">
        <f t="shared" si="4"/>
        <v>1768540432305146613</v>
      </c>
      <c r="S522" s="84"/>
      <c r="T522" s="84"/>
    </row>
    <row r="523" ht="22.5" customHeight="1">
      <c r="A523" s="39" t="s">
        <v>1062</v>
      </c>
      <c r="B523" s="44">
        <v>46038.0</v>
      </c>
      <c r="C523" s="46" t="s">
        <v>1192</v>
      </c>
      <c r="D523" s="48" t="s">
        <v>1228</v>
      </c>
      <c r="E523" s="90">
        <v>2.0260000000008E14</v>
      </c>
      <c r="F523" s="53" t="s">
        <v>783</v>
      </c>
      <c r="G523" s="57">
        <f t="array" ref="G523">IF(F523&lt;&gt;"",INDEX(tb_MainDatabase[Barcode],MATCH(F523,tb_MainDatabase[Link],0)),"")</f>
        <v>8857128011812</v>
      </c>
      <c r="H523" s="62" t="str">
        <f t="array" ref="H523">IF(F523&lt;&gt;"",INDEX(tb_MainDatabase[Grand],MATCH(F523,tb_MainDatabase[Link],0)),"")</f>
        <v>EDP</v>
      </c>
      <c r="I523" s="62" t="str">
        <f t="array" ref="I523">IF(F523&lt;&gt;"",INDEX(tb_MainDatabase[Size],MATCH(F523,tb_MainDatabase[Link],0)),"")</f>
        <v>30 ml.</v>
      </c>
      <c r="J523" s="65">
        <v>1.0</v>
      </c>
      <c r="K523" s="57">
        <f t="array" ref="K523">IF(F523&lt;&gt;"",INDEX(tb_MainDatabase[ราคา],MATCH(F523,tb_MainDatabase[Link],0)),"")*J523</f>
        <v>1290</v>
      </c>
      <c r="L523" s="65">
        <v>200.0</v>
      </c>
      <c r="M523" s="57">
        <f t="shared" si="2"/>
        <v>1090</v>
      </c>
      <c r="N523" s="75">
        <f t="shared" si="3"/>
        <v>0</v>
      </c>
      <c r="O523" s="77"/>
      <c r="P523" s="107"/>
      <c r="Q523" s="80"/>
      <c r="R523" s="84">
        <f t="shared" si="4"/>
        <v>0</v>
      </c>
      <c r="S523" s="84"/>
      <c r="T523" s="84"/>
    </row>
    <row r="524" ht="22.5" customHeight="1">
      <c r="A524" s="39" t="s">
        <v>1062</v>
      </c>
      <c r="B524" s="44">
        <v>46038.0</v>
      </c>
      <c r="C524" s="46" t="s">
        <v>1192</v>
      </c>
      <c r="D524" s="48" t="s">
        <v>1228</v>
      </c>
      <c r="E524" s="90">
        <v>2.0260000000008E14</v>
      </c>
      <c r="F524" s="53" t="s">
        <v>859</v>
      </c>
      <c r="G524" s="57">
        <f t="array" ref="G524">IF(F524&lt;&gt;"",INDEX(tb_MainDatabase[Barcode],MATCH(F524,tb_MainDatabase[Link],0)),"")</f>
        <v>8857128012044</v>
      </c>
      <c r="H524" s="62" t="str">
        <f t="array" ref="H524">IF(F524&lt;&gt;"",INDEX(tb_MainDatabase[Grand],MATCH(F524,tb_MainDatabase[Link],0)),"")</f>
        <v>EDP</v>
      </c>
      <c r="I524" s="62" t="str">
        <f t="array" ref="I524">IF(F524&lt;&gt;"",INDEX(tb_MainDatabase[Size],MATCH(F524,tb_MainDatabase[Link],0)),"")</f>
        <v>4 ml.</v>
      </c>
      <c r="J524" s="65">
        <v>1.0</v>
      </c>
      <c r="K524" s="57">
        <f t="array" ref="K524">IF(F524&lt;&gt;"",INDEX(tb_MainDatabase[ราคา],MATCH(F524,tb_MainDatabase[Link],0)),"")*J524</f>
        <v>179</v>
      </c>
      <c r="L524" s="65">
        <v>179.0</v>
      </c>
      <c r="M524" s="57">
        <f t="shared" si="2"/>
        <v>0</v>
      </c>
      <c r="N524" s="75">
        <f t="shared" si="3"/>
        <v>0</v>
      </c>
      <c r="O524" s="77"/>
      <c r="P524" s="107"/>
      <c r="Q524" s="80"/>
      <c r="R524" s="84">
        <f t="shared" si="4"/>
        <v>0</v>
      </c>
      <c r="S524" s="84"/>
      <c r="T524" s="84"/>
    </row>
    <row r="525" ht="22.5" customHeight="1">
      <c r="A525" s="39" t="s">
        <v>1062</v>
      </c>
      <c r="B525" s="44">
        <v>46038.0</v>
      </c>
      <c r="C525" s="46" t="s">
        <v>1192</v>
      </c>
      <c r="D525" s="48" t="s">
        <v>1229</v>
      </c>
      <c r="E525" s="90">
        <v>2.02600000000081E14</v>
      </c>
      <c r="F525" s="53" t="s">
        <v>252</v>
      </c>
      <c r="G525" s="57">
        <f t="array" ref="G525">IF(F525&lt;&gt;"",INDEX(tb_MainDatabase[Barcode],MATCH(F525,tb_MainDatabase[Link],0)),"")</f>
        <v>8857128012035</v>
      </c>
      <c r="H525" s="62" t="str">
        <f t="array" ref="H525">IF(F525&lt;&gt;"",INDEX(tb_MainDatabase[Grand],MATCH(F525,tb_MainDatabase[Link],0)),"")</f>
        <v>EDP</v>
      </c>
      <c r="I525" s="62" t="str">
        <f t="array" ref="I525">IF(F525&lt;&gt;"",INDEX(tb_MainDatabase[Size],MATCH(F525,tb_MainDatabase[Link],0)),"")</f>
        <v>10 ml.</v>
      </c>
      <c r="J525" s="65">
        <v>1.0</v>
      </c>
      <c r="K525" s="57">
        <f t="array" ref="K525">IF(F525&lt;&gt;"",INDEX(tb_MainDatabase[ราคา],MATCH(F525,tb_MainDatabase[Link],0)),"")*J525</f>
        <v>450</v>
      </c>
      <c r="L525" s="65">
        <v>60.0</v>
      </c>
      <c r="M525" s="57">
        <f t="shared" si="2"/>
        <v>390</v>
      </c>
      <c r="N525" s="75">
        <f t="shared" si="3"/>
        <v>780</v>
      </c>
      <c r="O525" s="77" t="s">
        <v>60</v>
      </c>
      <c r="P525" s="142">
        <v>46038.0</v>
      </c>
      <c r="Q525" s="80">
        <v>0.6527777777777778</v>
      </c>
      <c r="R525" s="84" t="str">
        <f t="shared" si="4"/>
        <v>1768552782698612984</v>
      </c>
      <c r="S525" s="84"/>
      <c r="T525" s="84"/>
    </row>
    <row r="526" ht="22.5" customHeight="1">
      <c r="A526" s="39" t="s">
        <v>1062</v>
      </c>
      <c r="B526" s="44">
        <v>46038.0</v>
      </c>
      <c r="C526" s="46" t="s">
        <v>1192</v>
      </c>
      <c r="D526" s="48" t="s">
        <v>1229</v>
      </c>
      <c r="E526" s="90">
        <v>2.02600000000081E14</v>
      </c>
      <c r="F526" s="53" t="s">
        <v>94</v>
      </c>
      <c r="G526" s="57">
        <f t="array" ref="G526">IF(F526&lt;&gt;"",INDEX(tb_MainDatabase[Barcode],MATCH(F526,tb_MainDatabase[Link],0)),"")</f>
        <v>8857128012039</v>
      </c>
      <c r="H526" s="62" t="str">
        <f t="array" ref="H526">IF(F526&lt;&gt;"",INDEX(tb_MainDatabase[Grand],MATCH(F526,tb_MainDatabase[Link],0)),"")</f>
        <v>EDP</v>
      </c>
      <c r="I526" s="62" t="str">
        <f t="array" ref="I526">IF(F526&lt;&gt;"",INDEX(tb_MainDatabase[Size],MATCH(F526,tb_MainDatabase[Link],0)),"")</f>
        <v>10 ml.</v>
      </c>
      <c r="J526" s="65">
        <v>1.0</v>
      </c>
      <c r="K526" s="57">
        <f t="array" ref="K526">IF(F526&lt;&gt;"",INDEX(tb_MainDatabase[ราคา],MATCH(F526,tb_MainDatabase[Link],0)),"")*J526</f>
        <v>450</v>
      </c>
      <c r="L526" s="65">
        <v>60.0</v>
      </c>
      <c r="M526" s="57">
        <f t="shared" si="2"/>
        <v>390</v>
      </c>
      <c r="N526" s="75">
        <f t="shared" si="3"/>
        <v>0</v>
      </c>
      <c r="O526" s="77"/>
      <c r="P526" s="107"/>
      <c r="Q526" s="80"/>
      <c r="R526" s="84">
        <f t="shared" si="4"/>
        <v>0</v>
      </c>
      <c r="S526" s="84"/>
      <c r="T526" s="84"/>
    </row>
    <row r="527" ht="22.5" customHeight="1">
      <c r="A527" s="39" t="s">
        <v>1062</v>
      </c>
      <c r="B527" s="44">
        <v>46038.0</v>
      </c>
      <c r="C527" s="46" t="s">
        <v>1192</v>
      </c>
      <c r="D527" s="48" t="s">
        <v>1230</v>
      </c>
      <c r="E527" s="90">
        <v>2.02600000000082E14</v>
      </c>
      <c r="F527" s="53" t="s">
        <v>269</v>
      </c>
      <c r="G527" s="57">
        <f t="array" ref="G527">IF(F527&lt;&gt;"",INDEX(tb_MainDatabase[Barcode],MATCH(F527,tb_MainDatabase[Link],0)),"")</f>
        <v>8857128012060</v>
      </c>
      <c r="H527" s="62" t="str">
        <f t="array" ref="H527">IF(F527&lt;&gt;"",INDEX(tb_MainDatabase[Grand],MATCH(F527,tb_MainDatabase[Link],0)),"")</f>
        <v>EDP</v>
      </c>
      <c r="I527" s="62" t="str">
        <f t="array" ref="I527">IF(F527&lt;&gt;"",INDEX(tb_MainDatabase[Size],MATCH(F527,tb_MainDatabase[Link],0)),"")</f>
        <v>10 ml.</v>
      </c>
      <c r="J527" s="65">
        <v>1.0</v>
      </c>
      <c r="K527" s="57">
        <f t="array" ref="K527">IF(F527&lt;&gt;"",INDEX(tb_MainDatabase[ราคา],MATCH(F527,tb_MainDatabase[Link],0)),"")*J527</f>
        <v>450</v>
      </c>
      <c r="L527" s="65">
        <v>60.0</v>
      </c>
      <c r="M527" s="57">
        <f t="shared" si="2"/>
        <v>390</v>
      </c>
      <c r="N527" s="75">
        <f t="shared" si="3"/>
        <v>1560</v>
      </c>
      <c r="O527" s="77" t="s">
        <v>370</v>
      </c>
      <c r="P527" s="142">
        <v>46038.0</v>
      </c>
      <c r="Q527" s="80">
        <v>0.6826388888888889</v>
      </c>
      <c r="R527" s="84" t="str">
        <f t="shared" si="4"/>
        <v>1768555272042100780</v>
      </c>
      <c r="S527" s="84"/>
      <c r="T527" s="84"/>
    </row>
    <row r="528" ht="22.5" customHeight="1">
      <c r="A528" s="39" t="s">
        <v>1062</v>
      </c>
      <c r="B528" s="44">
        <v>46038.0</v>
      </c>
      <c r="C528" s="46" t="s">
        <v>1192</v>
      </c>
      <c r="D528" s="48" t="s">
        <v>1230</v>
      </c>
      <c r="E528" s="90">
        <v>2.02600000000082E14</v>
      </c>
      <c r="F528" s="53" t="s">
        <v>1100</v>
      </c>
      <c r="G528" s="57">
        <f t="array" ref="G528">IF(F528&lt;&gt;"",INDEX(tb_MainDatabase[Barcode],MATCH(F528,tb_MainDatabase[Link],0)),"")</f>
        <v>8857128011263</v>
      </c>
      <c r="H528" s="62" t="str">
        <f t="array" ref="H528">IF(F528&lt;&gt;"",INDEX(tb_MainDatabase[Grand],MATCH(F528,tb_MainDatabase[Link],0)),"")</f>
        <v>EDP</v>
      </c>
      <c r="I528" s="62" t="str">
        <f t="array" ref="I528">IF(F528&lt;&gt;"",INDEX(tb_MainDatabase[Size],MATCH(F528,tb_MainDatabase[Link],0)),"")</f>
        <v>10 ml.</v>
      </c>
      <c r="J528" s="65">
        <v>2.0</v>
      </c>
      <c r="K528" s="57">
        <f t="array" ref="K528">IF(F528&lt;&gt;"",INDEX(tb_MainDatabase[ราคา],MATCH(F528,tb_MainDatabase[Link],0)),"")*J528</f>
        <v>900</v>
      </c>
      <c r="L528" s="65">
        <v>60.0</v>
      </c>
      <c r="M528" s="57">
        <f t="shared" si="2"/>
        <v>780</v>
      </c>
      <c r="N528" s="75">
        <f t="shared" si="3"/>
        <v>0</v>
      </c>
      <c r="O528" s="77"/>
      <c r="P528" s="107"/>
      <c r="Q528" s="80"/>
      <c r="R528" s="84">
        <f t="shared" si="4"/>
        <v>0</v>
      </c>
      <c r="S528" s="84"/>
      <c r="T528" s="84"/>
    </row>
    <row r="529" ht="22.5" customHeight="1">
      <c r="A529" s="39" t="s">
        <v>1062</v>
      </c>
      <c r="B529" s="44">
        <v>46038.0</v>
      </c>
      <c r="C529" s="46" t="s">
        <v>1192</v>
      </c>
      <c r="D529" s="48" t="s">
        <v>1230</v>
      </c>
      <c r="E529" s="90">
        <v>2.02600000000082E14</v>
      </c>
      <c r="F529" s="53" t="s">
        <v>141</v>
      </c>
      <c r="G529" s="57">
        <f t="array" ref="G529">IF(F529&lt;&gt;"",INDEX(tb_MainDatabase[Barcode],MATCH(F529,tb_MainDatabase[Link],0)),"")</f>
        <v>8857128012037</v>
      </c>
      <c r="H529" s="62" t="str">
        <f t="array" ref="H529">IF(F529&lt;&gt;"",INDEX(tb_MainDatabase[Grand],MATCH(F529,tb_MainDatabase[Link],0)),"")</f>
        <v>EDP</v>
      </c>
      <c r="I529" s="62" t="str">
        <f t="array" ref="I529">IF(F529&lt;&gt;"",INDEX(tb_MainDatabase[Size],MATCH(F529,tb_MainDatabase[Link],0)),"")</f>
        <v>10 ml.</v>
      </c>
      <c r="J529" s="65">
        <v>1.0</v>
      </c>
      <c r="K529" s="57">
        <f t="array" ref="K529">IF(F529&lt;&gt;"",INDEX(tb_MainDatabase[ราคา],MATCH(F529,tb_MainDatabase[Link],0)),"")*J529</f>
        <v>450</v>
      </c>
      <c r="L529" s="65">
        <v>60.0</v>
      </c>
      <c r="M529" s="57">
        <f t="shared" si="2"/>
        <v>390</v>
      </c>
      <c r="N529" s="75">
        <f t="shared" si="3"/>
        <v>0</v>
      </c>
      <c r="O529" s="77"/>
      <c r="P529" s="107"/>
      <c r="Q529" s="80"/>
      <c r="R529" s="84">
        <f t="shared" si="4"/>
        <v>0</v>
      </c>
      <c r="S529" s="84"/>
      <c r="T529" s="84"/>
    </row>
    <row r="530" ht="22.5" customHeight="1">
      <c r="A530" s="39" t="s">
        <v>1062</v>
      </c>
      <c r="B530" s="44">
        <v>46038.0</v>
      </c>
      <c r="C530" s="46" t="s">
        <v>1192</v>
      </c>
      <c r="D530" s="48" t="s">
        <v>1234</v>
      </c>
      <c r="E530" s="90">
        <v>2.02600000000083E14</v>
      </c>
      <c r="F530" s="53" t="s">
        <v>252</v>
      </c>
      <c r="G530" s="57">
        <f t="array" ref="G530">IF(F530&lt;&gt;"",INDEX(tb_MainDatabase[Barcode],MATCH(F530,tb_MainDatabase[Link],0)),"")</f>
        <v>8857128012035</v>
      </c>
      <c r="H530" s="62" t="str">
        <f t="array" ref="H530">IF(F530&lt;&gt;"",INDEX(tb_MainDatabase[Grand],MATCH(F530,tb_MainDatabase[Link],0)),"")</f>
        <v>EDP</v>
      </c>
      <c r="I530" s="62" t="str">
        <f t="array" ref="I530">IF(F530&lt;&gt;"",INDEX(tb_MainDatabase[Size],MATCH(F530,tb_MainDatabase[Link],0)),"")</f>
        <v>10 ml.</v>
      </c>
      <c r="J530" s="65">
        <v>1.0</v>
      </c>
      <c r="K530" s="57">
        <f t="array" ref="K530">IF(F530&lt;&gt;"",INDEX(tb_MainDatabase[ราคา],MATCH(F530,tb_MainDatabase[Link],0)),"")*J530</f>
        <v>450</v>
      </c>
      <c r="L530" s="65">
        <v>60.0</v>
      </c>
      <c r="M530" s="57">
        <f t="shared" si="2"/>
        <v>390</v>
      </c>
      <c r="N530" s="75">
        <f t="shared" si="3"/>
        <v>1370</v>
      </c>
      <c r="O530" s="77" t="s">
        <v>133</v>
      </c>
      <c r="P530" s="107"/>
      <c r="Q530" s="80"/>
      <c r="R530" s="84" t="str">
        <f t="shared" si="4"/>
        <v>1768558584339936231</v>
      </c>
      <c r="S530" s="84"/>
      <c r="T530" s="84"/>
    </row>
    <row r="531" ht="22.5" customHeight="1">
      <c r="A531" s="39" t="s">
        <v>1062</v>
      </c>
      <c r="B531" s="44">
        <v>46038.0</v>
      </c>
      <c r="C531" s="46" t="s">
        <v>1192</v>
      </c>
      <c r="D531" s="48" t="s">
        <v>1234</v>
      </c>
      <c r="E531" s="90">
        <v>2.02600000000083E14</v>
      </c>
      <c r="F531" s="53" t="s">
        <v>210</v>
      </c>
      <c r="G531" s="57">
        <f t="array" ref="G531">IF(F531&lt;&gt;"",INDEX(tb_MainDatabase[Barcode],MATCH(F531,tb_MainDatabase[Link],0)),"")</f>
        <v>8857128012101</v>
      </c>
      <c r="H531" s="62" t="str">
        <f t="array" ref="H531">IF(F531&lt;&gt;"",INDEX(tb_MainDatabase[Grand],MATCH(F531,tb_MainDatabase[Link],0)),"")</f>
        <v>EDP+</v>
      </c>
      <c r="I531" s="62" t="str">
        <f t="array" ref="I531">IF(F531&lt;&gt;"",INDEX(tb_MainDatabase[Size],MATCH(F531,tb_MainDatabase[Link],0)),"")</f>
        <v>10 ml.</v>
      </c>
      <c r="J531" s="65">
        <v>1.0</v>
      </c>
      <c r="K531" s="57">
        <f t="array" ref="K531">IF(F531&lt;&gt;"",INDEX(tb_MainDatabase[ราคา],MATCH(F531,tb_MainDatabase[Link],0)),"")*J531</f>
        <v>650</v>
      </c>
      <c r="L531" s="65">
        <v>60.0</v>
      </c>
      <c r="M531" s="57">
        <f t="shared" si="2"/>
        <v>590</v>
      </c>
      <c r="N531" s="75">
        <f t="shared" si="3"/>
        <v>0</v>
      </c>
      <c r="O531" s="77"/>
      <c r="P531" s="107"/>
      <c r="Q531" s="80"/>
      <c r="R531" s="84">
        <f t="shared" si="4"/>
        <v>0</v>
      </c>
      <c r="S531" s="84"/>
      <c r="T531" s="84"/>
    </row>
    <row r="532" ht="22.5" customHeight="1">
      <c r="A532" s="39" t="s">
        <v>1062</v>
      </c>
      <c r="B532" s="44">
        <v>46038.0</v>
      </c>
      <c r="C532" s="46" t="s">
        <v>1192</v>
      </c>
      <c r="D532" s="48" t="s">
        <v>1234</v>
      </c>
      <c r="E532" s="90">
        <v>2.02600000000083E14</v>
      </c>
      <c r="F532" s="53" t="s">
        <v>372</v>
      </c>
      <c r="G532" s="57">
        <f t="array" ref="G532">IF(F532&lt;&gt;"",INDEX(tb_MainDatabase[Barcode],MATCH(F532,tb_MainDatabase[Link],0)),"")</f>
        <v>8857128012032</v>
      </c>
      <c r="H532" s="62" t="str">
        <f t="array" ref="H532">IF(F532&lt;&gt;"",INDEX(tb_MainDatabase[Grand],MATCH(F532,tb_MainDatabase[Link],0)),"")</f>
        <v>EDP</v>
      </c>
      <c r="I532" s="62" t="str">
        <f t="array" ref="I532">IF(F532&lt;&gt;"",INDEX(tb_MainDatabase[Size],MATCH(F532,tb_MainDatabase[Link],0)),"")</f>
        <v>10 ml.</v>
      </c>
      <c r="J532" s="65">
        <v>1.0</v>
      </c>
      <c r="K532" s="57">
        <f t="array" ref="K532">IF(F532&lt;&gt;"",INDEX(tb_MainDatabase[ราคา],MATCH(F532,tb_MainDatabase[Link],0)),"")*J532</f>
        <v>450</v>
      </c>
      <c r="L532" s="65">
        <v>60.0</v>
      </c>
      <c r="M532" s="57">
        <f t="shared" si="2"/>
        <v>390</v>
      </c>
      <c r="N532" s="75">
        <f t="shared" si="3"/>
        <v>0</v>
      </c>
      <c r="O532" s="77"/>
      <c r="P532" s="107"/>
      <c r="Q532" s="80"/>
      <c r="R532" s="84">
        <f t="shared" si="4"/>
        <v>0</v>
      </c>
      <c r="S532" s="84"/>
      <c r="T532" s="84"/>
    </row>
    <row r="533" ht="22.5" customHeight="1">
      <c r="A533" s="39" t="s">
        <v>1062</v>
      </c>
      <c r="B533" s="44">
        <v>46038.0</v>
      </c>
      <c r="C533" s="46" t="s">
        <v>1192</v>
      </c>
      <c r="D533" s="48" t="s">
        <v>1243</v>
      </c>
      <c r="E533" s="90">
        <v>2.02600000000084E14</v>
      </c>
      <c r="F533" s="53" t="s">
        <v>945</v>
      </c>
      <c r="G533" s="57">
        <f t="array" ref="G533">IF(F533&lt;&gt;"",INDEX(tb_MainDatabase[Barcode],MATCH(F533,tb_MainDatabase[Link],0)),"")</f>
        <v>8857128012128</v>
      </c>
      <c r="H533" s="62" t="str">
        <f t="array" ref="H533">IF(F533&lt;&gt;"",INDEX(tb_MainDatabase[Grand],MATCH(F533,tb_MainDatabase[Link],0)),"")</f>
        <v>EDP</v>
      </c>
      <c r="I533" s="62" t="str">
        <f t="array" ref="I533">IF(F533&lt;&gt;"",INDEX(tb_MainDatabase[Size],MATCH(F533,tb_MainDatabase[Link],0)),"")</f>
        <v>10 ml.</v>
      </c>
      <c r="J533" s="65">
        <v>1.0</v>
      </c>
      <c r="K533" s="57">
        <f t="array" ref="K533">IF(F533&lt;&gt;"",INDEX(tb_MainDatabase[ราคา],MATCH(F533,tb_MainDatabase[Link],0)),"")*J533</f>
        <v>450</v>
      </c>
      <c r="L533" s="65">
        <v>60.0</v>
      </c>
      <c r="M533" s="57">
        <f t="shared" si="2"/>
        <v>390</v>
      </c>
      <c r="N533" s="75">
        <f t="shared" si="3"/>
        <v>390</v>
      </c>
      <c r="O533" s="77" t="s">
        <v>370</v>
      </c>
      <c r="P533" s="142">
        <v>46038.0</v>
      </c>
      <c r="Q533" s="80">
        <v>0.7555555555555555</v>
      </c>
      <c r="R533" s="84" t="str">
        <f t="shared" si="4"/>
        <v>1768561659677403455</v>
      </c>
      <c r="S533" s="84"/>
      <c r="T533" s="84"/>
    </row>
    <row r="534" ht="22.5" customHeight="1">
      <c r="A534" s="39" t="s">
        <v>1062</v>
      </c>
      <c r="B534" s="44">
        <v>46038.0</v>
      </c>
      <c r="C534" s="46" t="s">
        <v>1192</v>
      </c>
      <c r="D534" s="48" t="s">
        <v>1247</v>
      </c>
      <c r="E534" s="90">
        <v>2.02600000000085E14</v>
      </c>
      <c r="F534" s="53" t="s">
        <v>45</v>
      </c>
      <c r="G534" s="57">
        <f t="array" ref="G534">IF(F534&lt;&gt;"",INDEX(tb_MainDatabase[Barcode],MATCH(F534,tb_MainDatabase[Link],0)),"")</f>
        <v>8857128011850</v>
      </c>
      <c r="H534" s="62" t="str">
        <f t="array" ref="H534">IF(F534&lt;&gt;"",INDEX(tb_MainDatabase[Grand],MATCH(F534,tb_MainDatabase[Link],0)),"")</f>
        <v>EDP</v>
      </c>
      <c r="I534" s="62" t="str">
        <f t="array" ref="I534">IF(F534&lt;&gt;"",INDEX(tb_MainDatabase[Size],MATCH(F534,tb_MainDatabase[Link],0)),"")</f>
        <v>30 ml.</v>
      </c>
      <c r="J534" s="65">
        <v>1.0</v>
      </c>
      <c r="K534" s="57">
        <f t="array" ref="K534">IF(F534&lt;&gt;"",INDEX(tb_MainDatabase[ราคา],MATCH(F534,tb_MainDatabase[Link],0)),"")*J534</f>
        <v>1290</v>
      </c>
      <c r="L534" s="65">
        <v>200.0</v>
      </c>
      <c r="M534" s="57">
        <f t="shared" si="2"/>
        <v>1090</v>
      </c>
      <c r="N534" s="75">
        <f t="shared" si="3"/>
        <v>2180</v>
      </c>
      <c r="O534" s="77" t="s">
        <v>133</v>
      </c>
      <c r="P534" s="107"/>
      <c r="Q534" s="80"/>
      <c r="R534" s="84" t="str">
        <f t="shared" si="4"/>
        <v>1768565653123371566</v>
      </c>
      <c r="S534" s="84"/>
      <c r="T534" s="84"/>
    </row>
    <row r="535" ht="22.5" customHeight="1">
      <c r="A535" s="39" t="s">
        <v>1062</v>
      </c>
      <c r="B535" s="44">
        <v>46038.0</v>
      </c>
      <c r="C535" s="46" t="s">
        <v>1192</v>
      </c>
      <c r="D535" s="48" t="s">
        <v>1247</v>
      </c>
      <c r="E535" s="90">
        <v>2.02600000000085E14</v>
      </c>
      <c r="F535" s="53" t="s">
        <v>333</v>
      </c>
      <c r="G535" s="57">
        <f t="array" ref="G535">IF(F535&lt;&gt;"",INDEX(tb_MainDatabase[Barcode],MATCH(F535,tb_MainDatabase[Link],0)),"")</f>
        <v>8857128012048</v>
      </c>
      <c r="H535" s="62" t="str">
        <f t="array" ref="H535">IF(F535&lt;&gt;"",INDEX(tb_MainDatabase[Grand],MATCH(F535,tb_MainDatabase[Link],0)),"")</f>
        <v>EDP</v>
      </c>
      <c r="I535" s="62" t="str">
        <f t="array" ref="I535">IF(F535&lt;&gt;"",INDEX(tb_MainDatabase[Size],MATCH(F535,tb_MainDatabase[Link],0)),"")</f>
        <v>30 ml.</v>
      </c>
      <c r="J535" s="65">
        <v>1.0</v>
      </c>
      <c r="K535" s="57">
        <f t="array" ref="K535">IF(F535&lt;&gt;"",INDEX(tb_MainDatabase[ราคา],MATCH(F535,tb_MainDatabase[Link],0)),"")*J535</f>
        <v>1290</v>
      </c>
      <c r="L535" s="65">
        <v>200.0</v>
      </c>
      <c r="M535" s="57">
        <f t="shared" si="2"/>
        <v>1090</v>
      </c>
      <c r="N535" s="75">
        <f t="shared" si="3"/>
        <v>0</v>
      </c>
      <c r="O535" s="77"/>
      <c r="P535" s="107"/>
      <c r="Q535" s="80"/>
      <c r="R535" s="84">
        <f t="shared" si="4"/>
        <v>0</v>
      </c>
      <c r="S535" s="84"/>
      <c r="T535" s="84"/>
    </row>
    <row r="536" ht="22.5" customHeight="1">
      <c r="A536" s="39" t="s">
        <v>1062</v>
      </c>
      <c r="B536" s="44">
        <v>46038.0</v>
      </c>
      <c r="C536" s="46" t="s">
        <v>1192</v>
      </c>
      <c r="D536" s="48" t="s">
        <v>1253</v>
      </c>
      <c r="E536" s="90">
        <v>2.02600000000086E14</v>
      </c>
      <c r="F536" s="53" t="s">
        <v>78</v>
      </c>
      <c r="G536" s="108">
        <f t="array" ref="G536">IF(F536&lt;&gt;"",INDEX(tb_MainDatabase[Barcode],MATCH(F536,tb_MainDatabase[Link],0)),"")</f>
        <v>8857128012132</v>
      </c>
      <c r="H536" s="62" t="str">
        <f t="array" ref="H536">IF(F536&lt;&gt;"",INDEX(tb_MainDatabase[Grand],MATCH(F536,tb_MainDatabase[Link],0)),"")</f>
        <v>Cloth</v>
      </c>
      <c r="I536" s="62" t="str">
        <f t="array" ref="I536">IF(F536&lt;&gt;"",INDEX(tb_MainDatabase[Size],MATCH(F536,tb_MainDatabase[Link],0)),"")</f>
        <v>Size M</v>
      </c>
      <c r="J536" s="65">
        <v>1.0</v>
      </c>
      <c r="K536" s="57">
        <f t="array" ref="K536">IF(F536&lt;&gt;"",INDEX(tb_MainDatabase[ราคา],MATCH(F536,tb_MainDatabase[Link],0)),"")*J536</f>
        <v>0</v>
      </c>
      <c r="L536" s="65"/>
      <c r="M536" s="57">
        <f t="shared" si="2"/>
        <v>0</v>
      </c>
      <c r="N536" s="75">
        <f t="shared" si="3"/>
        <v>0</v>
      </c>
      <c r="O536" s="77"/>
      <c r="P536" s="107"/>
      <c r="Q536" s="80"/>
      <c r="R536" s="84" t="str">
        <f t="shared" si="4"/>
        <v>1768565731991776943</v>
      </c>
      <c r="S536" s="84"/>
      <c r="T536" s="84"/>
    </row>
    <row r="537" ht="22.5" customHeight="1">
      <c r="A537" s="39" t="s">
        <v>1062</v>
      </c>
      <c r="B537" s="44">
        <v>46038.0</v>
      </c>
      <c r="C537" s="46" t="s">
        <v>1192</v>
      </c>
      <c r="D537" s="48" t="s">
        <v>1253</v>
      </c>
      <c r="E537" s="90">
        <v>2.02600000000086E14</v>
      </c>
      <c r="F537" s="53" t="s">
        <v>150</v>
      </c>
      <c r="G537" s="57">
        <f t="array" ref="G537">IF(F537&lt;&gt;"",INDEX(tb_MainDatabase[Barcode],MATCH(F537,tb_MainDatabase[Link],0)),"")</f>
        <v>8857128012016</v>
      </c>
      <c r="H537" s="62" t="str">
        <f t="array" ref="H537">IF(F537&lt;&gt;"",INDEX(tb_MainDatabase[Grand],MATCH(F537,tb_MainDatabase[Link],0)),"")</f>
        <v>EDP</v>
      </c>
      <c r="I537" s="62" t="str">
        <f t="array" ref="I537">IF(F537&lt;&gt;"",INDEX(tb_MainDatabase[Size],MATCH(F537,tb_MainDatabase[Link],0)),"")</f>
        <v>4 ml.</v>
      </c>
      <c r="J537" s="65">
        <v>1.0</v>
      </c>
      <c r="K537" s="57">
        <f t="array" ref="K537">IF(F537&lt;&gt;"",INDEX(tb_MainDatabase[ราคา],MATCH(F537,tb_MainDatabase[Link],0)),"")*J537</f>
        <v>179</v>
      </c>
      <c r="L537" s="65">
        <v>179.0</v>
      </c>
      <c r="M537" s="57">
        <f t="shared" si="2"/>
        <v>0</v>
      </c>
      <c r="N537" s="75">
        <f t="shared" si="3"/>
        <v>0</v>
      </c>
      <c r="O537" s="77"/>
      <c r="P537" s="107"/>
      <c r="Q537" s="80"/>
      <c r="R537" s="84">
        <f t="shared" si="4"/>
        <v>0</v>
      </c>
      <c r="S537" s="84"/>
      <c r="T537" s="84"/>
    </row>
    <row r="538" ht="22.5" customHeight="1">
      <c r="A538" s="39" t="s">
        <v>1062</v>
      </c>
      <c r="B538" s="44">
        <v>46038.0</v>
      </c>
      <c r="C538" s="46" t="s">
        <v>1192</v>
      </c>
      <c r="D538" s="48" t="s">
        <v>1260</v>
      </c>
      <c r="E538" s="90">
        <v>2.02600000000087E14</v>
      </c>
      <c r="F538" s="53" t="s">
        <v>77</v>
      </c>
      <c r="G538" s="57">
        <f t="array" ref="G538">IF(F538&lt;&gt;"",INDEX(tb_MainDatabase[Barcode],MATCH(F538,tb_MainDatabase[Link],0)),"")</f>
        <v>8857128012030</v>
      </c>
      <c r="H538" s="62" t="str">
        <f t="array" ref="H538">IF(F538&lt;&gt;"",INDEX(tb_MainDatabase[Grand],MATCH(F538,tb_MainDatabase[Link],0)),"")</f>
        <v>EDP</v>
      </c>
      <c r="I538" s="62" t="str">
        <f t="array" ref="I538">IF(F538&lt;&gt;"",INDEX(tb_MainDatabase[Size],MATCH(F538,tb_MainDatabase[Link],0)),"")</f>
        <v>10 ml.</v>
      </c>
      <c r="J538" s="65">
        <v>1.0</v>
      </c>
      <c r="K538" s="57">
        <f t="array" ref="K538">IF(F538&lt;&gt;"",INDEX(tb_MainDatabase[ราคา],MATCH(F538,tb_MainDatabase[Link],0)),"")*J538</f>
        <v>450</v>
      </c>
      <c r="L538" s="65">
        <v>60.0</v>
      </c>
      <c r="M538" s="57">
        <f t="shared" si="2"/>
        <v>390</v>
      </c>
      <c r="N538" s="75">
        <f t="shared" si="3"/>
        <v>390</v>
      </c>
      <c r="O538" s="77" t="s">
        <v>60</v>
      </c>
      <c r="P538" s="142">
        <v>46038.0</v>
      </c>
      <c r="Q538" s="80">
        <v>0.8131944444444444</v>
      </c>
      <c r="R538" s="84" t="str">
        <f t="shared" si="4"/>
        <v>1768566672183747617</v>
      </c>
      <c r="S538" s="84"/>
      <c r="T538" s="84"/>
    </row>
    <row r="539" ht="22.5" customHeight="1">
      <c r="A539" s="39" t="s">
        <v>1062</v>
      </c>
      <c r="B539" s="44">
        <v>46038.0</v>
      </c>
      <c r="C539" s="46" t="s">
        <v>1192</v>
      </c>
      <c r="D539" s="48" t="s">
        <v>1264</v>
      </c>
      <c r="E539" s="90">
        <v>2.02600000000088E14</v>
      </c>
      <c r="F539" s="53" t="s">
        <v>1110</v>
      </c>
      <c r="G539" s="57">
        <f t="array" ref="G539">IF(F539&lt;&gt;"",INDEX(tb_MainDatabase[Barcode],MATCH(F539,tb_MainDatabase[Link],0)),"")</f>
        <v>8857128012145</v>
      </c>
      <c r="H539" s="62" t="str">
        <f t="array" ref="H539">IF(F539&lt;&gt;"",INDEX(tb_MainDatabase[Grand],MATCH(F539,tb_MainDatabase[Link],0)),"")</f>
        <v>EDP</v>
      </c>
      <c r="I539" s="62" t="str">
        <f t="array" ref="I539">IF(F539&lt;&gt;"",INDEX(tb_MainDatabase[Size],MATCH(F539,tb_MainDatabase[Link],0)),"")</f>
        <v>30 ml.</v>
      </c>
      <c r="J539" s="65">
        <v>1.0</v>
      </c>
      <c r="K539" s="57">
        <f t="array" ref="K539">IF(F539&lt;&gt;"",INDEX(tb_MainDatabase[ราคา],MATCH(F539,tb_MainDatabase[Link],0)),"")*J539</f>
        <v>1290</v>
      </c>
      <c r="L539" s="65">
        <v>200.0</v>
      </c>
      <c r="M539" s="57">
        <f t="shared" si="2"/>
        <v>1090</v>
      </c>
      <c r="N539" s="75">
        <f t="shared" si="3"/>
        <v>1090</v>
      </c>
      <c r="O539" s="77" t="s">
        <v>370</v>
      </c>
      <c r="P539" s="142">
        <v>46038.0</v>
      </c>
      <c r="Q539" s="80">
        <v>0.8701388888888889</v>
      </c>
      <c r="R539" s="84" t="str">
        <f t="shared" si="4"/>
        <v>1768571539694638451</v>
      </c>
      <c r="S539" s="84"/>
      <c r="T539" s="84"/>
    </row>
    <row r="540" ht="22.5" customHeight="1">
      <c r="A540" s="39" t="s">
        <v>1062</v>
      </c>
      <c r="B540" s="44">
        <v>46038.0</v>
      </c>
      <c r="C540" s="46" t="s">
        <v>1192</v>
      </c>
      <c r="D540" s="48" t="s">
        <v>1268</v>
      </c>
      <c r="E540" s="90">
        <v>2.02600000000089E14</v>
      </c>
      <c r="F540" s="53" t="s">
        <v>1110</v>
      </c>
      <c r="G540" s="57">
        <f t="array" ref="G540">IF(F540&lt;&gt;"",INDEX(tb_MainDatabase[Barcode],MATCH(F540,tb_MainDatabase[Link],0)),"")</f>
        <v>8857128012145</v>
      </c>
      <c r="H540" s="62" t="str">
        <f t="array" ref="H540">IF(F540&lt;&gt;"",INDEX(tb_MainDatabase[Grand],MATCH(F540,tb_MainDatabase[Link],0)),"")</f>
        <v>EDP</v>
      </c>
      <c r="I540" s="62" t="str">
        <f t="array" ref="I540">IF(F540&lt;&gt;"",INDEX(tb_MainDatabase[Size],MATCH(F540,tb_MainDatabase[Link],0)),"")</f>
        <v>30 ml.</v>
      </c>
      <c r="J540" s="65">
        <v>1.0</v>
      </c>
      <c r="K540" s="57">
        <f t="array" ref="K540">IF(F540&lt;&gt;"",INDEX(tb_MainDatabase[ราคา],MATCH(F540,tb_MainDatabase[Link],0)),"")*J540</f>
        <v>1290</v>
      </c>
      <c r="L540" s="65">
        <v>200.0</v>
      </c>
      <c r="M540" s="57">
        <f t="shared" si="2"/>
        <v>1090</v>
      </c>
      <c r="N540" s="75">
        <f t="shared" si="3"/>
        <v>1480</v>
      </c>
      <c r="O540" s="77" t="s">
        <v>60</v>
      </c>
      <c r="P540" s="142">
        <v>46038.0</v>
      </c>
      <c r="Q540" s="80">
        <v>0.8805555555555555</v>
      </c>
      <c r="R540" s="84" t="str">
        <f t="shared" si="4"/>
        <v>1768572451745813855</v>
      </c>
      <c r="S540" s="84"/>
      <c r="T540" s="84"/>
    </row>
    <row r="541" ht="22.5" customHeight="1">
      <c r="A541" s="39" t="s">
        <v>1062</v>
      </c>
      <c r="B541" s="44">
        <v>46038.0</v>
      </c>
      <c r="C541" s="46" t="s">
        <v>1192</v>
      </c>
      <c r="D541" s="48" t="s">
        <v>1268</v>
      </c>
      <c r="E541" s="90">
        <v>2.02600000000089E14</v>
      </c>
      <c r="F541" s="53" t="s">
        <v>430</v>
      </c>
      <c r="G541" s="57">
        <f t="array" ref="G541">IF(F541&lt;&gt;"",INDEX(tb_MainDatabase[Barcode],MATCH(F541,tb_MainDatabase[Link],0)),"")</f>
        <v>8857128012028</v>
      </c>
      <c r="H541" s="62" t="str">
        <f t="array" ref="H541">IF(F541&lt;&gt;"",INDEX(tb_MainDatabase[Grand],MATCH(F541,tb_MainDatabase[Link],0)),"")</f>
        <v>EDP</v>
      </c>
      <c r="I541" s="62" t="str">
        <f t="array" ref="I541">IF(F541&lt;&gt;"",INDEX(tb_MainDatabase[Size],MATCH(F541,tb_MainDatabase[Link],0)),"")</f>
        <v>10 ml.</v>
      </c>
      <c r="J541" s="65">
        <v>1.0</v>
      </c>
      <c r="K541" s="57">
        <f t="array" ref="K541">IF(F541&lt;&gt;"",INDEX(tb_MainDatabase[ราคา],MATCH(F541,tb_MainDatabase[Link],0)),"")*J541</f>
        <v>450</v>
      </c>
      <c r="L541" s="65">
        <v>60.0</v>
      </c>
      <c r="M541" s="57">
        <f t="shared" si="2"/>
        <v>390</v>
      </c>
      <c r="N541" s="75">
        <f t="shared" si="3"/>
        <v>0</v>
      </c>
      <c r="O541" s="77"/>
      <c r="P541" s="107"/>
      <c r="Q541" s="80"/>
      <c r="R541" s="84">
        <f t="shared" si="4"/>
        <v>0</v>
      </c>
      <c r="S541" s="84"/>
      <c r="T541" s="84"/>
    </row>
    <row r="542" ht="22.5" customHeight="1">
      <c r="A542" s="39" t="s">
        <v>1062</v>
      </c>
      <c r="B542" s="44">
        <v>46038.0</v>
      </c>
      <c r="C542" s="46" t="s">
        <v>1192</v>
      </c>
      <c r="D542" s="48" t="s">
        <v>1268</v>
      </c>
      <c r="E542" s="90">
        <v>2.02600000000089E14</v>
      </c>
      <c r="F542" s="53" t="s">
        <v>150</v>
      </c>
      <c r="G542" s="57">
        <f t="array" ref="G542">IF(F542&lt;&gt;"",INDEX(tb_MainDatabase[Barcode],MATCH(F542,tb_MainDatabase[Link],0)),"")</f>
        <v>8857128012016</v>
      </c>
      <c r="H542" s="62" t="str">
        <f t="array" ref="H542">IF(F542&lt;&gt;"",INDEX(tb_MainDatabase[Grand],MATCH(F542,tb_MainDatabase[Link],0)),"")</f>
        <v>EDP</v>
      </c>
      <c r="I542" s="62" t="str">
        <f t="array" ref="I542">IF(F542&lt;&gt;"",INDEX(tb_MainDatabase[Size],MATCH(F542,tb_MainDatabase[Link],0)),"")</f>
        <v>4 ml.</v>
      </c>
      <c r="J542" s="65">
        <v>1.0</v>
      </c>
      <c r="K542" s="57">
        <f t="array" ref="K542">IF(F542&lt;&gt;"",INDEX(tb_MainDatabase[ราคา],MATCH(F542,tb_MainDatabase[Link],0)),"")*J542</f>
        <v>179</v>
      </c>
      <c r="L542" s="65">
        <v>179.0</v>
      </c>
      <c r="M542" s="57">
        <f t="shared" si="2"/>
        <v>0</v>
      </c>
      <c r="N542" s="75">
        <f t="shared" si="3"/>
        <v>0</v>
      </c>
      <c r="O542" s="77"/>
      <c r="P542" s="107"/>
      <c r="Q542" s="80"/>
      <c r="R542" s="84">
        <f t="shared" si="4"/>
        <v>0</v>
      </c>
      <c r="S542" s="84"/>
      <c r="T542" s="84"/>
    </row>
    <row r="543" ht="22.5" customHeight="1">
      <c r="A543" s="39" t="s">
        <v>1062</v>
      </c>
      <c r="B543" s="44">
        <v>46039.0</v>
      </c>
      <c r="C543" s="46" t="s">
        <v>601</v>
      </c>
      <c r="D543" s="48" t="s">
        <v>1279</v>
      </c>
      <c r="E543" s="90">
        <v>2.0260000000009E14</v>
      </c>
      <c r="F543" s="53" t="s">
        <v>517</v>
      </c>
      <c r="G543" s="57">
        <f t="array" ref="G543">IF(F543&lt;&gt;"",INDEX(tb_MainDatabase[Barcode],MATCH(F543,tb_MainDatabase[Link],0)),"")</f>
        <v>8857128012058</v>
      </c>
      <c r="H543" s="62" t="str">
        <f t="array" ref="H543">IF(F543&lt;&gt;"",INDEX(tb_MainDatabase[Grand],MATCH(F543,tb_MainDatabase[Link],0)),"")</f>
        <v>EDP</v>
      </c>
      <c r="I543" s="62" t="str">
        <f t="array" ref="I543">IF(F543&lt;&gt;"",INDEX(tb_MainDatabase[Size],MATCH(F543,tb_MainDatabase[Link],0)),"")</f>
        <v>10 ml.</v>
      </c>
      <c r="J543" s="65">
        <v>1.0</v>
      </c>
      <c r="K543" s="57">
        <f t="array" ref="K543">IF(F543&lt;&gt;"",INDEX(tb_MainDatabase[ราคา],MATCH(F543,tb_MainDatabase[Link],0)),"")*J543</f>
        <v>450</v>
      </c>
      <c r="L543" s="65">
        <v>60.0</v>
      </c>
      <c r="M543" s="57">
        <f t="shared" si="2"/>
        <v>390</v>
      </c>
      <c r="N543" s="75">
        <f t="shared" si="3"/>
        <v>390</v>
      </c>
      <c r="O543" s="77" t="s">
        <v>133</v>
      </c>
      <c r="P543" s="107"/>
      <c r="Q543" s="80"/>
      <c r="R543" s="84" t="str">
        <f t="shared" si="4"/>
        <v>1768628694052313213</v>
      </c>
      <c r="S543" s="84"/>
      <c r="T543" s="84"/>
    </row>
    <row r="544" ht="22.5" customHeight="1">
      <c r="A544" s="39" t="s">
        <v>1062</v>
      </c>
      <c r="B544" s="44">
        <v>46039.0</v>
      </c>
      <c r="C544" s="46" t="s">
        <v>601</v>
      </c>
      <c r="D544" s="48" t="s">
        <v>1285</v>
      </c>
      <c r="E544" s="90">
        <v>2.02600000000091E14</v>
      </c>
      <c r="F544" s="53" t="s">
        <v>64</v>
      </c>
      <c r="G544" s="57">
        <f t="array" ref="G544">IF(F544&lt;&gt;"",INDEX(tb_MainDatabase[Barcode],MATCH(F544,tb_MainDatabase[Link],0)),"")</f>
        <v>8857128011836</v>
      </c>
      <c r="H544" s="62" t="str">
        <f t="array" ref="H544">IF(F544&lt;&gt;"",INDEX(tb_MainDatabase[Grand],MATCH(F544,tb_MainDatabase[Link],0)),"")</f>
        <v>EDP</v>
      </c>
      <c r="I544" s="62" t="str">
        <f t="array" ref="I544">IF(F544&lt;&gt;"",INDEX(tb_MainDatabase[Size],MATCH(F544,tb_MainDatabase[Link],0)),"")</f>
        <v>30 ml.</v>
      </c>
      <c r="J544" s="65">
        <v>1.0</v>
      </c>
      <c r="K544" s="57">
        <f t="array" ref="K544">IF(F544&lt;&gt;"",INDEX(tb_MainDatabase[ราคา],MATCH(F544,tb_MainDatabase[Link],0)),"")*J544</f>
        <v>1290</v>
      </c>
      <c r="L544" s="65">
        <v>200.0</v>
      </c>
      <c r="M544" s="57">
        <f t="shared" si="2"/>
        <v>1090</v>
      </c>
      <c r="N544" s="75">
        <f t="shared" si="3"/>
        <v>1090</v>
      </c>
      <c r="O544" s="77" t="s">
        <v>133</v>
      </c>
      <c r="P544" s="107"/>
      <c r="Q544" s="80"/>
      <c r="R544" s="84" t="str">
        <f t="shared" si="4"/>
        <v>1768640178875492395</v>
      </c>
      <c r="S544" s="84"/>
      <c r="T544" s="84"/>
    </row>
    <row r="545" ht="22.5" customHeight="1">
      <c r="A545" s="39" t="s">
        <v>1062</v>
      </c>
      <c r="B545" s="44">
        <v>46039.0</v>
      </c>
      <c r="C545" s="46" t="s">
        <v>601</v>
      </c>
      <c r="D545" s="48" t="s">
        <v>1288</v>
      </c>
      <c r="E545" s="90">
        <v>2.02600000000092E14</v>
      </c>
      <c r="F545" s="53" t="s">
        <v>98</v>
      </c>
      <c r="G545" s="57">
        <f t="array" ref="G545">IF(F545&lt;&gt;"",INDEX(tb_MainDatabase[Barcode],MATCH(F545,tb_MainDatabase[Link],0)),"")</f>
        <v>8857128012027</v>
      </c>
      <c r="H545" s="62" t="str">
        <f t="array" ref="H545">IF(F545&lt;&gt;"",INDEX(tb_MainDatabase[Grand],MATCH(F545,tb_MainDatabase[Link],0)),"")</f>
        <v>EDP</v>
      </c>
      <c r="I545" s="62" t="str">
        <f t="array" ref="I545">IF(F545&lt;&gt;"",INDEX(tb_MainDatabase[Size],MATCH(F545,tb_MainDatabase[Link],0)),"")</f>
        <v>10 ml.</v>
      </c>
      <c r="J545" s="65">
        <v>1.0</v>
      </c>
      <c r="K545" s="57">
        <f t="array" ref="K545">IF(F545&lt;&gt;"",INDEX(tb_MainDatabase[ราคา],MATCH(F545,tb_MainDatabase[Link],0)),"")*J545</f>
        <v>450</v>
      </c>
      <c r="L545" s="65">
        <v>60.0</v>
      </c>
      <c r="M545" s="57">
        <f t="shared" si="2"/>
        <v>390</v>
      </c>
      <c r="N545" s="75">
        <f t="shared" si="3"/>
        <v>780</v>
      </c>
      <c r="O545" s="77" t="s">
        <v>133</v>
      </c>
      <c r="P545" s="107"/>
      <c r="Q545" s="80"/>
      <c r="R545" s="84" t="str">
        <f t="shared" si="4"/>
        <v>1768649158534181903</v>
      </c>
      <c r="S545" s="84"/>
      <c r="T545" s="84"/>
    </row>
    <row r="546" ht="22.5" customHeight="1">
      <c r="A546" s="39" t="s">
        <v>1062</v>
      </c>
      <c r="B546" s="44">
        <v>46039.0</v>
      </c>
      <c r="C546" s="46" t="s">
        <v>601</v>
      </c>
      <c r="D546" s="48" t="s">
        <v>1288</v>
      </c>
      <c r="E546" s="90">
        <v>2.02600000000092E14</v>
      </c>
      <c r="F546" s="53" t="s">
        <v>94</v>
      </c>
      <c r="G546" s="57">
        <f t="array" ref="G546">IF(F546&lt;&gt;"",INDEX(tb_MainDatabase[Barcode],MATCH(F546,tb_MainDatabase[Link],0)),"")</f>
        <v>8857128012039</v>
      </c>
      <c r="H546" s="62" t="str">
        <f t="array" ref="H546">IF(F546&lt;&gt;"",INDEX(tb_MainDatabase[Grand],MATCH(F546,tb_MainDatabase[Link],0)),"")</f>
        <v>EDP</v>
      </c>
      <c r="I546" s="62" t="str">
        <f t="array" ref="I546">IF(F546&lt;&gt;"",INDEX(tb_MainDatabase[Size],MATCH(F546,tb_MainDatabase[Link],0)),"")</f>
        <v>10 ml.</v>
      </c>
      <c r="J546" s="65">
        <v>1.0</v>
      </c>
      <c r="K546" s="57">
        <f t="array" ref="K546">IF(F546&lt;&gt;"",INDEX(tb_MainDatabase[ราคา],MATCH(F546,tb_MainDatabase[Link],0)),"")*J546</f>
        <v>450</v>
      </c>
      <c r="L546" s="65">
        <v>60.0</v>
      </c>
      <c r="M546" s="57">
        <f t="shared" si="2"/>
        <v>390</v>
      </c>
      <c r="N546" s="75">
        <f t="shared" si="3"/>
        <v>0</v>
      </c>
      <c r="O546" s="77"/>
      <c r="P546" s="107"/>
      <c r="Q546" s="80"/>
      <c r="R546" s="84">
        <f t="shared" si="4"/>
        <v>0</v>
      </c>
      <c r="S546" s="84"/>
      <c r="T546" s="84"/>
    </row>
    <row r="547" ht="22.5" customHeight="1">
      <c r="A547" s="39" t="s">
        <v>1062</v>
      </c>
      <c r="B547" s="44">
        <v>46039.0</v>
      </c>
      <c r="C547" s="46" t="s">
        <v>601</v>
      </c>
      <c r="D547" s="48" t="s">
        <v>1296</v>
      </c>
      <c r="E547" s="90">
        <v>2.02600000000093E14</v>
      </c>
      <c r="F547" s="53" t="s">
        <v>372</v>
      </c>
      <c r="G547" s="57">
        <f t="array" ref="G547">IF(F547&lt;&gt;"",INDEX(tb_MainDatabase[Barcode],MATCH(F547,tb_MainDatabase[Link],0)),"")</f>
        <v>8857128012032</v>
      </c>
      <c r="H547" s="62" t="str">
        <f t="array" ref="H547">IF(F547&lt;&gt;"",INDEX(tb_MainDatabase[Grand],MATCH(F547,tb_MainDatabase[Link],0)),"")</f>
        <v>EDP</v>
      </c>
      <c r="I547" s="62" t="str">
        <f t="array" ref="I547">IF(F547&lt;&gt;"",INDEX(tb_MainDatabase[Size],MATCH(F547,tb_MainDatabase[Link],0)),"")</f>
        <v>10 ml.</v>
      </c>
      <c r="J547" s="65">
        <v>1.0</v>
      </c>
      <c r="K547" s="57">
        <f t="array" ref="K547">IF(F547&lt;&gt;"",INDEX(tb_MainDatabase[ราคา],MATCH(F547,tb_MainDatabase[Link],0)),"")*J547</f>
        <v>450</v>
      </c>
      <c r="L547" s="65">
        <v>60.0</v>
      </c>
      <c r="M547" s="57">
        <f t="shared" si="2"/>
        <v>390</v>
      </c>
      <c r="N547" s="75">
        <f t="shared" si="3"/>
        <v>390</v>
      </c>
      <c r="O547" s="77" t="s">
        <v>133</v>
      </c>
      <c r="P547" s="107"/>
      <c r="Q547" s="80"/>
      <c r="R547" s="84" t="str">
        <f t="shared" si="4"/>
        <v>1768655605181105701</v>
      </c>
      <c r="S547" s="84"/>
      <c r="T547" s="84"/>
    </row>
    <row r="548" ht="22.5" customHeight="1">
      <c r="A548" s="39" t="s">
        <v>1062</v>
      </c>
      <c r="B548" s="44">
        <v>46040.0</v>
      </c>
      <c r="C548" s="46" t="s">
        <v>601</v>
      </c>
      <c r="D548" s="48" t="s">
        <v>1300</v>
      </c>
      <c r="E548" s="90">
        <v>2.02600000000094E14</v>
      </c>
      <c r="F548" s="53" t="s">
        <v>1178</v>
      </c>
      <c r="G548" s="57">
        <f t="array" ref="G548">IF(F548&lt;&gt;"",INDEX(tb_MainDatabase[Barcode],MATCH(F548,tb_MainDatabase[Link],0)),"")</f>
        <v>8857128011430</v>
      </c>
      <c r="H548" s="62" t="str">
        <f t="array" ref="H548">IF(F548&lt;&gt;"",INDEX(tb_MainDatabase[Grand],MATCH(F548,tb_MainDatabase[Link],0)),"")</f>
        <v>EDP</v>
      </c>
      <c r="I548" s="62" t="str">
        <f t="array" ref="I548">IF(F548&lt;&gt;"",INDEX(tb_MainDatabase[Size],MATCH(F548,tb_MainDatabase[Link],0)),"")</f>
        <v>30 ml.</v>
      </c>
      <c r="J548" s="65">
        <v>1.0</v>
      </c>
      <c r="K548" s="57">
        <f t="array" ref="K548">IF(F548&lt;&gt;"",INDEX(tb_MainDatabase[ราคา],MATCH(F548,tb_MainDatabase[Link],0)),"")*J548</f>
        <v>1290</v>
      </c>
      <c r="L548" s="65">
        <v>200.0</v>
      </c>
      <c r="M548" s="57">
        <f t="shared" si="2"/>
        <v>1090</v>
      </c>
      <c r="N548" s="75">
        <f t="shared" si="3"/>
        <v>2180</v>
      </c>
      <c r="O548" s="77" t="s">
        <v>133</v>
      </c>
      <c r="P548" s="107"/>
      <c r="Q548" s="80"/>
      <c r="R548" s="84" t="str">
        <f t="shared" si="4"/>
        <v>1768709721921735639</v>
      </c>
      <c r="S548" s="84"/>
      <c r="T548" s="84"/>
    </row>
    <row r="549" ht="22.5" customHeight="1">
      <c r="A549" s="39" t="s">
        <v>1062</v>
      </c>
      <c r="B549" s="44">
        <v>46040.0</v>
      </c>
      <c r="C549" s="46" t="s">
        <v>601</v>
      </c>
      <c r="D549" s="48" t="s">
        <v>1300</v>
      </c>
      <c r="E549" s="90">
        <v>2.02600000000094E14</v>
      </c>
      <c r="F549" s="53" t="s">
        <v>136</v>
      </c>
      <c r="G549" s="57">
        <f t="array" ref="G549">IF(F549&lt;&gt;"",INDEX(tb_MainDatabase[Barcode],MATCH(F549,tb_MainDatabase[Link],0)),"")</f>
        <v>8857128011904</v>
      </c>
      <c r="H549" s="62" t="str">
        <f t="array" ref="H549">IF(F549&lt;&gt;"",INDEX(tb_MainDatabase[Grand],MATCH(F549,tb_MainDatabase[Link],0)),"")</f>
        <v>EDP</v>
      </c>
      <c r="I549" s="62" t="str">
        <f t="array" ref="I549">IF(F549&lt;&gt;"",INDEX(tb_MainDatabase[Size],MATCH(F549,tb_MainDatabase[Link],0)),"")</f>
        <v>30 ml.</v>
      </c>
      <c r="J549" s="65">
        <v>1.0</v>
      </c>
      <c r="K549" s="57">
        <f t="array" ref="K549">IF(F549&lt;&gt;"",INDEX(tb_MainDatabase[ราคา],MATCH(F549,tb_MainDatabase[Link],0)),"")*J549</f>
        <v>1290</v>
      </c>
      <c r="L549" s="65">
        <v>200.0</v>
      </c>
      <c r="M549" s="57">
        <f t="shared" si="2"/>
        <v>1090</v>
      </c>
      <c r="N549" s="75">
        <f t="shared" si="3"/>
        <v>0</v>
      </c>
      <c r="O549" s="77"/>
      <c r="P549" s="107"/>
      <c r="Q549" s="80"/>
      <c r="R549" s="84">
        <f t="shared" si="4"/>
        <v>0</v>
      </c>
      <c r="S549" s="84"/>
      <c r="T549" s="84"/>
    </row>
    <row r="550" ht="22.5" customHeight="1">
      <c r="A550" s="39" t="s">
        <v>1062</v>
      </c>
      <c r="B550" s="44">
        <v>46040.0</v>
      </c>
      <c r="C550" s="46" t="s">
        <v>601</v>
      </c>
      <c r="D550" s="48" t="s">
        <v>1300</v>
      </c>
      <c r="E550" s="90">
        <v>2.02600000000094E14</v>
      </c>
      <c r="F550" s="53" t="s">
        <v>150</v>
      </c>
      <c r="G550" s="57">
        <f t="array" ref="G550">IF(F550&lt;&gt;"",INDEX(tb_MainDatabase[Barcode],MATCH(F550,tb_MainDatabase[Link],0)),"")</f>
        <v>8857128012016</v>
      </c>
      <c r="H550" s="62" t="str">
        <f t="array" ref="H550">IF(F550&lt;&gt;"",INDEX(tb_MainDatabase[Grand],MATCH(F550,tb_MainDatabase[Link],0)),"")</f>
        <v>EDP</v>
      </c>
      <c r="I550" s="62" t="str">
        <f t="array" ref="I550">IF(F550&lt;&gt;"",INDEX(tb_MainDatabase[Size],MATCH(F550,tb_MainDatabase[Link],0)),"")</f>
        <v>4 ml.</v>
      </c>
      <c r="J550" s="65">
        <v>1.0</v>
      </c>
      <c r="K550" s="57">
        <f t="array" ref="K550">IF(F550&lt;&gt;"",INDEX(tb_MainDatabase[ราคา],MATCH(F550,tb_MainDatabase[Link],0)),"")*J550</f>
        <v>179</v>
      </c>
      <c r="L550" s="65">
        <v>179.0</v>
      </c>
      <c r="M550" s="57">
        <f t="shared" si="2"/>
        <v>0</v>
      </c>
      <c r="N550" s="75">
        <f t="shared" si="3"/>
        <v>0</v>
      </c>
      <c r="O550" s="77"/>
      <c r="P550" s="107"/>
      <c r="Q550" s="80"/>
      <c r="R550" s="84">
        <f t="shared" si="4"/>
        <v>0</v>
      </c>
      <c r="S550" s="84"/>
      <c r="T550" s="84"/>
    </row>
    <row r="551" ht="22.5" customHeight="1">
      <c r="A551" s="39" t="s">
        <v>1062</v>
      </c>
      <c r="B551" s="44">
        <v>46040.0</v>
      </c>
      <c r="C551" s="46" t="s">
        <v>601</v>
      </c>
      <c r="D551" s="48" t="s">
        <v>1300</v>
      </c>
      <c r="E551" s="90">
        <v>2.02600000000094E14</v>
      </c>
      <c r="F551" s="53" t="s">
        <v>1202</v>
      </c>
      <c r="G551" s="57">
        <f t="array" ref="G551">IF(F551&lt;&gt;"",INDEX(tb_MainDatabase[Barcode],MATCH(F551,tb_MainDatabase[Link],0)),"")</f>
        <v>8857128012071</v>
      </c>
      <c r="H551" s="62" t="str">
        <f t="array" ref="H551">IF(F551&lt;&gt;"",INDEX(tb_MainDatabase[Grand],MATCH(F551,tb_MainDatabase[Link],0)),"")</f>
        <v>EDP</v>
      </c>
      <c r="I551" s="62" t="str">
        <f t="array" ref="I551">IF(F551&lt;&gt;"",INDEX(tb_MainDatabase[Size],MATCH(F551,tb_MainDatabase[Link],0)),"")</f>
        <v>4 ml.</v>
      </c>
      <c r="J551" s="65">
        <v>1.0</v>
      </c>
      <c r="K551" s="57">
        <f t="array" ref="K551">IF(F551&lt;&gt;"",INDEX(tb_MainDatabase[ราคา],MATCH(F551,tb_MainDatabase[Link],0)),"")*J551</f>
        <v>179</v>
      </c>
      <c r="L551" s="65">
        <v>179.0</v>
      </c>
      <c r="M551" s="57">
        <f t="shared" si="2"/>
        <v>0</v>
      </c>
      <c r="N551" s="75">
        <f t="shared" si="3"/>
        <v>0</v>
      </c>
      <c r="O551" s="77"/>
      <c r="P551" s="107"/>
      <c r="Q551" s="80"/>
      <c r="R551" s="84">
        <f t="shared" si="4"/>
        <v>0</v>
      </c>
      <c r="S551" s="84"/>
      <c r="T551" s="84"/>
    </row>
    <row r="552" ht="22.5" customHeight="1">
      <c r="A552" s="39" t="s">
        <v>1062</v>
      </c>
      <c r="B552" s="44">
        <v>46040.0</v>
      </c>
      <c r="C552" s="46" t="s">
        <v>601</v>
      </c>
      <c r="D552" s="48" t="s">
        <v>1300</v>
      </c>
      <c r="E552" s="90">
        <v>2.02600000000094E14</v>
      </c>
      <c r="F552" s="53" t="s">
        <v>78</v>
      </c>
      <c r="G552" s="108">
        <f t="array" ref="G552">IF(F552&lt;&gt;"",INDEX(tb_MainDatabase[Barcode],MATCH(F552,tb_MainDatabase[Link],0)),"")</f>
        <v>8857128012132</v>
      </c>
      <c r="H552" s="62" t="str">
        <f t="array" ref="H552">IF(F552&lt;&gt;"",INDEX(tb_MainDatabase[Grand],MATCH(F552,tb_MainDatabase[Link],0)),"")</f>
        <v>Cloth</v>
      </c>
      <c r="I552" s="62" t="str">
        <f t="array" ref="I552">IF(F552&lt;&gt;"",INDEX(tb_MainDatabase[Size],MATCH(F552,tb_MainDatabase[Link],0)),"")</f>
        <v>Size M</v>
      </c>
      <c r="J552" s="65">
        <v>1.0</v>
      </c>
      <c r="K552" s="57">
        <f t="array" ref="K552">IF(F552&lt;&gt;"",INDEX(tb_MainDatabase[ราคา],MATCH(F552,tb_MainDatabase[Link],0)),"")*J552</f>
        <v>0</v>
      </c>
      <c r="L552" s="65"/>
      <c r="M552" s="57">
        <f t="shared" si="2"/>
        <v>0</v>
      </c>
      <c r="N552" s="75">
        <f t="shared" si="3"/>
        <v>0</v>
      </c>
      <c r="O552" s="77"/>
      <c r="P552" s="107"/>
      <c r="Q552" s="80"/>
      <c r="R552" s="84">
        <f t="shared" si="4"/>
        <v>0</v>
      </c>
      <c r="S552" s="84"/>
      <c r="T552" s="84"/>
    </row>
    <row r="553" ht="22.5" customHeight="1">
      <c r="A553" s="39" t="s">
        <v>1062</v>
      </c>
      <c r="B553" s="44">
        <v>46040.0</v>
      </c>
      <c r="C553" s="46" t="s">
        <v>601</v>
      </c>
      <c r="D553" s="48" t="s">
        <v>1303</v>
      </c>
      <c r="E553" s="90">
        <v>2.02600000000095E14</v>
      </c>
      <c r="F553" s="53" t="s">
        <v>42</v>
      </c>
      <c r="G553" s="57">
        <f t="array" ref="G553">IF(F553&lt;&gt;"",INDEX(tb_MainDatabase[Barcode],MATCH(F553,tb_MainDatabase[Link],0)),"")</f>
        <v>8857128012020</v>
      </c>
      <c r="H553" s="62" t="str">
        <f t="array" ref="H553">IF(F553&lt;&gt;"",INDEX(tb_MainDatabase[Grand],MATCH(F553,tb_MainDatabase[Link],0)),"")</f>
        <v>EDP</v>
      </c>
      <c r="I553" s="62" t="str">
        <f t="array" ref="I553">IF(F553&lt;&gt;"",INDEX(tb_MainDatabase[Size],MATCH(F553,tb_MainDatabase[Link],0)),"")</f>
        <v>50 ml.</v>
      </c>
      <c r="J553" s="65">
        <v>1.0</v>
      </c>
      <c r="K553" s="57">
        <f t="array" ref="K553">IF(F553&lt;&gt;"",INDEX(tb_MainDatabase[ราคา],MATCH(F553,tb_MainDatabase[Link],0)),"")*J553</f>
        <v>1890</v>
      </c>
      <c r="L553" s="65">
        <v>300.0</v>
      </c>
      <c r="M553" s="57">
        <f t="shared" si="2"/>
        <v>1590</v>
      </c>
      <c r="N553" s="75">
        <f t="shared" si="3"/>
        <v>3180</v>
      </c>
      <c r="O553" s="77" t="s">
        <v>60</v>
      </c>
      <c r="P553" s="142">
        <v>46040.0</v>
      </c>
      <c r="Q553" s="80">
        <v>0.6194444444444445</v>
      </c>
      <c r="R553" s="84" t="str">
        <f t="shared" si="4"/>
        <v>1768710412648757829</v>
      </c>
      <c r="S553" s="84"/>
      <c r="T553" s="84"/>
    </row>
    <row r="554" ht="22.5" customHeight="1">
      <c r="A554" s="39" t="s">
        <v>1062</v>
      </c>
      <c r="B554" s="44">
        <v>46040.0</v>
      </c>
      <c r="C554" s="46" t="s">
        <v>601</v>
      </c>
      <c r="D554" s="48" t="s">
        <v>1303</v>
      </c>
      <c r="E554" s="90">
        <v>2.02600000000095E14</v>
      </c>
      <c r="F554" s="53" t="s">
        <v>195</v>
      </c>
      <c r="G554" s="57">
        <f t="array" ref="G554">IF(F554&lt;&gt;"",INDEX(tb_MainDatabase[Barcode],MATCH(F554,tb_MainDatabase[Link],0)),"")</f>
        <v>8857128011300</v>
      </c>
      <c r="H554" s="62" t="str">
        <f t="array" ref="H554">IF(F554&lt;&gt;"",INDEX(tb_MainDatabase[Grand],MATCH(F554,tb_MainDatabase[Link],0)),"")</f>
        <v>EDP</v>
      </c>
      <c r="I554" s="62" t="str">
        <f t="array" ref="I554">IF(F554&lt;&gt;"",INDEX(tb_MainDatabase[Size],MATCH(F554,tb_MainDatabase[Link],0)),"")</f>
        <v>50 ml.</v>
      </c>
      <c r="J554" s="65">
        <v>1.0</v>
      </c>
      <c r="K554" s="57">
        <f t="array" ref="K554">IF(F554&lt;&gt;"",INDEX(tb_MainDatabase[ราคา],MATCH(F554,tb_MainDatabase[Link],0)),"")*J554</f>
        <v>1890</v>
      </c>
      <c r="L554" s="65">
        <v>300.0</v>
      </c>
      <c r="M554" s="57">
        <f t="shared" si="2"/>
        <v>1590</v>
      </c>
      <c r="N554" s="75">
        <f t="shared" si="3"/>
        <v>0</v>
      </c>
      <c r="O554" s="77"/>
      <c r="P554" s="107"/>
      <c r="Q554" s="80"/>
      <c r="R554" s="84">
        <f t="shared" si="4"/>
        <v>0</v>
      </c>
      <c r="S554" s="84"/>
      <c r="T554" s="84"/>
    </row>
    <row r="555" ht="22.5" customHeight="1">
      <c r="A555" s="39" t="s">
        <v>1062</v>
      </c>
      <c r="B555" s="44">
        <v>46040.0</v>
      </c>
      <c r="C555" s="46" t="s">
        <v>601</v>
      </c>
      <c r="D555" s="48" t="s">
        <v>1303</v>
      </c>
      <c r="E555" s="90">
        <v>2.02600000000095E14</v>
      </c>
      <c r="F555" s="53" t="s">
        <v>1159</v>
      </c>
      <c r="G555" s="57">
        <f t="array" ref="G555">IF(F555&lt;&gt;"",INDEX(tb_MainDatabase[Barcode],MATCH(F555,tb_MainDatabase[Link],0)),"")</f>
        <v>8857128012017</v>
      </c>
      <c r="H555" s="62" t="str">
        <f t="array" ref="H555">IF(F555&lt;&gt;"",INDEX(tb_MainDatabase[Grand],MATCH(F555,tb_MainDatabase[Link],0)),"")</f>
        <v>EDP</v>
      </c>
      <c r="I555" s="62" t="str">
        <f t="array" ref="I555">IF(F555&lt;&gt;"",INDEX(tb_MainDatabase[Size],MATCH(F555,tb_MainDatabase[Link],0)),"")</f>
        <v>4 ml.</v>
      </c>
      <c r="J555" s="65">
        <v>1.0</v>
      </c>
      <c r="K555" s="57">
        <f t="array" ref="K555">IF(F555&lt;&gt;"",INDEX(tb_MainDatabase[ราคา],MATCH(F555,tb_MainDatabase[Link],0)),"")*J555</f>
        <v>179</v>
      </c>
      <c r="L555" s="65">
        <v>179.0</v>
      </c>
      <c r="M555" s="57">
        <f t="shared" si="2"/>
        <v>0</v>
      </c>
      <c r="N555" s="75">
        <f t="shared" si="3"/>
        <v>0</v>
      </c>
      <c r="O555" s="77"/>
      <c r="P555" s="107"/>
      <c r="Q555" s="80"/>
      <c r="R555" s="84">
        <f t="shared" si="4"/>
        <v>0</v>
      </c>
      <c r="S555" s="84"/>
      <c r="T555" s="84"/>
    </row>
    <row r="556" ht="22.5" customHeight="1">
      <c r="A556" s="39" t="s">
        <v>1062</v>
      </c>
      <c r="B556" s="44">
        <v>46040.0</v>
      </c>
      <c r="C556" s="46" t="s">
        <v>601</v>
      </c>
      <c r="D556" s="48" t="s">
        <v>1303</v>
      </c>
      <c r="E556" s="90">
        <v>2.02600000000095E14</v>
      </c>
      <c r="F556" s="53" t="s">
        <v>1202</v>
      </c>
      <c r="G556" s="57">
        <f t="array" ref="G556">IF(F556&lt;&gt;"",INDEX(tb_MainDatabase[Barcode],MATCH(F556,tb_MainDatabase[Link],0)),"")</f>
        <v>8857128012071</v>
      </c>
      <c r="H556" s="62" t="str">
        <f t="array" ref="H556">IF(F556&lt;&gt;"",INDEX(tb_MainDatabase[Grand],MATCH(F556,tb_MainDatabase[Link],0)),"")</f>
        <v>EDP</v>
      </c>
      <c r="I556" s="62" t="str">
        <f t="array" ref="I556">IF(F556&lt;&gt;"",INDEX(tb_MainDatabase[Size],MATCH(F556,tb_MainDatabase[Link],0)),"")</f>
        <v>4 ml.</v>
      </c>
      <c r="J556" s="65">
        <v>1.0</v>
      </c>
      <c r="K556" s="57">
        <f t="array" ref="K556">IF(F556&lt;&gt;"",INDEX(tb_MainDatabase[ราคา],MATCH(F556,tb_MainDatabase[Link],0)),"")*J556</f>
        <v>179</v>
      </c>
      <c r="L556" s="65">
        <v>179.0</v>
      </c>
      <c r="M556" s="57">
        <f t="shared" si="2"/>
        <v>0</v>
      </c>
      <c r="N556" s="75">
        <f t="shared" si="3"/>
        <v>0</v>
      </c>
      <c r="O556" s="77"/>
      <c r="P556" s="107"/>
      <c r="Q556" s="80"/>
      <c r="R556" s="84">
        <f t="shared" si="4"/>
        <v>0</v>
      </c>
      <c r="S556" s="84"/>
      <c r="T556" s="84"/>
    </row>
    <row r="557" ht="22.5" customHeight="1">
      <c r="A557" s="39" t="s">
        <v>1062</v>
      </c>
      <c r="B557" s="44">
        <v>46040.0</v>
      </c>
      <c r="C557" s="46" t="s">
        <v>601</v>
      </c>
      <c r="D557" s="48" t="s">
        <v>1303</v>
      </c>
      <c r="E557" s="90">
        <v>2.02600000000095E14</v>
      </c>
      <c r="F557" s="53" t="s">
        <v>78</v>
      </c>
      <c r="G557" s="108">
        <f t="array" ref="G557">IF(F557&lt;&gt;"",INDEX(tb_MainDatabase[Barcode],MATCH(F557,tb_MainDatabase[Link],0)),"")</f>
        <v>8857128012132</v>
      </c>
      <c r="H557" s="62" t="str">
        <f t="array" ref="H557">IF(F557&lt;&gt;"",INDEX(tb_MainDatabase[Grand],MATCH(F557,tb_MainDatabase[Link],0)),"")</f>
        <v>Cloth</v>
      </c>
      <c r="I557" s="62" t="str">
        <f t="array" ref="I557">IF(F557&lt;&gt;"",INDEX(tb_MainDatabase[Size],MATCH(F557,tb_MainDatabase[Link],0)),"")</f>
        <v>Size M</v>
      </c>
      <c r="J557" s="65">
        <v>1.0</v>
      </c>
      <c r="K557" s="57">
        <f t="array" ref="K557">IF(F557&lt;&gt;"",INDEX(tb_MainDatabase[ราคา],MATCH(F557,tb_MainDatabase[Link],0)),"")*J557</f>
        <v>0</v>
      </c>
      <c r="L557" s="65"/>
      <c r="M557" s="57">
        <f t="shared" si="2"/>
        <v>0</v>
      </c>
      <c r="N557" s="75">
        <f t="shared" si="3"/>
        <v>0</v>
      </c>
      <c r="O557" s="77"/>
      <c r="P557" s="107"/>
      <c r="Q557" s="80"/>
      <c r="R557" s="84">
        <f t="shared" si="4"/>
        <v>0</v>
      </c>
      <c r="S557" s="84"/>
      <c r="T557" s="84"/>
    </row>
    <row r="558" ht="22.5" customHeight="1">
      <c r="A558" s="39" t="s">
        <v>1062</v>
      </c>
      <c r="B558" s="44">
        <v>46040.0</v>
      </c>
      <c r="C558" s="46" t="s">
        <v>601</v>
      </c>
      <c r="D558" s="48" t="s">
        <v>1304</v>
      </c>
      <c r="E558" s="90">
        <v>2.02600000000096E14</v>
      </c>
      <c r="F558" s="53" t="s">
        <v>89</v>
      </c>
      <c r="G558" s="57">
        <f t="array" ref="G558">IF(F558&lt;&gt;"",INDEX(tb_MainDatabase[Barcode],MATCH(F558,tb_MainDatabase[Link],0)),"")</f>
        <v>8857128011058</v>
      </c>
      <c r="H558" s="62" t="str">
        <f t="array" ref="H558">IF(F558&lt;&gt;"",INDEX(tb_MainDatabase[Grand],MATCH(F558,tb_MainDatabase[Link],0)),"")</f>
        <v>EDP</v>
      </c>
      <c r="I558" s="62" t="str">
        <f t="array" ref="I558">IF(F558&lt;&gt;"",INDEX(tb_MainDatabase[Size],MATCH(F558,tb_MainDatabase[Link],0)),"")</f>
        <v>50 ml.</v>
      </c>
      <c r="J558" s="65">
        <v>1.0</v>
      </c>
      <c r="K558" s="57">
        <f t="array" ref="K558">IF(F558&lt;&gt;"",INDEX(tb_MainDatabase[ราคา],MATCH(F558,tb_MainDatabase[Link],0)),"")*J558</f>
        <v>1890</v>
      </c>
      <c r="L558" s="65">
        <v>300.0</v>
      </c>
      <c r="M558" s="57">
        <f t="shared" si="2"/>
        <v>1590</v>
      </c>
      <c r="N558" s="75">
        <f t="shared" si="3"/>
        <v>3180</v>
      </c>
      <c r="O558" s="77" t="s">
        <v>370</v>
      </c>
      <c r="P558" s="142">
        <v>46040.0</v>
      </c>
      <c r="Q558" s="80">
        <v>0.7791666666666667</v>
      </c>
      <c r="R558" s="84" t="str">
        <f t="shared" si="4"/>
        <v>1768736500908257294</v>
      </c>
      <c r="S558" s="84"/>
      <c r="T558" s="84"/>
    </row>
    <row r="559" ht="22.5" customHeight="1">
      <c r="A559" s="39" t="s">
        <v>1062</v>
      </c>
      <c r="B559" s="44">
        <v>46040.0</v>
      </c>
      <c r="C559" s="46" t="s">
        <v>601</v>
      </c>
      <c r="D559" s="48" t="s">
        <v>1304</v>
      </c>
      <c r="E559" s="90">
        <v>2.02600000000096E14</v>
      </c>
      <c r="F559" s="53" t="s">
        <v>175</v>
      </c>
      <c r="G559" s="57">
        <f t="array" ref="G559">IF(F559&lt;&gt;"",INDEX(tb_MainDatabase[Barcode],MATCH(F559,tb_MainDatabase[Link],0)),"")</f>
        <v>8857128011287</v>
      </c>
      <c r="H559" s="62" t="str">
        <f t="array" ref="H559">IF(F559&lt;&gt;"",INDEX(tb_MainDatabase[Grand],MATCH(F559,tb_MainDatabase[Link],0)),"")</f>
        <v>EDP</v>
      </c>
      <c r="I559" s="62" t="str">
        <f t="array" ref="I559">IF(F559&lt;&gt;"",INDEX(tb_MainDatabase[Size],MATCH(F559,tb_MainDatabase[Link],0)),"")</f>
        <v>50 ml.</v>
      </c>
      <c r="J559" s="65">
        <v>1.0</v>
      </c>
      <c r="K559" s="57">
        <f t="array" ref="K559">IF(F559&lt;&gt;"",INDEX(tb_MainDatabase[ราคา],MATCH(F559,tb_MainDatabase[Link],0)),"")*J559</f>
        <v>1890</v>
      </c>
      <c r="L559" s="65">
        <v>300.0</v>
      </c>
      <c r="M559" s="57">
        <f t="shared" si="2"/>
        <v>1590</v>
      </c>
      <c r="N559" s="75">
        <f t="shared" si="3"/>
        <v>0</v>
      </c>
      <c r="O559" s="77"/>
      <c r="P559" s="107"/>
      <c r="Q559" s="80"/>
      <c r="R559" s="84">
        <f t="shared" si="4"/>
        <v>0</v>
      </c>
      <c r="S559" s="84"/>
      <c r="T559" s="84"/>
    </row>
    <row r="560" ht="22.5" customHeight="1">
      <c r="A560" s="39" t="s">
        <v>1062</v>
      </c>
      <c r="B560" s="44">
        <v>46040.0</v>
      </c>
      <c r="C560" s="46" t="s">
        <v>601</v>
      </c>
      <c r="D560" s="48" t="s">
        <v>1304</v>
      </c>
      <c r="E560" s="90">
        <v>2.02600000000096E14</v>
      </c>
      <c r="F560" s="53" t="s">
        <v>859</v>
      </c>
      <c r="G560" s="57">
        <f t="array" ref="G560">IF(F560&lt;&gt;"",INDEX(tb_MainDatabase[Barcode],MATCH(F560,tb_MainDatabase[Link],0)),"")</f>
        <v>8857128012044</v>
      </c>
      <c r="H560" s="62" t="str">
        <f t="array" ref="H560">IF(F560&lt;&gt;"",INDEX(tb_MainDatabase[Grand],MATCH(F560,tb_MainDatabase[Link],0)),"")</f>
        <v>EDP</v>
      </c>
      <c r="I560" s="62" t="str">
        <f t="array" ref="I560">IF(F560&lt;&gt;"",INDEX(tb_MainDatabase[Size],MATCH(F560,tb_MainDatabase[Link],0)),"")</f>
        <v>4 ml.</v>
      </c>
      <c r="J560" s="65">
        <v>2.0</v>
      </c>
      <c r="K560" s="57">
        <f t="array" ref="K560">IF(F560&lt;&gt;"",INDEX(tb_MainDatabase[ราคา],MATCH(F560,tb_MainDatabase[Link],0)),"")*J560</f>
        <v>358</v>
      </c>
      <c r="L560" s="65">
        <v>179.0</v>
      </c>
      <c r="M560" s="57">
        <f t="shared" si="2"/>
        <v>0</v>
      </c>
      <c r="N560" s="75">
        <f t="shared" si="3"/>
        <v>0</v>
      </c>
      <c r="O560" s="77"/>
      <c r="P560" s="107"/>
      <c r="Q560" s="80"/>
      <c r="R560" s="84">
        <f t="shared" si="4"/>
        <v>0</v>
      </c>
      <c r="S560" s="84"/>
      <c r="T560" s="84"/>
    </row>
    <row r="561" ht="22.5" customHeight="1">
      <c r="A561" s="39" t="s">
        <v>1062</v>
      </c>
      <c r="B561" s="44">
        <v>46040.0</v>
      </c>
      <c r="C561" s="46" t="s">
        <v>601</v>
      </c>
      <c r="D561" s="48" t="s">
        <v>1304</v>
      </c>
      <c r="E561" s="90">
        <v>2.02600000000096E14</v>
      </c>
      <c r="F561" s="53" t="s">
        <v>155</v>
      </c>
      <c r="G561" s="108">
        <f t="array" ref="G561">IF(F561&lt;&gt;"",INDEX(tb_MainDatabase[Barcode],MATCH(F561,tb_MainDatabase[Link],0)),"")</f>
        <v>8857128012130</v>
      </c>
      <c r="H561" s="62" t="str">
        <f t="array" ref="H561">IF(F561&lt;&gt;"",INDEX(tb_MainDatabase[Grand],MATCH(F561,tb_MainDatabase[Link],0)),"")</f>
        <v>Tumbler</v>
      </c>
      <c r="I561" s="62" t="str">
        <f t="array" ref="I561">IF(F561&lt;&gt;"",INDEX(tb_MainDatabase[Size],MATCH(F561,tb_MainDatabase[Link],0)),"")</f>
        <v>White</v>
      </c>
      <c r="J561" s="65">
        <v>1.0</v>
      </c>
      <c r="K561" s="57">
        <f t="array" ref="K561">IF(F561&lt;&gt;"",INDEX(tb_MainDatabase[ราคา],MATCH(F561,tb_MainDatabase[Link],0)),"")*J561</f>
        <v>0</v>
      </c>
      <c r="L561" s="65"/>
      <c r="M561" s="57">
        <f t="shared" si="2"/>
        <v>0</v>
      </c>
      <c r="N561" s="75">
        <f t="shared" si="3"/>
        <v>0</v>
      </c>
      <c r="O561" s="77"/>
      <c r="P561" s="107"/>
      <c r="Q561" s="80"/>
      <c r="R561" s="84">
        <f t="shared" si="4"/>
        <v>0</v>
      </c>
      <c r="S561" s="84"/>
      <c r="T561" s="84"/>
    </row>
    <row r="562" ht="22.5" customHeight="1">
      <c r="A562" s="39" t="s">
        <v>1062</v>
      </c>
      <c r="B562" s="44">
        <v>46040.0</v>
      </c>
      <c r="C562" s="46" t="s">
        <v>601</v>
      </c>
      <c r="D562" s="48" t="s">
        <v>1305</v>
      </c>
      <c r="E562" s="90">
        <v>2.02600000000097E14</v>
      </c>
      <c r="F562" s="53" t="s">
        <v>93</v>
      </c>
      <c r="G562" s="57">
        <f t="array" ref="G562">IF(F562&lt;&gt;"",INDEX(tb_MainDatabase[Barcode],MATCH(F562,tb_MainDatabase[Link],0)),"")</f>
        <v>8857128011171</v>
      </c>
      <c r="H562" s="62" t="str">
        <f t="array" ref="H562">IF(F562&lt;&gt;"",INDEX(tb_MainDatabase[Grand],MATCH(F562,tb_MainDatabase[Link],0)),"")</f>
        <v>EDP</v>
      </c>
      <c r="I562" s="62" t="str">
        <f t="array" ref="I562">IF(F562&lt;&gt;"",INDEX(tb_MainDatabase[Size],MATCH(F562,tb_MainDatabase[Link],0)),"")</f>
        <v>50 ml.</v>
      </c>
      <c r="J562" s="65">
        <v>1.0</v>
      </c>
      <c r="K562" s="57">
        <f t="array" ref="K562">IF(F562&lt;&gt;"",INDEX(tb_MainDatabase[ราคา],MATCH(F562,tb_MainDatabase[Link],0)),"")*J562</f>
        <v>1890</v>
      </c>
      <c r="L562" s="65">
        <v>300.0</v>
      </c>
      <c r="M562" s="57">
        <f t="shared" si="2"/>
        <v>1590</v>
      </c>
      <c r="N562" s="75">
        <f t="shared" si="3"/>
        <v>1590</v>
      </c>
      <c r="O562" s="77" t="s">
        <v>60</v>
      </c>
      <c r="P562" s="142">
        <v>46040.0</v>
      </c>
      <c r="Q562" s="80">
        <v>0.8354166666666667</v>
      </c>
      <c r="R562" s="84" t="str">
        <f t="shared" si="4"/>
        <v>1768741351792268331</v>
      </c>
      <c r="S562" s="84"/>
      <c r="T562" s="84"/>
    </row>
    <row r="563" ht="22.5" customHeight="1">
      <c r="A563" s="39" t="s">
        <v>1062</v>
      </c>
      <c r="B563" s="44">
        <v>46041.0</v>
      </c>
      <c r="C563" s="46" t="s">
        <v>1192</v>
      </c>
      <c r="D563" s="48" t="s">
        <v>1308</v>
      </c>
      <c r="E563" s="90">
        <v>2.02600000000098E14</v>
      </c>
      <c r="F563" s="53" t="s">
        <v>255</v>
      </c>
      <c r="G563" s="57">
        <f t="array" ref="G563">IF(F563&lt;&gt;"",INDEX(tb_MainDatabase[Barcode],MATCH(F563,tb_MainDatabase[Link],0)),"")</f>
        <v>8857128012047</v>
      </c>
      <c r="H563" s="62" t="str">
        <f t="array" ref="H563">IF(F563&lt;&gt;"",INDEX(tb_MainDatabase[Grand],MATCH(F563,tb_MainDatabase[Link],0)),"")</f>
        <v>EDP</v>
      </c>
      <c r="I563" s="62" t="str">
        <f t="array" ref="I563">IF(F563&lt;&gt;"",INDEX(tb_MainDatabase[Size],MATCH(F563,tb_MainDatabase[Link],0)),"")</f>
        <v>10 ml.</v>
      </c>
      <c r="J563" s="65">
        <v>1.0</v>
      </c>
      <c r="K563" s="57">
        <f t="array" ref="K563">IF(F563&lt;&gt;"",INDEX(tb_MainDatabase[ราคา],MATCH(F563,tb_MainDatabase[Link],0)),"")*J563</f>
        <v>450</v>
      </c>
      <c r="L563" s="65">
        <v>60.0</v>
      </c>
      <c r="M563" s="57">
        <f t="shared" si="2"/>
        <v>390</v>
      </c>
      <c r="N563" s="75">
        <f t="shared" si="3"/>
        <v>390</v>
      </c>
      <c r="O563" s="77" t="s">
        <v>370</v>
      </c>
      <c r="P563" s="142">
        <v>46041.0</v>
      </c>
      <c r="Q563" s="80">
        <v>0.6409722222222223</v>
      </c>
      <c r="R563" s="84" t="str">
        <f t="shared" si="4"/>
        <v>1768804329624874302</v>
      </c>
      <c r="S563" s="84"/>
      <c r="T563" s="84"/>
    </row>
    <row r="564" ht="22.5" customHeight="1">
      <c r="A564" s="39" t="s">
        <v>1062</v>
      </c>
      <c r="B564" s="44">
        <v>46041.0</v>
      </c>
      <c r="C564" s="46" t="s">
        <v>1192</v>
      </c>
      <c r="D564" s="48" t="s">
        <v>1312</v>
      </c>
      <c r="E564" s="90">
        <v>2.02600000000099E14</v>
      </c>
      <c r="F564" s="53" t="s">
        <v>141</v>
      </c>
      <c r="G564" s="57">
        <f t="array" ref="G564">IF(F564&lt;&gt;"",INDEX(tb_MainDatabase[Barcode],MATCH(F564,tb_MainDatabase[Link],0)),"")</f>
        <v>8857128012037</v>
      </c>
      <c r="H564" s="62" t="str">
        <f t="array" ref="H564">IF(F564&lt;&gt;"",INDEX(tb_MainDatabase[Grand],MATCH(F564,tb_MainDatabase[Link],0)),"")</f>
        <v>EDP</v>
      </c>
      <c r="I564" s="62" t="str">
        <f t="array" ref="I564">IF(F564&lt;&gt;"",INDEX(tb_MainDatabase[Size],MATCH(F564,tb_MainDatabase[Link],0)),"")</f>
        <v>10 ml.</v>
      </c>
      <c r="J564" s="65">
        <v>1.0</v>
      </c>
      <c r="K564" s="57">
        <f t="array" ref="K564">IF(F564&lt;&gt;"",INDEX(tb_MainDatabase[ราคา],MATCH(F564,tb_MainDatabase[Link],0)),"")*J564</f>
        <v>450</v>
      </c>
      <c r="L564" s="65">
        <v>60.0</v>
      </c>
      <c r="M564" s="57">
        <f t="shared" si="2"/>
        <v>390</v>
      </c>
      <c r="N564" s="75">
        <f t="shared" si="3"/>
        <v>390</v>
      </c>
      <c r="O564" s="77" t="s">
        <v>60</v>
      </c>
      <c r="P564" s="142">
        <v>46041.0</v>
      </c>
      <c r="Q564" s="80">
        <v>0.6805555555555556</v>
      </c>
      <c r="R564" s="84" t="str">
        <f t="shared" si="4"/>
        <v>1768811104923263157</v>
      </c>
      <c r="S564" s="84"/>
      <c r="T564" s="84"/>
    </row>
    <row r="565" ht="22.5" customHeight="1">
      <c r="A565" s="39" t="s">
        <v>1062</v>
      </c>
      <c r="B565" s="44">
        <v>46041.0</v>
      </c>
      <c r="C565" s="46" t="s">
        <v>1192</v>
      </c>
      <c r="D565" s="48" t="s">
        <v>1314</v>
      </c>
      <c r="E565" s="90">
        <v>2.026000000001E14</v>
      </c>
      <c r="F565" s="53" t="s">
        <v>136</v>
      </c>
      <c r="G565" s="57">
        <f t="array" ref="G565">IF(F565&lt;&gt;"",INDEX(tb_MainDatabase[Barcode],MATCH(F565,tb_MainDatabase[Link],0)),"")</f>
        <v>8857128011904</v>
      </c>
      <c r="H565" s="62" t="str">
        <f t="array" ref="H565">IF(F565&lt;&gt;"",INDEX(tb_MainDatabase[Grand],MATCH(F565,tb_MainDatabase[Link],0)),"")</f>
        <v>EDP</v>
      </c>
      <c r="I565" s="62" t="str">
        <f t="array" ref="I565">IF(F565&lt;&gt;"",INDEX(tb_MainDatabase[Size],MATCH(F565,tb_MainDatabase[Link],0)),"")</f>
        <v>30 ml.</v>
      </c>
      <c r="J565" s="65">
        <v>1.0</v>
      </c>
      <c r="K565" s="57">
        <f t="array" ref="K565">IF(F565&lt;&gt;"",INDEX(tb_MainDatabase[ราคา],MATCH(F565,tb_MainDatabase[Link],0)),"")*J565</f>
        <v>1290</v>
      </c>
      <c r="L565" s="65">
        <v>200.0</v>
      </c>
      <c r="M565" s="57">
        <f t="shared" si="2"/>
        <v>1090</v>
      </c>
      <c r="N565" s="75">
        <f t="shared" si="3"/>
        <v>1090</v>
      </c>
      <c r="O565" s="77" t="s">
        <v>370</v>
      </c>
      <c r="P565" s="142">
        <v>46041.0</v>
      </c>
      <c r="Q565" s="80">
        <v>0.8194444444444444</v>
      </c>
      <c r="R565" s="84" t="str">
        <f t="shared" si="4"/>
        <v>1768814482247598858</v>
      </c>
      <c r="S565" s="84"/>
      <c r="T565" s="84"/>
    </row>
    <row r="566" ht="22.5" customHeight="1">
      <c r="A566" s="39" t="s">
        <v>1062</v>
      </c>
      <c r="B566" s="44">
        <v>46041.0</v>
      </c>
      <c r="C566" s="46" t="s">
        <v>1192</v>
      </c>
      <c r="D566" s="48" t="s">
        <v>1317</v>
      </c>
      <c r="E566" s="90">
        <v>2.02600000000101E14</v>
      </c>
      <c r="F566" s="53" t="s">
        <v>180</v>
      </c>
      <c r="G566" s="57">
        <f t="array" ref="G566">IF(F566&lt;&gt;"",INDEX(tb_MainDatabase[Barcode],MATCH(F566,tb_MainDatabase[Link],0)),"")</f>
        <v>8857128012108</v>
      </c>
      <c r="H566" s="62" t="str">
        <f t="array" ref="H566">IF(F566&lt;&gt;"",INDEX(tb_MainDatabase[Grand],MATCH(F566,tb_MainDatabase[Link],0)),"")</f>
        <v>EDP+</v>
      </c>
      <c r="I566" s="62" t="str">
        <f t="array" ref="I566">IF(F566&lt;&gt;"",INDEX(tb_MainDatabase[Size],MATCH(F566,tb_MainDatabase[Link],0)),"")</f>
        <v>10 ml.</v>
      </c>
      <c r="J566" s="65">
        <v>1.0</v>
      </c>
      <c r="K566" s="57">
        <f t="array" ref="K566">IF(F566&lt;&gt;"",INDEX(tb_MainDatabase[ราคา],MATCH(F566,tb_MainDatabase[Link],0)),"")*J566</f>
        <v>650</v>
      </c>
      <c r="L566" s="65">
        <v>60.0</v>
      </c>
      <c r="M566" s="57">
        <f t="shared" si="2"/>
        <v>590</v>
      </c>
      <c r="N566" s="75">
        <f t="shared" si="3"/>
        <v>590</v>
      </c>
      <c r="O566" s="77" t="s">
        <v>370</v>
      </c>
      <c r="P566" s="142">
        <v>46041.0</v>
      </c>
      <c r="Q566" s="80">
        <v>0.8729166666666667</v>
      </c>
      <c r="R566" s="84" t="str">
        <f t="shared" si="4"/>
        <v>1768831000917590733</v>
      </c>
      <c r="S566" s="84"/>
      <c r="T566" s="84"/>
    </row>
    <row r="567" ht="22.5" customHeight="1">
      <c r="A567" s="39" t="s">
        <v>1062</v>
      </c>
      <c r="B567" s="44">
        <v>46042.0</v>
      </c>
      <c r="C567" s="46" t="s">
        <v>1192</v>
      </c>
      <c r="D567" s="48" t="s">
        <v>1318</v>
      </c>
      <c r="E567" s="90">
        <v>2.02600000000102E14</v>
      </c>
      <c r="F567" s="53" t="s">
        <v>216</v>
      </c>
      <c r="G567" s="57">
        <f t="array" ref="G567">IF(F567&lt;&gt;"",INDEX(tb_MainDatabase[Barcode],MATCH(F567,tb_MainDatabase[Link],0)),"")</f>
        <v>8857128011522</v>
      </c>
      <c r="H567" s="62" t="str">
        <f t="array" ref="H567">IF(F567&lt;&gt;"",INDEX(tb_MainDatabase[Grand],MATCH(F567,tb_MainDatabase[Link],0)),"")</f>
        <v>EDP</v>
      </c>
      <c r="I567" s="62" t="str">
        <f t="array" ref="I567">IF(F567&lt;&gt;"",INDEX(tb_MainDatabase[Size],MATCH(F567,tb_MainDatabase[Link],0)),"")</f>
        <v>50 ml.</v>
      </c>
      <c r="J567" s="65">
        <v>1.0</v>
      </c>
      <c r="K567" s="57">
        <f t="array" ref="K567">IF(F567&lt;&gt;"",INDEX(tb_MainDatabase[ราคา],MATCH(F567,tb_MainDatabase[Link],0)),"")*J567</f>
        <v>1890</v>
      </c>
      <c r="L567" s="65">
        <v>300.0</v>
      </c>
      <c r="M567" s="57">
        <f t="shared" si="2"/>
        <v>1590</v>
      </c>
      <c r="N567" s="75">
        <f t="shared" si="3"/>
        <v>1590</v>
      </c>
      <c r="O567" s="77" t="s">
        <v>133</v>
      </c>
      <c r="P567" s="107"/>
      <c r="Q567" s="80"/>
      <c r="R567" s="84" t="str">
        <f t="shared" si="4"/>
        <v>1768879067632658676</v>
      </c>
      <c r="S567" s="84"/>
      <c r="T567" s="84"/>
    </row>
    <row r="568" ht="22.5" customHeight="1">
      <c r="A568" s="39" t="s">
        <v>1062</v>
      </c>
      <c r="B568" s="44">
        <v>46042.0</v>
      </c>
      <c r="C568" s="46" t="s">
        <v>1192</v>
      </c>
      <c r="D568" s="48" t="s">
        <v>1329</v>
      </c>
      <c r="E568" s="90">
        <v>2.02600000000103E14</v>
      </c>
      <c r="F568" s="53" t="s">
        <v>1330</v>
      </c>
      <c r="G568" s="57">
        <f t="array" ref="G568">IF(F568&lt;&gt;"",INDEX(tb_MainDatabase[Barcode],MATCH(F568,tb_MainDatabase[Link],0)),"")</f>
        <v>8857128012069</v>
      </c>
      <c r="H568" s="62" t="str">
        <f t="array" ref="H568">IF(F568&lt;&gt;"",INDEX(tb_MainDatabase[Grand],MATCH(F568,tb_MainDatabase[Link],0)),"")</f>
        <v>EDP</v>
      </c>
      <c r="I568" s="62" t="str">
        <f t="array" ref="I568">IF(F568&lt;&gt;"",INDEX(tb_MainDatabase[Size],MATCH(F568,tb_MainDatabase[Link],0)),"")</f>
        <v>30 ml.</v>
      </c>
      <c r="J568" s="65">
        <v>1.0</v>
      </c>
      <c r="K568" s="57">
        <f t="array" ref="K568">IF(F568&lt;&gt;"",INDEX(tb_MainDatabase[ราคา],MATCH(F568,tb_MainDatabase[Link],0)),"")*J568</f>
        <v>1290</v>
      </c>
      <c r="L568" s="65">
        <v>200.0</v>
      </c>
      <c r="M568" s="57">
        <f t="shared" si="2"/>
        <v>1090</v>
      </c>
      <c r="N568" s="75">
        <f t="shared" si="3"/>
        <v>1090</v>
      </c>
      <c r="O568" s="77" t="s">
        <v>370</v>
      </c>
      <c r="P568" s="142">
        <v>46042.0</v>
      </c>
      <c r="Q568" s="80">
        <v>0.5416666666666666</v>
      </c>
      <c r="R568" s="84" t="str">
        <f t="shared" si="4"/>
        <v>1768886161014455452</v>
      </c>
      <c r="S568" s="84"/>
      <c r="T568" s="84"/>
    </row>
    <row r="569" ht="22.5" customHeight="1">
      <c r="A569" s="39" t="s">
        <v>1062</v>
      </c>
      <c r="B569" s="44">
        <v>46042.0</v>
      </c>
      <c r="C569" s="46" t="s">
        <v>1192</v>
      </c>
      <c r="D569" s="48" t="s">
        <v>1337</v>
      </c>
      <c r="E569" s="90">
        <v>2.02600000000104E14</v>
      </c>
      <c r="F569" s="53" t="s">
        <v>252</v>
      </c>
      <c r="G569" s="57">
        <f t="array" ref="G569">IF(F569&lt;&gt;"",INDEX(tb_MainDatabase[Barcode],MATCH(F569,tb_MainDatabase[Link],0)),"")</f>
        <v>8857128012035</v>
      </c>
      <c r="H569" s="62" t="str">
        <f t="array" ref="H569">IF(F569&lt;&gt;"",INDEX(tb_MainDatabase[Grand],MATCH(F569,tb_MainDatabase[Link],0)),"")</f>
        <v>EDP</v>
      </c>
      <c r="I569" s="62" t="str">
        <f t="array" ref="I569">IF(F569&lt;&gt;"",INDEX(tb_MainDatabase[Size],MATCH(F569,tb_MainDatabase[Link],0)),"")</f>
        <v>10 ml.</v>
      </c>
      <c r="J569" s="65">
        <v>1.0</v>
      </c>
      <c r="K569" s="57">
        <f t="array" ref="K569">IF(F569&lt;&gt;"",INDEX(tb_MainDatabase[ราคา],MATCH(F569,tb_MainDatabase[Link],0)),"")*J569</f>
        <v>450</v>
      </c>
      <c r="L569" s="65">
        <v>60.0</v>
      </c>
      <c r="M569" s="57">
        <f t="shared" si="2"/>
        <v>390</v>
      </c>
      <c r="N569" s="75">
        <f t="shared" si="3"/>
        <v>390</v>
      </c>
      <c r="O569" s="77" t="s">
        <v>133</v>
      </c>
      <c r="P569" s="107"/>
      <c r="Q569" s="80"/>
      <c r="R569" s="84" t="str">
        <f t="shared" si="4"/>
        <v>1768888898191673312</v>
      </c>
      <c r="S569" s="84"/>
      <c r="T569" s="84"/>
    </row>
    <row r="570" ht="22.5" customHeight="1">
      <c r="A570" s="39" t="s">
        <v>1062</v>
      </c>
      <c r="B570" s="44">
        <v>46042.0</v>
      </c>
      <c r="C570" s="46" t="s">
        <v>1192</v>
      </c>
      <c r="D570" s="48" t="s">
        <v>1341</v>
      </c>
      <c r="E570" s="90">
        <v>2.02600000000105E14</v>
      </c>
      <c r="F570" s="53" t="s">
        <v>77</v>
      </c>
      <c r="G570" s="57">
        <f t="array" ref="G570">IF(F570&lt;&gt;"",INDEX(tb_MainDatabase[Barcode],MATCH(F570,tb_MainDatabase[Link],0)),"")</f>
        <v>8857128012030</v>
      </c>
      <c r="H570" s="62" t="str">
        <f t="array" ref="H570">IF(F570&lt;&gt;"",INDEX(tb_MainDatabase[Grand],MATCH(F570,tb_MainDatabase[Link],0)),"")</f>
        <v>EDP</v>
      </c>
      <c r="I570" s="62" t="str">
        <f t="array" ref="I570">IF(F570&lt;&gt;"",INDEX(tb_MainDatabase[Size],MATCH(F570,tb_MainDatabase[Link],0)),"")</f>
        <v>10 ml.</v>
      </c>
      <c r="J570" s="65">
        <v>1.0</v>
      </c>
      <c r="K570" s="57">
        <f t="array" ref="K570">IF(F570&lt;&gt;"",INDEX(tb_MainDatabase[ราคา],MATCH(F570,tb_MainDatabase[Link],0)),"")*J570</f>
        <v>450</v>
      </c>
      <c r="L570" s="65">
        <v>60.0</v>
      </c>
      <c r="M570" s="57">
        <f t="shared" si="2"/>
        <v>390</v>
      </c>
      <c r="N570" s="75">
        <f t="shared" si="3"/>
        <v>780</v>
      </c>
      <c r="O570" s="77" t="s">
        <v>133</v>
      </c>
      <c r="P570" s="107"/>
      <c r="Q570" s="80"/>
      <c r="R570" s="84" t="str">
        <f t="shared" si="4"/>
        <v>1768898775443894518</v>
      </c>
      <c r="S570" s="84"/>
      <c r="T570" s="84"/>
    </row>
    <row r="571" ht="22.5" customHeight="1">
      <c r="A571" s="39" t="s">
        <v>1062</v>
      </c>
      <c r="B571" s="44">
        <v>46042.0</v>
      </c>
      <c r="C571" s="46" t="s">
        <v>1192</v>
      </c>
      <c r="D571" s="48" t="s">
        <v>1341</v>
      </c>
      <c r="E571" s="90">
        <v>2.02600000000105E14</v>
      </c>
      <c r="F571" s="53" t="s">
        <v>252</v>
      </c>
      <c r="G571" s="57">
        <f t="array" ref="G571">IF(F571&lt;&gt;"",INDEX(tb_MainDatabase[Barcode],MATCH(F571,tb_MainDatabase[Link],0)),"")</f>
        <v>8857128012035</v>
      </c>
      <c r="H571" s="62" t="str">
        <f t="array" ref="H571">IF(F571&lt;&gt;"",INDEX(tb_MainDatabase[Grand],MATCH(F571,tb_MainDatabase[Link],0)),"")</f>
        <v>EDP</v>
      </c>
      <c r="I571" s="62" t="str">
        <f t="array" ref="I571">IF(F571&lt;&gt;"",INDEX(tb_MainDatabase[Size],MATCH(F571,tb_MainDatabase[Link],0)),"")</f>
        <v>10 ml.</v>
      </c>
      <c r="J571" s="65">
        <v>1.0</v>
      </c>
      <c r="K571" s="57">
        <f t="array" ref="K571">IF(F571&lt;&gt;"",INDEX(tb_MainDatabase[ราคา],MATCH(F571,tb_MainDatabase[Link],0)),"")*J571</f>
        <v>450</v>
      </c>
      <c r="L571" s="65">
        <v>60.0</v>
      </c>
      <c r="M571" s="57">
        <f t="shared" si="2"/>
        <v>390</v>
      </c>
      <c r="N571" s="75">
        <f t="shared" si="3"/>
        <v>0</v>
      </c>
      <c r="O571" s="77"/>
      <c r="P571" s="107"/>
      <c r="Q571" s="80"/>
      <c r="R571" s="84">
        <f t="shared" si="4"/>
        <v>0</v>
      </c>
      <c r="S571" s="84"/>
      <c r="T571" s="84"/>
    </row>
    <row r="572" ht="22.5" customHeight="1">
      <c r="A572" s="39" t="s">
        <v>1062</v>
      </c>
      <c r="B572" s="44">
        <v>46042.0</v>
      </c>
      <c r="C572" s="46" t="s">
        <v>1192</v>
      </c>
      <c r="D572" s="48" t="s">
        <v>1349</v>
      </c>
      <c r="E572" s="90">
        <v>2.02600000000106E14</v>
      </c>
      <c r="F572" s="53" t="s">
        <v>1100</v>
      </c>
      <c r="G572" s="57">
        <f t="array" ref="G572">IF(F572&lt;&gt;"",INDEX(tb_MainDatabase[Barcode],MATCH(F572,tb_MainDatabase[Link],0)),"")</f>
        <v>8857128011263</v>
      </c>
      <c r="H572" s="62" t="str">
        <f t="array" ref="H572">IF(F572&lt;&gt;"",INDEX(tb_MainDatabase[Grand],MATCH(F572,tb_MainDatabase[Link],0)),"")</f>
        <v>EDP</v>
      </c>
      <c r="I572" s="62" t="str">
        <f t="array" ref="I572">IF(F572&lt;&gt;"",INDEX(tb_MainDatabase[Size],MATCH(F572,tb_MainDatabase[Link],0)),"")</f>
        <v>10 ml.</v>
      </c>
      <c r="J572" s="65">
        <v>1.0</v>
      </c>
      <c r="K572" s="57">
        <f t="array" ref="K572">IF(F572&lt;&gt;"",INDEX(tb_MainDatabase[ราคา],MATCH(F572,tb_MainDatabase[Link],0)),"")*J572</f>
        <v>450</v>
      </c>
      <c r="L572" s="65">
        <v>60.0</v>
      </c>
      <c r="M572" s="57">
        <f t="shared" si="2"/>
        <v>390</v>
      </c>
      <c r="N572" s="75">
        <f t="shared" si="3"/>
        <v>390</v>
      </c>
      <c r="O572" s="77" t="s">
        <v>133</v>
      </c>
      <c r="P572" s="107"/>
      <c r="Q572" s="80"/>
      <c r="R572" s="84" t="str">
        <f t="shared" si="4"/>
        <v>1768908196588992024</v>
      </c>
      <c r="S572" s="84"/>
      <c r="T572" s="84"/>
    </row>
    <row r="573" ht="22.5" customHeight="1">
      <c r="A573" s="39" t="s">
        <v>1062</v>
      </c>
      <c r="B573" s="44">
        <v>46042.0</v>
      </c>
      <c r="C573" s="46" t="s">
        <v>1192</v>
      </c>
      <c r="D573" s="48" t="s">
        <v>1353</v>
      </c>
      <c r="E573" s="90">
        <v>2.02600000000107E14</v>
      </c>
      <c r="F573" s="53" t="s">
        <v>333</v>
      </c>
      <c r="G573" s="57">
        <f t="array" ref="G573">IF(F573&lt;&gt;"",INDEX(tb_MainDatabase[Barcode],MATCH(F573,tb_MainDatabase[Link],0)),"")</f>
        <v>8857128012048</v>
      </c>
      <c r="H573" s="62" t="str">
        <f t="array" ref="H573">IF(F573&lt;&gt;"",INDEX(tb_MainDatabase[Grand],MATCH(F573,tb_MainDatabase[Link],0)),"")</f>
        <v>EDP</v>
      </c>
      <c r="I573" s="62" t="str">
        <f t="array" ref="I573">IF(F573&lt;&gt;"",INDEX(tb_MainDatabase[Size],MATCH(F573,tb_MainDatabase[Link],0)),"")</f>
        <v>30 ml.</v>
      </c>
      <c r="J573" s="65">
        <v>1.0</v>
      </c>
      <c r="K573" s="57">
        <f t="array" ref="K573">IF(F573&lt;&gt;"",INDEX(tb_MainDatabase[ราคา],MATCH(F573,tb_MainDatabase[Link],0)),"")*J573</f>
        <v>1290</v>
      </c>
      <c r="L573" s="65">
        <v>200.0</v>
      </c>
      <c r="M573" s="57">
        <f t="shared" si="2"/>
        <v>1090</v>
      </c>
      <c r="N573" s="75">
        <f t="shared" si="3"/>
        <v>1090</v>
      </c>
      <c r="O573" s="77" t="s">
        <v>370</v>
      </c>
      <c r="P573" s="142">
        <v>46042.0</v>
      </c>
      <c r="Q573" s="80">
        <v>0.9020833333333333</v>
      </c>
      <c r="R573" s="84" t="str">
        <f t="shared" si="4"/>
        <v>1768919914554441822</v>
      </c>
      <c r="S573" s="84"/>
      <c r="T573" s="84"/>
    </row>
    <row r="574" ht="22.5" customHeight="1">
      <c r="A574" s="39" t="s">
        <v>1062</v>
      </c>
      <c r="B574" s="44">
        <v>46043.0</v>
      </c>
      <c r="C574" s="46" t="s">
        <v>1192</v>
      </c>
      <c r="D574" s="48" t="s">
        <v>1358</v>
      </c>
      <c r="E574" s="90">
        <v>2.02600000000108E14</v>
      </c>
      <c r="F574" s="53" t="s">
        <v>285</v>
      </c>
      <c r="G574" s="57">
        <f t="array" ref="G574">IF(F574&lt;&gt;"",INDEX(tb_MainDatabase[Barcode],MATCH(F574,tb_MainDatabase[Link],0)),"")</f>
        <v>8857128011065</v>
      </c>
      <c r="H574" s="62" t="str">
        <f t="array" ref="H574">IF(F574&lt;&gt;"",INDEX(tb_MainDatabase[Grand],MATCH(F574,tb_MainDatabase[Link],0)),"")</f>
        <v>EDP</v>
      </c>
      <c r="I574" s="62" t="str">
        <f t="array" ref="I574">IF(F574&lt;&gt;"",INDEX(tb_MainDatabase[Size],MATCH(F574,tb_MainDatabase[Link],0)),"")</f>
        <v>50 ml.</v>
      </c>
      <c r="J574" s="65">
        <v>1.0</v>
      </c>
      <c r="K574" s="57">
        <f t="array" ref="K574">IF(F574&lt;&gt;"",INDEX(tb_MainDatabase[ราคา],MATCH(F574,tb_MainDatabase[Link],0)),"")*J574</f>
        <v>1890</v>
      </c>
      <c r="L574" s="65">
        <v>300.0</v>
      </c>
      <c r="M574" s="57">
        <f t="shared" si="2"/>
        <v>1590</v>
      </c>
      <c r="N574" s="75">
        <f t="shared" si="3"/>
        <v>1590</v>
      </c>
      <c r="O574" s="77" t="s">
        <v>60</v>
      </c>
      <c r="P574" s="142">
        <v>46043.0</v>
      </c>
      <c r="Q574" s="80">
        <v>0.5305555555555556</v>
      </c>
      <c r="R574" s="84" t="str">
        <f t="shared" si="4"/>
        <v>1768974212766147089</v>
      </c>
      <c r="S574" s="84"/>
      <c r="T574" s="84"/>
    </row>
    <row r="575" ht="22.5" customHeight="1">
      <c r="A575" s="39" t="s">
        <v>1062</v>
      </c>
      <c r="B575" s="44">
        <v>46043.0</v>
      </c>
      <c r="C575" s="46" t="s">
        <v>1192</v>
      </c>
      <c r="D575" s="48" t="s">
        <v>1364</v>
      </c>
      <c r="E575" s="90">
        <v>2.0260000000011E14</v>
      </c>
      <c r="F575" s="53" t="s">
        <v>847</v>
      </c>
      <c r="G575" s="57">
        <f t="array" ref="G575">IF(F575&lt;&gt;"",INDEX(tb_MainDatabase[Barcode],MATCH(F575,tb_MainDatabase[Link],0)),"")</f>
        <v>8857128011843</v>
      </c>
      <c r="H575" s="62" t="str">
        <f t="array" ref="H575">IF(F575&lt;&gt;"",INDEX(tb_MainDatabase[Grand],MATCH(F575,tb_MainDatabase[Link],0)),"")</f>
        <v>EDP</v>
      </c>
      <c r="I575" s="62" t="str">
        <f t="array" ref="I575">IF(F575&lt;&gt;"",INDEX(tb_MainDatabase[Size],MATCH(F575,tb_MainDatabase[Link],0)),"")</f>
        <v>30 ml.</v>
      </c>
      <c r="J575" s="65">
        <v>1.0</v>
      </c>
      <c r="K575" s="57">
        <f t="array" ref="K575">IF(F575&lt;&gt;"",INDEX(tb_MainDatabase[ราคา],MATCH(F575,tb_MainDatabase[Link],0)),"")*J575</f>
        <v>1290</v>
      </c>
      <c r="L575" s="65">
        <v>200.0</v>
      </c>
      <c r="M575" s="57">
        <f t="shared" si="2"/>
        <v>1090</v>
      </c>
      <c r="N575" s="75">
        <f t="shared" si="3"/>
        <v>1090</v>
      </c>
      <c r="O575" s="77" t="s">
        <v>370</v>
      </c>
      <c r="P575" s="142">
        <v>46043.0</v>
      </c>
      <c r="Q575" s="80">
        <v>0.6166666666666667</v>
      </c>
      <c r="R575" s="84" t="str">
        <f t="shared" si="4"/>
        <v>1768981686621989232</v>
      </c>
      <c r="S575" s="84"/>
      <c r="T575" s="84"/>
    </row>
    <row r="576" ht="22.5" customHeight="1">
      <c r="A576" s="39" t="s">
        <v>1062</v>
      </c>
      <c r="B576" s="44">
        <v>46043.0</v>
      </c>
      <c r="C576" s="46" t="s">
        <v>1192</v>
      </c>
      <c r="D576" s="48" t="s">
        <v>1371</v>
      </c>
      <c r="E576" s="90">
        <v>2.02600000000111E14</v>
      </c>
      <c r="F576" s="53" t="s">
        <v>1372</v>
      </c>
      <c r="G576" s="57">
        <f t="array" ref="G576">IF(F576&lt;&gt;"",INDEX(tb_MainDatabase[Barcode],MATCH(F576,tb_MainDatabase[Link],0)),"")</f>
        <v>8857128012057</v>
      </c>
      <c r="H576" s="62" t="str">
        <f t="array" ref="H576">IF(F576&lt;&gt;"",INDEX(tb_MainDatabase[Grand],MATCH(F576,tb_MainDatabase[Link],0)),"")</f>
        <v>EDP</v>
      </c>
      <c r="I576" s="62" t="str">
        <f t="array" ref="I576">IF(F576&lt;&gt;"",INDEX(tb_MainDatabase[Size],MATCH(F576,tb_MainDatabase[Link],0)),"")</f>
        <v>30 ml.</v>
      </c>
      <c r="J576" s="65">
        <v>1.0</v>
      </c>
      <c r="K576" s="57">
        <f t="array" ref="K576">IF(F576&lt;&gt;"",INDEX(tb_MainDatabase[ราคา],MATCH(F576,tb_MainDatabase[Link],0)),"")*J576</f>
        <v>1290</v>
      </c>
      <c r="L576" s="65">
        <v>200.0</v>
      </c>
      <c r="M576" s="57">
        <f t="shared" si="2"/>
        <v>1090</v>
      </c>
      <c r="N576" s="75">
        <f t="shared" si="3"/>
        <v>2180</v>
      </c>
      <c r="O576" s="77" t="s">
        <v>133</v>
      </c>
      <c r="P576" s="107"/>
      <c r="Q576" s="80"/>
      <c r="R576" s="84" t="str">
        <f t="shared" si="4"/>
        <v>1768981983361507749</v>
      </c>
      <c r="S576" s="84"/>
      <c r="T576" s="84"/>
    </row>
    <row r="577" ht="22.5" customHeight="1">
      <c r="A577" s="39" t="s">
        <v>1062</v>
      </c>
      <c r="B577" s="44">
        <v>46043.0</v>
      </c>
      <c r="C577" s="46" t="s">
        <v>1192</v>
      </c>
      <c r="D577" s="48" t="s">
        <v>1371</v>
      </c>
      <c r="E577" s="90">
        <v>2.02600000000111E14</v>
      </c>
      <c r="F577" s="53" t="s">
        <v>1330</v>
      </c>
      <c r="G577" s="57">
        <f t="array" ref="G577">IF(F577&lt;&gt;"",INDEX(tb_MainDatabase[Barcode],MATCH(F577,tb_MainDatabase[Link],0)),"")</f>
        <v>8857128012069</v>
      </c>
      <c r="H577" s="62" t="str">
        <f t="array" ref="H577">IF(F577&lt;&gt;"",INDEX(tb_MainDatabase[Grand],MATCH(F577,tb_MainDatabase[Link],0)),"")</f>
        <v>EDP</v>
      </c>
      <c r="I577" s="62" t="str">
        <f t="array" ref="I577">IF(F577&lt;&gt;"",INDEX(tb_MainDatabase[Size],MATCH(F577,tb_MainDatabase[Link],0)),"")</f>
        <v>30 ml.</v>
      </c>
      <c r="J577" s="65">
        <v>1.0</v>
      </c>
      <c r="K577" s="57">
        <f t="array" ref="K577">IF(F577&lt;&gt;"",INDEX(tb_MainDatabase[ราคา],MATCH(F577,tb_MainDatabase[Link],0)),"")*J577</f>
        <v>1290</v>
      </c>
      <c r="L577" s="65">
        <v>200.0</v>
      </c>
      <c r="M577" s="57">
        <f t="shared" si="2"/>
        <v>1090</v>
      </c>
      <c r="N577" s="75">
        <f t="shared" si="3"/>
        <v>0</v>
      </c>
      <c r="O577" s="77"/>
      <c r="P577" s="107"/>
      <c r="Q577" s="80"/>
      <c r="R577" s="84">
        <f t="shared" si="4"/>
        <v>0</v>
      </c>
      <c r="S577" s="84"/>
      <c r="T577" s="84"/>
    </row>
    <row r="578" ht="22.5" customHeight="1">
      <c r="A578" s="39" t="s">
        <v>1062</v>
      </c>
      <c r="B578" s="44">
        <v>46043.0</v>
      </c>
      <c r="C578" s="46" t="s">
        <v>1192</v>
      </c>
      <c r="D578" s="48" t="s">
        <v>1371</v>
      </c>
      <c r="E578" s="90">
        <v>2.02600000000111E14</v>
      </c>
      <c r="F578" s="53" t="s">
        <v>809</v>
      </c>
      <c r="G578" s="57">
        <f t="array" ref="G578">IF(F578&lt;&gt;"",INDEX(tb_MainDatabase[Barcode],MATCH(F578,tb_MainDatabase[Link],0)),"")</f>
        <v>8857128012038</v>
      </c>
      <c r="H578" s="62" t="str">
        <f t="array" ref="H578">IF(F578&lt;&gt;"",INDEX(tb_MainDatabase[Grand],MATCH(F578,tb_MainDatabase[Link],0)),"")</f>
        <v>EDP</v>
      </c>
      <c r="I578" s="62" t="str">
        <f t="array" ref="I578">IF(F578&lt;&gt;"",INDEX(tb_MainDatabase[Size],MATCH(F578,tb_MainDatabase[Link],0)),"")</f>
        <v>4 ml.</v>
      </c>
      <c r="J578" s="65">
        <v>1.0</v>
      </c>
      <c r="K578" s="57">
        <f t="array" ref="K578">IF(F578&lt;&gt;"",INDEX(tb_MainDatabase[ราคา],MATCH(F578,tb_MainDatabase[Link],0)),"")*J578</f>
        <v>179</v>
      </c>
      <c r="L578" s="65">
        <v>179.0</v>
      </c>
      <c r="M578" s="57">
        <f t="shared" si="2"/>
        <v>0</v>
      </c>
      <c r="N578" s="75">
        <f t="shared" si="3"/>
        <v>0</v>
      </c>
      <c r="O578" s="77"/>
      <c r="P578" s="107"/>
      <c r="Q578" s="80"/>
      <c r="R578" s="84">
        <f t="shared" si="4"/>
        <v>0</v>
      </c>
      <c r="S578" s="84"/>
      <c r="T578" s="84"/>
    </row>
    <row r="579" ht="22.5" customHeight="1">
      <c r="A579" s="39" t="s">
        <v>1062</v>
      </c>
      <c r="B579" s="44">
        <v>46043.0</v>
      </c>
      <c r="C579" s="46" t="s">
        <v>1192</v>
      </c>
      <c r="D579" s="48" t="s">
        <v>1371</v>
      </c>
      <c r="E579" s="90">
        <v>2.02600000000111E14</v>
      </c>
      <c r="F579" s="53" t="s">
        <v>78</v>
      </c>
      <c r="G579" s="108">
        <f t="array" ref="G579">IF(F579&lt;&gt;"",INDEX(tb_MainDatabase[Barcode],MATCH(F579,tb_MainDatabase[Link],0)),"")</f>
        <v>8857128012132</v>
      </c>
      <c r="H579" s="62" t="str">
        <f t="array" ref="H579">IF(F579&lt;&gt;"",INDEX(tb_MainDatabase[Grand],MATCH(F579,tb_MainDatabase[Link],0)),"")</f>
        <v>Cloth</v>
      </c>
      <c r="I579" s="62" t="str">
        <f t="array" ref="I579">IF(F579&lt;&gt;"",INDEX(tb_MainDatabase[Size],MATCH(F579,tb_MainDatabase[Link],0)),"")</f>
        <v>Size M</v>
      </c>
      <c r="J579" s="65">
        <v>1.0</v>
      </c>
      <c r="K579" s="57">
        <f t="array" ref="K579">IF(F579&lt;&gt;"",INDEX(tb_MainDatabase[ราคา],MATCH(F579,tb_MainDatabase[Link],0)),"")*J579</f>
        <v>0</v>
      </c>
      <c r="L579" s="65"/>
      <c r="M579" s="57">
        <f t="shared" si="2"/>
        <v>0</v>
      </c>
      <c r="N579" s="75">
        <f t="shared" si="3"/>
        <v>0</v>
      </c>
      <c r="O579" s="77"/>
      <c r="P579" s="142"/>
      <c r="Q579" s="80"/>
      <c r="R579" s="84">
        <f t="shared" si="4"/>
        <v>0</v>
      </c>
      <c r="S579" s="84"/>
      <c r="T579" s="84"/>
    </row>
    <row r="580" ht="22.5" customHeight="1">
      <c r="A580" s="39" t="s">
        <v>1062</v>
      </c>
      <c r="B580" s="44">
        <v>46043.0</v>
      </c>
      <c r="C580" s="46" t="s">
        <v>1192</v>
      </c>
      <c r="D580" s="48" t="s">
        <v>1378</v>
      </c>
      <c r="E580" s="90">
        <v>2.02600000000112E14</v>
      </c>
      <c r="F580" s="53" t="s">
        <v>141</v>
      </c>
      <c r="G580" s="57">
        <f t="array" ref="G580">IF(F580&lt;&gt;"",INDEX(tb_MainDatabase[Barcode],MATCH(F580,tb_MainDatabase[Link],0)),"")</f>
        <v>8857128012037</v>
      </c>
      <c r="H580" s="62" t="str">
        <f t="array" ref="H580">IF(F580&lt;&gt;"",INDEX(tb_MainDatabase[Grand],MATCH(F580,tb_MainDatabase[Link],0)),"")</f>
        <v>EDP</v>
      </c>
      <c r="I580" s="62" t="str">
        <f t="array" ref="I580">IF(F580&lt;&gt;"",INDEX(tb_MainDatabase[Size],MATCH(F580,tb_MainDatabase[Link],0)),"")</f>
        <v>10 ml.</v>
      </c>
      <c r="J580" s="65">
        <v>1.0</v>
      </c>
      <c r="K580" s="57">
        <f t="array" ref="K580">IF(F580&lt;&gt;"",INDEX(tb_MainDatabase[ราคา],MATCH(F580,tb_MainDatabase[Link],0)),"")*J580</f>
        <v>450</v>
      </c>
      <c r="L580" s="65">
        <v>60.0</v>
      </c>
      <c r="M580" s="57">
        <f t="shared" si="2"/>
        <v>390</v>
      </c>
      <c r="N580" s="75">
        <f t="shared" si="3"/>
        <v>780</v>
      </c>
      <c r="O580" s="77" t="s">
        <v>370</v>
      </c>
      <c r="P580" s="142">
        <v>46043.0</v>
      </c>
      <c r="Q580" s="80">
        <v>0.6388888888888888</v>
      </c>
      <c r="R580" s="84" t="str">
        <f t="shared" si="4"/>
        <v>1768983616048115931</v>
      </c>
      <c r="S580" s="84"/>
      <c r="T580" s="84"/>
    </row>
    <row r="581" ht="22.5" customHeight="1">
      <c r="A581" s="39" t="s">
        <v>1062</v>
      </c>
      <c r="B581" s="44">
        <v>46043.0</v>
      </c>
      <c r="C581" s="46" t="s">
        <v>1192</v>
      </c>
      <c r="D581" s="48" t="s">
        <v>1378</v>
      </c>
      <c r="E581" s="90">
        <v>2.02600000000112E14</v>
      </c>
      <c r="F581" s="53" t="s">
        <v>129</v>
      </c>
      <c r="G581" s="57">
        <f t="array" ref="G581">IF(F581&lt;&gt;"",INDEX(tb_MainDatabase[Barcode],MATCH(F581,tb_MainDatabase[Link],0)),"")</f>
        <v>8857128012034</v>
      </c>
      <c r="H581" s="62" t="str">
        <f t="array" ref="H581">IF(F581&lt;&gt;"",INDEX(tb_MainDatabase[Grand],MATCH(F581,tb_MainDatabase[Link],0)),"")</f>
        <v>EDP</v>
      </c>
      <c r="I581" s="62" t="str">
        <f t="array" ref="I581">IF(F581&lt;&gt;"",INDEX(tb_MainDatabase[Size],MATCH(F581,tb_MainDatabase[Link],0)),"")</f>
        <v>10 ml.</v>
      </c>
      <c r="J581" s="65">
        <v>1.0</v>
      </c>
      <c r="K581" s="57">
        <f t="array" ref="K581">IF(F581&lt;&gt;"",INDEX(tb_MainDatabase[ราคา],MATCH(F581,tb_MainDatabase[Link],0)),"")*J581</f>
        <v>450</v>
      </c>
      <c r="L581" s="65">
        <v>60.0</v>
      </c>
      <c r="M581" s="57">
        <f t="shared" si="2"/>
        <v>390</v>
      </c>
      <c r="N581" s="75">
        <f t="shared" si="3"/>
        <v>0</v>
      </c>
      <c r="O581" s="77"/>
      <c r="P581" s="107"/>
      <c r="Q581" s="80"/>
      <c r="R581" s="84">
        <f t="shared" si="4"/>
        <v>0</v>
      </c>
      <c r="S581" s="84"/>
      <c r="T581" s="84"/>
    </row>
    <row r="582" ht="22.5" customHeight="1">
      <c r="A582" s="39" t="s">
        <v>1062</v>
      </c>
      <c r="B582" s="44">
        <v>46043.0</v>
      </c>
      <c r="C582" s="46" t="s">
        <v>1192</v>
      </c>
      <c r="D582" s="48" t="s">
        <v>1381</v>
      </c>
      <c r="E582" s="90">
        <v>2.02600000000113E14</v>
      </c>
      <c r="F582" s="53" t="s">
        <v>136</v>
      </c>
      <c r="G582" s="57">
        <f t="array" ref="G582">IF(F582&lt;&gt;"",INDEX(tb_MainDatabase[Barcode],MATCH(F582,tb_MainDatabase[Link],0)),"")</f>
        <v>8857128011904</v>
      </c>
      <c r="H582" s="62" t="str">
        <f t="array" ref="H582">IF(F582&lt;&gt;"",INDEX(tb_MainDatabase[Grand],MATCH(F582,tb_MainDatabase[Link],0)),"")</f>
        <v>EDP</v>
      </c>
      <c r="I582" s="62" t="str">
        <f t="array" ref="I582">IF(F582&lt;&gt;"",INDEX(tb_MainDatabase[Size],MATCH(F582,tb_MainDatabase[Link],0)),"")</f>
        <v>30 ml.</v>
      </c>
      <c r="J582" s="65">
        <v>1.0</v>
      </c>
      <c r="K582" s="57">
        <f t="array" ref="K582">IF(F582&lt;&gt;"",INDEX(tb_MainDatabase[ราคา],MATCH(F582,tb_MainDatabase[Link],0)),"")*J582</f>
        <v>1290</v>
      </c>
      <c r="L582" s="65">
        <v>200.0</v>
      </c>
      <c r="M582" s="57">
        <f t="shared" si="2"/>
        <v>1090</v>
      </c>
      <c r="N582" s="75">
        <f t="shared" si="3"/>
        <v>2180</v>
      </c>
      <c r="O582" s="77" t="s">
        <v>133</v>
      </c>
      <c r="P582" s="107"/>
      <c r="Q582" s="80"/>
      <c r="R582" s="84" t="str">
        <f t="shared" si="4"/>
        <v>1768985323951174993</v>
      </c>
      <c r="S582" s="84"/>
      <c r="T582" s="84"/>
    </row>
    <row r="583" ht="22.5" customHeight="1">
      <c r="A583" s="39" t="s">
        <v>1062</v>
      </c>
      <c r="B583" s="44">
        <v>46043.0</v>
      </c>
      <c r="C583" s="46" t="s">
        <v>1192</v>
      </c>
      <c r="D583" s="48" t="s">
        <v>1381</v>
      </c>
      <c r="E583" s="90">
        <v>2.02600000000113E14</v>
      </c>
      <c r="F583" s="53" t="s">
        <v>45</v>
      </c>
      <c r="G583" s="57">
        <f t="array" ref="G583">IF(F583&lt;&gt;"",INDEX(tb_MainDatabase[Barcode],MATCH(F583,tb_MainDatabase[Link],0)),"")</f>
        <v>8857128011850</v>
      </c>
      <c r="H583" s="62" t="str">
        <f t="array" ref="H583">IF(F583&lt;&gt;"",INDEX(tb_MainDatabase[Grand],MATCH(F583,tb_MainDatabase[Link],0)),"")</f>
        <v>EDP</v>
      </c>
      <c r="I583" s="62" t="str">
        <f t="array" ref="I583">IF(F583&lt;&gt;"",INDEX(tb_MainDatabase[Size],MATCH(F583,tb_MainDatabase[Link],0)),"")</f>
        <v>30 ml.</v>
      </c>
      <c r="J583" s="65">
        <v>1.0</v>
      </c>
      <c r="K583" s="57">
        <f t="array" ref="K583">IF(F583&lt;&gt;"",INDEX(tb_MainDatabase[ราคา],MATCH(F583,tb_MainDatabase[Link],0)),"")*J583</f>
        <v>1290</v>
      </c>
      <c r="L583" s="65">
        <v>200.0</v>
      </c>
      <c r="M583" s="57">
        <f t="shared" si="2"/>
        <v>1090</v>
      </c>
      <c r="N583" s="75">
        <f t="shared" si="3"/>
        <v>0</v>
      </c>
      <c r="O583" s="77"/>
      <c r="P583" s="107"/>
      <c r="Q583" s="80"/>
      <c r="R583" s="84">
        <f t="shared" si="4"/>
        <v>0</v>
      </c>
      <c r="S583" s="84"/>
      <c r="T583" s="84"/>
    </row>
    <row r="584" ht="22.5" customHeight="1">
      <c r="A584" s="39" t="s">
        <v>1062</v>
      </c>
      <c r="B584" s="44">
        <v>46043.0</v>
      </c>
      <c r="C584" s="46" t="s">
        <v>1192</v>
      </c>
      <c r="D584" s="48" t="s">
        <v>1381</v>
      </c>
      <c r="E584" s="90">
        <v>2.02600000000113E14</v>
      </c>
      <c r="F584" s="53" t="s">
        <v>1202</v>
      </c>
      <c r="G584" s="57">
        <f t="array" ref="G584">IF(F584&lt;&gt;"",INDEX(tb_MainDatabase[Barcode],MATCH(F584,tb_MainDatabase[Link],0)),"")</f>
        <v>8857128012071</v>
      </c>
      <c r="H584" s="62" t="str">
        <f t="array" ref="H584">IF(F584&lt;&gt;"",INDEX(tb_MainDatabase[Grand],MATCH(F584,tb_MainDatabase[Link],0)),"")</f>
        <v>EDP</v>
      </c>
      <c r="I584" s="62" t="str">
        <f t="array" ref="I584">IF(F584&lt;&gt;"",INDEX(tb_MainDatabase[Size],MATCH(F584,tb_MainDatabase[Link],0)),"")</f>
        <v>4 ml.</v>
      </c>
      <c r="J584" s="65">
        <v>1.0</v>
      </c>
      <c r="K584" s="57">
        <f t="array" ref="K584">IF(F584&lt;&gt;"",INDEX(tb_MainDatabase[ราคา],MATCH(F584,tb_MainDatabase[Link],0)),"")*J584</f>
        <v>179</v>
      </c>
      <c r="L584" s="65">
        <v>179.0</v>
      </c>
      <c r="M584" s="57">
        <f t="shared" si="2"/>
        <v>0</v>
      </c>
      <c r="N584" s="75">
        <f t="shared" si="3"/>
        <v>0</v>
      </c>
      <c r="O584" s="77"/>
      <c r="P584" s="107"/>
      <c r="Q584" s="80"/>
      <c r="R584" s="84">
        <f t="shared" si="4"/>
        <v>0</v>
      </c>
      <c r="S584" s="84"/>
      <c r="T584" s="84"/>
    </row>
    <row r="585" ht="22.5" customHeight="1">
      <c r="A585" s="39" t="s">
        <v>1062</v>
      </c>
      <c r="B585" s="44">
        <v>46043.0</v>
      </c>
      <c r="C585" s="46" t="s">
        <v>1192</v>
      </c>
      <c r="D585" s="48" t="s">
        <v>1381</v>
      </c>
      <c r="E585" s="90">
        <v>2.02600000000113E14</v>
      </c>
      <c r="F585" s="53" t="s">
        <v>78</v>
      </c>
      <c r="G585" s="108">
        <f t="array" ref="G585">IF(F585&lt;&gt;"",INDEX(tb_MainDatabase[Barcode],MATCH(F585,tb_MainDatabase[Link],0)),"")</f>
        <v>8857128012132</v>
      </c>
      <c r="H585" s="62" t="str">
        <f t="array" ref="H585">IF(F585&lt;&gt;"",INDEX(tb_MainDatabase[Grand],MATCH(F585,tb_MainDatabase[Link],0)),"")</f>
        <v>Cloth</v>
      </c>
      <c r="I585" s="62" t="str">
        <f t="array" ref="I585">IF(F585&lt;&gt;"",INDEX(tb_MainDatabase[Size],MATCH(F585,tb_MainDatabase[Link],0)),"")</f>
        <v>Size M</v>
      </c>
      <c r="J585" s="65">
        <v>1.0</v>
      </c>
      <c r="K585" s="57">
        <f t="array" ref="K585">IF(F585&lt;&gt;"",INDEX(tb_MainDatabase[ราคา],MATCH(F585,tb_MainDatabase[Link],0)),"")*J585</f>
        <v>0</v>
      </c>
      <c r="L585" s="65"/>
      <c r="M585" s="57">
        <f t="shared" si="2"/>
        <v>0</v>
      </c>
      <c r="N585" s="75">
        <f t="shared" si="3"/>
        <v>0</v>
      </c>
      <c r="O585" s="77"/>
      <c r="P585" s="107"/>
      <c r="Q585" s="80"/>
      <c r="R585" s="84">
        <f t="shared" si="4"/>
        <v>0</v>
      </c>
      <c r="S585" s="84"/>
      <c r="T585" s="84"/>
    </row>
    <row r="586" ht="22.5" customHeight="1">
      <c r="A586" s="39" t="s">
        <v>1062</v>
      </c>
      <c r="B586" s="44">
        <v>46043.0</v>
      </c>
      <c r="C586" s="46" t="s">
        <v>1192</v>
      </c>
      <c r="D586" s="48" t="s">
        <v>1387</v>
      </c>
      <c r="E586" s="90">
        <v>2.02600000000114E14</v>
      </c>
      <c r="F586" s="53" t="s">
        <v>45</v>
      </c>
      <c r="G586" s="57">
        <f t="array" ref="G586">IF(F586&lt;&gt;"",INDEX(tb_MainDatabase[Barcode],MATCH(F586,tb_MainDatabase[Link],0)),"")</f>
        <v>8857128011850</v>
      </c>
      <c r="H586" s="62" t="str">
        <f t="array" ref="H586">IF(F586&lt;&gt;"",INDEX(tb_MainDatabase[Grand],MATCH(F586,tb_MainDatabase[Link],0)),"")</f>
        <v>EDP</v>
      </c>
      <c r="I586" s="62" t="str">
        <f t="array" ref="I586">IF(F586&lt;&gt;"",INDEX(tb_MainDatabase[Size],MATCH(F586,tb_MainDatabase[Link],0)),"")</f>
        <v>30 ml.</v>
      </c>
      <c r="J586" s="65">
        <v>1.0</v>
      </c>
      <c r="K586" s="57">
        <f t="array" ref="K586">IF(F586&lt;&gt;"",INDEX(tb_MainDatabase[ราคา],MATCH(F586,tb_MainDatabase[Link],0)),"")*J586</f>
        <v>1290</v>
      </c>
      <c r="L586" s="65">
        <v>200.0</v>
      </c>
      <c r="M586" s="57">
        <f t="shared" si="2"/>
        <v>1090</v>
      </c>
      <c r="N586" s="75">
        <f t="shared" si="3"/>
        <v>2180</v>
      </c>
      <c r="O586" s="77" t="s">
        <v>370</v>
      </c>
      <c r="P586" s="142">
        <v>46043.0</v>
      </c>
      <c r="Q586" s="80">
        <v>0.6847222222222222</v>
      </c>
      <c r="R586" s="84" t="str">
        <f t="shared" si="4"/>
        <v>1768987407445156688</v>
      </c>
      <c r="S586" s="84"/>
      <c r="T586" s="84"/>
    </row>
    <row r="587" ht="22.5" customHeight="1">
      <c r="A587" s="39" t="s">
        <v>1062</v>
      </c>
      <c r="B587" s="44">
        <v>46043.0</v>
      </c>
      <c r="C587" s="46" t="s">
        <v>1192</v>
      </c>
      <c r="D587" s="48" t="s">
        <v>1387</v>
      </c>
      <c r="E587" s="90">
        <v>2.02600000000114E14</v>
      </c>
      <c r="F587" s="53" t="s">
        <v>451</v>
      </c>
      <c r="G587" s="57">
        <f t="array" ref="G587">IF(F587&lt;&gt;"",INDEX(tb_MainDatabase[Barcode],MATCH(F587,tb_MainDatabase[Link],0)),"")</f>
        <v>8857128011867</v>
      </c>
      <c r="H587" s="62" t="str">
        <f t="array" ref="H587">IF(F587&lt;&gt;"",INDEX(tb_MainDatabase[Grand],MATCH(F587,tb_MainDatabase[Link],0)),"")</f>
        <v>EDP</v>
      </c>
      <c r="I587" s="62" t="str">
        <f t="array" ref="I587">IF(F587&lt;&gt;"",INDEX(tb_MainDatabase[Size],MATCH(F587,tb_MainDatabase[Link],0)),"")</f>
        <v>30 ml.</v>
      </c>
      <c r="J587" s="65">
        <v>1.0</v>
      </c>
      <c r="K587" s="57">
        <f t="array" ref="K587">IF(F587&lt;&gt;"",INDEX(tb_MainDatabase[ราคา],MATCH(F587,tb_MainDatabase[Link],0)),"")*J587</f>
        <v>1290</v>
      </c>
      <c r="L587" s="65">
        <v>200.0</v>
      </c>
      <c r="M587" s="57">
        <f t="shared" si="2"/>
        <v>1090</v>
      </c>
      <c r="N587" s="75">
        <f t="shared" si="3"/>
        <v>0</v>
      </c>
      <c r="O587" s="77"/>
      <c r="P587" s="107"/>
      <c r="Q587" s="80"/>
      <c r="R587" s="84">
        <f t="shared" si="4"/>
        <v>0</v>
      </c>
      <c r="S587" s="84"/>
      <c r="T587" s="84"/>
    </row>
    <row r="588" ht="22.5" customHeight="1">
      <c r="A588" s="39" t="s">
        <v>1062</v>
      </c>
      <c r="B588" s="44">
        <v>46043.0</v>
      </c>
      <c r="C588" s="46" t="s">
        <v>1192</v>
      </c>
      <c r="D588" s="48" t="s">
        <v>1387</v>
      </c>
      <c r="E588" s="90">
        <v>2.02600000000114E14</v>
      </c>
      <c r="F588" s="53" t="s">
        <v>150</v>
      </c>
      <c r="G588" s="57">
        <f t="array" ref="G588">IF(F588&lt;&gt;"",INDEX(tb_MainDatabase[Barcode],MATCH(F588,tb_MainDatabase[Link],0)),"")</f>
        <v>8857128012016</v>
      </c>
      <c r="H588" s="62" t="str">
        <f t="array" ref="H588">IF(F588&lt;&gt;"",INDEX(tb_MainDatabase[Grand],MATCH(F588,tb_MainDatabase[Link],0)),"")</f>
        <v>EDP</v>
      </c>
      <c r="I588" s="62" t="str">
        <f t="array" ref="I588">IF(F588&lt;&gt;"",INDEX(tb_MainDatabase[Size],MATCH(F588,tb_MainDatabase[Link],0)),"")</f>
        <v>4 ml.</v>
      </c>
      <c r="J588" s="65">
        <v>1.0</v>
      </c>
      <c r="K588" s="57">
        <f t="array" ref="K588">IF(F588&lt;&gt;"",INDEX(tb_MainDatabase[ราคา],MATCH(F588,tb_MainDatabase[Link],0)),"")*J588</f>
        <v>179</v>
      </c>
      <c r="L588" s="65">
        <v>179.0</v>
      </c>
      <c r="M588" s="57">
        <f t="shared" si="2"/>
        <v>0</v>
      </c>
      <c r="N588" s="75">
        <f t="shared" si="3"/>
        <v>0</v>
      </c>
      <c r="O588" s="77"/>
      <c r="P588" s="107"/>
      <c r="Q588" s="80"/>
      <c r="R588" s="84">
        <f t="shared" si="4"/>
        <v>0</v>
      </c>
      <c r="S588" s="84"/>
      <c r="T588" s="84"/>
    </row>
    <row r="589" ht="22.5" customHeight="1">
      <c r="A589" s="39" t="s">
        <v>1062</v>
      </c>
      <c r="B589" s="44">
        <v>46043.0</v>
      </c>
      <c r="C589" s="46" t="s">
        <v>1192</v>
      </c>
      <c r="D589" s="48" t="s">
        <v>1387</v>
      </c>
      <c r="E589" s="90">
        <v>2.02600000000114E14</v>
      </c>
      <c r="F589" s="53" t="s">
        <v>78</v>
      </c>
      <c r="G589" s="108">
        <f t="array" ref="G589">IF(F589&lt;&gt;"",INDEX(tb_MainDatabase[Barcode],MATCH(F589,tb_MainDatabase[Link],0)),"")</f>
        <v>8857128012132</v>
      </c>
      <c r="H589" s="62" t="str">
        <f t="array" ref="H589">IF(F589&lt;&gt;"",INDEX(tb_MainDatabase[Grand],MATCH(F589,tb_MainDatabase[Link],0)),"")</f>
        <v>Cloth</v>
      </c>
      <c r="I589" s="62" t="str">
        <f t="array" ref="I589">IF(F589&lt;&gt;"",INDEX(tb_MainDatabase[Size],MATCH(F589,tb_MainDatabase[Link],0)),"")</f>
        <v>Size M</v>
      </c>
      <c r="J589" s="65">
        <v>1.0</v>
      </c>
      <c r="K589" s="57">
        <f t="array" ref="K589">IF(F589&lt;&gt;"",INDEX(tb_MainDatabase[ราคา],MATCH(F589,tb_MainDatabase[Link],0)),"")*J589</f>
        <v>0</v>
      </c>
      <c r="L589" s="65"/>
      <c r="M589" s="57">
        <f t="shared" si="2"/>
        <v>0</v>
      </c>
      <c r="N589" s="75">
        <f t="shared" si="3"/>
        <v>0</v>
      </c>
      <c r="O589" s="77"/>
      <c r="P589" s="107"/>
      <c r="Q589" s="80"/>
      <c r="R589" s="84">
        <f t="shared" si="4"/>
        <v>0</v>
      </c>
      <c r="S589" s="84"/>
      <c r="T589" s="84"/>
    </row>
    <row r="590" ht="22.5" customHeight="1">
      <c r="A590" s="39" t="s">
        <v>1062</v>
      </c>
      <c r="B590" s="44">
        <v>46043.0</v>
      </c>
      <c r="C590" s="46" t="s">
        <v>1192</v>
      </c>
      <c r="D590" s="48" t="s">
        <v>1393</v>
      </c>
      <c r="E590" s="90">
        <v>2.02600000000115E14</v>
      </c>
      <c r="F590" s="53" t="s">
        <v>224</v>
      </c>
      <c r="G590" s="57">
        <f t="array" ref="G590">IF(F590&lt;&gt;"",INDEX(tb_MainDatabase[Barcode],MATCH(F590,tb_MainDatabase[Link],0)),"")</f>
        <v>8857128012053</v>
      </c>
      <c r="H590" s="62" t="str">
        <f t="array" ref="H590">IF(F590&lt;&gt;"",INDEX(tb_MainDatabase[Grand],MATCH(F590,tb_MainDatabase[Link],0)),"")</f>
        <v>EDP</v>
      </c>
      <c r="I590" s="62" t="str">
        <f t="array" ref="I590">IF(F590&lt;&gt;"",INDEX(tb_MainDatabase[Size],MATCH(F590,tb_MainDatabase[Link],0)),"")</f>
        <v>10 ml.</v>
      </c>
      <c r="J590" s="65">
        <v>1.0</v>
      </c>
      <c r="K590" s="57">
        <f t="array" ref="K590">IF(F590&lt;&gt;"",INDEX(tb_MainDatabase[ราคา],MATCH(F590,tb_MainDatabase[Link],0)),"")*J590</f>
        <v>450</v>
      </c>
      <c r="L590" s="65">
        <v>60.0</v>
      </c>
      <c r="M590" s="57">
        <f t="shared" si="2"/>
        <v>390</v>
      </c>
      <c r="N590" s="75">
        <f t="shared" si="3"/>
        <v>390</v>
      </c>
      <c r="O590" s="77" t="s">
        <v>60</v>
      </c>
      <c r="P590" s="142">
        <v>46043.0</v>
      </c>
      <c r="Q590" s="80">
        <v>0.84375</v>
      </c>
      <c r="R590" s="84" t="str">
        <f t="shared" si="4"/>
        <v>1769001300449643667</v>
      </c>
      <c r="S590" s="84"/>
      <c r="T590" s="84"/>
    </row>
    <row r="591" ht="22.5" customHeight="1">
      <c r="A591" s="39" t="s">
        <v>1062</v>
      </c>
      <c r="B591" s="44">
        <v>46043.0</v>
      </c>
      <c r="C591" s="46" t="s">
        <v>1192</v>
      </c>
      <c r="D591" s="48" t="s">
        <v>1394</v>
      </c>
      <c r="E591" s="90">
        <v>2.02600000000116E14</v>
      </c>
      <c r="F591" s="53" t="s">
        <v>239</v>
      </c>
      <c r="G591" s="57">
        <f t="array" ref="G591">IF(F591&lt;&gt;"",INDEX(tb_MainDatabase[Barcode],MATCH(F591,tb_MainDatabase[Link],0)),"")</f>
        <v>8857128012093</v>
      </c>
      <c r="H591" s="62" t="str">
        <f t="array" ref="H591">IF(F591&lt;&gt;"",INDEX(tb_MainDatabase[Grand],MATCH(F591,tb_MainDatabase[Link],0)),"")</f>
        <v>EDP</v>
      </c>
      <c r="I591" s="62" t="str">
        <f t="array" ref="I591">IF(F591&lt;&gt;"",INDEX(tb_MainDatabase[Size],MATCH(F591,tb_MainDatabase[Link],0)),"")</f>
        <v>10 ml.</v>
      </c>
      <c r="J591" s="65">
        <v>1.0</v>
      </c>
      <c r="K591" s="57">
        <f t="array" ref="K591">IF(F591&lt;&gt;"",INDEX(tb_MainDatabase[ราคา],MATCH(F591,tb_MainDatabase[Link],0)),"")*J591</f>
        <v>450</v>
      </c>
      <c r="L591" s="65">
        <v>60.0</v>
      </c>
      <c r="M591" s="57">
        <f t="shared" si="2"/>
        <v>390</v>
      </c>
      <c r="N591" s="75">
        <f t="shared" si="3"/>
        <v>390</v>
      </c>
      <c r="O591" s="77" t="s">
        <v>133</v>
      </c>
      <c r="P591" s="107"/>
      <c r="Q591" s="80"/>
      <c r="R591" s="84" t="str">
        <f t="shared" si="4"/>
        <v>176900176541534430</v>
      </c>
      <c r="S591" s="84"/>
      <c r="T591" s="84"/>
    </row>
    <row r="592" ht="22.5" customHeight="1">
      <c r="A592" s="39" t="s">
        <v>1062</v>
      </c>
      <c r="B592" s="44">
        <v>46043.0</v>
      </c>
      <c r="C592" s="46" t="s">
        <v>1192</v>
      </c>
      <c r="D592" s="48" t="s">
        <v>1395</v>
      </c>
      <c r="E592" s="90">
        <v>2.02600000000117E14</v>
      </c>
      <c r="F592" s="53" t="s">
        <v>45</v>
      </c>
      <c r="G592" s="57">
        <f t="array" ref="G592">IF(F592&lt;&gt;"",INDEX(tb_MainDatabase[Barcode],MATCH(F592,tb_MainDatabase[Link],0)),"")</f>
        <v>8857128011850</v>
      </c>
      <c r="H592" s="62" t="str">
        <f t="array" ref="H592">IF(F592&lt;&gt;"",INDEX(tb_MainDatabase[Grand],MATCH(F592,tb_MainDatabase[Link],0)),"")</f>
        <v>EDP</v>
      </c>
      <c r="I592" s="62" t="str">
        <f t="array" ref="I592">IF(F592&lt;&gt;"",INDEX(tb_MainDatabase[Size],MATCH(F592,tb_MainDatabase[Link],0)),"")</f>
        <v>30 ml.</v>
      </c>
      <c r="J592" s="65">
        <v>1.0</v>
      </c>
      <c r="K592" s="57">
        <f t="array" ref="K592">IF(F592&lt;&gt;"",INDEX(tb_MainDatabase[ราคา],MATCH(F592,tb_MainDatabase[Link],0)),"")*J592</f>
        <v>1290</v>
      </c>
      <c r="L592" s="65">
        <v>200.0</v>
      </c>
      <c r="M592" s="57">
        <f t="shared" si="2"/>
        <v>1090</v>
      </c>
      <c r="N592" s="75">
        <f t="shared" si="3"/>
        <v>1090</v>
      </c>
      <c r="O592" s="77" t="s">
        <v>370</v>
      </c>
      <c r="P592" s="142">
        <v>46043.0</v>
      </c>
      <c r="Q592" s="80">
        <v>0.8701388888888889</v>
      </c>
      <c r="R592" s="84" t="str">
        <f t="shared" si="4"/>
        <v>1769003554091911339</v>
      </c>
      <c r="S592" s="84"/>
      <c r="T592" s="84"/>
    </row>
    <row r="593" ht="22.5" customHeight="1">
      <c r="A593" s="39" t="s">
        <v>1062</v>
      </c>
      <c r="B593" s="44">
        <v>46044.0</v>
      </c>
      <c r="C593" s="46" t="s">
        <v>601</v>
      </c>
      <c r="D593" s="48" t="s">
        <v>1396</v>
      </c>
      <c r="E593" s="90">
        <v>2.02600000000118E14</v>
      </c>
      <c r="F593" s="53" t="s">
        <v>89</v>
      </c>
      <c r="G593" s="57">
        <f t="array" ref="G593">IF(F593&lt;&gt;"",INDEX(tb_MainDatabase[Barcode],MATCH(F593,tb_MainDatabase[Link],0)),"")</f>
        <v>8857128011058</v>
      </c>
      <c r="H593" s="62" t="str">
        <f t="array" ref="H593">IF(F593&lt;&gt;"",INDEX(tb_MainDatabase[Grand],MATCH(F593,tb_MainDatabase[Link],0)),"")</f>
        <v>EDP</v>
      </c>
      <c r="I593" s="62" t="str">
        <f t="array" ref="I593">IF(F593&lt;&gt;"",INDEX(tb_MainDatabase[Size],MATCH(F593,tb_MainDatabase[Link],0)),"")</f>
        <v>50 ml.</v>
      </c>
      <c r="J593" s="65">
        <v>1.0</v>
      </c>
      <c r="K593" s="57">
        <f t="array" ref="K593">IF(F593&lt;&gt;"",INDEX(tb_MainDatabase[ราคา],MATCH(F593,tb_MainDatabase[Link],0)),"")*J593</f>
        <v>1890</v>
      </c>
      <c r="L593" s="65">
        <v>300.0</v>
      </c>
      <c r="M593" s="57">
        <f t="shared" si="2"/>
        <v>1590</v>
      </c>
      <c r="N593" s="75">
        <f t="shared" si="3"/>
        <v>1590</v>
      </c>
      <c r="O593" s="77" t="s">
        <v>370</v>
      </c>
      <c r="P593" s="142">
        <v>46044.0</v>
      </c>
      <c r="Q593" s="80">
        <v>0.475</v>
      </c>
      <c r="R593" s="84" t="str">
        <f t="shared" si="4"/>
        <v>1769055862397647713</v>
      </c>
      <c r="S593" s="84"/>
      <c r="T593" s="84"/>
    </row>
    <row r="594" ht="22.5" customHeight="1">
      <c r="A594" s="39" t="s">
        <v>1062</v>
      </c>
      <c r="B594" s="44">
        <v>46044.0</v>
      </c>
      <c r="C594" s="46" t="s">
        <v>601</v>
      </c>
      <c r="D594" s="48" t="s">
        <v>1397</v>
      </c>
      <c r="E594" s="90">
        <v>2.02600000000119E14</v>
      </c>
      <c r="F594" s="53" t="s">
        <v>430</v>
      </c>
      <c r="G594" s="57">
        <f t="array" ref="G594">IF(F594&lt;&gt;"",INDEX(tb_MainDatabase[Barcode],MATCH(F594,tb_MainDatabase[Link],0)),"")</f>
        <v>8857128012028</v>
      </c>
      <c r="H594" s="62" t="str">
        <f t="array" ref="H594">IF(F594&lt;&gt;"",INDEX(tb_MainDatabase[Grand],MATCH(F594,tb_MainDatabase[Link],0)),"")</f>
        <v>EDP</v>
      </c>
      <c r="I594" s="62" t="str">
        <f t="array" ref="I594">IF(F594&lt;&gt;"",INDEX(tb_MainDatabase[Size],MATCH(F594,tb_MainDatabase[Link],0)),"")</f>
        <v>10 ml.</v>
      </c>
      <c r="J594" s="65">
        <v>1.0</v>
      </c>
      <c r="K594" s="57">
        <f t="array" ref="K594">IF(F594&lt;&gt;"",INDEX(tb_MainDatabase[ราคา],MATCH(F594,tb_MainDatabase[Link],0)),"")*J594</f>
        <v>450</v>
      </c>
      <c r="L594" s="65">
        <v>60.0</v>
      </c>
      <c r="M594" s="57">
        <f t="shared" si="2"/>
        <v>390</v>
      </c>
      <c r="N594" s="75">
        <f t="shared" si="3"/>
        <v>780</v>
      </c>
      <c r="O594" s="77" t="s">
        <v>133</v>
      </c>
      <c r="P594" s="107"/>
      <c r="Q594" s="80"/>
      <c r="R594" s="84" t="str">
        <f t="shared" si="4"/>
        <v>1769063279702184640</v>
      </c>
      <c r="S594" s="84"/>
      <c r="T594" s="84"/>
    </row>
    <row r="595" ht="22.5" customHeight="1">
      <c r="A595" s="39" t="s">
        <v>1062</v>
      </c>
      <c r="B595" s="44">
        <v>46044.0</v>
      </c>
      <c r="C595" s="46" t="s">
        <v>601</v>
      </c>
      <c r="D595" s="48" t="s">
        <v>1397</v>
      </c>
      <c r="E595" s="90">
        <v>2.02600000000119E14</v>
      </c>
      <c r="F595" s="53" t="s">
        <v>517</v>
      </c>
      <c r="G595" s="57">
        <f t="array" ref="G595">IF(F595&lt;&gt;"",INDEX(tb_MainDatabase[Barcode],MATCH(F595,tb_MainDatabase[Link],0)),"")</f>
        <v>8857128012058</v>
      </c>
      <c r="H595" s="62" t="str">
        <f t="array" ref="H595">IF(F595&lt;&gt;"",INDEX(tb_MainDatabase[Grand],MATCH(F595,tb_MainDatabase[Link],0)),"")</f>
        <v>EDP</v>
      </c>
      <c r="I595" s="62" t="str">
        <f t="array" ref="I595">IF(F595&lt;&gt;"",INDEX(tb_MainDatabase[Size],MATCH(F595,tb_MainDatabase[Link],0)),"")</f>
        <v>10 ml.</v>
      </c>
      <c r="J595" s="65">
        <v>1.0</v>
      </c>
      <c r="K595" s="57">
        <f t="array" ref="K595">IF(F595&lt;&gt;"",INDEX(tb_MainDatabase[ราคา],MATCH(F595,tb_MainDatabase[Link],0)),"")*J595</f>
        <v>450</v>
      </c>
      <c r="L595" s="65">
        <v>60.0</v>
      </c>
      <c r="M595" s="57">
        <f t="shared" si="2"/>
        <v>390</v>
      </c>
      <c r="N595" s="75">
        <f t="shared" si="3"/>
        <v>0</v>
      </c>
      <c r="O595" s="77"/>
      <c r="P595" s="107"/>
      <c r="Q595" s="80"/>
      <c r="R595" s="84">
        <f t="shared" si="4"/>
        <v>0</v>
      </c>
      <c r="S595" s="84"/>
      <c r="T595" s="84"/>
    </row>
    <row r="596" ht="22.5" customHeight="1">
      <c r="A596" s="39" t="s">
        <v>1062</v>
      </c>
      <c r="B596" s="44">
        <v>46044.0</v>
      </c>
      <c r="C596" s="46" t="s">
        <v>601</v>
      </c>
      <c r="D596" s="48" t="s">
        <v>1398</v>
      </c>
      <c r="E596" s="90">
        <v>2.0260000000012E14</v>
      </c>
      <c r="F596" s="53" t="s">
        <v>45</v>
      </c>
      <c r="G596" s="57">
        <f t="array" ref="G596">IF(F596&lt;&gt;"",INDEX(tb_MainDatabase[Barcode],MATCH(F596,tb_MainDatabase[Link],0)),"")</f>
        <v>8857128011850</v>
      </c>
      <c r="H596" s="62" t="str">
        <f t="array" ref="H596">IF(F596&lt;&gt;"",INDEX(tb_MainDatabase[Grand],MATCH(F596,tb_MainDatabase[Link],0)),"")</f>
        <v>EDP</v>
      </c>
      <c r="I596" s="62" t="str">
        <f t="array" ref="I596">IF(F596&lt;&gt;"",INDEX(tb_MainDatabase[Size],MATCH(F596,tb_MainDatabase[Link],0)),"")</f>
        <v>30 ml.</v>
      </c>
      <c r="J596" s="65">
        <v>1.0</v>
      </c>
      <c r="K596" s="57">
        <f t="array" ref="K596">IF(F596&lt;&gt;"",INDEX(tb_MainDatabase[ราคา],MATCH(F596,tb_MainDatabase[Link],0)),"")*J596</f>
        <v>1290</v>
      </c>
      <c r="L596" s="65">
        <v>200.0</v>
      </c>
      <c r="M596" s="57">
        <f t="shared" si="2"/>
        <v>1090</v>
      </c>
      <c r="N596" s="75">
        <f t="shared" si="3"/>
        <v>1090</v>
      </c>
      <c r="O596" s="77" t="s">
        <v>60</v>
      </c>
      <c r="P596" s="142">
        <v>46044.0</v>
      </c>
      <c r="Q596" s="80">
        <v>0.6854166666666667</v>
      </c>
      <c r="R596" s="84" t="str">
        <f t="shared" si="4"/>
        <v>1769073982203348598</v>
      </c>
      <c r="S596" s="84"/>
      <c r="T596" s="84"/>
    </row>
    <row r="597" ht="22.5" customHeight="1">
      <c r="A597" s="39" t="s">
        <v>1062</v>
      </c>
      <c r="B597" s="44">
        <v>46044.0</v>
      </c>
      <c r="C597" s="46" t="s">
        <v>601</v>
      </c>
      <c r="D597" s="48" t="s">
        <v>1399</v>
      </c>
      <c r="E597" s="90">
        <v>2.02600000000121E14</v>
      </c>
      <c r="F597" s="53" t="s">
        <v>110</v>
      </c>
      <c r="G597" s="57">
        <f t="array" ref="G597">IF(F597&lt;&gt;"",INDEX(tb_MainDatabase[Barcode],MATCH(F597,tb_MainDatabase[Link],0)),"")</f>
        <v>8857128012110</v>
      </c>
      <c r="H597" s="62" t="str">
        <f t="array" ref="H597">IF(F597&lt;&gt;"",INDEX(tb_MainDatabase[Grand],MATCH(F597,tb_MainDatabase[Link],0)),"")</f>
        <v>EDP+</v>
      </c>
      <c r="I597" s="62" t="str">
        <f t="array" ref="I597">IF(F597&lt;&gt;"",INDEX(tb_MainDatabase[Size],MATCH(F597,tb_MainDatabase[Link],0)),"")</f>
        <v>10 ml.</v>
      </c>
      <c r="J597" s="65">
        <v>1.0</v>
      </c>
      <c r="K597" s="57">
        <f t="array" ref="K597">IF(F597&lt;&gt;"",INDEX(tb_MainDatabase[ราคา],MATCH(F597,tb_MainDatabase[Link],0)),"")*J597</f>
        <v>650</v>
      </c>
      <c r="L597" s="65">
        <v>60.0</v>
      </c>
      <c r="M597" s="57">
        <f t="shared" si="2"/>
        <v>590</v>
      </c>
      <c r="N597" s="75">
        <f t="shared" si="3"/>
        <v>1180</v>
      </c>
      <c r="O597" s="77" t="s">
        <v>133</v>
      </c>
      <c r="P597" s="107"/>
      <c r="Q597" s="80"/>
      <c r="R597" s="84" t="str">
        <f t="shared" si="4"/>
        <v>1769076448118583000</v>
      </c>
      <c r="S597" s="84"/>
      <c r="T597" s="84"/>
    </row>
    <row r="598" ht="22.5" customHeight="1">
      <c r="A598" s="39" t="s">
        <v>1062</v>
      </c>
      <c r="B598" s="44">
        <v>46044.0</v>
      </c>
      <c r="C598" s="46" t="s">
        <v>601</v>
      </c>
      <c r="D598" s="48" t="s">
        <v>1399</v>
      </c>
      <c r="E598" s="90">
        <v>2.02600000000121E14</v>
      </c>
      <c r="F598" s="53" t="s">
        <v>1097</v>
      </c>
      <c r="G598" s="57">
        <f t="array" ref="G598">IF(F598&lt;&gt;"",INDEX(tb_MainDatabase[Barcode],MATCH(F598,tb_MainDatabase[Link],0)),"")</f>
        <v>8857128012112</v>
      </c>
      <c r="H598" s="62" t="str">
        <f t="array" ref="H598">IF(F598&lt;&gt;"",INDEX(tb_MainDatabase[Grand],MATCH(F598,tb_MainDatabase[Link],0)),"")</f>
        <v>EDP+</v>
      </c>
      <c r="I598" s="62" t="str">
        <f t="array" ref="I598">IF(F598&lt;&gt;"",INDEX(tb_MainDatabase[Size],MATCH(F598,tb_MainDatabase[Link],0)),"")</f>
        <v>10 ml.</v>
      </c>
      <c r="J598" s="65">
        <v>1.0</v>
      </c>
      <c r="K598" s="57">
        <f t="array" ref="K598">IF(F598&lt;&gt;"",INDEX(tb_MainDatabase[ราคา],MATCH(F598,tb_MainDatabase[Link],0)),"")*J598</f>
        <v>650</v>
      </c>
      <c r="L598" s="65">
        <v>60.0</v>
      </c>
      <c r="M598" s="57">
        <f t="shared" si="2"/>
        <v>590</v>
      </c>
      <c r="N598" s="75">
        <f t="shared" si="3"/>
        <v>0</v>
      </c>
      <c r="O598" s="77"/>
      <c r="P598" s="107"/>
      <c r="Q598" s="80"/>
      <c r="R598" s="84">
        <f t="shared" si="4"/>
        <v>0</v>
      </c>
      <c r="S598" s="84"/>
      <c r="T598" s="84"/>
    </row>
    <row r="599" ht="22.5" customHeight="1">
      <c r="A599" s="39" t="s">
        <v>1062</v>
      </c>
      <c r="B599" s="44">
        <v>46044.0</v>
      </c>
      <c r="C599" s="46" t="s">
        <v>601</v>
      </c>
      <c r="D599" s="48" t="s">
        <v>1400</v>
      </c>
      <c r="E599" s="90">
        <v>2.02600000000122E14</v>
      </c>
      <c r="F599" s="53" t="s">
        <v>77</v>
      </c>
      <c r="G599" s="57">
        <f t="array" ref="G599">IF(F599&lt;&gt;"",INDEX(tb_MainDatabase[Barcode],MATCH(F599,tb_MainDatabase[Link],0)),"")</f>
        <v>8857128012030</v>
      </c>
      <c r="H599" s="62" t="str">
        <f t="array" ref="H599">IF(F599&lt;&gt;"",INDEX(tb_MainDatabase[Grand],MATCH(F599,tb_MainDatabase[Link],0)),"")</f>
        <v>EDP</v>
      </c>
      <c r="I599" s="62" t="str">
        <f t="array" ref="I599">IF(F599&lt;&gt;"",INDEX(tb_MainDatabase[Size],MATCH(F599,tb_MainDatabase[Link],0)),"")</f>
        <v>10 ml.</v>
      </c>
      <c r="J599" s="65">
        <v>1.0</v>
      </c>
      <c r="K599" s="57">
        <f t="array" ref="K599">IF(F599&lt;&gt;"",INDEX(tb_MainDatabase[ราคา],MATCH(F599,tb_MainDatabase[Link],0)),"")*J599</f>
        <v>450</v>
      </c>
      <c r="L599" s="65">
        <v>60.0</v>
      </c>
      <c r="M599" s="57">
        <f t="shared" si="2"/>
        <v>390</v>
      </c>
      <c r="N599" s="75">
        <f t="shared" si="3"/>
        <v>780</v>
      </c>
      <c r="O599" s="77" t="s">
        <v>370</v>
      </c>
      <c r="P599" s="142">
        <v>46044.0</v>
      </c>
      <c r="Q599" s="80">
        <v>0.8951388888888889</v>
      </c>
      <c r="R599" s="84" t="str">
        <f t="shared" si="4"/>
        <v>1769092165367229402</v>
      </c>
      <c r="S599" s="84"/>
      <c r="T599" s="84"/>
    </row>
    <row r="600" ht="22.5" customHeight="1">
      <c r="A600" s="39" t="s">
        <v>1062</v>
      </c>
      <c r="B600" s="44">
        <v>46044.0</v>
      </c>
      <c r="C600" s="46" t="s">
        <v>601</v>
      </c>
      <c r="D600" s="48" t="s">
        <v>1400</v>
      </c>
      <c r="E600" s="90">
        <v>2.02600000000122E14</v>
      </c>
      <c r="F600" s="53" t="s">
        <v>252</v>
      </c>
      <c r="G600" s="57">
        <f t="array" ref="G600">IF(F600&lt;&gt;"",INDEX(tb_MainDatabase[Barcode],MATCH(F600,tb_MainDatabase[Link],0)),"")</f>
        <v>8857128012035</v>
      </c>
      <c r="H600" s="62" t="str">
        <f t="array" ref="H600">IF(F600&lt;&gt;"",INDEX(tb_MainDatabase[Grand],MATCH(F600,tb_MainDatabase[Link],0)),"")</f>
        <v>EDP</v>
      </c>
      <c r="I600" s="62" t="str">
        <f t="array" ref="I600">IF(F600&lt;&gt;"",INDEX(tb_MainDatabase[Size],MATCH(F600,tb_MainDatabase[Link],0)),"")</f>
        <v>10 ml.</v>
      </c>
      <c r="J600" s="65">
        <v>1.0</v>
      </c>
      <c r="K600" s="57">
        <f t="array" ref="K600">IF(F600&lt;&gt;"",INDEX(tb_MainDatabase[ราคา],MATCH(F600,tb_MainDatabase[Link],0)),"")*J600</f>
        <v>450</v>
      </c>
      <c r="L600" s="65">
        <v>60.0</v>
      </c>
      <c r="M600" s="57">
        <f t="shared" si="2"/>
        <v>390</v>
      </c>
      <c r="N600" s="75">
        <f t="shared" si="3"/>
        <v>0</v>
      </c>
      <c r="O600" s="77"/>
      <c r="P600" s="107"/>
      <c r="Q600" s="80"/>
      <c r="R600" s="84">
        <f t="shared" si="4"/>
        <v>0</v>
      </c>
      <c r="S600" s="84"/>
      <c r="T600" s="84"/>
    </row>
    <row r="601" ht="22.5" customHeight="1">
      <c r="A601" s="39" t="s">
        <v>1062</v>
      </c>
      <c r="B601" s="44">
        <v>46045.0</v>
      </c>
      <c r="C601" s="46" t="s">
        <v>1192</v>
      </c>
      <c r="D601" s="48" t="s">
        <v>1401</v>
      </c>
      <c r="E601" s="90">
        <v>2.02600000000123E14</v>
      </c>
      <c r="F601" s="53" t="s">
        <v>224</v>
      </c>
      <c r="G601" s="57">
        <f t="array" ref="G601">IF(F601&lt;&gt;"",INDEX(tb_MainDatabase[Barcode],MATCH(F601,tb_MainDatabase[Link],0)),"")</f>
        <v>8857128012053</v>
      </c>
      <c r="H601" s="62" t="str">
        <f t="array" ref="H601">IF(F601&lt;&gt;"",INDEX(tb_MainDatabase[Grand],MATCH(F601,tb_MainDatabase[Link],0)),"")</f>
        <v>EDP</v>
      </c>
      <c r="I601" s="62" t="str">
        <f t="array" ref="I601">IF(F601&lt;&gt;"",INDEX(tb_MainDatabase[Size],MATCH(F601,tb_MainDatabase[Link],0)),"")</f>
        <v>10 ml.</v>
      </c>
      <c r="J601" s="65">
        <v>2.0</v>
      </c>
      <c r="K601" s="57">
        <f t="array" ref="K601">IF(F601&lt;&gt;"",INDEX(tb_MainDatabase[ราคา],MATCH(F601,tb_MainDatabase[Link],0)),"")*J601</f>
        <v>900</v>
      </c>
      <c r="L601" s="65">
        <v>60.0</v>
      </c>
      <c r="M601" s="57">
        <f t="shared" si="2"/>
        <v>780</v>
      </c>
      <c r="N601" s="75">
        <f t="shared" si="3"/>
        <v>1570</v>
      </c>
      <c r="O601" s="77" t="s">
        <v>133</v>
      </c>
      <c r="P601" s="107"/>
      <c r="Q601" s="80"/>
      <c r="R601" s="84" t="str">
        <f t="shared" si="4"/>
        <v>1769140254172387378</v>
      </c>
      <c r="S601" s="84"/>
      <c r="T601" s="84"/>
    </row>
    <row r="602" ht="22.5" customHeight="1">
      <c r="A602" s="39" t="s">
        <v>1062</v>
      </c>
      <c r="B602" s="44">
        <v>46045.0</v>
      </c>
      <c r="C602" s="46" t="s">
        <v>1192</v>
      </c>
      <c r="D602" s="48" t="s">
        <v>1401</v>
      </c>
      <c r="E602" s="90">
        <v>2.02600000000123E14</v>
      </c>
      <c r="F602" s="53" t="s">
        <v>214</v>
      </c>
      <c r="G602" s="57">
        <f t="array" ref="G602">IF(F602&lt;&gt;"",INDEX(tb_MainDatabase[Barcode],MATCH(F602,tb_MainDatabase[Link],0)),"")</f>
        <v>8857128012118</v>
      </c>
      <c r="H602" s="62" t="str">
        <f t="array" ref="H602">IF(F602&lt;&gt;"",INDEX(tb_MainDatabase[Grand],MATCH(F602,tb_MainDatabase[Link],0)),"")</f>
        <v>PARFUM</v>
      </c>
      <c r="I602" s="62" t="str">
        <f t="array" ref="I602">IF(F602&lt;&gt;"",INDEX(tb_MainDatabase[Size],MATCH(F602,tb_MainDatabase[Link],0)),"")</f>
        <v>10 ml.</v>
      </c>
      <c r="J602" s="65">
        <v>1.0</v>
      </c>
      <c r="K602" s="57">
        <f t="array" ref="K602">IF(F602&lt;&gt;"",INDEX(tb_MainDatabase[ราคา],MATCH(F602,tb_MainDatabase[Link],0)),"")*J602</f>
        <v>850</v>
      </c>
      <c r="L602" s="65">
        <v>60.0</v>
      </c>
      <c r="M602" s="57">
        <f t="shared" si="2"/>
        <v>790</v>
      </c>
      <c r="N602" s="75">
        <f t="shared" si="3"/>
        <v>0</v>
      </c>
      <c r="O602" s="77"/>
      <c r="P602" s="107"/>
      <c r="Q602" s="80"/>
      <c r="R602" s="84">
        <f t="shared" si="4"/>
        <v>0</v>
      </c>
      <c r="S602" s="84"/>
      <c r="T602" s="84"/>
    </row>
    <row r="603" ht="22.5" customHeight="1">
      <c r="A603" s="39" t="s">
        <v>1062</v>
      </c>
      <c r="B603" s="44">
        <v>46045.0</v>
      </c>
      <c r="C603" s="46" t="s">
        <v>1192</v>
      </c>
      <c r="D603" s="48" t="s">
        <v>1402</v>
      </c>
      <c r="E603" s="90">
        <v>2.02600000000124E14</v>
      </c>
      <c r="F603" s="53" t="s">
        <v>430</v>
      </c>
      <c r="G603" s="57">
        <f t="array" ref="G603">IF(F603&lt;&gt;"",INDEX(tb_MainDatabase[Barcode],MATCH(F603,tb_MainDatabase[Link],0)),"")</f>
        <v>8857128012028</v>
      </c>
      <c r="H603" s="62" t="str">
        <f t="array" ref="H603">IF(F603&lt;&gt;"",INDEX(tb_MainDatabase[Grand],MATCH(F603,tb_MainDatabase[Link],0)),"")</f>
        <v>EDP</v>
      </c>
      <c r="I603" s="62" t="str">
        <f t="array" ref="I603">IF(F603&lt;&gt;"",INDEX(tb_MainDatabase[Size],MATCH(F603,tb_MainDatabase[Link],0)),"")</f>
        <v>10 ml.</v>
      </c>
      <c r="J603" s="65">
        <v>1.0</v>
      </c>
      <c r="K603" s="57">
        <f t="array" ref="K603">IF(F603&lt;&gt;"",INDEX(tb_MainDatabase[ราคา],MATCH(F603,tb_MainDatabase[Link],0)),"")*J603</f>
        <v>450</v>
      </c>
      <c r="L603" s="65">
        <v>60.0</v>
      </c>
      <c r="M603" s="57">
        <f t="shared" si="2"/>
        <v>390</v>
      </c>
      <c r="N603" s="75">
        <f t="shared" si="3"/>
        <v>390</v>
      </c>
      <c r="O603" s="77" t="s">
        <v>60</v>
      </c>
      <c r="P603" s="142">
        <v>46045.0</v>
      </c>
      <c r="Q603" s="80">
        <v>0.68125</v>
      </c>
      <c r="R603" s="84" t="str">
        <f t="shared" si="4"/>
        <v>1769160078733760077</v>
      </c>
      <c r="S603" s="84"/>
      <c r="T603" s="84"/>
    </row>
    <row r="604" ht="22.5" customHeight="1">
      <c r="A604" s="39" t="s">
        <v>1062</v>
      </c>
      <c r="B604" s="44">
        <v>46045.0</v>
      </c>
      <c r="C604" s="46" t="s">
        <v>1192</v>
      </c>
      <c r="D604" s="48" t="s">
        <v>1403</v>
      </c>
      <c r="E604" s="90">
        <v>2.02600000000125E14</v>
      </c>
      <c r="F604" s="53" t="s">
        <v>1404</v>
      </c>
      <c r="G604" s="57">
        <f t="array" ref="G604">IF(F604&lt;&gt;"",INDEX(tb_MainDatabase[Barcode],MATCH(F604,tb_MainDatabase[Link],0)),"")</f>
        <v>8857128011164</v>
      </c>
      <c r="H604" s="62" t="str">
        <f t="array" ref="H604">IF(F604&lt;&gt;"",INDEX(tb_MainDatabase[Grand],MATCH(F604,tb_MainDatabase[Link],0)),"")</f>
        <v>EDP</v>
      </c>
      <c r="I604" s="62" t="str">
        <f t="array" ref="I604">IF(F604&lt;&gt;"",INDEX(tb_MainDatabase[Size],MATCH(F604,tb_MainDatabase[Link],0)),"")</f>
        <v>50 ml.</v>
      </c>
      <c r="J604" s="65">
        <v>1.0</v>
      </c>
      <c r="K604" s="57">
        <f t="array" ref="K604">IF(F604&lt;&gt;"",INDEX(tb_MainDatabase[ราคา],MATCH(F604,tb_MainDatabase[Link],0)),"")*J604</f>
        <v>1890</v>
      </c>
      <c r="L604" s="65">
        <v>300.0</v>
      </c>
      <c r="M604" s="57">
        <f t="shared" si="2"/>
        <v>1590</v>
      </c>
      <c r="N604" s="75">
        <f t="shared" si="3"/>
        <v>3180</v>
      </c>
      <c r="O604" s="77" t="s">
        <v>133</v>
      </c>
      <c r="P604" s="142"/>
      <c r="Q604" s="80"/>
      <c r="R604" s="84" t="str">
        <f t="shared" si="4"/>
        <v>1769160768258883447</v>
      </c>
      <c r="S604" s="84"/>
      <c r="T604" s="84"/>
    </row>
    <row r="605" ht="22.5" customHeight="1">
      <c r="A605" s="39" t="s">
        <v>1062</v>
      </c>
      <c r="B605" s="44">
        <v>46045.0</v>
      </c>
      <c r="C605" s="46" t="s">
        <v>1192</v>
      </c>
      <c r="D605" s="48" t="s">
        <v>1403</v>
      </c>
      <c r="E605" s="90">
        <v>2.02600000000125E14</v>
      </c>
      <c r="F605" s="53" t="s">
        <v>185</v>
      </c>
      <c r="G605" s="57">
        <f t="array" ref="G605">IF(F605&lt;&gt;"",INDEX(tb_MainDatabase[Barcode],MATCH(F605,tb_MainDatabase[Link],0)),"")</f>
        <v>8857128011317</v>
      </c>
      <c r="H605" s="62" t="str">
        <f t="array" ref="H605">IF(F605&lt;&gt;"",INDEX(tb_MainDatabase[Grand],MATCH(F605,tb_MainDatabase[Link],0)),"")</f>
        <v>EDP</v>
      </c>
      <c r="I605" s="62" t="str">
        <f t="array" ref="I605">IF(F605&lt;&gt;"",INDEX(tb_MainDatabase[Size],MATCH(F605,tb_MainDatabase[Link],0)),"")</f>
        <v>50 ml.</v>
      </c>
      <c r="J605" s="65">
        <v>1.0</v>
      </c>
      <c r="K605" s="57">
        <f t="array" ref="K605">IF(F605&lt;&gt;"",INDEX(tb_MainDatabase[ราคา],MATCH(F605,tb_MainDatabase[Link],0)),"")*J605</f>
        <v>1890</v>
      </c>
      <c r="L605" s="65">
        <v>300.0</v>
      </c>
      <c r="M605" s="57">
        <f t="shared" si="2"/>
        <v>1590</v>
      </c>
      <c r="N605" s="75">
        <f t="shared" si="3"/>
        <v>0</v>
      </c>
      <c r="O605" s="77"/>
      <c r="P605" s="107"/>
      <c r="Q605" s="80"/>
      <c r="R605" s="84">
        <f t="shared" si="4"/>
        <v>0</v>
      </c>
      <c r="S605" s="84"/>
      <c r="T605" s="84"/>
    </row>
    <row r="606" ht="22.5" customHeight="1">
      <c r="A606" s="39" t="s">
        <v>1062</v>
      </c>
      <c r="B606" s="44">
        <v>46045.0</v>
      </c>
      <c r="C606" s="46" t="s">
        <v>1192</v>
      </c>
      <c r="D606" s="48" t="s">
        <v>1403</v>
      </c>
      <c r="E606" s="90">
        <v>2.02600000000125E14</v>
      </c>
      <c r="F606" s="53" t="s">
        <v>1220</v>
      </c>
      <c r="G606" s="57">
        <f t="array" ref="G606">IF(F606&lt;&gt;"",INDEX(tb_MainDatabase[Barcode],MATCH(F606,tb_MainDatabase[Link],0)),"")</f>
        <v>8857128012033</v>
      </c>
      <c r="H606" s="62" t="str">
        <f t="array" ref="H606">IF(F606&lt;&gt;"",INDEX(tb_MainDatabase[Grand],MATCH(F606,tb_MainDatabase[Link],0)),"")</f>
        <v>EDP</v>
      </c>
      <c r="I606" s="62" t="str">
        <f t="array" ref="I606">IF(F606&lt;&gt;"",INDEX(tb_MainDatabase[Size],MATCH(F606,tb_MainDatabase[Link],0)),"")</f>
        <v>4 ml.</v>
      </c>
      <c r="J606" s="65">
        <v>1.0</v>
      </c>
      <c r="K606" s="57">
        <f t="array" ref="K606">IF(F606&lt;&gt;"",INDEX(tb_MainDatabase[ราคา],MATCH(F606,tb_MainDatabase[Link],0)),"")*J606</f>
        <v>179</v>
      </c>
      <c r="L606" s="65">
        <v>179.0</v>
      </c>
      <c r="M606" s="57">
        <f t="shared" si="2"/>
        <v>0</v>
      </c>
      <c r="N606" s="75">
        <f t="shared" si="3"/>
        <v>0</v>
      </c>
      <c r="O606" s="77"/>
      <c r="P606" s="107"/>
      <c r="Q606" s="80"/>
      <c r="R606" s="84">
        <f t="shared" si="4"/>
        <v>0</v>
      </c>
      <c r="S606" s="84"/>
      <c r="T606" s="84"/>
    </row>
    <row r="607" ht="22.5" customHeight="1">
      <c r="A607" s="39" t="s">
        <v>1062</v>
      </c>
      <c r="B607" s="44">
        <v>46045.0</v>
      </c>
      <c r="C607" s="46" t="s">
        <v>1192</v>
      </c>
      <c r="D607" s="48" t="s">
        <v>1403</v>
      </c>
      <c r="E607" s="90">
        <v>2.02600000000125E14</v>
      </c>
      <c r="F607" s="53" t="s">
        <v>155</v>
      </c>
      <c r="G607" s="108">
        <f t="array" ref="G607">IF(F607&lt;&gt;"",INDEX(tb_MainDatabase[Barcode],MATCH(F607,tb_MainDatabase[Link],0)),"")</f>
        <v>8857128012130</v>
      </c>
      <c r="H607" s="62" t="str">
        <f t="array" ref="H607">IF(F607&lt;&gt;"",INDEX(tb_MainDatabase[Grand],MATCH(F607,tb_MainDatabase[Link],0)),"")</f>
        <v>Tumbler</v>
      </c>
      <c r="I607" s="62" t="str">
        <f t="array" ref="I607">IF(F607&lt;&gt;"",INDEX(tb_MainDatabase[Size],MATCH(F607,tb_MainDatabase[Link],0)),"")</f>
        <v>White</v>
      </c>
      <c r="J607" s="65">
        <v>1.0</v>
      </c>
      <c r="K607" s="57">
        <f t="array" ref="K607">IF(F607&lt;&gt;"",INDEX(tb_MainDatabase[ราคา],MATCH(F607,tb_MainDatabase[Link],0)),"")*J607</f>
        <v>0</v>
      </c>
      <c r="L607" s="65"/>
      <c r="M607" s="57">
        <f t="shared" si="2"/>
        <v>0</v>
      </c>
      <c r="N607" s="75">
        <f t="shared" si="3"/>
        <v>0</v>
      </c>
      <c r="O607" s="77"/>
      <c r="P607" s="107"/>
      <c r="Q607" s="80"/>
      <c r="R607" s="84">
        <f t="shared" si="4"/>
        <v>0</v>
      </c>
      <c r="S607" s="84"/>
      <c r="T607" s="84"/>
    </row>
    <row r="608" ht="22.5" customHeight="1">
      <c r="A608" s="314" t="s">
        <v>1062</v>
      </c>
      <c r="B608" s="44">
        <v>46045.0</v>
      </c>
      <c r="C608" s="46" t="s">
        <v>1192</v>
      </c>
      <c r="D608" s="48" t="s">
        <v>1407</v>
      </c>
      <c r="E608" s="90">
        <v>2.02600000000126E14</v>
      </c>
      <c r="F608" s="53" t="s">
        <v>1404</v>
      </c>
      <c r="G608" s="57">
        <f t="array" ref="G608">IF(F608&lt;&gt;"",INDEX(tb_MainDatabase[Barcode],MATCH(F608,tb_MainDatabase[Link],0)),"")</f>
        <v>8857128011164</v>
      </c>
      <c r="H608" s="62" t="str">
        <f t="array" ref="H608">IF(F608&lt;&gt;"",INDEX(tb_MainDatabase[Grand],MATCH(F608,tb_MainDatabase[Link],0)),"")</f>
        <v>EDP</v>
      </c>
      <c r="I608" s="62" t="str">
        <f t="array" ref="I608">IF(F608&lt;&gt;"",INDEX(tb_MainDatabase[Size],MATCH(F608,tb_MainDatabase[Link],0)),"")</f>
        <v>50 ml.</v>
      </c>
      <c r="J608" s="65">
        <v>1.0</v>
      </c>
      <c r="K608" s="57">
        <f t="array" ref="K608">IF(F608&lt;&gt;"",INDEX(tb_MainDatabase[ราคา],MATCH(F608,tb_MainDatabase[Link],0)),"")*J608</f>
        <v>1890</v>
      </c>
      <c r="L608" s="65">
        <v>300.0</v>
      </c>
      <c r="M608" s="57">
        <f t="shared" si="2"/>
        <v>1590</v>
      </c>
      <c r="N608" s="75">
        <f t="shared" si="3"/>
        <v>3180</v>
      </c>
      <c r="O608" s="77" t="s">
        <v>133</v>
      </c>
      <c r="P608" s="142"/>
      <c r="Q608" s="80"/>
      <c r="R608" s="84" t="str">
        <f t="shared" si="4"/>
        <v>1769160907795200668</v>
      </c>
      <c r="S608" s="84"/>
      <c r="T608" s="84"/>
    </row>
    <row r="609" ht="22.5" customHeight="1">
      <c r="A609" s="314" t="s">
        <v>1062</v>
      </c>
      <c r="B609" s="44">
        <v>46045.0</v>
      </c>
      <c r="C609" s="46" t="s">
        <v>1192</v>
      </c>
      <c r="D609" s="48" t="s">
        <v>1407</v>
      </c>
      <c r="E609" s="90">
        <v>2.02600000000126E14</v>
      </c>
      <c r="F609" s="53" t="s">
        <v>185</v>
      </c>
      <c r="G609" s="57">
        <f t="array" ref="G609">IF(F609&lt;&gt;"",INDEX(tb_MainDatabase[Barcode],MATCH(F609,tb_MainDatabase[Link],0)),"")</f>
        <v>8857128011317</v>
      </c>
      <c r="H609" s="62" t="str">
        <f t="array" ref="H609">IF(F609&lt;&gt;"",INDEX(tb_MainDatabase[Grand],MATCH(F609,tb_MainDatabase[Link],0)),"")</f>
        <v>EDP</v>
      </c>
      <c r="I609" s="62" t="str">
        <f t="array" ref="I609">IF(F609&lt;&gt;"",INDEX(tb_MainDatabase[Size],MATCH(F609,tb_MainDatabase[Link],0)),"")</f>
        <v>50 ml.</v>
      </c>
      <c r="J609" s="65">
        <v>1.0</v>
      </c>
      <c r="K609" s="57">
        <f t="array" ref="K609">IF(F609&lt;&gt;"",INDEX(tb_MainDatabase[ราคา],MATCH(F609,tb_MainDatabase[Link],0)),"")*J609</f>
        <v>1890</v>
      </c>
      <c r="L609" s="65">
        <v>300.0</v>
      </c>
      <c r="M609" s="57">
        <f t="shared" si="2"/>
        <v>1590</v>
      </c>
      <c r="N609" s="75">
        <f t="shared" si="3"/>
        <v>0</v>
      </c>
      <c r="O609" s="77"/>
      <c r="P609" s="107"/>
      <c r="Q609" s="80"/>
      <c r="R609" s="84">
        <f t="shared" si="4"/>
        <v>0</v>
      </c>
      <c r="S609" s="84"/>
      <c r="T609" s="84"/>
    </row>
    <row r="610" ht="22.5" customHeight="1">
      <c r="A610" s="314" t="s">
        <v>1062</v>
      </c>
      <c r="B610" s="44">
        <v>46045.0</v>
      </c>
      <c r="C610" s="46" t="s">
        <v>1192</v>
      </c>
      <c r="D610" s="48" t="s">
        <v>1407</v>
      </c>
      <c r="E610" s="90">
        <v>2.02600000000126E14</v>
      </c>
      <c r="F610" s="53" t="s">
        <v>1202</v>
      </c>
      <c r="G610" s="57">
        <f t="array" ref="G610">IF(F610&lt;&gt;"",INDEX(tb_MainDatabase[Barcode],MATCH(F610,tb_MainDatabase[Link],0)),"")</f>
        <v>8857128012071</v>
      </c>
      <c r="H610" s="62" t="str">
        <f t="array" ref="H610">IF(F610&lt;&gt;"",INDEX(tb_MainDatabase[Grand],MATCH(F610,tb_MainDatabase[Link],0)),"")</f>
        <v>EDP</v>
      </c>
      <c r="I610" s="62" t="str">
        <f t="array" ref="I610">IF(F610&lt;&gt;"",INDEX(tb_MainDatabase[Size],MATCH(F610,tb_MainDatabase[Link],0)),"")</f>
        <v>4 ml.</v>
      </c>
      <c r="J610" s="65">
        <v>1.0</v>
      </c>
      <c r="K610" s="57">
        <f t="array" ref="K610">IF(F610&lt;&gt;"",INDEX(tb_MainDatabase[ราคา],MATCH(F610,tb_MainDatabase[Link],0)),"")*J610</f>
        <v>179</v>
      </c>
      <c r="L610" s="65">
        <v>179.0</v>
      </c>
      <c r="M610" s="57">
        <f t="shared" si="2"/>
        <v>0</v>
      </c>
      <c r="N610" s="75">
        <f t="shared" si="3"/>
        <v>0</v>
      </c>
      <c r="O610" s="77"/>
      <c r="P610" s="107"/>
      <c r="Q610" s="80"/>
      <c r="R610" s="84">
        <f t="shared" si="4"/>
        <v>0</v>
      </c>
      <c r="S610" s="84"/>
      <c r="T610" s="84"/>
    </row>
    <row r="611" ht="22.5" customHeight="1">
      <c r="A611" s="314" t="s">
        <v>1062</v>
      </c>
      <c r="B611" s="44">
        <v>46045.0</v>
      </c>
      <c r="C611" s="46" t="s">
        <v>1192</v>
      </c>
      <c r="D611" s="48" t="s">
        <v>1407</v>
      </c>
      <c r="E611" s="90">
        <v>2.02600000000126E14</v>
      </c>
      <c r="F611" s="53" t="s">
        <v>155</v>
      </c>
      <c r="G611" s="108">
        <f t="array" ref="G611">IF(F611&lt;&gt;"",INDEX(tb_MainDatabase[Barcode],MATCH(F611,tb_MainDatabase[Link],0)),"")</f>
        <v>8857128012130</v>
      </c>
      <c r="H611" s="62" t="str">
        <f t="array" ref="H611">IF(F611&lt;&gt;"",INDEX(tb_MainDatabase[Grand],MATCH(F611,tb_MainDatabase[Link],0)),"")</f>
        <v>Tumbler</v>
      </c>
      <c r="I611" s="62" t="str">
        <f t="array" ref="I611">IF(F611&lt;&gt;"",INDEX(tb_MainDatabase[Size],MATCH(F611,tb_MainDatabase[Link],0)),"")</f>
        <v>White</v>
      </c>
      <c r="J611" s="65">
        <v>1.0</v>
      </c>
      <c r="K611" s="57">
        <f t="array" ref="K611">IF(F611&lt;&gt;"",INDEX(tb_MainDatabase[ราคา],MATCH(F611,tb_MainDatabase[Link],0)),"")*J611</f>
        <v>0</v>
      </c>
      <c r="L611" s="65"/>
      <c r="M611" s="57">
        <f t="shared" si="2"/>
        <v>0</v>
      </c>
      <c r="N611" s="75">
        <f t="shared" si="3"/>
        <v>0</v>
      </c>
      <c r="O611" s="77"/>
      <c r="P611" s="107"/>
      <c r="Q611" s="80"/>
      <c r="R611" s="84">
        <f t="shared" si="4"/>
        <v>0</v>
      </c>
      <c r="S611" s="84"/>
      <c r="T611" s="84"/>
    </row>
    <row r="612" ht="22.5" customHeight="1">
      <c r="A612" s="314" t="s">
        <v>1062</v>
      </c>
      <c r="B612" s="44">
        <v>46045.0</v>
      </c>
      <c r="C612" s="46" t="s">
        <v>1192</v>
      </c>
      <c r="D612" s="48" t="s">
        <v>1408</v>
      </c>
      <c r="E612" s="90">
        <v>2.02600000000127E14</v>
      </c>
      <c r="F612" s="53" t="s">
        <v>1404</v>
      </c>
      <c r="G612" s="57">
        <f t="array" ref="G612">IF(F612&lt;&gt;"",INDEX(tb_MainDatabase[Barcode],MATCH(F612,tb_MainDatabase[Link],0)),"")</f>
        <v>8857128011164</v>
      </c>
      <c r="H612" s="62" t="str">
        <f t="array" ref="H612">IF(F612&lt;&gt;"",INDEX(tb_MainDatabase[Grand],MATCH(F612,tb_MainDatabase[Link],0)),"")</f>
        <v>EDP</v>
      </c>
      <c r="I612" s="62" t="str">
        <f t="array" ref="I612">IF(F612&lt;&gt;"",INDEX(tb_MainDatabase[Size],MATCH(F612,tb_MainDatabase[Link],0)),"")</f>
        <v>50 ml.</v>
      </c>
      <c r="J612" s="65">
        <v>1.0</v>
      </c>
      <c r="K612" s="57">
        <f t="array" ref="K612">IF(F612&lt;&gt;"",INDEX(tb_MainDatabase[ราคา],MATCH(F612,tb_MainDatabase[Link],0)),"")*J612</f>
        <v>1890</v>
      </c>
      <c r="L612" s="65">
        <v>300.0</v>
      </c>
      <c r="M612" s="57">
        <f t="shared" si="2"/>
        <v>1590</v>
      </c>
      <c r="N612" s="75">
        <f t="shared" si="3"/>
        <v>3180</v>
      </c>
      <c r="O612" s="77" t="s">
        <v>133</v>
      </c>
      <c r="P612" s="107"/>
      <c r="Q612" s="80"/>
      <c r="R612" s="84" t="str">
        <f t="shared" si="4"/>
        <v>1769160981955257379</v>
      </c>
      <c r="S612" s="84"/>
      <c r="T612" s="84"/>
    </row>
    <row r="613" ht="22.5" customHeight="1">
      <c r="A613" s="314" t="s">
        <v>1062</v>
      </c>
      <c r="B613" s="44">
        <v>46045.0</v>
      </c>
      <c r="C613" s="46" t="s">
        <v>1192</v>
      </c>
      <c r="D613" s="48" t="s">
        <v>1408</v>
      </c>
      <c r="E613" s="90">
        <v>2.02600000000127E14</v>
      </c>
      <c r="F613" s="53" t="s">
        <v>185</v>
      </c>
      <c r="G613" s="57">
        <f t="array" ref="G613">IF(F613&lt;&gt;"",INDEX(tb_MainDatabase[Barcode],MATCH(F613,tb_MainDatabase[Link],0)),"")</f>
        <v>8857128011317</v>
      </c>
      <c r="H613" s="62" t="str">
        <f t="array" ref="H613">IF(F613&lt;&gt;"",INDEX(tb_MainDatabase[Grand],MATCH(F613,tb_MainDatabase[Link],0)),"")</f>
        <v>EDP</v>
      </c>
      <c r="I613" s="62" t="str">
        <f t="array" ref="I613">IF(F613&lt;&gt;"",INDEX(tb_MainDatabase[Size],MATCH(F613,tb_MainDatabase[Link],0)),"")</f>
        <v>50 ml.</v>
      </c>
      <c r="J613" s="65">
        <v>1.0</v>
      </c>
      <c r="K613" s="57">
        <f t="array" ref="K613">IF(F613&lt;&gt;"",INDEX(tb_MainDatabase[ราคา],MATCH(F613,tb_MainDatabase[Link],0)),"")*J613</f>
        <v>1890</v>
      </c>
      <c r="L613" s="65">
        <v>300.0</v>
      </c>
      <c r="M613" s="57">
        <f t="shared" si="2"/>
        <v>1590</v>
      </c>
      <c r="N613" s="75">
        <f t="shared" si="3"/>
        <v>0</v>
      </c>
      <c r="O613" s="77"/>
      <c r="P613" s="107"/>
      <c r="Q613" s="80"/>
      <c r="R613" s="84">
        <f t="shared" si="4"/>
        <v>0</v>
      </c>
      <c r="S613" s="84"/>
      <c r="T613" s="84"/>
    </row>
    <row r="614" ht="22.5" customHeight="1">
      <c r="A614" s="314" t="s">
        <v>1062</v>
      </c>
      <c r="B614" s="44">
        <v>46045.0</v>
      </c>
      <c r="C614" s="46" t="s">
        <v>1192</v>
      </c>
      <c r="D614" s="48" t="s">
        <v>1408</v>
      </c>
      <c r="E614" s="90">
        <v>2.02600000000127E14</v>
      </c>
      <c r="F614" s="53" t="s">
        <v>150</v>
      </c>
      <c r="G614" s="57">
        <f t="array" ref="G614">IF(F614&lt;&gt;"",INDEX(tb_MainDatabase[Barcode],MATCH(F614,tb_MainDatabase[Link],0)),"")</f>
        <v>8857128012016</v>
      </c>
      <c r="H614" s="62" t="str">
        <f t="array" ref="H614">IF(F614&lt;&gt;"",INDEX(tb_MainDatabase[Grand],MATCH(F614,tb_MainDatabase[Link],0)),"")</f>
        <v>EDP</v>
      </c>
      <c r="I614" s="62" t="str">
        <f t="array" ref="I614">IF(F614&lt;&gt;"",INDEX(tb_MainDatabase[Size],MATCH(F614,tb_MainDatabase[Link],0)),"")</f>
        <v>4 ml.</v>
      </c>
      <c r="J614" s="65">
        <v>1.0</v>
      </c>
      <c r="K614" s="57">
        <f t="array" ref="K614">IF(F614&lt;&gt;"",INDEX(tb_MainDatabase[ราคา],MATCH(F614,tb_MainDatabase[Link],0)),"")*J614</f>
        <v>179</v>
      </c>
      <c r="L614" s="65">
        <v>179.0</v>
      </c>
      <c r="M614" s="57">
        <f t="shared" si="2"/>
        <v>0</v>
      </c>
      <c r="N614" s="75">
        <f t="shared" si="3"/>
        <v>0</v>
      </c>
      <c r="O614" s="77"/>
      <c r="P614" s="107"/>
      <c r="Q614" s="80"/>
      <c r="R614" s="84">
        <f t="shared" si="4"/>
        <v>0</v>
      </c>
      <c r="S614" s="84"/>
      <c r="T614" s="84"/>
    </row>
    <row r="615" ht="22.5" customHeight="1">
      <c r="A615" s="314" t="s">
        <v>1062</v>
      </c>
      <c r="B615" s="44">
        <v>46045.0</v>
      </c>
      <c r="C615" s="46" t="s">
        <v>1192</v>
      </c>
      <c r="D615" s="48" t="s">
        <v>1408</v>
      </c>
      <c r="E615" s="90">
        <v>2.02600000000127E14</v>
      </c>
      <c r="F615" s="53" t="s">
        <v>155</v>
      </c>
      <c r="G615" s="108">
        <f t="array" ref="G615">IF(F615&lt;&gt;"",INDEX(tb_MainDatabase[Barcode],MATCH(F615,tb_MainDatabase[Link],0)),"")</f>
        <v>8857128012130</v>
      </c>
      <c r="H615" s="62" t="str">
        <f t="array" ref="H615">IF(F615&lt;&gt;"",INDEX(tb_MainDatabase[Grand],MATCH(F615,tb_MainDatabase[Link],0)),"")</f>
        <v>Tumbler</v>
      </c>
      <c r="I615" s="62" t="str">
        <f t="array" ref="I615">IF(F615&lt;&gt;"",INDEX(tb_MainDatabase[Size],MATCH(F615,tb_MainDatabase[Link],0)),"")</f>
        <v>White</v>
      </c>
      <c r="J615" s="65">
        <v>1.0</v>
      </c>
      <c r="K615" s="57">
        <f t="array" ref="K615">IF(F615&lt;&gt;"",INDEX(tb_MainDatabase[ราคา],MATCH(F615,tb_MainDatabase[Link],0)),"")*J615</f>
        <v>0</v>
      </c>
      <c r="L615" s="65"/>
      <c r="M615" s="57">
        <f t="shared" si="2"/>
        <v>0</v>
      </c>
      <c r="N615" s="75">
        <f t="shared" si="3"/>
        <v>0</v>
      </c>
      <c r="O615" s="77"/>
      <c r="P615" s="107"/>
      <c r="Q615" s="80"/>
      <c r="R615" s="84">
        <f t="shared" si="4"/>
        <v>0</v>
      </c>
      <c r="S615" s="84"/>
      <c r="T615" s="84"/>
    </row>
    <row r="616" ht="22.5" customHeight="1">
      <c r="A616" s="314" t="s">
        <v>1062</v>
      </c>
      <c r="B616" s="44">
        <v>46045.0</v>
      </c>
      <c r="C616" s="46" t="s">
        <v>1192</v>
      </c>
      <c r="D616" s="48" t="s">
        <v>1412</v>
      </c>
      <c r="E616" s="90">
        <v>2.02600000000128E14</v>
      </c>
      <c r="F616" s="53" t="s">
        <v>1404</v>
      </c>
      <c r="G616" s="57">
        <f t="array" ref="G616">IF(F616&lt;&gt;"",INDEX(tb_MainDatabase[Barcode],MATCH(F616,tb_MainDatabase[Link],0)),"")</f>
        <v>8857128011164</v>
      </c>
      <c r="H616" s="62" t="str">
        <f t="array" ref="H616">IF(F616&lt;&gt;"",INDEX(tb_MainDatabase[Grand],MATCH(F616,tb_MainDatabase[Link],0)),"")</f>
        <v>EDP</v>
      </c>
      <c r="I616" s="62" t="str">
        <f t="array" ref="I616">IF(F616&lt;&gt;"",INDEX(tb_MainDatabase[Size],MATCH(F616,tb_MainDatabase[Link],0)),"")</f>
        <v>50 ml.</v>
      </c>
      <c r="J616" s="65">
        <v>1.0</v>
      </c>
      <c r="K616" s="57">
        <f t="array" ref="K616">IF(F616&lt;&gt;"",INDEX(tb_MainDatabase[ราคา],MATCH(F616,tb_MainDatabase[Link],0)),"")*J616</f>
        <v>1890</v>
      </c>
      <c r="L616" s="65">
        <v>300.0</v>
      </c>
      <c r="M616" s="57">
        <f t="shared" si="2"/>
        <v>1590</v>
      </c>
      <c r="N616" s="75">
        <f t="shared" si="3"/>
        <v>3180</v>
      </c>
      <c r="O616" s="77" t="s">
        <v>133</v>
      </c>
      <c r="P616" s="107"/>
      <c r="Q616" s="80"/>
      <c r="R616" s="84" t="str">
        <f t="shared" si="4"/>
        <v>1769161055455361846</v>
      </c>
      <c r="S616" s="84"/>
      <c r="T616" s="84"/>
    </row>
    <row r="617" ht="22.5" customHeight="1">
      <c r="A617" s="314" t="s">
        <v>1062</v>
      </c>
      <c r="B617" s="44">
        <v>46045.0</v>
      </c>
      <c r="C617" s="46" t="s">
        <v>1192</v>
      </c>
      <c r="D617" s="48" t="s">
        <v>1412</v>
      </c>
      <c r="E617" s="90">
        <v>2.02600000000128E14</v>
      </c>
      <c r="F617" s="53" t="s">
        <v>185</v>
      </c>
      <c r="G617" s="57">
        <f t="array" ref="G617">IF(F617&lt;&gt;"",INDEX(tb_MainDatabase[Barcode],MATCH(F617,tb_MainDatabase[Link],0)),"")</f>
        <v>8857128011317</v>
      </c>
      <c r="H617" s="62" t="str">
        <f t="array" ref="H617">IF(F617&lt;&gt;"",INDEX(tb_MainDatabase[Grand],MATCH(F617,tb_MainDatabase[Link],0)),"")</f>
        <v>EDP</v>
      </c>
      <c r="I617" s="62" t="str">
        <f t="array" ref="I617">IF(F617&lt;&gt;"",INDEX(tb_MainDatabase[Size],MATCH(F617,tb_MainDatabase[Link],0)),"")</f>
        <v>50 ml.</v>
      </c>
      <c r="J617" s="65">
        <v>1.0</v>
      </c>
      <c r="K617" s="57">
        <f t="array" ref="K617">IF(F617&lt;&gt;"",INDEX(tb_MainDatabase[ราคา],MATCH(F617,tb_MainDatabase[Link],0)),"")*J617</f>
        <v>1890</v>
      </c>
      <c r="L617" s="65">
        <v>300.0</v>
      </c>
      <c r="M617" s="57">
        <f t="shared" si="2"/>
        <v>1590</v>
      </c>
      <c r="N617" s="75">
        <f t="shared" si="3"/>
        <v>0</v>
      </c>
      <c r="O617" s="77"/>
      <c r="P617" s="107"/>
      <c r="Q617" s="80"/>
      <c r="R617" s="84">
        <f t="shared" si="4"/>
        <v>0</v>
      </c>
      <c r="S617" s="84"/>
      <c r="T617" s="84"/>
    </row>
    <row r="618" ht="22.5" customHeight="1">
      <c r="A618" s="314" t="s">
        <v>1062</v>
      </c>
      <c r="B618" s="44">
        <v>46045.0</v>
      </c>
      <c r="C618" s="46" t="s">
        <v>1192</v>
      </c>
      <c r="D618" s="48" t="s">
        <v>1412</v>
      </c>
      <c r="E618" s="90">
        <v>2.02600000000128E14</v>
      </c>
      <c r="F618" s="53" t="s">
        <v>1159</v>
      </c>
      <c r="G618" s="57">
        <f t="array" ref="G618">IF(F618&lt;&gt;"",INDEX(tb_MainDatabase[Barcode],MATCH(F618,tb_MainDatabase[Link],0)),"")</f>
        <v>8857128012017</v>
      </c>
      <c r="H618" s="62" t="str">
        <f t="array" ref="H618">IF(F618&lt;&gt;"",INDEX(tb_MainDatabase[Grand],MATCH(F618,tb_MainDatabase[Link],0)),"")</f>
        <v>EDP</v>
      </c>
      <c r="I618" s="62" t="str">
        <f t="array" ref="I618">IF(F618&lt;&gt;"",INDEX(tb_MainDatabase[Size],MATCH(F618,tb_MainDatabase[Link],0)),"")</f>
        <v>4 ml.</v>
      </c>
      <c r="J618" s="65">
        <v>1.0</v>
      </c>
      <c r="K618" s="57">
        <f t="array" ref="K618">IF(F618&lt;&gt;"",INDEX(tb_MainDatabase[ราคา],MATCH(F618,tb_MainDatabase[Link],0)),"")*J618</f>
        <v>179</v>
      </c>
      <c r="L618" s="65">
        <v>179.0</v>
      </c>
      <c r="M618" s="57">
        <f t="shared" si="2"/>
        <v>0</v>
      </c>
      <c r="N618" s="75">
        <f t="shared" si="3"/>
        <v>0</v>
      </c>
      <c r="O618" s="77"/>
      <c r="P618" s="107"/>
      <c r="Q618" s="80"/>
      <c r="R618" s="84">
        <f t="shared" si="4"/>
        <v>0</v>
      </c>
      <c r="S618" s="84"/>
      <c r="T618" s="84"/>
    </row>
    <row r="619" ht="22.5" customHeight="1">
      <c r="A619" s="314" t="s">
        <v>1062</v>
      </c>
      <c r="B619" s="44">
        <v>46045.0</v>
      </c>
      <c r="C619" s="46" t="s">
        <v>1192</v>
      </c>
      <c r="D619" s="48" t="s">
        <v>1412</v>
      </c>
      <c r="E619" s="90">
        <v>2.02600000000128E14</v>
      </c>
      <c r="F619" s="53" t="s">
        <v>155</v>
      </c>
      <c r="G619" s="108">
        <f t="array" ref="G619">IF(F619&lt;&gt;"",INDEX(tb_MainDatabase[Barcode],MATCH(F619,tb_MainDatabase[Link],0)),"")</f>
        <v>8857128012130</v>
      </c>
      <c r="H619" s="62" t="str">
        <f t="array" ref="H619">IF(F619&lt;&gt;"",INDEX(tb_MainDatabase[Grand],MATCH(F619,tb_MainDatabase[Link],0)),"")</f>
        <v>Tumbler</v>
      </c>
      <c r="I619" s="62" t="str">
        <f t="array" ref="I619">IF(F619&lt;&gt;"",INDEX(tb_MainDatabase[Size],MATCH(F619,tb_MainDatabase[Link],0)),"")</f>
        <v>White</v>
      </c>
      <c r="J619" s="65">
        <v>1.0</v>
      </c>
      <c r="K619" s="57">
        <f t="array" ref="K619">IF(F619&lt;&gt;"",INDEX(tb_MainDatabase[ราคา],MATCH(F619,tb_MainDatabase[Link],0)),"")*J619</f>
        <v>0</v>
      </c>
      <c r="L619" s="65"/>
      <c r="M619" s="57">
        <f t="shared" si="2"/>
        <v>0</v>
      </c>
      <c r="N619" s="75">
        <f t="shared" si="3"/>
        <v>0</v>
      </c>
      <c r="O619" s="77"/>
      <c r="P619" s="107"/>
      <c r="Q619" s="80"/>
      <c r="R619" s="84">
        <f t="shared" si="4"/>
        <v>0</v>
      </c>
      <c r="S619" s="84"/>
      <c r="T619" s="84"/>
    </row>
    <row r="620" ht="22.5" customHeight="1">
      <c r="A620" s="314" t="s">
        <v>1062</v>
      </c>
      <c r="B620" s="44">
        <v>46045.0</v>
      </c>
      <c r="C620" s="46" t="s">
        <v>1192</v>
      </c>
      <c r="D620" s="48" t="s">
        <v>1413</v>
      </c>
      <c r="E620" s="90">
        <v>2.02600000000129E14</v>
      </c>
      <c r="F620" s="53" t="s">
        <v>255</v>
      </c>
      <c r="G620" s="57">
        <f t="array" ref="G620">IF(F620&lt;&gt;"",INDEX(tb_MainDatabase[Barcode],MATCH(F620,tb_MainDatabase[Link],0)),"")</f>
        <v>8857128012047</v>
      </c>
      <c r="H620" s="62" t="str">
        <f t="array" ref="H620">IF(F620&lt;&gt;"",INDEX(tb_MainDatabase[Grand],MATCH(F620,tb_MainDatabase[Link],0)),"")</f>
        <v>EDP</v>
      </c>
      <c r="I620" s="62" t="str">
        <f t="array" ref="I620">IF(F620&lt;&gt;"",INDEX(tb_MainDatabase[Size],MATCH(F620,tb_MainDatabase[Link],0)),"")</f>
        <v>10 ml.</v>
      </c>
      <c r="J620" s="65">
        <v>1.0</v>
      </c>
      <c r="K620" s="57">
        <f t="array" ref="K620">IF(F620&lt;&gt;"",INDEX(tb_MainDatabase[ราคา],MATCH(F620,tb_MainDatabase[Link],0)),"")*J620</f>
        <v>450</v>
      </c>
      <c r="L620" s="65">
        <v>60.0</v>
      </c>
      <c r="M620" s="57">
        <f t="shared" si="2"/>
        <v>390</v>
      </c>
      <c r="N620" s="75">
        <f t="shared" si="3"/>
        <v>390</v>
      </c>
      <c r="O620" s="77" t="s">
        <v>60</v>
      </c>
      <c r="P620" s="142">
        <v>46045.0</v>
      </c>
      <c r="Q620" s="80">
        <v>0.7118055555555556</v>
      </c>
      <c r="R620" s="84" t="str">
        <f t="shared" si="4"/>
        <v>1769162725325641553</v>
      </c>
      <c r="S620" s="84"/>
      <c r="T620" s="84"/>
    </row>
    <row r="621" ht="22.5" customHeight="1">
      <c r="A621" s="314" t="s">
        <v>1062</v>
      </c>
      <c r="B621" s="44">
        <v>46046.0</v>
      </c>
      <c r="C621" s="46" t="s">
        <v>601</v>
      </c>
      <c r="D621" s="48" t="s">
        <v>1416</v>
      </c>
      <c r="E621" s="90">
        <v>2.0260000000013E14</v>
      </c>
      <c r="F621" s="53" t="s">
        <v>77</v>
      </c>
      <c r="G621" s="57">
        <f t="array" ref="G621">IF(F621&lt;&gt;"",INDEX(tb_MainDatabase[Barcode],MATCH(F621,tb_MainDatabase[Link],0)),"")</f>
        <v>8857128012030</v>
      </c>
      <c r="H621" s="62" t="str">
        <f t="array" ref="H621">IF(F621&lt;&gt;"",INDEX(tb_MainDatabase[Grand],MATCH(F621,tb_MainDatabase[Link],0)),"")</f>
        <v>EDP</v>
      </c>
      <c r="I621" s="62" t="str">
        <f t="array" ref="I621">IF(F621&lt;&gt;"",INDEX(tb_MainDatabase[Size],MATCH(F621,tb_MainDatabase[Link],0)),"")</f>
        <v>10 ml.</v>
      </c>
      <c r="J621" s="65">
        <v>1.0</v>
      </c>
      <c r="K621" s="57">
        <f t="array" ref="K621">IF(F621&lt;&gt;"",INDEX(tb_MainDatabase[ราคา],MATCH(F621,tb_MainDatabase[Link],0)),"")*J621</f>
        <v>450</v>
      </c>
      <c r="L621" s="65">
        <v>60.0</v>
      </c>
      <c r="M621" s="57">
        <f t="shared" si="2"/>
        <v>390</v>
      </c>
      <c r="N621" s="75">
        <f t="shared" si="3"/>
        <v>390</v>
      </c>
      <c r="O621" s="77" t="s">
        <v>370</v>
      </c>
      <c r="P621" s="142">
        <v>46046.0</v>
      </c>
      <c r="Q621" s="80">
        <v>0.6833333333333333</v>
      </c>
      <c r="R621" s="84" t="str">
        <f t="shared" si="4"/>
        <v>1769246639799597541</v>
      </c>
      <c r="S621" s="84"/>
      <c r="T621" s="84"/>
    </row>
    <row r="622" ht="22.5" customHeight="1">
      <c r="A622" s="314" t="s">
        <v>1062</v>
      </c>
      <c r="B622" s="44">
        <v>46046.0</v>
      </c>
      <c r="C622" s="46" t="s">
        <v>601</v>
      </c>
      <c r="D622" s="48" t="s">
        <v>1418</v>
      </c>
      <c r="E622" s="90">
        <v>2.02600000000131E14</v>
      </c>
      <c r="F622" s="53" t="s">
        <v>77</v>
      </c>
      <c r="G622" s="57">
        <f t="array" ref="G622">IF(F622&lt;&gt;"",INDEX(tb_MainDatabase[Barcode],MATCH(F622,tb_MainDatabase[Link],0)),"")</f>
        <v>8857128012030</v>
      </c>
      <c r="H622" s="62" t="str">
        <f t="array" ref="H622">IF(F622&lt;&gt;"",INDEX(tb_MainDatabase[Grand],MATCH(F622,tb_MainDatabase[Link],0)),"")</f>
        <v>EDP</v>
      </c>
      <c r="I622" s="62" t="str">
        <f t="array" ref="I622">IF(F622&lt;&gt;"",INDEX(tb_MainDatabase[Size],MATCH(F622,tb_MainDatabase[Link],0)),"")</f>
        <v>10 ml.</v>
      </c>
      <c r="J622" s="65">
        <v>1.0</v>
      </c>
      <c r="K622" s="57">
        <f t="array" ref="K622">IF(F622&lt;&gt;"",INDEX(tb_MainDatabase[ราคา],MATCH(F622,tb_MainDatabase[Link],0)),"")*J622</f>
        <v>450</v>
      </c>
      <c r="L622" s="65">
        <v>60.0</v>
      </c>
      <c r="M622" s="57">
        <f t="shared" si="2"/>
        <v>390</v>
      </c>
      <c r="N622" s="75">
        <f t="shared" si="3"/>
        <v>390</v>
      </c>
      <c r="O622" s="77" t="s">
        <v>370</v>
      </c>
      <c r="P622" s="142">
        <v>46046.0</v>
      </c>
      <c r="Q622" s="80">
        <v>0.7118055555555556</v>
      </c>
      <c r="R622" s="84" t="str">
        <f t="shared" si="4"/>
        <v>1769246704740623346</v>
      </c>
      <c r="S622" s="84"/>
      <c r="T622" s="84"/>
    </row>
    <row r="623" ht="22.5" customHeight="1">
      <c r="A623" s="314" t="s">
        <v>1062</v>
      </c>
      <c r="B623" s="44">
        <v>46046.0</v>
      </c>
      <c r="C623" s="46" t="s">
        <v>601</v>
      </c>
      <c r="D623" s="48" t="s">
        <v>1422</v>
      </c>
      <c r="E623" s="90">
        <v>2.02600000000132E14</v>
      </c>
      <c r="F623" s="53" t="s">
        <v>372</v>
      </c>
      <c r="G623" s="57">
        <f t="array" ref="G623">IF(F623&lt;&gt;"",INDEX(tb_MainDatabase[Barcode],MATCH(F623,tb_MainDatabase[Link],0)),"")</f>
        <v>8857128012032</v>
      </c>
      <c r="H623" s="62" t="str">
        <f t="array" ref="H623">IF(F623&lt;&gt;"",INDEX(tb_MainDatabase[Grand],MATCH(F623,tb_MainDatabase[Link],0)),"")</f>
        <v>EDP</v>
      </c>
      <c r="I623" s="62" t="str">
        <f t="array" ref="I623">IF(F623&lt;&gt;"",INDEX(tb_MainDatabase[Size],MATCH(F623,tb_MainDatabase[Link],0)),"")</f>
        <v>10 ml.</v>
      </c>
      <c r="J623" s="65">
        <v>1.0</v>
      </c>
      <c r="K623" s="57">
        <f t="array" ref="K623">IF(F623&lt;&gt;"",INDEX(tb_MainDatabase[ราคา],MATCH(F623,tb_MainDatabase[Link],0)),"")*J623</f>
        <v>450</v>
      </c>
      <c r="L623" s="65">
        <v>60.0</v>
      </c>
      <c r="M623" s="57">
        <f t="shared" si="2"/>
        <v>390</v>
      </c>
      <c r="N623" s="75">
        <f t="shared" si="3"/>
        <v>390</v>
      </c>
      <c r="O623" s="77" t="s">
        <v>133</v>
      </c>
      <c r="P623" s="107"/>
      <c r="Q623" s="80"/>
      <c r="R623" s="84" t="str">
        <f t="shared" si="4"/>
        <v>1769256875172654528</v>
      </c>
      <c r="S623" s="84"/>
      <c r="T623" s="84"/>
    </row>
    <row r="624" ht="22.5" customHeight="1">
      <c r="A624" s="314" t="s">
        <v>1062</v>
      </c>
      <c r="B624" s="44">
        <v>46047.0</v>
      </c>
      <c r="C624" s="46" t="s">
        <v>601</v>
      </c>
      <c r="D624" s="48" t="s">
        <v>1423</v>
      </c>
      <c r="E624" s="90">
        <v>2.02600000000133E14</v>
      </c>
      <c r="F624" s="53" t="s">
        <v>1178</v>
      </c>
      <c r="G624" s="57">
        <f t="array" ref="G624">IF(F624&lt;&gt;"",INDEX(tb_MainDatabase[Barcode],MATCH(F624,tb_MainDatabase[Link],0)),"")</f>
        <v>8857128011430</v>
      </c>
      <c r="H624" s="62" t="str">
        <f t="array" ref="H624">IF(F624&lt;&gt;"",INDEX(tb_MainDatabase[Grand],MATCH(F624,tb_MainDatabase[Link],0)),"")</f>
        <v>EDP</v>
      </c>
      <c r="I624" s="62" t="str">
        <f t="array" ref="I624">IF(F624&lt;&gt;"",INDEX(tb_MainDatabase[Size],MATCH(F624,tb_MainDatabase[Link],0)),"")</f>
        <v>30 ml.</v>
      </c>
      <c r="J624" s="65">
        <v>1.0</v>
      </c>
      <c r="K624" s="57">
        <f t="array" ref="K624">IF(F624&lt;&gt;"",INDEX(tb_MainDatabase[ราคา],MATCH(F624,tb_MainDatabase[Link],0)),"")*J624</f>
        <v>1290</v>
      </c>
      <c r="L624" s="65">
        <v>200.0</v>
      </c>
      <c r="M624" s="57">
        <f t="shared" si="2"/>
        <v>1090</v>
      </c>
      <c r="N624" s="75">
        <f t="shared" si="3"/>
        <v>1090</v>
      </c>
      <c r="O624" s="77" t="s">
        <v>133</v>
      </c>
      <c r="P624" s="107"/>
      <c r="Q624" s="80"/>
      <c r="R624" s="84" t="str">
        <f t="shared" si="4"/>
        <v>1769319045304754407</v>
      </c>
      <c r="S624" s="84"/>
      <c r="T624" s="84"/>
    </row>
    <row r="625" ht="22.5" customHeight="1">
      <c r="A625" s="314" t="s">
        <v>1062</v>
      </c>
      <c r="B625" s="44">
        <v>46047.0</v>
      </c>
      <c r="C625" s="46" t="s">
        <v>601</v>
      </c>
      <c r="D625" s="48" t="s">
        <v>1426</v>
      </c>
      <c r="E625" s="90">
        <v>2.02600000000134E14</v>
      </c>
      <c r="F625" s="53" t="s">
        <v>517</v>
      </c>
      <c r="G625" s="57">
        <f t="array" ref="G625">IF(F625&lt;&gt;"",INDEX(tb_MainDatabase[Barcode],MATCH(F625,tb_MainDatabase[Link],0)),"")</f>
        <v>8857128012058</v>
      </c>
      <c r="H625" s="62" t="str">
        <f t="array" ref="H625">IF(F625&lt;&gt;"",INDEX(tb_MainDatabase[Grand],MATCH(F625,tb_MainDatabase[Link],0)),"")</f>
        <v>EDP</v>
      </c>
      <c r="I625" s="62" t="str">
        <f t="array" ref="I625">IF(F625&lt;&gt;"",INDEX(tb_MainDatabase[Size],MATCH(F625,tb_MainDatabase[Link],0)),"")</f>
        <v>10 ml.</v>
      </c>
      <c r="J625" s="65">
        <v>1.0</v>
      </c>
      <c r="K625" s="57">
        <f t="array" ref="K625">IF(F625&lt;&gt;"",INDEX(tb_MainDatabase[ราคา],MATCH(F625,tb_MainDatabase[Link],0)),"")*J625</f>
        <v>450</v>
      </c>
      <c r="L625" s="65">
        <v>60.0</v>
      </c>
      <c r="M625" s="57">
        <f t="shared" si="2"/>
        <v>390</v>
      </c>
      <c r="N625" s="75">
        <f t="shared" si="3"/>
        <v>390</v>
      </c>
      <c r="O625" s="77" t="s">
        <v>370</v>
      </c>
      <c r="P625" s="142">
        <v>46047.0</v>
      </c>
      <c r="Q625" s="80">
        <v>0.6131944444444445</v>
      </c>
      <c r="R625" s="84" t="str">
        <f t="shared" si="4"/>
        <v>1769326982066232721</v>
      </c>
      <c r="S625" s="84"/>
      <c r="T625" s="84"/>
    </row>
    <row r="626" ht="22.5" customHeight="1">
      <c r="A626" s="314" t="s">
        <v>1062</v>
      </c>
      <c r="B626" s="44">
        <v>46047.0</v>
      </c>
      <c r="C626" s="46" t="s">
        <v>601</v>
      </c>
      <c r="D626" s="48" t="s">
        <v>1427</v>
      </c>
      <c r="E626" s="90">
        <v>2.02600000000135E14</v>
      </c>
      <c r="F626" s="53" t="s">
        <v>1097</v>
      </c>
      <c r="G626" s="57">
        <f t="array" ref="G626">IF(F626&lt;&gt;"",INDEX(tb_MainDatabase[Barcode],MATCH(F626,tb_MainDatabase[Link],0)),"")</f>
        <v>8857128012112</v>
      </c>
      <c r="H626" s="62" t="str">
        <f t="array" ref="H626">IF(F626&lt;&gt;"",INDEX(tb_MainDatabase[Grand],MATCH(F626,tb_MainDatabase[Link],0)),"")</f>
        <v>EDP+</v>
      </c>
      <c r="I626" s="62" t="str">
        <f t="array" ref="I626">IF(F626&lt;&gt;"",INDEX(tb_MainDatabase[Size],MATCH(F626,tb_MainDatabase[Link],0)),"")</f>
        <v>10 ml.</v>
      </c>
      <c r="J626" s="65">
        <v>1.0</v>
      </c>
      <c r="K626" s="57">
        <f t="array" ref="K626">IF(F626&lt;&gt;"",INDEX(tb_MainDatabase[ราคา],MATCH(F626,tb_MainDatabase[Link],0)),"")*J626</f>
        <v>650</v>
      </c>
      <c r="L626" s="65">
        <v>60.0</v>
      </c>
      <c r="M626" s="57">
        <f t="shared" si="2"/>
        <v>590</v>
      </c>
      <c r="N626" s="75">
        <f t="shared" si="3"/>
        <v>590</v>
      </c>
      <c r="O626" s="77" t="s">
        <v>60</v>
      </c>
      <c r="P626" s="142">
        <v>46047.0</v>
      </c>
      <c r="Q626" s="80">
        <v>0.6361111111111111</v>
      </c>
      <c r="R626" s="84" t="str">
        <f t="shared" si="4"/>
        <v>1769328980763462904</v>
      </c>
      <c r="S626" s="84"/>
      <c r="T626" s="84"/>
    </row>
    <row r="627" ht="22.5" customHeight="1">
      <c r="A627" s="314" t="s">
        <v>1062</v>
      </c>
      <c r="B627" s="44">
        <v>46048.0</v>
      </c>
      <c r="C627" s="46" t="s">
        <v>1192</v>
      </c>
      <c r="D627" s="48" t="s">
        <v>1428</v>
      </c>
      <c r="E627" s="90">
        <v>2.02600000000136E14</v>
      </c>
      <c r="F627" s="53" t="s">
        <v>1100</v>
      </c>
      <c r="G627" s="57">
        <f t="array" ref="G627">IF(F627&lt;&gt;"",INDEX(tb_MainDatabase[Barcode],MATCH(F627,tb_MainDatabase[Link],0)),"")</f>
        <v>8857128011263</v>
      </c>
      <c r="H627" s="62" t="str">
        <f t="array" ref="H627">IF(F627&lt;&gt;"",INDEX(tb_MainDatabase[Grand],MATCH(F627,tb_MainDatabase[Link],0)),"")</f>
        <v>EDP</v>
      </c>
      <c r="I627" s="62" t="str">
        <f t="array" ref="I627">IF(F627&lt;&gt;"",INDEX(tb_MainDatabase[Size],MATCH(F627,tb_MainDatabase[Link],0)),"")</f>
        <v>10 ml.</v>
      </c>
      <c r="J627" s="65">
        <v>1.0</v>
      </c>
      <c r="K627" s="57">
        <f t="array" ref="K627">IF(F627&lt;&gt;"",INDEX(tb_MainDatabase[ราคา],MATCH(F627,tb_MainDatabase[Link],0)),"")*J627</f>
        <v>450</v>
      </c>
      <c r="L627" s="65">
        <v>60.0</v>
      </c>
      <c r="M627" s="57">
        <f t="shared" si="2"/>
        <v>390</v>
      </c>
      <c r="N627" s="75">
        <f t="shared" si="3"/>
        <v>390</v>
      </c>
      <c r="O627" s="77" t="s">
        <v>133</v>
      </c>
      <c r="P627" s="107"/>
      <c r="Q627" s="80"/>
      <c r="R627" s="84" t="str">
        <f t="shared" si="4"/>
        <v>1769402005043485219</v>
      </c>
      <c r="S627" s="84"/>
      <c r="T627" s="84"/>
    </row>
    <row r="628" ht="22.5" customHeight="1">
      <c r="A628" s="314" t="s">
        <v>1062</v>
      </c>
      <c r="B628" s="44">
        <v>46048.0</v>
      </c>
      <c r="C628" s="46" t="s">
        <v>1192</v>
      </c>
      <c r="D628" s="48" t="s">
        <v>1431</v>
      </c>
      <c r="E628" s="90">
        <v>2.02600000000137E14</v>
      </c>
      <c r="F628" s="53" t="s">
        <v>94</v>
      </c>
      <c r="G628" s="57">
        <f t="array" ref="G628">IF(F628&lt;&gt;"",INDEX(tb_MainDatabase[Barcode],MATCH(F628,tb_MainDatabase[Link],0)),"")</f>
        <v>8857128012039</v>
      </c>
      <c r="H628" s="62" t="str">
        <f t="array" ref="H628">IF(F628&lt;&gt;"",INDEX(tb_MainDatabase[Grand],MATCH(F628,tb_MainDatabase[Link],0)),"")</f>
        <v>EDP</v>
      </c>
      <c r="I628" s="62" t="str">
        <f t="array" ref="I628">IF(F628&lt;&gt;"",INDEX(tb_MainDatabase[Size],MATCH(F628,tb_MainDatabase[Link],0)),"")</f>
        <v>10 ml.</v>
      </c>
      <c r="J628" s="65">
        <v>1.0</v>
      </c>
      <c r="K628" s="57">
        <f t="array" ref="K628">IF(F628&lt;&gt;"",INDEX(tb_MainDatabase[ราคา],MATCH(F628,tb_MainDatabase[Link],0)),"")*J628</f>
        <v>450</v>
      </c>
      <c r="L628" s="65">
        <v>60.0</v>
      </c>
      <c r="M628" s="57">
        <f t="shared" si="2"/>
        <v>390</v>
      </c>
      <c r="N628" s="75">
        <f t="shared" si="3"/>
        <v>390</v>
      </c>
      <c r="O628" s="77" t="s">
        <v>370</v>
      </c>
      <c r="P628" s="142">
        <v>46048.0</v>
      </c>
      <c r="Q628" s="80">
        <v>0.5145833333333333</v>
      </c>
      <c r="R628" s="84" t="str">
        <f t="shared" si="4"/>
        <v>1769404807581780801</v>
      </c>
      <c r="S628" s="84"/>
      <c r="T628" s="84"/>
    </row>
    <row r="629" ht="22.5" customHeight="1">
      <c r="A629" s="314" t="s">
        <v>1062</v>
      </c>
      <c r="B629" s="44">
        <v>46048.0</v>
      </c>
      <c r="C629" s="46" t="s">
        <v>1192</v>
      </c>
      <c r="D629" s="48" t="s">
        <v>1432</v>
      </c>
      <c r="E629" s="90">
        <v>2.02600000000139E14</v>
      </c>
      <c r="F629" s="53" t="s">
        <v>141</v>
      </c>
      <c r="G629" s="57">
        <f t="array" ref="G629">IF(F629&lt;&gt;"",INDEX(tb_MainDatabase[Barcode],MATCH(F629,tb_MainDatabase[Link],0)),"")</f>
        <v>8857128012037</v>
      </c>
      <c r="H629" s="62" t="str">
        <f t="array" ref="H629">IF(F629&lt;&gt;"",INDEX(tb_MainDatabase[Grand],MATCH(F629,tb_MainDatabase[Link],0)),"")</f>
        <v>EDP</v>
      </c>
      <c r="I629" s="62" t="str">
        <f t="array" ref="I629">IF(F629&lt;&gt;"",INDEX(tb_MainDatabase[Size],MATCH(F629,tb_MainDatabase[Link],0)),"")</f>
        <v>10 ml.</v>
      </c>
      <c r="J629" s="65">
        <v>1.0</v>
      </c>
      <c r="K629" s="57">
        <f t="array" ref="K629">IF(F629&lt;&gt;"",INDEX(tb_MainDatabase[ราคา],MATCH(F629,tb_MainDatabase[Link],0)),"")*J629</f>
        <v>450</v>
      </c>
      <c r="L629" s="65">
        <v>60.0</v>
      </c>
      <c r="M629" s="57">
        <f t="shared" si="2"/>
        <v>390</v>
      </c>
      <c r="N629" s="75">
        <f t="shared" si="3"/>
        <v>390</v>
      </c>
      <c r="O629" s="77" t="s">
        <v>370</v>
      </c>
      <c r="P629" s="142">
        <v>46048.0</v>
      </c>
      <c r="Q629" s="80">
        <v>0.5229166666666667</v>
      </c>
      <c r="R629" s="84" t="str">
        <f t="shared" si="4"/>
        <v>1769405516200641319</v>
      </c>
      <c r="S629" s="84"/>
      <c r="T629" s="84"/>
    </row>
    <row r="630" ht="22.5" customHeight="1">
      <c r="A630" s="314" t="s">
        <v>1062</v>
      </c>
      <c r="B630" s="44">
        <v>46048.0</v>
      </c>
      <c r="C630" s="46" t="s">
        <v>1192</v>
      </c>
      <c r="D630" s="48" t="s">
        <v>1433</v>
      </c>
      <c r="E630" s="90">
        <v>2.0260000000014E14</v>
      </c>
      <c r="F630" s="53" t="s">
        <v>81</v>
      </c>
      <c r="G630" s="57">
        <f t="array" ref="G630">IF(F630&lt;&gt;"",INDEX(tb_MainDatabase[Barcode],MATCH(F630,tb_MainDatabase[Link],0)),"")</f>
        <v>8857128011119</v>
      </c>
      <c r="H630" s="62" t="str">
        <f t="array" ref="H630">IF(F630&lt;&gt;"",INDEX(tb_MainDatabase[Grand],MATCH(F630,tb_MainDatabase[Link],0)),"")</f>
        <v>EDP</v>
      </c>
      <c r="I630" s="62" t="str">
        <f t="array" ref="I630">IF(F630&lt;&gt;"",INDEX(tb_MainDatabase[Size],MATCH(F630,tb_MainDatabase[Link],0)),"")</f>
        <v>50 ml.</v>
      </c>
      <c r="J630" s="65">
        <v>1.0</v>
      </c>
      <c r="K630" s="57">
        <f t="array" ref="K630">IF(F630&lt;&gt;"",INDEX(tb_MainDatabase[ราคา],MATCH(F630,tb_MainDatabase[Link],0)),"")*J630</f>
        <v>1890</v>
      </c>
      <c r="L630" s="65">
        <v>300.0</v>
      </c>
      <c r="M630" s="57">
        <f t="shared" si="2"/>
        <v>1590</v>
      </c>
      <c r="N630" s="75">
        <f t="shared" si="3"/>
        <v>3580</v>
      </c>
      <c r="O630" s="77" t="s">
        <v>370</v>
      </c>
      <c r="P630" s="142">
        <v>46048.0</v>
      </c>
      <c r="Q630" s="80">
        <v>0.5263888888888889</v>
      </c>
      <c r="R630" s="84" t="str">
        <f t="shared" si="4"/>
        <v>1769405776498751183</v>
      </c>
      <c r="S630" s="84"/>
      <c r="T630" s="84"/>
    </row>
    <row r="631" ht="22.5" customHeight="1">
      <c r="A631" s="314" t="s">
        <v>1062</v>
      </c>
      <c r="B631" s="44">
        <v>46048.0</v>
      </c>
      <c r="C631" s="46" t="s">
        <v>1192</v>
      </c>
      <c r="D631" s="48" t="s">
        <v>1433</v>
      </c>
      <c r="E631" s="90">
        <v>2.0260000000014E14</v>
      </c>
      <c r="F631" s="53" t="s">
        <v>1434</v>
      </c>
      <c r="G631" s="57">
        <f t="array" ref="G631">IF(F631&lt;&gt;"",INDEX(tb_MainDatabase[Barcode],MATCH(F631,tb_MainDatabase[Link],0)),"")</f>
        <v>8857128012001</v>
      </c>
      <c r="H631" s="62" t="str">
        <f t="array" ref="H631">IF(F631&lt;&gt;"",INDEX(tb_MainDatabase[Grand],MATCH(F631,tb_MainDatabase[Link],0)),"")</f>
        <v>PARFUM</v>
      </c>
      <c r="I631" s="62" t="str">
        <f t="array" ref="I631">IF(F631&lt;&gt;"",INDEX(tb_MainDatabase[Size],MATCH(F631,tb_MainDatabase[Link],0)),"")</f>
        <v>30 ml.</v>
      </c>
      <c r="J631" s="65">
        <v>1.0</v>
      </c>
      <c r="K631" s="57">
        <f t="array" ref="K631">IF(F631&lt;&gt;"",INDEX(tb_MainDatabase[ราคา],MATCH(F631,tb_MainDatabase[Link],0)),"")*J631</f>
        <v>2190</v>
      </c>
      <c r="L631" s="65">
        <v>200.0</v>
      </c>
      <c r="M631" s="57">
        <f t="shared" si="2"/>
        <v>1990</v>
      </c>
      <c r="N631" s="75">
        <f t="shared" si="3"/>
        <v>0</v>
      </c>
      <c r="O631" s="77"/>
      <c r="P631" s="107"/>
      <c r="Q631" s="80"/>
      <c r="R631" s="84">
        <f t="shared" si="4"/>
        <v>0</v>
      </c>
      <c r="S631" s="84"/>
      <c r="T631" s="84"/>
    </row>
    <row r="632" ht="22.5" customHeight="1">
      <c r="A632" s="314" t="s">
        <v>1062</v>
      </c>
      <c r="B632" s="44">
        <v>46048.0</v>
      </c>
      <c r="C632" s="46" t="s">
        <v>1192</v>
      </c>
      <c r="D632" s="48" t="s">
        <v>1433</v>
      </c>
      <c r="E632" s="90">
        <v>2.0260000000014E14</v>
      </c>
      <c r="F632" s="53" t="s">
        <v>1220</v>
      </c>
      <c r="G632" s="57">
        <f t="array" ref="G632">IF(F632&lt;&gt;"",INDEX(tb_MainDatabase[Barcode],MATCH(F632,tb_MainDatabase[Link],0)),"")</f>
        <v>8857128012033</v>
      </c>
      <c r="H632" s="62" t="str">
        <f t="array" ref="H632">IF(F632&lt;&gt;"",INDEX(tb_MainDatabase[Grand],MATCH(F632,tb_MainDatabase[Link],0)),"")</f>
        <v>EDP</v>
      </c>
      <c r="I632" s="62" t="str">
        <f t="array" ref="I632">IF(F632&lt;&gt;"",INDEX(tb_MainDatabase[Size],MATCH(F632,tb_MainDatabase[Link],0)),"")</f>
        <v>4 ml.</v>
      </c>
      <c r="J632" s="65">
        <v>1.0</v>
      </c>
      <c r="K632" s="57">
        <f t="array" ref="K632">IF(F632&lt;&gt;"",INDEX(tb_MainDatabase[ราคา],MATCH(F632,tb_MainDatabase[Link],0)),"")*J632</f>
        <v>179</v>
      </c>
      <c r="L632" s="65">
        <v>179.0</v>
      </c>
      <c r="M632" s="57">
        <f t="shared" si="2"/>
        <v>0</v>
      </c>
      <c r="N632" s="75">
        <f t="shared" si="3"/>
        <v>0</v>
      </c>
      <c r="O632" s="77"/>
      <c r="P632" s="107"/>
      <c r="Q632" s="80"/>
      <c r="R632" s="84">
        <f t="shared" si="4"/>
        <v>0</v>
      </c>
      <c r="S632" s="84"/>
      <c r="T632" s="84"/>
    </row>
    <row r="633" ht="22.5" customHeight="1">
      <c r="A633" s="314" t="s">
        <v>1062</v>
      </c>
      <c r="B633" s="44">
        <v>46048.0</v>
      </c>
      <c r="C633" s="46" t="s">
        <v>1192</v>
      </c>
      <c r="D633" s="48" t="s">
        <v>1433</v>
      </c>
      <c r="E633" s="90">
        <v>2.0260000000014E14</v>
      </c>
      <c r="F633" s="53" t="s">
        <v>1202</v>
      </c>
      <c r="G633" s="57">
        <f t="array" ref="G633">IF(F633&lt;&gt;"",INDEX(tb_MainDatabase[Barcode],MATCH(F633,tb_MainDatabase[Link],0)),"")</f>
        <v>8857128012071</v>
      </c>
      <c r="H633" s="62" t="str">
        <f t="array" ref="H633">IF(F633&lt;&gt;"",INDEX(tb_MainDatabase[Grand],MATCH(F633,tb_MainDatabase[Link],0)),"")</f>
        <v>EDP</v>
      </c>
      <c r="I633" s="62" t="str">
        <f t="array" ref="I633">IF(F633&lt;&gt;"",INDEX(tb_MainDatabase[Size],MATCH(F633,tb_MainDatabase[Link],0)),"")</f>
        <v>4 ml.</v>
      </c>
      <c r="J633" s="65">
        <v>1.0</v>
      </c>
      <c r="K633" s="57">
        <f t="array" ref="K633">IF(F633&lt;&gt;"",INDEX(tb_MainDatabase[ราคา],MATCH(F633,tb_MainDatabase[Link],0)),"")*J633</f>
        <v>179</v>
      </c>
      <c r="L633" s="65">
        <v>179.0</v>
      </c>
      <c r="M633" s="57">
        <f t="shared" si="2"/>
        <v>0</v>
      </c>
      <c r="N633" s="75">
        <f t="shared" si="3"/>
        <v>0</v>
      </c>
      <c r="O633" s="77"/>
      <c r="P633" s="107"/>
      <c r="Q633" s="80"/>
      <c r="R633" s="84">
        <f t="shared" si="4"/>
        <v>0</v>
      </c>
      <c r="S633" s="84"/>
      <c r="T633" s="84"/>
    </row>
    <row r="634" ht="22.5" customHeight="1">
      <c r="A634" s="314" t="s">
        <v>1062</v>
      </c>
      <c r="B634" s="44">
        <v>46048.0</v>
      </c>
      <c r="C634" s="46" t="s">
        <v>1192</v>
      </c>
      <c r="D634" s="48" t="s">
        <v>1433</v>
      </c>
      <c r="E634" s="90">
        <v>2.0260000000014E14</v>
      </c>
      <c r="F634" s="53" t="s">
        <v>155</v>
      </c>
      <c r="G634" s="108">
        <f t="array" ref="G634">IF(F634&lt;&gt;"",INDEX(tb_MainDatabase[Barcode],MATCH(F634,tb_MainDatabase[Link],0)),"")</f>
        <v>8857128012130</v>
      </c>
      <c r="H634" s="62" t="str">
        <f t="array" ref="H634">IF(F634&lt;&gt;"",INDEX(tb_MainDatabase[Grand],MATCH(F634,tb_MainDatabase[Link],0)),"")</f>
        <v>Tumbler</v>
      </c>
      <c r="I634" s="62" t="str">
        <f t="array" ref="I634">IF(F634&lt;&gt;"",INDEX(tb_MainDatabase[Size],MATCH(F634,tb_MainDatabase[Link],0)),"")</f>
        <v>White</v>
      </c>
      <c r="J634" s="65">
        <v>1.0</v>
      </c>
      <c r="K634" s="57">
        <f t="array" ref="K634">IF(F634&lt;&gt;"",INDEX(tb_MainDatabase[ราคา],MATCH(F634,tb_MainDatabase[Link],0)),"")*J634</f>
        <v>0</v>
      </c>
      <c r="L634" s="65"/>
      <c r="M634" s="57">
        <f t="shared" si="2"/>
        <v>0</v>
      </c>
      <c r="N634" s="75">
        <f t="shared" si="3"/>
        <v>0</v>
      </c>
      <c r="O634" s="77"/>
      <c r="P634" s="107"/>
      <c r="Q634" s="80"/>
      <c r="R634" s="84">
        <f t="shared" si="4"/>
        <v>0</v>
      </c>
      <c r="S634" s="84"/>
      <c r="T634" s="84"/>
    </row>
    <row r="635" ht="22.5" customHeight="1">
      <c r="A635" s="314" t="s">
        <v>1062</v>
      </c>
      <c r="B635" s="44">
        <v>46048.0</v>
      </c>
      <c r="C635" s="46" t="s">
        <v>1192</v>
      </c>
      <c r="D635" s="48" t="s">
        <v>1435</v>
      </c>
      <c r="E635" s="90">
        <v>2.02600000000141E14</v>
      </c>
      <c r="F635" s="53" t="s">
        <v>81</v>
      </c>
      <c r="G635" s="57">
        <f t="array" ref="G635">IF(F635&lt;&gt;"",INDEX(tb_MainDatabase[Barcode],MATCH(F635,tb_MainDatabase[Link],0)),"")</f>
        <v>8857128011119</v>
      </c>
      <c r="H635" s="62" t="str">
        <f t="array" ref="H635">IF(F635&lt;&gt;"",INDEX(tb_MainDatabase[Grand],MATCH(F635,tb_MainDatabase[Link],0)),"")</f>
        <v>EDP</v>
      </c>
      <c r="I635" s="62" t="str">
        <f t="array" ref="I635">IF(F635&lt;&gt;"",INDEX(tb_MainDatabase[Size],MATCH(F635,tb_MainDatabase[Link],0)),"")</f>
        <v>50 ml.</v>
      </c>
      <c r="J635" s="65">
        <v>1.0</v>
      </c>
      <c r="K635" s="57">
        <f t="array" ref="K635">IF(F635&lt;&gt;"",INDEX(tb_MainDatabase[ราคา],MATCH(F635,tb_MainDatabase[Link],0)),"")*J635</f>
        <v>1890</v>
      </c>
      <c r="L635" s="65">
        <v>300.0</v>
      </c>
      <c r="M635" s="57">
        <f t="shared" si="2"/>
        <v>1590</v>
      </c>
      <c r="N635" s="75">
        <f t="shared" si="3"/>
        <v>3150</v>
      </c>
      <c r="O635" s="77" t="s">
        <v>370</v>
      </c>
      <c r="P635" s="142">
        <v>46048.0</v>
      </c>
      <c r="Q635" s="80">
        <v>0.5333333333333333</v>
      </c>
      <c r="R635" s="84" t="str">
        <f t="shared" si="4"/>
        <v>1769406430116620540</v>
      </c>
      <c r="S635" s="84"/>
      <c r="T635" s="84"/>
    </row>
    <row r="636" ht="22.5" customHeight="1">
      <c r="A636" s="314" t="s">
        <v>1062</v>
      </c>
      <c r="B636" s="44">
        <v>46048.0</v>
      </c>
      <c r="C636" s="46" t="s">
        <v>1192</v>
      </c>
      <c r="D636" s="48" t="s">
        <v>1435</v>
      </c>
      <c r="E636" s="90">
        <v>2.02600000000141E14</v>
      </c>
      <c r="F636" s="53" t="s">
        <v>141</v>
      </c>
      <c r="G636" s="57">
        <f t="array" ref="G636">IF(F636&lt;&gt;"",INDEX(tb_MainDatabase[Barcode],MATCH(F636,tb_MainDatabase[Link],0)),"")</f>
        <v>8857128012037</v>
      </c>
      <c r="H636" s="62" t="str">
        <f t="array" ref="H636">IF(F636&lt;&gt;"",INDEX(tb_MainDatabase[Grand],MATCH(F636,tb_MainDatabase[Link],0)),"")</f>
        <v>EDP</v>
      </c>
      <c r="I636" s="62" t="str">
        <f t="array" ref="I636">IF(F636&lt;&gt;"",INDEX(tb_MainDatabase[Size],MATCH(F636,tb_MainDatabase[Link],0)),"")</f>
        <v>10 ml.</v>
      </c>
      <c r="J636" s="65">
        <v>2.0</v>
      </c>
      <c r="K636" s="57">
        <f t="array" ref="K636">IF(F636&lt;&gt;"",INDEX(tb_MainDatabase[ราคา],MATCH(F636,tb_MainDatabase[Link],0)),"")*J636</f>
        <v>900</v>
      </c>
      <c r="L636" s="65">
        <v>60.0</v>
      </c>
      <c r="M636" s="57">
        <f t="shared" si="2"/>
        <v>780</v>
      </c>
      <c r="N636" s="75">
        <f t="shared" si="3"/>
        <v>0</v>
      </c>
      <c r="O636" s="77"/>
      <c r="P636" s="107"/>
      <c r="Q636" s="80"/>
      <c r="R636" s="84">
        <f t="shared" si="4"/>
        <v>0</v>
      </c>
      <c r="S636" s="84"/>
      <c r="T636" s="84"/>
    </row>
    <row r="637" ht="22.5" customHeight="1">
      <c r="A637" s="314" t="s">
        <v>1062</v>
      </c>
      <c r="B637" s="44">
        <v>46048.0</v>
      </c>
      <c r="C637" s="46" t="s">
        <v>1192</v>
      </c>
      <c r="D637" s="48" t="s">
        <v>1435</v>
      </c>
      <c r="E637" s="90">
        <v>2.02600000000141E14</v>
      </c>
      <c r="F637" s="53" t="s">
        <v>129</v>
      </c>
      <c r="G637" s="57">
        <f t="array" ref="G637">IF(F637&lt;&gt;"",INDEX(tb_MainDatabase[Barcode],MATCH(F637,tb_MainDatabase[Link],0)),"")</f>
        <v>8857128012034</v>
      </c>
      <c r="H637" s="62" t="str">
        <f t="array" ref="H637">IF(F637&lt;&gt;"",INDEX(tb_MainDatabase[Grand],MATCH(F637,tb_MainDatabase[Link],0)),"")</f>
        <v>EDP</v>
      </c>
      <c r="I637" s="62" t="str">
        <f t="array" ref="I637">IF(F637&lt;&gt;"",INDEX(tb_MainDatabase[Size],MATCH(F637,tb_MainDatabase[Link],0)),"")</f>
        <v>10 ml.</v>
      </c>
      <c r="J637" s="65">
        <v>2.0</v>
      </c>
      <c r="K637" s="57">
        <f t="array" ref="K637">IF(F637&lt;&gt;"",INDEX(tb_MainDatabase[ราคา],MATCH(F637,tb_MainDatabase[Link],0)),"")*J637</f>
        <v>900</v>
      </c>
      <c r="L637" s="65">
        <v>60.0</v>
      </c>
      <c r="M637" s="57">
        <f t="shared" si="2"/>
        <v>780</v>
      </c>
      <c r="N637" s="75">
        <f t="shared" si="3"/>
        <v>0</v>
      </c>
      <c r="O637" s="77"/>
      <c r="P637" s="107"/>
      <c r="Q637" s="80"/>
      <c r="R637" s="84">
        <f t="shared" si="4"/>
        <v>0</v>
      </c>
      <c r="S637" s="84"/>
      <c r="T637" s="84"/>
    </row>
    <row r="638" ht="22.5" customHeight="1">
      <c r="A638" s="314" t="s">
        <v>1062</v>
      </c>
      <c r="B638" s="44">
        <v>46048.0</v>
      </c>
      <c r="C638" s="46" t="s">
        <v>1192</v>
      </c>
      <c r="D638" s="48" t="s">
        <v>1435</v>
      </c>
      <c r="E638" s="90">
        <v>2.02600000000141E14</v>
      </c>
      <c r="F638" s="53" t="s">
        <v>150</v>
      </c>
      <c r="G638" s="57">
        <f t="array" ref="G638">IF(F638&lt;&gt;"",INDEX(tb_MainDatabase[Barcode],MATCH(F638,tb_MainDatabase[Link],0)),"")</f>
        <v>8857128012016</v>
      </c>
      <c r="H638" s="62" t="str">
        <f t="array" ref="H638">IF(F638&lt;&gt;"",INDEX(tb_MainDatabase[Grand],MATCH(F638,tb_MainDatabase[Link],0)),"")</f>
        <v>EDP</v>
      </c>
      <c r="I638" s="62" t="str">
        <f t="array" ref="I638">IF(F638&lt;&gt;"",INDEX(tb_MainDatabase[Size],MATCH(F638,tb_MainDatabase[Link],0)),"")</f>
        <v>4 ml.</v>
      </c>
      <c r="J638" s="65">
        <v>1.0</v>
      </c>
      <c r="K638" s="57">
        <f t="array" ref="K638">IF(F638&lt;&gt;"",INDEX(tb_MainDatabase[ราคา],MATCH(F638,tb_MainDatabase[Link],0)),"")*J638</f>
        <v>179</v>
      </c>
      <c r="L638" s="65">
        <v>179.0</v>
      </c>
      <c r="M638" s="57">
        <f t="shared" si="2"/>
        <v>0</v>
      </c>
      <c r="N638" s="75">
        <f t="shared" si="3"/>
        <v>0</v>
      </c>
      <c r="O638" s="77"/>
      <c r="P638" s="107"/>
      <c r="Q638" s="80"/>
      <c r="R638" s="84">
        <f t="shared" si="4"/>
        <v>0</v>
      </c>
      <c r="S638" s="84"/>
      <c r="T638" s="84"/>
    </row>
    <row r="639" ht="22.5" customHeight="1">
      <c r="A639" s="314" t="s">
        <v>1062</v>
      </c>
      <c r="B639" s="44">
        <v>46048.0</v>
      </c>
      <c r="C639" s="46" t="s">
        <v>1192</v>
      </c>
      <c r="D639" s="48" t="s">
        <v>1435</v>
      </c>
      <c r="E639" s="90">
        <v>2.02600000000141E14</v>
      </c>
      <c r="F639" s="53" t="s">
        <v>1202</v>
      </c>
      <c r="G639" s="57">
        <f t="array" ref="G639">IF(F639&lt;&gt;"",INDEX(tb_MainDatabase[Barcode],MATCH(F639,tb_MainDatabase[Link],0)),"")</f>
        <v>8857128012071</v>
      </c>
      <c r="H639" s="62" t="str">
        <f t="array" ref="H639">IF(F639&lt;&gt;"",INDEX(tb_MainDatabase[Grand],MATCH(F639,tb_MainDatabase[Link],0)),"")</f>
        <v>EDP</v>
      </c>
      <c r="I639" s="62" t="str">
        <f t="array" ref="I639">IF(F639&lt;&gt;"",INDEX(tb_MainDatabase[Size],MATCH(F639,tb_MainDatabase[Link],0)),"")</f>
        <v>4 ml.</v>
      </c>
      <c r="J639" s="65">
        <v>1.0</v>
      </c>
      <c r="K639" s="57">
        <f t="array" ref="K639">IF(F639&lt;&gt;"",INDEX(tb_MainDatabase[ราคา],MATCH(F639,tb_MainDatabase[Link],0)),"")*J639</f>
        <v>179</v>
      </c>
      <c r="L639" s="65">
        <v>179.0</v>
      </c>
      <c r="M639" s="57">
        <f t="shared" si="2"/>
        <v>0</v>
      </c>
      <c r="N639" s="75">
        <f t="shared" si="3"/>
        <v>0</v>
      </c>
      <c r="O639" s="77"/>
      <c r="P639" s="107"/>
      <c r="Q639" s="80"/>
      <c r="R639" s="84">
        <f t="shared" si="4"/>
        <v>0</v>
      </c>
      <c r="S639" s="84"/>
      <c r="T639" s="84"/>
    </row>
    <row r="640" ht="22.5" customHeight="1">
      <c r="A640" s="314" t="s">
        <v>1062</v>
      </c>
      <c r="B640" s="44">
        <v>46048.0</v>
      </c>
      <c r="C640" s="46" t="s">
        <v>1192</v>
      </c>
      <c r="D640" s="48" t="s">
        <v>1436</v>
      </c>
      <c r="E640" s="90">
        <v>2.02600000000142E14</v>
      </c>
      <c r="F640" s="53" t="s">
        <v>1100</v>
      </c>
      <c r="G640" s="57">
        <f t="array" ref="G640">IF(F640&lt;&gt;"",INDEX(tb_MainDatabase[Barcode],MATCH(F640,tb_MainDatabase[Link],0)),"")</f>
        <v>8857128011263</v>
      </c>
      <c r="H640" s="62" t="str">
        <f t="array" ref="H640">IF(F640&lt;&gt;"",INDEX(tb_MainDatabase[Grand],MATCH(F640,tb_MainDatabase[Link],0)),"")</f>
        <v>EDP</v>
      </c>
      <c r="I640" s="62" t="str">
        <f t="array" ref="I640">IF(F640&lt;&gt;"",INDEX(tb_MainDatabase[Size],MATCH(F640,tb_MainDatabase[Link],0)),"")</f>
        <v>10 ml.</v>
      </c>
      <c r="J640" s="65">
        <v>1.0</v>
      </c>
      <c r="K640" s="57">
        <f t="array" ref="K640">IF(F640&lt;&gt;"",INDEX(tb_MainDatabase[ราคา],MATCH(F640,tb_MainDatabase[Link],0)),"")*J640</f>
        <v>450</v>
      </c>
      <c r="L640" s="65">
        <v>60.0</v>
      </c>
      <c r="M640" s="57">
        <f t="shared" si="2"/>
        <v>390</v>
      </c>
      <c r="N640" s="75">
        <f t="shared" si="3"/>
        <v>390</v>
      </c>
      <c r="O640" s="77" t="s">
        <v>370</v>
      </c>
      <c r="P640" s="142">
        <v>46048.0</v>
      </c>
      <c r="Q640" s="80">
        <v>0.7111111111111111</v>
      </c>
      <c r="R640" s="84" t="str">
        <f t="shared" si="4"/>
        <v>1769421801814161650</v>
      </c>
      <c r="S640" s="84"/>
      <c r="T640" s="84"/>
    </row>
    <row r="641" ht="22.5" customHeight="1">
      <c r="A641" s="314" t="s">
        <v>1062</v>
      </c>
      <c r="B641" s="44">
        <v>46048.0</v>
      </c>
      <c r="C641" s="46" t="s">
        <v>1192</v>
      </c>
      <c r="D641" s="48" t="s">
        <v>1437</v>
      </c>
      <c r="E641" s="90">
        <v>2.02600000000143E14</v>
      </c>
      <c r="F641" s="53" t="s">
        <v>210</v>
      </c>
      <c r="G641" s="57">
        <f t="array" ref="G641">IF(F641&lt;&gt;"",INDEX(tb_MainDatabase[Barcode],MATCH(F641,tb_MainDatabase[Link],0)),"")</f>
        <v>8857128012101</v>
      </c>
      <c r="H641" s="62" t="str">
        <f t="array" ref="H641">IF(F641&lt;&gt;"",INDEX(tb_MainDatabase[Grand],MATCH(F641,tb_MainDatabase[Link],0)),"")</f>
        <v>EDP+</v>
      </c>
      <c r="I641" s="62" t="str">
        <f t="array" ref="I641">IF(F641&lt;&gt;"",INDEX(tb_MainDatabase[Size],MATCH(F641,tb_MainDatabase[Link],0)),"")</f>
        <v>10 ml.</v>
      </c>
      <c r="J641" s="65">
        <v>1.0</v>
      </c>
      <c r="K641" s="57">
        <f t="array" ref="K641">IF(F641&lt;&gt;"",INDEX(tb_MainDatabase[ราคา],MATCH(F641,tb_MainDatabase[Link],0)),"")*J641</f>
        <v>650</v>
      </c>
      <c r="L641" s="65">
        <v>60.0</v>
      </c>
      <c r="M641" s="57">
        <f t="shared" si="2"/>
        <v>590</v>
      </c>
      <c r="N641" s="75">
        <f t="shared" si="3"/>
        <v>590</v>
      </c>
      <c r="O641" s="77" t="s">
        <v>370</v>
      </c>
      <c r="P641" s="142">
        <v>46048.0</v>
      </c>
      <c r="Q641" s="80">
        <v>0.8631944444444445</v>
      </c>
      <c r="R641" s="84" t="str">
        <f t="shared" si="4"/>
        <v>1769434931173274049</v>
      </c>
      <c r="S641" s="84"/>
      <c r="T641" s="84"/>
    </row>
    <row r="642" ht="22.5" customHeight="1">
      <c r="A642" s="314" t="s">
        <v>1062</v>
      </c>
      <c r="B642" s="44">
        <v>46049.0</v>
      </c>
      <c r="C642" s="46" t="s">
        <v>1192</v>
      </c>
      <c r="D642" s="48" t="s">
        <v>1438</v>
      </c>
      <c r="E642" s="90">
        <v>2.02600000000144E14</v>
      </c>
      <c r="F642" s="53" t="s">
        <v>743</v>
      </c>
      <c r="G642" s="57">
        <f t="array" ref="G642">IF(F642&lt;&gt;"",INDEX(tb_MainDatabase[Barcode],MATCH(F642,tb_MainDatabase[Link],0)),"")</f>
        <v>8857128011744</v>
      </c>
      <c r="H642" s="62" t="str">
        <f t="array" ref="H642">IF(F642&lt;&gt;"",INDEX(tb_MainDatabase[Grand],MATCH(F642,tb_MainDatabase[Link],0)),"")</f>
        <v>EDP</v>
      </c>
      <c r="I642" s="62" t="str">
        <f t="array" ref="I642">IF(F642&lt;&gt;"",INDEX(tb_MainDatabase[Size],MATCH(F642,tb_MainDatabase[Link],0)),"")</f>
        <v>10 ml.</v>
      </c>
      <c r="J642" s="65">
        <v>1.0</v>
      </c>
      <c r="K642" s="57">
        <f t="array" ref="K642">IF(F642&lt;&gt;"",INDEX(tb_MainDatabase[ราคา],MATCH(F642,tb_MainDatabase[Link],0)),"")*J642</f>
        <v>450</v>
      </c>
      <c r="L642" s="65">
        <v>60.0</v>
      </c>
      <c r="M642" s="57">
        <f t="shared" si="2"/>
        <v>390</v>
      </c>
      <c r="N642" s="75">
        <f t="shared" si="3"/>
        <v>780</v>
      </c>
      <c r="O642" s="77" t="s">
        <v>133</v>
      </c>
      <c r="P642" s="107"/>
      <c r="Q642" s="80"/>
      <c r="R642" s="84" t="str">
        <f t="shared" si="4"/>
        <v>1769501415607892490</v>
      </c>
      <c r="S642" s="84"/>
      <c r="T642" s="84"/>
    </row>
    <row r="643" ht="22.5" customHeight="1">
      <c r="A643" s="314" t="s">
        <v>1062</v>
      </c>
      <c r="B643" s="44">
        <v>46049.0</v>
      </c>
      <c r="C643" s="46" t="s">
        <v>1192</v>
      </c>
      <c r="D643" s="48" t="s">
        <v>1438</v>
      </c>
      <c r="E643" s="90">
        <v>2.02600000000144E14</v>
      </c>
      <c r="F643" s="53" t="s">
        <v>255</v>
      </c>
      <c r="G643" s="57">
        <f t="array" ref="G643">IF(F643&lt;&gt;"",INDEX(tb_MainDatabase[Barcode],MATCH(F643,tb_MainDatabase[Link],0)),"")</f>
        <v>8857128012047</v>
      </c>
      <c r="H643" s="62" t="str">
        <f t="array" ref="H643">IF(F643&lt;&gt;"",INDEX(tb_MainDatabase[Grand],MATCH(F643,tb_MainDatabase[Link],0)),"")</f>
        <v>EDP</v>
      </c>
      <c r="I643" s="62" t="str">
        <f t="array" ref="I643">IF(F643&lt;&gt;"",INDEX(tb_MainDatabase[Size],MATCH(F643,tb_MainDatabase[Link],0)),"")</f>
        <v>10 ml.</v>
      </c>
      <c r="J643" s="65">
        <v>1.0</v>
      </c>
      <c r="K643" s="57">
        <f t="array" ref="K643">IF(F643&lt;&gt;"",INDEX(tb_MainDatabase[ราคา],MATCH(F643,tb_MainDatabase[Link],0)),"")*J643</f>
        <v>450</v>
      </c>
      <c r="L643" s="65">
        <v>60.0</v>
      </c>
      <c r="M643" s="57">
        <f t="shared" si="2"/>
        <v>390</v>
      </c>
      <c r="N643" s="75">
        <f t="shared" si="3"/>
        <v>0</v>
      </c>
      <c r="O643" s="77"/>
      <c r="P643" s="107"/>
      <c r="Q643" s="80"/>
      <c r="R643" s="84">
        <f t="shared" si="4"/>
        <v>0</v>
      </c>
      <c r="S643" s="84"/>
      <c r="T643" s="84"/>
    </row>
    <row r="644" ht="22.5" customHeight="1">
      <c r="A644" s="314" t="s">
        <v>1062</v>
      </c>
      <c r="B644" s="44">
        <v>46049.0</v>
      </c>
      <c r="C644" s="46" t="s">
        <v>1192</v>
      </c>
      <c r="D644" s="48" t="s">
        <v>1439</v>
      </c>
      <c r="E644" s="90">
        <v>2.02600000000145E14</v>
      </c>
      <c r="F644" s="53" t="s">
        <v>94</v>
      </c>
      <c r="G644" s="57">
        <f t="array" ref="G644">IF(F644&lt;&gt;"",INDEX(tb_MainDatabase[Barcode],MATCH(F644,tb_MainDatabase[Link],0)),"")</f>
        <v>8857128012039</v>
      </c>
      <c r="H644" s="62" t="str">
        <f t="array" ref="H644">IF(F644&lt;&gt;"",INDEX(tb_MainDatabase[Grand],MATCH(F644,tb_MainDatabase[Link],0)),"")</f>
        <v>EDP</v>
      </c>
      <c r="I644" s="62" t="str">
        <f t="array" ref="I644">IF(F644&lt;&gt;"",INDEX(tb_MainDatabase[Size],MATCH(F644,tb_MainDatabase[Link],0)),"")</f>
        <v>10 ml.</v>
      </c>
      <c r="J644" s="65">
        <v>1.0</v>
      </c>
      <c r="K644" s="57">
        <f t="array" ref="K644">IF(F644&lt;&gt;"",INDEX(tb_MainDatabase[ราคา],MATCH(F644,tb_MainDatabase[Link],0)),"")*J644</f>
        <v>450</v>
      </c>
      <c r="L644" s="65">
        <v>60.0</v>
      </c>
      <c r="M644" s="57">
        <f t="shared" si="2"/>
        <v>390</v>
      </c>
      <c r="N644" s="75">
        <f t="shared" si="3"/>
        <v>390</v>
      </c>
      <c r="O644" s="77" t="s">
        <v>60</v>
      </c>
      <c r="P644" s="142">
        <v>46049.0</v>
      </c>
      <c r="Q644" s="80">
        <v>0.7013888888888888</v>
      </c>
      <c r="R644" s="84" t="str">
        <f t="shared" si="4"/>
        <v>1769507363487759591</v>
      </c>
      <c r="S644" s="84"/>
      <c r="T644" s="84"/>
    </row>
    <row r="645" ht="22.5" customHeight="1">
      <c r="A645" s="314" t="s">
        <v>1062</v>
      </c>
      <c r="B645" s="44">
        <v>46049.0</v>
      </c>
      <c r="C645" s="46" t="s">
        <v>1192</v>
      </c>
      <c r="D645" s="48" t="s">
        <v>1440</v>
      </c>
      <c r="E645" s="90">
        <v>2.02600000000146E14</v>
      </c>
      <c r="F645" s="53" t="s">
        <v>451</v>
      </c>
      <c r="G645" s="57">
        <f t="array" ref="G645">IF(F645&lt;&gt;"",INDEX(tb_MainDatabase[Barcode],MATCH(F645,tb_MainDatabase[Link],0)),"")</f>
        <v>8857128011867</v>
      </c>
      <c r="H645" s="62" t="str">
        <f t="array" ref="H645">IF(F645&lt;&gt;"",INDEX(tb_MainDatabase[Grand],MATCH(F645,tb_MainDatabase[Link],0)),"")</f>
        <v>EDP</v>
      </c>
      <c r="I645" s="62" t="str">
        <f t="array" ref="I645">IF(F645&lt;&gt;"",INDEX(tb_MainDatabase[Size],MATCH(F645,tb_MainDatabase[Link],0)),"")</f>
        <v>30 ml.</v>
      </c>
      <c r="J645" s="65">
        <v>1.0</v>
      </c>
      <c r="K645" s="57">
        <f t="array" ref="K645">IF(F645&lt;&gt;"",INDEX(tb_MainDatabase[ราคา],MATCH(F645,tb_MainDatabase[Link],0)),"")*J645</f>
        <v>1290</v>
      </c>
      <c r="L645" s="65">
        <v>200.0</v>
      </c>
      <c r="M645" s="57">
        <f t="shared" si="2"/>
        <v>1090</v>
      </c>
      <c r="N645" s="75">
        <f t="shared" si="3"/>
        <v>1090</v>
      </c>
      <c r="O645" s="77" t="s">
        <v>370</v>
      </c>
      <c r="P645" s="142">
        <v>46049.0</v>
      </c>
      <c r="Q645" s="80">
        <v>0.7652777777777777</v>
      </c>
      <c r="R645" s="84" t="str">
        <f t="shared" si="4"/>
        <v>1769512904948569749</v>
      </c>
      <c r="S645" s="84"/>
      <c r="T645" s="84"/>
    </row>
    <row r="646" ht="22.5" customHeight="1">
      <c r="A646" s="314" t="s">
        <v>1062</v>
      </c>
      <c r="B646" s="44">
        <v>46049.0</v>
      </c>
      <c r="C646" s="46" t="s">
        <v>1192</v>
      </c>
      <c r="D646" s="48" t="s">
        <v>1441</v>
      </c>
      <c r="E646" s="90">
        <v>2.02600000000147E14</v>
      </c>
      <c r="F646" s="53" t="s">
        <v>146</v>
      </c>
      <c r="G646" s="57">
        <f t="array" ref="G646">IF(F646&lt;&gt;"",INDEX(tb_MainDatabase[Barcode],MATCH(F646,tb_MainDatabase[Link],0)),"")</f>
        <v>8857128012026</v>
      </c>
      <c r="H646" s="62" t="str">
        <f t="array" ref="H646">IF(F646&lt;&gt;"",INDEX(tb_MainDatabase[Grand],MATCH(F646,tb_MainDatabase[Link],0)),"")</f>
        <v>EDP</v>
      </c>
      <c r="I646" s="62" t="str">
        <f t="array" ref="I646">IF(F646&lt;&gt;"",INDEX(tb_MainDatabase[Size],MATCH(F646,tb_MainDatabase[Link],0)),"")</f>
        <v>10 ml.</v>
      </c>
      <c r="J646" s="65">
        <v>1.0</v>
      </c>
      <c r="K646" s="57">
        <f t="array" ref="K646">IF(F646&lt;&gt;"",INDEX(tb_MainDatabase[ราคา],MATCH(F646,tb_MainDatabase[Link],0)),"")*J646</f>
        <v>450</v>
      </c>
      <c r="L646" s="65">
        <v>60.0</v>
      </c>
      <c r="M646" s="57">
        <f t="shared" si="2"/>
        <v>390</v>
      </c>
      <c r="N646" s="75">
        <f t="shared" si="3"/>
        <v>390</v>
      </c>
      <c r="O646" s="77" t="s">
        <v>370</v>
      </c>
      <c r="P646" s="142">
        <v>46049.0</v>
      </c>
      <c r="Q646" s="80">
        <v>0.7666666666666667</v>
      </c>
      <c r="R646" s="84" t="str">
        <f t="shared" si="4"/>
        <v>1769513026677900190</v>
      </c>
      <c r="S646" s="84"/>
      <c r="T646" s="84"/>
    </row>
    <row r="647" ht="22.5" customHeight="1">
      <c r="A647" s="314" t="s">
        <v>1062</v>
      </c>
      <c r="B647" s="44">
        <v>46050.0</v>
      </c>
      <c r="C647" s="46" t="s">
        <v>1192</v>
      </c>
      <c r="D647" s="48" t="s">
        <v>1442</v>
      </c>
      <c r="E647" s="90">
        <v>2.02600000000148E14</v>
      </c>
      <c r="F647" s="53" t="s">
        <v>451</v>
      </c>
      <c r="G647" s="57">
        <f t="array" ref="G647">IF(F647&lt;&gt;"",INDEX(tb_MainDatabase[Barcode],MATCH(F647,tb_MainDatabase[Link],0)),"")</f>
        <v>8857128011867</v>
      </c>
      <c r="H647" s="62" t="str">
        <f t="array" ref="H647">IF(F647&lt;&gt;"",INDEX(tb_MainDatabase[Grand],MATCH(F647,tb_MainDatabase[Link],0)),"")</f>
        <v>EDP</v>
      </c>
      <c r="I647" s="62" t="str">
        <f t="array" ref="I647">IF(F647&lt;&gt;"",INDEX(tb_MainDatabase[Size],MATCH(F647,tb_MainDatabase[Link],0)),"")</f>
        <v>30 ml.</v>
      </c>
      <c r="J647" s="65">
        <v>3.0</v>
      </c>
      <c r="K647" s="57">
        <f t="array" ref="K647">IF(F647&lt;&gt;"",INDEX(tb_MainDatabase[ราคา],MATCH(F647,tb_MainDatabase[Link],0)),"")*J647</f>
        <v>3870</v>
      </c>
      <c r="L647" s="65">
        <v>200.0</v>
      </c>
      <c r="M647" s="57">
        <f t="shared" si="2"/>
        <v>3270</v>
      </c>
      <c r="N647" s="75">
        <f t="shared" si="3"/>
        <v>3660</v>
      </c>
      <c r="O647" s="77" t="s">
        <v>370</v>
      </c>
      <c r="P647" s="142">
        <v>46050.0</v>
      </c>
      <c r="Q647" s="80">
        <v>0.5236111111111111</v>
      </c>
      <c r="R647" s="84" t="str">
        <f t="shared" si="4"/>
        <v>1769578359779767644</v>
      </c>
      <c r="S647" s="84"/>
      <c r="T647" s="84"/>
    </row>
    <row r="648" ht="22.5" customHeight="1">
      <c r="A648" s="314" t="s">
        <v>1062</v>
      </c>
      <c r="B648" s="44">
        <v>46050.0</v>
      </c>
      <c r="C648" s="46" t="s">
        <v>1192</v>
      </c>
      <c r="D648" s="48" t="s">
        <v>1442</v>
      </c>
      <c r="E648" s="90">
        <v>2.02600000000148E14</v>
      </c>
      <c r="F648" s="53" t="s">
        <v>94</v>
      </c>
      <c r="G648" s="57">
        <f t="array" ref="G648">IF(F648&lt;&gt;"",INDEX(tb_MainDatabase[Barcode],MATCH(F648,tb_MainDatabase[Link],0)),"")</f>
        <v>8857128012039</v>
      </c>
      <c r="H648" s="62" t="str">
        <f t="array" ref="H648">IF(F648&lt;&gt;"",INDEX(tb_MainDatabase[Grand],MATCH(F648,tb_MainDatabase[Link],0)),"")</f>
        <v>EDP</v>
      </c>
      <c r="I648" s="62" t="str">
        <f t="array" ref="I648">IF(F648&lt;&gt;"",INDEX(tb_MainDatabase[Size],MATCH(F648,tb_MainDatabase[Link],0)),"")</f>
        <v>10 ml.</v>
      </c>
      <c r="J648" s="65">
        <v>1.0</v>
      </c>
      <c r="K648" s="57">
        <f t="array" ref="K648">IF(F648&lt;&gt;"",INDEX(tb_MainDatabase[ราคา],MATCH(F648,tb_MainDatabase[Link],0)),"")*J648</f>
        <v>450</v>
      </c>
      <c r="L648" s="65">
        <v>60.0</v>
      </c>
      <c r="M648" s="57">
        <f t="shared" si="2"/>
        <v>390</v>
      </c>
      <c r="N648" s="75">
        <f t="shared" si="3"/>
        <v>0</v>
      </c>
      <c r="O648" s="77"/>
      <c r="P648" s="107"/>
      <c r="Q648" s="80"/>
      <c r="R648" s="84">
        <f t="shared" si="4"/>
        <v>0</v>
      </c>
      <c r="S648" s="84"/>
      <c r="T648" s="84"/>
    </row>
    <row r="649" ht="22.5" customHeight="1">
      <c r="A649" s="314" t="s">
        <v>1062</v>
      </c>
      <c r="B649" s="44">
        <v>46050.0</v>
      </c>
      <c r="C649" s="46" t="s">
        <v>1192</v>
      </c>
      <c r="D649" s="48" t="s">
        <v>1442</v>
      </c>
      <c r="E649" s="90">
        <v>2.02600000000148E14</v>
      </c>
      <c r="F649" s="53" t="s">
        <v>1220</v>
      </c>
      <c r="G649" s="57">
        <f t="array" ref="G649">IF(F649&lt;&gt;"",INDEX(tb_MainDatabase[Barcode],MATCH(F649,tb_MainDatabase[Link],0)),"")</f>
        <v>8857128012033</v>
      </c>
      <c r="H649" s="62" t="str">
        <f t="array" ref="H649">IF(F649&lt;&gt;"",INDEX(tb_MainDatabase[Grand],MATCH(F649,tb_MainDatabase[Link],0)),"")</f>
        <v>EDP</v>
      </c>
      <c r="I649" s="62" t="str">
        <f t="array" ref="I649">IF(F649&lt;&gt;"",INDEX(tb_MainDatabase[Size],MATCH(F649,tb_MainDatabase[Link],0)),"")</f>
        <v>4 ml.</v>
      </c>
      <c r="J649" s="65">
        <v>1.0</v>
      </c>
      <c r="K649" s="57">
        <f t="array" ref="K649">IF(F649&lt;&gt;"",INDEX(tb_MainDatabase[ราคา],MATCH(F649,tb_MainDatabase[Link],0)),"")*J649</f>
        <v>179</v>
      </c>
      <c r="L649" s="65">
        <v>179.0</v>
      </c>
      <c r="M649" s="57">
        <f t="shared" si="2"/>
        <v>0</v>
      </c>
      <c r="N649" s="75">
        <f t="shared" si="3"/>
        <v>0</v>
      </c>
      <c r="O649" s="77"/>
      <c r="P649" s="107"/>
      <c r="Q649" s="80"/>
      <c r="R649" s="84">
        <f t="shared" si="4"/>
        <v>0</v>
      </c>
      <c r="S649" s="84"/>
      <c r="T649" s="84"/>
    </row>
    <row r="650" ht="22.5" customHeight="1">
      <c r="A650" s="314" t="s">
        <v>1062</v>
      </c>
      <c r="B650" s="44">
        <v>46050.0</v>
      </c>
      <c r="C650" s="46" t="s">
        <v>1192</v>
      </c>
      <c r="D650" s="48" t="s">
        <v>1442</v>
      </c>
      <c r="E650" s="90">
        <v>2.02600000000148E14</v>
      </c>
      <c r="F650" s="53" t="s">
        <v>150</v>
      </c>
      <c r="G650" s="57">
        <f t="array" ref="G650">IF(F650&lt;&gt;"",INDEX(tb_MainDatabase[Barcode],MATCH(F650,tb_MainDatabase[Link],0)),"")</f>
        <v>8857128012016</v>
      </c>
      <c r="H650" s="62" t="str">
        <f t="array" ref="H650">IF(F650&lt;&gt;"",INDEX(tb_MainDatabase[Grand],MATCH(F650,tb_MainDatabase[Link],0)),"")</f>
        <v>EDP</v>
      </c>
      <c r="I650" s="62" t="str">
        <f t="array" ref="I650">IF(F650&lt;&gt;"",INDEX(tb_MainDatabase[Size],MATCH(F650,tb_MainDatabase[Link],0)),"")</f>
        <v>4 ml.</v>
      </c>
      <c r="J650" s="65">
        <v>1.0</v>
      </c>
      <c r="K650" s="57">
        <f t="array" ref="K650">IF(F650&lt;&gt;"",INDEX(tb_MainDatabase[ราคา],MATCH(F650,tb_MainDatabase[Link],0)),"")*J650</f>
        <v>179</v>
      </c>
      <c r="L650" s="65">
        <v>179.0</v>
      </c>
      <c r="M650" s="57">
        <f t="shared" si="2"/>
        <v>0</v>
      </c>
      <c r="N650" s="75">
        <f t="shared" si="3"/>
        <v>0</v>
      </c>
      <c r="O650" s="77"/>
      <c r="P650" s="107"/>
      <c r="Q650" s="80"/>
      <c r="R650" s="84">
        <f t="shared" si="4"/>
        <v>0</v>
      </c>
      <c r="S650" s="84"/>
      <c r="T650" s="84"/>
    </row>
    <row r="651" ht="22.5" customHeight="1">
      <c r="A651" s="314" t="s">
        <v>1062</v>
      </c>
      <c r="B651" s="44">
        <v>46050.0</v>
      </c>
      <c r="C651" s="46" t="s">
        <v>1192</v>
      </c>
      <c r="D651" s="48" t="s">
        <v>1442</v>
      </c>
      <c r="E651" s="90">
        <v>2.02600000000148E14</v>
      </c>
      <c r="F651" s="53" t="s">
        <v>78</v>
      </c>
      <c r="G651" s="108">
        <f t="array" ref="G651">IF(F651&lt;&gt;"",INDEX(tb_MainDatabase[Barcode],MATCH(F651,tb_MainDatabase[Link],0)),"")</f>
        <v>8857128012132</v>
      </c>
      <c r="H651" s="62" t="str">
        <f t="array" ref="H651">IF(F651&lt;&gt;"",INDEX(tb_MainDatabase[Grand],MATCH(F651,tb_MainDatabase[Link],0)),"")</f>
        <v>Cloth</v>
      </c>
      <c r="I651" s="62" t="str">
        <f t="array" ref="I651">IF(F651&lt;&gt;"",INDEX(tb_MainDatabase[Size],MATCH(F651,tb_MainDatabase[Link],0)),"")</f>
        <v>Size M</v>
      </c>
      <c r="J651" s="65">
        <v>1.0</v>
      </c>
      <c r="K651" s="57">
        <f t="array" ref="K651">IF(F651&lt;&gt;"",INDEX(tb_MainDatabase[ราคา],MATCH(F651,tb_MainDatabase[Link],0)),"")*J651</f>
        <v>0</v>
      </c>
      <c r="L651" s="65"/>
      <c r="M651" s="57">
        <f t="shared" si="2"/>
        <v>0</v>
      </c>
      <c r="N651" s="75">
        <f t="shared" si="3"/>
        <v>0</v>
      </c>
      <c r="O651" s="77"/>
      <c r="P651" s="107"/>
      <c r="Q651" s="80"/>
      <c r="R651" s="84">
        <f t="shared" si="4"/>
        <v>0</v>
      </c>
      <c r="S651" s="84"/>
      <c r="T651" s="84"/>
    </row>
    <row r="652" ht="22.5" customHeight="1">
      <c r="A652" s="314" t="s">
        <v>1062</v>
      </c>
      <c r="B652" s="44">
        <v>46050.0</v>
      </c>
      <c r="C652" s="46" t="s">
        <v>1192</v>
      </c>
      <c r="D652" s="48" t="s">
        <v>1443</v>
      </c>
      <c r="E652" s="90">
        <v>2.02600000000149E14</v>
      </c>
      <c r="F652" s="53" t="s">
        <v>81</v>
      </c>
      <c r="G652" s="57">
        <f t="array" ref="G652">IF(F652&lt;&gt;"",INDEX(tb_MainDatabase[Barcode],MATCH(F652,tb_MainDatabase[Link],0)),"")</f>
        <v>8857128011119</v>
      </c>
      <c r="H652" s="62" t="str">
        <f t="array" ref="H652">IF(F652&lt;&gt;"",INDEX(tb_MainDatabase[Grand],MATCH(F652,tb_MainDatabase[Link],0)),"")</f>
        <v>EDP</v>
      </c>
      <c r="I652" s="62" t="str">
        <f t="array" ref="I652">IF(F652&lt;&gt;"",INDEX(tb_MainDatabase[Size],MATCH(F652,tb_MainDatabase[Link],0)),"")</f>
        <v>50 ml.</v>
      </c>
      <c r="J652" s="65">
        <v>1.0</v>
      </c>
      <c r="K652" s="57">
        <f t="array" ref="K652">IF(F652&lt;&gt;"",INDEX(tb_MainDatabase[ราคา],MATCH(F652,tb_MainDatabase[Link],0)),"")*J652</f>
        <v>1890</v>
      </c>
      <c r="L652" s="65">
        <v>300.0</v>
      </c>
      <c r="M652" s="57">
        <f t="shared" si="2"/>
        <v>1590</v>
      </c>
      <c r="N652" s="75">
        <f t="shared" si="3"/>
        <v>1590</v>
      </c>
      <c r="O652" s="77" t="s">
        <v>133</v>
      </c>
      <c r="P652" s="107"/>
      <c r="Q652" s="80"/>
      <c r="R652" s="84" t="str">
        <f t="shared" si="4"/>
        <v>1769588065437271024</v>
      </c>
      <c r="S652" s="84"/>
      <c r="T652" s="84"/>
    </row>
    <row r="653" ht="22.5" customHeight="1">
      <c r="A653" s="314" t="s">
        <v>1062</v>
      </c>
      <c r="B653" s="44">
        <v>46050.0</v>
      </c>
      <c r="C653" s="46" t="s">
        <v>1192</v>
      </c>
      <c r="D653" s="48" t="s">
        <v>1444</v>
      </c>
      <c r="E653" s="90">
        <v>2.0260000000015E14</v>
      </c>
      <c r="F653" s="53" t="s">
        <v>783</v>
      </c>
      <c r="G653" s="57">
        <f t="array" ref="G653">IF(F653&lt;&gt;"",INDEX(tb_MainDatabase[Barcode],MATCH(F653,tb_MainDatabase[Link],0)),"")</f>
        <v>8857128011812</v>
      </c>
      <c r="H653" s="62" t="str">
        <f t="array" ref="H653">IF(F653&lt;&gt;"",INDEX(tb_MainDatabase[Grand],MATCH(F653,tb_MainDatabase[Link],0)),"")</f>
        <v>EDP</v>
      </c>
      <c r="I653" s="62" t="str">
        <f t="array" ref="I653">IF(F653&lt;&gt;"",INDEX(tb_MainDatabase[Size],MATCH(F653,tb_MainDatabase[Link],0)),"")</f>
        <v>30 ml.</v>
      </c>
      <c r="J653" s="65">
        <v>1.0</v>
      </c>
      <c r="K653" s="57">
        <f t="array" ref="K653">IF(F653&lt;&gt;"",INDEX(tb_MainDatabase[ราคา],MATCH(F653,tb_MainDatabase[Link],0)),"")*J653</f>
        <v>1290</v>
      </c>
      <c r="L653" s="65">
        <v>200.0</v>
      </c>
      <c r="M653" s="57">
        <f t="shared" si="2"/>
        <v>1090</v>
      </c>
      <c r="N653" s="75">
        <f t="shared" si="3"/>
        <v>1090</v>
      </c>
      <c r="O653" s="77" t="s">
        <v>370</v>
      </c>
      <c r="P653" s="142">
        <v>46050.0</v>
      </c>
      <c r="Q653" s="80">
        <v>0.8430555555555556</v>
      </c>
      <c r="R653" s="84" t="str">
        <f t="shared" si="4"/>
        <v>1769605971049932316</v>
      </c>
      <c r="S653" s="84"/>
      <c r="T653" s="84"/>
    </row>
    <row r="654" ht="22.5" customHeight="1">
      <c r="A654" s="314" t="s">
        <v>1062</v>
      </c>
      <c r="B654" s="44">
        <v>46050.0</v>
      </c>
      <c r="C654" s="46" t="s">
        <v>1192</v>
      </c>
      <c r="D654" s="48" t="s">
        <v>1445</v>
      </c>
      <c r="E654" s="90">
        <v>2.02600000000151E14</v>
      </c>
      <c r="F654" s="53" t="s">
        <v>386</v>
      </c>
      <c r="G654" s="57">
        <f t="array" ref="G654">IF(F654&lt;&gt;"",INDEX(tb_MainDatabase[Barcode],MATCH(F654,tb_MainDatabase[Link],0)),"")</f>
        <v>8857128012070</v>
      </c>
      <c r="H654" s="62" t="str">
        <f t="array" ref="H654">IF(F654&lt;&gt;"",INDEX(tb_MainDatabase[Grand],MATCH(F654,tb_MainDatabase[Link],0)),"")</f>
        <v>EDP</v>
      </c>
      <c r="I654" s="62" t="str">
        <f t="array" ref="I654">IF(F654&lt;&gt;"",INDEX(tb_MainDatabase[Size],MATCH(F654,tb_MainDatabase[Link],0)),"")</f>
        <v>10 ml.</v>
      </c>
      <c r="J654" s="65">
        <v>1.0</v>
      </c>
      <c r="K654" s="57">
        <f t="array" ref="K654">IF(F654&lt;&gt;"",INDEX(tb_MainDatabase[ราคา],MATCH(F654,tb_MainDatabase[Link],0)),"")*J654</f>
        <v>450</v>
      </c>
      <c r="L654" s="65">
        <v>60.0</v>
      </c>
      <c r="M654" s="57">
        <f t="shared" si="2"/>
        <v>390</v>
      </c>
      <c r="N654" s="75">
        <f t="shared" si="3"/>
        <v>780</v>
      </c>
      <c r="O654" s="77" t="s">
        <v>370</v>
      </c>
      <c r="P654" s="142">
        <v>46050.0</v>
      </c>
      <c r="Q654" s="80">
        <v>0.8986111111111111</v>
      </c>
      <c r="R654" s="84" t="str">
        <f t="shared" si="4"/>
        <v>1769610816499734923</v>
      </c>
      <c r="S654" s="84"/>
      <c r="T654" s="84"/>
    </row>
    <row r="655" ht="22.5" customHeight="1">
      <c r="A655" s="314" t="s">
        <v>1062</v>
      </c>
      <c r="B655" s="44">
        <v>46050.0</v>
      </c>
      <c r="C655" s="46" t="s">
        <v>1192</v>
      </c>
      <c r="D655" s="48" t="s">
        <v>1445</v>
      </c>
      <c r="E655" s="90">
        <v>2.02600000000151E14</v>
      </c>
      <c r="F655" s="53" t="s">
        <v>141</v>
      </c>
      <c r="G655" s="57">
        <f t="array" ref="G655">IF(F655&lt;&gt;"",INDEX(tb_MainDatabase[Barcode],MATCH(F655,tb_MainDatabase[Link],0)),"")</f>
        <v>8857128012037</v>
      </c>
      <c r="H655" s="62" t="str">
        <f t="array" ref="H655">IF(F655&lt;&gt;"",INDEX(tb_MainDatabase[Grand],MATCH(F655,tb_MainDatabase[Link],0)),"")</f>
        <v>EDP</v>
      </c>
      <c r="I655" s="62" t="str">
        <f t="array" ref="I655">IF(F655&lt;&gt;"",INDEX(tb_MainDatabase[Size],MATCH(F655,tb_MainDatabase[Link],0)),"")</f>
        <v>10 ml.</v>
      </c>
      <c r="J655" s="65">
        <v>1.0</v>
      </c>
      <c r="K655" s="57">
        <f t="array" ref="K655">IF(F655&lt;&gt;"",INDEX(tb_MainDatabase[ราคา],MATCH(F655,tb_MainDatabase[Link],0)),"")*J655</f>
        <v>450</v>
      </c>
      <c r="L655" s="65">
        <v>60.0</v>
      </c>
      <c r="M655" s="57">
        <f t="shared" si="2"/>
        <v>390</v>
      </c>
      <c r="N655" s="75">
        <f t="shared" si="3"/>
        <v>0</v>
      </c>
      <c r="O655" s="77"/>
      <c r="P655" s="107"/>
      <c r="Q655" s="80"/>
      <c r="R655" s="84">
        <f t="shared" si="4"/>
        <v>0</v>
      </c>
      <c r="S655" s="84"/>
      <c r="T655" s="84"/>
    </row>
    <row r="656" ht="22.5" customHeight="1">
      <c r="A656" s="314" t="s">
        <v>1062</v>
      </c>
      <c r="B656" s="44">
        <v>46051.0</v>
      </c>
      <c r="C656" s="46" t="s">
        <v>601</v>
      </c>
      <c r="D656" s="48" t="s">
        <v>1446</v>
      </c>
      <c r="E656" s="90">
        <v>2.02600000000152E14</v>
      </c>
      <c r="F656" s="53" t="s">
        <v>110</v>
      </c>
      <c r="G656" s="57">
        <f t="array" ref="G656">IF(F656&lt;&gt;"",INDEX(tb_MainDatabase[Barcode],MATCH(F656,tb_MainDatabase[Link],0)),"")</f>
        <v>8857128012110</v>
      </c>
      <c r="H656" s="62" t="str">
        <f t="array" ref="H656">IF(F656&lt;&gt;"",INDEX(tb_MainDatabase[Grand],MATCH(F656,tb_MainDatabase[Link],0)),"")</f>
        <v>EDP+</v>
      </c>
      <c r="I656" s="62" t="str">
        <f t="array" ref="I656">IF(F656&lt;&gt;"",INDEX(tb_MainDatabase[Size],MATCH(F656,tb_MainDatabase[Link],0)),"")</f>
        <v>10 ml.</v>
      </c>
      <c r="J656" s="65">
        <v>1.0</v>
      </c>
      <c r="K656" s="57">
        <f t="array" ref="K656">IF(F656&lt;&gt;"",INDEX(tb_MainDatabase[ราคา],MATCH(F656,tb_MainDatabase[Link],0)),"")*J656</f>
        <v>650</v>
      </c>
      <c r="L656" s="65">
        <v>60.0</v>
      </c>
      <c r="M656" s="57">
        <f t="shared" si="2"/>
        <v>590</v>
      </c>
      <c r="N656" s="75">
        <f t="shared" si="3"/>
        <v>590</v>
      </c>
      <c r="O656" s="77" t="s">
        <v>370</v>
      </c>
      <c r="P656" s="142">
        <v>46051.0</v>
      </c>
      <c r="Q656" s="80">
        <v>0.6145833333333334</v>
      </c>
      <c r="R656" s="84" t="str">
        <f t="shared" si="4"/>
        <v>1769672711988636370</v>
      </c>
      <c r="S656" s="84"/>
      <c r="T656" s="84"/>
    </row>
    <row r="657" ht="22.5" customHeight="1">
      <c r="A657" s="314" t="s">
        <v>1062</v>
      </c>
      <c r="B657" s="44">
        <v>46051.0</v>
      </c>
      <c r="C657" s="46" t="s">
        <v>601</v>
      </c>
      <c r="D657" s="48" t="s">
        <v>1447</v>
      </c>
      <c r="E657" s="90">
        <v>2.02600000000153E14</v>
      </c>
      <c r="F657" s="53" t="s">
        <v>1448</v>
      </c>
      <c r="G657" s="57">
        <f t="array" ref="G657">IF(F657&lt;&gt;"",INDEX(tb_MainDatabase[Barcode],MATCH(F657,tb_MainDatabase[Link],0)),"")</f>
        <v>8857128012141</v>
      </c>
      <c r="H657" s="62" t="str">
        <f t="array" ref="H657">IF(F657&lt;&gt;"",INDEX(tb_MainDatabase[Grand],MATCH(F657,tb_MainDatabase[Link],0)),"")</f>
        <v>EDP</v>
      </c>
      <c r="I657" s="62" t="str">
        <f t="array" ref="I657">IF(F657&lt;&gt;"",INDEX(tb_MainDatabase[Size],MATCH(F657,tb_MainDatabase[Link],0)),"")</f>
        <v>30 ml.</v>
      </c>
      <c r="J657" s="65">
        <v>1.0</v>
      </c>
      <c r="K657" s="57">
        <f t="array" ref="K657">IF(F657&lt;&gt;"",INDEX(tb_MainDatabase[ราคา],MATCH(F657,tb_MainDatabase[Link],0)),"")*J657</f>
        <v>1290</v>
      </c>
      <c r="L657" s="65">
        <v>200.0</v>
      </c>
      <c r="M657" s="57">
        <f t="shared" si="2"/>
        <v>1090</v>
      </c>
      <c r="N657" s="75">
        <f t="shared" si="3"/>
        <v>1090</v>
      </c>
      <c r="O657" s="77" t="s">
        <v>370</v>
      </c>
      <c r="P657" s="142">
        <v>46051.0</v>
      </c>
      <c r="Q657" s="80">
        <v>0.6159722222222223</v>
      </c>
      <c r="R657" s="84" t="str">
        <f t="shared" si="4"/>
        <v>1769672788338517127</v>
      </c>
      <c r="S657" s="84"/>
      <c r="T657" s="84"/>
    </row>
    <row r="658" ht="22.5" customHeight="1">
      <c r="A658" s="314" t="s">
        <v>1062</v>
      </c>
      <c r="B658" s="44">
        <v>46052.0</v>
      </c>
      <c r="C658" s="46" t="s">
        <v>1192</v>
      </c>
      <c r="D658" s="48" t="s">
        <v>1449</v>
      </c>
      <c r="E658" s="90">
        <v>2.02600000000154E14</v>
      </c>
      <c r="F658" s="53" t="s">
        <v>1178</v>
      </c>
      <c r="G658" s="57">
        <f t="array" ref="G658">IF(F658&lt;&gt;"",INDEX(tb_MainDatabase[Barcode],MATCH(F658,tb_MainDatabase[Link],0)),"")</f>
        <v>8857128011430</v>
      </c>
      <c r="H658" s="62" t="str">
        <f t="array" ref="H658">IF(F658&lt;&gt;"",INDEX(tb_MainDatabase[Grand],MATCH(F658,tb_MainDatabase[Link],0)),"")</f>
        <v>EDP</v>
      </c>
      <c r="I658" s="62" t="str">
        <f t="array" ref="I658">IF(F658&lt;&gt;"",INDEX(tb_MainDatabase[Size],MATCH(F658,tb_MainDatabase[Link],0)),"")</f>
        <v>30 ml.</v>
      </c>
      <c r="J658" s="65">
        <v>1.0</v>
      </c>
      <c r="K658" s="57">
        <f t="array" ref="K658">IF(F658&lt;&gt;"",INDEX(tb_MainDatabase[ราคา],MATCH(F658,tb_MainDatabase[Link],0)),"")*J658</f>
        <v>1290</v>
      </c>
      <c r="L658" s="65">
        <v>200.0</v>
      </c>
      <c r="M658" s="57">
        <f t="shared" si="2"/>
        <v>1090</v>
      </c>
      <c r="N658" s="75">
        <f t="shared" si="3"/>
        <v>1090</v>
      </c>
      <c r="O658" s="77" t="s">
        <v>370</v>
      </c>
      <c r="P658" s="142">
        <v>46052.0</v>
      </c>
      <c r="Q658" s="80">
        <v>0.5409722222222222</v>
      </c>
      <c r="R658" s="84" t="str">
        <f t="shared" si="4"/>
        <v>1769752709854494538</v>
      </c>
      <c r="S658" s="84"/>
      <c r="T658" s="84"/>
    </row>
    <row r="659" ht="22.5" customHeight="1">
      <c r="A659" s="314" t="s">
        <v>1062</v>
      </c>
      <c r="B659" s="44">
        <v>46052.0</v>
      </c>
      <c r="C659" s="46" t="s">
        <v>1192</v>
      </c>
      <c r="D659" s="48" t="s">
        <v>1450</v>
      </c>
      <c r="E659" s="90">
        <v>2.02600000000155E14</v>
      </c>
      <c r="F659" s="53" t="s">
        <v>129</v>
      </c>
      <c r="G659" s="57">
        <f t="array" ref="G659">IF(F659&lt;&gt;"",INDEX(tb_MainDatabase[Barcode],MATCH(F659,tb_MainDatabase[Link],0)),"")</f>
        <v>8857128012034</v>
      </c>
      <c r="H659" s="62" t="str">
        <f t="array" ref="H659">IF(F659&lt;&gt;"",INDEX(tb_MainDatabase[Grand],MATCH(F659,tb_MainDatabase[Link],0)),"")</f>
        <v>EDP</v>
      </c>
      <c r="I659" s="62" t="str">
        <f t="array" ref="I659">IF(F659&lt;&gt;"",INDEX(tb_MainDatabase[Size],MATCH(F659,tb_MainDatabase[Link],0)),"")</f>
        <v>10 ml.</v>
      </c>
      <c r="J659" s="65">
        <v>1.0</v>
      </c>
      <c r="K659" s="57">
        <f t="array" ref="K659">IF(F659&lt;&gt;"",INDEX(tb_MainDatabase[ราคา],MATCH(F659,tb_MainDatabase[Link],0)),"")*J659</f>
        <v>450</v>
      </c>
      <c r="L659" s="65">
        <v>60.0</v>
      </c>
      <c r="M659" s="57">
        <f t="shared" si="2"/>
        <v>390</v>
      </c>
      <c r="N659" s="75">
        <f t="shared" si="3"/>
        <v>780</v>
      </c>
      <c r="O659" s="77" t="s">
        <v>133</v>
      </c>
      <c r="P659" s="107"/>
      <c r="Q659" s="80"/>
      <c r="R659" s="84" t="str">
        <f t="shared" si="4"/>
        <v>1769756630659303983</v>
      </c>
      <c r="S659" s="84"/>
      <c r="T659" s="84"/>
    </row>
    <row r="660" ht="22.5" customHeight="1">
      <c r="A660" s="314" t="s">
        <v>1062</v>
      </c>
      <c r="B660" s="44">
        <v>46052.0</v>
      </c>
      <c r="C660" s="46" t="s">
        <v>1192</v>
      </c>
      <c r="D660" s="48" t="s">
        <v>1450</v>
      </c>
      <c r="E660" s="90">
        <v>2.02600000000155E14</v>
      </c>
      <c r="F660" s="53" t="s">
        <v>288</v>
      </c>
      <c r="G660" s="57">
        <f t="array" ref="G660">IF(F660&lt;&gt;"",INDEX(tb_MainDatabase[Barcode],MATCH(F660,tb_MainDatabase[Link],0)),"")</f>
        <v>8857128012062</v>
      </c>
      <c r="H660" s="62" t="str">
        <f t="array" ref="H660">IF(F660&lt;&gt;"",INDEX(tb_MainDatabase[Grand],MATCH(F660,tb_MainDatabase[Link],0)),"")</f>
        <v>EDP</v>
      </c>
      <c r="I660" s="62" t="str">
        <f t="array" ref="I660">IF(F660&lt;&gt;"",INDEX(tb_MainDatabase[Size],MATCH(F660,tb_MainDatabase[Link],0)),"")</f>
        <v>10 ml.</v>
      </c>
      <c r="J660" s="65">
        <v>1.0</v>
      </c>
      <c r="K660" s="57">
        <f t="array" ref="K660">IF(F660&lt;&gt;"",INDEX(tb_MainDatabase[ราคา],MATCH(F660,tb_MainDatabase[Link],0)),"")*J660</f>
        <v>450</v>
      </c>
      <c r="L660" s="65">
        <v>60.0</v>
      </c>
      <c r="M660" s="57">
        <f t="shared" si="2"/>
        <v>390</v>
      </c>
      <c r="N660" s="75">
        <f t="shared" si="3"/>
        <v>0</v>
      </c>
      <c r="O660" s="77"/>
      <c r="P660" s="107"/>
      <c r="Q660" s="80"/>
      <c r="R660" s="84">
        <f t="shared" si="4"/>
        <v>0</v>
      </c>
      <c r="S660" s="84"/>
      <c r="T660" s="84"/>
    </row>
    <row r="661" ht="22.5" customHeight="1">
      <c r="A661" s="314" t="s">
        <v>1062</v>
      </c>
      <c r="B661" s="44">
        <v>46052.0</v>
      </c>
      <c r="C661" s="46" t="s">
        <v>1192</v>
      </c>
      <c r="D661" s="48" t="s">
        <v>1451</v>
      </c>
      <c r="E661" s="90">
        <v>2.02600000000156E14</v>
      </c>
      <c r="F661" s="53" t="s">
        <v>210</v>
      </c>
      <c r="G661" s="57">
        <f t="array" ref="G661">IF(F661&lt;&gt;"",INDEX(tb_MainDatabase[Barcode],MATCH(F661,tb_MainDatabase[Link],0)),"")</f>
        <v>8857128012101</v>
      </c>
      <c r="H661" s="62" t="str">
        <f t="array" ref="H661">IF(F661&lt;&gt;"",INDEX(tb_MainDatabase[Grand],MATCH(F661,tb_MainDatabase[Link],0)),"")</f>
        <v>EDP+</v>
      </c>
      <c r="I661" s="62" t="str">
        <f t="array" ref="I661">IF(F661&lt;&gt;"",INDEX(tb_MainDatabase[Size],MATCH(F661,tb_MainDatabase[Link],0)),"")</f>
        <v>10 ml.</v>
      </c>
      <c r="J661" s="65">
        <v>1.0</v>
      </c>
      <c r="K661" s="57">
        <f t="array" ref="K661">IF(F661&lt;&gt;"",INDEX(tb_MainDatabase[ราคา],MATCH(F661,tb_MainDatabase[Link],0)),"")*J661</f>
        <v>650</v>
      </c>
      <c r="L661" s="65">
        <v>60.0</v>
      </c>
      <c r="M661" s="57">
        <f t="shared" si="2"/>
        <v>590</v>
      </c>
      <c r="N661" s="75">
        <f t="shared" si="3"/>
        <v>590</v>
      </c>
      <c r="O661" s="77" t="s">
        <v>133</v>
      </c>
      <c r="P661" s="107"/>
      <c r="Q661" s="80"/>
      <c r="R661" s="84" t="str">
        <f t="shared" si="4"/>
        <v>1769757236910704565</v>
      </c>
      <c r="S661" s="84"/>
      <c r="T661" s="84"/>
    </row>
    <row r="662" ht="22.5" customHeight="1">
      <c r="A662" s="314" t="s">
        <v>1062</v>
      </c>
      <c r="B662" s="44">
        <v>46052.0</v>
      </c>
      <c r="C662" s="46" t="s">
        <v>1192</v>
      </c>
      <c r="D662" s="48" t="s">
        <v>1452</v>
      </c>
      <c r="E662" s="90">
        <v>2.02600000000157E14</v>
      </c>
      <c r="F662" s="53" t="s">
        <v>430</v>
      </c>
      <c r="G662" s="57">
        <f t="array" ref="G662">IF(F662&lt;&gt;"",INDEX(tb_MainDatabase[Barcode],MATCH(F662,tb_MainDatabase[Link],0)),"")</f>
        <v>8857128012028</v>
      </c>
      <c r="H662" s="62" t="str">
        <f t="array" ref="H662">IF(F662&lt;&gt;"",INDEX(tb_MainDatabase[Grand],MATCH(F662,tb_MainDatabase[Link],0)),"")</f>
        <v>EDP</v>
      </c>
      <c r="I662" s="62" t="str">
        <f t="array" ref="I662">IF(F662&lt;&gt;"",INDEX(tb_MainDatabase[Size],MATCH(F662,tb_MainDatabase[Link],0)),"")</f>
        <v>10 ml.</v>
      </c>
      <c r="J662" s="65">
        <v>1.0</v>
      </c>
      <c r="K662" s="57">
        <f t="array" ref="K662">IF(F662&lt;&gt;"",INDEX(tb_MainDatabase[ราคา],MATCH(F662,tb_MainDatabase[Link],0)),"")*J662</f>
        <v>450</v>
      </c>
      <c r="L662" s="65">
        <v>60.0</v>
      </c>
      <c r="M662" s="57">
        <f t="shared" si="2"/>
        <v>390</v>
      </c>
      <c r="N662" s="75">
        <f t="shared" si="3"/>
        <v>390</v>
      </c>
      <c r="O662" s="77" t="s">
        <v>370</v>
      </c>
      <c r="P662" s="142">
        <v>46052.0</v>
      </c>
      <c r="Q662" s="80">
        <v>0.65625</v>
      </c>
      <c r="R662" s="84" t="str">
        <f t="shared" si="4"/>
        <v>1769762695237824175</v>
      </c>
      <c r="S662" s="84"/>
      <c r="T662" s="84"/>
    </row>
    <row r="663" ht="22.5" customHeight="1">
      <c r="A663" s="314" t="s">
        <v>1062</v>
      </c>
      <c r="B663" s="44">
        <v>46052.0</v>
      </c>
      <c r="C663" s="46" t="s">
        <v>1192</v>
      </c>
      <c r="D663" s="48" t="s">
        <v>1453</v>
      </c>
      <c r="E663" s="90">
        <v>2.02600000000158E14</v>
      </c>
      <c r="F663" s="53" t="s">
        <v>252</v>
      </c>
      <c r="G663" s="57">
        <f t="array" ref="G663">IF(F663&lt;&gt;"",INDEX(tb_MainDatabase[Barcode],MATCH(F663,tb_MainDatabase[Link],0)),"")</f>
        <v>8857128012035</v>
      </c>
      <c r="H663" s="62" t="str">
        <f t="array" ref="H663">IF(F663&lt;&gt;"",INDEX(tb_MainDatabase[Grand],MATCH(F663,tb_MainDatabase[Link],0)),"")</f>
        <v>EDP</v>
      </c>
      <c r="I663" s="62" t="str">
        <f t="array" ref="I663">IF(F663&lt;&gt;"",INDEX(tb_MainDatabase[Size],MATCH(F663,tb_MainDatabase[Link],0)),"")</f>
        <v>10 ml.</v>
      </c>
      <c r="J663" s="65">
        <v>2.0</v>
      </c>
      <c r="K663" s="57">
        <f t="array" ref="K663">IF(F663&lt;&gt;"",INDEX(tb_MainDatabase[ราคา],MATCH(F663,tb_MainDatabase[Link],0)),"")*J663</f>
        <v>900</v>
      </c>
      <c r="L663" s="65">
        <v>60.0</v>
      </c>
      <c r="M663" s="57">
        <f t="shared" si="2"/>
        <v>780</v>
      </c>
      <c r="N663" s="75">
        <f t="shared" si="3"/>
        <v>1170</v>
      </c>
      <c r="O663" s="77" t="s">
        <v>370</v>
      </c>
      <c r="P663" s="142">
        <v>46052.0</v>
      </c>
      <c r="Q663" s="80">
        <v>0.6666666666666666</v>
      </c>
      <c r="R663" s="84" t="str">
        <f t="shared" si="4"/>
        <v>1769763232507193102</v>
      </c>
      <c r="S663" s="84"/>
      <c r="T663" s="84"/>
    </row>
    <row r="664" ht="22.5" customHeight="1">
      <c r="A664" s="314" t="s">
        <v>1062</v>
      </c>
      <c r="B664" s="44">
        <v>46052.0</v>
      </c>
      <c r="C664" s="46" t="s">
        <v>1192</v>
      </c>
      <c r="D664" s="48" t="s">
        <v>1453</v>
      </c>
      <c r="E664" s="90">
        <v>2.02600000000158E14</v>
      </c>
      <c r="F664" s="53" t="s">
        <v>129</v>
      </c>
      <c r="G664" s="57">
        <f t="array" ref="G664">IF(F664&lt;&gt;"",INDEX(tb_MainDatabase[Barcode],MATCH(F664,tb_MainDatabase[Link],0)),"")</f>
        <v>8857128012034</v>
      </c>
      <c r="H664" s="62" t="str">
        <f t="array" ref="H664">IF(F664&lt;&gt;"",INDEX(tb_MainDatabase[Grand],MATCH(F664,tb_MainDatabase[Link],0)),"")</f>
        <v>EDP</v>
      </c>
      <c r="I664" s="62" t="str">
        <f t="array" ref="I664">IF(F664&lt;&gt;"",INDEX(tb_MainDatabase[Size],MATCH(F664,tb_MainDatabase[Link],0)),"")</f>
        <v>10 ml.</v>
      </c>
      <c r="J664" s="65">
        <v>1.0</v>
      </c>
      <c r="K664" s="57">
        <f t="array" ref="K664">IF(F664&lt;&gt;"",INDEX(tb_MainDatabase[ราคา],MATCH(F664,tb_MainDatabase[Link],0)),"")*J664</f>
        <v>450</v>
      </c>
      <c r="L664" s="65">
        <v>60.0</v>
      </c>
      <c r="M664" s="57">
        <f t="shared" si="2"/>
        <v>390</v>
      </c>
      <c r="N664" s="75">
        <f t="shared" si="3"/>
        <v>0</v>
      </c>
      <c r="O664" s="77"/>
      <c r="P664" s="107"/>
      <c r="Q664" s="80"/>
      <c r="R664" s="84">
        <f t="shared" si="4"/>
        <v>0</v>
      </c>
      <c r="S664" s="84"/>
      <c r="T664" s="84"/>
    </row>
    <row r="665" ht="22.5" customHeight="1">
      <c r="A665" s="314" t="s">
        <v>1062</v>
      </c>
      <c r="B665" s="44">
        <v>46052.0</v>
      </c>
      <c r="C665" s="46" t="s">
        <v>1192</v>
      </c>
      <c r="D665" s="48" t="s">
        <v>1456</v>
      </c>
      <c r="E665" s="90">
        <v>2.02600000000159E14</v>
      </c>
      <c r="F665" s="53" t="s">
        <v>94</v>
      </c>
      <c r="G665" s="57">
        <f t="array" ref="G665">IF(F665&lt;&gt;"",INDEX(tb_MainDatabase[Barcode],MATCH(F665,tb_MainDatabase[Link],0)),"")</f>
        <v>8857128012039</v>
      </c>
      <c r="H665" s="62" t="str">
        <f t="array" ref="H665">IF(F665&lt;&gt;"",INDEX(tb_MainDatabase[Grand],MATCH(F665,tb_MainDatabase[Link],0)),"")</f>
        <v>EDP</v>
      </c>
      <c r="I665" s="62" t="str">
        <f t="array" ref="I665">IF(F665&lt;&gt;"",INDEX(tb_MainDatabase[Size],MATCH(F665,tb_MainDatabase[Link],0)),"")</f>
        <v>10 ml.</v>
      </c>
      <c r="J665" s="65">
        <v>1.0</v>
      </c>
      <c r="K665" s="57">
        <f t="array" ref="K665">IF(F665&lt;&gt;"",INDEX(tb_MainDatabase[ราคา],MATCH(F665,tb_MainDatabase[Link],0)),"")*J665</f>
        <v>450</v>
      </c>
      <c r="L665" s="65">
        <v>60.0</v>
      </c>
      <c r="M665" s="57">
        <f t="shared" si="2"/>
        <v>390</v>
      </c>
      <c r="N665" s="75">
        <f t="shared" si="3"/>
        <v>390</v>
      </c>
      <c r="O665" s="77" t="s">
        <v>370</v>
      </c>
      <c r="P665" s="142">
        <v>46052.0</v>
      </c>
      <c r="Q665" s="80">
        <v>0.6965277777777777</v>
      </c>
      <c r="R665" s="84" t="str">
        <f t="shared" si="4"/>
        <v>1769766217529886835</v>
      </c>
      <c r="S665" s="84"/>
      <c r="T665" s="84"/>
    </row>
    <row r="666" ht="22.5" customHeight="1">
      <c r="A666" s="324" t="s">
        <v>1062</v>
      </c>
      <c r="B666" s="44">
        <v>46052.0</v>
      </c>
      <c r="C666" s="46" t="s">
        <v>1192</v>
      </c>
      <c r="D666" s="325" t="s">
        <v>1457</v>
      </c>
      <c r="E666" s="326">
        <v>2.0260000000016E14</v>
      </c>
      <c r="F666" s="53" t="s">
        <v>1100</v>
      </c>
      <c r="G666" s="57">
        <f t="array" ref="G666">IF(F666&lt;&gt;"",INDEX(tb_MainDatabase[Barcode],MATCH(F666,tb_MainDatabase[Link],0)),"")</f>
        <v>8857128011263</v>
      </c>
      <c r="H666" s="62" t="str">
        <f t="array" ref="H666">IF(F666&lt;&gt;"",INDEX(tb_MainDatabase[Grand],MATCH(F666,tb_MainDatabase[Link],0)),"")</f>
        <v>EDP</v>
      </c>
      <c r="I666" s="62" t="str">
        <f t="array" ref="I666">IF(F666&lt;&gt;"",INDEX(tb_MainDatabase[Size],MATCH(F666,tb_MainDatabase[Link],0)),"")</f>
        <v>10 ml.</v>
      </c>
      <c r="J666" s="65">
        <v>2.0</v>
      </c>
      <c r="K666" s="57">
        <f t="array" ref="K666">IF(F666&lt;&gt;"",INDEX(tb_MainDatabase[ราคา],MATCH(F666,tb_MainDatabase[Link],0)),"")*J666</f>
        <v>900</v>
      </c>
      <c r="L666" s="65">
        <v>60.0</v>
      </c>
      <c r="M666" s="57">
        <f t="shared" si="2"/>
        <v>780</v>
      </c>
      <c r="N666" s="75">
        <f t="shared" si="3"/>
        <v>780</v>
      </c>
      <c r="O666" s="77" t="s">
        <v>133</v>
      </c>
      <c r="P666" s="107"/>
      <c r="Q666" s="80"/>
      <c r="R666" s="84" t="str">
        <f t="shared" si="4"/>
        <v>1769766846881886752</v>
      </c>
      <c r="S666" s="84"/>
      <c r="T666" s="84"/>
    </row>
    <row r="667" ht="22.5" customHeight="1">
      <c r="A667" s="324" t="s">
        <v>1062</v>
      </c>
      <c r="B667" s="44">
        <v>46052.0</v>
      </c>
      <c r="C667" s="46" t="s">
        <v>1192</v>
      </c>
      <c r="D667" s="48" t="s">
        <v>1458</v>
      </c>
      <c r="E667" s="51">
        <v>2.02600000000161E14</v>
      </c>
      <c r="F667" s="53" t="s">
        <v>146</v>
      </c>
      <c r="G667" s="57">
        <f t="array" ref="G667">IF(F667&lt;&gt;"",INDEX(tb_MainDatabase[Barcode],MATCH(F667,tb_MainDatabase[Link],0)),"")</f>
        <v>8857128012026</v>
      </c>
      <c r="H667" s="62" t="str">
        <f t="array" ref="H667">IF(F667&lt;&gt;"",INDEX(tb_MainDatabase[Grand],MATCH(F667,tb_MainDatabase[Link],0)),"")</f>
        <v>EDP</v>
      </c>
      <c r="I667" s="62" t="str">
        <f t="array" ref="I667">IF(F667&lt;&gt;"",INDEX(tb_MainDatabase[Size],MATCH(F667,tb_MainDatabase[Link],0)),"")</f>
        <v>10 ml.</v>
      </c>
      <c r="J667" s="65">
        <v>1.0</v>
      </c>
      <c r="K667" s="57">
        <f t="array" ref="K667">IF(F667&lt;&gt;"",INDEX(tb_MainDatabase[ราคา],MATCH(F667,tb_MainDatabase[Link],0)),"")*J667</f>
        <v>450</v>
      </c>
      <c r="L667" s="65">
        <v>60.0</v>
      </c>
      <c r="M667" s="57">
        <f t="shared" si="2"/>
        <v>390</v>
      </c>
      <c r="N667" s="75">
        <f t="shared" si="3"/>
        <v>980</v>
      </c>
      <c r="O667" s="77" t="s">
        <v>60</v>
      </c>
      <c r="P667" s="142">
        <v>46052.0</v>
      </c>
      <c r="Q667" s="80">
        <v>0.8006944444444445</v>
      </c>
      <c r="R667" s="84" t="str">
        <f t="shared" si="4"/>
        <v>1769775165015129385</v>
      </c>
      <c r="S667" s="84"/>
      <c r="T667" s="84"/>
    </row>
    <row r="668" ht="22.5" customHeight="1">
      <c r="A668" s="324" t="s">
        <v>1062</v>
      </c>
      <c r="B668" s="44">
        <v>46052.0</v>
      </c>
      <c r="C668" s="46" t="s">
        <v>1192</v>
      </c>
      <c r="D668" s="48" t="s">
        <v>1458</v>
      </c>
      <c r="E668" s="51">
        <v>2.02600000000161E14</v>
      </c>
      <c r="F668" s="53" t="s">
        <v>180</v>
      </c>
      <c r="G668" s="57">
        <f t="array" ref="G668">IF(F668&lt;&gt;"",INDEX(tb_MainDatabase[Barcode],MATCH(F668,tb_MainDatabase[Link],0)),"")</f>
        <v>8857128012108</v>
      </c>
      <c r="H668" s="62" t="str">
        <f t="array" ref="H668">IF(F668&lt;&gt;"",INDEX(tb_MainDatabase[Grand],MATCH(F668,tb_MainDatabase[Link],0)),"")</f>
        <v>EDP+</v>
      </c>
      <c r="I668" s="62" t="str">
        <f t="array" ref="I668">IF(F668&lt;&gt;"",INDEX(tb_MainDatabase[Size],MATCH(F668,tb_MainDatabase[Link],0)),"")</f>
        <v>10 ml.</v>
      </c>
      <c r="J668" s="65">
        <v>1.0</v>
      </c>
      <c r="K668" s="57">
        <f t="array" ref="K668">IF(F668&lt;&gt;"",INDEX(tb_MainDatabase[ราคา],MATCH(F668,tb_MainDatabase[Link],0)),"")*J668</f>
        <v>650</v>
      </c>
      <c r="L668" s="65">
        <v>60.0</v>
      </c>
      <c r="M668" s="57">
        <f t="shared" si="2"/>
        <v>590</v>
      </c>
      <c r="N668" s="75">
        <f t="shared" si="3"/>
        <v>0</v>
      </c>
      <c r="O668" s="77"/>
      <c r="P668" s="107"/>
      <c r="Q668" s="80"/>
      <c r="R668" s="84">
        <f t="shared" si="4"/>
        <v>0</v>
      </c>
      <c r="S668" s="84"/>
      <c r="T668" s="84"/>
    </row>
    <row r="669" ht="22.5" customHeight="1">
      <c r="A669" s="324" t="s">
        <v>1062</v>
      </c>
      <c r="B669" s="44">
        <v>46052.0</v>
      </c>
      <c r="C669" s="46" t="s">
        <v>1192</v>
      </c>
      <c r="D669" s="48" t="s">
        <v>1459</v>
      </c>
      <c r="E669" s="51">
        <v>2.02600000000162E14</v>
      </c>
      <c r="F669" s="53" t="s">
        <v>94</v>
      </c>
      <c r="G669" s="57">
        <f t="array" ref="G669">IF(F669&lt;&gt;"",INDEX(tb_MainDatabase[Barcode],MATCH(F669,tb_MainDatabase[Link],0)),"")</f>
        <v>8857128012039</v>
      </c>
      <c r="H669" s="62" t="str">
        <f t="array" ref="H669">IF(F669&lt;&gt;"",INDEX(tb_MainDatabase[Grand],MATCH(F669,tb_MainDatabase[Link],0)),"")</f>
        <v>EDP</v>
      </c>
      <c r="I669" s="62" t="str">
        <f t="array" ref="I669">IF(F669&lt;&gt;"",INDEX(tb_MainDatabase[Size],MATCH(F669,tb_MainDatabase[Link],0)),"")</f>
        <v>10 ml.</v>
      </c>
      <c r="J669" s="65">
        <v>1.0</v>
      </c>
      <c r="K669" s="57">
        <f t="array" ref="K669">IF(F669&lt;&gt;"",INDEX(tb_MainDatabase[ราคา],MATCH(F669,tb_MainDatabase[Link],0)),"")*J669</f>
        <v>450</v>
      </c>
      <c r="L669" s="65">
        <v>60.0</v>
      </c>
      <c r="M669" s="57">
        <f t="shared" si="2"/>
        <v>390</v>
      </c>
      <c r="N669" s="75">
        <f t="shared" si="3"/>
        <v>390</v>
      </c>
      <c r="O669" s="77" t="s">
        <v>60</v>
      </c>
      <c r="P669" s="142">
        <v>46052.0</v>
      </c>
      <c r="Q669" s="80">
        <v>0.8652777777777778</v>
      </c>
      <c r="R669" s="84" t="str">
        <f t="shared" si="4"/>
        <v>1769780765977527986</v>
      </c>
      <c r="S669" s="84"/>
      <c r="T669" s="84"/>
    </row>
    <row r="670" ht="22.5" customHeight="1">
      <c r="A670" s="324" t="s">
        <v>1062</v>
      </c>
      <c r="B670" s="44">
        <v>46053.0</v>
      </c>
      <c r="C670" s="46" t="s">
        <v>601</v>
      </c>
      <c r="D670" s="48" t="s">
        <v>1460</v>
      </c>
      <c r="E670" s="51">
        <v>2.02600000000163E14</v>
      </c>
      <c r="F670" s="53" t="s">
        <v>66</v>
      </c>
      <c r="G670" s="57">
        <f t="array" ref="G670">IF(F670&lt;&gt;"",INDEX(tb_MainDatabase[Barcode],MATCH(F670,tb_MainDatabase[Link],0)),"")</f>
        <v>8857128011713</v>
      </c>
      <c r="H670" s="62" t="str">
        <f t="array" ref="H670">IF(F670&lt;&gt;"",INDEX(tb_MainDatabase[Grand],MATCH(F670,tb_MainDatabase[Link],0)),"")</f>
        <v>EDP+</v>
      </c>
      <c r="I670" s="62" t="str">
        <f t="array" ref="I670">IF(F670&lt;&gt;"",INDEX(tb_MainDatabase[Size],MATCH(F670,tb_MainDatabase[Link],0)),"")</f>
        <v>50 ml.</v>
      </c>
      <c r="J670" s="65">
        <v>1.0</v>
      </c>
      <c r="K670" s="57">
        <f t="array" ref="K670">IF(F670&lt;&gt;"",INDEX(tb_MainDatabase[ราคา],MATCH(F670,tb_MainDatabase[Link],0)),"")*J670</f>
        <v>2890</v>
      </c>
      <c r="L670" s="65">
        <v>400.0</v>
      </c>
      <c r="M670" s="57">
        <f t="shared" si="2"/>
        <v>2490</v>
      </c>
      <c r="N670" s="75">
        <f t="shared" si="3"/>
        <v>2490</v>
      </c>
      <c r="O670" s="77" t="s">
        <v>370</v>
      </c>
      <c r="P670" s="142">
        <v>46053.0</v>
      </c>
      <c r="Q670" s="80">
        <v>0.64375</v>
      </c>
      <c r="R670" s="84" t="str">
        <f t="shared" si="4"/>
        <v>1769848013694984129</v>
      </c>
      <c r="S670" s="84"/>
      <c r="T670" s="84"/>
    </row>
    <row r="671" ht="22.5" customHeight="1">
      <c r="A671" s="324" t="s">
        <v>1062</v>
      </c>
      <c r="B671" s="44">
        <v>46053.0</v>
      </c>
      <c r="C671" s="46" t="s">
        <v>601</v>
      </c>
      <c r="D671" s="48" t="s">
        <v>1461</v>
      </c>
      <c r="E671" s="51">
        <v>2.02600000000164E14</v>
      </c>
      <c r="F671" s="53" t="s">
        <v>89</v>
      </c>
      <c r="G671" s="57">
        <f t="array" ref="G671">IF(F671&lt;&gt;"",INDEX(tb_MainDatabase[Barcode],MATCH(F671,tb_MainDatabase[Link],0)),"")</f>
        <v>8857128011058</v>
      </c>
      <c r="H671" s="62" t="str">
        <f t="array" ref="H671">IF(F671&lt;&gt;"",INDEX(tb_MainDatabase[Grand],MATCH(F671,tb_MainDatabase[Link],0)),"")</f>
        <v>EDP</v>
      </c>
      <c r="I671" s="62" t="str">
        <f t="array" ref="I671">IF(F671&lt;&gt;"",INDEX(tb_MainDatabase[Size],MATCH(F671,tb_MainDatabase[Link],0)),"")</f>
        <v>50 ml.</v>
      </c>
      <c r="J671" s="65">
        <v>3.0</v>
      </c>
      <c r="K671" s="57">
        <f t="array" ref="K671">IF(F671&lt;&gt;"",INDEX(tb_MainDatabase[ราคา],MATCH(F671,tb_MainDatabase[Link],0)),"")*J671</f>
        <v>5670</v>
      </c>
      <c r="L671" s="65">
        <v>300.0</v>
      </c>
      <c r="M671" s="57">
        <f t="shared" si="2"/>
        <v>4770</v>
      </c>
      <c r="N671" s="75">
        <f t="shared" si="3"/>
        <v>6360</v>
      </c>
      <c r="O671" s="77" t="s">
        <v>60</v>
      </c>
      <c r="P671" s="142">
        <v>46053.0</v>
      </c>
      <c r="Q671" s="80">
        <v>0.675</v>
      </c>
      <c r="R671" s="84" t="str">
        <f t="shared" si="4"/>
        <v>1769850493636495040</v>
      </c>
      <c r="S671" s="84"/>
      <c r="T671" s="84"/>
    </row>
    <row r="672" ht="22.5" customHeight="1">
      <c r="A672" s="324" t="s">
        <v>1062</v>
      </c>
      <c r="B672" s="44">
        <v>46053.0</v>
      </c>
      <c r="C672" s="46" t="s">
        <v>601</v>
      </c>
      <c r="D672" s="48" t="s">
        <v>1461</v>
      </c>
      <c r="E672" s="51">
        <v>2.02600000000164E14</v>
      </c>
      <c r="F672" s="53" t="s">
        <v>1404</v>
      </c>
      <c r="G672" s="57">
        <f t="array" ref="G672">IF(F672&lt;&gt;"",INDEX(tb_MainDatabase[Barcode],MATCH(F672,tb_MainDatabase[Link],0)),"")</f>
        <v>8857128011164</v>
      </c>
      <c r="H672" s="62" t="str">
        <f t="array" ref="H672">IF(F672&lt;&gt;"",INDEX(tb_MainDatabase[Grand],MATCH(F672,tb_MainDatabase[Link],0)),"")</f>
        <v>EDP</v>
      </c>
      <c r="I672" s="62" t="str">
        <f t="array" ref="I672">IF(F672&lt;&gt;"",INDEX(tb_MainDatabase[Size],MATCH(F672,tb_MainDatabase[Link],0)),"")</f>
        <v>50 ml.</v>
      </c>
      <c r="J672" s="65">
        <v>1.0</v>
      </c>
      <c r="K672" s="57">
        <f t="array" ref="K672">IF(F672&lt;&gt;"",INDEX(tb_MainDatabase[ราคา],MATCH(F672,tb_MainDatabase[Link],0)),"")*J672</f>
        <v>1890</v>
      </c>
      <c r="L672" s="65">
        <v>300.0</v>
      </c>
      <c r="M672" s="57">
        <f t="shared" si="2"/>
        <v>1590</v>
      </c>
      <c r="N672" s="75">
        <f t="shared" si="3"/>
        <v>0</v>
      </c>
      <c r="O672" s="77"/>
      <c r="P672" s="107"/>
      <c r="Q672" s="80"/>
      <c r="R672" s="84">
        <f t="shared" si="4"/>
        <v>0</v>
      </c>
      <c r="S672" s="84"/>
      <c r="T672" s="84"/>
    </row>
    <row r="673" ht="22.5" customHeight="1">
      <c r="A673" s="324" t="s">
        <v>1062</v>
      </c>
      <c r="B673" s="44">
        <v>46053.0</v>
      </c>
      <c r="C673" s="46" t="s">
        <v>601</v>
      </c>
      <c r="D673" s="48" t="s">
        <v>1461</v>
      </c>
      <c r="E673" s="51">
        <v>2.02600000000164E14</v>
      </c>
      <c r="F673" s="53" t="s">
        <v>1202</v>
      </c>
      <c r="G673" s="57">
        <f t="array" ref="G673">IF(F673&lt;&gt;"",INDEX(tb_MainDatabase[Barcode],MATCH(F673,tb_MainDatabase[Link],0)),"")</f>
        <v>8857128012071</v>
      </c>
      <c r="H673" s="62" t="str">
        <f t="array" ref="H673">IF(F673&lt;&gt;"",INDEX(tb_MainDatabase[Grand],MATCH(F673,tb_MainDatabase[Link],0)),"")</f>
        <v>EDP</v>
      </c>
      <c r="I673" s="62" t="str">
        <f t="array" ref="I673">IF(F673&lt;&gt;"",INDEX(tb_MainDatabase[Size],MATCH(F673,tb_MainDatabase[Link],0)),"")</f>
        <v>4 ml.</v>
      </c>
      <c r="J673" s="65">
        <v>1.0</v>
      </c>
      <c r="K673" s="57">
        <f t="array" ref="K673">IF(F673&lt;&gt;"",INDEX(tb_MainDatabase[ราคา],MATCH(F673,tb_MainDatabase[Link],0)),"")*J673</f>
        <v>179</v>
      </c>
      <c r="L673" s="65">
        <v>179.0</v>
      </c>
      <c r="M673" s="57">
        <f t="shared" si="2"/>
        <v>0</v>
      </c>
      <c r="N673" s="75">
        <f t="shared" si="3"/>
        <v>0</v>
      </c>
      <c r="O673" s="77"/>
      <c r="P673" s="107"/>
      <c r="Q673" s="80"/>
      <c r="R673" s="84">
        <f t="shared" si="4"/>
        <v>0</v>
      </c>
      <c r="S673" s="84"/>
      <c r="T673" s="84"/>
    </row>
    <row r="674" ht="22.5" customHeight="1">
      <c r="A674" s="324" t="s">
        <v>1062</v>
      </c>
      <c r="B674" s="44">
        <v>46053.0</v>
      </c>
      <c r="C674" s="46" t="s">
        <v>601</v>
      </c>
      <c r="D674" s="48" t="s">
        <v>1461</v>
      </c>
      <c r="E674" s="51">
        <v>2.02600000000164E14</v>
      </c>
      <c r="F674" s="53" t="s">
        <v>150</v>
      </c>
      <c r="G674" s="57">
        <f t="array" ref="G674">IF(F674&lt;&gt;"",INDEX(tb_MainDatabase[Barcode],MATCH(F674,tb_MainDatabase[Link],0)),"")</f>
        <v>8857128012016</v>
      </c>
      <c r="H674" s="62" t="str">
        <f t="array" ref="H674">IF(F674&lt;&gt;"",INDEX(tb_MainDatabase[Grand],MATCH(F674,tb_MainDatabase[Link],0)),"")</f>
        <v>EDP</v>
      </c>
      <c r="I674" s="62" t="str">
        <f t="array" ref="I674">IF(F674&lt;&gt;"",INDEX(tb_MainDatabase[Size],MATCH(F674,tb_MainDatabase[Link],0)),"")</f>
        <v>4 ml.</v>
      </c>
      <c r="J674" s="65">
        <v>2.0</v>
      </c>
      <c r="K674" s="57">
        <f t="array" ref="K674">IF(F674&lt;&gt;"",INDEX(tb_MainDatabase[ราคา],MATCH(F674,tb_MainDatabase[Link],0)),"")*J674</f>
        <v>358</v>
      </c>
      <c r="L674" s="65">
        <v>179.0</v>
      </c>
      <c r="M674" s="57">
        <f t="shared" si="2"/>
        <v>0</v>
      </c>
      <c r="N674" s="75">
        <f t="shared" si="3"/>
        <v>0</v>
      </c>
      <c r="O674" s="77"/>
      <c r="P674" s="107"/>
      <c r="Q674" s="80"/>
      <c r="R674" s="84">
        <f t="shared" si="4"/>
        <v>0</v>
      </c>
      <c r="S674" s="84"/>
      <c r="T674" s="84"/>
    </row>
    <row r="675" ht="22.5" customHeight="1">
      <c r="A675" s="324" t="s">
        <v>1062</v>
      </c>
      <c r="B675" s="44">
        <v>46053.0</v>
      </c>
      <c r="C675" s="46" t="s">
        <v>601</v>
      </c>
      <c r="D675" s="48" t="s">
        <v>1461</v>
      </c>
      <c r="E675" s="51">
        <v>2.02600000000164E14</v>
      </c>
      <c r="F675" s="53" t="s">
        <v>809</v>
      </c>
      <c r="G675" s="57">
        <f t="array" ref="G675">IF(F675&lt;&gt;"",INDEX(tb_MainDatabase[Barcode],MATCH(F675,tb_MainDatabase[Link],0)),"")</f>
        <v>8857128012038</v>
      </c>
      <c r="H675" s="62" t="str">
        <f t="array" ref="H675">IF(F675&lt;&gt;"",INDEX(tb_MainDatabase[Grand],MATCH(F675,tb_MainDatabase[Link],0)),"")</f>
        <v>EDP</v>
      </c>
      <c r="I675" s="62" t="str">
        <f t="array" ref="I675">IF(F675&lt;&gt;"",INDEX(tb_MainDatabase[Size],MATCH(F675,tb_MainDatabase[Link],0)),"")</f>
        <v>4 ml.</v>
      </c>
      <c r="J675" s="65">
        <v>1.0</v>
      </c>
      <c r="K675" s="57">
        <f t="array" ref="K675">IF(F675&lt;&gt;"",INDEX(tb_MainDatabase[ราคา],MATCH(F675,tb_MainDatabase[Link],0)),"")*J675</f>
        <v>179</v>
      </c>
      <c r="L675" s="65">
        <v>179.0</v>
      </c>
      <c r="M675" s="57">
        <f t="shared" si="2"/>
        <v>0</v>
      </c>
      <c r="N675" s="75">
        <f t="shared" si="3"/>
        <v>0</v>
      </c>
      <c r="O675" s="77"/>
      <c r="P675" s="107"/>
      <c r="Q675" s="80"/>
      <c r="R675" s="84">
        <f t="shared" si="4"/>
        <v>0</v>
      </c>
      <c r="S675" s="84"/>
      <c r="T675" s="84"/>
    </row>
    <row r="676" ht="22.5" customHeight="1">
      <c r="A676" s="324" t="s">
        <v>1062</v>
      </c>
      <c r="B676" s="44">
        <v>46053.0</v>
      </c>
      <c r="C676" s="46" t="s">
        <v>601</v>
      </c>
      <c r="D676" s="48" t="s">
        <v>1461</v>
      </c>
      <c r="E676" s="51">
        <v>2.02600000000164E14</v>
      </c>
      <c r="F676" s="53" t="s">
        <v>78</v>
      </c>
      <c r="G676" s="108">
        <f t="array" ref="G676">IF(F676&lt;&gt;"",INDEX(tb_MainDatabase[Barcode],MATCH(F676,tb_MainDatabase[Link],0)),"")</f>
        <v>8857128012132</v>
      </c>
      <c r="H676" s="62" t="str">
        <f t="array" ref="H676">IF(F676&lt;&gt;"",INDEX(tb_MainDatabase[Grand],MATCH(F676,tb_MainDatabase[Link],0)),"")</f>
        <v>Cloth</v>
      </c>
      <c r="I676" s="62" t="str">
        <f t="array" ref="I676">IF(F676&lt;&gt;"",INDEX(tb_MainDatabase[Size],MATCH(F676,tb_MainDatabase[Link],0)),"")</f>
        <v>Size M</v>
      </c>
      <c r="J676" s="65">
        <v>1.0</v>
      </c>
      <c r="K676" s="57">
        <f t="array" ref="K676">IF(F676&lt;&gt;"",INDEX(tb_MainDatabase[ราคา],MATCH(F676,tb_MainDatabase[Link],0)),"")*J676</f>
        <v>0</v>
      </c>
      <c r="L676" s="65"/>
      <c r="M676" s="57">
        <f t="shared" si="2"/>
        <v>0</v>
      </c>
      <c r="N676" s="75">
        <f t="shared" si="3"/>
        <v>0</v>
      </c>
      <c r="O676" s="77"/>
      <c r="P676" s="107"/>
      <c r="Q676" s="80"/>
      <c r="R676" s="84">
        <f t="shared" si="4"/>
        <v>0</v>
      </c>
      <c r="S676" s="84"/>
      <c r="T676" s="84"/>
    </row>
    <row r="677" ht="22.5" customHeight="1">
      <c r="A677" s="324" t="s">
        <v>1062</v>
      </c>
      <c r="B677" s="44">
        <v>46053.0</v>
      </c>
      <c r="C677" s="46" t="s">
        <v>601</v>
      </c>
      <c r="D677" s="48" t="s">
        <v>1464</v>
      </c>
      <c r="E677" s="51">
        <v>2.02600000000165E14</v>
      </c>
      <c r="F677" s="53" t="s">
        <v>77</v>
      </c>
      <c r="G677" s="57">
        <f t="array" ref="G677">IF(F677&lt;&gt;"",INDEX(tb_MainDatabase[Barcode],MATCH(F677,tb_MainDatabase[Link],0)),"")</f>
        <v>8857128012030</v>
      </c>
      <c r="H677" s="62" t="str">
        <f t="array" ref="H677">IF(F677&lt;&gt;"",INDEX(tb_MainDatabase[Grand],MATCH(F677,tb_MainDatabase[Link],0)),"")</f>
        <v>EDP</v>
      </c>
      <c r="I677" s="62" t="str">
        <f t="array" ref="I677">IF(F677&lt;&gt;"",INDEX(tb_MainDatabase[Size],MATCH(F677,tb_MainDatabase[Link],0)),"")</f>
        <v>10 ml.</v>
      </c>
      <c r="J677" s="65">
        <v>1.0</v>
      </c>
      <c r="K677" s="57">
        <f t="array" ref="K677">IF(F677&lt;&gt;"",INDEX(tb_MainDatabase[ราคา],MATCH(F677,tb_MainDatabase[Link],0)),"")*J677</f>
        <v>450</v>
      </c>
      <c r="L677" s="65">
        <v>60.0</v>
      </c>
      <c r="M677" s="57">
        <f t="shared" si="2"/>
        <v>390</v>
      </c>
      <c r="N677" s="75">
        <f t="shared" si="3"/>
        <v>390</v>
      </c>
      <c r="O677" s="77" t="s">
        <v>370</v>
      </c>
      <c r="P677" s="142">
        <v>46053.0</v>
      </c>
      <c r="Q677" s="80">
        <v>0.7152777777777778</v>
      </c>
      <c r="R677" s="84" t="str">
        <f t="shared" si="4"/>
        <v>1769854190738833364</v>
      </c>
      <c r="S677" s="84"/>
      <c r="T677" s="84"/>
    </row>
    <row r="678" ht="22.5" customHeight="1">
      <c r="A678" s="324" t="s">
        <v>1062</v>
      </c>
      <c r="B678" s="44">
        <v>46053.0</v>
      </c>
      <c r="C678" s="46" t="s">
        <v>601</v>
      </c>
      <c r="D678" s="48" t="s">
        <v>1465</v>
      </c>
      <c r="E678" s="51">
        <v>2.02600000000166E14</v>
      </c>
      <c r="F678" s="53" t="s">
        <v>141</v>
      </c>
      <c r="G678" s="57">
        <f t="array" ref="G678">IF(F678&lt;&gt;"",INDEX(tb_MainDatabase[Barcode],MATCH(F678,tb_MainDatabase[Link],0)),"")</f>
        <v>8857128012037</v>
      </c>
      <c r="H678" s="62" t="str">
        <f t="array" ref="H678">IF(F678&lt;&gt;"",INDEX(tb_MainDatabase[Grand],MATCH(F678,tb_MainDatabase[Link],0)),"")</f>
        <v>EDP</v>
      </c>
      <c r="I678" s="62" t="str">
        <f t="array" ref="I678">IF(F678&lt;&gt;"",INDEX(tb_MainDatabase[Size],MATCH(F678,tb_MainDatabase[Link],0)),"")</f>
        <v>10 ml.</v>
      </c>
      <c r="J678" s="65">
        <v>1.0</v>
      </c>
      <c r="K678" s="57">
        <f t="array" ref="K678">IF(F678&lt;&gt;"",INDEX(tb_MainDatabase[ราคา],MATCH(F678,tb_MainDatabase[Link],0)),"")*J678</f>
        <v>450</v>
      </c>
      <c r="L678" s="65">
        <v>60.0</v>
      </c>
      <c r="M678" s="57">
        <f t="shared" si="2"/>
        <v>390</v>
      </c>
      <c r="N678" s="75">
        <f t="shared" si="3"/>
        <v>390</v>
      </c>
      <c r="O678" s="77" t="s">
        <v>370</v>
      </c>
      <c r="P678" s="142">
        <v>46053.0</v>
      </c>
      <c r="Q678" s="80">
        <v>0.7701388888888889</v>
      </c>
      <c r="R678" s="84" t="str">
        <f t="shared" si="4"/>
        <v>1769858954709685397</v>
      </c>
      <c r="S678" s="84"/>
      <c r="T678" s="84"/>
    </row>
    <row r="679" ht="22.5" customHeight="1">
      <c r="A679" s="324" t="s">
        <v>1062</v>
      </c>
      <c r="B679" s="44">
        <v>46053.0</v>
      </c>
      <c r="C679" s="46" t="s">
        <v>601</v>
      </c>
      <c r="D679" s="48" t="s">
        <v>1466</v>
      </c>
      <c r="E679" s="51">
        <v>2.02600000000167E14</v>
      </c>
      <c r="F679" s="53" t="s">
        <v>175</v>
      </c>
      <c r="G679" s="57">
        <f t="array" ref="G679">IF(F679&lt;&gt;"",INDEX(tb_MainDatabase[Barcode],MATCH(F679,tb_MainDatabase[Link],0)),"")</f>
        <v>8857128011287</v>
      </c>
      <c r="H679" s="62" t="str">
        <f t="array" ref="H679">IF(F679&lt;&gt;"",INDEX(tb_MainDatabase[Grand],MATCH(F679,tb_MainDatabase[Link],0)),"")</f>
        <v>EDP</v>
      </c>
      <c r="I679" s="62" t="str">
        <f t="array" ref="I679">IF(F679&lt;&gt;"",INDEX(tb_MainDatabase[Size],MATCH(F679,tb_MainDatabase[Link],0)),"")</f>
        <v>50 ml.</v>
      </c>
      <c r="J679" s="65">
        <v>1.0</v>
      </c>
      <c r="K679" s="57">
        <f t="array" ref="K679">IF(F679&lt;&gt;"",INDEX(tb_MainDatabase[ราคา],MATCH(F679,tb_MainDatabase[Link],0)),"")*J679</f>
        <v>1890</v>
      </c>
      <c r="L679" s="65">
        <v>300.0</v>
      </c>
      <c r="M679" s="57">
        <f t="shared" si="2"/>
        <v>1590</v>
      </c>
      <c r="N679" s="75">
        <f t="shared" si="3"/>
        <v>1590</v>
      </c>
      <c r="O679" s="77" t="s">
        <v>370</v>
      </c>
      <c r="P679" s="142">
        <v>46053.0</v>
      </c>
      <c r="Q679" s="80">
        <v>0.78125</v>
      </c>
      <c r="R679" s="84" t="str">
        <f t="shared" si="4"/>
        <v>1769859856258105557</v>
      </c>
      <c r="S679" s="84"/>
      <c r="T679" s="84"/>
    </row>
    <row r="680" ht="22.5" customHeight="1">
      <c r="A680" s="324" t="s">
        <v>1062</v>
      </c>
      <c r="B680" s="44">
        <v>46053.0</v>
      </c>
      <c r="C680" s="46" t="s">
        <v>601</v>
      </c>
      <c r="D680" s="48" t="s">
        <v>1467</v>
      </c>
      <c r="E680" s="51">
        <v>2.02600000000168E14</v>
      </c>
      <c r="F680" s="53" t="s">
        <v>86</v>
      </c>
      <c r="G680" s="57">
        <f t="array" ref="G680">IF(F680&lt;&gt;"",INDEX(tb_MainDatabase[Barcode],MATCH(F680,tb_MainDatabase[Link],0)),"")</f>
        <v>8857128012041</v>
      </c>
      <c r="H680" s="62" t="str">
        <f t="array" ref="H680">IF(F680&lt;&gt;"",INDEX(tb_MainDatabase[Grand],MATCH(F680,tb_MainDatabase[Link],0)),"")</f>
        <v>EDP</v>
      </c>
      <c r="I680" s="62" t="str">
        <f t="array" ref="I680">IF(F680&lt;&gt;"",INDEX(tb_MainDatabase[Size],MATCH(F680,tb_MainDatabase[Link],0)),"")</f>
        <v>10 ml.</v>
      </c>
      <c r="J680" s="65">
        <v>1.0</v>
      </c>
      <c r="K680" s="57">
        <f t="array" ref="K680">IF(F680&lt;&gt;"",INDEX(tb_MainDatabase[ราคา],MATCH(F680,tb_MainDatabase[Link],0)),"")*J680</f>
        <v>450</v>
      </c>
      <c r="L680" s="65">
        <v>60.0</v>
      </c>
      <c r="M680" s="57">
        <f t="shared" si="2"/>
        <v>390</v>
      </c>
      <c r="N680" s="75">
        <f t="shared" si="3"/>
        <v>390</v>
      </c>
      <c r="O680" s="77" t="s">
        <v>60</v>
      </c>
      <c r="P680" s="142">
        <v>46053.0</v>
      </c>
      <c r="Q680" s="80">
        <v>0.81875</v>
      </c>
      <c r="R680" s="84" t="str">
        <f t="shared" si="4"/>
        <v>1769863142003149448</v>
      </c>
      <c r="S680" s="48" t="s">
        <v>1468</v>
      </c>
      <c r="T680" s="143"/>
    </row>
    <row r="681" ht="22.5" customHeight="1">
      <c r="A681" s="41" t="s">
        <v>1160</v>
      </c>
      <c r="B681" s="44">
        <v>46054.0</v>
      </c>
      <c r="C681" s="46" t="s">
        <v>601</v>
      </c>
      <c r="D681" s="48" t="s">
        <v>1469</v>
      </c>
      <c r="E681" s="51">
        <v>2.02600000000169E14</v>
      </c>
      <c r="F681" s="53" t="s">
        <v>175</v>
      </c>
      <c r="G681" s="57">
        <f t="array" ref="G681">IF(F681&lt;&gt;"",INDEX(tb_MainDatabase[Barcode],MATCH(F681,tb_MainDatabase[Link],0)),"")</f>
        <v>8857128011287</v>
      </c>
      <c r="H681" s="62" t="str">
        <f t="array" ref="H681">IF(F681&lt;&gt;"",INDEX(tb_MainDatabase[Grand],MATCH(F681,tb_MainDatabase[Link],0)),"")</f>
        <v>EDP</v>
      </c>
      <c r="I681" s="62" t="str">
        <f t="array" ref="I681">IF(F681&lt;&gt;"",INDEX(tb_MainDatabase[Size],MATCH(F681,tb_MainDatabase[Link],0)),"")</f>
        <v>50 ml.</v>
      </c>
      <c r="J681" s="65">
        <v>1.0</v>
      </c>
      <c r="K681" s="57">
        <f t="array" ref="K681">IF(F681&lt;&gt;"",INDEX(tb_MainDatabase[ราคา],MATCH(F681,tb_MainDatabase[Link],0)),"")*J681</f>
        <v>1890</v>
      </c>
      <c r="L681" s="65">
        <v>300.0</v>
      </c>
      <c r="M681" s="57">
        <f t="shared" si="2"/>
        <v>1590</v>
      </c>
      <c r="N681" s="75">
        <f t="shared" si="3"/>
        <v>1590</v>
      </c>
      <c r="O681" s="77" t="s">
        <v>370</v>
      </c>
      <c r="P681" s="142">
        <v>46054.0</v>
      </c>
      <c r="Q681" s="80">
        <v>0.8013888888888889</v>
      </c>
      <c r="R681" s="84" t="str">
        <f t="shared" si="4"/>
        <v>1769948064154308847</v>
      </c>
      <c r="S681" s="84"/>
      <c r="T681" s="84"/>
    </row>
    <row r="682" ht="22.5" customHeight="1">
      <c r="A682" s="41" t="s">
        <v>1160</v>
      </c>
      <c r="B682" s="44">
        <v>46054.0</v>
      </c>
      <c r="C682" s="46" t="s">
        <v>601</v>
      </c>
      <c r="D682" s="48" t="s">
        <v>1470</v>
      </c>
      <c r="E682" s="51">
        <v>2.0260000000017E14</v>
      </c>
      <c r="F682" s="53" t="s">
        <v>1471</v>
      </c>
      <c r="G682" s="57">
        <f t="array" ref="G682">IF(F682&lt;&gt;"",INDEX(tb_MainDatabase[Barcode],MATCH(F682,tb_MainDatabase[Link],0)),"")</f>
        <v>8857128012021</v>
      </c>
      <c r="H682" s="62" t="str">
        <f t="array" ref="H682">IF(F682&lt;&gt;"",INDEX(tb_MainDatabase[Grand],MATCH(F682,tb_MainDatabase[Link],0)),"")</f>
        <v>EDP</v>
      </c>
      <c r="I682" s="62" t="str">
        <f t="array" ref="I682">IF(F682&lt;&gt;"",INDEX(tb_MainDatabase[Size],MATCH(F682,tb_MainDatabase[Link],0)),"")</f>
        <v>50 ml.</v>
      </c>
      <c r="J682" s="65">
        <v>1.0</v>
      </c>
      <c r="K682" s="57">
        <f t="array" ref="K682">IF(F682&lt;&gt;"",INDEX(tb_MainDatabase[ราคา],MATCH(F682,tb_MainDatabase[Link],0)),"")*J682</f>
        <v>1890</v>
      </c>
      <c r="L682" s="65">
        <v>300.0</v>
      </c>
      <c r="M682" s="57">
        <f t="shared" si="2"/>
        <v>1590</v>
      </c>
      <c r="N682" s="75">
        <f t="shared" si="3"/>
        <v>2680</v>
      </c>
      <c r="O682" s="77" t="s">
        <v>60</v>
      </c>
      <c r="P682" s="142">
        <v>46054.0</v>
      </c>
      <c r="Q682" s="80">
        <v>0.8201388888888889</v>
      </c>
      <c r="R682" s="84" t="str">
        <f t="shared" si="4"/>
        <v>1769949606006371254</v>
      </c>
      <c r="S682" s="84"/>
      <c r="T682" s="84"/>
    </row>
    <row r="683" ht="22.5" customHeight="1">
      <c r="A683" s="41" t="s">
        <v>1160</v>
      </c>
      <c r="B683" s="44">
        <v>46054.0</v>
      </c>
      <c r="C683" s="46" t="s">
        <v>601</v>
      </c>
      <c r="D683" s="48" t="s">
        <v>1470</v>
      </c>
      <c r="E683" s="51">
        <v>2.0260000000017E14</v>
      </c>
      <c r="F683" s="53" t="s">
        <v>64</v>
      </c>
      <c r="G683" s="57">
        <f t="array" ref="G683">IF(F683&lt;&gt;"",INDEX(tb_MainDatabase[Barcode],MATCH(F683,tb_MainDatabase[Link],0)),"")</f>
        <v>8857128011836</v>
      </c>
      <c r="H683" s="62" t="str">
        <f t="array" ref="H683">IF(F683&lt;&gt;"",INDEX(tb_MainDatabase[Grand],MATCH(F683,tb_MainDatabase[Link],0)),"")</f>
        <v>EDP</v>
      </c>
      <c r="I683" s="62" t="str">
        <f t="array" ref="I683">IF(F683&lt;&gt;"",INDEX(tb_MainDatabase[Size],MATCH(F683,tb_MainDatabase[Link],0)),"")</f>
        <v>30 ml.</v>
      </c>
      <c r="J683" s="65">
        <v>1.0</v>
      </c>
      <c r="K683" s="57">
        <f t="array" ref="K683">IF(F683&lt;&gt;"",INDEX(tb_MainDatabase[ราคา],MATCH(F683,tb_MainDatabase[Link],0)),"")*J683</f>
        <v>1290</v>
      </c>
      <c r="L683" s="65">
        <v>200.0</v>
      </c>
      <c r="M683" s="57">
        <f t="shared" si="2"/>
        <v>1090</v>
      </c>
      <c r="N683" s="75">
        <f t="shared" si="3"/>
        <v>0</v>
      </c>
      <c r="O683" s="77"/>
      <c r="P683" s="107"/>
      <c r="Q683" s="80"/>
      <c r="R683" s="84">
        <f t="shared" si="4"/>
        <v>0</v>
      </c>
      <c r="S683" s="84"/>
      <c r="T683" s="84"/>
    </row>
    <row r="684" ht="22.5" customHeight="1">
      <c r="A684" s="41" t="s">
        <v>1160</v>
      </c>
      <c r="B684" s="44">
        <v>46054.0</v>
      </c>
      <c r="C684" s="46" t="s">
        <v>601</v>
      </c>
      <c r="D684" s="48" t="s">
        <v>1470</v>
      </c>
      <c r="E684" s="51">
        <v>2.0260000000017E14</v>
      </c>
      <c r="F684" s="53" t="s">
        <v>1159</v>
      </c>
      <c r="G684" s="57">
        <f t="array" ref="G684">IF(F684&lt;&gt;"",INDEX(tb_MainDatabase[Barcode],MATCH(F684,tb_MainDatabase[Link],0)),"")</f>
        <v>8857128012017</v>
      </c>
      <c r="H684" s="62" t="str">
        <f t="array" ref="H684">IF(F684&lt;&gt;"",INDEX(tb_MainDatabase[Grand],MATCH(F684,tb_MainDatabase[Link],0)),"")</f>
        <v>EDP</v>
      </c>
      <c r="I684" s="62" t="str">
        <f t="array" ref="I684">IF(F684&lt;&gt;"",INDEX(tb_MainDatabase[Size],MATCH(F684,tb_MainDatabase[Link],0)),"")</f>
        <v>4 ml.</v>
      </c>
      <c r="J684" s="65">
        <v>2.0</v>
      </c>
      <c r="K684" s="57">
        <f t="array" ref="K684">IF(F684&lt;&gt;"",INDEX(tb_MainDatabase[ราคา],MATCH(F684,tb_MainDatabase[Link],0)),"")*J684</f>
        <v>358</v>
      </c>
      <c r="L684" s="65">
        <v>179.0</v>
      </c>
      <c r="M684" s="57">
        <f t="shared" si="2"/>
        <v>0</v>
      </c>
      <c r="N684" s="75">
        <f t="shared" si="3"/>
        <v>0</v>
      </c>
      <c r="O684" s="77"/>
      <c r="P684" s="107"/>
      <c r="Q684" s="80"/>
      <c r="R684" s="84">
        <f t="shared" si="4"/>
        <v>0</v>
      </c>
      <c r="S684" s="84"/>
      <c r="T684" s="84"/>
    </row>
    <row r="685" ht="22.5" customHeight="1">
      <c r="A685" s="41" t="s">
        <v>1160</v>
      </c>
      <c r="B685" s="44">
        <v>46054.0</v>
      </c>
      <c r="C685" s="46" t="s">
        <v>601</v>
      </c>
      <c r="D685" s="48" t="s">
        <v>1470</v>
      </c>
      <c r="E685" s="51">
        <v>2.0260000000017E14</v>
      </c>
      <c r="F685" s="53" t="s">
        <v>78</v>
      </c>
      <c r="G685" s="108">
        <f t="array" ref="G685">IF(F685&lt;&gt;"",INDEX(tb_MainDatabase[Barcode],MATCH(F685,tb_MainDatabase[Link],0)),"")</f>
        <v>8857128012132</v>
      </c>
      <c r="H685" s="62" t="str">
        <f t="array" ref="H685">IF(F685&lt;&gt;"",INDEX(tb_MainDatabase[Grand],MATCH(F685,tb_MainDatabase[Link],0)),"")</f>
        <v>Cloth</v>
      </c>
      <c r="I685" s="62" t="str">
        <f t="array" ref="I685">IF(F685&lt;&gt;"",INDEX(tb_MainDatabase[Size],MATCH(F685,tb_MainDatabase[Link],0)),"")</f>
        <v>Size M</v>
      </c>
      <c r="J685" s="65">
        <v>1.0</v>
      </c>
      <c r="K685" s="57">
        <f t="array" ref="K685">IF(F685&lt;&gt;"",INDEX(tb_MainDatabase[ราคา],MATCH(F685,tb_MainDatabase[Link],0)),"")*J685</f>
        <v>0</v>
      </c>
      <c r="L685" s="65"/>
      <c r="M685" s="57">
        <f t="shared" si="2"/>
        <v>0</v>
      </c>
      <c r="N685" s="75">
        <f t="shared" si="3"/>
        <v>0</v>
      </c>
      <c r="O685" s="77"/>
      <c r="P685" s="107"/>
      <c r="Q685" s="80"/>
      <c r="R685" s="84">
        <f t="shared" si="4"/>
        <v>0</v>
      </c>
      <c r="S685" s="84"/>
      <c r="T685" s="84"/>
    </row>
    <row r="686" ht="22.5" customHeight="1">
      <c r="A686" s="41" t="s">
        <v>1160</v>
      </c>
      <c r="B686" s="44">
        <v>46055.0</v>
      </c>
      <c r="C686" s="46" t="s">
        <v>1192</v>
      </c>
      <c r="D686" s="48" t="s">
        <v>1474</v>
      </c>
      <c r="E686" s="51">
        <v>2.02600000000171E14</v>
      </c>
      <c r="F686" s="53" t="s">
        <v>175</v>
      </c>
      <c r="G686" s="57">
        <f t="array" ref="G686">IF(F686&lt;&gt;"",INDEX(tb_MainDatabase[Barcode],MATCH(F686,tb_MainDatabase[Link],0)),"")</f>
        <v>8857128011287</v>
      </c>
      <c r="H686" s="62" t="str">
        <f t="array" ref="H686">IF(F686&lt;&gt;"",INDEX(tb_MainDatabase[Grand],MATCH(F686,tb_MainDatabase[Link],0)),"")</f>
        <v>EDP</v>
      </c>
      <c r="I686" s="62" t="str">
        <f t="array" ref="I686">IF(F686&lt;&gt;"",INDEX(tb_MainDatabase[Size],MATCH(F686,tb_MainDatabase[Link],0)),"")</f>
        <v>50 ml.</v>
      </c>
      <c r="J686" s="65">
        <v>1.0</v>
      </c>
      <c r="K686" s="57">
        <f t="array" ref="K686">IF(F686&lt;&gt;"",INDEX(tb_MainDatabase[ราคา],MATCH(F686,tb_MainDatabase[Link],0)),"")*J686</f>
        <v>1890</v>
      </c>
      <c r="L686" s="65">
        <v>300.0</v>
      </c>
      <c r="M686" s="57">
        <f t="shared" si="2"/>
        <v>1590</v>
      </c>
      <c r="N686" s="75">
        <f t="shared" si="3"/>
        <v>1980</v>
      </c>
      <c r="O686" s="77" t="s">
        <v>370</v>
      </c>
      <c r="P686" s="142">
        <v>46055.0</v>
      </c>
      <c r="Q686" s="80">
        <v>0.45555555555555555</v>
      </c>
      <c r="R686" s="84" t="str">
        <f t="shared" si="4"/>
        <v>1770004450472499346</v>
      </c>
      <c r="S686" s="84"/>
      <c r="T686" s="84"/>
    </row>
    <row r="687" ht="22.5" customHeight="1">
      <c r="A687" s="41" t="s">
        <v>1160</v>
      </c>
      <c r="B687" s="44">
        <v>46055.0</v>
      </c>
      <c r="C687" s="46" t="s">
        <v>1192</v>
      </c>
      <c r="D687" s="48" t="s">
        <v>1474</v>
      </c>
      <c r="E687" s="51">
        <v>2.02600000000171E14</v>
      </c>
      <c r="F687" s="53" t="s">
        <v>94</v>
      </c>
      <c r="G687" s="57">
        <f t="array" ref="G687">IF(F687&lt;&gt;"",INDEX(tb_MainDatabase[Barcode],MATCH(F687,tb_MainDatabase[Link],0)),"")</f>
        <v>8857128012039</v>
      </c>
      <c r="H687" s="62" t="str">
        <f t="array" ref="H687">IF(F687&lt;&gt;"",INDEX(tb_MainDatabase[Grand],MATCH(F687,tb_MainDatabase[Link],0)),"")</f>
        <v>EDP</v>
      </c>
      <c r="I687" s="62" t="str">
        <f t="array" ref="I687">IF(F687&lt;&gt;"",INDEX(tb_MainDatabase[Size],MATCH(F687,tb_MainDatabase[Link],0)),"")</f>
        <v>10 ml.</v>
      </c>
      <c r="J687" s="65">
        <v>1.0</v>
      </c>
      <c r="K687" s="57">
        <f t="array" ref="K687">IF(F687&lt;&gt;"",INDEX(tb_MainDatabase[ราคา],MATCH(F687,tb_MainDatabase[Link],0)),"")*J687</f>
        <v>450</v>
      </c>
      <c r="L687" s="65">
        <v>60.0</v>
      </c>
      <c r="M687" s="57">
        <f t="shared" si="2"/>
        <v>390</v>
      </c>
      <c r="N687" s="75">
        <f t="shared" si="3"/>
        <v>0</v>
      </c>
      <c r="O687" s="77"/>
      <c r="P687" s="107"/>
      <c r="Q687" s="80"/>
      <c r="R687" s="84">
        <f t="shared" si="4"/>
        <v>0</v>
      </c>
      <c r="S687" s="84"/>
      <c r="T687" s="84"/>
    </row>
    <row r="688" ht="22.5" customHeight="1">
      <c r="A688" s="41" t="s">
        <v>1160</v>
      </c>
      <c r="B688" s="44">
        <v>46055.0</v>
      </c>
      <c r="C688" s="46" t="s">
        <v>1192</v>
      </c>
      <c r="D688" s="48" t="s">
        <v>1477</v>
      </c>
      <c r="E688" s="51">
        <v>2.02600000000172E14</v>
      </c>
      <c r="F688" s="53" t="s">
        <v>1100</v>
      </c>
      <c r="G688" s="57">
        <f t="array" ref="G688">IF(F688&lt;&gt;"",INDEX(tb_MainDatabase[Barcode],MATCH(F688,tb_MainDatabase[Link],0)),"")</f>
        <v>8857128011263</v>
      </c>
      <c r="H688" s="62" t="str">
        <f t="array" ref="H688">IF(F688&lt;&gt;"",INDEX(tb_MainDatabase[Grand],MATCH(F688,tb_MainDatabase[Link],0)),"")</f>
        <v>EDP</v>
      </c>
      <c r="I688" s="62" t="str">
        <f t="array" ref="I688">IF(F688&lt;&gt;"",INDEX(tb_MainDatabase[Size],MATCH(F688,tb_MainDatabase[Link],0)),"")</f>
        <v>10 ml.</v>
      </c>
      <c r="J688" s="65">
        <v>1.0</v>
      </c>
      <c r="K688" s="57">
        <f t="array" ref="K688">IF(F688&lt;&gt;"",INDEX(tb_MainDatabase[ราคา],MATCH(F688,tb_MainDatabase[Link],0)),"")*J688</f>
        <v>450</v>
      </c>
      <c r="L688" s="65">
        <v>60.0</v>
      </c>
      <c r="M688" s="57">
        <f t="shared" si="2"/>
        <v>390</v>
      </c>
      <c r="N688" s="75">
        <f t="shared" si="3"/>
        <v>390</v>
      </c>
      <c r="O688" s="77" t="s">
        <v>370</v>
      </c>
      <c r="P688" s="142">
        <v>46055.0</v>
      </c>
      <c r="Q688" s="80">
        <v>0.5506944444444445</v>
      </c>
      <c r="R688" s="84" t="str">
        <f t="shared" si="4"/>
        <v>1770012747024339114</v>
      </c>
      <c r="S688" s="84"/>
      <c r="T688" s="84"/>
    </row>
    <row r="689" ht="22.5" customHeight="1">
      <c r="A689" s="41" t="s">
        <v>1160</v>
      </c>
      <c r="B689" s="44">
        <v>46055.0</v>
      </c>
      <c r="C689" s="46" t="s">
        <v>1192</v>
      </c>
      <c r="D689" s="48" t="s">
        <v>1478</v>
      </c>
      <c r="E689" s="51">
        <v>2.02600000000173E14</v>
      </c>
      <c r="F689" s="53" t="s">
        <v>1004</v>
      </c>
      <c r="G689" s="57">
        <f t="array" ref="G689">IF(F689&lt;&gt;"",INDEX(tb_MainDatabase[Barcode],MATCH(F689,tb_MainDatabase[Link],0)),"")</f>
        <v>8857128012025</v>
      </c>
      <c r="H689" s="62" t="str">
        <f t="array" ref="H689">IF(F689&lt;&gt;"",INDEX(tb_MainDatabase[Grand],MATCH(F689,tb_MainDatabase[Link],0)),"")</f>
        <v>EDP</v>
      </c>
      <c r="I689" s="62" t="str">
        <f t="array" ref="I689">IF(F689&lt;&gt;"",INDEX(tb_MainDatabase[Size],MATCH(F689,tb_MainDatabase[Link],0)),"")</f>
        <v>30 ml.</v>
      </c>
      <c r="J689" s="65">
        <v>1.0</v>
      </c>
      <c r="K689" s="57">
        <f t="array" ref="K689">IF(F689&lt;&gt;"",INDEX(tb_MainDatabase[ราคา],MATCH(F689,tb_MainDatabase[Link],0)),"")*J689</f>
        <v>1290</v>
      </c>
      <c r="L689" s="65">
        <v>200.0</v>
      </c>
      <c r="M689" s="57">
        <f t="shared" si="2"/>
        <v>1090</v>
      </c>
      <c r="N689" s="75">
        <f t="shared" si="3"/>
        <v>1090</v>
      </c>
      <c r="O689" s="77" t="s">
        <v>370</v>
      </c>
      <c r="P689" s="142">
        <v>46055.0</v>
      </c>
      <c r="Q689" s="80">
        <v>0.6131944444444445</v>
      </c>
      <c r="R689" s="84" t="str">
        <f t="shared" si="4"/>
        <v>1770018177860167818</v>
      </c>
      <c r="S689" s="84"/>
      <c r="T689" s="84"/>
    </row>
    <row r="690" ht="22.5" customHeight="1">
      <c r="A690" s="41" t="s">
        <v>1160</v>
      </c>
      <c r="B690" s="44">
        <v>46055.0</v>
      </c>
      <c r="C690" s="46" t="s">
        <v>1192</v>
      </c>
      <c r="D690" s="48" t="s">
        <v>1479</v>
      </c>
      <c r="E690" s="51">
        <v>2.02600000000174E14</v>
      </c>
      <c r="F690" s="53" t="s">
        <v>86</v>
      </c>
      <c r="G690" s="57">
        <f t="array" ref="G690">IF(F690&lt;&gt;"",INDEX(tb_MainDatabase[Barcode],MATCH(F690,tb_MainDatabase[Link],0)),"")</f>
        <v>8857128012041</v>
      </c>
      <c r="H690" s="62" t="str">
        <f t="array" ref="H690">IF(F690&lt;&gt;"",INDEX(tb_MainDatabase[Grand],MATCH(F690,tb_MainDatabase[Link],0)),"")</f>
        <v>EDP</v>
      </c>
      <c r="I690" s="62" t="str">
        <f t="array" ref="I690">IF(F690&lt;&gt;"",INDEX(tb_MainDatabase[Size],MATCH(F690,tb_MainDatabase[Link],0)),"")</f>
        <v>10 ml.</v>
      </c>
      <c r="J690" s="65">
        <v>1.0</v>
      </c>
      <c r="K690" s="57">
        <f t="array" ref="K690">IF(F690&lt;&gt;"",INDEX(tb_MainDatabase[ราคา],MATCH(F690,tb_MainDatabase[Link],0)),"")*J690</f>
        <v>450</v>
      </c>
      <c r="L690" s="65">
        <v>60.0</v>
      </c>
      <c r="M690" s="57">
        <f t="shared" si="2"/>
        <v>390</v>
      </c>
      <c r="N690" s="75">
        <f t="shared" si="3"/>
        <v>780</v>
      </c>
      <c r="O690" s="77" t="s">
        <v>133</v>
      </c>
      <c r="P690" s="107"/>
      <c r="Q690" s="80"/>
      <c r="R690" s="84" t="str">
        <f t="shared" si="4"/>
        <v>1770024241288444156</v>
      </c>
      <c r="S690" s="84"/>
      <c r="T690" s="84"/>
    </row>
    <row r="691" ht="22.5" customHeight="1">
      <c r="A691" s="41" t="s">
        <v>1160</v>
      </c>
      <c r="B691" s="44">
        <v>46055.0</v>
      </c>
      <c r="C691" s="46" t="s">
        <v>1192</v>
      </c>
      <c r="D691" s="48" t="s">
        <v>1479</v>
      </c>
      <c r="E691" s="51">
        <v>2.02600000000174E14</v>
      </c>
      <c r="F691" s="53" t="s">
        <v>98</v>
      </c>
      <c r="G691" s="57">
        <f t="array" ref="G691">IF(F691&lt;&gt;"",INDEX(tb_MainDatabase[Barcode],MATCH(F691,tb_MainDatabase[Link],0)),"")</f>
        <v>8857128012027</v>
      </c>
      <c r="H691" s="62" t="str">
        <f t="array" ref="H691">IF(F691&lt;&gt;"",INDEX(tb_MainDatabase[Grand],MATCH(F691,tb_MainDatabase[Link],0)),"")</f>
        <v>EDP</v>
      </c>
      <c r="I691" s="62" t="str">
        <f t="array" ref="I691">IF(F691&lt;&gt;"",INDEX(tb_MainDatabase[Size],MATCH(F691,tb_MainDatabase[Link],0)),"")</f>
        <v>10 ml.</v>
      </c>
      <c r="J691" s="65">
        <v>1.0</v>
      </c>
      <c r="K691" s="57">
        <f t="array" ref="K691">IF(F691&lt;&gt;"",INDEX(tb_MainDatabase[ราคา],MATCH(F691,tb_MainDatabase[Link],0)),"")*J691</f>
        <v>450</v>
      </c>
      <c r="L691" s="65">
        <v>60.0</v>
      </c>
      <c r="M691" s="57">
        <f t="shared" si="2"/>
        <v>390</v>
      </c>
      <c r="N691" s="75">
        <f t="shared" si="3"/>
        <v>0</v>
      </c>
      <c r="O691" s="77"/>
      <c r="P691" s="107"/>
      <c r="Q691" s="80"/>
      <c r="R691" s="84">
        <f t="shared" si="4"/>
        <v>0</v>
      </c>
      <c r="S691" s="84"/>
      <c r="T691" s="84"/>
    </row>
    <row r="692" ht="22.5" customHeight="1">
      <c r="A692" s="41" t="s">
        <v>1160</v>
      </c>
      <c r="B692" s="44">
        <v>46055.0</v>
      </c>
      <c r="C692" s="46" t="s">
        <v>1192</v>
      </c>
      <c r="D692" s="48" t="s">
        <v>1480</v>
      </c>
      <c r="E692" s="51">
        <v>2.02600000000175E14</v>
      </c>
      <c r="F692" s="53" t="s">
        <v>451</v>
      </c>
      <c r="G692" s="57">
        <f t="array" ref="G692">IF(F692&lt;&gt;"",INDEX(tb_MainDatabase[Barcode],MATCH(F692,tb_MainDatabase[Link],0)),"")</f>
        <v>8857128011867</v>
      </c>
      <c r="H692" s="62" t="str">
        <f t="array" ref="H692">IF(F692&lt;&gt;"",INDEX(tb_MainDatabase[Grand],MATCH(F692,tb_MainDatabase[Link],0)),"")</f>
        <v>EDP</v>
      </c>
      <c r="I692" s="62" t="str">
        <f t="array" ref="I692">IF(F692&lt;&gt;"",INDEX(tb_MainDatabase[Size],MATCH(F692,tb_MainDatabase[Link],0)),"")</f>
        <v>30 ml.</v>
      </c>
      <c r="J692" s="65">
        <v>1.0</v>
      </c>
      <c r="K692" s="57">
        <f t="array" ref="K692">IF(F692&lt;&gt;"",INDEX(tb_MainDatabase[ราคา],MATCH(F692,tb_MainDatabase[Link],0)),"")*J692</f>
        <v>1290</v>
      </c>
      <c r="L692" s="65">
        <v>200.0</v>
      </c>
      <c r="M692" s="57">
        <f t="shared" si="2"/>
        <v>1090</v>
      </c>
      <c r="N692" s="75">
        <f t="shared" si="3"/>
        <v>1090</v>
      </c>
      <c r="O692" s="77" t="s">
        <v>370</v>
      </c>
      <c r="P692" s="142">
        <v>46055.0</v>
      </c>
      <c r="Q692" s="80">
        <v>0.6902777777777778</v>
      </c>
      <c r="R692" s="84" t="str">
        <f t="shared" si="4"/>
        <v>1770024843904935939</v>
      </c>
      <c r="S692" s="84"/>
      <c r="T692" s="84"/>
    </row>
    <row r="693" ht="22.5" customHeight="1">
      <c r="A693" s="41" t="s">
        <v>1160</v>
      </c>
      <c r="B693" s="44">
        <v>46055.0</v>
      </c>
      <c r="C693" s="46" t="s">
        <v>1192</v>
      </c>
      <c r="D693" s="48" t="s">
        <v>1481</v>
      </c>
      <c r="E693" s="51">
        <v>2.02600000000176E14</v>
      </c>
      <c r="F693" s="53" t="s">
        <v>451</v>
      </c>
      <c r="G693" s="57">
        <f t="array" ref="G693">IF(F693&lt;&gt;"",INDEX(tb_MainDatabase[Barcode],MATCH(F693,tb_MainDatabase[Link],0)),"")</f>
        <v>8857128011867</v>
      </c>
      <c r="H693" s="62" t="str">
        <f t="array" ref="H693">IF(F693&lt;&gt;"",INDEX(tb_MainDatabase[Grand],MATCH(F693,tb_MainDatabase[Link],0)),"")</f>
        <v>EDP</v>
      </c>
      <c r="I693" s="62" t="str">
        <f t="array" ref="I693">IF(F693&lt;&gt;"",INDEX(tb_MainDatabase[Size],MATCH(F693,tb_MainDatabase[Link],0)),"")</f>
        <v>30 ml.</v>
      </c>
      <c r="J693" s="65">
        <v>1.0</v>
      </c>
      <c r="K693" s="57">
        <f t="array" ref="K693">IF(F693&lt;&gt;"",INDEX(tb_MainDatabase[ราคา],MATCH(F693,tb_MainDatabase[Link],0)),"")*J693</f>
        <v>1290</v>
      </c>
      <c r="L693" s="65">
        <v>200.0</v>
      </c>
      <c r="M693" s="57">
        <f t="shared" si="2"/>
        <v>1090</v>
      </c>
      <c r="N693" s="75">
        <f t="shared" si="3"/>
        <v>1090</v>
      </c>
      <c r="O693" s="77" t="s">
        <v>370</v>
      </c>
      <c r="P693" s="142">
        <v>46055.0</v>
      </c>
      <c r="Q693" s="80">
        <v>0.7888888888888889</v>
      </c>
      <c r="R693" s="84" t="str">
        <f t="shared" si="4"/>
        <v>1770033348666572378</v>
      </c>
      <c r="S693" s="84"/>
      <c r="T693" s="84"/>
    </row>
    <row r="694" ht="22.5" customHeight="1">
      <c r="A694" s="41" t="s">
        <v>1160</v>
      </c>
      <c r="B694" s="44">
        <v>46056.0</v>
      </c>
      <c r="C694" s="46" t="s">
        <v>1192</v>
      </c>
      <c r="D694" s="48" t="s">
        <v>1482</v>
      </c>
      <c r="E694" s="51">
        <v>2.02600000000177E14</v>
      </c>
      <c r="F694" s="53" t="s">
        <v>98</v>
      </c>
      <c r="G694" s="57">
        <f t="array" ref="G694">IF(F694&lt;&gt;"",INDEX(tb_MainDatabase[Barcode],MATCH(F694,tb_MainDatabase[Link],0)),"")</f>
        <v>8857128012027</v>
      </c>
      <c r="H694" s="62" t="str">
        <f t="array" ref="H694">IF(F694&lt;&gt;"",INDEX(tb_MainDatabase[Grand],MATCH(F694,tb_MainDatabase[Link],0)),"")</f>
        <v>EDP</v>
      </c>
      <c r="I694" s="62" t="str">
        <f t="array" ref="I694">IF(F694&lt;&gt;"",INDEX(tb_MainDatabase[Size],MATCH(F694,tb_MainDatabase[Link],0)),"")</f>
        <v>10 ml.</v>
      </c>
      <c r="J694" s="65">
        <v>1.0</v>
      </c>
      <c r="K694" s="57">
        <f t="array" ref="K694">IF(F694&lt;&gt;"",INDEX(tb_MainDatabase[ราคา],MATCH(F694,tb_MainDatabase[Link],0)),"")*J694</f>
        <v>450</v>
      </c>
      <c r="L694" s="65">
        <v>60.0</v>
      </c>
      <c r="M694" s="57">
        <f t="shared" si="2"/>
        <v>390</v>
      </c>
      <c r="N694" s="75">
        <f t="shared" si="3"/>
        <v>390</v>
      </c>
      <c r="O694" s="77" t="s">
        <v>370</v>
      </c>
      <c r="P694" s="142">
        <v>46056.0</v>
      </c>
      <c r="Q694" s="80">
        <v>0.47430555555555554</v>
      </c>
      <c r="R694" s="84" t="str">
        <f t="shared" si="4"/>
        <v>1770092598704624653</v>
      </c>
      <c r="S694" s="84"/>
      <c r="T694" s="84"/>
    </row>
    <row r="695" ht="22.5" customHeight="1">
      <c r="A695" s="41" t="s">
        <v>1160</v>
      </c>
      <c r="B695" s="44">
        <v>46056.0</v>
      </c>
      <c r="C695" s="46" t="s">
        <v>1192</v>
      </c>
      <c r="D695" s="48" t="s">
        <v>1483</v>
      </c>
      <c r="E695" s="51">
        <v>2.02600000000178E14</v>
      </c>
      <c r="F695" s="53" t="s">
        <v>1092</v>
      </c>
      <c r="G695" s="57">
        <f t="array" ref="G695">IF(F695&lt;&gt;"",INDEX(tb_MainDatabase[Barcode],MATCH(F695,tb_MainDatabase[Link],0)),"")</f>
        <v>8857128012077</v>
      </c>
      <c r="H695" s="62" t="str">
        <f t="array" ref="H695">IF(F695&lt;&gt;"",INDEX(tb_MainDatabase[Grand],MATCH(F695,tb_MainDatabase[Link],0)),"")</f>
        <v>EDP</v>
      </c>
      <c r="I695" s="62" t="str">
        <f t="array" ref="I695">IF(F695&lt;&gt;"",INDEX(tb_MainDatabase[Size],MATCH(F695,tb_MainDatabase[Link],0)),"")</f>
        <v>10 ml.</v>
      </c>
      <c r="J695" s="65">
        <v>1.0</v>
      </c>
      <c r="K695" s="57">
        <f t="array" ref="K695">IF(F695&lt;&gt;"",INDEX(tb_MainDatabase[ราคา],MATCH(F695,tb_MainDatabase[Link],0)),"")*J695</f>
        <v>450</v>
      </c>
      <c r="L695" s="65">
        <v>60.0</v>
      </c>
      <c r="M695" s="57">
        <f t="shared" si="2"/>
        <v>390</v>
      </c>
      <c r="N695" s="75">
        <f t="shared" si="3"/>
        <v>390</v>
      </c>
      <c r="O695" s="77" t="s">
        <v>370</v>
      </c>
      <c r="P695" s="142">
        <v>46056.0</v>
      </c>
      <c r="Q695" s="80">
        <v>0.48541666666666666</v>
      </c>
      <c r="R695" s="84" t="str">
        <f t="shared" si="4"/>
        <v>1770093514630771669</v>
      </c>
      <c r="S695" s="84"/>
      <c r="T695" s="84"/>
    </row>
    <row r="696" ht="22.5" customHeight="1">
      <c r="A696" s="41" t="s">
        <v>1160</v>
      </c>
      <c r="B696" s="44">
        <v>46056.0</v>
      </c>
      <c r="C696" s="46" t="s">
        <v>1192</v>
      </c>
      <c r="D696" s="48" t="s">
        <v>1484</v>
      </c>
      <c r="E696" s="51">
        <v>2.02600000000179E14</v>
      </c>
      <c r="F696" s="53" t="s">
        <v>94</v>
      </c>
      <c r="G696" s="57">
        <f t="array" ref="G696">IF(F696&lt;&gt;"",INDEX(tb_MainDatabase[Barcode],MATCH(F696,tb_MainDatabase[Link],0)),"")</f>
        <v>8857128012039</v>
      </c>
      <c r="H696" s="62" t="str">
        <f t="array" ref="H696">IF(F696&lt;&gt;"",INDEX(tb_MainDatabase[Grand],MATCH(F696,tb_MainDatabase[Link],0)),"")</f>
        <v>EDP</v>
      </c>
      <c r="I696" s="62" t="str">
        <f t="array" ref="I696">IF(F696&lt;&gt;"",INDEX(tb_MainDatabase[Size],MATCH(F696,tb_MainDatabase[Link],0)),"")</f>
        <v>10 ml.</v>
      </c>
      <c r="J696" s="65">
        <v>1.0</v>
      </c>
      <c r="K696" s="57">
        <f t="array" ref="K696">IF(F696&lt;&gt;"",INDEX(tb_MainDatabase[ราคา],MATCH(F696,tb_MainDatabase[Link],0)),"")*J696</f>
        <v>450</v>
      </c>
      <c r="L696" s="65">
        <v>60.0</v>
      </c>
      <c r="M696" s="57">
        <f t="shared" si="2"/>
        <v>390</v>
      </c>
      <c r="N696" s="75">
        <f t="shared" si="3"/>
        <v>780</v>
      </c>
      <c r="O696" s="77" t="s">
        <v>370</v>
      </c>
      <c r="P696" s="142">
        <v>46056.0</v>
      </c>
      <c r="Q696" s="80">
        <v>0.5930555555555556</v>
      </c>
      <c r="R696" s="84" t="str">
        <f t="shared" si="4"/>
        <v>1770104414033142340</v>
      </c>
      <c r="S696" s="84"/>
      <c r="T696" s="84"/>
    </row>
    <row r="697" ht="22.5" customHeight="1">
      <c r="A697" s="41" t="s">
        <v>1160</v>
      </c>
      <c r="B697" s="44">
        <v>46056.0</v>
      </c>
      <c r="C697" s="46" t="s">
        <v>1192</v>
      </c>
      <c r="D697" s="48" t="s">
        <v>1484</v>
      </c>
      <c r="E697" s="51">
        <v>2.02600000000179E14</v>
      </c>
      <c r="F697" s="53" t="s">
        <v>252</v>
      </c>
      <c r="G697" s="57">
        <f t="array" ref="G697">IF(F697&lt;&gt;"",INDEX(tb_MainDatabase[Barcode],MATCH(F697,tb_MainDatabase[Link],0)),"")</f>
        <v>8857128012035</v>
      </c>
      <c r="H697" s="62" t="str">
        <f t="array" ref="H697">IF(F697&lt;&gt;"",INDEX(tb_MainDatabase[Grand],MATCH(F697,tb_MainDatabase[Link],0)),"")</f>
        <v>EDP</v>
      </c>
      <c r="I697" s="62" t="str">
        <f t="array" ref="I697">IF(F697&lt;&gt;"",INDEX(tb_MainDatabase[Size],MATCH(F697,tb_MainDatabase[Link],0)),"")</f>
        <v>10 ml.</v>
      </c>
      <c r="J697" s="65">
        <v>1.0</v>
      </c>
      <c r="K697" s="57">
        <f t="array" ref="K697">IF(F697&lt;&gt;"",INDEX(tb_MainDatabase[ราคา],MATCH(F697,tb_MainDatabase[Link],0)),"")*J697</f>
        <v>450</v>
      </c>
      <c r="L697" s="65">
        <v>60.0</v>
      </c>
      <c r="M697" s="57">
        <f t="shared" si="2"/>
        <v>390</v>
      </c>
      <c r="N697" s="75">
        <f t="shared" si="3"/>
        <v>0</v>
      </c>
      <c r="O697" s="77"/>
      <c r="P697" s="107"/>
      <c r="Q697" s="80"/>
      <c r="R697" s="84">
        <f t="shared" si="4"/>
        <v>0</v>
      </c>
      <c r="S697" s="84"/>
      <c r="T697" s="84"/>
    </row>
    <row r="698" ht="22.5" customHeight="1">
      <c r="A698" s="41" t="s">
        <v>1160</v>
      </c>
      <c r="B698" s="44">
        <v>46056.0</v>
      </c>
      <c r="C698" s="46" t="s">
        <v>1192</v>
      </c>
      <c r="D698" s="48" t="s">
        <v>1485</v>
      </c>
      <c r="E698" s="51">
        <v>2.0260000000018E14</v>
      </c>
      <c r="F698" s="53" t="s">
        <v>175</v>
      </c>
      <c r="G698" s="57">
        <f t="array" ref="G698">IF(F698&lt;&gt;"",INDEX(tb_MainDatabase[Barcode],MATCH(F698,tb_MainDatabase[Link],0)),"")</f>
        <v>8857128011287</v>
      </c>
      <c r="H698" s="62" t="str">
        <f t="array" ref="H698">IF(F698&lt;&gt;"",INDEX(tb_MainDatabase[Grand],MATCH(F698,tb_MainDatabase[Link],0)),"")</f>
        <v>EDP</v>
      </c>
      <c r="I698" s="62" t="str">
        <f t="array" ref="I698">IF(F698&lt;&gt;"",INDEX(tb_MainDatabase[Size],MATCH(F698,tb_MainDatabase[Link],0)),"")</f>
        <v>50 ml.</v>
      </c>
      <c r="J698" s="65">
        <v>1.0</v>
      </c>
      <c r="K698" s="57">
        <f t="array" ref="K698">IF(F698&lt;&gt;"",INDEX(tb_MainDatabase[ราคา],MATCH(F698,tb_MainDatabase[Link],0)),"")*J698</f>
        <v>1890</v>
      </c>
      <c r="L698" s="65">
        <v>300.0</v>
      </c>
      <c r="M698" s="57">
        <f t="shared" si="2"/>
        <v>1590</v>
      </c>
      <c r="N698" s="75">
        <f t="shared" si="3"/>
        <v>1590</v>
      </c>
      <c r="O698" s="77" t="s">
        <v>133</v>
      </c>
      <c r="P698" s="107"/>
      <c r="Q698" s="80"/>
      <c r="R698" s="84" t="str">
        <f t="shared" si="4"/>
        <v>1770116189714899496</v>
      </c>
      <c r="S698" s="84"/>
      <c r="T698" s="84"/>
    </row>
    <row r="699" ht="22.5" customHeight="1">
      <c r="A699" s="41" t="s">
        <v>1160</v>
      </c>
      <c r="B699" s="44">
        <v>46056.0</v>
      </c>
      <c r="C699" s="46" t="s">
        <v>1192</v>
      </c>
      <c r="D699" s="48" t="s">
        <v>1486</v>
      </c>
      <c r="E699" s="51">
        <v>2.02600000000181E14</v>
      </c>
      <c r="F699" s="53" t="s">
        <v>430</v>
      </c>
      <c r="G699" s="57">
        <f t="array" ref="G699">IF(F699&lt;&gt;"",INDEX(tb_MainDatabase[Barcode],MATCH(F699,tb_MainDatabase[Link],0)),"")</f>
        <v>8857128012028</v>
      </c>
      <c r="H699" s="62" t="str">
        <f t="array" ref="H699">IF(F699&lt;&gt;"",INDEX(tb_MainDatabase[Grand],MATCH(F699,tb_MainDatabase[Link],0)),"")</f>
        <v>EDP</v>
      </c>
      <c r="I699" s="62" t="str">
        <f t="array" ref="I699">IF(F699&lt;&gt;"",INDEX(tb_MainDatabase[Size],MATCH(F699,tb_MainDatabase[Link],0)),"")</f>
        <v>10 ml.</v>
      </c>
      <c r="J699" s="65">
        <v>1.0</v>
      </c>
      <c r="K699" s="57">
        <f t="array" ref="K699">IF(F699&lt;&gt;"",INDEX(tb_MainDatabase[ราคา],MATCH(F699,tb_MainDatabase[Link],0)),"")*J699</f>
        <v>450</v>
      </c>
      <c r="L699" s="65">
        <v>60.0</v>
      </c>
      <c r="M699" s="57">
        <f t="shared" si="2"/>
        <v>390</v>
      </c>
      <c r="N699" s="75">
        <f t="shared" si="3"/>
        <v>390</v>
      </c>
      <c r="O699" s="77" t="s">
        <v>370</v>
      </c>
      <c r="P699" s="142">
        <v>46056.0</v>
      </c>
      <c r="Q699" s="80">
        <v>0.8125</v>
      </c>
      <c r="R699" s="84" t="str">
        <f t="shared" si="4"/>
        <v>1770121788647183659</v>
      </c>
      <c r="S699" s="84"/>
      <c r="T699" s="84"/>
    </row>
    <row r="700" ht="22.5" customHeight="1">
      <c r="A700" s="41" t="s">
        <v>1160</v>
      </c>
      <c r="B700" s="44">
        <v>46057.0</v>
      </c>
      <c r="C700" s="46" t="s">
        <v>1192</v>
      </c>
      <c r="D700" s="48" t="s">
        <v>1487</v>
      </c>
      <c r="E700" s="51">
        <v>2.02600000000182E14</v>
      </c>
      <c r="F700" s="53" t="s">
        <v>64</v>
      </c>
      <c r="G700" s="57">
        <f t="array" ref="G700">IF(F700&lt;&gt;"",INDEX(tb_MainDatabase[Barcode],MATCH(F700,tb_MainDatabase[Link],0)),"")</f>
        <v>8857128011836</v>
      </c>
      <c r="H700" s="62" t="str">
        <f t="array" ref="H700">IF(F700&lt;&gt;"",INDEX(tb_MainDatabase[Grand],MATCH(F700,tb_MainDatabase[Link],0)),"")</f>
        <v>EDP</v>
      </c>
      <c r="I700" s="62" t="str">
        <f t="array" ref="I700">IF(F700&lt;&gt;"",INDEX(tb_MainDatabase[Size],MATCH(F700,tb_MainDatabase[Link],0)),"")</f>
        <v>30 ml.</v>
      </c>
      <c r="J700" s="65">
        <v>1.0</v>
      </c>
      <c r="K700" s="57">
        <f t="array" ref="K700">IF(F700&lt;&gt;"",INDEX(tb_MainDatabase[ราคา],MATCH(F700,tb_MainDatabase[Link],0)),"")*J700</f>
        <v>1290</v>
      </c>
      <c r="L700" s="65">
        <v>200.0</v>
      </c>
      <c r="M700" s="57">
        <f t="shared" si="2"/>
        <v>1090</v>
      </c>
      <c r="N700" s="75">
        <f t="shared" si="3"/>
        <v>1090</v>
      </c>
      <c r="O700" s="77" t="s">
        <v>370</v>
      </c>
      <c r="P700" s="142">
        <v>46057.0</v>
      </c>
      <c r="Q700" s="80">
        <v>0.7770833333333333</v>
      </c>
      <c r="R700" s="84" t="str">
        <f t="shared" si="4"/>
        <v>1770205139352872969</v>
      </c>
      <c r="S700" s="84"/>
      <c r="T700" s="84"/>
    </row>
    <row r="701" ht="22.5" customHeight="1">
      <c r="A701" s="41" t="s">
        <v>1160</v>
      </c>
      <c r="B701" s="44">
        <v>46058.0</v>
      </c>
      <c r="C701" s="46" t="s">
        <v>1192</v>
      </c>
      <c r="D701" s="48" t="s">
        <v>1488</v>
      </c>
      <c r="E701" s="51">
        <v>2.02600000000183E14</v>
      </c>
      <c r="F701" s="53" t="s">
        <v>386</v>
      </c>
      <c r="G701" s="57">
        <f t="array" ref="G701">IF(F701&lt;&gt;"",INDEX(tb_MainDatabase[Barcode],MATCH(F701,tb_MainDatabase[Link],0)),"")</f>
        <v>8857128012070</v>
      </c>
      <c r="H701" s="62" t="str">
        <f t="array" ref="H701">IF(F701&lt;&gt;"",INDEX(tb_MainDatabase[Grand],MATCH(F701,tb_MainDatabase[Link],0)),"")</f>
        <v>EDP</v>
      </c>
      <c r="I701" s="62" t="str">
        <f t="array" ref="I701">IF(F701&lt;&gt;"",INDEX(tb_MainDatabase[Size],MATCH(F701,tb_MainDatabase[Link],0)),"")</f>
        <v>10 ml.</v>
      </c>
      <c r="J701" s="65">
        <v>1.0</v>
      </c>
      <c r="K701" s="57">
        <f t="array" ref="K701">IF(F701&lt;&gt;"",INDEX(tb_MainDatabase[ราคา],MATCH(F701,tb_MainDatabase[Link],0)),"")*J701</f>
        <v>450</v>
      </c>
      <c r="L701" s="65">
        <v>60.0</v>
      </c>
      <c r="M701" s="57">
        <f t="shared" si="2"/>
        <v>390</v>
      </c>
      <c r="N701" s="75">
        <f t="shared" si="3"/>
        <v>390</v>
      </c>
      <c r="O701" s="77" t="s">
        <v>370</v>
      </c>
      <c r="P701" s="142">
        <v>46058.0</v>
      </c>
      <c r="Q701" s="80">
        <v>0.5069444444444444</v>
      </c>
      <c r="R701" s="84" t="str">
        <f t="shared" si="4"/>
        <v>1770268223892426332</v>
      </c>
      <c r="S701" s="84"/>
      <c r="T701" s="84"/>
    </row>
    <row r="702" ht="22.5" customHeight="1">
      <c r="A702" s="41" t="s">
        <v>1160</v>
      </c>
      <c r="B702" s="44">
        <v>46058.0</v>
      </c>
      <c r="C702" s="46" t="s">
        <v>1192</v>
      </c>
      <c r="D702" s="48" t="s">
        <v>1489</v>
      </c>
      <c r="E702" s="51">
        <v>2.02600000000184E14</v>
      </c>
      <c r="F702" s="53" t="s">
        <v>77</v>
      </c>
      <c r="G702" s="57">
        <f t="array" ref="G702">IF(F702&lt;&gt;"",INDEX(tb_MainDatabase[Barcode],MATCH(F702,tb_MainDatabase[Link],0)),"")</f>
        <v>8857128012030</v>
      </c>
      <c r="H702" s="62" t="str">
        <f t="array" ref="H702">IF(F702&lt;&gt;"",INDEX(tb_MainDatabase[Grand],MATCH(F702,tb_MainDatabase[Link],0)),"")</f>
        <v>EDP</v>
      </c>
      <c r="I702" s="62" t="str">
        <f t="array" ref="I702">IF(F702&lt;&gt;"",INDEX(tb_MainDatabase[Size],MATCH(F702,tb_MainDatabase[Link],0)),"")</f>
        <v>10 ml.</v>
      </c>
      <c r="J702" s="65">
        <v>1.0</v>
      </c>
      <c r="K702" s="57">
        <f t="array" ref="K702">IF(F702&lt;&gt;"",INDEX(tb_MainDatabase[ราคา],MATCH(F702,tb_MainDatabase[Link],0)),"")*J702</f>
        <v>450</v>
      </c>
      <c r="L702" s="65">
        <v>60.0</v>
      </c>
      <c r="M702" s="57">
        <f t="shared" si="2"/>
        <v>390</v>
      </c>
      <c r="N702" s="75">
        <f t="shared" si="3"/>
        <v>390</v>
      </c>
      <c r="O702" s="77" t="s">
        <v>133</v>
      </c>
      <c r="P702" s="107"/>
      <c r="Q702" s="80"/>
      <c r="R702" s="84" t="str">
        <f t="shared" si="4"/>
        <v>1770271801088332621</v>
      </c>
      <c r="S702" s="84"/>
      <c r="T702" s="84"/>
    </row>
    <row r="703" ht="22.5" customHeight="1">
      <c r="A703" s="41" t="s">
        <v>1160</v>
      </c>
      <c r="B703" s="44">
        <v>46058.0</v>
      </c>
      <c r="C703" s="46" t="s">
        <v>1192</v>
      </c>
      <c r="D703" s="48" t="s">
        <v>1490</v>
      </c>
      <c r="E703" s="51">
        <v>2.02600000000185E14</v>
      </c>
      <c r="F703" s="53" t="s">
        <v>252</v>
      </c>
      <c r="G703" s="57">
        <f t="array" ref="G703">IF(F703&lt;&gt;"",INDEX(tb_MainDatabase[Barcode],MATCH(F703,tb_MainDatabase[Link],0)),"")</f>
        <v>8857128012035</v>
      </c>
      <c r="H703" s="62" t="str">
        <f t="array" ref="H703">IF(F703&lt;&gt;"",INDEX(tb_MainDatabase[Grand],MATCH(F703,tb_MainDatabase[Link],0)),"")</f>
        <v>EDP</v>
      </c>
      <c r="I703" s="62" t="str">
        <f t="array" ref="I703">IF(F703&lt;&gt;"",INDEX(tb_MainDatabase[Size],MATCH(F703,tb_MainDatabase[Link],0)),"")</f>
        <v>10 ml.</v>
      </c>
      <c r="J703" s="65">
        <v>1.0</v>
      </c>
      <c r="K703" s="57">
        <f t="array" ref="K703">IF(F703&lt;&gt;"",INDEX(tb_MainDatabase[ราคา],MATCH(F703,tb_MainDatabase[Link],0)),"")*J703</f>
        <v>450</v>
      </c>
      <c r="L703" s="65">
        <v>60.0</v>
      </c>
      <c r="M703" s="57">
        <f t="shared" si="2"/>
        <v>390</v>
      </c>
      <c r="N703" s="75">
        <f t="shared" si="3"/>
        <v>390</v>
      </c>
      <c r="O703" s="77" t="s">
        <v>133</v>
      </c>
      <c r="P703" s="107"/>
      <c r="Q703" s="80"/>
      <c r="R703" s="84" t="str">
        <f t="shared" si="4"/>
        <v>1770291309853242112</v>
      </c>
      <c r="S703" s="84"/>
      <c r="T703" s="84"/>
    </row>
    <row r="704" ht="22.5" customHeight="1">
      <c r="A704" s="41" t="s">
        <v>1160</v>
      </c>
      <c r="B704" s="44">
        <v>46059.0</v>
      </c>
      <c r="C704" s="46" t="s">
        <v>1192</v>
      </c>
      <c r="D704" s="48" t="s">
        <v>1491</v>
      </c>
      <c r="E704" s="51">
        <v>2.02600000000186E14</v>
      </c>
      <c r="F704" s="53" t="s">
        <v>77</v>
      </c>
      <c r="G704" s="57">
        <f t="array" ref="G704">IF(F704&lt;&gt;"",INDEX(tb_MainDatabase[Barcode],MATCH(F704,tb_MainDatabase[Link],0)),"")</f>
        <v>8857128012030</v>
      </c>
      <c r="H704" s="62" t="str">
        <f t="array" ref="H704">IF(F704&lt;&gt;"",INDEX(tb_MainDatabase[Grand],MATCH(F704,tb_MainDatabase[Link],0)),"")</f>
        <v>EDP</v>
      </c>
      <c r="I704" s="62" t="str">
        <f t="array" ref="I704">IF(F704&lt;&gt;"",INDEX(tb_MainDatabase[Size],MATCH(F704,tb_MainDatabase[Link],0)),"")</f>
        <v>10 ml.</v>
      </c>
      <c r="J704" s="65">
        <v>1.0</v>
      </c>
      <c r="K704" s="57">
        <f t="array" ref="K704">IF(F704&lt;&gt;"",INDEX(tb_MainDatabase[ราคา],MATCH(F704,tb_MainDatabase[Link],0)),"")*J704</f>
        <v>450</v>
      </c>
      <c r="L704" s="65">
        <v>60.0</v>
      </c>
      <c r="M704" s="57">
        <f t="shared" si="2"/>
        <v>390</v>
      </c>
      <c r="N704" s="75">
        <f t="shared" si="3"/>
        <v>1170</v>
      </c>
      <c r="O704" s="77" t="s">
        <v>60</v>
      </c>
      <c r="P704" s="142">
        <v>46059.0</v>
      </c>
      <c r="Q704" s="80">
        <v>0.6333333333333333</v>
      </c>
      <c r="R704" s="84" t="str">
        <f t="shared" si="4"/>
        <v>1770360444357564180</v>
      </c>
      <c r="S704" s="84"/>
      <c r="T704" s="84"/>
    </row>
    <row r="705" ht="22.5" customHeight="1">
      <c r="A705" s="41" t="s">
        <v>1160</v>
      </c>
      <c r="B705" s="44">
        <v>46059.0</v>
      </c>
      <c r="C705" s="46" t="s">
        <v>1192</v>
      </c>
      <c r="D705" s="48" t="s">
        <v>1491</v>
      </c>
      <c r="E705" s="51">
        <v>2.02600000000186E14</v>
      </c>
      <c r="F705" s="53" t="s">
        <v>430</v>
      </c>
      <c r="G705" s="57">
        <f t="array" ref="G705">IF(F705&lt;&gt;"",INDEX(tb_MainDatabase[Barcode],MATCH(F705,tb_MainDatabase[Link],0)),"")</f>
        <v>8857128012028</v>
      </c>
      <c r="H705" s="62" t="str">
        <f t="array" ref="H705">IF(F705&lt;&gt;"",INDEX(tb_MainDatabase[Grand],MATCH(F705,tb_MainDatabase[Link],0)),"")</f>
        <v>EDP</v>
      </c>
      <c r="I705" s="62" t="str">
        <f t="array" ref="I705">IF(F705&lt;&gt;"",INDEX(tb_MainDatabase[Size],MATCH(F705,tb_MainDatabase[Link],0)),"")</f>
        <v>10 ml.</v>
      </c>
      <c r="J705" s="65">
        <v>1.0</v>
      </c>
      <c r="K705" s="57">
        <f t="array" ref="K705">IF(F705&lt;&gt;"",INDEX(tb_MainDatabase[ราคา],MATCH(F705,tb_MainDatabase[Link],0)),"")*J705</f>
        <v>450</v>
      </c>
      <c r="L705" s="65">
        <v>60.0</v>
      </c>
      <c r="M705" s="57">
        <f t="shared" si="2"/>
        <v>390</v>
      </c>
      <c r="N705" s="75">
        <f t="shared" si="3"/>
        <v>0</v>
      </c>
      <c r="O705" s="77"/>
      <c r="P705" s="107"/>
      <c r="Q705" s="80"/>
      <c r="R705" s="84">
        <f t="shared" si="4"/>
        <v>0</v>
      </c>
      <c r="S705" s="84"/>
      <c r="T705" s="84"/>
    </row>
    <row r="706" ht="22.5" customHeight="1">
      <c r="A706" s="41" t="s">
        <v>1160</v>
      </c>
      <c r="B706" s="44">
        <v>46059.0</v>
      </c>
      <c r="C706" s="46" t="s">
        <v>1192</v>
      </c>
      <c r="D706" s="48" t="s">
        <v>1491</v>
      </c>
      <c r="E706" s="51">
        <v>2.02600000000186E14</v>
      </c>
      <c r="F706" s="53" t="s">
        <v>141</v>
      </c>
      <c r="G706" s="57">
        <f t="array" ref="G706">IF(F706&lt;&gt;"",INDEX(tb_MainDatabase[Barcode],MATCH(F706,tb_MainDatabase[Link],0)),"")</f>
        <v>8857128012037</v>
      </c>
      <c r="H706" s="62" t="str">
        <f t="array" ref="H706">IF(F706&lt;&gt;"",INDEX(tb_MainDatabase[Grand],MATCH(F706,tb_MainDatabase[Link],0)),"")</f>
        <v>EDP</v>
      </c>
      <c r="I706" s="62" t="str">
        <f t="array" ref="I706">IF(F706&lt;&gt;"",INDEX(tb_MainDatabase[Size],MATCH(F706,tb_MainDatabase[Link],0)),"")</f>
        <v>10 ml.</v>
      </c>
      <c r="J706" s="65">
        <v>1.0</v>
      </c>
      <c r="K706" s="57">
        <f t="array" ref="K706">IF(F706&lt;&gt;"",INDEX(tb_MainDatabase[ราคา],MATCH(F706,tb_MainDatabase[Link],0)),"")*J706</f>
        <v>450</v>
      </c>
      <c r="L706" s="65">
        <v>60.0</v>
      </c>
      <c r="M706" s="57">
        <f t="shared" si="2"/>
        <v>390</v>
      </c>
      <c r="N706" s="75">
        <f t="shared" si="3"/>
        <v>0</v>
      </c>
      <c r="O706" s="77"/>
      <c r="P706" s="107"/>
      <c r="Q706" s="80"/>
      <c r="R706" s="84">
        <f t="shared" si="4"/>
        <v>0</v>
      </c>
      <c r="S706" s="84"/>
      <c r="T706" s="84"/>
    </row>
    <row r="707" ht="22.5" customHeight="1">
      <c r="A707" s="41" t="s">
        <v>1160</v>
      </c>
      <c r="B707" s="44">
        <v>46059.0</v>
      </c>
      <c r="C707" s="46" t="s">
        <v>1192</v>
      </c>
      <c r="D707" s="48" t="s">
        <v>1492</v>
      </c>
      <c r="E707" s="51">
        <v>2.02600000000187E14</v>
      </c>
      <c r="F707" s="53" t="s">
        <v>110</v>
      </c>
      <c r="G707" s="57">
        <f t="array" ref="G707">IF(F707&lt;&gt;"",INDEX(tb_MainDatabase[Barcode],MATCH(F707,tb_MainDatabase[Link],0)),"")</f>
        <v>8857128012110</v>
      </c>
      <c r="H707" s="62" t="str">
        <f t="array" ref="H707">IF(F707&lt;&gt;"",INDEX(tb_MainDatabase[Grand],MATCH(F707,tb_MainDatabase[Link],0)),"")</f>
        <v>EDP+</v>
      </c>
      <c r="I707" s="62" t="str">
        <f t="array" ref="I707">IF(F707&lt;&gt;"",INDEX(tb_MainDatabase[Size],MATCH(F707,tb_MainDatabase[Link],0)),"")</f>
        <v>10 ml.</v>
      </c>
      <c r="J707" s="65">
        <v>1.0</v>
      </c>
      <c r="K707" s="57">
        <f t="array" ref="K707">IF(F707&lt;&gt;"",INDEX(tb_MainDatabase[ราคา],MATCH(F707,tb_MainDatabase[Link],0)),"")*J707</f>
        <v>650</v>
      </c>
      <c r="L707" s="65">
        <v>60.0</v>
      </c>
      <c r="M707" s="57">
        <f t="shared" si="2"/>
        <v>590</v>
      </c>
      <c r="N707" s="75">
        <f t="shared" si="3"/>
        <v>590</v>
      </c>
      <c r="O707" s="77" t="s">
        <v>133</v>
      </c>
      <c r="P707" s="107"/>
      <c r="Q707" s="80"/>
      <c r="R707" s="84" t="str">
        <f t="shared" si="4"/>
        <v>1770369931953906955</v>
      </c>
      <c r="S707" s="84"/>
      <c r="T707" s="84"/>
    </row>
    <row r="708" ht="22.5" customHeight="1">
      <c r="A708" s="41" t="s">
        <v>1160</v>
      </c>
      <c r="B708" s="44">
        <v>46059.0</v>
      </c>
      <c r="C708" s="46" t="s">
        <v>1192</v>
      </c>
      <c r="D708" s="48" t="s">
        <v>1495</v>
      </c>
      <c r="E708" s="51">
        <v>2.02600000000188E14</v>
      </c>
      <c r="F708" s="53" t="s">
        <v>255</v>
      </c>
      <c r="G708" s="57">
        <f t="array" ref="G708">IF(F708&lt;&gt;"",INDEX(tb_MainDatabase[Barcode],MATCH(F708,tb_MainDatabase[Link],0)),"")</f>
        <v>8857128012047</v>
      </c>
      <c r="H708" s="62" t="str">
        <f t="array" ref="H708">IF(F708&lt;&gt;"",INDEX(tb_MainDatabase[Grand],MATCH(F708,tb_MainDatabase[Link],0)),"")</f>
        <v>EDP</v>
      </c>
      <c r="I708" s="62" t="str">
        <f t="array" ref="I708">IF(F708&lt;&gt;"",INDEX(tb_MainDatabase[Size],MATCH(F708,tb_MainDatabase[Link],0)),"")</f>
        <v>10 ml.</v>
      </c>
      <c r="J708" s="65">
        <v>1.0</v>
      </c>
      <c r="K708" s="57">
        <f t="array" ref="K708">IF(F708&lt;&gt;"",INDEX(tb_MainDatabase[ราคา],MATCH(F708,tb_MainDatabase[Link],0)),"")*J708</f>
        <v>450</v>
      </c>
      <c r="L708" s="65">
        <v>60.0</v>
      </c>
      <c r="M708" s="57">
        <f t="shared" si="2"/>
        <v>390</v>
      </c>
      <c r="N708" s="75">
        <f t="shared" si="3"/>
        <v>1370</v>
      </c>
      <c r="O708" s="77" t="s">
        <v>370</v>
      </c>
      <c r="P708" s="142">
        <v>46059.0</v>
      </c>
      <c r="Q708" s="80">
        <v>0.7090277777777778</v>
      </c>
      <c r="R708" s="84" t="str">
        <f t="shared" si="4"/>
        <v>1770371946483757794</v>
      </c>
      <c r="S708" s="84"/>
      <c r="T708" s="84"/>
    </row>
    <row r="709" ht="22.5" customHeight="1">
      <c r="A709" s="41" t="s">
        <v>1160</v>
      </c>
      <c r="B709" s="44">
        <v>46059.0</v>
      </c>
      <c r="C709" s="46" t="s">
        <v>1192</v>
      </c>
      <c r="D709" s="48" t="s">
        <v>1495</v>
      </c>
      <c r="E709" s="51">
        <v>2.02600000000188E14</v>
      </c>
      <c r="F709" s="53" t="s">
        <v>430</v>
      </c>
      <c r="G709" s="57">
        <f t="array" ref="G709">IF(F709&lt;&gt;"",INDEX(tb_MainDatabase[Barcode],MATCH(F709,tb_MainDatabase[Link],0)),"")</f>
        <v>8857128012028</v>
      </c>
      <c r="H709" s="62" t="str">
        <f t="array" ref="H709">IF(F709&lt;&gt;"",INDEX(tb_MainDatabase[Grand],MATCH(F709,tb_MainDatabase[Link],0)),"")</f>
        <v>EDP</v>
      </c>
      <c r="I709" s="62" t="str">
        <f t="array" ref="I709">IF(F709&lt;&gt;"",INDEX(tb_MainDatabase[Size],MATCH(F709,tb_MainDatabase[Link],0)),"")</f>
        <v>10 ml.</v>
      </c>
      <c r="J709" s="65">
        <v>1.0</v>
      </c>
      <c r="K709" s="57">
        <f t="array" ref="K709">IF(F709&lt;&gt;"",INDEX(tb_MainDatabase[ราคา],MATCH(F709,tb_MainDatabase[Link],0)),"")*J709</f>
        <v>450</v>
      </c>
      <c r="L709" s="65">
        <v>60.0</v>
      </c>
      <c r="M709" s="57">
        <f t="shared" si="2"/>
        <v>390</v>
      </c>
      <c r="N709" s="75">
        <f t="shared" si="3"/>
        <v>0</v>
      </c>
      <c r="O709" s="77"/>
      <c r="P709" s="107"/>
      <c r="Q709" s="80"/>
      <c r="R709" s="84">
        <f t="shared" si="4"/>
        <v>0</v>
      </c>
      <c r="S709" s="84"/>
      <c r="T709" s="84"/>
    </row>
    <row r="710" ht="22.5" customHeight="1">
      <c r="A710" s="41" t="s">
        <v>1160</v>
      </c>
      <c r="B710" s="44">
        <v>46059.0</v>
      </c>
      <c r="C710" s="46" t="s">
        <v>1192</v>
      </c>
      <c r="D710" s="48" t="s">
        <v>1495</v>
      </c>
      <c r="E710" s="51">
        <v>2.02600000000188E14</v>
      </c>
      <c r="F710" s="53" t="s">
        <v>210</v>
      </c>
      <c r="G710" s="57">
        <f t="array" ref="G710">IF(F710&lt;&gt;"",INDEX(tb_MainDatabase[Barcode],MATCH(F710,tb_MainDatabase[Link],0)),"")</f>
        <v>8857128012101</v>
      </c>
      <c r="H710" s="62" t="str">
        <f t="array" ref="H710">IF(F710&lt;&gt;"",INDEX(tb_MainDatabase[Grand],MATCH(F710,tb_MainDatabase[Link],0)),"")</f>
        <v>EDP+</v>
      </c>
      <c r="I710" s="62" t="str">
        <f t="array" ref="I710">IF(F710&lt;&gt;"",INDEX(tb_MainDatabase[Size],MATCH(F710,tb_MainDatabase[Link],0)),"")</f>
        <v>10 ml.</v>
      </c>
      <c r="J710" s="65">
        <v>1.0</v>
      </c>
      <c r="K710" s="57">
        <f t="array" ref="K710">IF(F710&lt;&gt;"",INDEX(tb_MainDatabase[ราคา],MATCH(F710,tb_MainDatabase[Link],0)),"")*J710</f>
        <v>650</v>
      </c>
      <c r="L710" s="65">
        <v>60.0</v>
      </c>
      <c r="M710" s="57">
        <f t="shared" si="2"/>
        <v>590</v>
      </c>
      <c r="N710" s="75">
        <f t="shared" si="3"/>
        <v>0</v>
      </c>
      <c r="O710" s="77"/>
      <c r="P710" s="107"/>
      <c r="Q710" s="80"/>
      <c r="R710" s="84">
        <f t="shared" si="4"/>
        <v>0</v>
      </c>
      <c r="S710" s="84"/>
      <c r="T710" s="84"/>
    </row>
    <row r="711" ht="22.5" customHeight="1">
      <c r="A711" s="41" t="s">
        <v>1160</v>
      </c>
      <c r="B711" s="44">
        <v>46059.0</v>
      </c>
      <c r="C711" s="46" t="s">
        <v>1192</v>
      </c>
      <c r="D711" s="48" t="s">
        <v>1496</v>
      </c>
      <c r="E711" s="51">
        <v>2.02600000000189E14</v>
      </c>
      <c r="F711" s="53" t="s">
        <v>264</v>
      </c>
      <c r="G711" s="57">
        <f t="array" ref="G711">IF(F711&lt;&gt;"",INDEX(tb_MainDatabase[Barcode],MATCH(F711,tb_MainDatabase[Link],0)),"")</f>
        <v>8857128011874</v>
      </c>
      <c r="H711" s="62" t="str">
        <f t="array" ref="H711">IF(F711&lt;&gt;"",INDEX(tb_MainDatabase[Grand],MATCH(F711,tb_MainDatabase[Link],0)),"")</f>
        <v>EDP</v>
      </c>
      <c r="I711" s="62" t="str">
        <f t="array" ref="I711">IF(F711&lt;&gt;"",INDEX(tb_MainDatabase[Size],MATCH(F711,tb_MainDatabase[Link],0)),"")</f>
        <v>30 ml.</v>
      </c>
      <c r="J711" s="65">
        <v>1.0</v>
      </c>
      <c r="K711" s="57">
        <f t="array" ref="K711">IF(F711&lt;&gt;"",INDEX(tb_MainDatabase[ราคา],MATCH(F711,tb_MainDatabase[Link],0)),"")*J711</f>
        <v>1290</v>
      </c>
      <c r="L711" s="65">
        <v>200.0</v>
      </c>
      <c r="M711" s="57">
        <f t="shared" si="2"/>
        <v>1090</v>
      </c>
      <c r="N711" s="75">
        <f t="shared" si="3"/>
        <v>1090</v>
      </c>
      <c r="O711" s="77" t="s">
        <v>370</v>
      </c>
      <c r="P711" s="142">
        <v>46059.0</v>
      </c>
      <c r="Q711" s="80">
        <v>0.7708333333333334</v>
      </c>
      <c r="R711" s="84" t="str">
        <f t="shared" si="4"/>
        <v>1770377416354860807</v>
      </c>
      <c r="S711" s="84"/>
      <c r="T711" s="84"/>
    </row>
    <row r="712" ht="22.5" customHeight="1">
      <c r="A712" s="41" t="s">
        <v>1160</v>
      </c>
      <c r="B712" s="44">
        <v>46059.0</v>
      </c>
      <c r="C712" s="46" t="s">
        <v>1192</v>
      </c>
      <c r="D712" s="48" t="s">
        <v>1497</v>
      </c>
      <c r="E712" s="51">
        <v>2.0260000000019E14</v>
      </c>
      <c r="F712" s="53" t="s">
        <v>430</v>
      </c>
      <c r="G712" s="57">
        <f t="array" ref="G712">IF(F712&lt;&gt;"",INDEX(tb_MainDatabase[Barcode],MATCH(F712,tb_MainDatabase[Link],0)),"")</f>
        <v>8857128012028</v>
      </c>
      <c r="H712" s="62" t="str">
        <f t="array" ref="H712">IF(F712&lt;&gt;"",INDEX(tb_MainDatabase[Grand],MATCH(F712,tb_MainDatabase[Link],0)),"")</f>
        <v>EDP</v>
      </c>
      <c r="I712" s="62" t="str">
        <f t="array" ref="I712">IF(F712&lt;&gt;"",INDEX(tb_MainDatabase[Size],MATCH(F712,tb_MainDatabase[Link],0)),"")</f>
        <v>10 ml.</v>
      </c>
      <c r="J712" s="65">
        <v>1.0</v>
      </c>
      <c r="K712" s="57">
        <f t="array" ref="K712">IF(F712&lt;&gt;"",INDEX(tb_MainDatabase[ราคา],MATCH(F712,tb_MainDatabase[Link],0)),"")*J712</f>
        <v>450</v>
      </c>
      <c r="L712" s="65">
        <v>60.0</v>
      </c>
      <c r="M712" s="57">
        <f t="shared" si="2"/>
        <v>390</v>
      </c>
      <c r="N712" s="75">
        <f t="shared" si="3"/>
        <v>390</v>
      </c>
      <c r="O712" s="77" t="s">
        <v>370</v>
      </c>
      <c r="P712" s="142">
        <v>46059.0</v>
      </c>
      <c r="Q712" s="80">
        <v>0.8083333333333333</v>
      </c>
      <c r="R712" s="84" t="str">
        <f t="shared" si="4"/>
        <v>1770380626885292012</v>
      </c>
      <c r="S712" s="84"/>
      <c r="T712" s="84"/>
    </row>
    <row r="713" ht="22.5" customHeight="1">
      <c r="A713" s="41" t="s">
        <v>1160</v>
      </c>
      <c r="B713" s="44">
        <v>46060.0</v>
      </c>
      <c r="C713" s="46" t="s">
        <v>601</v>
      </c>
      <c r="D713" s="48" t="s">
        <v>1498</v>
      </c>
      <c r="E713" s="51">
        <v>2.02600000000191E14</v>
      </c>
      <c r="F713" s="53" t="s">
        <v>89</v>
      </c>
      <c r="G713" s="57">
        <f t="array" ref="G713">IF(F713&lt;&gt;"",INDEX(tb_MainDatabase[Barcode],MATCH(F713,tb_MainDatabase[Link],0)),"")</f>
        <v>8857128011058</v>
      </c>
      <c r="H713" s="62" t="str">
        <f t="array" ref="H713">IF(F713&lt;&gt;"",INDEX(tb_MainDatabase[Grand],MATCH(F713,tb_MainDatabase[Link],0)),"")</f>
        <v>EDP</v>
      </c>
      <c r="I713" s="62" t="str">
        <f t="array" ref="I713">IF(F713&lt;&gt;"",INDEX(tb_MainDatabase[Size],MATCH(F713,tb_MainDatabase[Link],0)),"")</f>
        <v>50 ml.</v>
      </c>
      <c r="J713" s="65">
        <v>1.0</v>
      </c>
      <c r="K713" s="57">
        <f t="array" ref="K713">IF(F713&lt;&gt;"",INDEX(tb_MainDatabase[ราคา],MATCH(F713,tb_MainDatabase[Link],0)),"")*J713</f>
        <v>1890</v>
      </c>
      <c r="L713" s="65">
        <v>300.0</v>
      </c>
      <c r="M713" s="57">
        <f t="shared" si="2"/>
        <v>1590</v>
      </c>
      <c r="N713" s="75">
        <f t="shared" si="3"/>
        <v>1590</v>
      </c>
      <c r="O713" s="77" t="s">
        <v>60</v>
      </c>
      <c r="P713" s="142">
        <v>46060.0</v>
      </c>
      <c r="Q713" s="80">
        <v>0.7513888888888889</v>
      </c>
      <c r="R713" s="84" t="str">
        <f t="shared" si="4"/>
        <v>1770446204669843907</v>
      </c>
      <c r="S713" s="84"/>
      <c r="T713" s="84"/>
    </row>
    <row r="714" ht="22.5" customHeight="1">
      <c r="A714" s="41" t="s">
        <v>1160</v>
      </c>
      <c r="B714" s="44">
        <v>46061.0</v>
      </c>
      <c r="C714" s="46" t="s">
        <v>601</v>
      </c>
      <c r="D714" s="48" t="s">
        <v>1499</v>
      </c>
      <c r="E714" s="51">
        <v>2.02600000000192E14</v>
      </c>
      <c r="F714" s="53" t="s">
        <v>986</v>
      </c>
      <c r="G714" s="57">
        <f t="array" ref="G714">IF(F714&lt;&gt;"",INDEX(tb_MainDatabase[Barcode],MATCH(F714,tb_MainDatabase[Link],0)),"")</f>
        <v>8857128012065</v>
      </c>
      <c r="H714" s="62" t="str">
        <f t="array" ref="H714">IF(F714&lt;&gt;"",INDEX(tb_MainDatabase[Grand],MATCH(F714,tb_MainDatabase[Link],0)),"")</f>
        <v>EDP</v>
      </c>
      <c r="I714" s="62" t="str">
        <f t="array" ref="I714">IF(F714&lt;&gt;"",INDEX(tb_MainDatabase[Size],MATCH(F714,tb_MainDatabase[Link],0)),"")</f>
        <v>10 ml.</v>
      </c>
      <c r="J714" s="65">
        <v>1.0</v>
      </c>
      <c r="K714" s="57">
        <f t="array" ref="K714">IF(F714&lt;&gt;"",INDEX(tb_MainDatabase[ราคา],MATCH(F714,tb_MainDatabase[Link],0)),"")*J714</f>
        <v>450</v>
      </c>
      <c r="L714" s="65">
        <v>60.0</v>
      </c>
      <c r="M714" s="57">
        <f t="shared" si="2"/>
        <v>390</v>
      </c>
      <c r="N714" s="75">
        <f t="shared" si="3"/>
        <v>390</v>
      </c>
      <c r="O714" s="77" t="s">
        <v>60</v>
      </c>
      <c r="P714" s="142">
        <v>46061.0</v>
      </c>
      <c r="Q714" s="80">
        <v>0.575</v>
      </c>
      <c r="R714" s="84" t="str">
        <f t="shared" si="4"/>
        <v>1770533288576551700</v>
      </c>
      <c r="S714" s="84"/>
      <c r="T714" s="84"/>
    </row>
    <row r="715" ht="22.5" customHeight="1">
      <c r="A715" s="41" t="s">
        <v>1160</v>
      </c>
      <c r="B715" s="44">
        <v>46061.0</v>
      </c>
      <c r="C715" s="46" t="s">
        <v>601</v>
      </c>
      <c r="D715" s="48" t="s">
        <v>1500</v>
      </c>
      <c r="E715" s="51">
        <v>2.02600000000193E14</v>
      </c>
      <c r="F715" s="53" t="s">
        <v>1153</v>
      </c>
      <c r="G715" s="57">
        <f t="array" ref="G715">IF(F715&lt;&gt;"",INDEX(tb_MainDatabase[Barcode],MATCH(F715,tb_MainDatabase[Link],0)),"")</f>
        <v>8857128011614</v>
      </c>
      <c r="H715" s="62" t="str">
        <f t="array" ref="H715">IF(F715&lt;&gt;"",INDEX(tb_MainDatabase[Grand],MATCH(F715,tb_MainDatabase[Link],0)),"")</f>
        <v>PARFUM</v>
      </c>
      <c r="I715" s="62" t="str">
        <f t="array" ref="I715">IF(F715&lt;&gt;"",INDEX(tb_MainDatabase[Size],MATCH(F715,tb_MainDatabase[Link],0)),"")</f>
        <v>50 ml.</v>
      </c>
      <c r="J715" s="65">
        <v>1.0</v>
      </c>
      <c r="K715" s="57">
        <f t="array" ref="K715">IF(F715&lt;&gt;"",INDEX(tb_MainDatabase[ราคา],MATCH(F715,tb_MainDatabase[Link],0)),"")*J715</f>
        <v>3040</v>
      </c>
      <c r="L715" s="65">
        <v>250.0</v>
      </c>
      <c r="M715" s="57">
        <f t="shared" si="2"/>
        <v>2790</v>
      </c>
      <c r="N715" s="75">
        <f t="shared" si="3"/>
        <v>2790</v>
      </c>
      <c r="O715" s="77" t="s">
        <v>133</v>
      </c>
      <c r="P715" s="107"/>
      <c r="Q715" s="80"/>
      <c r="R715" s="84" t="str">
        <f t="shared" si="4"/>
        <v>1770539725864652854</v>
      </c>
      <c r="S715" s="84"/>
      <c r="T715" s="84"/>
    </row>
    <row r="716" ht="22.5" customHeight="1">
      <c r="A716" s="41" t="s">
        <v>1160</v>
      </c>
      <c r="B716" s="44">
        <v>46061.0</v>
      </c>
      <c r="C716" s="46" t="s">
        <v>601</v>
      </c>
      <c r="D716" s="48" t="s">
        <v>1500</v>
      </c>
      <c r="E716" s="51">
        <v>2.02600000000193E14</v>
      </c>
      <c r="F716" s="53" t="s">
        <v>78</v>
      </c>
      <c r="G716" s="108">
        <f t="array" ref="G716">IF(F716&lt;&gt;"",INDEX(tb_MainDatabase[Barcode],MATCH(F716,tb_MainDatabase[Link],0)),"")</f>
        <v>8857128012132</v>
      </c>
      <c r="H716" s="62" t="str">
        <f t="array" ref="H716">IF(F716&lt;&gt;"",INDEX(tb_MainDatabase[Grand],MATCH(F716,tb_MainDatabase[Link],0)),"")</f>
        <v>Cloth</v>
      </c>
      <c r="I716" s="62" t="str">
        <f t="array" ref="I716">IF(F716&lt;&gt;"",INDEX(tb_MainDatabase[Size],MATCH(F716,tb_MainDatabase[Link],0)),"")</f>
        <v>Size M</v>
      </c>
      <c r="J716" s="65">
        <v>1.0</v>
      </c>
      <c r="K716" s="57">
        <f t="array" ref="K716">IF(F716&lt;&gt;"",INDEX(tb_MainDatabase[ราคา],MATCH(F716,tb_MainDatabase[Link],0)),"")*J716</f>
        <v>0</v>
      </c>
      <c r="L716" s="65"/>
      <c r="M716" s="57">
        <f t="shared" si="2"/>
        <v>0</v>
      </c>
      <c r="N716" s="75">
        <f t="shared" si="3"/>
        <v>0</v>
      </c>
      <c r="O716" s="77"/>
      <c r="P716" s="107"/>
      <c r="Q716" s="80"/>
      <c r="R716" s="84">
        <f t="shared" si="4"/>
        <v>0</v>
      </c>
      <c r="S716" s="84"/>
      <c r="T716" s="84"/>
    </row>
    <row r="717" ht="22.5" customHeight="1">
      <c r="A717" s="41" t="s">
        <v>1160</v>
      </c>
      <c r="B717" s="44">
        <v>46061.0</v>
      </c>
      <c r="C717" s="46" t="s">
        <v>601</v>
      </c>
      <c r="D717" s="48" t="s">
        <v>1500</v>
      </c>
      <c r="E717" s="51">
        <v>2.02600000000193E14</v>
      </c>
      <c r="F717" s="53" t="s">
        <v>1501</v>
      </c>
      <c r="G717" s="57">
        <f t="array" ref="G717">IF(F717&lt;&gt;"",INDEX(tb_MainDatabase[Barcode],MATCH(F717,tb_MainDatabase[Link],0)),"")</f>
        <v>8857128012054</v>
      </c>
      <c r="H717" s="62" t="str">
        <f t="array" ref="H717">IF(F717&lt;&gt;"",INDEX(tb_MainDatabase[Grand],MATCH(F717,tb_MainDatabase[Link],0)),"")</f>
        <v>EDP</v>
      </c>
      <c r="I717" s="62" t="str">
        <f t="array" ref="I717">IF(F717&lt;&gt;"",INDEX(tb_MainDatabase[Size],MATCH(F717,tb_MainDatabase[Link],0)),"")</f>
        <v>4 ml.</v>
      </c>
      <c r="J717" s="65">
        <v>2.0</v>
      </c>
      <c r="K717" s="57">
        <f t="array" ref="K717">IF(F717&lt;&gt;"",INDEX(tb_MainDatabase[ราคา],MATCH(F717,tb_MainDatabase[Link],0)),"")*J717</f>
        <v>358</v>
      </c>
      <c r="L717" s="65">
        <v>179.0</v>
      </c>
      <c r="M717" s="57">
        <f t="shared" si="2"/>
        <v>0</v>
      </c>
      <c r="N717" s="75">
        <f t="shared" si="3"/>
        <v>0</v>
      </c>
      <c r="O717" s="77"/>
      <c r="P717" s="107"/>
      <c r="Q717" s="80"/>
      <c r="R717" s="84">
        <f t="shared" si="4"/>
        <v>0</v>
      </c>
      <c r="S717" s="84"/>
      <c r="T717" s="84"/>
    </row>
    <row r="718" ht="22.5" customHeight="1">
      <c r="A718" s="41" t="s">
        <v>1160</v>
      </c>
      <c r="B718" s="44">
        <v>46061.0</v>
      </c>
      <c r="C718" s="46" t="s">
        <v>601</v>
      </c>
      <c r="D718" s="48" t="s">
        <v>1502</v>
      </c>
      <c r="E718" s="51">
        <v>2.02600000000194E14</v>
      </c>
      <c r="F718" s="53" t="s">
        <v>175</v>
      </c>
      <c r="G718" s="57">
        <f t="array" ref="G718">IF(F718&lt;&gt;"",INDEX(tb_MainDatabase[Barcode],MATCH(F718,tb_MainDatabase[Link],0)),"")</f>
        <v>8857128011287</v>
      </c>
      <c r="H718" s="62" t="str">
        <f t="array" ref="H718">IF(F718&lt;&gt;"",INDEX(tb_MainDatabase[Grand],MATCH(F718,tb_MainDatabase[Link],0)),"")</f>
        <v>EDP</v>
      </c>
      <c r="I718" s="62" t="str">
        <f t="array" ref="I718">IF(F718&lt;&gt;"",INDEX(tb_MainDatabase[Size],MATCH(F718,tb_MainDatabase[Link],0)),"")</f>
        <v>50 ml.</v>
      </c>
      <c r="J718" s="65">
        <v>1.0</v>
      </c>
      <c r="K718" s="57">
        <f t="array" ref="K718">IF(F718&lt;&gt;"",INDEX(tb_MainDatabase[ราคา],MATCH(F718,tb_MainDatabase[Link],0)),"")*J718</f>
        <v>1890</v>
      </c>
      <c r="L718" s="65">
        <v>300.0</v>
      </c>
      <c r="M718" s="57">
        <f t="shared" si="2"/>
        <v>1590</v>
      </c>
      <c r="N718" s="75">
        <f t="shared" si="3"/>
        <v>1590</v>
      </c>
      <c r="O718" s="77" t="s">
        <v>370</v>
      </c>
      <c r="P718" s="142">
        <v>46061.0</v>
      </c>
      <c r="Q718" s="80">
        <v>0.7840277777777778</v>
      </c>
      <c r="R718" s="84" t="str">
        <f t="shared" si="4"/>
        <v>1770551350820540676</v>
      </c>
      <c r="S718" s="84"/>
      <c r="T718" s="84"/>
    </row>
    <row r="719" ht="22.5" customHeight="1">
      <c r="A719" s="41" t="s">
        <v>1160</v>
      </c>
      <c r="B719" s="44">
        <v>46062.0</v>
      </c>
      <c r="C719" s="46" t="s">
        <v>1192</v>
      </c>
      <c r="D719" s="48" t="s">
        <v>1503</v>
      </c>
      <c r="E719" s="51">
        <v>2.02600000000195E14</v>
      </c>
      <c r="F719" s="53" t="s">
        <v>517</v>
      </c>
      <c r="G719" s="57">
        <f t="array" ref="G719">IF(F719&lt;&gt;"",INDEX(tb_MainDatabase[Barcode],MATCH(F719,tb_MainDatabase[Link],0)),"")</f>
        <v>8857128012058</v>
      </c>
      <c r="H719" s="62" t="str">
        <f t="array" ref="H719">IF(F719&lt;&gt;"",INDEX(tb_MainDatabase[Grand],MATCH(F719,tb_MainDatabase[Link],0)),"")</f>
        <v>EDP</v>
      </c>
      <c r="I719" s="62" t="str">
        <f t="array" ref="I719">IF(F719&lt;&gt;"",INDEX(tb_MainDatabase[Size],MATCH(F719,tb_MainDatabase[Link],0)),"")</f>
        <v>10 ml.</v>
      </c>
      <c r="J719" s="65">
        <v>1.0</v>
      </c>
      <c r="K719" s="57">
        <f t="array" ref="K719">IF(F719&lt;&gt;"",INDEX(tb_MainDatabase[ราคา],MATCH(F719,tb_MainDatabase[Link],0)),"")*J719</f>
        <v>450</v>
      </c>
      <c r="L719" s="65">
        <v>60.0</v>
      </c>
      <c r="M719" s="57">
        <f t="shared" si="2"/>
        <v>390</v>
      </c>
      <c r="N719" s="75">
        <f t="shared" si="3"/>
        <v>390</v>
      </c>
      <c r="O719" s="77" t="s">
        <v>133</v>
      </c>
      <c r="P719" s="107"/>
      <c r="Q719" s="80"/>
      <c r="R719" s="84" t="str">
        <f t="shared" si="4"/>
        <v>1770622972991202301</v>
      </c>
      <c r="S719" s="84"/>
      <c r="T719" s="84"/>
    </row>
    <row r="720" ht="22.5" customHeight="1">
      <c r="A720" s="41" t="s">
        <v>1160</v>
      </c>
      <c r="B720" s="44">
        <v>46062.0</v>
      </c>
      <c r="C720" s="46" t="s">
        <v>1192</v>
      </c>
      <c r="D720" s="48" t="s">
        <v>1504</v>
      </c>
      <c r="E720" s="51">
        <v>2.02600000000196E14</v>
      </c>
      <c r="F720" s="53" t="s">
        <v>77</v>
      </c>
      <c r="G720" s="57">
        <f t="array" ref="G720">IF(F720&lt;&gt;"",INDEX(tb_MainDatabase[Barcode],MATCH(F720,tb_MainDatabase[Link],0)),"")</f>
        <v>8857128012030</v>
      </c>
      <c r="H720" s="62" t="str">
        <f t="array" ref="H720">IF(F720&lt;&gt;"",INDEX(tb_MainDatabase[Grand],MATCH(F720,tb_MainDatabase[Link],0)),"")</f>
        <v>EDP</v>
      </c>
      <c r="I720" s="62" t="str">
        <f t="array" ref="I720">IF(F720&lt;&gt;"",INDEX(tb_MainDatabase[Size],MATCH(F720,tb_MainDatabase[Link],0)),"")</f>
        <v>10 ml.</v>
      </c>
      <c r="J720" s="65">
        <v>1.0</v>
      </c>
      <c r="K720" s="57">
        <f t="array" ref="K720">IF(F720&lt;&gt;"",INDEX(tb_MainDatabase[ราคา],MATCH(F720,tb_MainDatabase[Link],0)),"")*J720</f>
        <v>450</v>
      </c>
      <c r="L720" s="65">
        <v>60.0</v>
      </c>
      <c r="M720" s="57">
        <f t="shared" si="2"/>
        <v>390</v>
      </c>
      <c r="N720" s="75">
        <f t="shared" si="3"/>
        <v>390</v>
      </c>
      <c r="O720" s="77" t="s">
        <v>133</v>
      </c>
      <c r="P720" s="107"/>
      <c r="Q720" s="80"/>
      <c r="R720" s="84" t="str">
        <f t="shared" si="4"/>
        <v>1770624112682578187</v>
      </c>
      <c r="S720" s="84"/>
      <c r="T720" s="84"/>
    </row>
    <row r="721" ht="22.5" customHeight="1">
      <c r="A721" s="41" t="s">
        <v>1160</v>
      </c>
      <c r="B721" s="44">
        <v>46062.0</v>
      </c>
      <c r="C721" s="46" t="s">
        <v>1192</v>
      </c>
      <c r="D721" s="48" t="s">
        <v>1505</v>
      </c>
      <c r="E721" s="51">
        <v>2.02600000000197E14</v>
      </c>
      <c r="F721" s="53" t="s">
        <v>1372</v>
      </c>
      <c r="G721" s="57">
        <f t="array" ref="G721">IF(F721&lt;&gt;"",INDEX(tb_MainDatabase[Barcode],MATCH(F721,tb_MainDatabase[Link],0)),"")</f>
        <v>8857128012057</v>
      </c>
      <c r="H721" s="62" t="str">
        <f t="array" ref="H721">IF(F721&lt;&gt;"",INDEX(tb_MainDatabase[Grand],MATCH(F721,tb_MainDatabase[Link],0)),"")</f>
        <v>EDP</v>
      </c>
      <c r="I721" s="62" t="str">
        <f t="array" ref="I721">IF(F721&lt;&gt;"",INDEX(tb_MainDatabase[Size],MATCH(F721,tb_MainDatabase[Link],0)),"")</f>
        <v>30 ml.</v>
      </c>
      <c r="J721" s="65">
        <v>1.0</v>
      </c>
      <c r="K721" s="57">
        <f t="array" ref="K721">IF(F721&lt;&gt;"",INDEX(tb_MainDatabase[ราคา],MATCH(F721,tb_MainDatabase[Link],0)),"")*J721</f>
        <v>1290</v>
      </c>
      <c r="L721" s="65">
        <v>200.0</v>
      </c>
      <c r="M721" s="57">
        <f t="shared" si="2"/>
        <v>1090</v>
      </c>
      <c r="N721" s="75">
        <f t="shared" si="3"/>
        <v>1090</v>
      </c>
      <c r="O721" s="77" t="s">
        <v>133</v>
      </c>
      <c r="P721" s="107"/>
      <c r="Q721" s="80"/>
      <c r="R721" s="84" t="str">
        <f t="shared" si="4"/>
        <v>1770630010847900285</v>
      </c>
      <c r="S721" s="84"/>
      <c r="T721" s="84"/>
    </row>
    <row r="722" ht="22.5" customHeight="1">
      <c r="A722" s="41" t="s">
        <v>1160</v>
      </c>
      <c r="B722" s="44">
        <v>46062.0</v>
      </c>
      <c r="C722" s="46" t="s">
        <v>1192</v>
      </c>
      <c r="D722" s="48" t="s">
        <v>1505</v>
      </c>
      <c r="E722" s="51">
        <v>2.02600000000197E14</v>
      </c>
      <c r="F722" s="53" t="s">
        <v>1506</v>
      </c>
      <c r="G722" s="57">
        <f t="array" ref="G722">IF(F722&lt;&gt;"",INDEX(tb_MainDatabase[Barcode],MATCH(F722,tb_MainDatabase[Link],0)),"")</f>
        <v>8857128012061</v>
      </c>
      <c r="H722" s="62" t="str">
        <f t="array" ref="H722">IF(F722&lt;&gt;"",INDEX(tb_MainDatabase[Grand],MATCH(F722,tb_MainDatabase[Link],0)),"")</f>
        <v>EDP</v>
      </c>
      <c r="I722" s="62" t="str">
        <f t="array" ref="I722">IF(F722&lt;&gt;"",INDEX(tb_MainDatabase[Size],MATCH(F722,tb_MainDatabase[Link],0)),"")</f>
        <v>4 ml.</v>
      </c>
      <c r="J722" s="65">
        <v>2.0</v>
      </c>
      <c r="K722" s="57">
        <f t="array" ref="K722">IF(F722&lt;&gt;"",INDEX(tb_MainDatabase[ราคา],MATCH(F722,tb_MainDatabase[Link],0)),"")*J722</f>
        <v>358</v>
      </c>
      <c r="L722" s="65">
        <v>179.0</v>
      </c>
      <c r="M722" s="57">
        <f t="shared" si="2"/>
        <v>0</v>
      </c>
      <c r="N722" s="75">
        <f t="shared" si="3"/>
        <v>0</v>
      </c>
      <c r="O722" s="77"/>
      <c r="P722" s="107"/>
      <c r="Q722" s="80"/>
      <c r="R722" s="84">
        <f t="shared" si="4"/>
        <v>0</v>
      </c>
      <c r="S722" s="84"/>
      <c r="T722" s="84"/>
    </row>
    <row r="723" ht="22.5" customHeight="1">
      <c r="A723" s="41" t="s">
        <v>1160</v>
      </c>
      <c r="B723" s="44">
        <v>46062.0</v>
      </c>
      <c r="C723" s="46" t="s">
        <v>1192</v>
      </c>
      <c r="D723" s="48" t="s">
        <v>1507</v>
      </c>
      <c r="E723" s="51">
        <v>2.02600000000198E14</v>
      </c>
      <c r="F723" s="53" t="s">
        <v>86</v>
      </c>
      <c r="G723" s="57">
        <f t="array" ref="G723">IF(F723&lt;&gt;"",INDEX(tb_MainDatabase[Barcode],MATCH(F723,tb_MainDatabase[Link],0)),"")</f>
        <v>8857128012041</v>
      </c>
      <c r="H723" s="62" t="str">
        <f t="array" ref="H723">IF(F723&lt;&gt;"",INDEX(tb_MainDatabase[Grand],MATCH(F723,tb_MainDatabase[Link],0)),"")</f>
        <v>EDP</v>
      </c>
      <c r="I723" s="62" t="str">
        <f t="array" ref="I723">IF(F723&lt;&gt;"",INDEX(tb_MainDatabase[Size],MATCH(F723,tb_MainDatabase[Link],0)),"")</f>
        <v>10 ml.</v>
      </c>
      <c r="J723" s="65">
        <v>1.0</v>
      </c>
      <c r="K723" s="57">
        <f t="array" ref="K723">IF(F723&lt;&gt;"",INDEX(tb_MainDatabase[ราคา],MATCH(F723,tb_MainDatabase[Link],0)),"")*J723</f>
        <v>450</v>
      </c>
      <c r="L723" s="65">
        <v>60.0</v>
      </c>
      <c r="M723" s="57">
        <f t="shared" si="2"/>
        <v>390</v>
      </c>
      <c r="N723" s="75">
        <f t="shared" si="3"/>
        <v>390</v>
      </c>
      <c r="O723" s="77" t="s">
        <v>133</v>
      </c>
      <c r="P723" s="107"/>
      <c r="Q723" s="80"/>
      <c r="R723" s="84" t="str">
        <f t="shared" si="4"/>
        <v>1770634787677735541</v>
      </c>
      <c r="S723" s="84"/>
      <c r="T723" s="84"/>
    </row>
    <row r="724" ht="22.5" customHeight="1">
      <c r="A724" s="41" t="s">
        <v>1160</v>
      </c>
      <c r="B724" s="44">
        <v>46062.0</v>
      </c>
      <c r="C724" s="46" t="s">
        <v>1192</v>
      </c>
      <c r="D724" s="48" t="s">
        <v>1508</v>
      </c>
      <c r="E724" s="51">
        <v>2.02600000000199E14</v>
      </c>
      <c r="F724" s="53" t="s">
        <v>1509</v>
      </c>
      <c r="G724" s="57">
        <f t="array" ref="G724">IF(F724&lt;&gt;"",INDEX(tb_MainDatabase[Barcode],MATCH(F724,tb_MainDatabase[Link],0)),"")</f>
        <v>8857128012140</v>
      </c>
      <c r="H724" s="62" t="str">
        <f t="array" ref="H724">IF(F724&lt;&gt;"",INDEX(tb_MainDatabase[Grand],MATCH(F724,tb_MainDatabase[Link],0)),"")</f>
        <v>EDP</v>
      </c>
      <c r="I724" s="62" t="str">
        <f t="array" ref="I724">IF(F724&lt;&gt;"",INDEX(tb_MainDatabase[Size],MATCH(F724,tb_MainDatabase[Link],0)),"")</f>
        <v>50 ml.</v>
      </c>
      <c r="J724" s="65">
        <v>1.0</v>
      </c>
      <c r="K724" s="57">
        <f t="array" ref="K724">IF(F724&lt;&gt;"",INDEX(tb_MainDatabase[ราคา],MATCH(F724,tb_MainDatabase[Link],0)),"")*J724</f>
        <v>1890</v>
      </c>
      <c r="L724" s="65">
        <v>300.0</v>
      </c>
      <c r="M724" s="57">
        <f t="shared" si="2"/>
        <v>1590</v>
      </c>
      <c r="N724" s="75">
        <f t="shared" si="3"/>
        <v>1590</v>
      </c>
      <c r="O724" s="77" t="s">
        <v>60</v>
      </c>
      <c r="P724" s="142">
        <v>46062.0</v>
      </c>
      <c r="Q724" s="80">
        <v>0.8576388888888888</v>
      </c>
      <c r="R724" s="84" t="str">
        <f t="shared" si="4"/>
        <v>1770643950668409385</v>
      </c>
      <c r="S724" s="84"/>
      <c r="T724" s="84"/>
    </row>
    <row r="725" ht="22.5" customHeight="1">
      <c r="A725" s="41" t="s">
        <v>1160</v>
      </c>
      <c r="B725" s="44">
        <v>46062.0</v>
      </c>
      <c r="C725" s="46" t="s">
        <v>1192</v>
      </c>
      <c r="D725" s="48" t="s">
        <v>1508</v>
      </c>
      <c r="E725" s="51">
        <v>2.02600000000199E14</v>
      </c>
      <c r="F725" s="53" t="s">
        <v>1510</v>
      </c>
      <c r="G725" s="57">
        <f t="array" ref="G725">IF(F725&lt;&gt;"",INDEX(tb_MainDatabase[Barcode],MATCH(F725,tb_MainDatabase[Link],0)),"")</f>
        <v>8857128012063</v>
      </c>
      <c r="H725" s="62" t="str">
        <f t="array" ref="H725">IF(F725&lt;&gt;"",INDEX(tb_MainDatabase[Grand],MATCH(F725,tb_MainDatabase[Link],0)),"")</f>
        <v>EDP</v>
      </c>
      <c r="I725" s="62" t="str">
        <f t="array" ref="I725">IF(F725&lt;&gt;"",INDEX(tb_MainDatabase[Size],MATCH(F725,tb_MainDatabase[Link],0)),"")</f>
        <v>4 ml.</v>
      </c>
      <c r="J725" s="65">
        <v>1.0</v>
      </c>
      <c r="K725" s="57">
        <f t="array" ref="K725">IF(F725&lt;&gt;"",INDEX(tb_MainDatabase[ราคา],MATCH(F725,tb_MainDatabase[Link],0)),"")*J725</f>
        <v>179</v>
      </c>
      <c r="L725" s="65">
        <v>179.0</v>
      </c>
      <c r="M725" s="57">
        <f t="shared" si="2"/>
        <v>0</v>
      </c>
      <c r="N725" s="75">
        <f t="shared" si="3"/>
        <v>0</v>
      </c>
      <c r="O725" s="77"/>
      <c r="P725" s="107"/>
      <c r="Q725" s="80"/>
      <c r="R725" s="84">
        <f t="shared" si="4"/>
        <v>0</v>
      </c>
      <c r="S725" s="84"/>
      <c r="T725" s="84"/>
    </row>
    <row r="726" ht="22.5" customHeight="1">
      <c r="A726" s="41" t="s">
        <v>1160</v>
      </c>
      <c r="B726" s="44">
        <v>46062.0</v>
      </c>
      <c r="C726" s="46" t="s">
        <v>1192</v>
      </c>
      <c r="D726" s="48" t="s">
        <v>1508</v>
      </c>
      <c r="E726" s="51">
        <v>2.02600000000199E14</v>
      </c>
      <c r="F726" s="53" t="s">
        <v>1159</v>
      </c>
      <c r="G726" s="57">
        <f t="array" ref="G726">IF(F726&lt;&gt;"",INDEX(tb_MainDatabase[Barcode],MATCH(F726,tb_MainDatabase[Link],0)),"")</f>
        <v>8857128012017</v>
      </c>
      <c r="H726" s="62" t="str">
        <f t="array" ref="H726">IF(F726&lt;&gt;"",INDEX(tb_MainDatabase[Grand],MATCH(F726,tb_MainDatabase[Link],0)),"")</f>
        <v>EDP</v>
      </c>
      <c r="I726" s="62" t="str">
        <f t="array" ref="I726">IF(F726&lt;&gt;"",INDEX(tb_MainDatabase[Size],MATCH(F726,tb_MainDatabase[Link],0)),"")</f>
        <v>4 ml.</v>
      </c>
      <c r="J726" s="65">
        <v>1.0</v>
      </c>
      <c r="K726" s="57">
        <f t="array" ref="K726">IF(F726&lt;&gt;"",INDEX(tb_MainDatabase[ราคา],MATCH(F726,tb_MainDatabase[Link],0)),"")*J726</f>
        <v>179</v>
      </c>
      <c r="L726" s="65">
        <v>179.0</v>
      </c>
      <c r="M726" s="57">
        <f t="shared" si="2"/>
        <v>0</v>
      </c>
      <c r="N726" s="75">
        <f t="shared" si="3"/>
        <v>0</v>
      </c>
      <c r="O726" s="77"/>
      <c r="P726" s="107"/>
      <c r="Q726" s="80"/>
      <c r="R726" s="84">
        <f t="shared" si="4"/>
        <v>0</v>
      </c>
      <c r="S726" s="84"/>
      <c r="T726" s="84"/>
    </row>
    <row r="727" ht="22.5" customHeight="1">
      <c r="A727" s="41" t="s">
        <v>1160</v>
      </c>
      <c r="B727" s="44">
        <v>46063.0</v>
      </c>
      <c r="C727" s="46" t="s">
        <v>1192</v>
      </c>
      <c r="D727" s="48" t="s">
        <v>1511</v>
      </c>
      <c r="E727" s="51">
        <v>2.026000000002E14</v>
      </c>
      <c r="F727" s="53" t="s">
        <v>451</v>
      </c>
      <c r="G727" s="57">
        <f t="array" ref="G727">IF(F727&lt;&gt;"",INDEX(tb_MainDatabase[Barcode],MATCH(F727,tb_MainDatabase[Link],0)),"")</f>
        <v>8857128011867</v>
      </c>
      <c r="H727" s="62" t="str">
        <f t="array" ref="H727">IF(F727&lt;&gt;"",INDEX(tb_MainDatabase[Grand],MATCH(F727,tb_MainDatabase[Link],0)),"")</f>
        <v>EDP</v>
      </c>
      <c r="I727" s="62" t="str">
        <f t="array" ref="I727">IF(F727&lt;&gt;"",INDEX(tb_MainDatabase[Size],MATCH(F727,tb_MainDatabase[Link],0)),"")</f>
        <v>30 ml.</v>
      </c>
      <c r="J727" s="65">
        <v>1.0</v>
      </c>
      <c r="K727" s="57">
        <f t="array" ref="K727">IF(F727&lt;&gt;"",INDEX(tb_MainDatabase[ราคา],MATCH(F727,tb_MainDatabase[Link],0)),"")*J727</f>
        <v>1290</v>
      </c>
      <c r="L727" s="65">
        <v>200.0</v>
      </c>
      <c r="M727" s="57">
        <f t="shared" si="2"/>
        <v>1090</v>
      </c>
      <c r="N727" s="75">
        <f t="shared" si="3"/>
        <v>1090</v>
      </c>
      <c r="O727" s="77" t="s">
        <v>370</v>
      </c>
      <c r="P727" s="142">
        <v>46063.0</v>
      </c>
      <c r="Q727" s="80">
        <v>0.5597222222222222</v>
      </c>
      <c r="R727" s="84" t="str">
        <f t="shared" si="4"/>
        <v>1770704698628289836</v>
      </c>
      <c r="S727" s="84"/>
      <c r="T727" s="84"/>
    </row>
    <row r="728" ht="22.5" customHeight="1">
      <c r="A728" s="41" t="s">
        <v>1160</v>
      </c>
      <c r="B728" s="44">
        <v>46063.0</v>
      </c>
      <c r="C728" s="46" t="s">
        <v>1192</v>
      </c>
      <c r="D728" s="48" t="s">
        <v>1511</v>
      </c>
      <c r="E728" s="51">
        <v>2.026000000002E14</v>
      </c>
      <c r="F728" s="53" t="s">
        <v>1512</v>
      </c>
      <c r="G728" s="57">
        <f t="array" ref="G728">IF(F728&lt;&gt;"",INDEX(tb_MainDatabase[Barcode],MATCH(F728,tb_MainDatabase[Link],0)),"")</f>
        <v>8857128012066</v>
      </c>
      <c r="H728" s="62" t="str">
        <f t="array" ref="H728">IF(F728&lt;&gt;"",INDEX(tb_MainDatabase[Grand],MATCH(F728,tb_MainDatabase[Link],0)),"")</f>
        <v>EDP</v>
      </c>
      <c r="I728" s="62" t="str">
        <f t="array" ref="I728">IF(F728&lt;&gt;"",INDEX(tb_MainDatabase[Size],MATCH(F728,tb_MainDatabase[Link],0)),"")</f>
        <v>4 ml.</v>
      </c>
      <c r="J728" s="65">
        <v>1.0</v>
      </c>
      <c r="K728" s="57">
        <f t="array" ref="K728">IF(F728&lt;&gt;"",INDEX(tb_MainDatabase[ราคา],MATCH(F728,tb_MainDatabase[Link],0)),"")*J728</f>
        <v>179</v>
      </c>
      <c r="L728" s="65">
        <v>179.0</v>
      </c>
      <c r="M728" s="57">
        <f t="shared" si="2"/>
        <v>0</v>
      </c>
      <c r="N728" s="75">
        <f t="shared" si="3"/>
        <v>0</v>
      </c>
      <c r="O728" s="77"/>
      <c r="P728" s="107"/>
      <c r="Q728" s="80"/>
      <c r="R728" s="84">
        <f t="shared" si="4"/>
        <v>0</v>
      </c>
      <c r="S728" s="84"/>
      <c r="T728" s="84"/>
    </row>
    <row r="729" ht="22.5" customHeight="1">
      <c r="A729" s="41" t="s">
        <v>1160</v>
      </c>
      <c r="B729" s="44">
        <v>46063.0</v>
      </c>
      <c r="C729" s="46" t="s">
        <v>1192</v>
      </c>
      <c r="D729" s="48" t="s">
        <v>1513</v>
      </c>
      <c r="E729" s="51">
        <v>2.02600000000201E14</v>
      </c>
      <c r="F729" s="53" t="s">
        <v>77</v>
      </c>
      <c r="G729" s="57">
        <f t="array" ref="G729">IF(F729&lt;&gt;"",INDEX(tb_MainDatabase[Barcode],MATCH(F729,tb_MainDatabase[Link],0)),"")</f>
        <v>8857128012030</v>
      </c>
      <c r="H729" s="62" t="str">
        <f t="array" ref="H729">IF(F729&lt;&gt;"",INDEX(tb_MainDatabase[Grand],MATCH(F729,tb_MainDatabase[Link],0)),"")</f>
        <v>EDP</v>
      </c>
      <c r="I729" s="62" t="str">
        <f t="array" ref="I729">IF(F729&lt;&gt;"",INDEX(tb_MainDatabase[Size],MATCH(F729,tb_MainDatabase[Link],0)),"")</f>
        <v>10 ml.</v>
      </c>
      <c r="J729" s="65">
        <v>1.0</v>
      </c>
      <c r="K729" s="57">
        <f t="array" ref="K729">IF(F729&lt;&gt;"",INDEX(tb_MainDatabase[ราคา],MATCH(F729,tb_MainDatabase[Link],0)),"")*J729</f>
        <v>450</v>
      </c>
      <c r="L729" s="65">
        <v>60.0</v>
      </c>
      <c r="M729" s="57">
        <f t="shared" si="2"/>
        <v>390</v>
      </c>
      <c r="N729" s="75">
        <f t="shared" si="3"/>
        <v>390</v>
      </c>
      <c r="O729" s="77" t="s">
        <v>370</v>
      </c>
      <c r="P729" s="142">
        <v>46063.0</v>
      </c>
      <c r="Q729" s="80">
        <v>0.6354166666666666</v>
      </c>
      <c r="R729" s="84" t="str">
        <f t="shared" si="4"/>
        <v>1770711329880923525</v>
      </c>
      <c r="S729" s="84"/>
      <c r="T729" s="84"/>
    </row>
    <row r="730" ht="22.5" customHeight="1">
      <c r="A730" s="41" t="s">
        <v>1160</v>
      </c>
      <c r="B730" s="44">
        <v>46063.0</v>
      </c>
      <c r="C730" s="46" t="s">
        <v>1192</v>
      </c>
      <c r="D730" s="48" t="s">
        <v>1514</v>
      </c>
      <c r="E730" s="51">
        <v>2.02600000000202E14</v>
      </c>
      <c r="F730" s="53" t="s">
        <v>288</v>
      </c>
      <c r="G730" s="57">
        <f t="array" ref="G730">IF(F730&lt;&gt;"",INDEX(tb_MainDatabase[Barcode],MATCH(F730,tb_MainDatabase[Link],0)),"")</f>
        <v>8857128012062</v>
      </c>
      <c r="H730" s="62" t="str">
        <f t="array" ref="H730">IF(F730&lt;&gt;"",INDEX(tb_MainDatabase[Grand],MATCH(F730,tb_MainDatabase[Link],0)),"")</f>
        <v>EDP</v>
      </c>
      <c r="I730" s="62" t="str">
        <f t="array" ref="I730">IF(F730&lt;&gt;"",INDEX(tb_MainDatabase[Size],MATCH(F730,tb_MainDatabase[Link],0)),"")</f>
        <v>10 ml.</v>
      </c>
      <c r="J730" s="65">
        <v>1.0</v>
      </c>
      <c r="K730" s="57">
        <f t="array" ref="K730">IF(F730&lt;&gt;"",INDEX(tb_MainDatabase[ราคา],MATCH(F730,tb_MainDatabase[Link],0)),"")*J730</f>
        <v>450</v>
      </c>
      <c r="L730" s="65">
        <v>60.0</v>
      </c>
      <c r="M730" s="57">
        <f t="shared" si="2"/>
        <v>390</v>
      </c>
      <c r="N730" s="75">
        <f t="shared" si="3"/>
        <v>390</v>
      </c>
      <c r="O730" s="77" t="s">
        <v>370</v>
      </c>
      <c r="P730" s="142">
        <v>46063.0</v>
      </c>
      <c r="Q730" s="80">
        <v>0.8055555555555556</v>
      </c>
      <c r="R730" s="84" t="str">
        <f t="shared" si="4"/>
        <v>1770725988977185990</v>
      </c>
      <c r="S730" s="84"/>
      <c r="T730" s="84"/>
    </row>
    <row r="731" ht="22.5" customHeight="1">
      <c r="A731" s="41" t="s">
        <v>1160</v>
      </c>
      <c r="B731" s="44">
        <v>46064.0</v>
      </c>
      <c r="C731" s="46" t="s">
        <v>1192</v>
      </c>
      <c r="D731" s="48" t="s">
        <v>1515</v>
      </c>
      <c r="E731" s="51">
        <v>2.02600000000203E14</v>
      </c>
      <c r="F731" s="53" t="s">
        <v>631</v>
      </c>
      <c r="G731" s="57">
        <f t="array" ref="G731">IF(F731&lt;&gt;"",INDEX(tb_MainDatabase[Barcode],MATCH(F731,tb_MainDatabase[Link],0)),"")</f>
        <v>8857128012023</v>
      </c>
      <c r="H731" s="62" t="str">
        <f t="array" ref="H731">IF(F731&lt;&gt;"",INDEX(tb_MainDatabase[Grand],MATCH(F731,tb_MainDatabase[Link],0)),"")</f>
        <v>EDP</v>
      </c>
      <c r="I731" s="62" t="str">
        <f t="array" ref="I731">IF(F731&lt;&gt;"",INDEX(tb_MainDatabase[Size],MATCH(F731,tb_MainDatabase[Link],0)),"")</f>
        <v>30 ml.</v>
      </c>
      <c r="J731" s="65">
        <v>1.0</v>
      </c>
      <c r="K731" s="57">
        <f t="array" ref="K731">IF(F731&lt;&gt;"",INDEX(tb_MainDatabase[ราคา],MATCH(F731,tb_MainDatabase[Link],0)),"")*J731</f>
        <v>1290</v>
      </c>
      <c r="L731" s="65">
        <v>200.0</v>
      </c>
      <c r="M731" s="57">
        <f t="shared" si="2"/>
        <v>1090</v>
      </c>
      <c r="N731" s="75">
        <f t="shared" si="3"/>
        <v>1090</v>
      </c>
      <c r="O731" s="77" t="s">
        <v>370</v>
      </c>
      <c r="P731" s="142">
        <v>46064.0</v>
      </c>
      <c r="Q731" s="80">
        <v>0.4930555555555556</v>
      </c>
      <c r="R731" s="84" t="str">
        <f t="shared" si="4"/>
        <v>1770785361040174745</v>
      </c>
      <c r="S731" s="84"/>
      <c r="T731" s="84"/>
    </row>
    <row r="732" ht="22.5" customHeight="1">
      <c r="A732" s="41" t="s">
        <v>1160</v>
      </c>
      <c r="B732" s="44">
        <v>46064.0</v>
      </c>
      <c r="C732" s="46" t="s">
        <v>1192</v>
      </c>
      <c r="D732" s="48" t="s">
        <v>1515</v>
      </c>
      <c r="E732" s="51">
        <v>2.02600000000203E14</v>
      </c>
      <c r="F732" s="53" t="s">
        <v>1220</v>
      </c>
      <c r="G732" s="57">
        <f t="array" ref="G732">IF(F732&lt;&gt;"",INDEX(tb_MainDatabase[Barcode],MATCH(F732,tb_MainDatabase[Link],0)),"")</f>
        <v>8857128012033</v>
      </c>
      <c r="H732" s="62" t="str">
        <f t="array" ref="H732">IF(F732&lt;&gt;"",INDEX(tb_MainDatabase[Grand],MATCH(F732,tb_MainDatabase[Link],0)),"")</f>
        <v>EDP</v>
      </c>
      <c r="I732" s="62" t="str">
        <f t="array" ref="I732">IF(F732&lt;&gt;"",INDEX(tb_MainDatabase[Size],MATCH(F732,tb_MainDatabase[Link],0)),"")</f>
        <v>4 ml.</v>
      </c>
      <c r="J732" s="65">
        <v>1.0</v>
      </c>
      <c r="K732" s="57">
        <f t="array" ref="K732">IF(F732&lt;&gt;"",INDEX(tb_MainDatabase[ราคา],MATCH(F732,tb_MainDatabase[Link],0)),"")*J732</f>
        <v>179</v>
      </c>
      <c r="L732" s="65">
        <v>179.0</v>
      </c>
      <c r="M732" s="57">
        <f t="shared" si="2"/>
        <v>0</v>
      </c>
      <c r="N732" s="75">
        <f t="shared" si="3"/>
        <v>0</v>
      </c>
      <c r="O732" s="77"/>
      <c r="P732" s="107"/>
      <c r="Q732" s="80"/>
      <c r="R732" s="84">
        <f t="shared" si="4"/>
        <v>0</v>
      </c>
      <c r="S732" s="84"/>
      <c r="T732" s="84"/>
    </row>
    <row r="733" ht="22.5" customHeight="1">
      <c r="A733" s="41" t="s">
        <v>1160</v>
      </c>
      <c r="B733" s="44">
        <v>46064.0</v>
      </c>
      <c r="C733" s="46" t="s">
        <v>1192</v>
      </c>
      <c r="D733" s="48" t="s">
        <v>1518</v>
      </c>
      <c r="E733" s="51">
        <v>2.02600000000204E14</v>
      </c>
      <c r="F733" s="53" t="s">
        <v>69</v>
      </c>
      <c r="G733" s="57">
        <f t="array" ref="G733">IF(F733&lt;&gt;"",INDEX(tb_MainDatabase[Barcode],MATCH(F733,tb_MainDatabase[Link],0)),"")</f>
        <v>8857128012022</v>
      </c>
      <c r="H733" s="62" t="str">
        <f t="array" ref="H733">IF(F733&lt;&gt;"",INDEX(tb_MainDatabase[Grand],MATCH(F733,tb_MainDatabase[Link],0)),"")</f>
        <v>EDP</v>
      </c>
      <c r="I733" s="62" t="str">
        <f t="array" ref="I733">IF(F733&lt;&gt;"",INDEX(tb_MainDatabase[Size],MATCH(F733,tb_MainDatabase[Link],0)),"")</f>
        <v>30 ml.</v>
      </c>
      <c r="J733" s="65">
        <v>1.0</v>
      </c>
      <c r="K733" s="57">
        <f t="array" ref="K733">IF(F733&lt;&gt;"",INDEX(tb_MainDatabase[ราคา],MATCH(F733,tb_MainDatabase[Link],0)),"")*J733</f>
        <v>1290</v>
      </c>
      <c r="L733" s="65">
        <v>200.0</v>
      </c>
      <c r="M733" s="57">
        <f t="shared" si="2"/>
        <v>1090</v>
      </c>
      <c r="N733" s="75">
        <f t="shared" si="3"/>
        <v>1090</v>
      </c>
      <c r="O733" s="77" t="s">
        <v>370</v>
      </c>
      <c r="P733" s="142">
        <v>46064.0</v>
      </c>
      <c r="Q733" s="80">
        <v>0.6145833333333334</v>
      </c>
      <c r="R733" s="84" t="str">
        <f t="shared" si="4"/>
        <v>1770785540660428676</v>
      </c>
      <c r="S733" s="84"/>
      <c r="T733" s="84"/>
    </row>
    <row r="734" ht="22.5" customHeight="1">
      <c r="A734" s="41" t="s">
        <v>1160</v>
      </c>
      <c r="B734" s="44">
        <v>46064.0</v>
      </c>
      <c r="C734" s="46" t="s">
        <v>1192</v>
      </c>
      <c r="D734" s="48" t="s">
        <v>1518</v>
      </c>
      <c r="E734" s="51">
        <v>2.02600000000204E14</v>
      </c>
      <c r="F734" s="53" t="s">
        <v>1159</v>
      </c>
      <c r="G734" s="57">
        <f t="array" ref="G734">IF(F734&lt;&gt;"",INDEX(tb_MainDatabase[Barcode],MATCH(F734,tb_MainDatabase[Link],0)),"")</f>
        <v>8857128012017</v>
      </c>
      <c r="H734" s="62" t="str">
        <f t="array" ref="H734">IF(F734&lt;&gt;"",INDEX(tb_MainDatabase[Grand],MATCH(F734,tb_MainDatabase[Link],0)),"")</f>
        <v>EDP</v>
      </c>
      <c r="I734" s="62" t="str">
        <f t="array" ref="I734">IF(F734&lt;&gt;"",INDEX(tb_MainDatabase[Size],MATCH(F734,tb_MainDatabase[Link],0)),"")</f>
        <v>4 ml.</v>
      </c>
      <c r="J734" s="65">
        <v>1.0</v>
      </c>
      <c r="K734" s="57">
        <f t="array" ref="K734">IF(F734&lt;&gt;"",INDEX(tb_MainDatabase[ราคา],MATCH(F734,tb_MainDatabase[Link],0)),"")*J734</f>
        <v>179</v>
      </c>
      <c r="L734" s="65">
        <v>179.0</v>
      </c>
      <c r="M734" s="57">
        <f t="shared" si="2"/>
        <v>0</v>
      </c>
      <c r="N734" s="75">
        <f t="shared" si="3"/>
        <v>0</v>
      </c>
      <c r="O734" s="77"/>
      <c r="P734" s="107"/>
      <c r="Q734" s="80"/>
      <c r="R734" s="84">
        <f t="shared" si="4"/>
        <v>0</v>
      </c>
      <c r="S734" s="84"/>
      <c r="T734" s="84"/>
    </row>
    <row r="735" ht="22.5" customHeight="1">
      <c r="A735" s="41" t="s">
        <v>1160</v>
      </c>
      <c r="B735" s="44">
        <v>46064.0</v>
      </c>
      <c r="C735" s="46" t="s">
        <v>1192</v>
      </c>
      <c r="D735" s="48" t="s">
        <v>1519</v>
      </c>
      <c r="E735" s="51">
        <v>2.02600000000205E14</v>
      </c>
      <c r="F735" s="53" t="s">
        <v>94</v>
      </c>
      <c r="G735" s="57">
        <f t="array" ref="G735">IF(F735&lt;&gt;"",INDEX(tb_MainDatabase[Barcode],MATCH(F735,tb_MainDatabase[Link],0)),"")</f>
        <v>8857128012039</v>
      </c>
      <c r="H735" s="62" t="str">
        <f t="array" ref="H735">IF(F735&lt;&gt;"",INDEX(tb_MainDatabase[Grand],MATCH(F735,tb_MainDatabase[Link],0)),"")</f>
        <v>EDP</v>
      </c>
      <c r="I735" s="62" t="str">
        <f t="array" ref="I735">IF(F735&lt;&gt;"",INDEX(tb_MainDatabase[Size],MATCH(F735,tb_MainDatabase[Link],0)),"")</f>
        <v>10 ml.</v>
      </c>
      <c r="J735" s="65">
        <v>1.0</v>
      </c>
      <c r="K735" s="57">
        <f t="array" ref="K735">IF(F735&lt;&gt;"",INDEX(tb_MainDatabase[ราคา],MATCH(F735,tb_MainDatabase[Link],0)),"")*J735</f>
        <v>450</v>
      </c>
      <c r="L735" s="65">
        <v>60.0</v>
      </c>
      <c r="M735" s="57">
        <f t="shared" si="2"/>
        <v>390</v>
      </c>
      <c r="N735" s="75">
        <f t="shared" si="3"/>
        <v>390</v>
      </c>
      <c r="O735" s="77" t="s">
        <v>133</v>
      </c>
      <c r="P735" s="107"/>
      <c r="Q735" s="80"/>
      <c r="R735" s="84" t="str">
        <f t="shared" si="4"/>
        <v>1770805093467946294</v>
      </c>
      <c r="S735" s="84"/>
      <c r="T735" s="84"/>
    </row>
    <row r="736" ht="22.5" customHeight="1">
      <c r="A736" s="41" t="s">
        <v>1160</v>
      </c>
      <c r="B736" s="44">
        <v>46064.0</v>
      </c>
      <c r="C736" s="46" t="s">
        <v>1192</v>
      </c>
      <c r="D736" s="48" t="s">
        <v>1520</v>
      </c>
      <c r="E736" s="51">
        <v>2.02600000000206E14</v>
      </c>
      <c r="F736" s="53" t="s">
        <v>333</v>
      </c>
      <c r="G736" s="57">
        <f t="array" ref="G736">IF(F736&lt;&gt;"",INDEX(tb_MainDatabase[Barcode],MATCH(F736,tb_MainDatabase[Link],0)),"")</f>
        <v>8857128012048</v>
      </c>
      <c r="H736" s="62" t="str">
        <f t="array" ref="H736">IF(F736&lt;&gt;"",INDEX(tb_MainDatabase[Grand],MATCH(F736,tb_MainDatabase[Link],0)),"")</f>
        <v>EDP</v>
      </c>
      <c r="I736" s="62" t="str">
        <f t="array" ref="I736">IF(F736&lt;&gt;"",INDEX(tb_MainDatabase[Size],MATCH(F736,tb_MainDatabase[Link],0)),"")</f>
        <v>30 ml.</v>
      </c>
      <c r="J736" s="65">
        <v>1.0</v>
      </c>
      <c r="K736" s="57">
        <f t="array" ref="K736">IF(F736&lt;&gt;"",INDEX(tb_MainDatabase[ราคา],MATCH(F736,tb_MainDatabase[Link],0)),"")*J736</f>
        <v>1290</v>
      </c>
      <c r="L736" s="65">
        <v>200.0</v>
      </c>
      <c r="M736" s="57">
        <f t="shared" si="2"/>
        <v>1090</v>
      </c>
      <c r="N736" s="75">
        <f t="shared" si="3"/>
        <v>4360</v>
      </c>
      <c r="O736" s="77" t="s">
        <v>370</v>
      </c>
      <c r="P736" s="142">
        <v>46064.0</v>
      </c>
      <c r="Q736" s="80">
        <v>0.7763888888888889</v>
      </c>
      <c r="R736" s="84" t="str">
        <f t="shared" si="4"/>
        <v>1770808873356935565</v>
      </c>
      <c r="S736" s="84"/>
      <c r="T736" s="84"/>
    </row>
    <row r="737" ht="22.5" customHeight="1">
      <c r="A737" s="41" t="s">
        <v>1160</v>
      </c>
      <c r="B737" s="44">
        <v>46064.0</v>
      </c>
      <c r="C737" s="46" t="s">
        <v>1192</v>
      </c>
      <c r="D737" s="48" t="s">
        <v>1520</v>
      </c>
      <c r="E737" s="51">
        <v>2.02600000000206E14</v>
      </c>
      <c r="F737" s="53" t="s">
        <v>264</v>
      </c>
      <c r="G737" s="57">
        <f t="array" ref="G737">IF(F737&lt;&gt;"",INDEX(tb_MainDatabase[Barcode],MATCH(F737,tb_MainDatabase[Link],0)),"")</f>
        <v>8857128011874</v>
      </c>
      <c r="H737" s="62" t="str">
        <f t="array" ref="H737">IF(F737&lt;&gt;"",INDEX(tb_MainDatabase[Grand],MATCH(F737,tb_MainDatabase[Link],0)),"")</f>
        <v>EDP</v>
      </c>
      <c r="I737" s="62" t="str">
        <f t="array" ref="I737">IF(F737&lt;&gt;"",INDEX(tb_MainDatabase[Size],MATCH(F737,tb_MainDatabase[Link],0)),"")</f>
        <v>30 ml.</v>
      </c>
      <c r="J737" s="65">
        <v>1.0</v>
      </c>
      <c r="K737" s="57">
        <f t="array" ref="K737">IF(F737&lt;&gt;"",INDEX(tb_MainDatabase[ราคา],MATCH(F737,tb_MainDatabase[Link],0)),"")*J737</f>
        <v>1290</v>
      </c>
      <c r="L737" s="65">
        <v>200.0</v>
      </c>
      <c r="M737" s="57">
        <f t="shared" si="2"/>
        <v>1090</v>
      </c>
      <c r="N737" s="75">
        <f t="shared" si="3"/>
        <v>0</v>
      </c>
      <c r="O737" s="77"/>
      <c r="P737" s="107"/>
      <c r="Q737" s="80"/>
      <c r="R737" s="84">
        <f t="shared" si="4"/>
        <v>0</v>
      </c>
      <c r="S737" s="84"/>
      <c r="T737" s="84"/>
    </row>
    <row r="738" ht="22.5" customHeight="1">
      <c r="A738" s="41" t="s">
        <v>1160</v>
      </c>
      <c r="B738" s="44">
        <v>46064.0</v>
      </c>
      <c r="C738" s="46" t="s">
        <v>1192</v>
      </c>
      <c r="D738" s="48" t="s">
        <v>1520</v>
      </c>
      <c r="E738" s="51">
        <v>2.02600000000206E14</v>
      </c>
      <c r="F738" s="53" t="s">
        <v>848</v>
      </c>
      <c r="G738" s="57">
        <f t="array" ref="G738">IF(F738&lt;&gt;"",INDEX(tb_MainDatabase[Barcode],MATCH(F738,tb_MainDatabase[Link],0)),"")</f>
        <v>8857128012064</v>
      </c>
      <c r="H738" s="62" t="str">
        <f t="array" ref="H738">IF(F738&lt;&gt;"",INDEX(tb_MainDatabase[Grand],MATCH(F738,tb_MainDatabase[Link],0)),"")</f>
        <v>EDP</v>
      </c>
      <c r="I738" s="62" t="str">
        <f t="array" ref="I738">IF(F738&lt;&gt;"",INDEX(tb_MainDatabase[Size],MATCH(F738,tb_MainDatabase[Link],0)),"")</f>
        <v>30 ml.</v>
      </c>
      <c r="J738" s="65">
        <v>1.0</v>
      </c>
      <c r="K738" s="57">
        <f t="array" ref="K738">IF(F738&lt;&gt;"",INDEX(tb_MainDatabase[ราคา],MATCH(F738,tb_MainDatabase[Link],0)),"")*J738</f>
        <v>1290</v>
      </c>
      <c r="L738" s="65">
        <v>200.0</v>
      </c>
      <c r="M738" s="57">
        <f t="shared" si="2"/>
        <v>1090</v>
      </c>
      <c r="N738" s="75">
        <f t="shared" si="3"/>
        <v>0</v>
      </c>
      <c r="O738" s="77"/>
      <c r="P738" s="107"/>
      <c r="Q738" s="80"/>
      <c r="R738" s="84">
        <f t="shared" si="4"/>
        <v>0</v>
      </c>
      <c r="S738" s="84"/>
      <c r="T738" s="84"/>
    </row>
    <row r="739" ht="22.5" customHeight="1">
      <c r="A739" s="41" t="s">
        <v>1160</v>
      </c>
      <c r="B739" s="44">
        <v>46064.0</v>
      </c>
      <c r="C739" s="46" t="s">
        <v>1192</v>
      </c>
      <c r="D739" s="48" t="s">
        <v>1520</v>
      </c>
      <c r="E739" s="51">
        <v>2.02600000000206E14</v>
      </c>
      <c r="F739" s="53" t="s">
        <v>847</v>
      </c>
      <c r="G739" s="57">
        <f t="array" ref="G739">IF(F739&lt;&gt;"",INDEX(tb_MainDatabase[Barcode],MATCH(F739,tb_MainDatabase[Link],0)),"")</f>
        <v>8857128011843</v>
      </c>
      <c r="H739" s="62" t="str">
        <f t="array" ref="H739">IF(F739&lt;&gt;"",INDEX(tb_MainDatabase[Grand],MATCH(F739,tb_MainDatabase[Link],0)),"")</f>
        <v>EDP</v>
      </c>
      <c r="I739" s="62" t="str">
        <f t="array" ref="I739">IF(F739&lt;&gt;"",INDEX(tb_MainDatabase[Size],MATCH(F739,tb_MainDatabase[Link],0)),"")</f>
        <v>30 ml.</v>
      </c>
      <c r="J739" s="65">
        <v>1.0</v>
      </c>
      <c r="K739" s="57">
        <f t="array" ref="K739">IF(F739&lt;&gt;"",INDEX(tb_MainDatabase[ราคา],MATCH(F739,tb_MainDatabase[Link],0)),"")*J739</f>
        <v>1290</v>
      </c>
      <c r="L739" s="65">
        <v>200.0</v>
      </c>
      <c r="M739" s="57">
        <f t="shared" si="2"/>
        <v>1090</v>
      </c>
      <c r="N739" s="75">
        <f t="shared" si="3"/>
        <v>0</v>
      </c>
      <c r="O739" s="77"/>
      <c r="P739" s="107"/>
      <c r="Q739" s="80"/>
      <c r="R739" s="84">
        <f t="shared" si="4"/>
        <v>0</v>
      </c>
      <c r="S739" s="84"/>
      <c r="T739" s="84"/>
    </row>
    <row r="740" ht="22.5" customHeight="1">
      <c r="A740" s="41" t="s">
        <v>1160</v>
      </c>
      <c r="B740" s="44">
        <v>46064.0</v>
      </c>
      <c r="C740" s="46" t="s">
        <v>1192</v>
      </c>
      <c r="D740" s="48" t="s">
        <v>1520</v>
      </c>
      <c r="E740" s="51">
        <v>2.02600000000206E14</v>
      </c>
      <c r="F740" s="53" t="s">
        <v>1159</v>
      </c>
      <c r="G740" s="57">
        <f t="array" ref="G740">IF(F740&lt;&gt;"",INDEX(tb_MainDatabase[Barcode],MATCH(F740,tb_MainDatabase[Link],0)),"")</f>
        <v>8857128012017</v>
      </c>
      <c r="H740" s="62" t="str">
        <f t="array" ref="H740">IF(F740&lt;&gt;"",INDEX(tb_MainDatabase[Grand],MATCH(F740,tb_MainDatabase[Link],0)),"")</f>
        <v>EDP</v>
      </c>
      <c r="I740" s="62" t="str">
        <f t="array" ref="I740">IF(F740&lt;&gt;"",INDEX(tb_MainDatabase[Size],MATCH(F740,tb_MainDatabase[Link],0)),"")</f>
        <v>4 ml.</v>
      </c>
      <c r="J740" s="65">
        <v>1.0</v>
      </c>
      <c r="K740" s="57">
        <f t="array" ref="K740">IF(F740&lt;&gt;"",INDEX(tb_MainDatabase[ราคา],MATCH(F740,tb_MainDatabase[Link],0)),"")*J740</f>
        <v>179</v>
      </c>
      <c r="L740" s="65">
        <v>179.0</v>
      </c>
      <c r="M740" s="57">
        <f t="shared" si="2"/>
        <v>0</v>
      </c>
      <c r="N740" s="75">
        <f t="shared" si="3"/>
        <v>0</v>
      </c>
      <c r="O740" s="77"/>
      <c r="P740" s="107"/>
      <c r="Q740" s="80"/>
      <c r="R740" s="84">
        <f t="shared" si="4"/>
        <v>0</v>
      </c>
      <c r="S740" s="84"/>
      <c r="T740" s="84"/>
    </row>
    <row r="741" ht="22.5" customHeight="1">
      <c r="A741" s="41" t="s">
        <v>1160</v>
      </c>
      <c r="B741" s="44">
        <v>46064.0</v>
      </c>
      <c r="C741" s="46" t="s">
        <v>1192</v>
      </c>
      <c r="D741" s="48" t="s">
        <v>1520</v>
      </c>
      <c r="E741" s="51">
        <v>2.02600000000206E14</v>
      </c>
      <c r="F741" s="53" t="s">
        <v>1512</v>
      </c>
      <c r="G741" s="57">
        <f t="array" ref="G741">IF(F741&lt;&gt;"",INDEX(tb_MainDatabase[Barcode],MATCH(F741,tb_MainDatabase[Link],0)),"")</f>
        <v>8857128012066</v>
      </c>
      <c r="H741" s="62" t="str">
        <f t="array" ref="H741">IF(F741&lt;&gt;"",INDEX(tb_MainDatabase[Grand],MATCH(F741,tb_MainDatabase[Link],0)),"")</f>
        <v>EDP</v>
      </c>
      <c r="I741" s="62" t="str">
        <f t="array" ref="I741">IF(F741&lt;&gt;"",INDEX(tb_MainDatabase[Size],MATCH(F741,tb_MainDatabase[Link],0)),"")</f>
        <v>4 ml.</v>
      </c>
      <c r="J741" s="65">
        <v>1.0</v>
      </c>
      <c r="K741" s="57">
        <f t="array" ref="K741">IF(F741&lt;&gt;"",INDEX(tb_MainDatabase[ราคา],MATCH(F741,tb_MainDatabase[Link],0)),"")*J741</f>
        <v>179</v>
      </c>
      <c r="L741" s="65">
        <v>179.0</v>
      </c>
      <c r="M741" s="57">
        <f t="shared" si="2"/>
        <v>0</v>
      </c>
      <c r="N741" s="75">
        <f t="shared" si="3"/>
        <v>0</v>
      </c>
      <c r="O741" s="77"/>
      <c r="P741" s="107"/>
      <c r="Q741" s="80"/>
      <c r="R741" s="84">
        <f t="shared" si="4"/>
        <v>0</v>
      </c>
      <c r="S741" s="84"/>
      <c r="T741" s="84"/>
    </row>
    <row r="742" ht="22.5" customHeight="1">
      <c r="A742" s="41" t="s">
        <v>1160</v>
      </c>
      <c r="B742" s="44">
        <v>46064.0</v>
      </c>
      <c r="C742" s="46" t="s">
        <v>1192</v>
      </c>
      <c r="D742" s="48" t="s">
        <v>1520</v>
      </c>
      <c r="E742" s="51">
        <v>2.02600000000206E14</v>
      </c>
      <c r="F742" s="53" t="s">
        <v>1510</v>
      </c>
      <c r="G742" s="57">
        <f t="array" ref="G742">IF(F742&lt;&gt;"",INDEX(tb_MainDatabase[Barcode],MATCH(F742,tb_MainDatabase[Link],0)),"")</f>
        <v>8857128012063</v>
      </c>
      <c r="H742" s="62" t="str">
        <f t="array" ref="H742">IF(F742&lt;&gt;"",INDEX(tb_MainDatabase[Grand],MATCH(F742,tb_MainDatabase[Link],0)),"")</f>
        <v>EDP</v>
      </c>
      <c r="I742" s="62" t="str">
        <f t="array" ref="I742">IF(F742&lt;&gt;"",INDEX(tb_MainDatabase[Size],MATCH(F742,tb_MainDatabase[Link],0)),"")</f>
        <v>4 ml.</v>
      </c>
      <c r="J742" s="65">
        <v>1.0</v>
      </c>
      <c r="K742" s="57">
        <f t="array" ref="K742">IF(F742&lt;&gt;"",INDEX(tb_MainDatabase[ราคา],MATCH(F742,tb_MainDatabase[Link],0)),"")*J742</f>
        <v>179</v>
      </c>
      <c r="L742" s="65">
        <v>179.0</v>
      </c>
      <c r="M742" s="57">
        <f t="shared" si="2"/>
        <v>0</v>
      </c>
      <c r="N742" s="75">
        <f t="shared" si="3"/>
        <v>0</v>
      </c>
      <c r="O742" s="77"/>
      <c r="P742" s="107"/>
      <c r="Q742" s="80"/>
      <c r="R742" s="84">
        <f t="shared" si="4"/>
        <v>0</v>
      </c>
      <c r="S742" s="84"/>
      <c r="T742" s="84"/>
    </row>
    <row r="743" ht="22.5" customHeight="1">
      <c r="A743" s="41" t="s">
        <v>1160</v>
      </c>
      <c r="B743" s="44">
        <v>46064.0</v>
      </c>
      <c r="C743" s="46" t="s">
        <v>1192</v>
      </c>
      <c r="D743" s="48" t="s">
        <v>1520</v>
      </c>
      <c r="E743" s="51">
        <v>2.02600000000206E14</v>
      </c>
      <c r="F743" s="53" t="s">
        <v>1202</v>
      </c>
      <c r="G743" s="57">
        <f t="array" ref="G743">IF(F743&lt;&gt;"",INDEX(tb_MainDatabase[Barcode],MATCH(F743,tb_MainDatabase[Link],0)),"")</f>
        <v>8857128012071</v>
      </c>
      <c r="H743" s="62" t="str">
        <f t="array" ref="H743">IF(F743&lt;&gt;"",INDEX(tb_MainDatabase[Grand],MATCH(F743,tb_MainDatabase[Link],0)),"")</f>
        <v>EDP</v>
      </c>
      <c r="I743" s="62" t="str">
        <f t="array" ref="I743">IF(F743&lt;&gt;"",INDEX(tb_MainDatabase[Size],MATCH(F743,tb_MainDatabase[Link],0)),"")</f>
        <v>4 ml.</v>
      </c>
      <c r="J743" s="65">
        <v>1.0</v>
      </c>
      <c r="K743" s="57">
        <f t="array" ref="K743">IF(F743&lt;&gt;"",INDEX(tb_MainDatabase[ราคา],MATCH(F743,tb_MainDatabase[Link],0)),"")*J743</f>
        <v>179</v>
      </c>
      <c r="L743" s="65">
        <v>179.0</v>
      </c>
      <c r="M743" s="57">
        <f t="shared" si="2"/>
        <v>0</v>
      </c>
      <c r="N743" s="75">
        <f t="shared" si="3"/>
        <v>0</v>
      </c>
      <c r="O743" s="77"/>
      <c r="P743" s="107"/>
      <c r="Q743" s="80"/>
      <c r="R743" s="84">
        <f t="shared" si="4"/>
        <v>0</v>
      </c>
      <c r="S743" s="84"/>
      <c r="T743" s="84"/>
    </row>
    <row r="744" ht="22.5" customHeight="1">
      <c r="A744" s="41" t="s">
        <v>1160</v>
      </c>
      <c r="B744" s="44">
        <v>46065.0</v>
      </c>
      <c r="C744" s="46" t="s">
        <v>1192</v>
      </c>
      <c r="D744" s="48" t="s">
        <v>1539</v>
      </c>
      <c r="E744" s="51">
        <v>2.02600000000207E14</v>
      </c>
      <c r="F744" s="53" t="s">
        <v>129</v>
      </c>
      <c r="G744" s="57">
        <f t="array" ref="G744">IF(F744&lt;&gt;"",INDEX(tb_MainDatabase[Barcode],MATCH(F744,tb_MainDatabase[Link],0)),"")</f>
        <v>8857128012034</v>
      </c>
      <c r="H744" s="62" t="str">
        <f t="array" ref="H744">IF(F744&lt;&gt;"",INDEX(tb_MainDatabase[Grand],MATCH(F744,tb_MainDatabase[Link],0)),"")</f>
        <v>EDP</v>
      </c>
      <c r="I744" s="62" t="str">
        <f t="array" ref="I744">IF(F744&lt;&gt;"",INDEX(tb_MainDatabase[Size],MATCH(F744,tb_MainDatabase[Link],0)),"")</f>
        <v>10 ml.</v>
      </c>
      <c r="J744" s="65">
        <v>1.0</v>
      </c>
      <c r="K744" s="57">
        <f t="array" ref="K744">IF(F744&lt;&gt;"",INDEX(tb_MainDatabase[ราคา],MATCH(F744,tb_MainDatabase[Link],0)),"")*J744</f>
        <v>450</v>
      </c>
      <c r="L744" s="65">
        <v>60.0</v>
      </c>
      <c r="M744" s="57">
        <f t="shared" si="2"/>
        <v>390</v>
      </c>
      <c r="N744" s="75">
        <f t="shared" si="3"/>
        <v>390</v>
      </c>
      <c r="O744" s="77" t="s">
        <v>370</v>
      </c>
      <c r="P744" s="142">
        <v>46065.0</v>
      </c>
      <c r="Q744" s="80">
        <v>0.8409722222222222</v>
      </c>
      <c r="R744" s="84" t="str">
        <f t="shared" si="4"/>
        <v>1770902475370205083</v>
      </c>
      <c r="S744" s="84"/>
      <c r="T744" s="84"/>
    </row>
    <row r="745" ht="22.5" customHeight="1">
      <c r="A745" s="41" t="s">
        <v>1160</v>
      </c>
      <c r="B745" s="44">
        <v>46065.0</v>
      </c>
      <c r="C745" s="46" t="s">
        <v>1192</v>
      </c>
      <c r="D745" s="48" t="s">
        <v>1541</v>
      </c>
      <c r="E745" s="51">
        <v>2.02600000000208E14</v>
      </c>
      <c r="F745" s="53" t="s">
        <v>1448</v>
      </c>
      <c r="G745" s="57">
        <f t="array" ref="G745">IF(F745&lt;&gt;"",INDEX(tb_MainDatabase[Barcode],MATCH(F745,tb_MainDatabase[Link],0)),"")</f>
        <v>8857128012141</v>
      </c>
      <c r="H745" s="62" t="str">
        <f t="array" ref="H745">IF(F745&lt;&gt;"",INDEX(tb_MainDatabase[Grand],MATCH(F745,tb_MainDatabase[Link],0)),"")</f>
        <v>EDP</v>
      </c>
      <c r="I745" s="62" t="str">
        <f t="array" ref="I745">IF(F745&lt;&gt;"",INDEX(tb_MainDatabase[Size],MATCH(F745,tb_MainDatabase[Link],0)),"")</f>
        <v>30 ml.</v>
      </c>
      <c r="J745" s="65">
        <v>1.0</v>
      </c>
      <c r="K745" s="57">
        <f t="array" ref="K745">IF(F745&lt;&gt;"",INDEX(tb_MainDatabase[ราคา],MATCH(F745,tb_MainDatabase[Link],0)),"")*J745</f>
        <v>1290</v>
      </c>
      <c r="L745" s="65">
        <v>200.0</v>
      </c>
      <c r="M745" s="57">
        <f t="shared" si="2"/>
        <v>1090</v>
      </c>
      <c r="N745" s="75">
        <f t="shared" si="3"/>
        <v>1090</v>
      </c>
      <c r="O745" s="77" t="s">
        <v>133</v>
      </c>
      <c r="P745" s="107"/>
      <c r="Q745" s="80"/>
      <c r="R745" s="84" t="str">
        <f t="shared" si="4"/>
        <v>1770903650252837860</v>
      </c>
      <c r="S745" s="84"/>
      <c r="T745" s="84"/>
    </row>
    <row r="746" ht="22.5" customHeight="1">
      <c r="A746" s="41" t="s">
        <v>1160</v>
      </c>
      <c r="B746" s="44">
        <v>46065.0</v>
      </c>
      <c r="C746" s="46" t="s">
        <v>1192</v>
      </c>
      <c r="D746" s="48" t="s">
        <v>1541</v>
      </c>
      <c r="E746" s="51">
        <v>2.02600000000208E14</v>
      </c>
      <c r="F746" s="53" t="s">
        <v>1510</v>
      </c>
      <c r="G746" s="57">
        <f t="array" ref="G746">IF(F746&lt;&gt;"",INDEX(tb_MainDatabase[Barcode],MATCH(F746,tb_MainDatabase[Link],0)),"")</f>
        <v>8857128012063</v>
      </c>
      <c r="H746" s="62" t="str">
        <f t="array" ref="H746">IF(F746&lt;&gt;"",INDEX(tb_MainDatabase[Grand],MATCH(F746,tb_MainDatabase[Link],0)),"")</f>
        <v>EDP</v>
      </c>
      <c r="I746" s="62" t="str">
        <f t="array" ref="I746">IF(F746&lt;&gt;"",INDEX(tb_MainDatabase[Size],MATCH(F746,tb_MainDatabase[Link],0)),"")</f>
        <v>4 ml.</v>
      </c>
      <c r="J746" s="65">
        <v>1.0</v>
      </c>
      <c r="K746" s="57">
        <f t="array" ref="K746">IF(F746&lt;&gt;"",INDEX(tb_MainDatabase[ราคา],MATCH(F746,tb_MainDatabase[Link],0)),"")*J746</f>
        <v>179</v>
      </c>
      <c r="L746" s="65">
        <v>179.0</v>
      </c>
      <c r="M746" s="57">
        <f t="shared" si="2"/>
        <v>0</v>
      </c>
      <c r="N746" s="75">
        <f t="shared" si="3"/>
        <v>0</v>
      </c>
      <c r="O746" s="77"/>
      <c r="P746" s="107"/>
      <c r="Q746" s="80"/>
      <c r="R746" s="84">
        <f t="shared" si="4"/>
        <v>0</v>
      </c>
      <c r="S746" s="84"/>
      <c r="T746" s="84"/>
    </row>
    <row r="747" ht="22.5" customHeight="1">
      <c r="A747" s="41" t="s">
        <v>1160</v>
      </c>
      <c r="B747" s="44">
        <v>46065.0</v>
      </c>
      <c r="C747" s="46" t="s">
        <v>1192</v>
      </c>
      <c r="D747" s="48" t="s">
        <v>1544</v>
      </c>
      <c r="E747" s="51">
        <v>2.02600000000209E14</v>
      </c>
      <c r="F747" s="53" t="s">
        <v>62</v>
      </c>
      <c r="G747" s="57">
        <f t="array" ref="G747">IF(F747&lt;&gt;"",INDEX(tb_MainDatabase[Barcode],MATCH(F747,tb_MainDatabase[Link],0)),"")</f>
        <v>8857128012024</v>
      </c>
      <c r="H747" s="62" t="str">
        <f t="array" ref="H747">IF(F747&lt;&gt;"",INDEX(tb_MainDatabase[Grand],MATCH(F747,tb_MainDatabase[Link],0)),"")</f>
        <v>EDP</v>
      </c>
      <c r="I747" s="62" t="str">
        <f t="array" ref="I747">IF(F747&lt;&gt;"",INDEX(tb_MainDatabase[Size],MATCH(F747,tb_MainDatabase[Link],0)),"")</f>
        <v>30 ml.</v>
      </c>
      <c r="J747" s="65">
        <v>1.0</v>
      </c>
      <c r="K747" s="57">
        <f t="array" ref="K747">IF(F747&lt;&gt;"",INDEX(tb_MainDatabase[ราคา],MATCH(F747,tb_MainDatabase[Link],0)),"")*J747</f>
        <v>1290</v>
      </c>
      <c r="L747" s="65">
        <v>200.0</v>
      </c>
      <c r="M747" s="57">
        <f t="shared" si="2"/>
        <v>1090</v>
      </c>
      <c r="N747" s="75">
        <f t="shared" si="3"/>
        <v>1090</v>
      </c>
      <c r="O747" s="77" t="s">
        <v>133</v>
      </c>
      <c r="P747" s="107"/>
      <c r="Q747" s="80"/>
      <c r="R747" s="84" t="str">
        <f t="shared" si="4"/>
        <v>1770903900753891158</v>
      </c>
      <c r="S747" s="84"/>
      <c r="T747" s="84"/>
    </row>
    <row r="748" ht="22.5" customHeight="1">
      <c r="A748" s="41" t="s">
        <v>1160</v>
      </c>
      <c r="B748" s="44">
        <v>46065.0</v>
      </c>
      <c r="C748" s="46" t="s">
        <v>1192</v>
      </c>
      <c r="D748" s="48" t="s">
        <v>1544</v>
      </c>
      <c r="E748" s="51">
        <v>2.02600000000209E14</v>
      </c>
      <c r="F748" s="53" t="s">
        <v>1202</v>
      </c>
      <c r="G748" s="57">
        <f t="array" ref="G748">IF(F748&lt;&gt;"",INDEX(tb_MainDatabase[Barcode],MATCH(F748,tb_MainDatabase[Link],0)),"")</f>
        <v>8857128012071</v>
      </c>
      <c r="H748" s="62" t="str">
        <f t="array" ref="H748">IF(F748&lt;&gt;"",INDEX(tb_MainDatabase[Grand],MATCH(F748,tb_MainDatabase[Link],0)),"")</f>
        <v>EDP</v>
      </c>
      <c r="I748" s="62" t="str">
        <f t="array" ref="I748">IF(F748&lt;&gt;"",INDEX(tb_MainDatabase[Size],MATCH(F748,tb_MainDatabase[Link],0)),"")</f>
        <v>4 ml.</v>
      </c>
      <c r="J748" s="65">
        <v>1.0</v>
      </c>
      <c r="K748" s="57">
        <f t="array" ref="K748">IF(F748&lt;&gt;"",INDEX(tb_MainDatabase[ราคา],MATCH(F748,tb_MainDatabase[Link],0)),"")*J748</f>
        <v>179</v>
      </c>
      <c r="L748" s="65">
        <v>179.0</v>
      </c>
      <c r="M748" s="57">
        <f t="shared" si="2"/>
        <v>0</v>
      </c>
      <c r="N748" s="75">
        <f t="shared" si="3"/>
        <v>0</v>
      </c>
      <c r="O748" s="77"/>
      <c r="P748" s="107"/>
      <c r="Q748" s="80"/>
      <c r="R748" s="84">
        <f t="shared" si="4"/>
        <v>0</v>
      </c>
      <c r="S748" s="84"/>
      <c r="T748" s="84"/>
    </row>
    <row r="749" ht="22.5" customHeight="1">
      <c r="A749" s="41" t="s">
        <v>1160</v>
      </c>
      <c r="B749" s="44">
        <v>46065.0</v>
      </c>
      <c r="C749" s="46" t="s">
        <v>1192</v>
      </c>
      <c r="D749" s="48" t="s">
        <v>1548</v>
      </c>
      <c r="E749" s="51">
        <v>2.0260000000021E14</v>
      </c>
      <c r="F749" s="53" t="s">
        <v>180</v>
      </c>
      <c r="G749" s="57">
        <f t="array" ref="G749">IF(F749&lt;&gt;"",INDEX(tb_MainDatabase[Barcode],MATCH(F749,tb_MainDatabase[Link],0)),"")</f>
        <v>8857128012108</v>
      </c>
      <c r="H749" s="62" t="str">
        <f t="array" ref="H749">IF(F749&lt;&gt;"",INDEX(tb_MainDatabase[Grand],MATCH(F749,tb_MainDatabase[Link],0)),"")</f>
        <v>EDP+</v>
      </c>
      <c r="I749" s="62" t="str">
        <f t="array" ref="I749">IF(F749&lt;&gt;"",INDEX(tb_MainDatabase[Size],MATCH(F749,tb_MainDatabase[Link],0)),"")</f>
        <v>10 ml.</v>
      </c>
      <c r="J749" s="65">
        <v>1.0</v>
      </c>
      <c r="K749" s="57">
        <f t="array" ref="K749">IF(F749&lt;&gt;"",INDEX(tb_MainDatabase[ราคา],MATCH(F749,tb_MainDatabase[Link],0)),"")*J749</f>
        <v>650</v>
      </c>
      <c r="L749" s="65">
        <v>60.0</v>
      </c>
      <c r="M749" s="57">
        <f t="shared" si="2"/>
        <v>590</v>
      </c>
      <c r="N749" s="75">
        <f t="shared" si="3"/>
        <v>590</v>
      </c>
      <c r="O749" s="77" t="s">
        <v>370</v>
      </c>
      <c r="P749" s="142">
        <v>46065.0</v>
      </c>
      <c r="Q749" s="80">
        <v>0.8743055555555556</v>
      </c>
      <c r="R749" s="84" t="str">
        <f t="shared" si="4"/>
        <v>1770904719865406103</v>
      </c>
      <c r="S749" s="84"/>
      <c r="T749" s="84"/>
    </row>
    <row r="750" ht="22.5" customHeight="1">
      <c r="A750" s="41" t="s">
        <v>1160</v>
      </c>
      <c r="B750" s="44">
        <v>46066.0</v>
      </c>
      <c r="C750" s="46" t="s">
        <v>1192</v>
      </c>
      <c r="D750" s="48" t="s">
        <v>1550</v>
      </c>
      <c r="E750" s="51">
        <v>2.02600000000211E14</v>
      </c>
      <c r="F750" s="53" t="s">
        <v>94</v>
      </c>
      <c r="G750" s="57">
        <f t="array" ref="G750">IF(F750&lt;&gt;"",INDEX(tb_MainDatabase[Barcode],MATCH(F750,tb_MainDatabase[Link],0)),"")</f>
        <v>8857128012039</v>
      </c>
      <c r="H750" s="62" t="str">
        <f t="array" ref="H750">IF(F750&lt;&gt;"",INDEX(tb_MainDatabase[Grand],MATCH(F750,tb_MainDatabase[Link],0)),"")</f>
        <v>EDP</v>
      </c>
      <c r="I750" s="62" t="str">
        <f t="array" ref="I750">IF(F750&lt;&gt;"",INDEX(tb_MainDatabase[Size],MATCH(F750,tb_MainDatabase[Link],0)),"")</f>
        <v>10 ml.</v>
      </c>
      <c r="J750" s="65">
        <v>1.0</v>
      </c>
      <c r="K750" s="57">
        <f t="array" ref="K750">IF(F750&lt;&gt;"",INDEX(tb_MainDatabase[ราคา],MATCH(F750,tb_MainDatabase[Link],0)),"")*J750</f>
        <v>450</v>
      </c>
      <c r="L750" s="65">
        <v>60.0</v>
      </c>
      <c r="M750" s="57">
        <f t="shared" si="2"/>
        <v>390</v>
      </c>
      <c r="N750" s="75">
        <f t="shared" si="3"/>
        <v>780</v>
      </c>
      <c r="O750" s="77" t="s">
        <v>133</v>
      </c>
      <c r="P750" s="107"/>
      <c r="Q750" s="80"/>
      <c r="R750" s="84" t="str">
        <f t="shared" si="4"/>
        <v>1770956152094907219</v>
      </c>
      <c r="S750" s="84"/>
      <c r="T750" s="84"/>
    </row>
    <row r="751" ht="22.5" customHeight="1">
      <c r="A751" s="41" t="s">
        <v>1160</v>
      </c>
      <c r="B751" s="44">
        <v>46066.0</v>
      </c>
      <c r="C751" s="46" t="s">
        <v>1192</v>
      </c>
      <c r="D751" s="48" t="s">
        <v>1550</v>
      </c>
      <c r="E751" s="51">
        <v>2.02600000000211E14</v>
      </c>
      <c r="F751" s="53" t="s">
        <v>372</v>
      </c>
      <c r="G751" s="57">
        <f t="array" ref="G751">IF(F751&lt;&gt;"",INDEX(tb_MainDatabase[Barcode],MATCH(F751,tb_MainDatabase[Link],0)),"")</f>
        <v>8857128012032</v>
      </c>
      <c r="H751" s="62" t="str">
        <f t="array" ref="H751">IF(F751&lt;&gt;"",INDEX(tb_MainDatabase[Grand],MATCH(F751,tb_MainDatabase[Link],0)),"")</f>
        <v>EDP</v>
      </c>
      <c r="I751" s="62" t="str">
        <f t="array" ref="I751">IF(F751&lt;&gt;"",INDEX(tb_MainDatabase[Size],MATCH(F751,tb_MainDatabase[Link],0)),"")</f>
        <v>10 ml.</v>
      </c>
      <c r="J751" s="65">
        <v>1.0</v>
      </c>
      <c r="K751" s="57">
        <f t="array" ref="K751">IF(F751&lt;&gt;"",INDEX(tb_MainDatabase[ราคา],MATCH(F751,tb_MainDatabase[Link],0)),"")*J751</f>
        <v>450</v>
      </c>
      <c r="L751" s="65">
        <v>60.0</v>
      </c>
      <c r="M751" s="57">
        <f t="shared" si="2"/>
        <v>390</v>
      </c>
      <c r="N751" s="75">
        <f t="shared" si="3"/>
        <v>0</v>
      </c>
      <c r="O751" s="77"/>
      <c r="P751" s="107"/>
      <c r="Q751" s="80"/>
      <c r="R751" s="84">
        <f t="shared" si="4"/>
        <v>0</v>
      </c>
      <c r="S751" s="84"/>
      <c r="T751" s="84"/>
    </row>
    <row r="752" ht="22.5" customHeight="1">
      <c r="A752" s="41" t="s">
        <v>1160</v>
      </c>
      <c r="B752" s="44">
        <v>46066.0</v>
      </c>
      <c r="C752" s="46" t="s">
        <v>1192</v>
      </c>
      <c r="D752" s="48" t="s">
        <v>1553</v>
      </c>
      <c r="E752" s="51">
        <v>2.02600000000212E14</v>
      </c>
      <c r="F752" s="53" t="s">
        <v>141</v>
      </c>
      <c r="G752" s="57">
        <f t="array" ref="G752">IF(F752&lt;&gt;"",INDEX(tb_MainDatabase[Barcode],MATCH(F752,tb_MainDatabase[Link],0)),"")</f>
        <v>8857128012037</v>
      </c>
      <c r="H752" s="62" t="str">
        <f t="array" ref="H752">IF(F752&lt;&gt;"",INDEX(tb_MainDatabase[Grand],MATCH(F752,tb_MainDatabase[Link],0)),"")</f>
        <v>EDP</v>
      </c>
      <c r="I752" s="62" t="str">
        <f t="array" ref="I752">IF(F752&lt;&gt;"",INDEX(tb_MainDatabase[Size],MATCH(F752,tb_MainDatabase[Link],0)),"")</f>
        <v>10 ml.</v>
      </c>
      <c r="J752" s="65">
        <v>1.0</v>
      </c>
      <c r="K752" s="57">
        <f t="array" ref="K752">IF(F752&lt;&gt;"",INDEX(tb_MainDatabase[ราคา],MATCH(F752,tb_MainDatabase[Link],0)),"")*J752</f>
        <v>450</v>
      </c>
      <c r="L752" s="65">
        <v>60.0</v>
      </c>
      <c r="M752" s="57">
        <f t="shared" si="2"/>
        <v>390</v>
      </c>
      <c r="N752" s="75">
        <f t="shared" si="3"/>
        <v>390</v>
      </c>
      <c r="O752" s="77" t="s">
        <v>370</v>
      </c>
      <c r="P752" s="142">
        <v>46066.0</v>
      </c>
      <c r="Q752" s="80">
        <v>0.525</v>
      </c>
      <c r="R752" s="84" t="str">
        <f t="shared" si="4"/>
        <v>1770960973176693498</v>
      </c>
      <c r="S752" s="84"/>
      <c r="T752" s="84"/>
    </row>
    <row r="753" ht="22.5" customHeight="1">
      <c r="A753" s="41" t="s">
        <v>1160</v>
      </c>
      <c r="B753" s="44">
        <v>46066.0</v>
      </c>
      <c r="C753" s="46" t="s">
        <v>1192</v>
      </c>
      <c r="D753" s="48" t="s">
        <v>1555</v>
      </c>
      <c r="E753" s="51">
        <v>2.02600000000213E14</v>
      </c>
      <c r="F753" s="53" t="s">
        <v>255</v>
      </c>
      <c r="G753" s="57">
        <f t="array" ref="G753">IF(F753&lt;&gt;"",INDEX(tb_MainDatabase[Barcode],MATCH(F753,tb_MainDatabase[Link],0)),"")</f>
        <v>8857128012047</v>
      </c>
      <c r="H753" s="62" t="str">
        <f t="array" ref="H753">IF(F753&lt;&gt;"",INDEX(tb_MainDatabase[Grand],MATCH(F753,tb_MainDatabase[Link],0)),"")</f>
        <v>EDP</v>
      </c>
      <c r="I753" s="62" t="str">
        <f t="array" ref="I753">IF(F753&lt;&gt;"",INDEX(tb_MainDatabase[Size],MATCH(F753,tb_MainDatabase[Link],0)),"")</f>
        <v>10 ml.</v>
      </c>
      <c r="J753" s="65">
        <v>1.0</v>
      </c>
      <c r="K753" s="57">
        <f t="array" ref="K753">IF(F753&lt;&gt;"",INDEX(tb_MainDatabase[ราคา],MATCH(F753,tb_MainDatabase[Link],0)),"")*J753</f>
        <v>450</v>
      </c>
      <c r="L753" s="65">
        <v>60.0</v>
      </c>
      <c r="M753" s="57">
        <f t="shared" si="2"/>
        <v>390</v>
      </c>
      <c r="N753" s="75">
        <f t="shared" si="3"/>
        <v>390</v>
      </c>
      <c r="O753" s="77" t="s">
        <v>60</v>
      </c>
      <c r="P753" s="142">
        <v>46066.0</v>
      </c>
      <c r="Q753" s="80">
        <v>0.5395833333333333</v>
      </c>
      <c r="R753" s="84" t="str">
        <f t="shared" si="4"/>
        <v>1770962147254974182</v>
      </c>
      <c r="S753" s="84"/>
      <c r="T753" s="84"/>
    </row>
    <row r="754" ht="22.5" customHeight="1">
      <c r="A754" s="41" t="s">
        <v>1160</v>
      </c>
      <c r="B754" s="44">
        <v>46066.0</v>
      </c>
      <c r="C754" s="46" t="s">
        <v>1192</v>
      </c>
      <c r="D754" s="48" t="s">
        <v>1559</v>
      </c>
      <c r="E754" s="51">
        <v>2.02600000000214E14</v>
      </c>
      <c r="F754" s="53" t="s">
        <v>255</v>
      </c>
      <c r="G754" s="57">
        <f t="array" ref="G754">IF(F754&lt;&gt;"",INDEX(tb_MainDatabase[Barcode],MATCH(F754,tb_MainDatabase[Link],0)),"")</f>
        <v>8857128012047</v>
      </c>
      <c r="H754" s="62" t="str">
        <f t="array" ref="H754">IF(F754&lt;&gt;"",INDEX(tb_MainDatabase[Grand],MATCH(F754,tb_MainDatabase[Link],0)),"")</f>
        <v>EDP</v>
      </c>
      <c r="I754" s="62" t="str">
        <f t="array" ref="I754">IF(F754&lt;&gt;"",INDEX(tb_MainDatabase[Size],MATCH(F754,tb_MainDatabase[Link],0)),"")</f>
        <v>10 ml.</v>
      </c>
      <c r="J754" s="65">
        <v>1.0</v>
      </c>
      <c r="K754" s="57">
        <f t="array" ref="K754">IF(F754&lt;&gt;"",INDEX(tb_MainDatabase[ราคา],MATCH(F754,tb_MainDatabase[Link],0)),"")*J754</f>
        <v>450</v>
      </c>
      <c r="L754" s="65">
        <v>60.0</v>
      </c>
      <c r="M754" s="57">
        <f t="shared" si="2"/>
        <v>390</v>
      </c>
      <c r="N754" s="75">
        <f t="shared" si="3"/>
        <v>390</v>
      </c>
      <c r="O754" s="77" t="s">
        <v>370</v>
      </c>
      <c r="P754" s="142">
        <v>46066.0</v>
      </c>
      <c r="Q754" s="80">
        <v>0.5652777777777778</v>
      </c>
      <c r="R754" s="84" t="str">
        <f t="shared" si="4"/>
        <v>1770964800317302990</v>
      </c>
      <c r="S754" s="84"/>
      <c r="T754" s="84"/>
    </row>
    <row r="755" ht="22.5" customHeight="1">
      <c r="A755" s="41" t="s">
        <v>1160</v>
      </c>
      <c r="B755" s="44">
        <v>46066.0</v>
      </c>
      <c r="C755" s="46" t="s">
        <v>1192</v>
      </c>
      <c r="D755" s="48" t="s">
        <v>1561</v>
      </c>
      <c r="E755" s="51">
        <v>2.02600000000215E14</v>
      </c>
      <c r="F755" s="53" t="s">
        <v>132</v>
      </c>
      <c r="G755" s="108">
        <f t="array" ref="G755">IF(F755&lt;&gt;"",INDEX(tb_MainDatabase[Barcode],MATCH(F755,tb_MainDatabase[Link],0)),"")</f>
        <v>8857128011621</v>
      </c>
      <c r="H755" s="62" t="str">
        <f t="array" ref="H755">IF(F755&lt;&gt;"",INDEX(tb_MainDatabase[Grand],MATCH(F755,tb_MainDatabase[Link],0)),"")</f>
        <v>EDP</v>
      </c>
      <c r="I755" s="62" t="str">
        <f t="array" ref="I755">IF(F755&lt;&gt;"",INDEX(tb_MainDatabase[Size],MATCH(F755,tb_MainDatabase[Link],0)),"")</f>
        <v>50 ml.</v>
      </c>
      <c r="J755" s="65">
        <v>1.0</v>
      </c>
      <c r="K755" s="57">
        <f t="array" ref="K755">IF(F755&lt;&gt;"",INDEX(tb_MainDatabase[ราคา],MATCH(F755,tb_MainDatabase[Link],0)),"")*J755</f>
        <v>1890</v>
      </c>
      <c r="L755" s="65">
        <v>400.0</v>
      </c>
      <c r="M755" s="57">
        <f t="shared" si="2"/>
        <v>1490</v>
      </c>
      <c r="N755" s="75">
        <f t="shared" si="3"/>
        <v>1490</v>
      </c>
      <c r="O755" s="77" t="s">
        <v>370</v>
      </c>
      <c r="P755" s="142">
        <v>46066.0</v>
      </c>
      <c r="Q755" s="80">
        <v>0.6409722222222223</v>
      </c>
      <c r="R755" s="84" t="str">
        <f t="shared" si="4"/>
        <v>1770968850201506367</v>
      </c>
      <c r="S755" s="84"/>
      <c r="T755" s="84"/>
    </row>
    <row r="756" ht="22.5" customHeight="1">
      <c r="A756" s="41" t="s">
        <v>1160</v>
      </c>
      <c r="B756" s="44">
        <v>46066.0</v>
      </c>
      <c r="C756" s="46" t="s">
        <v>1192</v>
      </c>
      <c r="D756" s="48" t="s">
        <v>1561</v>
      </c>
      <c r="E756" s="51">
        <v>2.02600000000215E14</v>
      </c>
      <c r="F756" s="53" t="s">
        <v>1501</v>
      </c>
      <c r="G756" s="57">
        <f t="array" ref="G756">IF(F756&lt;&gt;"",INDEX(tb_MainDatabase[Barcode],MATCH(F756,tb_MainDatabase[Link],0)),"")</f>
        <v>8857128012054</v>
      </c>
      <c r="H756" s="62" t="str">
        <f t="array" ref="H756">IF(F756&lt;&gt;"",INDEX(tb_MainDatabase[Grand],MATCH(F756,tb_MainDatabase[Link],0)),"")</f>
        <v>EDP</v>
      </c>
      <c r="I756" s="62" t="str">
        <f t="array" ref="I756">IF(F756&lt;&gt;"",INDEX(tb_MainDatabase[Size],MATCH(F756,tb_MainDatabase[Link],0)),"")</f>
        <v>4 ml.</v>
      </c>
      <c r="J756" s="65">
        <v>1.0</v>
      </c>
      <c r="K756" s="57">
        <f t="array" ref="K756">IF(F756&lt;&gt;"",INDEX(tb_MainDatabase[ราคา],MATCH(F756,tb_MainDatabase[Link],0)),"")*J756</f>
        <v>179</v>
      </c>
      <c r="L756" s="65">
        <v>179.0</v>
      </c>
      <c r="M756" s="57">
        <f t="shared" si="2"/>
        <v>0</v>
      </c>
      <c r="N756" s="75">
        <f t="shared" si="3"/>
        <v>0</v>
      </c>
      <c r="O756" s="77"/>
      <c r="P756" s="107"/>
      <c r="Q756" s="80"/>
      <c r="R756" s="84">
        <f t="shared" si="4"/>
        <v>0</v>
      </c>
      <c r="S756" s="84"/>
      <c r="T756" s="84"/>
    </row>
    <row r="757" ht="22.5" customHeight="1">
      <c r="A757" s="41" t="s">
        <v>1160</v>
      </c>
      <c r="B757" s="44">
        <v>46066.0</v>
      </c>
      <c r="C757" s="46" t="s">
        <v>1192</v>
      </c>
      <c r="D757" s="48" t="s">
        <v>1561</v>
      </c>
      <c r="E757" s="51">
        <v>2.02600000000215E14</v>
      </c>
      <c r="F757" s="53" t="s">
        <v>1512</v>
      </c>
      <c r="G757" s="57">
        <f t="array" ref="G757">IF(F757&lt;&gt;"",INDEX(tb_MainDatabase[Barcode],MATCH(F757,tb_MainDatabase[Link],0)),"")</f>
        <v>8857128012066</v>
      </c>
      <c r="H757" s="62" t="str">
        <f t="array" ref="H757">IF(F757&lt;&gt;"",INDEX(tb_MainDatabase[Grand],MATCH(F757,tb_MainDatabase[Link],0)),"")</f>
        <v>EDP</v>
      </c>
      <c r="I757" s="62" t="str">
        <f t="array" ref="I757">IF(F757&lt;&gt;"",INDEX(tb_MainDatabase[Size],MATCH(F757,tb_MainDatabase[Link],0)),"")</f>
        <v>4 ml.</v>
      </c>
      <c r="J757" s="65">
        <v>1.0</v>
      </c>
      <c r="K757" s="57">
        <f t="array" ref="K757">IF(F757&lt;&gt;"",INDEX(tb_MainDatabase[ราคา],MATCH(F757,tb_MainDatabase[Link],0)),"")*J757</f>
        <v>179</v>
      </c>
      <c r="L757" s="65">
        <v>179.0</v>
      </c>
      <c r="M757" s="57">
        <f t="shared" si="2"/>
        <v>0</v>
      </c>
      <c r="N757" s="75">
        <f t="shared" si="3"/>
        <v>0</v>
      </c>
      <c r="O757" s="77"/>
      <c r="P757" s="107"/>
      <c r="Q757" s="80"/>
      <c r="R757" s="84">
        <f t="shared" si="4"/>
        <v>0</v>
      </c>
      <c r="S757" s="84"/>
      <c r="T757" s="84"/>
    </row>
    <row r="758" ht="22.5" customHeight="1">
      <c r="A758" s="41" t="s">
        <v>1160</v>
      </c>
      <c r="B758" s="44">
        <v>46066.0</v>
      </c>
      <c r="C758" s="46" t="s">
        <v>1192</v>
      </c>
      <c r="D758" s="48" t="s">
        <v>1565</v>
      </c>
      <c r="E758" s="51">
        <v>2.02600000000216E14</v>
      </c>
      <c r="F758" s="53" t="s">
        <v>206</v>
      </c>
      <c r="G758" s="108">
        <f t="array" ref="G758">IF(F758&lt;&gt;"",INDEX(tb_MainDatabase[Barcode],MATCH(F758,tb_MainDatabase[Link],0)),"")</f>
        <v>8857128012159</v>
      </c>
      <c r="H758" s="62" t="str">
        <f t="array" ref="H758">IF(F758&lt;&gt;"",INDEX(tb_MainDatabase[Grand],MATCH(F758,tb_MainDatabase[Link],0)),"")</f>
        <v>EDP</v>
      </c>
      <c r="I758" s="62" t="str">
        <f t="array" ref="I758">IF(F758&lt;&gt;"",INDEX(tb_MainDatabase[Size],MATCH(F758,tb_MainDatabase[Link],0)),"")</f>
        <v>30 ml.</v>
      </c>
      <c r="J758" s="65">
        <v>1.0</v>
      </c>
      <c r="K758" s="57">
        <f t="array" ref="K758">IF(F758&lt;&gt;"",INDEX(tb_MainDatabase[ราคา],MATCH(F758,tb_MainDatabase[Link],0)),"")*J758</f>
        <v>1290</v>
      </c>
      <c r="L758" s="65">
        <v>300.0</v>
      </c>
      <c r="M758" s="57">
        <f t="shared" si="2"/>
        <v>990</v>
      </c>
      <c r="N758" s="75">
        <f t="shared" si="3"/>
        <v>990</v>
      </c>
      <c r="O758" s="77" t="s">
        <v>370</v>
      </c>
      <c r="P758" s="142">
        <v>46066.0</v>
      </c>
      <c r="Q758" s="80">
        <v>0.6444444444444445</v>
      </c>
      <c r="R758" s="84" t="str">
        <f t="shared" si="4"/>
        <v>1770971119846310961</v>
      </c>
      <c r="S758" s="84"/>
      <c r="T758" s="84"/>
    </row>
    <row r="759" ht="22.5" customHeight="1">
      <c r="A759" s="41" t="s">
        <v>1160</v>
      </c>
      <c r="B759" s="44">
        <v>46066.0</v>
      </c>
      <c r="C759" s="46" t="s">
        <v>1192</v>
      </c>
      <c r="D759" s="48" t="s">
        <v>1565</v>
      </c>
      <c r="E759" s="51">
        <v>2.02600000000216E14</v>
      </c>
      <c r="F759" s="53" t="s">
        <v>1506</v>
      </c>
      <c r="G759" s="57">
        <f t="array" ref="G759">IF(F759&lt;&gt;"",INDEX(tb_MainDatabase[Barcode],MATCH(F759,tb_MainDatabase[Link],0)),"")</f>
        <v>8857128012061</v>
      </c>
      <c r="H759" s="62" t="str">
        <f t="array" ref="H759">IF(F759&lt;&gt;"",INDEX(tb_MainDatabase[Grand],MATCH(F759,tb_MainDatabase[Link],0)),"")</f>
        <v>EDP</v>
      </c>
      <c r="I759" s="62" t="str">
        <f t="array" ref="I759">IF(F759&lt;&gt;"",INDEX(tb_MainDatabase[Size],MATCH(F759,tb_MainDatabase[Link],0)),"")</f>
        <v>4 ml.</v>
      </c>
      <c r="J759" s="65">
        <v>1.0</v>
      </c>
      <c r="K759" s="57">
        <f t="array" ref="K759">IF(F759&lt;&gt;"",INDEX(tb_MainDatabase[ราคา],MATCH(F759,tb_MainDatabase[Link],0)),"")*J759</f>
        <v>179</v>
      </c>
      <c r="L759" s="65">
        <v>179.0</v>
      </c>
      <c r="M759" s="57">
        <f t="shared" si="2"/>
        <v>0</v>
      </c>
      <c r="N759" s="75">
        <f t="shared" si="3"/>
        <v>0</v>
      </c>
      <c r="O759" s="77"/>
      <c r="P759" s="107"/>
      <c r="Q759" s="80"/>
      <c r="R759" s="84">
        <f t="shared" si="4"/>
        <v>0</v>
      </c>
      <c r="S759" s="84"/>
      <c r="T759" s="84"/>
    </row>
    <row r="760" ht="22.5" customHeight="1">
      <c r="A760" s="41" t="s">
        <v>1160</v>
      </c>
      <c r="B760" s="44">
        <v>46066.0</v>
      </c>
      <c r="C760" s="46" t="s">
        <v>1192</v>
      </c>
      <c r="D760" s="48" t="s">
        <v>1569</v>
      </c>
      <c r="E760" s="51">
        <v>2.02600000000217E14</v>
      </c>
      <c r="F760" s="53" t="s">
        <v>141</v>
      </c>
      <c r="G760" s="57">
        <f t="array" ref="G760">IF(F760&lt;&gt;"",INDEX(tb_MainDatabase[Barcode],MATCH(F760,tb_MainDatabase[Link],0)),"")</f>
        <v>8857128012037</v>
      </c>
      <c r="H760" s="62" t="str">
        <f t="array" ref="H760">IF(F760&lt;&gt;"",INDEX(tb_MainDatabase[Grand],MATCH(F760,tb_MainDatabase[Link],0)),"")</f>
        <v>EDP</v>
      </c>
      <c r="I760" s="62" t="str">
        <f t="array" ref="I760">IF(F760&lt;&gt;"",INDEX(tb_MainDatabase[Size],MATCH(F760,tb_MainDatabase[Link],0)),"")</f>
        <v>10 ml.</v>
      </c>
      <c r="J760" s="65">
        <v>1.0</v>
      </c>
      <c r="K760" s="57">
        <f t="array" ref="K760">IF(F760&lt;&gt;"",INDEX(tb_MainDatabase[ราคา],MATCH(F760,tb_MainDatabase[Link],0)),"")*J760</f>
        <v>450</v>
      </c>
      <c r="L760" s="65">
        <v>60.0</v>
      </c>
      <c r="M760" s="57">
        <f t="shared" si="2"/>
        <v>390</v>
      </c>
      <c r="N760" s="75">
        <f t="shared" si="3"/>
        <v>1560</v>
      </c>
      <c r="O760" s="77" t="s">
        <v>370</v>
      </c>
      <c r="P760" s="142">
        <v>46066.0</v>
      </c>
      <c r="Q760" s="80">
        <v>0.7805555555555556</v>
      </c>
      <c r="R760" s="84" t="str">
        <f t="shared" si="4"/>
        <v>1770972385111374550</v>
      </c>
      <c r="S760" s="84"/>
      <c r="T760" s="84"/>
    </row>
    <row r="761" ht="22.5" customHeight="1">
      <c r="A761" s="41" t="s">
        <v>1160</v>
      </c>
      <c r="B761" s="44">
        <v>46066.0</v>
      </c>
      <c r="C761" s="46" t="s">
        <v>1192</v>
      </c>
      <c r="D761" s="48" t="s">
        <v>1569</v>
      </c>
      <c r="E761" s="51">
        <v>2.02600000000217E14</v>
      </c>
      <c r="F761" s="53" t="s">
        <v>94</v>
      </c>
      <c r="G761" s="57">
        <f t="array" ref="G761">IF(F761&lt;&gt;"",INDEX(tb_MainDatabase[Barcode],MATCH(F761,tb_MainDatabase[Link],0)),"")</f>
        <v>8857128012039</v>
      </c>
      <c r="H761" s="62" t="str">
        <f t="array" ref="H761">IF(F761&lt;&gt;"",INDEX(tb_MainDatabase[Grand],MATCH(F761,tb_MainDatabase[Link],0)),"")</f>
        <v>EDP</v>
      </c>
      <c r="I761" s="62" t="str">
        <f t="array" ref="I761">IF(F761&lt;&gt;"",INDEX(tb_MainDatabase[Size],MATCH(F761,tb_MainDatabase[Link],0)),"")</f>
        <v>10 ml.</v>
      </c>
      <c r="J761" s="65">
        <v>1.0</v>
      </c>
      <c r="K761" s="57">
        <f t="array" ref="K761">IF(F761&lt;&gt;"",INDEX(tb_MainDatabase[ราคา],MATCH(F761,tb_MainDatabase[Link],0)),"")*J761</f>
        <v>450</v>
      </c>
      <c r="L761" s="65">
        <v>60.0</v>
      </c>
      <c r="M761" s="57">
        <f t="shared" si="2"/>
        <v>390</v>
      </c>
      <c r="N761" s="75">
        <f t="shared" si="3"/>
        <v>0</v>
      </c>
      <c r="O761" s="77"/>
      <c r="P761" s="107"/>
      <c r="Q761" s="80"/>
      <c r="R761" s="84">
        <f t="shared" si="4"/>
        <v>0</v>
      </c>
      <c r="S761" s="84"/>
      <c r="T761" s="84"/>
    </row>
    <row r="762" ht="22.5" customHeight="1">
      <c r="A762" s="41" t="s">
        <v>1160</v>
      </c>
      <c r="B762" s="44">
        <v>46066.0</v>
      </c>
      <c r="C762" s="46" t="s">
        <v>1192</v>
      </c>
      <c r="D762" s="48" t="s">
        <v>1569</v>
      </c>
      <c r="E762" s="51">
        <v>2.02600000000217E14</v>
      </c>
      <c r="F762" s="53" t="s">
        <v>77</v>
      </c>
      <c r="G762" s="57">
        <f t="array" ref="G762">IF(F762&lt;&gt;"",INDEX(tb_MainDatabase[Barcode],MATCH(F762,tb_MainDatabase[Link],0)),"")</f>
        <v>8857128012030</v>
      </c>
      <c r="H762" s="62" t="str">
        <f t="array" ref="H762">IF(F762&lt;&gt;"",INDEX(tb_MainDatabase[Grand],MATCH(F762,tb_MainDatabase[Link],0)),"")</f>
        <v>EDP</v>
      </c>
      <c r="I762" s="62" t="str">
        <f t="array" ref="I762">IF(F762&lt;&gt;"",INDEX(tb_MainDatabase[Size],MATCH(F762,tb_MainDatabase[Link],0)),"")</f>
        <v>10 ml.</v>
      </c>
      <c r="J762" s="65">
        <v>1.0</v>
      </c>
      <c r="K762" s="57">
        <f t="array" ref="K762">IF(F762&lt;&gt;"",INDEX(tb_MainDatabase[ราคา],MATCH(F762,tb_MainDatabase[Link],0)),"")*J762</f>
        <v>450</v>
      </c>
      <c r="L762" s="65">
        <v>60.0</v>
      </c>
      <c r="M762" s="57">
        <f t="shared" si="2"/>
        <v>390</v>
      </c>
      <c r="N762" s="75">
        <f t="shared" si="3"/>
        <v>0</v>
      </c>
      <c r="O762" s="77"/>
      <c r="P762" s="107"/>
      <c r="Q762" s="80"/>
      <c r="R762" s="84">
        <f t="shared" si="4"/>
        <v>0</v>
      </c>
      <c r="S762" s="84"/>
      <c r="T762" s="84"/>
    </row>
    <row r="763" ht="22.5" customHeight="1">
      <c r="A763" s="41" t="s">
        <v>1160</v>
      </c>
      <c r="B763" s="44">
        <v>46066.0</v>
      </c>
      <c r="C763" s="46" t="s">
        <v>1192</v>
      </c>
      <c r="D763" s="48" t="s">
        <v>1569</v>
      </c>
      <c r="E763" s="51">
        <v>2.02600000000217E14</v>
      </c>
      <c r="F763" s="53" t="s">
        <v>986</v>
      </c>
      <c r="G763" s="57">
        <f t="array" ref="G763">IF(F763&lt;&gt;"",INDEX(tb_MainDatabase[Barcode],MATCH(F763,tb_MainDatabase[Link],0)),"")</f>
        <v>8857128012065</v>
      </c>
      <c r="H763" s="62" t="str">
        <f t="array" ref="H763">IF(F763&lt;&gt;"",INDEX(tb_MainDatabase[Grand],MATCH(F763,tb_MainDatabase[Link],0)),"")</f>
        <v>EDP</v>
      </c>
      <c r="I763" s="62" t="str">
        <f t="array" ref="I763">IF(F763&lt;&gt;"",INDEX(tb_MainDatabase[Size],MATCH(F763,tb_MainDatabase[Link],0)),"")</f>
        <v>10 ml.</v>
      </c>
      <c r="J763" s="65">
        <v>1.0</v>
      </c>
      <c r="K763" s="57">
        <f t="array" ref="K763">IF(F763&lt;&gt;"",INDEX(tb_MainDatabase[ราคา],MATCH(F763,tb_MainDatabase[Link],0)),"")*J763</f>
        <v>450</v>
      </c>
      <c r="L763" s="65">
        <v>60.0</v>
      </c>
      <c r="M763" s="57">
        <f t="shared" si="2"/>
        <v>390</v>
      </c>
      <c r="N763" s="75">
        <f t="shared" si="3"/>
        <v>0</v>
      </c>
      <c r="O763" s="77"/>
      <c r="P763" s="107"/>
      <c r="Q763" s="80"/>
      <c r="R763" s="84">
        <f t="shared" si="4"/>
        <v>0</v>
      </c>
      <c r="S763" s="84"/>
      <c r="T763" s="84"/>
    </row>
    <row r="764" ht="22.5" customHeight="1">
      <c r="A764" s="41" t="s">
        <v>1160</v>
      </c>
      <c r="B764" s="44">
        <v>46066.0</v>
      </c>
      <c r="C764" s="46" t="s">
        <v>1192</v>
      </c>
      <c r="D764" s="48" t="s">
        <v>1569</v>
      </c>
      <c r="E764" s="51">
        <v>2.02600000000217E14</v>
      </c>
      <c r="F764" s="53" t="s">
        <v>1501</v>
      </c>
      <c r="G764" s="57">
        <f t="array" ref="G764">IF(F764&lt;&gt;"",INDEX(tb_MainDatabase[Barcode],MATCH(F764,tb_MainDatabase[Link],0)),"")</f>
        <v>8857128012054</v>
      </c>
      <c r="H764" s="62" t="str">
        <f t="array" ref="H764">IF(F764&lt;&gt;"",INDEX(tb_MainDatabase[Grand],MATCH(F764,tb_MainDatabase[Link],0)),"")</f>
        <v>EDP</v>
      </c>
      <c r="I764" s="62" t="str">
        <f t="array" ref="I764">IF(F764&lt;&gt;"",INDEX(tb_MainDatabase[Size],MATCH(F764,tb_MainDatabase[Link],0)),"")</f>
        <v>4 ml.</v>
      </c>
      <c r="J764" s="65">
        <v>1.0</v>
      </c>
      <c r="K764" s="57">
        <f t="array" ref="K764">IF(F764&lt;&gt;"",INDEX(tb_MainDatabase[ราคา],MATCH(F764,tb_MainDatabase[Link],0)),"")*J764</f>
        <v>179</v>
      </c>
      <c r="L764" s="65">
        <v>179.0</v>
      </c>
      <c r="M764" s="57">
        <f t="shared" si="2"/>
        <v>0</v>
      </c>
      <c r="N764" s="75">
        <f t="shared" si="3"/>
        <v>0</v>
      </c>
      <c r="O764" s="77"/>
      <c r="P764" s="107"/>
      <c r="Q764" s="80"/>
      <c r="R764" s="84">
        <f t="shared" si="4"/>
        <v>0</v>
      </c>
      <c r="S764" s="84"/>
      <c r="T764" s="84"/>
    </row>
    <row r="765" ht="22.5" customHeight="1">
      <c r="A765" s="41" t="s">
        <v>1160</v>
      </c>
      <c r="B765" s="44">
        <v>46066.0</v>
      </c>
      <c r="C765" s="46" t="s">
        <v>1192</v>
      </c>
      <c r="D765" s="48" t="s">
        <v>1576</v>
      </c>
      <c r="E765" s="51">
        <v>2.02600000000218E14</v>
      </c>
      <c r="F765" s="53" t="s">
        <v>94</v>
      </c>
      <c r="G765" s="57">
        <f t="array" ref="G765">IF(F765&lt;&gt;"",INDEX(tb_MainDatabase[Barcode],MATCH(F765,tb_MainDatabase[Link],0)),"")</f>
        <v>8857128012039</v>
      </c>
      <c r="H765" s="62" t="str">
        <f t="array" ref="H765">IF(F765&lt;&gt;"",INDEX(tb_MainDatabase[Grand],MATCH(F765,tb_MainDatabase[Link],0)),"")</f>
        <v>EDP</v>
      </c>
      <c r="I765" s="62" t="str">
        <f t="array" ref="I765">IF(F765&lt;&gt;"",INDEX(tb_MainDatabase[Size],MATCH(F765,tb_MainDatabase[Link],0)),"")</f>
        <v>10 ml.</v>
      </c>
      <c r="J765" s="65">
        <v>1.0</v>
      </c>
      <c r="K765" s="57">
        <f t="array" ref="K765">IF(F765&lt;&gt;"",INDEX(tb_MainDatabase[ราคา],MATCH(F765,tb_MainDatabase[Link],0)),"")*J765</f>
        <v>450</v>
      </c>
      <c r="L765" s="65">
        <v>60.0</v>
      </c>
      <c r="M765" s="57">
        <f t="shared" si="2"/>
        <v>390</v>
      </c>
      <c r="N765" s="75">
        <f t="shared" si="3"/>
        <v>390</v>
      </c>
      <c r="O765" s="77" t="s">
        <v>370</v>
      </c>
      <c r="P765" s="142">
        <v>46066.0</v>
      </c>
      <c r="Q765" s="80">
        <v>0.8020833333333334</v>
      </c>
      <c r="R765" s="84" t="str">
        <f t="shared" si="4"/>
        <v>1770984917295402623</v>
      </c>
      <c r="S765" s="84"/>
      <c r="T765" s="84"/>
    </row>
    <row r="766" ht="22.5" customHeight="1">
      <c r="A766" s="41" t="s">
        <v>1160</v>
      </c>
      <c r="B766" s="44">
        <v>46066.0</v>
      </c>
      <c r="C766" s="46" t="s">
        <v>1192</v>
      </c>
      <c r="D766" s="48" t="s">
        <v>1578</v>
      </c>
      <c r="E766" s="51">
        <v>2.02600000000219E14</v>
      </c>
      <c r="F766" s="53" t="s">
        <v>847</v>
      </c>
      <c r="G766" s="57">
        <f t="array" ref="G766">IF(F766&lt;&gt;"",INDEX(tb_MainDatabase[Barcode],MATCH(F766,tb_MainDatabase[Link],0)),"")</f>
        <v>8857128011843</v>
      </c>
      <c r="H766" s="62" t="str">
        <f t="array" ref="H766">IF(F766&lt;&gt;"",INDEX(tb_MainDatabase[Grand],MATCH(F766,tb_MainDatabase[Link],0)),"")</f>
        <v>EDP</v>
      </c>
      <c r="I766" s="62" t="str">
        <f t="array" ref="I766">IF(F766&lt;&gt;"",INDEX(tb_MainDatabase[Size],MATCH(F766,tb_MainDatabase[Link],0)),"")</f>
        <v>30 ml.</v>
      </c>
      <c r="J766" s="65">
        <v>1.0</v>
      </c>
      <c r="K766" s="57">
        <f t="array" ref="K766">IF(F766&lt;&gt;"",INDEX(tb_MainDatabase[ราคา],MATCH(F766,tb_MainDatabase[Link],0)),"")*J766</f>
        <v>1290</v>
      </c>
      <c r="L766" s="65">
        <v>200.0</v>
      </c>
      <c r="M766" s="57">
        <f t="shared" si="2"/>
        <v>1090</v>
      </c>
      <c r="N766" s="75">
        <f t="shared" si="3"/>
        <v>1090</v>
      </c>
      <c r="O766" s="77" t="s">
        <v>370</v>
      </c>
      <c r="P766" s="142">
        <v>46066.0</v>
      </c>
      <c r="Q766" s="80">
        <v>0.8395833333333333</v>
      </c>
      <c r="R766" s="84" t="str">
        <f t="shared" si="4"/>
        <v>1770988116671778325</v>
      </c>
      <c r="S766" s="84"/>
      <c r="T766" s="84"/>
    </row>
    <row r="767" ht="22.5" customHeight="1">
      <c r="A767" s="41" t="s">
        <v>1160</v>
      </c>
      <c r="B767" s="44">
        <v>46066.0</v>
      </c>
      <c r="C767" s="46" t="s">
        <v>1192</v>
      </c>
      <c r="D767" s="48" t="s">
        <v>1578</v>
      </c>
      <c r="E767" s="51">
        <v>2.02600000000219E14</v>
      </c>
      <c r="F767" s="53" t="s">
        <v>1506</v>
      </c>
      <c r="G767" s="57">
        <f t="array" ref="G767">IF(F767&lt;&gt;"",INDEX(tb_MainDatabase[Barcode],MATCH(F767,tb_MainDatabase[Link],0)),"")</f>
        <v>8857128012061</v>
      </c>
      <c r="H767" s="62" t="str">
        <f t="array" ref="H767">IF(F767&lt;&gt;"",INDEX(tb_MainDatabase[Grand],MATCH(F767,tb_MainDatabase[Link],0)),"")</f>
        <v>EDP</v>
      </c>
      <c r="I767" s="62" t="str">
        <f t="array" ref="I767">IF(F767&lt;&gt;"",INDEX(tb_MainDatabase[Size],MATCH(F767,tb_MainDatabase[Link],0)),"")</f>
        <v>4 ml.</v>
      </c>
      <c r="J767" s="65">
        <v>1.0</v>
      </c>
      <c r="K767" s="57">
        <f t="array" ref="K767">IF(F767&lt;&gt;"",INDEX(tb_MainDatabase[ราคา],MATCH(F767,tb_MainDatabase[Link],0)),"")*J767</f>
        <v>179</v>
      </c>
      <c r="L767" s="65">
        <v>179.0</v>
      </c>
      <c r="M767" s="57">
        <f t="shared" si="2"/>
        <v>0</v>
      </c>
      <c r="N767" s="75">
        <f t="shared" si="3"/>
        <v>0</v>
      </c>
      <c r="O767" s="77"/>
      <c r="P767" s="107"/>
      <c r="Q767" s="80"/>
      <c r="R767" s="84">
        <f t="shared" si="4"/>
        <v>0</v>
      </c>
      <c r="S767" s="84"/>
      <c r="T767" s="84"/>
    </row>
    <row r="768" ht="22.5" customHeight="1">
      <c r="A768" s="41" t="s">
        <v>1160</v>
      </c>
      <c r="B768" s="44">
        <v>46066.0</v>
      </c>
      <c r="C768" s="46" t="s">
        <v>1192</v>
      </c>
      <c r="D768" s="48" t="s">
        <v>1581</v>
      </c>
      <c r="E768" s="51">
        <v>2.0260000000022E14</v>
      </c>
      <c r="F768" s="53" t="s">
        <v>185</v>
      </c>
      <c r="G768" s="57">
        <f t="array" ref="G768">IF(F768&lt;&gt;"",INDEX(tb_MainDatabase[Barcode],MATCH(F768,tb_MainDatabase[Link],0)),"")</f>
        <v>8857128011317</v>
      </c>
      <c r="H768" s="62" t="str">
        <f t="array" ref="H768">IF(F768&lt;&gt;"",INDEX(tb_MainDatabase[Grand],MATCH(F768,tb_MainDatabase[Link],0)),"")</f>
        <v>EDP</v>
      </c>
      <c r="I768" s="62" t="str">
        <f t="array" ref="I768">IF(F768&lt;&gt;"",INDEX(tb_MainDatabase[Size],MATCH(F768,tb_MainDatabase[Link],0)),"")</f>
        <v>50 ml.</v>
      </c>
      <c r="J768" s="65">
        <v>1.0</v>
      </c>
      <c r="K768" s="57">
        <f t="array" ref="K768">IF(F768&lt;&gt;"",INDEX(tb_MainDatabase[ราคา],MATCH(F768,tb_MainDatabase[Link],0)),"")*J768</f>
        <v>1890</v>
      </c>
      <c r="L768" s="65">
        <v>300.0</v>
      </c>
      <c r="M768" s="57">
        <f t="shared" si="2"/>
        <v>1590</v>
      </c>
      <c r="N768" s="75">
        <f t="shared" si="3"/>
        <v>2680</v>
      </c>
      <c r="O768" s="77" t="s">
        <v>60</v>
      </c>
      <c r="P768" s="142">
        <v>46066.0</v>
      </c>
      <c r="Q768" s="80">
        <v>0.8826388888888889</v>
      </c>
      <c r="R768" s="84" t="str">
        <f t="shared" si="4"/>
        <v>1770991758621647007</v>
      </c>
      <c r="S768" s="84"/>
      <c r="T768" s="84"/>
    </row>
    <row r="769" ht="22.5" customHeight="1">
      <c r="A769" s="41" t="s">
        <v>1160</v>
      </c>
      <c r="B769" s="44">
        <v>46066.0</v>
      </c>
      <c r="C769" s="46" t="s">
        <v>1192</v>
      </c>
      <c r="D769" s="48" t="s">
        <v>1581</v>
      </c>
      <c r="E769" s="51">
        <v>2.0260000000022E14</v>
      </c>
      <c r="F769" s="53" t="s">
        <v>264</v>
      </c>
      <c r="G769" s="57">
        <f t="array" ref="G769">IF(F769&lt;&gt;"",INDEX(tb_MainDatabase[Barcode],MATCH(F769,tb_MainDatabase[Link],0)),"")</f>
        <v>8857128011874</v>
      </c>
      <c r="H769" s="62" t="str">
        <f t="array" ref="H769">IF(F769&lt;&gt;"",INDEX(tb_MainDatabase[Grand],MATCH(F769,tb_MainDatabase[Link],0)),"")</f>
        <v>EDP</v>
      </c>
      <c r="I769" s="62" t="str">
        <f t="array" ref="I769">IF(F769&lt;&gt;"",INDEX(tb_MainDatabase[Size],MATCH(F769,tb_MainDatabase[Link],0)),"")</f>
        <v>30 ml.</v>
      </c>
      <c r="J769" s="65">
        <v>1.0</v>
      </c>
      <c r="K769" s="57">
        <f t="array" ref="K769">IF(F769&lt;&gt;"",INDEX(tb_MainDatabase[ราคา],MATCH(F769,tb_MainDatabase[Link],0)),"")*J769</f>
        <v>1290</v>
      </c>
      <c r="L769" s="65">
        <v>200.0</v>
      </c>
      <c r="M769" s="57">
        <f t="shared" si="2"/>
        <v>1090</v>
      </c>
      <c r="N769" s="75">
        <f t="shared" si="3"/>
        <v>0</v>
      </c>
      <c r="O769" s="77"/>
      <c r="P769" s="107"/>
      <c r="Q769" s="80"/>
      <c r="R769" s="84">
        <f t="shared" si="4"/>
        <v>0</v>
      </c>
      <c r="S769" s="84"/>
      <c r="T769" s="84"/>
    </row>
    <row r="770" ht="22.5" customHeight="1">
      <c r="A770" s="41" t="s">
        <v>1160</v>
      </c>
      <c r="B770" s="44">
        <v>46066.0</v>
      </c>
      <c r="C770" s="46" t="s">
        <v>1192</v>
      </c>
      <c r="D770" s="48" t="s">
        <v>1581</v>
      </c>
      <c r="E770" s="51">
        <v>2.0260000000022E14</v>
      </c>
      <c r="F770" s="53" t="s">
        <v>1159</v>
      </c>
      <c r="G770" s="57">
        <f t="array" ref="G770">IF(F770&lt;&gt;"",INDEX(tb_MainDatabase[Barcode],MATCH(F770,tb_MainDatabase[Link],0)),"")</f>
        <v>8857128012017</v>
      </c>
      <c r="H770" s="62" t="str">
        <f t="array" ref="H770">IF(F770&lt;&gt;"",INDEX(tb_MainDatabase[Grand],MATCH(F770,tb_MainDatabase[Link],0)),"")</f>
        <v>EDP</v>
      </c>
      <c r="I770" s="62" t="str">
        <f t="array" ref="I770">IF(F770&lt;&gt;"",INDEX(tb_MainDatabase[Size],MATCH(F770,tb_MainDatabase[Link],0)),"")</f>
        <v>4 ml.</v>
      </c>
      <c r="J770" s="65">
        <v>1.0</v>
      </c>
      <c r="K770" s="57">
        <f t="array" ref="K770">IF(F770&lt;&gt;"",INDEX(tb_MainDatabase[ราคา],MATCH(F770,tb_MainDatabase[Link],0)),"")*J770</f>
        <v>179</v>
      </c>
      <c r="L770" s="65">
        <v>179.0</v>
      </c>
      <c r="M770" s="57">
        <f t="shared" si="2"/>
        <v>0</v>
      </c>
      <c r="N770" s="75">
        <f t="shared" si="3"/>
        <v>0</v>
      </c>
      <c r="O770" s="77"/>
      <c r="P770" s="107"/>
      <c r="Q770" s="80"/>
      <c r="R770" s="84">
        <f t="shared" si="4"/>
        <v>0</v>
      </c>
      <c r="S770" s="84"/>
      <c r="T770" s="84"/>
    </row>
    <row r="771" ht="22.5" customHeight="1">
      <c r="A771" s="41" t="s">
        <v>1160</v>
      </c>
      <c r="B771" s="44">
        <v>46066.0</v>
      </c>
      <c r="C771" s="46" t="s">
        <v>1192</v>
      </c>
      <c r="D771" s="48" t="s">
        <v>1581</v>
      </c>
      <c r="E771" s="51">
        <v>2.0260000000022E14</v>
      </c>
      <c r="F771" s="53" t="s">
        <v>1501</v>
      </c>
      <c r="G771" s="57">
        <f t="array" ref="G771">IF(F771&lt;&gt;"",INDEX(tb_MainDatabase[Barcode],MATCH(F771,tb_MainDatabase[Link],0)),"")</f>
        <v>8857128012054</v>
      </c>
      <c r="H771" s="62" t="str">
        <f t="array" ref="H771">IF(F771&lt;&gt;"",INDEX(tb_MainDatabase[Grand],MATCH(F771,tb_MainDatabase[Link],0)),"")</f>
        <v>EDP</v>
      </c>
      <c r="I771" s="62" t="str">
        <f t="array" ref="I771">IF(F771&lt;&gt;"",INDEX(tb_MainDatabase[Size],MATCH(F771,tb_MainDatabase[Link],0)),"")</f>
        <v>4 ml.</v>
      </c>
      <c r="J771" s="65">
        <v>1.0</v>
      </c>
      <c r="K771" s="57">
        <f t="array" ref="K771">IF(F771&lt;&gt;"",INDEX(tb_MainDatabase[ราคา],MATCH(F771,tb_MainDatabase[Link],0)),"")*J771</f>
        <v>179</v>
      </c>
      <c r="L771" s="65">
        <v>179.0</v>
      </c>
      <c r="M771" s="57">
        <f t="shared" si="2"/>
        <v>0</v>
      </c>
      <c r="N771" s="75">
        <f t="shared" si="3"/>
        <v>0</v>
      </c>
      <c r="O771" s="77"/>
      <c r="P771" s="107"/>
      <c r="Q771" s="80"/>
      <c r="R771" s="84">
        <f t="shared" si="4"/>
        <v>0</v>
      </c>
      <c r="S771" s="84"/>
      <c r="T771" s="84"/>
    </row>
    <row r="772" ht="22.5" customHeight="1">
      <c r="A772" s="41" t="s">
        <v>1160</v>
      </c>
      <c r="B772" s="44">
        <v>46066.0</v>
      </c>
      <c r="C772" s="46" t="s">
        <v>1192</v>
      </c>
      <c r="D772" s="48" t="s">
        <v>1581</v>
      </c>
      <c r="E772" s="51">
        <v>2.0260000000022E14</v>
      </c>
      <c r="F772" s="53" t="s">
        <v>1506</v>
      </c>
      <c r="G772" s="57">
        <f t="array" ref="G772">IF(F772&lt;&gt;"",INDEX(tb_MainDatabase[Barcode],MATCH(F772,tb_MainDatabase[Link],0)),"")</f>
        <v>8857128012061</v>
      </c>
      <c r="H772" s="62" t="str">
        <f t="array" ref="H772">IF(F772&lt;&gt;"",INDEX(tb_MainDatabase[Grand],MATCH(F772,tb_MainDatabase[Link],0)),"")</f>
        <v>EDP</v>
      </c>
      <c r="I772" s="62" t="str">
        <f t="array" ref="I772">IF(F772&lt;&gt;"",INDEX(tb_MainDatabase[Size],MATCH(F772,tb_MainDatabase[Link],0)),"")</f>
        <v>4 ml.</v>
      </c>
      <c r="J772" s="65">
        <v>1.0</v>
      </c>
      <c r="K772" s="57">
        <f t="array" ref="K772">IF(F772&lt;&gt;"",INDEX(tb_MainDatabase[ราคา],MATCH(F772,tb_MainDatabase[Link],0)),"")*J772</f>
        <v>179</v>
      </c>
      <c r="L772" s="65">
        <v>179.0</v>
      </c>
      <c r="M772" s="57">
        <f t="shared" si="2"/>
        <v>0</v>
      </c>
      <c r="N772" s="75">
        <f t="shared" si="3"/>
        <v>0</v>
      </c>
      <c r="O772" s="77"/>
      <c r="P772" s="107"/>
      <c r="Q772" s="80"/>
      <c r="R772" s="84">
        <f t="shared" si="4"/>
        <v>0</v>
      </c>
      <c r="S772" s="84"/>
      <c r="T772" s="84"/>
    </row>
    <row r="773" ht="22.5" customHeight="1">
      <c r="A773" s="41" t="s">
        <v>1160</v>
      </c>
      <c r="B773" s="44">
        <v>46067.0</v>
      </c>
      <c r="C773" s="46" t="s">
        <v>1588</v>
      </c>
      <c r="D773" s="48" t="s">
        <v>1589</v>
      </c>
      <c r="E773" s="51">
        <v>2.02600000000221E14</v>
      </c>
      <c r="F773" s="53" t="s">
        <v>132</v>
      </c>
      <c r="G773" s="108">
        <f t="array" ref="G773">IF(F773&lt;&gt;"",INDEX(tb_MainDatabase[Barcode],MATCH(F773,tb_MainDatabase[Link],0)),"")</f>
        <v>8857128011621</v>
      </c>
      <c r="H773" s="62" t="str">
        <f t="array" ref="H773">IF(F773&lt;&gt;"",INDEX(tb_MainDatabase[Grand],MATCH(F773,tb_MainDatabase[Link],0)),"")</f>
        <v>EDP</v>
      </c>
      <c r="I773" s="62" t="str">
        <f t="array" ref="I773">IF(F773&lt;&gt;"",INDEX(tb_MainDatabase[Size],MATCH(F773,tb_MainDatabase[Link],0)),"")</f>
        <v>50 ml.</v>
      </c>
      <c r="J773" s="65">
        <v>1.0</v>
      </c>
      <c r="K773" s="57">
        <f t="array" ref="K773">IF(F773&lt;&gt;"",INDEX(tb_MainDatabase[ราคา],MATCH(F773,tb_MainDatabase[Link],0)),"")*J773</f>
        <v>1890</v>
      </c>
      <c r="L773" s="65">
        <v>400.0</v>
      </c>
      <c r="M773" s="57">
        <f t="shared" si="2"/>
        <v>1490</v>
      </c>
      <c r="N773" s="75">
        <f t="shared" si="3"/>
        <v>1490</v>
      </c>
      <c r="O773" s="77" t="s">
        <v>133</v>
      </c>
      <c r="P773" s="107"/>
      <c r="Q773" s="80"/>
      <c r="R773" s="84" t="str">
        <f t="shared" si="4"/>
        <v>1771040591121252238</v>
      </c>
      <c r="S773" s="84"/>
      <c r="T773" s="84"/>
    </row>
    <row r="774" ht="22.5" customHeight="1">
      <c r="A774" s="41" t="s">
        <v>1160</v>
      </c>
      <c r="B774" s="44">
        <v>46067.0</v>
      </c>
      <c r="C774" s="46" t="s">
        <v>1588</v>
      </c>
      <c r="D774" s="48" t="s">
        <v>1589</v>
      </c>
      <c r="E774" s="51">
        <v>2.02600000000221E14</v>
      </c>
      <c r="F774" s="53" t="s">
        <v>1501</v>
      </c>
      <c r="G774" s="57">
        <f t="array" ref="G774">IF(F774&lt;&gt;"",INDEX(tb_MainDatabase[Barcode],MATCH(F774,tb_MainDatabase[Link],0)),"")</f>
        <v>8857128012054</v>
      </c>
      <c r="H774" s="62" t="str">
        <f t="array" ref="H774">IF(F774&lt;&gt;"",INDEX(tb_MainDatabase[Grand],MATCH(F774,tb_MainDatabase[Link],0)),"")</f>
        <v>EDP</v>
      </c>
      <c r="I774" s="62" t="str">
        <f t="array" ref="I774">IF(F774&lt;&gt;"",INDEX(tb_MainDatabase[Size],MATCH(F774,tb_MainDatabase[Link],0)),"")</f>
        <v>4 ml.</v>
      </c>
      <c r="J774" s="65">
        <v>1.0</v>
      </c>
      <c r="K774" s="57">
        <f t="array" ref="K774">IF(F774&lt;&gt;"",INDEX(tb_MainDatabase[ราคา],MATCH(F774,tb_MainDatabase[Link],0)),"")*J774</f>
        <v>179</v>
      </c>
      <c r="L774" s="65">
        <v>179.0</v>
      </c>
      <c r="M774" s="57">
        <f t="shared" si="2"/>
        <v>0</v>
      </c>
      <c r="N774" s="75">
        <f t="shared" si="3"/>
        <v>0</v>
      </c>
      <c r="O774" s="77"/>
      <c r="P774" s="107"/>
      <c r="Q774" s="80"/>
      <c r="R774" s="84">
        <f t="shared" si="4"/>
        <v>0</v>
      </c>
      <c r="S774" s="84"/>
      <c r="T774" s="84"/>
    </row>
    <row r="775" ht="22.5" customHeight="1">
      <c r="A775" s="41" t="s">
        <v>1160</v>
      </c>
      <c r="B775" s="44">
        <v>46067.0</v>
      </c>
      <c r="C775" s="46" t="s">
        <v>1588</v>
      </c>
      <c r="D775" s="48" t="s">
        <v>1589</v>
      </c>
      <c r="E775" s="51">
        <v>2.02600000000221E14</v>
      </c>
      <c r="F775" s="53" t="s">
        <v>1506</v>
      </c>
      <c r="G775" s="57">
        <f t="array" ref="G775">IF(F775&lt;&gt;"",INDEX(tb_MainDatabase[Barcode],MATCH(F775,tb_MainDatabase[Link],0)),"")</f>
        <v>8857128012061</v>
      </c>
      <c r="H775" s="62" t="str">
        <f t="array" ref="H775">IF(F775&lt;&gt;"",INDEX(tb_MainDatabase[Grand],MATCH(F775,tb_MainDatabase[Link],0)),"")</f>
        <v>EDP</v>
      </c>
      <c r="I775" s="62" t="str">
        <f t="array" ref="I775">IF(F775&lt;&gt;"",INDEX(tb_MainDatabase[Size],MATCH(F775,tb_MainDatabase[Link],0)),"")</f>
        <v>4 ml.</v>
      </c>
      <c r="J775" s="65">
        <v>1.0</v>
      </c>
      <c r="K775" s="57">
        <f t="array" ref="K775">IF(F775&lt;&gt;"",INDEX(tb_MainDatabase[ราคา],MATCH(F775,tb_MainDatabase[Link],0)),"")*J775</f>
        <v>179</v>
      </c>
      <c r="L775" s="65">
        <v>179.0</v>
      </c>
      <c r="M775" s="57">
        <f t="shared" si="2"/>
        <v>0</v>
      </c>
      <c r="N775" s="75">
        <f t="shared" si="3"/>
        <v>0</v>
      </c>
      <c r="O775" s="77"/>
      <c r="P775" s="107"/>
      <c r="Q775" s="80"/>
      <c r="R775" s="84">
        <f t="shared" si="4"/>
        <v>0</v>
      </c>
      <c r="S775" s="84"/>
      <c r="T775" s="84"/>
    </row>
    <row r="776" ht="22.5" customHeight="1">
      <c r="A776" s="41" t="s">
        <v>1160</v>
      </c>
      <c r="B776" s="44">
        <v>46067.0</v>
      </c>
      <c r="C776" s="46" t="s">
        <v>1588</v>
      </c>
      <c r="D776" s="48" t="s">
        <v>1594</v>
      </c>
      <c r="E776" s="51">
        <v>2.02600000000222E14</v>
      </c>
      <c r="F776" s="53" t="s">
        <v>165</v>
      </c>
      <c r="G776" s="57">
        <f t="array" ref="G776">IF(F776&lt;&gt;"",INDEX(tb_MainDatabase[Barcode],MATCH(F776,tb_MainDatabase[Link],0)),"")</f>
        <v>8857128012018</v>
      </c>
      <c r="H776" s="62" t="str">
        <f t="array" ref="H776">IF(F776&lt;&gt;"",INDEX(tb_MainDatabase[Grand],MATCH(F776,tb_MainDatabase[Link],0)),"")</f>
        <v>EDP</v>
      </c>
      <c r="I776" s="62" t="str">
        <f t="array" ref="I776">IF(F776&lt;&gt;"",INDEX(tb_MainDatabase[Size],MATCH(F776,tb_MainDatabase[Link],0)),"")</f>
        <v>50 ml.</v>
      </c>
      <c r="J776" s="65">
        <v>1.0</v>
      </c>
      <c r="K776" s="57">
        <f t="array" ref="K776">IF(F776&lt;&gt;"",INDEX(tb_MainDatabase[ราคา],MATCH(F776,tb_MainDatabase[Link],0)),"")*J776</f>
        <v>1890</v>
      </c>
      <c r="L776" s="65">
        <v>300.0</v>
      </c>
      <c r="M776" s="57">
        <f t="shared" si="2"/>
        <v>1590</v>
      </c>
      <c r="N776" s="75">
        <f t="shared" si="3"/>
        <v>1590</v>
      </c>
      <c r="O776" s="77" t="s">
        <v>370</v>
      </c>
      <c r="P776" s="142">
        <v>46067.0</v>
      </c>
      <c r="Q776" s="80">
        <v>0.5125</v>
      </c>
      <c r="R776" s="84" t="str">
        <f t="shared" si="4"/>
        <v>1771040877583480267</v>
      </c>
      <c r="S776" s="84"/>
      <c r="T776" s="84"/>
    </row>
    <row r="777" ht="22.5" customHeight="1">
      <c r="A777" s="41" t="s">
        <v>1160</v>
      </c>
      <c r="B777" s="44">
        <v>46067.0</v>
      </c>
      <c r="C777" s="46" t="s">
        <v>1588</v>
      </c>
      <c r="D777" s="48" t="s">
        <v>1594</v>
      </c>
      <c r="E777" s="51">
        <v>2.02600000000222E14</v>
      </c>
      <c r="F777" s="53" t="s">
        <v>1510</v>
      </c>
      <c r="G777" s="57">
        <f t="array" ref="G777">IF(F777&lt;&gt;"",INDEX(tb_MainDatabase[Barcode],MATCH(F777,tb_MainDatabase[Link],0)),"")</f>
        <v>8857128012063</v>
      </c>
      <c r="H777" s="62" t="str">
        <f t="array" ref="H777">IF(F777&lt;&gt;"",INDEX(tb_MainDatabase[Grand],MATCH(F777,tb_MainDatabase[Link],0)),"")</f>
        <v>EDP</v>
      </c>
      <c r="I777" s="62" t="str">
        <f t="array" ref="I777">IF(F777&lt;&gt;"",INDEX(tb_MainDatabase[Size],MATCH(F777,tb_MainDatabase[Link],0)),"")</f>
        <v>4 ml.</v>
      </c>
      <c r="J777" s="65">
        <v>1.0</v>
      </c>
      <c r="K777" s="57">
        <f t="array" ref="K777">IF(F777&lt;&gt;"",INDEX(tb_MainDatabase[ราคา],MATCH(F777,tb_MainDatabase[Link],0)),"")*J777</f>
        <v>179</v>
      </c>
      <c r="L777" s="65">
        <v>179.0</v>
      </c>
      <c r="M777" s="57">
        <f t="shared" si="2"/>
        <v>0</v>
      </c>
      <c r="N777" s="75">
        <f t="shared" si="3"/>
        <v>0</v>
      </c>
      <c r="O777" s="77"/>
      <c r="P777" s="107"/>
      <c r="Q777" s="80"/>
      <c r="R777" s="84">
        <f t="shared" si="4"/>
        <v>0</v>
      </c>
      <c r="S777" s="84"/>
      <c r="T777" s="84"/>
    </row>
    <row r="778" ht="22.5" customHeight="1">
      <c r="A778" s="41" t="s">
        <v>1160</v>
      </c>
      <c r="B778" s="44">
        <v>46067.0</v>
      </c>
      <c r="C778" s="46" t="s">
        <v>1588</v>
      </c>
      <c r="D778" s="48" t="s">
        <v>1594</v>
      </c>
      <c r="E778" s="51">
        <v>2.02600000000222E14</v>
      </c>
      <c r="F778" s="53" t="s">
        <v>1220</v>
      </c>
      <c r="G778" s="57">
        <f t="array" ref="G778">IF(F778&lt;&gt;"",INDEX(tb_MainDatabase[Barcode],MATCH(F778,tb_MainDatabase[Link],0)),"")</f>
        <v>8857128012033</v>
      </c>
      <c r="H778" s="62" t="str">
        <f t="array" ref="H778">IF(F778&lt;&gt;"",INDEX(tb_MainDatabase[Grand],MATCH(F778,tb_MainDatabase[Link],0)),"")</f>
        <v>EDP</v>
      </c>
      <c r="I778" s="62" t="str">
        <f t="array" ref="I778">IF(F778&lt;&gt;"",INDEX(tb_MainDatabase[Size],MATCH(F778,tb_MainDatabase[Link],0)),"")</f>
        <v>4 ml.</v>
      </c>
      <c r="J778" s="65">
        <v>1.0</v>
      </c>
      <c r="K778" s="57">
        <f t="array" ref="K778">IF(F778&lt;&gt;"",INDEX(tb_MainDatabase[ราคา],MATCH(F778,tb_MainDatabase[Link],0)),"")*J778</f>
        <v>179</v>
      </c>
      <c r="L778" s="65">
        <v>179.0</v>
      </c>
      <c r="M778" s="57">
        <f t="shared" si="2"/>
        <v>0</v>
      </c>
      <c r="N778" s="75">
        <f t="shared" si="3"/>
        <v>0</v>
      </c>
      <c r="O778" s="77"/>
      <c r="P778" s="107"/>
      <c r="Q778" s="80"/>
      <c r="R778" s="84">
        <f t="shared" si="4"/>
        <v>0</v>
      </c>
      <c r="S778" s="84"/>
      <c r="T778" s="84"/>
    </row>
    <row r="779" ht="22.5" customHeight="1">
      <c r="A779" s="41" t="s">
        <v>1160</v>
      </c>
      <c r="B779" s="44">
        <v>46067.0</v>
      </c>
      <c r="C779" s="46" t="s">
        <v>1588</v>
      </c>
      <c r="D779" s="48" t="s">
        <v>1598</v>
      </c>
      <c r="E779" s="51">
        <v>2.02600000000223E14</v>
      </c>
      <c r="F779" s="53" t="s">
        <v>148</v>
      </c>
      <c r="G779" s="57">
        <f t="array" ref="G779">IF(F779&lt;&gt;"",INDEX(tb_MainDatabase[Barcode],MATCH(F779,tb_MainDatabase[Link],0)),"")</f>
        <v>8857128011027</v>
      </c>
      <c r="H779" s="62" t="str">
        <f t="array" ref="H779">IF(F779&lt;&gt;"",INDEX(tb_MainDatabase[Grand],MATCH(F779,tb_MainDatabase[Link],0)),"")</f>
        <v>EDP</v>
      </c>
      <c r="I779" s="62" t="str">
        <f t="array" ref="I779">IF(F779&lt;&gt;"",INDEX(tb_MainDatabase[Size],MATCH(F779,tb_MainDatabase[Link],0)),"")</f>
        <v>50 ml.</v>
      </c>
      <c r="J779" s="65">
        <v>1.0</v>
      </c>
      <c r="K779" s="57">
        <f t="array" ref="K779">IF(F779&lt;&gt;"",INDEX(tb_MainDatabase[ราคา],MATCH(F779,tb_MainDatabase[Link],0)),"")*J779</f>
        <v>1890</v>
      </c>
      <c r="L779" s="65">
        <v>300.0</v>
      </c>
      <c r="M779" s="57">
        <f t="shared" si="2"/>
        <v>1590</v>
      </c>
      <c r="N779" s="75">
        <f t="shared" si="3"/>
        <v>3080</v>
      </c>
      <c r="O779" s="77" t="s">
        <v>370</v>
      </c>
      <c r="P779" s="142">
        <v>46067.0</v>
      </c>
      <c r="Q779" s="80">
        <v>0.5479166666666667</v>
      </c>
      <c r="R779" s="84" t="str">
        <f t="shared" si="4"/>
        <v>1771049120663448907</v>
      </c>
      <c r="S779" s="84"/>
      <c r="T779" s="84"/>
    </row>
    <row r="780" ht="22.5" customHeight="1">
      <c r="A780" s="41" t="s">
        <v>1160</v>
      </c>
      <c r="B780" s="44">
        <v>46067.0</v>
      </c>
      <c r="C780" s="46" t="s">
        <v>1588</v>
      </c>
      <c r="D780" s="48" t="s">
        <v>1598</v>
      </c>
      <c r="E780" s="51">
        <v>2.02600000000223E14</v>
      </c>
      <c r="F780" s="53" t="s">
        <v>132</v>
      </c>
      <c r="G780" s="108">
        <f t="array" ref="G780">IF(F780&lt;&gt;"",INDEX(tb_MainDatabase[Barcode],MATCH(F780,tb_MainDatabase[Link],0)),"")</f>
        <v>8857128011621</v>
      </c>
      <c r="H780" s="62" t="str">
        <f t="array" ref="H780">IF(F780&lt;&gt;"",INDEX(tb_MainDatabase[Grand],MATCH(F780,tb_MainDatabase[Link],0)),"")</f>
        <v>EDP</v>
      </c>
      <c r="I780" s="62" t="str">
        <f t="array" ref="I780">IF(F780&lt;&gt;"",INDEX(tb_MainDatabase[Size],MATCH(F780,tb_MainDatabase[Link],0)),"")</f>
        <v>50 ml.</v>
      </c>
      <c r="J780" s="65">
        <v>1.0</v>
      </c>
      <c r="K780" s="57">
        <f t="array" ref="K780">IF(F780&lt;&gt;"",INDEX(tb_MainDatabase[ราคา],MATCH(F780,tb_MainDatabase[Link],0)),"")*J780</f>
        <v>1890</v>
      </c>
      <c r="L780" s="65">
        <v>400.0</v>
      </c>
      <c r="M780" s="57">
        <f t="shared" si="2"/>
        <v>1490</v>
      </c>
      <c r="N780" s="75">
        <f t="shared" si="3"/>
        <v>0</v>
      </c>
      <c r="O780" s="77"/>
      <c r="P780" s="107"/>
      <c r="Q780" s="80"/>
      <c r="R780" s="84">
        <f t="shared" si="4"/>
        <v>0</v>
      </c>
      <c r="S780" s="84"/>
      <c r="T780" s="84"/>
    </row>
    <row r="781" ht="22.5" customHeight="1">
      <c r="A781" s="41" t="s">
        <v>1160</v>
      </c>
      <c r="B781" s="44">
        <v>46067.0</v>
      </c>
      <c r="C781" s="46" t="s">
        <v>1588</v>
      </c>
      <c r="D781" s="48" t="s">
        <v>1598</v>
      </c>
      <c r="E781" s="51">
        <v>2.02600000000223E14</v>
      </c>
      <c r="F781" s="53" t="s">
        <v>1220</v>
      </c>
      <c r="G781" s="57">
        <f t="array" ref="G781">IF(F781&lt;&gt;"",INDEX(tb_MainDatabase[Barcode],MATCH(F781,tb_MainDatabase[Link],0)),"")</f>
        <v>8857128012033</v>
      </c>
      <c r="H781" s="62" t="str">
        <f t="array" ref="H781">IF(F781&lt;&gt;"",INDEX(tb_MainDatabase[Grand],MATCH(F781,tb_MainDatabase[Link],0)),"")</f>
        <v>EDP</v>
      </c>
      <c r="I781" s="62" t="str">
        <f t="array" ref="I781">IF(F781&lt;&gt;"",INDEX(tb_MainDatabase[Size],MATCH(F781,tb_MainDatabase[Link],0)),"")</f>
        <v>4 ml.</v>
      </c>
      <c r="J781" s="65">
        <v>1.0</v>
      </c>
      <c r="K781" s="57">
        <f t="array" ref="K781">IF(F781&lt;&gt;"",INDEX(tb_MainDatabase[ราคา],MATCH(F781,tb_MainDatabase[Link],0)),"")*J781</f>
        <v>179</v>
      </c>
      <c r="L781" s="65">
        <v>179.0</v>
      </c>
      <c r="M781" s="57">
        <f t="shared" si="2"/>
        <v>0</v>
      </c>
      <c r="N781" s="75">
        <f t="shared" si="3"/>
        <v>0</v>
      </c>
      <c r="O781" s="77"/>
      <c r="P781" s="107"/>
      <c r="Q781" s="80"/>
      <c r="R781" s="84">
        <f t="shared" si="4"/>
        <v>0</v>
      </c>
      <c r="S781" s="84"/>
      <c r="T781" s="84"/>
    </row>
    <row r="782" ht="22.5" customHeight="1">
      <c r="A782" s="41" t="s">
        <v>1160</v>
      </c>
      <c r="B782" s="44">
        <v>46067.0</v>
      </c>
      <c r="C782" s="46" t="s">
        <v>1588</v>
      </c>
      <c r="D782" s="48" t="s">
        <v>1598</v>
      </c>
      <c r="E782" s="51">
        <v>2.02600000000223E14</v>
      </c>
      <c r="F782" s="53" t="s">
        <v>1510</v>
      </c>
      <c r="G782" s="57">
        <f t="array" ref="G782">IF(F782&lt;&gt;"",INDEX(tb_MainDatabase[Barcode],MATCH(F782,tb_MainDatabase[Link],0)),"")</f>
        <v>8857128012063</v>
      </c>
      <c r="H782" s="62" t="str">
        <f t="array" ref="H782">IF(F782&lt;&gt;"",INDEX(tb_MainDatabase[Grand],MATCH(F782,tb_MainDatabase[Link],0)),"")</f>
        <v>EDP</v>
      </c>
      <c r="I782" s="62" t="str">
        <f t="array" ref="I782">IF(F782&lt;&gt;"",INDEX(tb_MainDatabase[Size],MATCH(F782,tb_MainDatabase[Link],0)),"")</f>
        <v>4 ml.</v>
      </c>
      <c r="J782" s="65">
        <v>1.0</v>
      </c>
      <c r="K782" s="57">
        <f t="array" ref="K782">IF(F782&lt;&gt;"",INDEX(tb_MainDatabase[ราคา],MATCH(F782,tb_MainDatabase[Link],0)),"")*J782</f>
        <v>179</v>
      </c>
      <c r="L782" s="65">
        <v>179.0</v>
      </c>
      <c r="M782" s="57">
        <f t="shared" si="2"/>
        <v>0</v>
      </c>
      <c r="N782" s="75">
        <f t="shared" si="3"/>
        <v>0</v>
      </c>
      <c r="O782" s="77"/>
      <c r="P782" s="107"/>
      <c r="Q782" s="80"/>
      <c r="R782" s="84">
        <f t="shared" si="4"/>
        <v>0</v>
      </c>
      <c r="S782" s="84"/>
      <c r="T782" s="84"/>
    </row>
    <row r="783" ht="22.5" customHeight="1">
      <c r="A783" s="41" t="s">
        <v>1160</v>
      </c>
      <c r="B783" s="44">
        <v>46067.0</v>
      </c>
      <c r="C783" s="46" t="s">
        <v>1588</v>
      </c>
      <c r="D783" s="48" t="s">
        <v>1598</v>
      </c>
      <c r="E783" s="51">
        <v>2.02600000000223E14</v>
      </c>
      <c r="F783" s="53" t="s">
        <v>1512</v>
      </c>
      <c r="G783" s="57">
        <f t="array" ref="G783">IF(F783&lt;&gt;"",INDEX(tb_MainDatabase[Barcode],MATCH(F783,tb_MainDatabase[Link],0)),"")</f>
        <v>8857128012066</v>
      </c>
      <c r="H783" s="62" t="str">
        <f t="array" ref="H783">IF(F783&lt;&gt;"",INDEX(tb_MainDatabase[Grand],MATCH(F783,tb_MainDatabase[Link],0)),"")</f>
        <v>EDP</v>
      </c>
      <c r="I783" s="62" t="str">
        <f t="array" ref="I783">IF(F783&lt;&gt;"",INDEX(tb_MainDatabase[Size],MATCH(F783,tb_MainDatabase[Link],0)),"")</f>
        <v>4 ml.</v>
      </c>
      <c r="J783" s="65">
        <v>1.0</v>
      </c>
      <c r="K783" s="57">
        <f t="array" ref="K783">IF(F783&lt;&gt;"",INDEX(tb_MainDatabase[ราคา],MATCH(F783,tb_MainDatabase[Link],0)),"")*J783</f>
        <v>179</v>
      </c>
      <c r="L783" s="65">
        <v>179.0</v>
      </c>
      <c r="M783" s="57">
        <f t="shared" si="2"/>
        <v>0</v>
      </c>
      <c r="N783" s="75">
        <f t="shared" si="3"/>
        <v>0</v>
      </c>
      <c r="O783" s="77"/>
      <c r="P783" s="107"/>
      <c r="Q783" s="80"/>
      <c r="R783" s="84">
        <f t="shared" si="4"/>
        <v>0</v>
      </c>
      <c r="S783" s="84"/>
      <c r="T783" s="84"/>
    </row>
    <row r="784" ht="22.5" customHeight="1">
      <c r="A784" s="41" t="s">
        <v>1160</v>
      </c>
      <c r="B784" s="44">
        <v>46067.0</v>
      </c>
      <c r="C784" s="46" t="s">
        <v>1588</v>
      </c>
      <c r="D784" s="48" t="s">
        <v>1598</v>
      </c>
      <c r="E784" s="51">
        <v>2.02600000000223E14</v>
      </c>
      <c r="F784" s="53" t="s">
        <v>1506</v>
      </c>
      <c r="G784" s="57">
        <f t="array" ref="G784">IF(F784&lt;&gt;"",INDEX(tb_MainDatabase[Barcode],MATCH(F784,tb_MainDatabase[Link],0)),"")</f>
        <v>8857128012061</v>
      </c>
      <c r="H784" s="62" t="str">
        <f t="array" ref="H784">IF(F784&lt;&gt;"",INDEX(tb_MainDatabase[Grand],MATCH(F784,tb_MainDatabase[Link],0)),"")</f>
        <v>EDP</v>
      </c>
      <c r="I784" s="62" t="str">
        <f t="array" ref="I784">IF(F784&lt;&gt;"",INDEX(tb_MainDatabase[Size],MATCH(F784,tb_MainDatabase[Link],0)),"")</f>
        <v>4 ml.</v>
      </c>
      <c r="J784" s="65">
        <v>1.0</v>
      </c>
      <c r="K784" s="57">
        <f t="array" ref="K784">IF(F784&lt;&gt;"",INDEX(tb_MainDatabase[ราคา],MATCH(F784,tb_MainDatabase[Link],0)),"")*J784</f>
        <v>179</v>
      </c>
      <c r="L784" s="65">
        <v>179.0</v>
      </c>
      <c r="M784" s="57">
        <f t="shared" si="2"/>
        <v>0</v>
      </c>
      <c r="N784" s="75">
        <f t="shared" si="3"/>
        <v>0</v>
      </c>
      <c r="O784" s="77"/>
      <c r="P784" s="107"/>
      <c r="Q784" s="80"/>
      <c r="R784" s="84">
        <f t="shared" si="4"/>
        <v>0</v>
      </c>
      <c r="S784" s="84"/>
      <c r="T784" s="84"/>
    </row>
    <row r="785" ht="22.5" customHeight="1">
      <c r="A785" s="41" t="s">
        <v>1160</v>
      </c>
      <c r="B785" s="44">
        <v>46067.0</v>
      </c>
      <c r="C785" s="46" t="s">
        <v>1588</v>
      </c>
      <c r="D785" s="48" t="s">
        <v>1606</v>
      </c>
      <c r="E785" s="51">
        <v>2.02600000000224E14</v>
      </c>
      <c r="F785" s="53" t="s">
        <v>195</v>
      </c>
      <c r="G785" s="57">
        <f t="array" ref="G785">IF(F785&lt;&gt;"",INDEX(tb_MainDatabase[Barcode],MATCH(F785,tb_MainDatabase[Link],0)),"")</f>
        <v>8857128011300</v>
      </c>
      <c r="H785" s="62" t="str">
        <f t="array" ref="H785">IF(F785&lt;&gt;"",INDEX(tb_MainDatabase[Grand],MATCH(F785,tb_MainDatabase[Link],0)),"")</f>
        <v>EDP</v>
      </c>
      <c r="I785" s="62" t="str">
        <f t="array" ref="I785">IF(F785&lt;&gt;"",INDEX(tb_MainDatabase[Size],MATCH(F785,tb_MainDatabase[Link],0)),"")</f>
        <v>50 ml.</v>
      </c>
      <c r="J785" s="65">
        <v>1.0</v>
      </c>
      <c r="K785" s="57">
        <f t="array" ref="K785">IF(F785&lt;&gt;"",INDEX(tb_MainDatabase[ราคา],MATCH(F785,tb_MainDatabase[Link],0)),"")*J785</f>
        <v>1890</v>
      </c>
      <c r="L785" s="65">
        <v>300.0</v>
      </c>
      <c r="M785" s="57">
        <f t="shared" si="2"/>
        <v>1590</v>
      </c>
      <c r="N785" s="75">
        <f t="shared" si="3"/>
        <v>1590</v>
      </c>
      <c r="O785" s="77" t="s">
        <v>370</v>
      </c>
      <c r="P785" s="142">
        <v>46067.0</v>
      </c>
      <c r="Q785" s="80">
        <v>0.5493055555555556</v>
      </c>
      <c r="R785" s="84" t="str">
        <f t="shared" si="4"/>
        <v>1771049427208203979</v>
      </c>
      <c r="S785" s="84"/>
      <c r="T785" s="84"/>
    </row>
    <row r="786" ht="22.5" customHeight="1">
      <c r="A786" s="41" t="s">
        <v>1160</v>
      </c>
      <c r="B786" s="44">
        <v>46067.0</v>
      </c>
      <c r="C786" s="46" t="s">
        <v>1588</v>
      </c>
      <c r="D786" s="48" t="s">
        <v>1606</v>
      </c>
      <c r="E786" s="51">
        <v>2.02600000000224E14</v>
      </c>
      <c r="F786" s="53" t="s">
        <v>1501</v>
      </c>
      <c r="G786" s="57">
        <f t="array" ref="G786">IF(F786&lt;&gt;"",INDEX(tb_MainDatabase[Barcode],MATCH(F786,tb_MainDatabase[Link],0)),"")</f>
        <v>8857128012054</v>
      </c>
      <c r="H786" s="62" t="str">
        <f t="array" ref="H786">IF(F786&lt;&gt;"",INDEX(tb_MainDatabase[Grand],MATCH(F786,tb_MainDatabase[Link],0)),"")</f>
        <v>EDP</v>
      </c>
      <c r="I786" s="62" t="str">
        <f t="array" ref="I786">IF(F786&lt;&gt;"",INDEX(tb_MainDatabase[Size],MATCH(F786,tb_MainDatabase[Link],0)),"")</f>
        <v>4 ml.</v>
      </c>
      <c r="J786" s="65">
        <v>1.0</v>
      </c>
      <c r="K786" s="57">
        <f t="array" ref="K786">IF(F786&lt;&gt;"",INDEX(tb_MainDatabase[ราคา],MATCH(F786,tb_MainDatabase[Link],0)),"")*J786</f>
        <v>179</v>
      </c>
      <c r="L786" s="65">
        <v>179.0</v>
      </c>
      <c r="M786" s="57">
        <f t="shared" si="2"/>
        <v>0</v>
      </c>
      <c r="N786" s="75">
        <f t="shared" si="3"/>
        <v>0</v>
      </c>
      <c r="O786" s="77"/>
      <c r="P786" s="107"/>
      <c r="Q786" s="80"/>
      <c r="R786" s="84">
        <f t="shared" si="4"/>
        <v>0</v>
      </c>
      <c r="S786" s="84"/>
      <c r="T786" s="84"/>
    </row>
    <row r="787" ht="22.5" customHeight="1">
      <c r="A787" s="41" t="s">
        <v>1160</v>
      </c>
      <c r="B787" s="44">
        <v>46067.0</v>
      </c>
      <c r="C787" s="46" t="s">
        <v>1588</v>
      </c>
      <c r="D787" s="48" t="s">
        <v>1606</v>
      </c>
      <c r="E787" s="51">
        <v>2.02600000000224E14</v>
      </c>
      <c r="F787" s="53" t="s">
        <v>168</v>
      </c>
      <c r="G787" s="57">
        <f t="array" ref="G787">IF(F787&lt;&gt;"",INDEX(tb_MainDatabase[Barcode],MATCH(F787,tb_MainDatabase[Link],0)),"")</f>
        <v>8857128012056</v>
      </c>
      <c r="H787" s="62" t="str">
        <f t="array" ref="H787">IF(F787&lt;&gt;"",INDEX(tb_MainDatabase[Grand],MATCH(F787,tb_MainDatabase[Link],0)),"")</f>
        <v>EDP</v>
      </c>
      <c r="I787" s="62" t="str">
        <f t="array" ref="I787">IF(F787&lt;&gt;"",INDEX(tb_MainDatabase[Size],MATCH(F787,tb_MainDatabase[Link],0)),"")</f>
        <v>4 ml.</v>
      </c>
      <c r="J787" s="65">
        <v>1.0</v>
      </c>
      <c r="K787" s="57">
        <f t="array" ref="K787">IF(F787&lt;&gt;"",INDEX(tb_MainDatabase[ราคา],MATCH(F787,tb_MainDatabase[Link],0)),"")*J787</f>
        <v>179</v>
      </c>
      <c r="L787" s="65">
        <v>179.0</v>
      </c>
      <c r="M787" s="57">
        <f t="shared" si="2"/>
        <v>0</v>
      </c>
      <c r="N787" s="75">
        <f t="shared" si="3"/>
        <v>0</v>
      </c>
      <c r="O787" s="77"/>
      <c r="P787" s="107"/>
      <c r="Q787" s="80"/>
      <c r="R787" s="84">
        <f t="shared" si="4"/>
        <v>0</v>
      </c>
      <c r="S787" s="84"/>
      <c r="T787" s="84"/>
    </row>
    <row r="788" ht="22.5" customHeight="1">
      <c r="A788" s="41" t="s">
        <v>1160</v>
      </c>
      <c r="B788" s="44">
        <v>46067.0</v>
      </c>
      <c r="C788" s="46" t="s">
        <v>1588</v>
      </c>
      <c r="D788" s="48" t="s">
        <v>1610</v>
      </c>
      <c r="E788" s="51">
        <v>2.02600000000225E14</v>
      </c>
      <c r="F788" s="53" t="s">
        <v>89</v>
      </c>
      <c r="G788" s="57">
        <f t="array" ref="G788">IF(F788&lt;&gt;"",INDEX(tb_MainDatabase[Barcode],MATCH(F788,tb_MainDatabase[Link],0)),"")</f>
        <v>8857128011058</v>
      </c>
      <c r="H788" s="62" t="str">
        <f t="array" ref="H788">IF(F788&lt;&gt;"",INDEX(tb_MainDatabase[Grand],MATCH(F788,tb_MainDatabase[Link],0)),"")</f>
        <v>EDP</v>
      </c>
      <c r="I788" s="62" t="str">
        <f t="array" ref="I788">IF(F788&lt;&gt;"",INDEX(tb_MainDatabase[Size],MATCH(F788,tb_MainDatabase[Link],0)),"")</f>
        <v>50 ml.</v>
      </c>
      <c r="J788" s="65">
        <v>1.0</v>
      </c>
      <c r="K788" s="57">
        <f t="array" ref="K788">IF(F788&lt;&gt;"",INDEX(tb_MainDatabase[ราคา],MATCH(F788,tb_MainDatabase[Link],0)),"")*J788</f>
        <v>1890</v>
      </c>
      <c r="L788" s="65">
        <v>300.0</v>
      </c>
      <c r="M788" s="57">
        <f t="shared" si="2"/>
        <v>1590</v>
      </c>
      <c r="N788" s="75">
        <f t="shared" si="3"/>
        <v>1590</v>
      </c>
      <c r="O788" s="77" t="s">
        <v>370</v>
      </c>
      <c r="P788" s="142">
        <v>46067.0</v>
      </c>
      <c r="Q788" s="80">
        <v>0.5506944444444445</v>
      </c>
      <c r="R788" s="84" t="str">
        <f t="shared" si="4"/>
        <v>1771049553040298028</v>
      </c>
      <c r="S788" s="84"/>
      <c r="T788" s="84"/>
    </row>
    <row r="789" ht="22.5" customHeight="1">
      <c r="A789" s="41" t="s">
        <v>1160</v>
      </c>
      <c r="B789" s="44">
        <v>46067.0</v>
      </c>
      <c r="C789" s="46" t="s">
        <v>1588</v>
      </c>
      <c r="D789" s="48" t="s">
        <v>1610</v>
      </c>
      <c r="E789" s="51">
        <v>2.02600000000225E14</v>
      </c>
      <c r="F789" s="53" t="s">
        <v>1512</v>
      </c>
      <c r="G789" s="57">
        <f t="array" ref="G789">IF(F789&lt;&gt;"",INDEX(tb_MainDatabase[Barcode],MATCH(F789,tb_MainDatabase[Link],0)),"")</f>
        <v>8857128012066</v>
      </c>
      <c r="H789" s="62" t="str">
        <f t="array" ref="H789">IF(F789&lt;&gt;"",INDEX(tb_MainDatabase[Grand],MATCH(F789,tb_MainDatabase[Link],0)),"")</f>
        <v>EDP</v>
      </c>
      <c r="I789" s="62" t="str">
        <f t="array" ref="I789">IF(F789&lt;&gt;"",INDEX(tb_MainDatabase[Size],MATCH(F789,tb_MainDatabase[Link],0)),"")</f>
        <v>4 ml.</v>
      </c>
      <c r="J789" s="65">
        <v>1.0</v>
      </c>
      <c r="K789" s="57">
        <f t="array" ref="K789">IF(F789&lt;&gt;"",INDEX(tb_MainDatabase[ราคา],MATCH(F789,tb_MainDatabase[Link],0)),"")*J789</f>
        <v>179</v>
      </c>
      <c r="L789" s="65">
        <v>179.0</v>
      </c>
      <c r="M789" s="57">
        <f t="shared" si="2"/>
        <v>0</v>
      </c>
      <c r="N789" s="75">
        <f t="shared" si="3"/>
        <v>0</v>
      </c>
      <c r="O789" s="77"/>
      <c r="P789" s="107"/>
      <c r="Q789" s="80"/>
      <c r="R789" s="84">
        <f t="shared" si="4"/>
        <v>0</v>
      </c>
      <c r="S789" s="84"/>
      <c r="T789" s="84"/>
    </row>
    <row r="790" ht="22.5" customHeight="1">
      <c r="A790" s="41" t="s">
        <v>1160</v>
      </c>
      <c r="B790" s="44">
        <v>46067.0</v>
      </c>
      <c r="C790" s="46" t="s">
        <v>1588</v>
      </c>
      <c r="D790" s="48" t="s">
        <v>1610</v>
      </c>
      <c r="E790" s="51">
        <v>2.02600000000225E14</v>
      </c>
      <c r="F790" s="53" t="s">
        <v>1613</v>
      </c>
      <c r="G790" s="57">
        <f t="array" ref="G790">IF(F790&lt;&gt;"",INDEX(tb_MainDatabase[Barcode],MATCH(F790,tb_MainDatabase[Link],0)),"")</f>
        <v>8857128012147</v>
      </c>
      <c r="H790" s="62" t="str">
        <f t="array" ref="H790">IF(F790&lt;&gt;"",INDEX(tb_MainDatabase[Grand],MATCH(F790,tb_MainDatabase[Link],0)),"")</f>
        <v>EDP</v>
      </c>
      <c r="I790" s="62" t="str">
        <f t="array" ref="I790">IF(F790&lt;&gt;"",INDEX(tb_MainDatabase[Size],MATCH(F790,tb_MainDatabase[Link],0)),"")</f>
        <v>4 ml.</v>
      </c>
      <c r="J790" s="65">
        <v>1.0</v>
      </c>
      <c r="K790" s="57">
        <f t="array" ref="K790">IF(F790&lt;&gt;"",INDEX(tb_MainDatabase[ราคา],MATCH(F790,tb_MainDatabase[Link],0)),"")*J790</f>
        <v>179</v>
      </c>
      <c r="L790" s="65">
        <v>179.0</v>
      </c>
      <c r="M790" s="57">
        <f t="shared" si="2"/>
        <v>0</v>
      </c>
      <c r="N790" s="75">
        <f t="shared" si="3"/>
        <v>0</v>
      </c>
      <c r="O790" s="77"/>
      <c r="P790" s="107"/>
      <c r="Q790" s="80"/>
      <c r="R790" s="84">
        <f t="shared" si="4"/>
        <v>0</v>
      </c>
      <c r="S790" s="84"/>
      <c r="T790" s="84"/>
    </row>
    <row r="791" ht="22.5" customHeight="1">
      <c r="A791" s="41" t="s">
        <v>1160</v>
      </c>
      <c r="B791" s="44">
        <v>46067.0</v>
      </c>
      <c r="C791" s="46" t="s">
        <v>1588</v>
      </c>
      <c r="D791" s="48" t="s">
        <v>1615</v>
      </c>
      <c r="E791" s="51">
        <v>2.02600000000226E14</v>
      </c>
      <c r="F791" s="53" t="s">
        <v>189</v>
      </c>
      <c r="G791" s="57">
        <f t="array" ref="G791">IF(F791&lt;&gt;"",INDEX(tb_MainDatabase[Barcode],MATCH(F791,tb_MainDatabase[Link],0)),"")</f>
        <v>8857128011140</v>
      </c>
      <c r="H791" s="62" t="str">
        <f t="array" ref="H791">IF(F791&lt;&gt;"",INDEX(tb_MainDatabase[Grand],MATCH(F791,tb_MainDatabase[Link],0)),"")</f>
        <v>EDP</v>
      </c>
      <c r="I791" s="62" t="str">
        <f t="array" ref="I791">IF(F791&lt;&gt;"",INDEX(tb_MainDatabase[Size],MATCH(F791,tb_MainDatabase[Link],0)),"")</f>
        <v>50 ml.</v>
      </c>
      <c r="J791" s="65">
        <v>1.0</v>
      </c>
      <c r="K791" s="57">
        <f t="array" ref="K791">IF(F791&lt;&gt;"",INDEX(tb_MainDatabase[ราคา],MATCH(F791,tb_MainDatabase[Link],0)),"")*J791</f>
        <v>1890</v>
      </c>
      <c r="L791" s="65">
        <v>300.0</v>
      </c>
      <c r="M791" s="57">
        <f t="shared" si="2"/>
        <v>1590</v>
      </c>
      <c r="N791" s="75">
        <f t="shared" si="3"/>
        <v>1590</v>
      </c>
      <c r="O791" s="77" t="s">
        <v>370</v>
      </c>
      <c r="P791" s="142">
        <v>46067.0</v>
      </c>
      <c r="Q791" s="80">
        <v>0.5993055555555555</v>
      </c>
      <c r="R791" s="84" t="str">
        <f t="shared" si="4"/>
        <v>1771053751598330545</v>
      </c>
      <c r="S791" s="84"/>
      <c r="T791" s="84"/>
    </row>
    <row r="792" ht="22.5" customHeight="1">
      <c r="A792" s="41" t="s">
        <v>1160</v>
      </c>
      <c r="B792" s="44">
        <v>46067.0</v>
      </c>
      <c r="C792" s="46" t="s">
        <v>1588</v>
      </c>
      <c r="D792" s="48" t="s">
        <v>1615</v>
      </c>
      <c r="E792" s="51">
        <v>2.02600000000226E14</v>
      </c>
      <c r="F792" s="53" t="s">
        <v>1512</v>
      </c>
      <c r="G792" s="57">
        <f t="array" ref="G792">IF(F792&lt;&gt;"",INDEX(tb_MainDatabase[Barcode],MATCH(F792,tb_MainDatabase[Link],0)),"")</f>
        <v>8857128012066</v>
      </c>
      <c r="H792" s="62" t="str">
        <f t="array" ref="H792">IF(F792&lt;&gt;"",INDEX(tb_MainDatabase[Grand],MATCH(F792,tb_MainDatabase[Link],0)),"")</f>
        <v>EDP</v>
      </c>
      <c r="I792" s="62" t="str">
        <f t="array" ref="I792">IF(F792&lt;&gt;"",INDEX(tb_MainDatabase[Size],MATCH(F792,tb_MainDatabase[Link],0)),"")</f>
        <v>4 ml.</v>
      </c>
      <c r="J792" s="65">
        <v>1.0</v>
      </c>
      <c r="K792" s="57">
        <f t="array" ref="K792">IF(F792&lt;&gt;"",INDEX(tb_MainDatabase[ราคา],MATCH(F792,tb_MainDatabase[Link],0)),"")*J792</f>
        <v>179</v>
      </c>
      <c r="L792" s="65">
        <v>179.0</v>
      </c>
      <c r="M792" s="57">
        <f t="shared" si="2"/>
        <v>0</v>
      </c>
      <c r="N792" s="75">
        <f t="shared" si="3"/>
        <v>0</v>
      </c>
      <c r="O792" s="77"/>
      <c r="P792" s="107"/>
      <c r="Q792" s="80"/>
      <c r="R792" s="84">
        <f t="shared" si="4"/>
        <v>0</v>
      </c>
      <c r="S792" s="84"/>
      <c r="T792" s="84"/>
    </row>
    <row r="793" ht="22.5" customHeight="1">
      <c r="A793" s="41" t="s">
        <v>1160</v>
      </c>
      <c r="B793" s="44">
        <v>46067.0</v>
      </c>
      <c r="C793" s="46" t="s">
        <v>1588</v>
      </c>
      <c r="D793" s="48" t="s">
        <v>1615</v>
      </c>
      <c r="E793" s="51">
        <v>2.02600000000226E14</v>
      </c>
      <c r="F793" s="53" t="s">
        <v>168</v>
      </c>
      <c r="G793" s="57">
        <f t="array" ref="G793">IF(F793&lt;&gt;"",INDEX(tb_MainDatabase[Barcode],MATCH(F793,tb_MainDatabase[Link],0)),"")</f>
        <v>8857128012056</v>
      </c>
      <c r="H793" s="62" t="str">
        <f t="array" ref="H793">IF(F793&lt;&gt;"",INDEX(tb_MainDatabase[Grand],MATCH(F793,tb_MainDatabase[Link],0)),"")</f>
        <v>EDP</v>
      </c>
      <c r="I793" s="62" t="str">
        <f t="array" ref="I793">IF(F793&lt;&gt;"",INDEX(tb_MainDatabase[Size],MATCH(F793,tb_MainDatabase[Link],0)),"")</f>
        <v>4 ml.</v>
      </c>
      <c r="J793" s="65">
        <v>1.0</v>
      </c>
      <c r="K793" s="57">
        <f t="array" ref="K793">IF(F793&lt;&gt;"",INDEX(tb_MainDatabase[ราคา],MATCH(F793,tb_MainDatabase[Link],0)),"")*J793</f>
        <v>179</v>
      </c>
      <c r="L793" s="65">
        <v>179.0</v>
      </c>
      <c r="M793" s="57">
        <f t="shared" si="2"/>
        <v>0</v>
      </c>
      <c r="N793" s="75">
        <f t="shared" si="3"/>
        <v>0</v>
      </c>
      <c r="O793" s="77"/>
      <c r="P793" s="107"/>
      <c r="Q793" s="80"/>
      <c r="R793" s="84">
        <f t="shared" si="4"/>
        <v>0</v>
      </c>
      <c r="S793" s="84"/>
      <c r="T793" s="84"/>
    </row>
    <row r="794" ht="22.5" customHeight="1">
      <c r="A794" s="41" t="s">
        <v>1160</v>
      </c>
      <c r="B794" s="44">
        <v>46067.0</v>
      </c>
      <c r="C794" s="46" t="s">
        <v>1588</v>
      </c>
      <c r="D794" s="48" t="s">
        <v>1619</v>
      </c>
      <c r="E794" s="51">
        <v>2.02600000000227E14</v>
      </c>
      <c r="F794" s="53" t="s">
        <v>312</v>
      </c>
      <c r="G794" s="57">
        <f t="array" ref="G794">IF(F794&lt;&gt;"",INDEX(tb_MainDatabase[Barcode],MATCH(F794,tb_MainDatabase[Link],0)),"")</f>
        <v>8857128012116</v>
      </c>
      <c r="H794" s="62" t="str">
        <f t="array" ref="H794">IF(F794&lt;&gt;"",INDEX(tb_MainDatabase[Grand],MATCH(F794,tb_MainDatabase[Link],0)),"")</f>
        <v>PARFUM</v>
      </c>
      <c r="I794" s="62" t="str">
        <f t="array" ref="I794">IF(F794&lt;&gt;"",INDEX(tb_MainDatabase[Size],MATCH(F794,tb_MainDatabase[Link],0)),"")</f>
        <v>10 ml.</v>
      </c>
      <c r="J794" s="65">
        <v>1.0</v>
      </c>
      <c r="K794" s="57">
        <f t="array" ref="K794">IF(F794&lt;&gt;"",INDEX(tb_MainDatabase[ราคา],MATCH(F794,tb_MainDatabase[Link],0)),"")*J794</f>
        <v>850</v>
      </c>
      <c r="L794" s="65">
        <v>100.0</v>
      </c>
      <c r="M794" s="57">
        <f t="shared" si="2"/>
        <v>750</v>
      </c>
      <c r="N794" s="75">
        <f t="shared" si="3"/>
        <v>750</v>
      </c>
      <c r="O794" s="77" t="s">
        <v>370</v>
      </c>
      <c r="P794" s="142">
        <v>46067.0</v>
      </c>
      <c r="Q794" s="80">
        <v>0.7458333333333333</v>
      </c>
      <c r="R794" s="84" t="str">
        <f t="shared" si="4"/>
        <v>1771066443255159137</v>
      </c>
      <c r="S794" s="84"/>
      <c r="T794" s="84"/>
    </row>
    <row r="795" ht="22.5" customHeight="1">
      <c r="A795" s="41" t="s">
        <v>1160</v>
      </c>
      <c r="B795" s="44">
        <v>46067.0</v>
      </c>
      <c r="C795" s="46" t="s">
        <v>1588</v>
      </c>
      <c r="D795" s="48" t="s">
        <v>1621</v>
      </c>
      <c r="E795" s="51">
        <v>2.02600000000228E14</v>
      </c>
      <c r="F795" s="53" t="s">
        <v>269</v>
      </c>
      <c r="G795" s="57">
        <f t="array" ref="G795">IF(F795&lt;&gt;"",INDEX(tb_MainDatabase[Barcode],MATCH(F795,tb_MainDatabase[Link],0)),"")</f>
        <v>8857128012060</v>
      </c>
      <c r="H795" s="62" t="str">
        <f t="array" ref="H795">IF(F795&lt;&gt;"",INDEX(tb_MainDatabase[Grand],MATCH(F795,tb_MainDatabase[Link],0)),"")</f>
        <v>EDP</v>
      </c>
      <c r="I795" s="62" t="str">
        <f t="array" ref="I795">IF(F795&lt;&gt;"",INDEX(tb_MainDatabase[Size],MATCH(F795,tb_MainDatabase[Link],0)),"")</f>
        <v>10 ml.</v>
      </c>
      <c r="J795" s="65">
        <v>1.0</v>
      </c>
      <c r="K795" s="57">
        <f t="array" ref="K795">IF(F795&lt;&gt;"",INDEX(tb_MainDatabase[ราคา],MATCH(F795,tb_MainDatabase[Link],0)),"")*J795</f>
        <v>450</v>
      </c>
      <c r="L795" s="65">
        <v>60.0</v>
      </c>
      <c r="M795" s="57">
        <f t="shared" si="2"/>
        <v>390</v>
      </c>
      <c r="N795" s="75">
        <f t="shared" si="3"/>
        <v>8260</v>
      </c>
      <c r="O795" s="77" t="s">
        <v>60</v>
      </c>
      <c r="P795" s="142">
        <v>46067.0</v>
      </c>
      <c r="Q795" s="80">
        <v>0.7743055555555556</v>
      </c>
      <c r="R795" s="84" t="str">
        <f t="shared" si="4"/>
        <v>1771067552439569357</v>
      </c>
      <c r="S795" s="84"/>
      <c r="T795" s="84"/>
    </row>
    <row r="796" ht="22.5" customHeight="1">
      <c r="A796" s="41" t="s">
        <v>1160</v>
      </c>
      <c r="B796" s="44">
        <v>46067.0</v>
      </c>
      <c r="C796" s="46" t="s">
        <v>1588</v>
      </c>
      <c r="D796" s="48" t="s">
        <v>1621</v>
      </c>
      <c r="E796" s="51">
        <v>2.02600000000228E14</v>
      </c>
      <c r="F796" s="53" t="s">
        <v>129</v>
      </c>
      <c r="G796" s="57">
        <f t="array" ref="G796">IF(F796&lt;&gt;"",INDEX(tb_MainDatabase[Barcode],MATCH(F796,tb_MainDatabase[Link],0)),"")</f>
        <v>8857128012034</v>
      </c>
      <c r="H796" s="62" t="str">
        <f t="array" ref="H796">IF(F796&lt;&gt;"",INDEX(tb_MainDatabase[Grand],MATCH(F796,tb_MainDatabase[Link],0)),"")</f>
        <v>EDP</v>
      </c>
      <c r="I796" s="62" t="str">
        <f t="array" ref="I796">IF(F796&lt;&gt;"",INDEX(tb_MainDatabase[Size],MATCH(F796,tb_MainDatabase[Link],0)),"")</f>
        <v>10 ml.</v>
      </c>
      <c r="J796" s="65">
        <v>1.0</v>
      </c>
      <c r="K796" s="57">
        <f t="array" ref="K796">IF(F796&lt;&gt;"",INDEX(tb_MainDatabase[ราคา],MATCH(F796,tb_MainDatabase[Link],0)),"")*J796</f>
        <v>450</v>
      </c>
      <c r="L796" s="65">
        <v>60.0</v>
      </c>
      <c r="M796" s="57">
        <f t="shared" si="2"/>
        <v>390</v>
      </c>
      <c r="N796" s="75">
        <f t="shared" si="3"/>
        <v>0</v>
      </c>
      <c r="O796" s="77"/>
      <c r="P796" s="107"/>
      <c r="Q796" s="80"/>
      <c r="R796" s="84">
        <f t="shared" si="4"/>
        <v>0</v>
      </c>
      <c r="S796" s="84"/>
      <c r="T796" s="84"/>
    </row>
    <row r="797" ht="22.5" customHeight="1">
      <c r="A797" s="115" t="s">
        <v>1160</v>
      </c>
      <c r="B797" s="44">
        <v>46067.0</v>
      </c>
      <c r="C797" s="46" t="s">
        <v>1588</v>
      </c>
      <c r="D797" s="48" t="s">
        <v>1621</v>
      </c>
      <c r="E797" s="51">
        <v>2.02600000000228E14</v>
      </c>
      <c r="F797" s="53" t="s">
        <v>94</v>
      </c>
      <c r="G797" s="57">
        <f t="array" ref="G797">IF(F797&lt;&gt;"",INDEX(tb_MainDatabase[Barcode],MATCH(F797,tb_MainDatabase[Link],0)),"")</f>
        <v>8857128012039</v>
      </c>
      <c r="H797" s="62" t="str">
        <f t="array" ref="H797">IF(F797&lt;&gt;"",INDEX(tb_MainDatabase[Grand],MATCH(F797,tb_MainDatabase[Link],0)),"")</f>
        <v>EDP</v>
      </c>
      <c r="I797" s="62" t="str">
        <f t="array" ref="I797">IF(F797&lt;&gt;"",INDEX(tb_MainDatabase[Size],MATCH(F797,tb_MainDatabase[Link],0)),"")</f>
        <v>10 ml.</v>
      </c>
      <c r="J797" s="65">
        <v>2.0</v>
      </c>
      <c r="K797" s="57">
        <f t="array" ref="K797">IF(F797&lt;&gt;"",INDEX(tb_MainDatabase[ราคา],MATCH(F797,tb_MainDatabase[Link],0)),"")*J797</f>
        <v>900</v>
      </c>
      <c r="L797" s="65">
        <v>60.0</v>
      </c>
      <c r="M797" s="57">
        <f t="shared" si="2"/>
        <v>780</v>
      </c>
      <c r="N797" s="75">
        <f t="shared" si="3"/>
        <v>0</v>
      </c>
      <c r="O797" s="77"/>
      <c r="P797" s="107"/>
      <c r="Q797" s="80"/>
      <c r="R797" s="84">
        <f t="shared" si="4"/>
        <v>0</v>
      </c>
      <c r="S797" s="84"/>
      <c r="T797" s="84"/>
    </row>
    <row r="798" ht="22.5" customHeight="1">
      <c r="A798" s="115" t="s">
        <v>1160</v>
      </c>
      <c r="B798" s="44">
        <v>46067.0</v>
      </c>
      <c r="C798" s="46" t="s">
        <v>1588</v>
      </c>
      <c r="D798" s="48" t="s">
        <v>1621</v>
      </c>
      <c r="E798" s="51">
        <v>2.02600000000228E14</v>
      </c>
      <c r="F798" s="53" t="s">
        <v>312</v>
      </c>
      <c r="G798" s="57">
        <f t="array" ref="G798">IF(F798&lt;&gt;"",INDEX(tb_MainDatabase[Barcode],MATCH(F798,tb_MainDatabase[Link],0)),"")</f>
        <v>8857128012116</v>
      </c>
      <c r="H798" s="62" t="str">
        <f t="array" ref="H798">IF(F798&lt;&gt;"",INDEX(tb_MainDatabase[Grand],MATCH(F798,tb_MainDatabase[Link],0)),"")</f>
        <v>PARFUM</v>
      </c>
      <c r="I798" s="62" t="str">
        <f t="array" ref="I798">IF(F798&lt;&gt;"",INDEX(tb_MainDatabase[Size],MATCH(F798,tb_MainDatabase[Link],0)),"")</f>
        <v>10 ml.</v>
      </c>
      <c r="J798" s="65">
        <v>5.0</v>
      </c>
      <c r="K798" s="57">
        <f t="array" ref="K798">IF(F798&lt;&gt;"",INDEX(tb_MainDatabase[ราคา],MATCH(F798,tb_MainDatabase[Link],0)),"")*J798</f>
        <v>4250</v>
      </c>
      <c r="L798" s="65">
        <v>100.0</v>
      </c>
      <c r="M798" s="57">
        <f t="shared" si="2"/>
        <v>3750</v>
      </c>
      <c r="N798" s="75">
        <f t="shared" si="3"/>
        <v>0</v>
      </c>
      <c r="O798" s="77"/>
      <c r="P798" s="107"/>
      <c r="Q798" s="80"/>
      <c r="R798" s="84">
        <f t="shared" si="4"/>
        <v>0</v>
      </c>
      <c r="S798" s="84"/>
      <c r="T798" s="84"/>
    </row>
    <row r="799" ht="22.5" customHeight="1">
      <c r="A799" s="115" t="s">
        <v>1160</v>
      </c>
      <c r="B799" s="44">
        <v>46067.0</v>
      </c>
      <c r="C799" s="46" t="s">
        <v>1588</v>
      </c>
      <c r="D799" s="48" t="s">
        <v>1621</v>
      </c>
      <c r="E799" s="51">
        <v>2.02600000000228E14</v>
      </c>
      <c r="F799" s="53" t="s">
        <v>180</v>
      </c>
      <c r="G799" s="57">
        <f t="array" ref="G799">IF(F799&lt;&gt;"",INDEX(tb_MainDatabase[Barcode],MATCH(F799,tb_MainDatabase[Link],0)),"")</f>
        <v>8857128012108</v>
      </c>
      <c r="H799" s="62" t="str">
        <f t="array" ref="H799">IF(F799&lt;&gt;"",INDEX(tb_MainDatabase[Grand],MATCH(F799,tb_MainDatabase[Link],0)),"")</f>
        <v>EDP+</v>
      </c>
      <c r="I799" s="62" t="str">
        <f t="array" ref="I799">IF(F799&lt;&gt;"",INDEX(tb_MainDatabase[Size],MATCH(F799,tb_MainDatabase[Link],0)),"")</f>
        <v>10 ml.</v>
      </c>
      <c r="J799" s="65">
        <v>5.0</v>
      </c>
      <c r="K799" s="57">
        <f t="array" ref="K799">IF(F799&lt;&gt;"",INDEX(tb_MainDatabase[ราคา],MATCH(F799,tb_MainDatabase[Link],0)),"")*J799</f>
        <v>3250</v>
      </c>
      <c r="L799" s="65">
        <v>60.0</v>
      </c>
      <c r="M799" s="57">
        <f t="shared" si="2"/>
        <v>2950</v>
      </c>
      <c r="N799" s="75">
        <f t="shared" si="3"/>
        <v>0</v>
      </c>
      <c r="O799" s="77"/>
      <c r="P799" s="107"/>
      <c r="Q799" s="80"/>
      <c r="R799" s="84">
        <f t="shared" si="4"/>
        <v>0</v>
      </c>
      <c r="S799" s="84"/>
      <c r="T799" s="84"/>
    </row>
    <row r="800" ht="22.5" customHeight="1">
      <c r="A800" s="115" t="s">
        <v>1160</v>
      </c>
      <c r="B800" s="44">
        <v>46067.0</v>
      </c>
      <c r="C800" s="46" t="s">
        <v>1588</v>
      </c>
      <c r="D800" s="48" t="s">
        <v>1627</v>
      </c>
      <c r="E800" s="51">
        <v>2.02600000000229E14</v>
      </c>
      <c r="F800" s="53" t="s">
        <v>148</v>
      </c>
      <c r="G800" s="57">
        <f t="array" ref="G800">IF(F800&lt;&gt;"",INDEX(tb_MainDatabase[Barcode],MATCH(F800,tb_MainDatabase[Link],0)),"")</f>
        <v>8857128011027</v>
      </c>
      <c r="H800" s="62" t="str">
        <f t="array" ref="H800">IF(F800&lt;&gt;"",INDEX(tb_MainDatabase[Grand],MATCH(F800,tb_MainDatabase[Link],0)),"")</f>
        <v>EDP</v>
      </c>
      <c r="I800" s="62" t="str">
        <f t="array" ref="I800">IF(F800&lt;&gt;"",INDEX(tb_MainDatabase[Size],MATCH(F800,tb_MainDatabase[Link],0)),"")</f>
        <v>50 ml.</v>
      </c>
      <c r="J800" s="65">
        <v>1.0</v>
      </c>
      <c r="K800" s="57">
        <f t="array" ref="K800">IF(F800&lt;&gt;"",INDEX(tb_MainDatabase[ราคา],MATCH(F800,tb_MainDatabase[Link],0)),"")*J800</f>
        <v>1890</v>
      </c>
      <c r="L800" s="65">
        <v>300.0</v>
      </c>
      <c r="M800" s="57">
        <f t="shared" si="2"/>
        <v>1590</v>
      </c>
      <c r="N800" s="75">
        <f t="shared" si="3"/>
        <v>1590</v>
      </c>
      <c r="O800" s="77" t="s">
        <v>133</v>
      </c>
      <c r="P800" s="107"/>
      <c r="Q800" s="80"/>
      <c r="R800" s="84" t="str">
        <f t="shared" si="4"/>
        <v>1771071127050699579</v>
      </c>
      <c r="S800" s="84"/>
      <c r="T800" s="84"/>
    </row>
    <row r="801" ht="22.5" customHeight="1">
      <c r="A801" s="115" t="s">
        <v>1160</v>
      </c>
      <c r="B801" s="44">
        <v>46067.0</v>
      </c>
      <c r="C801" s="46" t="s">
        <v>1588</v>
      </c>
      <c r="D801" s="48" t="s">
        <v>1627</v>
      </c>
      <c r="E801" s="51">
        <v>2.02600000000229E14</v>
      </c>
      <c r="F801" s="53" t="s">
        <v>1510</v>
      </c>
      <c r="G801" s="57">
        <f t="array" ref="G801">IF(F801&lt;&gt;"",INDEX(tb_MainDatabase[Barcode],MATCH(F801,tb_MainDatabase[Link],0)),"")</f>
        <v>8857128012063</v>
      </c>
      <c r="H801" s="62" t="str">
        <f t="array" ref="H801">IF(F801&lt;&gt;"",INDEX(tb_MainDatabase[Grand],MATCH(F801,tb_MainDatabase[Link],0)),"")</f>
        <v>EDP</v>
      </c>
      <c r="I801" s="62" t="str">
        <f t="array" ref="I801">IF(F801&lt;&gt;"",INDEX(tb_MainDatabase[Size],MATCH(F801,tb_MainDatabase[Link],0)),"")</f>
        <v>4 ml.</v>
      </c>
      <c r="J801" s="65">
        <v>1.0</v>
      </c>
      <c r="K801" s="57">
        <f t="array" ref="K801">IF(F801&lt;&gt;"",INDEX(tb_MainDatabase[ราคา],MATCH(F801,tb_MainDatabase[Link],0)),"")*J801</f>
        <v>179</v>
      </c>
      <c r="L801" s="65">
        <v>179.0</v>
      </c>
      <c r="M801" s="57">
        <f t="shared" si="2"/>
        <v>0</v>
      </c>
      <c r="N801" s="75">
        <f t="shared" si="3"/>
        <v>0</v>
      </c>
      <c r="O801" s="77"/>
      <c r="P801" s="107"/>
      <c r="Q801" s="80"/>
      <c r="R801" s="84">
        <f t="shared" si="4"/>
        <v>0</v>
      </c>
      <c r="S801" s="84"/>
      <c r="T801" s="84"/>
    </row>
    <row r="802" ht="22.5" customHeight="1">
      <c r="A802" s="115" t="s">
        <v>1160</v>
      </c>
      <c r="B802" s="44">
        <v>46067.0</v>
      </c>
      <c r="C802" s="46" t="s">
        <v>1588</v>
      </c>
      <c r="D802" s="48" t="s">
        <v>1627</v>
      </c>
      <c r="E802" s="51">
        <v>2.02600000000229E14</v>
      </c>
      <c r="F802" s="53" t="s">
        <v>168</v>
      </c>
      <c r="G802" s="57">
        <f t="array" ref="G802">IF(F802&lt;&gt;"",INDEX(tb_MainDatabase[Barcode],MATCH(F802,tb_MainDatabase[Link],0)),"")</f>
        <v>8857128012056</v>
      </c>
      <c r="H802" s="62" t="str">
        <f t="array" ref="H802">IF(F802&lt;&gt;"",INDEX(tb_MainDatabase[Grand],MATCH(F802,tb_MainDatabase[Link],0)),"")</f>
        <v>EDP</v>
      </c>
      <c r="I802" s="62" t="str">
        <f t="array" ref="I802">IF(F802&lt;&gt;"",INDEX(tb_MainDatabase[Size],MATCH(F802,tb_MainDatabase[Link],0)),"")</f>
        <v>4 ml.</v>
      </c>
      <c r="J802" s="65">
        <v>1.0</v>
      </c>
      <c r="K802" s="57">
        <f t="array" ref="K802">IF(F802&lt;&gt;"",INDEX(tb_MainDatabase[ราคา],MATCH(F802,tb_MainDatabase[Link],0)),"")*J802</f>
        <v>179</v>
      </c>
      <c r="L802" s="65">
        <v>179.0</v>
      </c>
      <c r="M802" s="57">
        <f t="shared" si="2"/>
        <v>0</v>
      </c>
      <c r="N802" s="75">
        <f t="shared" si="3"/>
        <v>0</v>
      </c>
      <c r="O802" s="77"/>
      <c r="P802" s="107"/>
      <c r="Q802" s="80"/>
      <c r="R802" s="84">
        <f t="shared" si="4"/>
        <v>0</v>
      </c>
      <c r="S802" s="84"/>
      <c r="T802" s="84"/>
    </row>
    <row r="803" ht="22.5" customHeight="1">
      <c r="A803" s="115" t="s">
        <v>1160</v>
      </c>
      <c r="B803" s="44">
        <v>46067.0</v>
      </c>
      <c r="C803" s="46" t="s">
        <v>1588</v>
      </c>
      <c r="D803" s="48" t="s">
        <v>1632</v>
      </c>
      <c r="E803" s="51">
        <v>2.0260000000023E14</v>
      </c>
      <c r="F803" s="53" t="s">
        <v>255</v>
      </c>
      <c r="G803" s="57">
        <f t="array" ref="G803">IF(F803&lt;&gt;"",INDEX(tb_MainDatabase[Barcode],MATCH(F803,tb_MainDatabase[Link],0)),"")</f>
        <v>8857128012047</v>
      </c>
      <c r="H803" s="62" t="str">
        <f t="array" ref="H803">IF(F803&lt;&gt;"",INDEX(tb_MainDatabase[Grand],MATCH(F803,tb_MainDatabase[Link],0)),"")</f>
        <v>EDP</v>
      </c>
      <c r="I803" s="62" t="str">
        <f t="array" ref="I803">IF(F803&lt;&gt;"",INDEX(tb_MainDatabase[Size],MATCH(F803,tb_MainDatabase[Link],0)),"")</f>
        <v>10 ml.</v>
      </c>
      <c r="J803" s="65">
        <v>1.0</v>
      </c>
      <c r="K803" s="57">
        <f t="array" ref="K803">IF(F803&lt;&gt;"",INDEX(tb_MainDatabase[ราคา],MATCH(F803,tb_MainDatabase[Link],0)),"")*J803</f>
        <v>450</v>
      </c>
      <c r="L803" s="65">
        <v>60.0</v>
      </c>
      <c r="M803" s="57">
        <f t="shared" si="2"/>
        <v>390</v>
      </c>
      <c r="N803" s="75">
        <f t="shared" si="3"/>
        <v>390</v>
      </c>
      <c r="O803" s="77" t="s">
        <v>133</v>
      </c>
      <c r="P803" s="107"/>
      <c r="Q803" s="80"/>
      <c r="R803" s="84" t="str">
        <f t="shared" si="4"/>
        <v>1771075331710693625</v>
      </c>
      <c r="S803" s="84"/>
      <c r="T803" s="84"/>
    </row>
    <row r="804" ht="22.5" customHeight="1">
      <c r="A804" s="115" t="s">
        <v>1160</v>
      </c>
      <c r="B804" s="44">
        <v>46067.0</v>
      </c>
      <c r="C804" s="46" t="s">
        <v>1588</v>
      </c>
      <c r="D804" s="48" t="s">
        <v>1634</v>
      </c>
      <c r="E804" s="51">
        <v>2.02600000000231E14</v>
      </c>
      <c r="F804" s="53" t="s">
        <v>212</v>
      </c>
      <c r="G804" s="57">
        <f t="array" ref="G804">IF(F804&lt;&gt;"",INDEX(tb_MainDatabase[Barcode],MATCH(F804,tb_MainDatabase[Link],0)),"")</f>
        <v>8857128011911</v>
      </c>
      <c r="H804" s="62" t="str">
        <f t="array" ref="H804">IF(F804&lt;&gt;"",INDEX(tb_MainDatabase[Grand],MATCH(F804,tb_MainDatabase[Link],0)),"")</f>
        <v>EDP</v>
      </c>
      <c r="I804" s="62" t="str">
        <f t="array" ref="I804">IF(F804&lt;&gt;"",INDEX(tb_MainDatabase[Size],MATCH(F804,tb_MainDatabase[Link],0)),"")</f>
        <v>30 ml.</v>
      </c>
      <c r="J804" s="65">
        <v>1.0</v>
      </c>
      <c r="K804" s="57">
        <f t="array" ref="K804">IF(F804&lt;&gt;"",INDEX(tb_MainDatabase[ราคา],MATCH(F804,tb_MainDatabase[Link],0)),"")*J804</f>
        <v>1290</v>
      </c>
      <c r="L804" s="65">
        <v>200.0</v>
      </c>
      <c r="M804" s="57">
        <f t="shared" si="2"/>
        <v>1090</v>
      </c>
      <c r="N804" s="75">
        <f t="shared" si="3"/>
        <v>1090</v>
      </c>
      <c r="O804" s="77" t="s">
        <v>370</v>
      </c>
      <c r="P804" s="142">
        <v>46067.0</v>
      </c>
      <c r="Q804" s="80">
        <v>0.8590277777777777</v>
      </c>
      <c r="R804" s="84" t="str">
        <f t="shared" si="4"/>
        <v>1771075786789372715</v>
      </c>
      <c r="S804" s="84"/>
      <c r="T804" s="84"/>
    </row>
    <row r="805" ht="22.5" customHeight="1">
      <c r="A805" s="115" t="s">
        <v>1160</v>
      </c>
      <c r="B805" s="44">
        <v>46067.0</v>
      </c>
      <c r="C805" s="46" t="s">
        <v>1588</v>
      </c>
      <c r="D805" s="48" t="s">
        <v>1636</v>
      </c>
      <c r="E805" s="51">
        <v>2.02600000000232E14</v>
      </c>
      <c r="F805" s="53" t="s">
        <v>143</v>
      </c>
      <c r="G805" s="57">
        <f t="array" ref="G805">IF(F805&lt;&gt;"",INDEX(tb_MainDatabase[Barcode],MATCH(F805,tb_MainDatabase[Link],0)),"")</f>
        <v>8857128011041</v>
      </c>
      <c r="H805" s="62" t="str">
        <f t="array" ref="H805">IF(F805&lt;&gt;"",INDEX(tb_MainDatabase[Grand],MATCH(F805,tb_MainDatabase[Link],0)),"")</f>
        <v>EDP</v>
      </c>
      <c r="I805" s="62" t="str">
        <f t="array" ref="I805">IF(F805&lt;&gt;"",INDEX(tb_MainDatabase[Size],MATCH(F805,tb_MainDatabase[Link],0)),"")</f>
        <v>50 ml.</v>
      </c>
      <c r="J805" s="65">
        <v>1.0</v>
      </c>
      <c r="K805" s="57">
        <f t="array" ref="K805">IF(F805&lt;&gt;"",INDEX(tb_MainDatabase[ราคา],MATCH(F805,tb_MainDatabase[Link],0)),"")*J805</f>
        <v>1890</v>
      </c>
      <c r="L805" s="65">
        <v>300.0</v>
      </c>
      <c r="M805" s="57">
        <f t="shared" si="2"/>
        <v>1590</v>
      </c>
      <c r="N805" s="75">
        <f t="shared" si="3"/>
        <v>1590</v>
      </c>
      <c r="O805" s="77" t="s">
        <v>60</v>
      </c>
      <c r="P805" s="142">
        <v>46067.0</v>
      </c>
      <c r="Q805" s="80">
        <v>0.8791666666666667</v>
      </c>
      <c r="R805" s="84" t="str">
        <f t="shared" si="4"/>
        <v>1771077881336550686</v>
      </c>
      <c r="S805" s="84"/>
      <c r="T805" s="84"/>
    </row>
    <row r="806" ht="22.5" customHeight="1">
      <c r="A806" s="115" t="s">
        <v>1160</v>
      </c>
      <c r="B806" s="44">
        <v>46067.0</v>
      </c>
      <c r="C806" s="46" t="s">
        <v>1588</v>
      </c>
      <c r="D806" s="48" t="s">
        <v>1636</v>
      </c>
      <c r="E806" s="51">
        <v>2.02600000000232E14</v>
      </c>
      <c r="F806" s="53" t="s">
        <v>168</v>
      </c>
      <c r="G806" s="57">
        <f t="array" ref="G806">IF(F806&lt;&gt;"",INDEX(tb_MainDatabase[Barcode],MATCH(F806,tb_MainDatabase[Link],0)),"")</f>
        <v>8857128012056</v>
      </c>
      <c r="H806" s="62" t="str">
        <f t="array" ref="H806">IF(F806&lt;&gt;"",INDEX(tb_MainDatabase[Grand],MATCH(F806,tb_MainDatabase[Link],0)),"")</f>
        <v>EDP</v>
      </c>
      <c r="I806" s="62" t="str">
        <f t="array" ref="I806">IF(F806&lt;&gt;"",INDEX(tb_MainDatabase[Size],MATCH(F806,tb_MainDatabase[Link],0)),"")</f>
        <v>4 ml.</v>
      </c>
      <c r="J806" s="65">
        <v>1.0</v>
      </c>
      <c r="K806" s="57">
        <f t="array" ref="K806">IF(F806&lt;&gt;"",INDEX(tb_MainDatabase[ราคา],MATCH(F806,tb_MainDatabase[Link],0)),"")*J806</f>
        <v>179</v>
      </c>
      <c r="L806" s="65">
        <v>179.0</v>
      </c>
      <c r="M806" s="57">
        <f t="shared" si="2"/>
        <v>0</v>
      </c>
      <c r="N806" s="75">
        <f t="shared" si="3"/>
        <v>0</v>
      </c>
      <c r="O806" s="77"/>
      <c r="P806" s="107"/>
      <c r="Q806" s="80"/>
      <c r="R806" s="84">
        <f t="shared" si="4"/>
        <v>0</v>
      </c>
      <c r="S806" s="84"/>
      <c r="T806" s="84"/>
    </row>
    <row r="807" ht="22.5" customHeight="1">
      <c r="A807" s="115" t="s">
        <v>1160</v>
      </c>
      <c r="B807" s="44">
        <v>46067.0</v>
      </c>
      <c r="C807" s="46" t="s">
        <v>1588</v>
      </c>
      <c r="D807" s="48" t="s">
        <v>1636</v>
      </c>
      <c r="E807" s="51">
        <v>2.02600000000232E14</v>
      </c>
      <c r="F807" s="53" t="s">
        <v>1510</v>
      </c>
      <c r="G807" s="57">
        <f t="array" ref="G807">IF(F807&lt;&gt;"",INDEX(tb_MainDatabase[Barcode],MATCH(F807,tb_MainDatabase[Link],0)),"")</f>
        <v>8857128012063</v>
      </c>
      <c r="H807" s="62" t="str">
        <f t="array" ref="H807">IF(F807&lt;&gt;"",INDEX(tb_MainDatabase[Grand],MATCH(F807,tb_MainDatabase[Link],0)),"")</f>
        <v>EDP</v>
      </c>
      <c r="I807" s="62" t="str">
        <f t="array" ref="I807">IF(F807&lt;&gt;"",INDEX(tb_MainDatabase[Size],MATCH(F807,tb_MainDatabase[Link],0)),"")</f>
        <v>4 ml.</v>
      </c>
      <c r="J807" s="65">
        <v>1.0</v>
      </c>
      <c r="K807" s="57">
        <f t="array" ref="K807">IF(F807&lt;&gt;"",INDEX(tb_MainDatabase[ราคา],MATCH(F807,tb_MainDatabase[Link],0)),"")*J807</f>
        <v>179</v>
      </c>
      <c r="L807" s="65">
        <v>179.0</v>
      </c>
      <c r="M807" s="57">
        <f t="shared" si="2"/>
        <v>0</v>
      </c>
      <c r="N807" s="75">
        <f t="shared" si="3"/>
        <v>0</v>
      </c>
      <c r="O807" s="77"/>
      <c r="P807" s="107"/>
      <c r="Q807" s="80"/>
      <c r="R807" s="84">
        <f t="shared" si="4"/>
        <v>0</v>
      </c>
      <c r="S807" s="84"/>
      <c r="T807" s="84"/>
    </row>
    <row r="808" ht="22.5" customHeight="1">
      <c r="A808" s="115" t="s">
        <v>1160</v>
      </c>
      <c r="B808" s="44">
        <v>46068.0</v>
      </c>
      <c r="C808" s="46" t="s">
        <v>601</v>
      </c>
      <c r="D808" s="48" t="s">
        <v>1643</v>
      </c>
      <c r="E808" s="51">
        <v>2.02600000000233E14</v>
      </c>
      <c r="F808" s="53" t="s">
        <v>81</v>
      </c>
      <c r="G808" s="57">
        <f t="array" ref="G808">IF(F808&lt;&gt;"",INDEX(tb_MainDatabase[Barcode],MATCH(F808,tb_MainDatabase[Link],0)),"")</f>
        <v>8857128011119</v>
      </c>
      <c r="H808" s="62" t="str">
        <f t="array" ref="H808">IF(F808&lt;&gt;"",INDEX(tb_MainDatabase[Grand],MATCH(F808,tb_MainDatabase[Link],0)),"")</f>
        <v>EDP</v>
      </c>
      <c r="I808" s="62" t="str">
        <f t="array" ref="I808">IF(F808&lt;&gt;"",INDEX(tb_MainDatabase[Size],MATCH(F808,tb_MainDatabase[Link],0)),"")</f>
        <v>50 ml.</v>
      </c>
      <c r="J808" s="65">
        <v>1.0</v>
      </c>
      <c r="K808" s="57">
        <f t="array" ref="K808">IF(F808&lt;&gt;"",INDEX(tb_MainDatabase[ราคา],MATCH(F808,tb_MainDatabase[Link],0)),"")*J808</f>
        <v>1890</v>
      </c>
      <c r="L808" s="65">
        <v>300.0</v>
      </c>
      <c r="M808" s="57">
        <f t="shared" si="2"/>
        <v>1590</v>
      </c>
      <c r="N808" s="75">
        <f t="shared" si="3"/>
        <v>1590</v>
      </c>
      <c r="O808" s="77" t="s">
        <v>370</v>
      </c>
      <c r="P808" s="142">
        <v>46068.0</v>
      </c>
      <c r="Q808" s="80">
        <v>0.6395833333333333</v>
      </c>
      <c r="R808" s="84" t="str">
        <f t="shared" si="4"/>
        <v>1771143631981402364</v>
      </c>
      <c r="S808" s="84"/>
      <c r="T808" s="84"/>
    </row>
    <row r="809" ht="22.5" customHeight="1">
      <c r="A809" s="115" t="s">
        <v>1160</v>
      </c>
      <c r="B809" s="44">
        <v>46068.0</v>
      </c>
      <c r="C809" s="46" t="s">
        <v>601</v>
      </c>
      <c r="D809" s="48" t="s">
        <v>1643</v>
      </c>
      <c r="E809" s="51">
        <v>2.02600000000233E14</v>
      </c>
      <c r="F809" s="53" t="s">
        <v>168</v>
      </c>
      <c r="G809" s="57">
        <f t="array" ref="G809">IF(F809&lt;&gt;"",INDEX(tb_MainDatabase[Barcode],MATCH(F809,tb_MainDatabase[Link],0)),"")</f>
        <v>8857128012056</v>
      </c>
      <c r="H809" s="62" t="str">
        <f t="array" ref="H809">IF(F809&lt;&gt;"",INDEX(tb_MainDatabase[Grand],MATCH(F809,tb_MainDatabase[Link],0)),"")</f>
        <v>EDP</v>
      </c>
      <c r="I809" s="62" t="str">
        <f t="array" ref="I809">IF(F809&lt;&gt;"",INDEX(tb_MainDatabase[Size],MATCH(F809,tb_MainDatabase[Link],0)),"")</f>
        <v>4 ml.</v>
      </c>
      <c r="J809" s="65">
        <v>1.0</v>
      </c>
      <c r="K809" s="57">
        <f t="array" ref="K809">IF(F809&lt;&gt;"",INDEX(tb_MainDatabase[ราคา],MATCH(F809,tb_MainDatabase[Link],0)),"")*J809</f>
        <v>179</v>
      </c>
      <c r="L809" s="65">
        <v>179.0</v>
      </c>
      <c r="M809" s="57">
        <f t="shared" si="2"/>
        <v>0</v>
      </c>
      <c r="N809" s="75">
        <f t="shared" si="3"/>
        <v>0</v>
      </c>
      <c r="O809" s="77"/>
      <c r="P809" s="107"/>
      <c r="Q809" s="80"/>
      <c r="R809" s="84">
        <f t="shared" si="4"/>
        <v>0</v>
      </c>
      <c r="S809" s="84"/>
      <c r="T809" s="84"/>
    </row>
    <row r="810" ht="22.5" customHeight="1">
      <c r="A810" s="115" t="s">
        <v>1160</v>
      </c>
      <c r="B810" s="44">
        <v>46068.0</v>
      </c>
      <c r="C810" s="46" t="s">
        <v>601</v>
      </c>
      <c r="D810" s="48" t="s">
        <v>1643</v>
      </c>
      <c r="E810" s="51">
        <v>2.02600000000233E14</v>
      </c>
      <c r="F810" s="53" t="s">
        <v>1506</v>
      </c>
      <c r="G810" s="57">
        <f t="array" ref="G810">IF(F810&lt;&gt;"",INDEX(tb_MainDatabase[Barcode],MATCH(F810,tb_MainDatabase[Link],0)),"")</f>
        <v>8857128012061</v>
      </c>
      <c r="H810" s="62" t="str">
        <f t="array" ref="H810">IF(F810&lt;&gt;"",INDEX(tb_MainDatabase[Grand],MATCH(F810,tb_MainDatabase[Link],0)),"")</f>
        <v>EDP</v>
      </c>
      <c r="I810" s="62" t="str">
        <f t="array" ref="I810">IF(F810&lt;&gt;"",INDEX(tb_MainDatabase[Size],MATCH(F810,tb_MainDatabase[Link],0)),"")</f>
        <v>4 ml.</v>
      </c>
      <c r="J810" s="65">
        <v>1.0</v>
      </c>
      <c r="K810" s="57">
        <f t="array" ref="K810">IF(F810&lt;&gt;"",INDEX(tb_MainDatabase[ราคา],MATCH(F810,tb_MainDatabase[Link],0)),"")*J810</f>
        <v>179</v>
      </c>
      <c r="L810" s="65">
        <v>179.0</v>
      </c>
      <c r="M810" s="57">
        <f t="shared" si="2"/>
        <v>0</v>
      </c>
      <c r="N810" s="75">
        <f t="shared" si="3"/>
        <v>0</v>
      </c>
      <c r="O810" s="77"/>
      <c r="P810" s="107"/>
      <c r="Q810" s="80"/>
      <c r="R810" s="84">
        <f t="shared" si="4"/>
        <v>0</v>
      </c>
      <c r="S810" s="84"/>
      <c r="T810" s="84"/>
    </row>
    <row r="811" ht="22.5" customHeight="1">
      <c r="A811" s="115" t="s">
        <v>1160</v>
      </c>
      <c r="B811" s="44">
        <v>46068.0</v>
      </c>
      <c r="C811" s="46" t="s">
        <v>601</v>
      </c>
      <c r="D811" s="48" t="s">
        <v>1647</v>
      </c>
      <c r="E811" s="51">
        <v>2.02600000000234E14</v>
      </c>
      <c r="F811" s="53" t="s">
        <v>210</v>
      </c>
      <c r="G811" s="57">
        <f t="array" ref="G811">IF(F811&lt;&gt;"",INDEX(tb_MainDatabase[Barcode],MATCH(F811,tb_MainDatabase[Link],0)),"")</f>
        <v>8857128012101</v>
      </c>
      <c r="H811" s="62" t="str">
        <f t="array" ref="H811">IF(F811&lt;&gt;"",INDEX(tb_MainDatabase[Grand],MATCH(F811,tb_MainDatabase[Link],0)),"")</f>
        <v>EDP+</v>
      </c>
      <c r="I811" s="62" t="str">
        <f t="array" ref="I811">IF(F811&lt;&gt;"",INDEX(tb_MainDatabase[Size],MATCH(F811,tb_MainDatabase[Link],0)),"")</f>
        <v>10 ml.</v>
      </c>
      <c r="J811" s="65">
        <v>1.0</v>
      </c>
      <c r="K811" s="57">
        <f t="array" ref="K811">IF(F811&lt;&gt;"",INDEX(tb_MainDatabase[ราคา],MATCH(F811,tb_MainDatabase[Link],0)),"")*J811</f>
        <v>650</v>
      </c>
      <c r="L811" s="65">
        <v>60.0</v>
      </c>
      <c r="M811" s="57">
        <f t="shared" si="2"/>
        <v>590</v>
      </c>
      <c r="N811" s="75">
        <f t="shared" si="3"/>
        <v>590</v>
      </c>
      <c r="O811" s="77" t="s">
        <v>370</v>
      </c>
      <c r="P811" s="142">
        <v>46068.0</v>
      </c>
      <c r="Q811" s="80">
        <v>0.8194444444444444</v>
      </c>
      <c r="R811" s="84" t="str">
        <f t="shared" si="4"/>
        <v>1771158990350422474</v>
      </c>
      <c r="S811" s="84"/>
      <c r="T811" s="84"/>
    </row>
    <row r="812" ht="22.5" customHeight="1">
      <c r="A812" s="115" t="s">
        <v>1160</v>
      </c>
      <c r="B812" s="44">
        <v>46068.0</v>
      </c>
      <c r="C812" s="46" t="s">
        <v>601</v>
      </c>
      <c r="D812" s="48" t="s">
        <v>1649</v>
      </c>
      <c r="E812" s="51">
        <v>2.02600000000235E14</v>
      </c>
      <c r="F812" s="53" t="s">
        <v>132</v>
      </c>
      <c r="G812" s="108">
        <f t="array" ref="G812">IF(F812&lt;&gt;"",INDEX(tb_MainDatabase[Barcode],MATCH(F812,tb_MainDatabase[Link],0)),"")</f>
        <v>8857128011621</v>
      </c>
      <c r="H812" s="62" t="str">
        <f t="array" ref="H812">IF(F812&lt;&gt;"",INDEX(tb_MainDatabase[Grand],MATCH(F812,tb_MainDatabase[Link],0)),"")</f>
        <v>EDP</v>
      </c>
      <c r="I812" s="62" t="str">
        <f t="array" ref="I812">IF(F812&lt;&gt;"",INDEX(tb_MainDatabase[Size],MATCH(F812,tb_MainDatabase[Link],0)),"")</f>
        <v>50 ml.</v>
      </c>
      <c r="J812" s="65">
        <v>1.0</v>
      </c>
      <c r="K812" s="57">
        <f t="array" ref="K812">IF(F812&lt;&gt;"",INDEX(tb_MainDatabase[ราคา],MATCH(F812,tb_MainDatabase[Link],0)),"")*J812</f>
        <v>1890</v>
      </c>
      <c r="L812" s="65">
        <v>400.0</v>
      </c>
      <c r="M812" s="57">
        <f t="shared" si="2"/>
        <v>1490</v>
      </c>
      <c r="N812" s="75">
        <f t="shared" si="3"/>
        <v>1490</v>
      </c>
      <c r="O812" s="77" t="s">
        <v>370</v>
      </c>
      <c r="P812" s="142">
        <v>46068.0</v>
      </c>
      <c r="Q812" s="80">
        <v>0.8861111111111111</v>
      </c>
      <c r="R812" s="84" t="str">
        <f t="shared" si="4"/>
        <v>1771164892979340826</v>
      </c>
      <c r="S812" s="84"/>
      <c r="T812" s="84"/>
    </row>
    <row r="813" ht="22.5" customHeight="1">
      <c r="A813" s="115" t="s">
        <v>1160</v>
      </c>
      <c r="B813" s="44">
        <v>46068.0</v>
      </c>
      <c r="C813" s="46" t="s">
        <v>601</v>
      </c>
      <c r="D813" s="48" t="s">
        <v>1649</v>
      </c>
      <c r="E813" s="51">
        <v>2.02600000000235E14</v>
      </c>
      <c r="F813" s="53" t="s">
        <v>1506</v>
      </c>
      <c r="G813" s="57">
        <f t="array" ref="G813">IF(F813&lt;&gt;"",INDEX(tb_MainDatabase[Barcode],MATCH(F813,tb_MainDatabase[Link],0)),"")</f>
        <v>8857128012061</v>
      </c>
      <c r="H813" s="62" t="str">
        <f t="array" ref="H813">IF(F813&lt;&gt;"",INDEX(tb_MainDatabase[Grand],MATCH(F813,tb_MainDatabase[Link],0)),"")</f>
        <v>EDP</v>
      </c>
      <c r="I813" s="62" t="str">
        <f t="array" ref="I813">IF(F813&lt;&gt;"",INDEX(tb_MainDatabase[Size],MATCH(F813,tb_MainDatabase[Link],0)),"")</f>
        <v>4 ml.</v>
      </c>
      <c r="J813" s="65">
        <v>1.0</v>
      </c>
      <c r="K813" s="57">
        <f t="array" ref="K813">IF(F813&lt;&gt;"",INDEX(tb_MainDatabase[ราคา],MATCH(F813,tb_MainDatabase[Link],0)),"")*J813</f>
        <v>179</v>
      </c>
      <c r="L813" s="65">
        <v>179.0</v>
      </c>
      <c r="M813" s="57">
        <f t="shared" si="2"/>
        <v>0</v>
      </c>
      <c r="N813" s="75">
        <f t="shared" si="3"/>
        <v>0</v>
      </c>
      <c r="O813" s="77"/>
      <c r="P813" s="107"/>
      <c r="Q813" s="80"/>
      <c r="R813" s="84">
        <f t="shared" si="4"/>
        <v>0</v>
      </c>
      <c r="S813" s="84"/>
      <c r="T813" s="84"/>
    </row>
    <row r="814" ht="22.5" customHeight="1">
      <c r="A814" s="115" t="s">
        <v>1160</v>
      </c>
      <c r="B814" s="44">
        <v>46068.0</v>
      </c>
      <c r="C814" s="46" t="s">
        <v>601</v>
      </c>
      <c r="D814" s="48" t="s">
        <v>1649</v>
      </c>
      <c r="E814" s="51">
        <v>2.02600000000235E14</v>
      </c>
      <c r="F814" s="53" t="s">
        <v>1510</v>
      </c>
      <c r="G814" s="57">
        <f t="array" ref="G814">IF(F814&lt;&gt;"",INDEX(tb_MainDatabase[Barcode],MATCH(F814,tb_MainDatabase[Link],0)),"")</f>
        <v>8857128012063</v>
      </c>
      <c r="H814" s="62" t="str">
        <f t="array" ref="H814">IF(F814&lt;&gt;"",INDEX(tb_MainDatabase[Grand],MATCH(F814,tb_MainDatabase[Link],0)),"")</f>
        <v>EDP</v>
      </c>
      <c r="I814" s="62" t="str">
        <f t="array" ref="I814">IF(F814&lt;&gt;"",INDEX(tb_MainDatabase[Size],MATCH(F814,tb_MainDatabase[Link],0)),"")</f>
        <v>4 ml.</v>
      </c>
      <c r="J814" s="65">
        <v>1.0</v>
      </c>
      <c r="K814" s="57">
        <f t="array" ref="K814">IF(F814&lt;&gt;"",INDEX(tb_MainDatabase[ราคา],MATCH(F814,tb_MainDatabase[Link],0)),"")*J814</f>
        <v>179</v>
      </c>
      <c r="L814" s="65">
        <v>179.0</v>
      </c>
      <c r="M814" s="57">
        <f t="shared" si="2"/>
        <v>0</v>
      </c>
      <c r="N814" s="75">
        <f t="shared" si="3"/>
        <v>0</v>
      </c>
      <c r="O814" s="77"/>
      <c r="P814" s="107"/>
      <c r="Q814" s="80"/>
      <c r="R814" s="84">
        <f t="shared" si="4"/>
        <v>0</v>
      </c>
      <c r="S814" s="84"/>
      <c r="T814" s="84"/>
    </row>
    <row r="815" ht="22.5" customHeight="1">
      <c r="A815" s="115" t="s">
        <v>1160</v>
      </c>
      <c r="B815" s="44">
        <v>46069.0</v>
      </c>
      <c r="C815" s="46" t="s">
        <v>601</v>
      </c>
      <c r="D815" s="48" t="s">
        <v>1653</v>
      </c>
      <c r="E815" s="51">
        <v>2.02600000000236E14</v>
      </c>
      <c r="F815" s="53" t="s">
        <v>610</v>
      </c>
      <c r="G815" s="57">
        <f t="array" ref="G815">IF(F815&lt;&gt;"",INDEX(tb_MainDatabase[Barcode],MATCH(F815,tb_MainDatabase[Link],0)),"")</f>
        <v>8857128011256</v>
      </c>
      <c r="H815" s="62" t="str">
        <f t="array" ref="H815">IF(F815&lt;&gt;"",INDEX(tb_MainDatabase[Grand],MATCH(F815,tb_MainDatabase[Link],0)),"")</f>
        <v>EDP</v>
      </c>
      <c r="I815" s="62" t="str">
        <f t="array" ref="I815">IF(F815&lt;&gt;"",INDEX(tb_MainDatabase[Size],MATCH(F815,tb_MainDatabase[Link],0)),"")</f>
        <v>50 ml.</v>
      </c>
      <c r="J815" s="65">
        <v>1.0</v>
      </c>
      <c r="K815" s="57">
        <f t="array" ref="K815">IF(F815&lt;&gt;"",INDEX(tb_MainDatabase[ราคา],MATCH(F815,tb_MainDatabase[Link],0)),"")*J815</f>
        <v>1890</v>
      </c>
      <c r="L815" s="65">
        <v>300.0</v>
      </c>
      <c r="M815" s="57">
        <f t="shared" si="2"/>
        <v>1590</v>
      </c>
      <c r="N815" s="75">
        <f t="shared" si="3"/>
        <v>1590</v>
      </c>
      <c r="O815" s="77" t="s">
        <v>370</v>
      </c>
      <c r="P815" s="142">
        <v>46069.0</v>
      </c>
      <c r="Q815" s="80">
        <v>0.5979166666666667</v>
      </c>
      <c r="R815" s="84" t="str">
        <f t="shared" si="4"/>
        <v>1771226413346864758</v>
      </c>
      <c r="S815" s="84"/>
      <c r="T815" s="84"/>
    </row>
    <row r="816" ht="22.5" customHeight="1">
      <c r="A816" s="115" t="s">
        <v>1160</v>
      </c>
      <c r="B816" s="44">
        <v>46069.0</v>
      </c>
      <c r="C816" s="46" t="s">
        <v>601</v>
      </c>
      <c r="D816" s="48" t="s">
        <v>1653</v>
      </c>
      <c r="E816" s="51">
        <v>2.02600000000236E14</v>
      </c>
      <c r="F816" s="53" t="s">
        <v>1501</v>
      </c>
      <c r="G816" s="57">
        <f t="array" ref="G816">IF(F816&lt;&gt;"",INDEX(tb_MainDatabase[Barcode],MATCH(F816,tb_MainDatabase[Link],0)),"")</f>
        <v>8857128012054</v>
      </c>
      <c r="H816" s="62" t="str">
        <f t="array" ref="H816">IF(F816&lt;&gt;"",INDEX(tb_MainDatabase[Grand],MATCH(F816,tb_MainDatabase[Link],0)),"")</f>
        <v>EDP</v>
      </c>
      <c r="I816" s="62" t="str">
        <f t="array" ref="I816">IF(F816&lt;&gt;"",INDEX(tb_MainDatabase[Size],MATCH(F816,tb_MainDatabase[Link],0)),"")</f>
        <v>4 ml.</v>
      </c>
      <c r="J816" s="65">
        <v>1.0</v>
      </c>
      <c r="K816" s="57">
        <f t="array" ref="K816">IF(F816&lt;&gt;"",INDEX(tb_MainDatabase[ราคา],MATCH(F816,tb_MainDatabase[Link],0)),"")*J816</f>
        <v>179</v>
      </c>
      <c r="L816" s="65">
        <v>179.0</v>
      </c>
      <c r="M816" s="57">
        <f t="shared" si="2"/>
        <v>0</v>
      </c>
      <c r="N816" s="75">
        <f t="shared" si="3"/>
        <v>0</v>
      </c>
      <c r="O816" s="77"/>
      <c r="P816" s="107"/>
      <c r="Q816" s="80"/>
      <c r="R816" s="84">
        <f t="shared" si="4"/>
        <v>0</v>
      </c>
      <c r="S816" s="84"/>
      <c r="T816" s="84"/>
    </row>
    <row r="817" ht="22.5" customHeight="1">
      <c r="A817" s="115" t="s">
        <v>1160</v>
      </c>
      <c r="B817" s="44">
        <v>46069.0</v>
      </c>
      <c r="C817" s="46" t="s">
        <v>601</v>
      </c>
      <c r="D817" s="48" t="s">
        <v>1653</v>
      </c>
      <c r="E817" s="51">
        <v>2.02600000000236E14</v>
      </c>
      <c r="F817" s="53" t="s">
        <v>1510</v>
      </c>
      <c r="G817" s="57">
        <f t="array" ref="G817">IF(F817&lt;&gt;"",INDEX(tb_MainDatabase[Barcode],MATCH(F817,tb_MainDatabase[Link],0)),"")</f>
        <v>8857128012063</v>
      </c>
      <c r="H817" s="62" t="str">
        <f t="array" ref="H817">IF(F817&lt;&gt;"",INDEX(tb_MainDatabase[Grand],MATCH(F817,tb_MainDatabase[Link],0)),"")</f>
        <v>EDP</v>
      </c>
      <c r="I817" s="62" t="str">
        <f t="array" ref="I817">IF(F817&lt;&gt;"",INDEX(tb_MainDatabase[Size],MATCH(F817,tb_MainDatabase[Link],0)),"")</f>
        <v>4 ml.</v>
      </c>
      <c r="J817" s="65">
        <v>1.0</v>
      </c>
      <c r="K817" s="57">
        <f t="array" ref="K817">IF(F817&lt;&gt;"",INDEX(tb_MainDatabase[ราคา],MATCH(F817,tb_MainDatabase[Link],0)),"")*J817</f>
        <v>179</v>
      </c>
      <c r="L817" s="65">
        <v>179.0</v>
      </c>
      <c r="M817" s="57">
        <f t="shared" si="2"/>
        <v>0</v>
      </c>
      <c r="N817" s="75">
        <f t="shared" si="3"/>
        <v>0</v>
      </c>
      <c r="O817" s="77"/>
      <c r="P817" s="107"/>
      <c r="Q817" s="80"/>
      <c r="R817" s="84">
        <f t="shared" si="4"/>
        <v>0</v>
      </c>
      <c r="S817" s="84"/>
      <c r="T817" s="84"/>
    </row>
    <row r="818" ht="22.5" customHeight="1">
      <c r="A818" s="115" t="s">
        <v>1160</v>
      </c>
      <c r="B818" s="44">
        <v>46069.0</v>
      </c>
      <c r="C818" s="46" t="s">
        <v>601</v>
      </c>
      <c r="D818" s="48" t="s">
        <v>1658</v>
      </c>
      <c r="E818" s="51">
        <v>2.02600000000237E14</v>
      </c>
      <c r="F818" s="53" t="s">
        <v>1659</v>
      </c>
      <c r="G818" s="108">
        <f t="array" ref="G818">IF(F818&lt;&gt;"",INDEX(tb_MainDatabase[Barcode],MATCH(F818,tb_MainDatabase[Link],0)),"")</f>
        <v>8857128011584</v>
      </c>
      <c r="H818" s="62" t="str">
        <f t="array" ref="H818">IF(F818&lt;&gt;"",INDEX(tb_MainDatabase[Grand],MATCH(F818,tb_MainDatabase[Link],0)),"")</f>
        <v>EDP</v>
      </c>
      <c r="I818" s="62" t="str">
        <f t="array" ref="I818">IF(F818&lt;&gt;"",INDEX(tb_MainDatabase[Size],MATCH(F818,tb_MainDatabase[Link],0)),"")</f>
        <v>50 ml.</v>
      </c>
      <c r="J818" s="65">
        <v>1.0</v>
      </c>
      <c r="K818" s="57">
        <f t="array" ref="K818">IF(F818&lt;&gt;"",INDEX(tb_MainDatabase[ราคา],MATCH(F818,tb_MainDatabase[Link],0)),"")*J818</f>
        <v>1890</v>
      </c>
      <c r="L818" s="65">
        <v>400.0</v>
      </c>
      <c r="M818" s="57">
        <f t="shared" si="2"/>
        <v>1490</v>
      </c>
      <c r="N818" s="75">
        <f t="shared" si="3"/>
        <v>1490</v>
      </c>
      <c r="O818" s="77" t="s">
        <v>133</v>
      </c>
      <c r="P818" s="107"/>
      <c r="Q818" s="80"/>
      <c r="R818" s="84" t="str">
        <f t="shared" si="4"/>
        <v>1771247390465109868</v>
      </c>
      <c r="S818" s="84"/>
      <c r="T818" s="84"/>
    </row>
    <row r="819" ht="22.5" customHeight="1">
      <c r="A819" s="115" t="s">
        <v>1160</v>
      </c>
      <c r="B819" s="44">
        <v>46069.0</v>
      </c>
      <c r="C819" s="46" t="s">
        <v>601</v>
      </c>
      <c r="D819" s="48" t="s">
        <v>1658</v>
      </c>
      <c r="E819" s="51">
        <v>2.02600000000237E14</v>
      </c>
      <c r="F819" s="53" t="s">
        <v>1501</v>
      </c>
      <c r="G819" s="57">
        <f t="array" ref="G819">IF(F819&lt;&gt;"",INDEX(tb_MainDatabase[Barcode],MATCH(F819,tb_MainDatabase[Link],0)),"")</f>
        <v>8857128012054</v>
      </c>
      <c r="H819" s="62" t="str">
        <f t="array" ref="H819">IF(F819&lt;&gt;"",INDEX(tb_MainDatabase[Grand],MATCH(F819,tb_MainDatabase[Link],0)),"")</f>
        <v>EDP</v>
      </c>
      <c r="I819" s="62" t="str">
        <f t="array" ref="I819">IF(F819&lt;&gt;"",INDEX(tb_MainDatabase[Size],MATCH(F819,tb_MainDatabase[Link],0)),"")</f>
        <v>4 ml.</v>
      </c>
      <c r="J819" s="65">
        <v>1.0</v>
      </c>
      <c r="K819" s="57">
        <f t="array" ref="K819">IF(F819&lt;&gt;"",INDEX(tb_MainDatabase[ราคา],MATCH(F819,tb_MainDatabase[Link],0)),"")*J819</f>
        <v>179</v>
      </c>
      <c r="L819" s="65">
        <v>179.0</v>
      </c>
      <c r="M819" s="57">
        <f t="shared" si="2"/>
        <v>0</v>
      </c>
      <c r="N819" s="75">
        <f t="shared" si="3"/>
        <v>0</v>
      </c>
      <c r="O819" s="77"/>
      <c r="P819" s="107"/>
      <c r="Q819" s="80"/>
      <c r="R819" s="84">
        <f t="shared" si="4"/>
        <v>0</v>
      </c>
      <c r="S819" s="84"/>
      <c r="T819" s="84"/>
    </row>
    <row r="820" ht="22.5" customHeight="1">
      <c r="A820" s="115" t="s">
        <v>1160</v>
      </c>
      <c r="B820" s="44">
        <v>46069.0</v>
      </c>
      <c r="C820" s="46" t="s">
        <v>601</v>
      </c>
      <c r="D820" s="48" t="s">
        <v>1658</v>
      </c>
      <c r="E820" s="51">
        <v>2.02600000000237E14</v>
      </c>
      <c r="F820" s="53" t="s">
        <v>1512</v>
      </c>
      <c r="G820" s="57">
        <f t="array" ref="G820">IF(F820&lt;&gt;"",INDEX(tb_MainDatabase[Barcode],MATCH(F820,tb_MainDatabase[Link],0)),"")</f>
        <v>8857128012066</v>
      </c>
      <c r="H820" s="62" t="str">
        <f t="array" ref="H820">IF(F820&lt;&gt;"",INDEX(tb_MainDatabase[Grand],MATCH(F820,tb_MainDatabase[Link],0)),"")</f>
        <v>EDP</v>
      </c>
      <c r="I820" s="62" t="str">
        <f t="array" ref="I820">IF(F820&lt;&gt;"",INDEX(tb_MainDatabase[Size],MATCH(F820,tb_MainDatabase[Link],0)),"")</f>
        <v>4 ml.</v>
      </c>
      <c r="J820" s="65">
        <v>1.0</v>
      </c>
      <c r="K820" s="57">
        <f t="array" ref="K820">IF(F820&lt;&gt;"",INDEX(tb_MainDatabase[ราคา],MATCH(F820,tb_MainDatabase[Link],0)),"")*J820</f>
        <v>179</v>
      </c>
      <c r="L820" s="65">
        <v>179.0</v>
      </c>
      <c r="M820" s="57">
        <f t="shared" si="2"/>
        <v>0</v>
      </c>
      <c r="N820" s="75">
        <f t="shared" si="3"/>
        <v>0</v>
      </c>
      <c r="O820" s="77"/>
      <c r="P820" s="107"/>
      <c r="Q820" s="80"/>
      <c r="R820" s="84">
        <f t="shared" si="4"/>
        <v>0</v>
      </c>
      <c r="S820" s="84"/>
      <c r="T820" s="84"/>
    </row>
    <row r="821" ht="22.5" customHeight="1">
      <c r="A821" s="115" t="s">
        <v>1160</v>
      </c>
      <c r="B821" s="44">
        <v>46069.0</v>
      </c>
      <c r="C821" s="46" t="s">
        <v>601</v>
      </c>
      <c r="D821" s="48" t="s">
        <v>1663</v>
      </c>
      <c r="E821" s="51">
        <v>2.02600000000238E14</v>
      </c>
      <c r="F821" s="53" t="s">
        <v>291</v>
      </c>
      <c r="G821" s="57">
        <f t="array" ref="G821">IF(F821&lt;&gt;"",INDEX(tb_MainDatabase[Barcode],MATCH(F821,tb_MainDatabase[Link],0)),"")</f>
        <v>8857128011669</v>
      </c>
      <c r="H821" s="62" t="str">
        <f t="array" ref="H821">IF(F821&lt;&gt;"",INDEX(tb_MainDatabase[Grand],MATCH(F821,tb_MainDatabase[Link],0)),"")</f>
        <v>EDP+</v>
      </c>
      <c r="I821" s="62" t="str">
        <f t="array" ref="I821">IF(F821&lt;&gt;"",INDEX(tb_MainDatabase[Size],MATCH(F821,tb_MainDatabase[Link],0)),"")</f>
        <v>50 ml.</v>
      </c>
      <c r="J821" s="65">
        <v>1.0</v>
      </c>
      <c r="K821" s="57">
        <f t="array" ref="K821">IF(F821&lt;&gt;"",INDEX(tb_MainDatabase[ราคา],MATCH(F821,tb_MainDatabase[Link],0)),"")*J821</f>
        <v>2890</v>
      </c>
      <c r="L821" s="65">
        <v>300.0</v>
      </c>
      <c r="M821" s="57">
        <f t="shared" si="2"/>
        <v>2590</v>
      </c>
      <c r="N821" s="75">
        <f t="shared" si="3"/>
        <v>2590</v>
      </c>
      <c r="O821" s="77" t="s">
        <v>370</v>
      </c>
      <c r="P821" s="142">
        <v>46069.0</v>
      </c>
      <c r="Q821" s="80">
        <v>0.89375</v>
      </c>
      <c r="R821" s="84" t="str">
        <f t="shared" si="4"/>
        <v>1771251999944957001</v>
      </c>
      <c r="S821" s="84"/>
      <c r="T821" s="84"/>
    </row>
    <row r="822" ht="22.5" customHeight="1">
      <c r="A822" s="115" t="s">
        <v>1160</v>
      </c>
      <c r="B822" s="44">
        <v>46069.0</v>
      </c>
      <c r="C822" s="46" t="s">
        <v>601</v>
      </c>
      <c r="D822" s="48" t="s">
        <v>1663</v>
      </c>
      <c r="E822" s="51">
        <v>2.02600000000238E14</v>
      </c>
      <c r="F822" s="53" t="s">
        <v>168</v>
      </c>
      <c r="G822" s="57">
        <f t="array" ref="G822">IF(F822&lt;&gt;"",INDEX(tb_MainDatabase[Barcode],MATCH(F822,tb_MainDatabase[Link],0)),"")</f>
        <v>8857128012056</v>
      </c>
      <c r="H822" s="62" t="str">
        <f t="array" ref="H822">IF(F822&lt;&gt;"",INDEX(tb_MainDatabase[Grand],MATCH(F822,tb_MainDatabase[Link],0)),"")</f>
        <v>EDP</v>
      </c>
      <c r="I822" s="62" t="str">
        <f t="array" ref="I822">IF(F822&lt;&gt;"",INDEX(tb_MainDatabase[Size],MATCH(F822,tb_MainDatabase[Link],0)),"")</f>
        <v>4 ml.</v>
      </c>
      <c r="J822" s="65">
        <v>2.0</v>
      </c>
      <c r="K822" s="57">
        <f t="array" ref="K822">IF(F822&lt;&gt;"",INDEX(tb_MainDatabase[ราคา],MATCH(F822,tb_MainDatabase[Link],0)),"")*J822</f>
        <v>358</v>
      </c>
      <c r="L822" s="65">
        <v>179.0</v>
      </c>
      <c r="M822" s="57">
        <f t="shared" si="2"/>
        <v>0</v>
      </c>
      <c r="N822" s="75">
        <f t="shared" si="3"/>
        <v>0</v>
      </c>
      <c r="O822" s="77"/>
      <c r="P822" s="107"/>
      <c r="Q822" s="80"/>
      <c r="R822" s="84">
        <f t="shared" si="4"/>
        <v>0</v>
      </c>
      <c r="S822" s="84"/>
      <c r="T822" s="84"/>
    </row>
    <row r="823" ht="22.5" customHeight="1">
      <c r="A823" s="115" t="s">
        <v>1160</v>
      </c>
      <c r="B823" s="44">
        <v>46069.0</v>
      </c>
      <c r="C823" s="46" t="s">
        <v>601</v>
      </c>
      <c r="D823" s="48" t="s">
        <v>1663</v>
      </c>
      <c r="E823" s="51">
        <v>2.02600000000238E14</v>
      </c>
      <c r="F823" s="53" t="s">
        <v>1510</v>
      </c>
      <c r="G823" s="57">
        <f t="array" ref="G823">IF(F823&lt;&gt;"",INDEX(tb_MainDatabase[Barcode],MATCH(F823,tb_MainDatabase[Link],0)),"")</f>
        <v>8857128012063</v>
      </c>
      <c r="H823" s="62" t="str">
        <f t="array" ref="H823">IF(F823&lt;&gt;"",INDEX(tb_MainDatabase[Grand],MATCH(F823,tb_MainDatabase[Link],0)),"")</f>
        <v>EDP</v>
      </c>
      <c r="I823" s="62" t="str">
        <f t="array" ref="I823">IF(F823&lt;&gt;"",INDEX(tb_MainDatabase[Size],MATCH(F823,tb_MainDatabase[Link],0)),"")</f>
        <v>4 ml.</v>
      </c>
      <c r="J823" s="65">
        <v>1.0</v>
      </c>
      <c r="K823" s="57">
        <f t="array" ref="K823">IF(F823&lt;&gt;"",INDEX(tb_MainDatabase[ราคา],MATCH(F823,tb_MainDatabase[Link],0)),"")*J823</f>
        <v>179</v>
      </c>
      <c r="L823" s="65">
        <v>179.0</v>
      </c>
      <c r="M823" s="57">
        <f t="shared" si="2"/>
        <v>0</v>
      </c>
      <c r="N823" s="75">
        <f t="shared" si="3"/>
        <v>0</v>
      </c>
      <c r="O823" s="77"/>
      <c r="P823" s="107"/>
      <c r="Q823" s="80"/>
      <c r="R823" s="84">
        <f t="shared" si="4"/>
        <v>0</v>
      </c>
      <c r="S823" s="84"/>
      <c r="T823" s="84"/>
    </row>
    <row r="824" ht="22.5" customHeight="1">
      <c r="A824" s="115" t="s">
        <v>1160</v>
      </c>
      <c r="B824" s="44">
        <v>46070.0</v>
      </c>
      <c r="C824" s="46" t="s">
        <v>1667</v>
      </c>
      <c r="D824" s="48" t="s">
        <v>1668</v>
      </c>
      <c r="E824" s="51">
        <v>2.02600000000239E14</v>
      </c>
      <c r="F824" s="53" t="s">
        <v>93</v>
      </c>
      <c r="G824" s="57">
        <f t="array" ref="G824">IF(F824&lt;&gt;"",INDEX(tb_MainDatabase[Barcode],MATCH(F824,tb_MainDatabase[Link],0)),"")</f>
        <v>8857128011171</v>
      </c>
      <c r="H824" s="62" t="str">
        <f t="array" ref="H824">IF(F824&lt;&gt;"",INDEX(tb_MainDatabase[Grand],MATCH(F824,tb_MainDatabase[Link],0)),"")</f>
        <v>EDP</v>
      </c>
      <c r="I824" s="62" t="str">
        <f t="array" ref="I824">IF(F824&lt;&gt;"",INDEX(tb_MainDatabase[Size],MATCH(F824,tb_MainDatabase[Link],0)),"")</f>
        <v>50 ml.</v>
      </c>
      <c r="J824" s="65">
        <v>1.0</v>
      </c>
      <c r="K824" s="57">
        <f t="array" ref="K824">IF(F824&lt;&gt;"",INDEX(tb_MainDatabase[ราคา],MATCH(F824,tb_MainDatabase[Link],0)),"")*J824</f>
        <v>1890</v>
      </c>
      <c r="L824" s="65">
        <v>300.0</v>
      </c>
      <c r="M824" s="57">
        <f t="shared" si="2"/>
        <v>1590</v>
      </c>
      <c r="N824" s="75">
        <f t="shared" si="3"/>
        <v>1590</v>
      </c>
      <c r="O824" s="77" t="s">
        <v>370</v>
      </c>
      <c r="P824" s="142">
        <v>46070.0</v>
      </c>
      <c r="Q824" s="80">
        <v>0.5854166666666667</v>
      </c>
      <c r="R824" s="84" t="str">
        <f t="shared" si="4"/>
        <v>1771252237856302054</v>
      </c>
      <c r="S824" s="84"/>
      <c r="T824" s="84"/>
    </row>
    <row r="825" ht="22.5" customHeight="1">
      <c r="A825" s="115" t="s">
        <v>1160</v>
      </c>
      <c r="B825" s="44">
        <v>46070.0</v>
      </c>
      <c r="C825" s="46" t="s">
        <v>1667</v>
      </c>
      <c r="D825" s="48" t="s">
        <v>1668</v>
      </c>
      <c r="E825" s="51">
        <v>2.02600000000239E14</v>
      </c>
      <c r="F825" s="53" t="s">
        <v>168</v>
      </c>
      <c r="G825" s="57">
        <f t="array" ref="G825">IF(F825&lt;&gt;"",INDEX(tb_MainDatabase[Barcode],MATCH(F825,tb_MainDatabase[Link],0)),"")</f>
        <v>8857128012056</v>
      </c>
      <c r="H825" s="62" t="str">
        <f t="array" ref="H825">IF(F825&lt;&gt;"",INDEX(tb_MainDatabase[Grand],MATCH(F825,tb_MainDatabase[Link],0)),"")</f>
        <v>EDP</v>
      </c>
      <c r="I825" s="62" t="str">
        <f t="array" ref="I825">IF(F825&lt;&gt;"",INDEX(tb_MainDatabase[Size],MATCH(F825,tb_MainDatabase[Link],0)),"")</f>
        <v>4 ml.</v>
      </c>
      <c r="J825" s="65">
        <v>1.0</v>
      </c>
      <c r="K825" s="57">
        <f t="array" ref="K825">IF(F825&lt;&gt;"",INDEX(tb_MainDatabase[ราคา],MATCH(F825,tb_MainDatabase[Link],0)),"")*J825</f>
        <v>179</v>
      </c>
      <c r="L825" s="65">
        <v>179.0</v>
      </c>
      <c r="M825" s="57">
        <f t="shared" si="2"/>
        <v>0</v>
      </c>
      <c r="N825" s="75">
        <f t="shared" si="3"/>
        <v>0</v>
      </c>
      <c r="O825" s="77"/>
      <c r="P825" s="107"/>
      <c r="Q825" s="80"/>
      <c r="R825" s="84">
        <f t="shared" si="4"/>
        <v>0</v>
      </c>
      <c r="S825" s="84"/>
      <c r="T825" s="84"/>
    </row>
    <row r="826" ht="22.5" customHeight="1">
      <c r="A826" s="115" t="s">
        <v>1160</v>
      </c>
      <c r="B826" s="44">
        <v>46070.0</v>
      </c>
      <c r="C826" s="46" t="s">
        <v>1667</v>
      </c>
      <c r="D826" s="48" t="s">
        <v>1668</v>
      </c>
      <c r="E826" s="51">
        <v>2.02600000000239E14</v>
      </c>
      <c r="F826" s="53" t="s">
        <v>1506</v>
      </c>
      <c r="G826" s="57">
        <f t="array" ref="G826">IF(F826&lt;&gt;"",INDEX(tb_MainDatabase[Barcode],MATCH(F826,tb_MainDatabase[Link],0)),"")</f>
        <v>8857128012061</v>
      </c>
      <c r="H826" s="62" t="str">
        <f t="array" ref="H826">IF(F826&lt;&gt;"",INDEX(tb_MainDatabase[Grand],MATCH(F826,tb_MainDatabase[Link],0)),"")</f>
        <v>EDP</v>
      </c>
      <c r="I826" s="62" t="str">
        <f t="array" ref="I826">IF(F826&lt;&gt;"",INDEX(tb_MainDatabase[Size],MATCH(F826,tb_MainDatabase[Link],0)),"")</f>
        <v>4 ml.</v>
      </c>
      <c r="J826" s="65">
        <v>1.0</v>
      </c>
      <c r="K826" s="57">
        <f t="array" ref="K826">IF(F826&lt;&gt;"",INDEX(tb_MainDatabase[ราคา],MATCH(F826,tb_MainDatabase[Link],0)),"")*J826</f>
        <v>179</v>
      </c>
      <c r="L826" s="65">
        <v>179.0</v>
      </c>
      <c r="M826" s="57">
        <f t="shared" si="2"/>
        <v>0</v>
      </c>
      <c r="N826" s="75">
        <f t="shared" si="3"/>
        <v>0</v>
      </c>
      <c r="O826" s="77"/>
      <c r="P826" s="107"/>
      <c r="Q826" s="80"/>
      <c r="R826" s="84">
        <f t="shared" si="4"/>
        <v>0</v>
      </c>
      <c r="S826" s="84"/>
      <c r="T826" s="84"/>
    </row>
    <row r="827" ht="22.5" customHeight="1">
      <c r="A827" s="115" t="s">
        <v>1160</v>
      </c>
      <c r="B827" s="44">
        <v>46070.0</v>
      </c>
      <c r="C827" s="46" t="s">
        <v>1667</v>
      </c>
      <c r="D827" s="48" t="s">
        <v>1672</v>
      </c>
      <c r="E827" s="51">
        <v>2.0260000000024E14</v>
      </c>
      <c r="F827" s="53" t="s">
        <v>1673</v>
      </c>
      <c r="G827" s="57">
        <f t="array" ref="G827">IF(F827&lt;&gt;"",INDEX(tb_MainDatabase[Barcode],MATCH(F827,tb_MainDatabase[Link],0)),"")</f>
        <v>8857128011690</v>
      </c>
      <c r="H827" s="62" t="str">
        <f t="array" ref="H827">IF(F827&lt;&gt;"",INDEX(tb_MainDatabase[Grand],MATCH(F827,tb_MainDatabase[Link],0)),"")</f>
        <v>EDP+</v>
      </c>
      <c r="I827" s="62" t="str">
        <f t="array" ref="I827">IF(F827&lt;&gt;"",INDEX(tb_MainDatabase[Size],MATCH(F827,tb_MainDatabase[Link],0)),"")</f>
        <v>50 ml.</v>
      </c>
      <c r="J827" s="65">
        <v>1.0</v>
      </c>
      <c r="K827" s="57">
        <f t="array" ref="K827">IF(F827&lt;&gt;"",INDEX(tb_MainDatabase[ราคา],MATCH(F827,tb_MainDatabase[Link],0)),"")*J827</f>
        <v>2890</v>
      </c>
      <c r="L827" s="65">
        <v>300.0</v>
      </c>
      <c r="M827" s="57">
        <f t="shared" si="2"/>
        <v>2590</v>
      </c>
      <c r="N827" s="75">
        <f t="shared" si="3"/>
        <v>2590</v>
      </c>
      <c r="O827" s="77" t="s">
        <v>133</v>
      </c>
      <c r="P827" s="107"/>
      <c r="Q827" s="80"/>
      <c r="R827" s="84" t="str">
        <f t="shared" si="4"/>
        <v>1771312959791360754</v>
      </c>
      <c r="S827" s="84"/>
      <c r="T827" s="84"/>
    </row>
    <row r="828" ht="22.5" customHeight="1">
      <c r="A828" s="115" t="s">
        <v>1160</v>
      </c>
      <c r="B828" s="44">
        <v>46070.0</v>
      </c>
      <c r="C828" s="46" t="s">
        <v>1667</v>
      </c>
      <c r="D828" s="48" t="s">
        <v>1672</v>
      </c>
      <c r="E828" s="51">
        <v>2.0260000000024E14</v>
      </c>
      <c r="F828" s="53" t="s">
        <v>168</v>
      </c>
      <c r="G828" s="57">
        <f t="array" ref="G828">IF(F828&lt;&gt;"",INDEX(tb_MainDatabase[Barcode],MATCH(F828,tb_MainDatabase[Link],0)),"")</f>
        <v>8857128012056</v>
      </c>
      <c r="H828" s="62" t="str">
        <f t="array" ref="H828">IF(F828&lt;&gt;"",INDEX(tb_MainDatabase[Grand],MATCH(F828,tb_MainDatabase[Link],0)),"")</f>
        <v>EDP</v>
      </c>
      <c r="I828" s="62" t="str">
        <f t="array" ref="I828">IF(F828&lt;&gt;"",INDEX(tb_MainDatabase[Size],MATCH(F828,tb_MainDatabase[Link],0)),"")</f>
        <v>4 ml.</v>
      </c>
      <c r="J828" s="65">
        <v>1.0</v>
      </c>
      <c r="K828" s="57">
        <f t="array" ref="K828">IF(F828&lt;&gt;"",INDEX(tb_MainDatabase[ราคา],MATCH(F828,tb_MainDatabase[Link],0)),"")*J828</f>
        <v>179</v>
      </c>
      <c r="L828" s="65">
        <v>179.0</v>
      </c>
      <c r="M828" s="57">
        <f t="shared" si="2"/>
        <v>0</v>
      </c>
      <c r="N828" s="75">
        <f t="shared" si="3"/>
        <v>0</v>
      </c>
      <c r="O828" s="77"/>
      <c r="P828" s="107"/>
      <c r="Q828" s="80"/>
      <c r="R828" s="84">
        <f t="shared" si="4"/>
        <v>0</v>
      </c>
      <c r="S828" s="84"/>
      <c r="T828" s="84"/>
    </row>
    <row r="829" ht="22.5" customHeight="1">
      <c r="A829" s="115" t="s">
        <v>1160</v>
      </c>
      <c r="B829" s="44">
        <v>46070.0</v>
      </c>
      <c r="C829" s="46" t="s">
        <v>1667</v>
      </c>
      <c r="D829" s="48" t="s">
        <v>1672</v>
      </c>
      <c r="E829" s="51">
        <v>2.0260000000024E14</v>
      </c>
      <c r="F829" s="53" t="s">
        <v>1506</v>
      </c>
      <c r="G829" s="57">
        <f t="array" ref="G829">IF(F829&lt;&gt;"",INDEX(tb_MainDatabase[Barcode],MATCH(F829,tb_MainDatabase[Link],0)),"")</f>
        <v>8857128012061</v>
      </c>
      <c r="H829" s="62" t="str">
        <f t="array" ref="H829">IF(F829&lt;&gt;"",INDEX(tb_MainDatabase[Grand],MATCH(F829,tb_MainDatabase[Link],0)),"")</f>
        <v>EDP</v>
      </c>
      <c r="I829" s="62" t="str">
        <f t="array" ref="I829">IF(F829&lt;&gt;"",INDEX(tb_MainDatabase[Size],MATCH(F829,tb_MainDatabase[Link],0)),"")</f>
        <v>4 ml.</v>
      </c>
      <c r="J829" s="65">
        <v>1.0</v>
      </c>
      <c r="K829" s="57">
        <f t="array" ref="K829">IF(F829&lt;&gt;"",INDEX(tb_MainDatabase[ราคา],MATCH(F829,tb_MainDatabase[Link],0)),"")*J829</f>
        <v>179</v>
      </c>
      <c r="L829" s="65">
        <v>179.0</v>
      </c>
      <c r="M829" s="57">
        <f t="shared" si="2"/>
        <v>0</v>
      </c>
      <c r="N829" s="75">
        <f t="shared" si="3"/>
        <v>0</v>
      </c>
      <c r="O829" s="77"/>
      <c r="P829" s="107"/>
      <c r="Q829" s="80"/>
      <c r="R829" s="84">
        <f t="shared" si="4"/>
        <v>0</v>
      </c>
      <c r="S829" s="84"/>
      <c r="T829" s="84"/>
    </row>
    <row r="830" ht="22.5" customHeight="1">
      <c r="A830" s="115" t="s">
        <v>1160</v>
      </c>
      <c r="B830" s="44">
        <v>46070.0</v>
      </c>
      <c r="C830" s="46" t="s">
        <v>1667</v>
      </c>
      <c r="D830" s="48" t="s">
        <v>1672</v>
      </c>
      <c r="E830" s="51">
        <v>2.0260000000024E14</v>
      </c>
      <c r="F830" s="53" t="s">
        <v>1512</v>
      </c>
      <c r="G830" s="57">
        <f t="array" ref="G830">IF(F830&lt;&gt;"",INDEX(tb_MainDatabase[Barcode],MATCH(F830,tb_MainDatabase[Link],0)),"")</f>
        <v>8857128012066</v>
      </c>
      <c r="H830" s="62" t="str">
        <f t="array" ref="H830">IF(F830&lt;&gt;"",INDEX(tb_MainDatabase[Grand],MATCH(F830,tb_MainDatabase[Link],0)),"")</f>
        <v>EDP</v>
      </c>
      <c r="I830" s="62" t="str">
        <f t="array" ref="I830">IF(F830&lt;&gt;"",INDEX(tb_MainDatabase[Size],MATCH(F830,tb_MainDatabase[Link],0)),"")</f>
        <v>4 ml.</v>
      </c>
      <c r="J830" s="65">
        <v>1.0</v>
      </c>
      <c r="K830" s="57">
        <f t="array" ref="K830">IF(F830&lt;&gt;"",INDEX(tb_MainDatabase[ราคา],MATCH(F830,tb_MainDatabase[Link],0)),"")*J830</f>
        <v>179</v>
      </c>
      <c r="L830" s="65">
        <v>179.0</v>
      </c>
      <c r="M830" s="57">
        <f t="shared" si="2"/>
        <v>0</v>
      </c>
      <c r="N830" s="75">
        <f t="shared" si="3"/>
        <v>0</v>
      </c>
      <c r="O830" s="77"/>
      <c r="P830" s="107"/>
      <c r="Q830" s="80"/>
      <c r="R830" s="84">
        <f t="shared" si="4"/>
        <v>0</v>
      </c>
      <c r="S830" s="84"/>
      <c r="T830" s="84"/>
    </row>
    <row r="831" ht="22.5" customHeight="1">
      <c r="A831" s="115" t="s">
        <v>1160</v>
      </c>
      <c r="B831" s="44">
        <v>46070.0</v>
      </c>
      <c r="C831" s="46" t="s">
        <v>1667</v>
      </c>
      <c r="D831" s="48" t="s">
        <v>1679</v>
      </c>
      <c r="E831" s="51">
        <v>2.02600000000241E14</v>
      </c>
      <c r="F831" s="53" t="s">
        <v>86</v>
      </c>
      <c r="G831" s="57">
        <f t="array" ref="G831">IF(F831&lt;&gt;"",INDEX(tb_MainDatabase[Barcode],MATCH(F831,tb_MainDatabase[Link],0)),"")</f>
        <v>8857128012041</v>
      </c>
      <c r="H831" s="62" t="str">
        <f t="array" ref="H831">IF(F831&lt;&gt;"",INDEX(tb_MainDatabase[Grand],MATCH(F831,tb_MainDatabase[Link],0)),"")</f>
        <v>EDP</v>
      </c>
      <c r="I831" s="62" t="str">
        <f t="array" ref="I831">IF(F831&lt;&gt;"",INDEX(tb_MainDatabase[Size],MATCH(F831,tb_MainDatabase[Link],0)),"")</f>
        <v>10 ml.</v>
      </c>
      <c r="J831" s="65">
        <v>1.0</v>
      </c>
      <c r="K831" s="57">
        <f t="array" ref="K831">IF(F831&lt;&gt;"",INDEX(tb_MainDatabase[ราคา],MATCH(F831,tb_MainDatabase[Link],0)),"")*J831</f>
        <v>450</v>
      </c>
      <c r="L831" s="65">
        <v>60.0</v>
      </c>
      <c r="M831" s="57">
        <f t="shared" si="2"/>
        <v>390</v>
      </c>
      <c r="N831" s="75">
        <f t="shared" si="3"/>
        <v>390</v>
      </c>
      <c r="O831" s="77" t="s">
        <v>370</v>
      </c>
      <c r="P831" s="142">
        <v>46070.0</v>
      </c>
      <c r="Q831" s="80">
        <v>0.6729166666666667</v>
      </c>
      <c r="R831" s="84" t="str">
        <f t="shared" si="4"/>
        <v>1771313276784323689</v>
      </c>
      <c r="S831" s="84"/>
      <c r="T831" s="84"/>
    </row>
    <row r="832" ht="22.5" customHeight="1">
      <c r="A832" s="115" t="s">
        <v>1160</v>
      </c>
      <c r="B832" s="44">
        <v>46070.0</v>
      </c>
      <c r="C832" s="46" t="s">
        <v>1667</v>
      </c>
      <c r="D832" s="48" t="s">
        <v>1682</v>
      </c>
      <c r="E832" s="51">
        <v>2.02600000000242E14</v>
      </c>
      <c r="F832" s="53" t="s">
        <v>93</v>
      </c>
      <c r="G832" s="57">
        <f t="array" ref="G832">IF(F832&lt;&gt;"",INDEX(tb_MainDatabase[Barcode],MATCH(F832,tb_MainDatabase[Link],0)),"")</f>
        <v>8857128011171</v>
      </c>
      <c r="H832" s="62" t="str">
        <f t="array" ref="H832">IF(F832&lt;&gt;"",INDEX(tb_MainDatabase[Grand],MATCH(F832,tb_MainDatabase[Link],0)),"")</f>
        <v>EDP</v>
      </c>
      <c r="I832" s="62" t="str">
        <f t="array" ref="I832">IF(F832&lt;&gt;"",INDEX(tb_MainDatabase[Size],MATCH(F832,tb_MainDatabase[Link],0)),"")</f>
        <v>50 ml.</v>
      </c>
      <c r="J832" s="65">
        <v>1.0</v>
      </c>
      <c r="K832" s="57">
        <f t="array" ref="K832">IF(F832&lt;&gt;"",INDEX(tb_MainDatabase[ราคา],MATCH(F832,tb_MainDatabase[Link],0)),"")*J832</f>
        <v>1890</v>
      </c>
      <c r="L832" s="65">
        <v>300.0</v>
      </c>
      <c r="M832" s="57">
        <f t="shared" si="2"/>
        <v>1590</v>
      </c>
      <c r="N832" s="75">
        <f t="shared" si="3"/>
        <v>3570</v>
      </c>
      <c r="O832" s="77" t="s">
        <v>60</v>
      </c>
      <c r="P832" s="142">
        <v>46070.0</v>
      </c>
      <c r="Q832" s="80">
        <v>0.7027777777777777</v>
      </c>
      <c r="R832" s="84" t="str">
        <f t="shared" si="4"/>
        <v>1771321545085857636</v>
      </c>
      <c r="S832" s="84"/>
      <c r="T832" s="84"/>
    </row>
    <row r="833" ht="22.5" customHeight="1">
      <c r="A833" s="115" t="s">
        <v>1160</v>
      </c>
      <c r="B833" s="44">
        <v>46070.0</v>
      </c>
      <c r="C833" s="46" t="s">
        <v>1667</v>
      </c>
      <c r="D833" s="48" t="s">
        <v>1682</v>
      </c>
      <c r="E833" s="51">
        <v>2.02600000000242E14</v>
      </c>
      <c r="F833" s="53" t="s">
        <v>195</v>
      </c>
      <c r="G833" s="57">
        <f t="array" ref="G833">IF(F833&lt;&gt;"",INDEX(tb_MainDatabase[Barcode],MATCH(F833,tb_MainDatabase[Link],0)),"")</f>
        <v>8857128011300</v>
      </c>
      <c r="H833" s="62" t="str">
        <f t="array" ref="H833">IF(F833&lt;&gt;"",INDEX(tb_MainDatabase[Grand],MATCH(F833,tb_MainDatabase[Link],0)),"")</f>
        <v>EDP</v>
      </c>
      <c r="I833" s="62" t="str">
        <f t="array" ref="I833">IF(F833&lt;&gt;"",INDEX(tb_MainDatabase[Size],MATCH(F833,tb_MainDatabase[Link],0)),"")</f>
        <v>50 ml.</v>
      </c>
      <c r="J833" s="65">
        <v>1.0</v>
      </c>
      <c r="K833" s="57">
        <f t="array" ref="K833">IF(F833&lt;&gt;"",INDEX(tb_MainDatabase[ราคา],MATCH(F833,tb_MainDatabase[Link],0)),"")*J833</f>
        <v>1890</v>
      </c>
      <c r="L833" s="65">
        <v>300.0</v>
      </c>
      <c r="M833" s="57">
        <f t="shared" si="2"/>
        <v>1590</v>
      </c>
      <c r="N833" s="75">
        <f t="shared" si="3"/>
        <v>0</v>
      </c>
      <c r="O833" s="77"/>
      <c r="P833" s="107"/>
      <c r="Q833" s="80"/>
      <c r="R833" s="84">
        <f t="shared" si="4"/>
        <v>0</v>
      </c>
      <c r="S833" s="84"/>
      <c r="T833" s="84"/>
    </row>
    <row r="834" ht="22.5" customHeight="1">
      <c r="A834" s="115" t="s">
        <v>1160</v>
      </c>
      <c r="B834" s="44">
        <v>46070.0</v>
      </c>
      <c r="C834" s="46" t="s">
        <v>1667</v>
      </c>
      <c r="D834" s="48" t="s">
        <v>1682</v>
      </c>
      <c r="E834" s="51">
        <v>2.02600000000242E14</v>
      </c>
      <c r="F834" s="53" t="s">
        <v>77</v>
      </c>
      <c r="G834" s="57">
        <f t="array" ref="G834">IF(F834&lt;&gt;"",INDEX(tb_MainDatabase[Barcode],MATCH(F834,tb_MainDatabase[Link],0)),"")</f>
        <v>8857128012030</v>
      </c>
      <c r="H834" s="62" t="str">
        <f t="array" ref="H834">IF(F834&lt;&gt;"",INDEX(tb_MainDatabase[Grand],MATCH(F834,tb_MainDatabase[Link],0)),"")</f>
        <v>EDP</v>
      </c>
      <c r="I834" s="62" t="str">
        <f t="array" ref="I834">IF(F834&lt;&gt;"",INDEX(tb_MainDatabase[Size],MATCH(F834,tb_MainDatabase[Link],0)),"")</f>
        <v>10 ml.</v>
      </c>
      <c r="J834" s="65">
        <v>1.0</v>
      </c>
      <c r="K834" s="57">
        <f t="array" ref="K834">IF(F834&lt;&gt;"",INDEX(tb_MainDatabase[ราคา],MATCH(F834,tb_MainDatabase[Link],0)),"")*J834</f>
        <v>450</v>
      </c>
      <c r="L834" s="65">
        <v>60.0</v>
      </c>
      <c r="M834" s="57">
        <f t="shared" si="2"/>
        <v>390</v>
      </c>
      <c r="N834" s="75">
        <f t="shared" si="3"/>
        <v>0</v>
      </c>
      <c r="O834" s="77"/>
      <c r="P834" s="107"/>
      <c r="Q834" s="80"/>
      <c r="R834" s="84">
        <f t="shared" si="4"/>
        <v>0</v>
      </c>
      <c r="S834" s="84"/>
      <c r="T834" s="84"/>
    </row>
    <row r="835" ht="22.5" customHeight="1">
      <c r="A835" s="115" t="s">
        <v>1160</v>
      </c>
      <c r="B835" s="44">
        <v>46070.0</v>
      </c>
      <c r="C835" s="46" t="s">
        <v>1667</v>
      </c>
      <c r="D835" s="48" t="s">
        <v>1682</v>
      </c>
      <c r="E835" s="51">
        <v>2.02600000000242E14</v>
      </c>
      <c r="F835" s="53" t="s">
        <v>1501</v>
      </c>
      <c r="G835" s="57">
        <f t="array" ref="G835">IF(F835&lt;&gt;"",INDEX(tb_MainDatabase[Barcode],MATCH(F835,tb_MainDatabase[Link],0)),"")</f>
        <v>8857128012054</v>
      </c>
      <c r="H835" s="62" t="str">
        <f t="array" ref="H835">IF(F835&lt;&gt;"",INDEX(tb_MainDatabase[Grand],MATCH(F835,tb_MainDatabase[Link],0)),"")</f>
        <v>EDP</v>
      </c>
      <c r="I835" s="62" t="str">
        <f t="array" ref="I835">IF(F835&lt;&gt;"",INDEX(tb_MainDatabase[Size],MATCH(F835,tb_MainDatabase[Link],0)),"")</f>
        <v>4 ml.</v>
      </c>
      <c r="J835" s="65">
        <v>1.0</v>
      </c>
      <c r="K835" s="57">
        <f t="array" ref="K835">IF(F835&lt;&gt;"",INDEX(tb_MainDatabase[ราคา],MATCH(F835,tb_MainDatabase[Link],0)),"")*J835</f>
        <v>179</v>
      </c>
      <c r="L835" s="65">
        <v>179.0</v>
      </c>
      <c r="M835" s="57">
        <f t="shared" si="2"/>
        <v>0</v>
      </c>
      <c r="N835" s="75">
        <f t="shared" si="3"/>
        <v>0</v>
      </c>
      <c r="O835" s="77"/>
      <c r="P835" s="107"/>
      <c r="Q835" s="80"/>
      <c r="R835" s="84">
        <f t="shared" si="4"/>
        <v>0</v>
      </c>
      <c r="S835" s="84"/>
      <c r="T835" s="84"/>
    </row>
    <row r="836" ht="22.5" customHeight="1">
      <c r="A836" s="115" t="s">
        <v>1160</v>
      </c>
      <c r="B836" s="44">
        <v>46070.0</v>
      </c>
      <c r="C836" s="46" t="s">
        <v>1667</v>
      </c>
      <c r="D836" s="48" t="s">
        <v>1682</v>
      </c>
      <c r="E836" s="51">
        <v>2.02600000000242E14</v>
      </c>
      <c r="F836" s="53" t="s">
        <v>1506</v>
      </c>
      <c r="G836" s="57">
        <f t="array" ref="G836">IF(F836&lt;&gt;"",INDEX(tb_MainDatabase[Barcode],MATCH(F836,tb_MainDatabase[Link],0)),"")</f>
        <v>8857128012061</v>
      </c>
      <c r="H836" s="62" t="str">
        <f t="array" ref="H836">IF(F836&lt;&gt;"",INDEX(tb_MainDatabase[Grand],MATCH(F836,tb_MainDatabase[Link],0)),"")</f>
        <v>EDP</v>
      </c>
      <c r="I836" s="62" t="str">
        <f t="array" ref="I836">IF(F836&lt;&gt;"",INDEX(tb_MainDatabase[Size],MATCH(F836,tb_MainDatabase[Link],0)),"")</f>
        <v>4 ml.</v>
      </c>
      <c r="J836" s="65">
        <v>1.0</v>
      </c>
      <c r="K836" s="57">
        <f t="array" ref="K836">IF(F836&lt;&gt;"",INDEX(tb_MainDatabase[ราคา],MATCH(F836,tb_MainDatabase[Link],0)),"")*J836</f>
        <v>179</v>
      </c>
      <c r="L836" s="65">
        <v>179.0</v>
      </c>
      <c r="M836" s="57">
        <f t="shared" si="2"/>
        <v>0</v>
      </c>
      <c r="N836" s="75">
        <f t="shared" si="3"/>
        <v>0</v>
      </c>
      <c r="O836" s="77"/>
      <c r="P836" s="107"/>
      <c r="Q836" s="80"/>
      <c r="R836" s="84">
        <f t="shared" si="4"/>
        <v>0</v>
      </c>
      <c r="S836" s="84"/>
      <c r="T836" s="84"/>
    </row>
    <row r="837" ht="22.5" customHeight="1">
      <c r="A837" s="115" t="s">
        <v>1160</v>
      </c>
      <c r="B837" s="44">
        <v>46070.0</v>
      </c>
      <c r="C837" s="46" t="s">
        <v>1667</v>
      </c>
      <c r="D837" s="48" t="s">
        <v>1682</v>
      </c>
      <c r="E837" s="51">
        <v>2.02600000000242E14</v>
      </c>
      <c r="F837" s="53" t="s">
        <v>168</v>
      </c>
      <c r="G837" s="57">
        <f t="array" ref="G837">IF(F837&lt;&gt;"",INDEX(tb_MainDatabase[Barcode],MATCH(F837,tb_MainDatabase[Link],0)),"")</f>
        <v>8857128012056</v>
      </c>
      <c r="H837" s="62" t="str">
        <f t="array" ref="H837">IF(F837&lt;&gt;"",INDEX(tb_MainDatabase[Grand],MATCH(F837,tb_MainDatabase[Link],0)),"")</f>
        <v>EDP</v>
      </c>
      <c r="I837" s="62" t="str">
        <f t="array" ref="I837">IF(F837&lt;&gt;"",INDEX(tb_MainDatabase[Size],MATCH(F837,tb_MainDatabase[Link],0)),"")</f>
        <v>4 ml.</v>
      </c>
      <c r="J837" s="65">
        <v>1.0</v>
      </c>
      <c r="K837" s="57">
        <f t="array" ref="K837">IF(F837&lt;&gt;"",INDEX(tb_MainDatabase[ราคา],MATCH(F837,tb_MainDatabase[Link],0)),"")*J837</f>
        <v>179</v>
      </c>
      <c r="L837" s="65">
        <v>179.0</v>
      </c>
      <c r="M837" s="57">
        <f t="shared" si="2"/>
        <v>0</v>
      </c>
      <c r="N837" s="75">
        <f t="shared" si="3"/>
        <v>0</v>
      </c>
      <c r="O837" s="77"/>
      <c r="P837" s="107"/>
      <c r="Q837" s="80"/>
      <c r="R837" s="84">
        <f t="shared" si="4"/>
        <v>0</v>
      </c>
      <c r="S837" s="84"/>
      <c r="T837" s="84"/>
    </row>
    <row r="838" ht="22.5" customHeight="1">
      <c r="A838" s="115" t="s">
        <v>1160</v>
      </c>
      <c r="B838" s="44">
        <v>46070.0</v>
      </c>
      <c r="C838" s="46" t="s">
        <v>1667</v>
      </c>
      <c r="D838" s="48" t="s">
        <v>1690</v>
      </c>
      <c r="E838" s="51">
        <v>2.02600000000243E14</v>
      </c>
      <c r="F838" s="53" t="s">
        <v>252</v>
      </c>
      <c r="G838" s="57">
        <f t="array" ref="G838">IF(F838&lt;&gt;"",INDEX(tb_MainDatabase[Barcode],MATCH(F838,tb_MainDatabase[Link],0)),"")</f>
        <v>8857128012035</v>
      </c>
      <c r="H838" s="62" t="str">
        <f t="array" ref="H838">IF(F838&lt;&gt;"",INDEX(tb_MainDatabase[Grand],MATCH(F838,tb_MainDatabase[Link],0)),"")</f>
        <v>EDP</v>
      </c>
      <c r="I838" s="62" t="str">
        <f t="array" ref="I838">IF(F838&lt;&gt;"",INDEX(tb_MainDatabase[Size],MATCH(F838,tb_MainDatabase[Link],0)),"")</f>
        <v>10 ml.</v>
      </c>
      <c r="J838" s="65">
        <v>1.0</v>
      </c>
      <c r="K838" s="57">
        <f t="array" ref="K838">IF(F838&lt;&gt;"",INDEX(tb_MainDatabase[ราคา],MATCH(F838,tb_MainDatabase[Link],0)),"")*J838</f>
        <v>450</v>
      </c>
      <c r="L838" s="65">
        <v>60.0</v>
      </c>
      <c r="M838" s="57">
        <f t="shared" si="2"/>
        <v>390</v>
      </c>
      <c r="N838" s="75">
        <f t="shared" si="3"/>
        <v>390</v>
      </c>
      <c r="O838" s="77" t="s">
        <v>133</v>
      </c>
      <c r="P838" s="107"/>
      <c r="Q838" s="80"/>
      <c r="R838" s="84" t="str">
        <f t="shared" si="4"/>
        <v>1771323034749717564</v>
      </c>
      <c r="S838" s="84"/>
      <c r="T838" s="84"/>
    </row>
    <row r="839" ht="22.5" customHeight="1">
      <c r="A839" s="115" t="s">
        <v>1160</v>
      </c>
      <c r="B839" s="44">
        <v>46070.0</v>
      </c>
      <c r="C839" s="46" t="s">
        <v>1667</v>
      </c>
      <c r="D839" s="48" t="s">
        <v>1692</v>
      </c>
      <c r="E839" s="51">
        <v>2.02600000000244E14</v>
      </c>
      <c r="F839" s="53" t="s">
        <v>224</v>
      </c>
      <c r="G839" s="57">
        <f t="array" ref="G839">IF(F839&lt;&gt;"",INDEX(tb_MainDatabase[Barcode],MATCH(F839,tb_MainDatabase[Link],0)),"")</f>
        <v>8857128012053</v>
      </c>
      <c r="H839" s="62" t="str">
        <f t="array" ref="H839">IF(F839&lt;&gt;"",INDEX(tb_MainDatabase[Grand],MATCH(F839,tb_MainDatabase[Link],0)),"")</f>
        <v>EDP</v>
      </c>
      <c r="I839" s="62" t="str">
        <f t="array" ref="I839">IF(F839&lt;&gt;"",INDEX(tb_MainDatabase[Size],MATCH(F839,tb_MainDatabase[Link],0)),"")</f>
        <v>10 ml.</v>
      </c>
      <c r="J839" s="65">
        <v>1.0</v>
      </c>
      <c r="K839" s="57">
        <f t="array" ref="K839">IF(F839&lt;&gt;"",INDEX(tb_MainDatabase[ราคา],MATCH(F839,tb_MainDatabase[Link],0)),"")*J839</f>
        <v>450</v>
      </c>
      <c r="L839" s="65">
        <v>60.0</v>
      </c>
      <c r="M839" s="57">
        <f t="shared" si="2"/>
        <v>390</v>
      </c>
      <c r="N839" s="75">
        <f t="shared" si="3"/>
        <v>390</v>
      </c>
      <c r="O839" s="77" t="s">
        <v>370</v>
      </c>
      <c r="P839" s="142">
        <v>46070.0</v>
      </c>
      <c r="Q839" s="80">
        <v>0.7284722222222222</v>
      </c>
      <c r="R839" s="84" t="str">
        <f t="shared" si="4"/>
        <v>1771324163837581231</v>
      </c>
      <c r="S839" s="84"/>
      <c r="T839" s="84"/>
    </row>
    <row r="840" ht="22.5" customHeight="1">
      <c r="A840" s="115" t="s">
        <v>1160</v>
      </c>
      <c r="B840" s="44">
        <v>46070.0</v>
      </c>
      <c r="C840" s="46" t="s">
        <v>1667</v>
      </c>
      <c r="D840" s="48" t="s">
        <v>1694</v>
      </c>
      <c r="E840" s="51">
        <v>2.02600000000245E14</v>
      </c>
      <c r="F840" s="53" t="s">
        <v>136</v>
      </c>
      <c r="G840" s="57">
        <f t="array" ref="G840">IF(F840&lt;&gt;"",INDEX(tb_MainDatabase[Barcode],MATCH(F840,tb_MainDatabase[Link],0)),"")</f>
        <v>8857128011904</v>
      </c>
      <c r="H840" s="62" t="str">
        <f t="array" ref="H840">IF(F840&lt;&gt;"",INDEX(tb_MainDatabase[Grand],MATCH(F840,tb_MainDatabase[Link],0)),"")</f>
        <v>EDP</v>
      </c>
      <c r="I840" s="62" t="str">
        <f t="array" ref="I840">IF(F840&lt;&gt;"",INDEX(tb_MainDatabase[Size],MATCH(F840,tb_MainDatabase[Link],0)),"")</f>
        <v>30 ml.</v>
      </c>
      <c r="J840" s="65">
        <v>1.0</v>
      </c>
      <c r="K840" s="57">
        <f t="array" ref="K840">IF(F840&lt;&gt;"",INDEX(tb_MainDatabase[ราคา],MATCH(F840,tb_MainDatabase[Link],0)),"")*J840</f>
        <v>1290</v>
      </c>
      <c r="L840" s="65">
        <v>200.0</v>
      </c>
      <c r="M840" s="57">
        <f t="shared" si="2"/>
        <v>1090</v>
      </c>
      <c r="N840" s="75">
        <f t="shared" si="3"/>
        <v>1090</v>
      </c>
      <c r="O840" s="77" t="s">
        <v>370</v>
      </c>
      <c r="P840" s="142">
        <v>46070.0</v>
      </c>
      <c r="Q840" s="80">
        <v>0.7333333333333333</v>
      </c>
      <c r="R840" s="84" t="str">
        <f t="shared" si="4"/>
        <v>1771324526274476220</v>
      </c>
      <c r="S840" s="84"/>
      <c r="T840" s="84"/>
    </row>
    <row r="841" ht="22.5" customHeight="1">
      <c r="A841" s="115" t="s">
        <v>1160</v>
      </c>
      <c r="B841" s="44">
        <v>46070.0</v>
      </c>
      <c r="C841" s="46" t="s">
        <v>1667</v>
      </c>
      <c r="D841" s="48" t="s">
        <v>1697</v>
      </c>
      <c r="E841" s="51">
        <v>2.02600000000246E14</v>
      </c>
      <c r="F841" s="53" t="s">
        <v>1506</v>
      </c>
      <c r="G841" s="57">
        <f t="array" ref="G841">IF(F841&lt;&gt;"",INDEX(tb_MainDatabase[Barcode],MATCH(F841,tb_MainDatabase[Link],0)),"")</f>
        <v>8857128012061</v>
      </c>
      <c r="H841" s="62" t="str">
        <f t="array" ref="H841">IF(F841&lt;&gt;"",INDEX(tb_MainDatabase[Grand],MATCH(F841,tb_MainDatabase[Link],0)),"")</f>
        <v>EDP</v>
      </c>
      <c r="I841" s="62" t="str">
        <f t="array" ref="I841">IF(F841&lt;&gt;"",INDEX(tb_MainDatabase[Size],MATCH(F841,tb_MainDatabase[Link],0)),"")</f>
        <v>4 ml.</v>
      </c>
      <c r="J841" s="65">
        <v>1.0</v>
      </c>
      <c r="K841" s="57">
        <f t="array" ref="K841">IF(F841&lt;&gt;"",INDEX(tb_MainDatabase[ราคา],MATCH(F841,tb_MainDatabase[Link],0)),"")*J841</f>
        <v>179</v>
      </c>
      <c r="L841" s="65">
        <v>179.0</v>
      </c>
      <c r="M841" s="57">
        <f t="shared" si="2"/>
        <v>0</v>
      </c>
      <c r="N841" s="75">
        <f t="shared" si="3"/>
        <v>0</v>
      </c>
      <c r="O841" s="77"/>
      <c r="P841" s="107"/>
      <c r="Q841" s="80"/>
      <c r="R841" s="84" t="str">
        <f t="shared" si="4"/>
        <v>1771324634309642422</v>
      </c>
      <c r="S841" s="48" t="s">
        <v>1699</v>
      </c>
      <c r="T841" s="143"/>
    </row>
    <row r="842" ht="22.5" customHeight="1">
      <c r="A842" s="115" t="s">
        <v>1160</v>
      </c>
      <c r="B842" s="44">
        <v>46071.0</v>
      </c>
      <c r="C842" s="46" t="s">
        <v>601</v>
      </c>
      <c r="D842" s="48" t="s">
        <v>1700</v>
      </c>
      <c r="E842" s="51">
        <v>2.02600000000247E14</v>
      </c>
      <c r="F842" s="53" t="s">
        <v>96</v>
      </c>
      <c r="G842" s="57">
        <f t="array" ref="G842">IF(F842&lt;&gt;"",INDEX(tb_MainDatabase[Barcode],MATCH(F842,tb_MainDatabase[Link],0)),"")</f>
        <v>8857128012019</v>
      </c>
      <c r="H842" s="62" t="str">
        <f t="array" ref="H842">IF(F842&lt;&gt;"",INDEX(tb_MainDatabase[Grand],MATCH(F842,tb_MainDatabase[Link],0)),"")</f>
        <v>EDP</v>
      </c>
      <c r="I842" s="62" t="str">
        <f t="array" ref="I842">IF(F842&lt;&gt;"",INDEX(tb_MainDatabase[Size],MATCH(F842,tb_MainDatabase[Link],0)),"")</f>
        <v>50 ml.</v>
      </c>
      <c r="J842" s="65">
        <v>1.0</v>
      </c>
      <c r="K842" s="57">
        <f t="array" ref="K842">IF(F842&lt;&gt;"",INDEX(tb_MainDatabase[ราคา],MATCH(F842,tb_MainDatabase[Link],0)),"")*J842</f>
        <v>1890</v>
      </c>
      <c r="L842" s="65">
        <v>300.0</v>
      </c>
      <c r="M842" s="57">
        <f t="shared" si="2"/>
        <v>1590</v>
      </c>
      <c r="N842" s="75">
        <f t="shared" si="3"/>
        <v>1590</v>
      </c>
      <c r="O842" s="77" t="s">
        <v>370</v>
      </c>
      <c r="P842" s="142">
        <v>46071.0</v>
      </c>
      <c r="Q842" s="80">
        <v>0.5291666666666667</v>
      </c>
      <c r="R842" s="84" t="str">
        <f t="shared" si="4"/>
        <v>1771336912611575928</v>
      </c>
      <c r="S842" s="84"/>
      <c r="T842" s="84"/>
    </row>
    <row r="843" ht="22.5" customHeight="1">
      <c r="A843" s="115" t="s">
        <v>1160</v>
      </c>
      <c r="B843" s="44">
        <v>46071.0</v>
      </c>
      <c r="C843" s="46" t="s">
        <v>601</v>
      </c>
      <c r="D843" s="48" t="s">
        <v>1700</v>
      </c>
      <c r="E843" s="51">
        <v>2.02600000000247E14</v>
      </c>
      <c r="F843" s="53" t="s">
        <v>1506</v>
      </c>
      <c r="G843" s="57">
        <f t="array" ref="G843">IF(F843&lt;&gt;"",INDEX(tb_MainDatabase[Barcode],MATCH(F843,tb_MainDatabase[Link],0)),"")</f>
        <v>8857128012061</v>
      </c>
      <c r="H843" s="62" t="str">
        <f t="array" ref="H843">IF(F843&lt;&gt;"",INDEX(tb_MainDatabase[Grand],MATCH(F843,tb_MainDatabase[Link],0)),"")</f>
        <v>EDP</v>
      </c>
      <c r="I843" s="62" t="str">
        <f t="array" ref="I843">IF(F843&lt;&gt;"",INDEX(tb_MainDatabase[Size],MATCH(F843,tb_MainDatabase[Link],0)),"")</f>
        <v>4 ml.</v>
      </c>
      <c r="J843" s="65">
        <v>2.0</v>
      </c>
      <c r="K843" s="57">
        <f t="array" ref="K843">IF(F843&lt;&gt;"",INDEX(tb_MainDatabase[ราคา],MATCH(F843,tb_MainDatabase[Link],0)),"")*J843</f>
        <v>358</v>
      </c>
      <c r="L843" s="65">
        <v>179.0</v>
      </c>
      <c r="M843" s="57">
        <f t="shared" si="2"/>
        <v>0</v>
      </c>
      <c r="N843" s="75">
        <f t="shared" si="3"/>
        <v>0</v>
      </c>
      <c r="O843" s="77"/>
      <c r="P843" s="107"/>
      <c r="Q843" s="80"/>
      <c r="R843" s="84">
        <f t="shared" si="4"/>
        <v>0</v>
      </c>
      <c r="S843" s="84"/>
      <c r="T843" s="84"/>
    </row>
    <row r="844" ht="22.5" customHeight="1">
      <c r="A844" s="115" t="s">
        <v>1160</v>
      </c>
      <c r="B844" s="44">
        <v>46071.0</v>
      </c>
      <c r="C844" s="46" t="s">
        <v>601</v>
      </c>
      <c r="D844" s="48" t="s">
        <v>1704</v>
      </c>
      <c r="E844" s="51">
        <v>2.02600000000248E14</v>
      </c>
      <c r="F844" s="53" t="s">
        <v>206</v>
      </c>
      <c r="G844" s="108">
        <f t="array" ref="G844">IF(F844&lt;&gt;"",INDEX(tb_MainDatabase[Barcode],MATCH(F844,tb_MainDatabase[Link],0)),"")</f>
        <v>8857128012159</v>
      </c>
      <c r="H844" s="62" t="str">
        <f t="array" ref="H844">IF(F844&lt;&gt;"",INDEX(tb_MainDatabase[Grand],MATCH(F844,tb_MainDatabase[Link],0)),"")</f>
        <v>EDP</v>
      </c>
      <c r="I844" s="62" t="str">
        <f t="array" ref="I844">IF(F844&lt;&gt;"",INDEX(tb_MainDatabase[Size],MATCH(F844,tb_MainDatabase[Link],0)),"")</f>
        <v>30 ml.</v>
      </c>
      <c r="J844" s="65">
        <v>1.0</v>
      </c>
      <c r="K844" s="57">
        <f t="array" ref="K844">IF(F844&lt;&gt;"",INDEX(tb_MainDatabase[ราคา],MATCH(F844,tb_MainDatabase[Link],0)),"")*J844</f>
        <v>1290</v>
      </c>
      <c r="L844" s="65">
        <v>300.0</v>
      </c>
      <c r="M844" s="57">
        <f t="shared" si="2"/>
        <v>990</v>
      </c>
      <c r="N844" s="75">
        <f t="shared" si="3"/>
        <v>990</v>
      </c>
      <c r="O844" s="77" t="s">
        <v>370</v>
      </c>
      <c r="P844" s="142">
        <v>46071.0</v>
      </c>
      <c r="Q844" s="80">
        <v>0.6604166666666667</v>
      </c>
      <c r="R844" s="84" t="str">
        <f t="shared" si="4"/>
        <v>1771404472653674804</v>
      </c>
      <c r="S844" s="84"/>
      <c r="T844" s="84"/>
    </row>
    <row r="845" ht="22.5" customHeight="1">
      <c r="A845" s="115" t="s">
        <v>1160</v>
      </c>
      <c r="B845" s="44">
        <v>46071.0</v>
      </c>
      <c r="C845" s="46" t="s">
        <v>601</v>
      </c>
      <c r="D845" s="48" t="s">
        <v>1704</v>
      </c>
      <c r="E845" s="51">
        <v>2.02600000000248E14</v>
      </c>
      <c r="F845" s="53" t="s">
        <v>1501</v>
      </c>
      <c r="G845" s="57">
        <f t="array" ref="G845">IF(F845&lt;&gt;"",INDEX(tb_MainDatabase[Barcode],MATCH(F845,tb_MainDatabase[Link],0)),"")</f>
        <v>8857128012054</v>
      </c>
      <c r="H845" s="62" t="str">
        <f t="array" ref="H845">IF(F845&lt;&gt;"",INDEX(tb_MainDatabase[Grand],MATCH(F845,tb_MainDatabase[Link],0)),"")</f>
        <v>EDP</v>
      </c>
      <c r="I845" s="62" t="str">
        <f t="array" ref="I845">IF(F845&lt;&gt;"",INDEX(tb_MainDatabase[Size],MATCH(F845,tb_MainDatabase[Link],0)),"")</f>
        <v>4 ml.</v>
      </c>
      <c r="J845" s="65">
        <v>1.0</v>
      </c>
      <c r="K845" s="57">
        <f t="array" ref="K845">IF(F845&lt;&gt;"",INDEX(tb_MainDatabase[ราคา],MATCH(F845,tb_MainDatabase[Link],0)),"")*J845</f>
        <v>179</v>
      </c>
      <c r="L845" s="65">
        <v>179.0</v>
      </c>
      <c r="M845" s="57">
        <f t="shared" si="2"/>
        <v>0</v>
      </c>
      <c r="N845" s="75">
        <f t="shared" si="3"/>
        <v>0</v>
      </c>
      <c r="O845" s="77"/>
      <c r="P845" s="107"/>
      <c r="Q845" s="80"/>
      <c r="R845" s="84">
        <f t="shared" si="4"/>
        <v>0</v>
      </c>
      <c r="S845" s="84"/>
      <c r="T845" s="84"/>
    </row>
    <row r="846" ht="22.5" customHeight="1">
      <c r="A846" s="115" t="s">
        <v>1160</v>
      </c>
      <c r="B846" s="44">
        <v>46071.0</v>
      </c>
      <c r="C846" s="46" t="s">
        <v>601</v>
      </c>
      <c r="D846" s="48" t="s">
        <v>1708</v>
      </c>
      <c r="E846" s="51">
        <v>2.02600000000249E14</v>
      </c>
      <c r="F846" s="53" t="s">
        <v>146</v>
      </c>
      <c r="G846" s="57">
        <f t="array" ref="G846">IF(F846&lt;&gt;"",INDEX(tb_MainDatabase[Barcode],MATCH(F846,tb_MainDatabase[Link],0)),"")</f>
        <v>8857128012026</v>
      </c>
      <c r="H846" s="62" t="str">
        <f t="array" ref="H846">IF(F846&lt;&gt;"",INDEX(tb_MainDatabase[Grand],MATCH(F846,tb_MainDatabase[Link],0)),"")</f>
        <v>EDP</v>
      </c>
      <c r="I846" s="62" t="str">
        <f t="array" ref="I846">IF(F846&lt;&gt;"",INDEX(tb_MainDatabase[Size],MATCH(F846,tb_MainDatabase[Link],0)),"")</f>
        <v>10 ml.</v>
      </c>
      <c r="J846" s="65">
        <v>1.0</v>
      </c>
      <c r="K846" s="57">
        <f t="array" ref="K846">IF(F846&lt;&gt;"",INDEX(tb_MainDatabase[ราคา],MATCH(F846,tb_MainDatabase[Link],0)),"")*J846</f>
        <v>450</v>
      </c>
      <c r="L846" s="65">
        <v>60.0</v>
      </c>
      <c r="M846" s="57">
        <f t="shared" si="2"/>
        <v>390</v>
      </c>
      <c r="N846" s="75">
        <f t="shared" si="3"/>
        <v>390</v>
      </c>
      <c r="O846" s="77" t="s">
        <v>133</v>
      </c>
      <c r="P846" s="107"/>
      <c r="Q846" s="80"/>
      <c r="R846" s="84" t="str">
        <f t="shared" si="4"/>
        <v>1771421942964871370</v>
      </c>
      <c r="S846" s="84"/>
      <c r="T846" s="84"/>
    </row>
    <row r="847" ht="22.5" customHeight="1">
      <c r="A847" s="115" t="s">
        <v>1160</v>
      </c>
      <c r="B847" s="44">
        <v>46072.0</v>
      </c>
      <c r="C847" s="46" t="s">
        <v>860</v>
      </c>
      <c r="D847" s="48" t="s">
        <v>1710</v>
      </c>
      <c r="E847" s="51">
        <v>2.0260000000025E14</v>
      </c>
      <c r="F847" s="53" t="s">
        <v>132</v>
      </c>
      <c r="G847" s="108">
        <f t="array" ref="G847">IF(F847&lt;&gt;"",INDEX(tb_MainDatabase[Barcode],MATCH(F847,tb_MainDatabase[Link],0)),"")</f>
        <v>8857128011621</v>
      </c>
      <c r="H847" s="62" t="str">
        <f t="array" ref="H847">IF(F847&lt;&gt;"",INDEX(tb_MainDatabase[Grand],MATCH(F847,tb_MainDatabase[Link],0)),"")</f>
        <v>EDP</v>
      </c>
      <c r="I847" s="62" t="str">
        <f t="array" ref="I847">IF(F847&lt;&gt;"",INDEX(tb_MainDatabase[Size],MATCH(F847,tb_MainDatabase[Link],0)),"")</f>
        <v>50 ml.</v>
      </c>
      <c r="J847" s="65">
        <v>1.0</v>
      </c>
      <c r="K847" s="57">
        <f t="array" ref="K847">IF(F847&lt;&gt;"",INDEX(tb_MainDatabase[ราคา],MATCH(F847,tb_MainDatabase[Link],0)),"")*J847</f>
        <v>1890</v>
      </c>
      <c r="L847" s="65">
        <v>300.0</v>
      </c>
      <c r="M847" s="57">
        <f t="shared" si="2"/>
        <v>1590</v>
      </c>
      <c r="N847" s="75">
        <f t="shared" si="3"/>
        <v>1590</v>
      </c>
      <c r="O847" s="77" t="s">
        <v>370</v>
      </c>
      <c r="P847" s="142">
        <v>46072.0</v>
      </c>
      <c r="Q847" s="80">
        <v>0.4708333333333333</v>
      </c>
      <c r="R847" s="84" t="str">
        <f t="shared" si="4"/>
        <v>1771471096284149355</v>
      </c>
      <c r="S847" s="84"/>
      <c r="T847" s="84"/>
    </row>
    <row r="848" ht="22.5" customHeight="1">
      <c r="A848" s="115" t="s">
        <v>1160</v>
      </c>
      <c r="B848" s="44">
        <v>46072.0</v>
      </c>
      <c r="C848" s="46" t="s">
        <v>860</v>
      </c>
      <c r="D848" s="48" t="s">
        <v>1710</v>
      </c>
      <c r="E848" s="51">
        <v>2.0260000000025E14</v>
      </c>
      <c r="F848" s="53" t="s">
        <v>1512</v>
      </c>
      <c r="G848" s="57">
        <f t="array" ref="G848">IF(F848&lt;&gt;"",INDEX(tb_MainDatabase[Barcode],MATCH(F848,tb_MainDatabase[Link],0)),"")</f>
        <v>8857128012066</v>
      </c>
      <c r="H848" s="62" t="str">
        <f t="array" ref="H848">IF(F848&lt;&gt;"",INDEX(tb_MainDatabase[Grand],MATCH(F848,tb_MainDatabase[Link],0)),"")</f>
        <v>EDP</v>
      </c>
      <c r="I848" s="62" t="str">
        <f t="array" ref="I848">IF(F848&lt;&gt;"",INDEX(tb_MainDatabase[Size],MATCH(F848,tb_MainDatabase[Link],0)),"")</f>
        <v>4 ml.</v>
      </c>
      <c r="J848" s="65">
        <v>1.0</v>
      </c>
      <c r="K848" s="57">
        <f t="array" ref="K848">IF(F848&lt;&gt;"",INDEX(tb_MainDatabase[ราคา],MATCH(F848,tb_MainDatabase[Link],0)),"")*J848</f>
        <v>179</v>
      </c>
      <c r="L848" s="65">
        <v>179.0</v>
      </c>
      <c r="M848" s="57">
        <f t="shared" si="2"/>
        <v>0</v>
      </c>
      <c r="N848" s="75">
        <f t="shared" si="3"/>
        <v>0</v>
      </c>
      <c r="O848" s="77"/>
      <c r="P848" s="107"/>
      <c r="Q848" s="80"/>
      <c r="R848" s="84">
        <f t="shared" si="4"/>
        <v>0</v>
      </c>
      <c r="S848" s="84"/>
      <c r="T848" s="84"/>
    </row>
    <row r="849" ht="22.5" customHeight="1">
      <c r="A849" s="115" t="s">
        <v>1160</v>
      </c>
      <c r="B849" s="44">
        <v>46072.0</v>
      </c>
      <c r="C849" s="46" t="s">
        <v>860</v>
      </c>
      <c r="D849" s="48" t="s">
        <v>1710</v>
      </c>
      <c r="E849" s="51">
        <v>2.0260000000025E14</v>
      </c>
      <c r="F849" s="53" t="s">
        <v>1506</v>
      </c>
      <c r="G849" s="57">
        <f t="array" ref="G849">IF(F849&lt;&gt;"",INDEX(tb_MainDatabase[Barcode],MATCH(F849,tb_MainDatabase[Link],0)),"")</f>
        <v>8857128012061</v>
      </c>
      <c r="H849" s="62" t="str">
        <f t="array" ref="H849">IF(F849&lt;&gt;"",INDEX(tb_MainDatabase[Grand],MATCH(F849,tb_MainDatabase[Link],0)),"")</f>
        <v>EDP</v>
      </c>
      <c r="I849" s="62" t="str">
        <f t="array" ref="I849">IF(F849&lt;&gt;"",INDEX(tb_MainDatabase[Size],MATCH(F849,tb_MainDatabase[Link],0)),"")</f>
        <v>4 ml.</v>
      </c>
      <c r="J849" s="65">
        <v>1.0</v>
      </c>
      <c r="K849" s="57">
        <f t="array" ref="K849">IF(F849&lt;&gt;"",INDEX(tb_MainDatabase[ราคา],MATCH(F849,tb_MainDatabase[Link],0)),"")*J849</f>
        <v>179</v>
      </c>
      <c r="L849" s="65">
        <v>179.0</v>
      </c>
      <c r="M849" s="57">
        <f t="shared" si="2"/>
        <v>0</v>
      </c>
      <c r="N849" s="75">
        <f t="shared" si="3"/>
        <v>0</v>
      </c>
      <c r="O849" s="77"/>
      <c r="P849" s="107"/>
      <c r="Q849" s="80"/>
      <c r="R849" s="84">
        <f t="shared" si="4"/>
        <v>0</v>
      </c>
      <c r="S849" s="84"/>
      <c r="T849" s="84"/>
    </row>
    <row r="850" ht="22.5" customHeight="1">
      <c r="A850" s="115" t="s">
        <v>1160</v>
      </c>
      <c r="B850" s="44">
        <v>46072.0</v>
      </c>
      <c r="C850" s="46" t="s">
        <v>860</v>
      </c>
      <c r="D850" s="48" t="s">
        <v>1715</v>
      </c>
      <c r="E850" s="51">
        <v>2.02600000000251E14</v>
      </c>
      <c r="F850" s="53" t="s">
        <v>210</v>
      </c>
      <c r="G850" s="57">
        <f t="array" ref="G850">IF(F850&lt;&gt;"",INDEX(tb_MainDatabase[Barcode],MATCH(F850,tb_MainDatabase[Link],0)),"")</f>
        <v>8857128012101</v>
      </c>
      <c r="H850" s="62" t="str">
        <f t="array" ref="H850">IF(F850&lt;&gt;"",INDEX(tb_MainDatabase[Grand],MATCH(F850,tb_MainDatabase[Link],0)),"")</f>
        <v>EDP+</v>
      </c>
      <c r="I850" s="62" t="str">
        <f t="array" ref="I850">IF(F850&lt;&gt;"",INDEX(tb_MainDatabase[Size],MATCH(F850,tb_MainDatabase[Link],0)),"")</f>
        <v>10 ml.</v>
      </c>
      <c r="J850" s="65">
        <v>1.0</v>
      </c>
      <c r="K850" s="57">
        <f t="array" ref="K850">IF(F850&lt;&gt;"",INDEX(tb_MainDatabase[ราคา],MATCH(F850,tb_MainDatabase[Link],0)),"")*J850</f>
        <v>650</v>
      </c>
      <c r="L850" s="65">
        <v>60.0</v>
      </c>
      <c r="M850" s="57">
        <f t="shared" si="2"/>
        <v>590</v>
      </c>
      <c r="N850" s="75">
        <f t="shared" si="3"/>
        <v>590</v>
      </c>
      <c r="O850" s="77" t="s">
        <v>133</v>
      </c>
      <c r="P850" s="107"/>
      <c r="Q850" s="80"/>
      <c r="R850" s="84" t="str">
        <f t="shared" si="4"/>
        <v>1771479701284870915</v>
      </c>
      <c r="S850" s="84"/>
      <c r="T850" s="84"/>
    </row>
    <row r="851" ht="22.5" customHeight="1">
      <c r="A851" s="115" t="s">
        <v>1160</v>
      </c>
      <c r="B851" s="44">
        <v>46072.0</v>
      </c>
      <c r="C851" s="46" t="s">
        <v>860</v>
      </c>
      <c r="D851" s="48" t="s">
        <v>1717</v>
      </c>
      <c r="E851" s="51">
        <v>2.02600000000252E14</v>
      </c>
      <c r="F851" s="53" t="s">
        <v>259</v>
      </c>
      <c r="G851" s="57">
        <f t="array" ref="G851">IF(F851&lt;&gt;"",INDEX(tb_MainDatabase[Barcode],MATCH(F851,tb_MainDatabase[Link],0)),"")</f>
        <v>8857128011133</v>
      </c>
      <c r="H851" s="62" t="str">
        <f t="array" ref="H851">IF(F851&lt;&gt;"",INDEX(tb_MainDatabase[Grand],MATCH(F851,tb_MainDatabase[Link],0)),"")</f>
        <v>EDP</v>
      </c>
      <c r="I851" s="62" t="str">
        <f t="array" ref="I851">IF(F851&lt;&gt;"",INDEX(tb_MainDatabase[Size],MATCH(F851,tb_MainDatabase[Link],0)),"")</f>
        <v>50 ml.</v>
      </c>
      <c r="J851" s="65">
        <v>1.0</v>
      </c>
      <c r="K851" s="57">
        <f t="array" ref="K851">IF(F851&lt;&gt;"",INDEX(tb_MainDatabase[ราคา],MATCH(F851,tb_MainDatabase[Link],0)),"")*J851</f>
        <v>1890</v>
      </c>
      <c r="L851" s="65">
        <v>300.0</v>
      </c>
      <c r="M851" s="57">
        <f t="shared" si="2"/>
        <v>1590</v>
      </c>
      <c r="N851" s="75">
        <f t="shared" si="3"/>
        <v>1590</v>
      </c>
      <c r="O851" s="77" t="s">
        <v>60</v>
      </c>
      <c r="P851" s="142">
        <v>46072.0</v>
      </c>
      <c r="Q851" s="80">
        <v>0.6368055555555555</v>
      </c>
      <c r="R851" s="84" t="str">
        <f t="shared" si="4"/>
        <v>1771483360989387913</v>
      </c>
      <c r="S851" s="84"/>
      <c r="T851" s="84"/>
    </row>
    <row r="852" ht="22.5" customHeight="1">
      <c r="A852" s="115" t="s">
        <v>1160</v>
      </c>
      <c r="B852" s="44">
        <v>46072.0</v>
      </c>
      <c r="C852" s="46" t="s">
        <v>860</v>
      </c>
      <c r="D852" s="48" t="s">
        <v>1717</v>
      </c>
      <c r="E852" s="51">
        <v>2.02600000000252E14</v>
      </c>
      <c r="F852" s="53" t="s">
        <v>168</v>
      </c>
      <c r="G852" s="57">
        <f t="array" ref="G852">IF(F852&lt;&gt;"",INDEX(tb_MainDatabase[Barcode],MATCH(F852,tb_MainDatabase[Link],0)),"")</f>
        <v>8857128012056</v>
      </c>
      <c r="H852" s="62" t="str">
        <f t="array" ref="H852">IF(F852&lt;&gt;"",INDEX(tb_MainDatabase[Grand],MATCH(F852,tb_MainDatabase[Link],0)),"")</f>
        <v>EDP</v>
      </c>
      <c r="I852" s="62" t="str">
        <f t="array" ref="I852">IF(F852&lt;&gt;"",INDEX(tb_MainDatabase[Size],MATCH(F852,tb_MainDatabase[Link],0)),"")</f>
        <v>4 ml.</v>
      </c>
      <c r="J852" s="65">
        <v>1.0</v>
      </c>
      <c r="K852" s="57">
        <f t="array" ref="K852">IF(F852&lt;&gt;"",INDEX(tb_MainDatabase[ราคา],MATCH(F852,tb_MainDatabase[Link],0)),"")*J852</f>
        <v>179</v>
      </c>
      <c r="L852" s="65">
        <v>179.0</v>
      </c>
      <c r="M852" s="57">
        <f t="shared" si="2"/>
        <v>0</v>
      </c>
      <c r="N852" s="75">
        <f t="shared" si="3"/>
        <v>0</v>
      </c>
      <c r="O852" s="77"/>
      <c r="P852" s="107"/>
      <c r="Q852" s="80"/>
      <c r="R852" s="84">
        <f t="shared" si="4"/>
        <v>0</v>
      </c>
      <c r="S852" s="84"/>
      <c r="T852" s="84"/>
    </row>
    <row r="853" ht="22.5" customHeight="1">
      <c r="A853" s="115" t="s">
        <v>1160</v>
      </c>
      <c r="B853" s="44">
        <v>46072.0</v>
      </c>
      <c r="C853" s="46" t="s">
        <v>860</v>
      </c>
      <c r="D853" s="48" t="s">
        <v>1717</v>
      </c>
      <c r="E853" s="51">
        <v>2.02600000000252E14</v>
      </c>
      <c r="F853" s="53" t="s">
        <v>1721</v>
      </c>
      <c r="G853" s="57">
        <f t="array" ref="G853">IF(F853&lt;&gt;"",INDEX(tb_MainDatabase[Barcode],MATCH(F853,tb_MainDatabase[Link],0)),"")</f>
        <v>8857128012150</v>
      </c>
      <c r="H853" s="62" t="str">
        <f t="array" ref="H853">IF(F853&lt;&gt;"",INDEX(tb_MainDatabase[Grand],MATCH(F853,tb_MainDatabase[Link],0)),"")</f>
        <v>EDP</v>
      </c>
      <c r="I853" s="62" t="str">
        <f t="array" ref="I853">IF(F853&lt;&gt;"",INDEX(tb_MainDatabase[Size],MATCH(F853,tb_MainDatabase[Link],0)),"")</f>
        <v>4 ml.</v>
      </c>
      <c r="J853" s="65">
        <v>1.0</v>
      </c>
      <c r="K853" s="57">
        <f t="array" ref="K853">IF(F853&lt;&gt;"",INDEX(tb_MainDatabase[ราคา],MATCH(F853,tb_MainDatabase[Link],0)),"")*J853</f>
        <v>179</v>
      </c>
      <c r="L853" s="65">
        <v>179.0</v>
      </c>
      <c r="M853" s="57">
        <f t="shared" si="2"/>
        <v>0</v>
      </c>
      <c r="N853" s="75">
        <f t="shared" si="3"/>
        <v>0</v>
      </c>
      <c r="O853" s="77"/>
      <c r="P853" s="107"/>
      <c r="Q853" s="80"/>
      <c r="R853" s="84">
        <f t="shared" si="4"/>
        <v>0</v>
      </c>
      <c r="S853" s="84"/>
      <c r="T853" s="84"/>
    </row>
    <row r="854" ht="22.5" customHeight="1">
      <c r="A854" s="115" t="s">
        <v>1160</v>
      </c>
      <c r="B854" s="44">
        <v>46072.0</v>
      </c>
      <c r="C854" s="46" t="s">
        <v>860</v>
      </c>
      <c r="D854" s="48" t="s">
        <v>1724</v>
      </c>
      <c r="E854" s="51">
        <v>2.02600000000253E14</v>
      </c>
      <c r="F854" s="53" t="s">
        <v>1092</v>
      </c>
      <c r="G854" s="57">
        <f t="array" ref="G854">IF(F854&lt;&gt;"",INDEX(tb_MainDatabase[Barcode],MATCH(F854,tb_MainDatabase[Link],0)),"")</f>
        <v>8857128012077</v>
      </c>
      <c r="H854" s="62" t="str">
        <f t="array" ref="H854">IF(F854&lt;&gt;"",INDEX(tb_MainDatabase[Grand],MATCH(F854,tb_MainDatabase[Link],0)),"")</f>
        <v>EDP</v>
      </c>
      <c r="I854" s="62" t="str">
        <f t="array" ref="I854">IF(F854&lt;&gt;"",INDEX(tb_MainDatabase[Size],MATCH(F854,tb_MainDatabase[Link],0)),"")</f>
        <v>10 ml.</v>
      </c>
      <c r="J854" s="65">
        <v>1.0</v>
      </c>
      <c r="K854" s="57">
        <f t="array" ref="K854">IF(F854&lt;&gt;"",INDEX(tb_MainDatabase[ราคา],MATCH(F854,tb_MainDatabase[Link],0)),"")*J854</f>
        <v>450</v>
      </c>
      <c r="L854" s="65">
        <v>60.0</v>
      </c>
      <c r="M854" s="57">
        <f t="shared" si="2"/>
        <v>390</v>
      </c>
      <c r="N854" s="75">
        <f t="shared" si="3"/>
        <v>780</v>
      </c>
      <c r="O854" s="77" t="s">
        <v>133</v>
      </c>
      <c r="P854" s="107"/>
      <c r="Q854" s="80"/>
      <c r="R854" s="84" t="str">
        <f t="shared" si="4"/>
        <v>1771489271900369659</v>
      </c>
      <c r="S854" s="84"/>
      <c r="T854" s="84"/>
    </row>
    <row r="855" ht="22.5" customHeight="1">
      <c r="A855" s="115" t="s">
        <v>1160</v>
      </c>
      <c r="B855" s="44">
        <v>46072.0</v>
      </c>
      <c r="C855" s="46" t="s">
        <v>860</v>
      </c>
      <c r="D855" s="48" t="s">
        <v>1724</v>
      </c>
      <c r="E855" s="51">
        <v>2.02600000000253E14</v>
      </c>
      <c r="F855" s="53" t="s">
        <v>386</v>
      </c>
      <c r="G855" s="57">
        <f t="array" ref="G855">IF(F855&lt;&gt;"",INDEX(tb_MainDatabase[Barcode],MATCH(F855,tb_MainDatabase[Link],0)),"")</f>
        <v>8857128012070</v>
      </c>
      <c r="H855" s="62" t="str">
        <f t="array" ref="H855">IF(F855&lt;&gt;"",INDEX(tb_MainDatabase[Grand],MATCH(F855,tb_MainDatabase[Link],0)),"")</f>
        <v>EDP</v>
      </c>
      <c r="I855" s="62" t="str">
        <f t="array" ref="I855">IF(F855&lt;&gt;"",INDEX(tb_MainDatabase[Size],MATCH(F855,tb_MainDatabase[Link],0)),"")</f>
        <v>10 ml.</v>
      </c>
      <c r="J855" s="65">
        <v>1.0</v>
      </c>
      <c r="K855" s="57">
        <f t="array" ref="K855">IF(F855&lt;&gt;"",INDEX(tb_MainDatabase[ราคา],MATCH(F855,tb_MainDatabase[Link],0)),"")*J855</f>
        <v>450</v>
      </c>
      <c r="L855" s="65">
        <v>60.0</v>
      </c>
      <c r="M855" s="57">
        <f t="shared" si="2"/>
        <v>390</v>
      </c>
      <c r="N855" s="75">
        <f t="shared" si="3"/>
        <v>0</v>
      </c>
      <c r="O855" s="77"/>
      <c r="P855" s="107"/>
      <c r="Q855" s="80"/>
      <c r="R855" s="84">
        <f t="shared" si="4"/>
        <v>0</v>
      </c>
      <c r="S855" s="84"/>
      <c r="T855" s="84"/>
    </row>
    <row r="856" ht="22.5" customHeight="1">
      <c r="A856" s="115" t="s">
        <v>1160</v>
      </c>
      <c r="B856" s="44">
        <v>46072.0</v>
      </c>
      <c r="C856" s="46" t="s">
        <v>860</v>
      </c>
      <c r="D856" s="48" t="s">
        <v>1727</v>
      </c>
      <c r="E856" s="51">
        <v>2.02600000000254E14</v>
      </c>
      <c r="F856" s="53" t="s">
        <v>1728</v>
      </c>
      <c r="G856" s="57">
        <f t="array" ref="G856">IF(F856&lt;&gt;"",INDEX(tb_MainDatabase[Barcode],MATCH(F856,tb_MainDatabase[Link],0)),"")</f>
        <v>8857128012142</v>
      </c>
      <c r="H856" s="62" t="str">
        <f t="array" ref="H856">IF(F856&lt;&gt;"",INDEX(tb_MainDatabase[Grand],MATCH(F856,tb_MainDatabase[Link],0)),"")</f>
        <v>EDP</v>
      </c>
      <c r="I856" s="62" t="str">
        <f t="array" ref="I856">IF(F856&lt;&gt;"",INDEX(tb_MainDatabase[Size],MATCH(F856,tb_MainDatabase[Link],0)),"")</f>
        <v>10 ml.</v>
      </c>
      <c r="J856" s="65">
        <v>1.0</v>
      </c>
      <c r="K856" s="57">
        <f t="array" ref="K856">IF(F856&lt;&gt;"",INDEX(tb_MainDatabase[ราคา],MATCH(F856,tb_MainDatabase[Link],0)),"")*J856</f>
        <v>450</v>
      </c>
      <c r="L856" s="65">
        <v>60.0</v>
      </c>
      <c r="M856" s="57">
        <f t="shared" si="2"/>
        <v>390</v>
      </c>
      <c r="N856" s="75">
        <f t="shared" si="3"/>
        <v>390</v>
      </c>
      <c r="O856" s="77" t="s">
        <v>60</v>
      </c>
      <c r="P856" s="142">
        <v>46072.0</v>
      </c>
      <c r="Q856" s="80">
        <v>0.6444444444444445</v>
      </c>
      <c r="R856" s="84" t="str">
        <f t="shared" si="4"/>
        <v>1771489637015515656</v>
      </c>
      <c r="S856" s="84"/>
      <c r="T856" s="84"/>
    </row>
    <row r="857" ht="22.5" customHeight="1">
      <c r="A857" s="115" t="s">
        <v>1160</v>
      </c>
      <c r="B857" s="44">
        <v>46072.0</v>
      </c>
      <c r="C857" s="46" t="s">
        <v>860</v>
      </c>
      <c r="D857" s="48" t="s">
        <v>1730</v>
      </c>
      <c r="E857" s="51">
        <v>2.02600000000255E14</v>
      </c>
      <c r="F857" s="53" t="s">
        <v>148</v>
      </c>
      <c r="G857" s="57">
        <f t="array" ref="G857">IF(F857&lt;&gt;"",INDEX(tb_MainDatabase[Barcode],MATCH(F857,tb_MainDatabase[Link],0)),"")</f>
        <v>8857128011027</v>
      </c>
      <c r="H857" s="62" t="str">
        <f t="array" ref="H857">IF(F857&lt;&gt;"",INDEX(tb_MainDatabase[Grand],MATCH(F857,tb_MainDatabase[Link],0)),"")</f>
        <v>EDP</v>
      </c>
      <c r="I857" s="62" t="str">
        <f t="array" ref="I857">IF(F857&lt;&gt;"",INDEX(tb_MainDatabase[Size],MATCH(F857,tb_MainDatabase[Link],0)),"")</f>
        <v>50 ml.</v>
      </c>
      <c r="J857" s="65">
        <v>1.0</v>
      </c>
      <c r="K857" s="57">
        <f t="array" ref="K857">IF(F857&lt;&gt;"",INDEX(tb_MainDatabase[ราคา],MATCH(F857,tb_MainDatabase[Link],0)),"")*J857</f>
        <v>1890</v>
      </c>
      <c r="L857" s="65">
        <v>300.0</v>
      </c>
      <c r="M857" s="57">
        <f t="shared" si="2"/>
        <v>1590</v>
      </c>
      <c r="N857" s="75">
        <f t="shared" si="3"/>
        <v>1590</v>
      </c>
      <c r="O857" s="77" t="s">
        <v>133</v>
      </c>
      <c r="P857" s="107"/>
      <c r="Q857" s="80"/>
      <c r="R857" s="84" t="str">
        <f t="shared" si="4"/>
        <v>1771490049284271982</v>
      </c>
      <c r="S857" s="84"/>
      <c r="T857" s="84"/>
    </row>
    <row r="858" ht="22.5" customHeight="1">
      <c r="A858" s="115" t="s">
        <v>1160</v>
      </c>
      <c r="B858" s="44">
        <v>46072.0</v>
      </c>
      <c r="C858" s="46" t="s">
        <v>860</v>
      </c>
      <c r="D858" s="48" t="s">
        <v>1730</v>
      </c>
      <c r="E858" s="51">
        <v>2.02600000000255E14</v>
      </c>
      <c r="F858" s="53" t="s">
        <v>168</v>
      </c>
      <c r="G858" s="57">
        <f t="array" ref="G858">IF(F858&lt;&gt;"",INDEX(tb_MainDatabase[Barcode],MATCH(F858,tb_MainDatabase[Link],0)),"")</f>
        <v>8857128012056</v>
      </c>
      <c r="H858" s="62" t="str">
        <f t="array" ref="H858">IF(F858&lt;&gt;"",INDEX(tb_MainDatabase[Grand],MATCH(F858,tb_MainDatabase[Link],0)),"")</f>
        <v>EDP</v>
      </c>
      <c r="I858" s="62" t="str">
        <f t="array" ref="I858">IF(F858&lt;&gt;"",INDEX(tb_MainDatabase[Size],MATCH(F858,tb_MainDatabase[Link],0)),"")</f>
        <v>4 ml.</v>
      </c>
      <c r="J858" s="65">
        <v>1.0</v>
      </c>
      <c r="K858" s="57">
        <f t="array" ref="K858">IF(F858&lt;&gt;"",INDEX(tb_MainDatabase[ราคา],MATCH(F858,tb_MainDatabase[Link],0)),"")*J858</f>
        <v>179</v>
      </c>
      <c r="L858" s="65">
        <v>179.0</v>
      </c>
      <c r="M858" s="57">
        <f t="shared" si="2"/>
        <v>0</v>
      </c>
      <c r="N858" s="75">
        <f t="shared" si="3"/>
        <v>0</v>
      </c>
      <c r="O858" s="77"/>
      <c r="P858" s="107"/>
      <c r="Q858" s="80"/>
      <c r="R858" s="84">
        <f t="shared" si="4"/>
        <v>0</v>
      </c>
      <c r="S858" s="84"/>
      <c r="T858" s="84"/>
    </row>
    <row r="859" ht="22.5" customHeight="1">
      <c r="A859" s="115" t="s">
        <v>1160</v>
      </c>
      <c r="B859" s="44">
        <v>46072.0</v>
      </c>
      <c r="C859" s="46" t="s">
        <v>860</v>
      </c>
      <c r="D859" s="48" t="s">
        <v>1730</v>
      </c>
      <c r="E859" s="51">
        <v>2.02600000000255E14</v>
      </c>
      <c r="F859" s="53" t="s">
        <v>1512</v>
      </c>
      <c r="G859" s="57">
        <f t="array" ref="G859">IF(F859&lt;&gt;"",INDEX(tb_MainDatabase[Barcode],MATCH(F859,tb_MainDatabase[Link],0)),"")</f>
        <v>8857128012066</v>
      </c>
      <c r="H859" s="62" t="str">
        <f t="array" ref="H859">IF(F859&lt;&gt;"",INDEX(tb_MainDatabase[Grand],MATCH(F859,tb_MainDatabase[Link],0)),"")</f>
        <v>EDP</v>
      </c>
      <c r="I859" s="62" t="str">
        <f t="array" ref="I859">IF(F859&lt;&gt;"",INDEX(tb_MainDatabase[Size],MATCH(F859,tb_MainDatabase[Link],0)),"")</f>
        <v>4 ml.</v>
      </c>
      <c r="J859" s="65">
        <v>1.0</v>
      </c>
      <c r="K859" s="57">
        <f t="array" ref="K859">IF(F859&lt;&gt;"",INDEX(tb_MainDatabase[ราคา],MATCH(F859,tb_MainDatabase[Link],0)),"")*J859</f>
        <v>179</v>
      </c>
      <c r="L859" s="65">
        <v>179.0</v>
      </c>
      <c r="M859" s="57">
        <f t="shared" si="2"/>
        <v>0</v>
      </c>
      <c r="N859" s="75">
        <f t="shared" si="3"/>
        <v>0</v>
      </c>
      <c r="O859" s="77"/>
      <c r="P859" s="107"/>
      <c r="Q859" s="80"/>
      <c r="R859" s="84">
        <f t="shared" si="4"/>
        <v>0</v>
      </c>
      <c r="S859" s="84"/>
      <c r="T859" s="84"/>
    </row>
    <row r="860" ht="22.5" customHeight="1">
      <c r="A860" s="115" t="s">
        <v>1160</v>
      </c>
      <c r="B860" s="44">
        <v>46072.0</v>
      </c>
      <c r="C860" s="46" t="s">
        <v>860</v>
      </c>
      <c r="D860" s="48" t="s">
        <v>1736</v>
      </c>
      <c r="E860" s="51">
        <v>2.02600000000256E14</v>
      </c>
      <c r="F860" s="53" t="s">
        <v>93</v>
      </c>
      <c r="G860" s="57">
        <f t="array" ref="G860">IF(F860&lt;&gt;"",INDEX(tb_MainDatabase[Barcode],MATCH(F860,tb_MainDatabase[Link],0)),"")</f>
        <v>8857128011171</v>
      </c>
      <c r="H860" s="62" t="str">
        <f t="array" ref="H860">IF(F860&lt;&gt;"",INDEX(tb_MainDatabase[Grand],MATCH(F860,tb_MainDatabase[Link],0)),"")</f>
        <v>EDP</v>
      </c>
      <c r="I860" s="62" t="str">
        <f t="array" ref="I860">IF(F860&lt;&gt;"",INDEX(tb_MainDatabase[Size],MATCH(F860,tb_MainDatabase[Link],0)),"")</f>
        <v>50 ml.</v>
      </c>
      <c r="J860" s="65">
        <v>1.0</v>
      </c>
      <c r="K860" s="57">
        <f t="array" ref="K860">IF(F860&lt;&gt;"",INDEX(tb_MainDatabase[ราคา],MATCH(F860,tb_MainDatabase[Link],0)),"")*J860</f>
        <v>1890</v>
      </c>
      <c r="L860" s="65">
        <v>300.0</v>
      </c>
      <c r="M860" s="57">
        <f t="shared" si="2"/>
        <v>1590</v>
      </c>
      <c r="N860" s="75">
        <f t="shared" si="3"/>
        <v>1590</v>
      </c>
      <c r="O860" s="77" t="s">
        <v>60</v>
      </c>
      <c r="P860" s="142">
        <v>46072.0</v>
      </c>
      <c r="Q860" s="80">
        <v>0.6604166666666667</v>
      </c>
      <c r="R860" s="84" t="str">
        <f t="shared" si="4"/>
        <v>1771491016236636402</v>
      </c>
      <c r="S860" s="84"/>
      <c r="T860" s="84"/>
    </row>
    <row r="861" ht="22.5" customHeight="1">
      <c r="A861" s="115" t="s">
        <v>1160</v>
      </c>
      <c r="B861" s="44">
        <v>46072.0</v>
      </c>
      <c r="C861" s="46" t="s">
        <v>860</v>
      </c>
      <c r="D861" s="48" t="s">
        <v>1736</v>
      </c>
      <c r="E861" s="51">
        <v>2.02600000000256E14</v>
      </c>
      <c r="F861" s="53" t="s">
        <v>168</v>
      </c>
      <c r="G861" s="57">
        <f t="array" ref="G861">IF(F861&lt;&gt;"",INDEX(tb_MainDatabase[Barcode],MATCH(F861,tb_MainDatabase[Link],0)),"")</f>
        <v>8857128012056</v>
      </c>
      <c r="H861" s="62" t="str">
        <f t="array" ref="H861">IF(F861&lt;&gt;"",INDEX(tb_MainDatabase[Grand],MATCH(F861,tb_MainDatabase[Link],0)),"")</f>
        <v>EDP</v>
      </c>
      <c r="I861" s="62" t="str">
        <f t="array" ref="I861">IF(F861&lt;&gt;"",INDEX(tb_MainDatabase[Size],MATCH(F861,tb_MainDatabase[Link],0)),"")</f>
        <v>4 ml.</v>
      </c>
      <c r="J861" s="65">
        <v>1.0</v>
      </c>
      <c r="K861" s="57">
        <f t="array" ref="K861">IF(F861&lt;&gt;"",INDEX(tb_MainDatabase[ราคา],MATCH(F861,tb_MainDatabase[Link],0)),"")*J861</f>
        <v>179</v>
      </c>
      <c r="L861" s="65">
        <v>179.0</v>
      </c>
      <c r="M861" s="57">
        <f t="shared" si="2"/>
        <v>0</v>
      </c>
      <c r="N861" s="75">
        <f t="shared" si="3"/>
        <v>0</v>
      </c>
      <c r="O861" s="77"/>
      <c r="P861" s="107"/>
      <c r="Q861" s="80"/>
      <c r="R861" s="84">
        <f t="shared" si="4"/>
        <v>0</v>
      </c>
      <c r="S861" s="84"/>
      <c r="T861" s="84"/>
    </row>
    <row r="862" ht="22.5" customHeight="1">
      <c r="A862" s="115" t="s">
        <v>1160</v>
      </c>
      <c r="B862" s="44">
        <v>46072.0</v>
      </c>
      <c r="C862" s="46" t="s">
        <v>860</v>
      </c>
      <c r="D862" s="48" t="s">
        <v>1736</v>
      </c>
      <c r="E862" s="51">
        <v>2.02600000000256E14</v>
      </c>
      <c r="F862" s="53" t="s">
        <v>1512</v>
      </c>
      <c r="G862" s="57">
        <f t="array" ref="G862">IF(F862&lt;&gt;"",INDEX(tb_MainDatabase[Barcode],MATCH(F862,tb_MainDatabase[Link],0)),"")</f>
        <v>8857128012066</v>
      </c>
      <c r="H862" s="62" t="str">
        <f t="array" ref="H862">IF(F862&lt;&gt;"",INDEX(tb_MainDatabase[Grand],MATCH(F862,tb_MainDatabase[Link],0)),"")</f>
        <v>EDP</v>
      </c>
      <c r="I862" s="62" t="str">
        <f t="array" ref="I862">IF(F862&lt;&gt;"",INDEX(tb_MainDatabase[Size],MATCH(F862,tb_MainDatabase[Link],0)),"")</f>
        <v>4 ml.</v>
      </c>
      <c r="J862" s="65">
        <v>1.0</v>
      </c>
      <c r="K862" s="57">
        <f t="array" ref="K862">IF(F862&lt;&gt;"",INDEX(tb_MainDatabase[ราคา],MATCH(F862,tb_MainDatabase[Link],0)),"")*J862</f>
        <v>179</v>
      </c>
      <c r="L862" s="65">
        <v>179.0</v>
      </c>
      <c r="M862" s="57">
        <f t="shared" si="2"/>
        <v>0</v>
      </c>
      <c r="N862" s="75">
        <f t="shared" si="3"/>
        <v>0</v>
      </c>
      <c r="O862" s="77"/>
      <c r="P862" s="107"/>
      <c r="Q862" s="80"/>
      <c r="R862" s="84">
        <f t="shared" si="4"/>
        <v>0</v>
      </c>
      <c r="S862" s="84"/>
      <c r="T862" s="84"/>
    </row>
    <row r="863" ht="22.5" customHeight="1">
      <c r="A863" s="115" t="s">
        <v>1160</v>
      </c>
      <c r="B863" s="44">
        <v>46072.0</v>
      </c>
      <c r="C863" s="46" t="s">
        <v>860</v>
      </c>
      <c r="D863" s="48" t="s">
        <v>1742</v>
      </c>
      <c r="E863" s="51">
        <v>2.02600000000257E14</v>
      </c>
      <c r="F863" s="53" t="s">
        <v>93</v>
      </c>
      <c r="G863" s="57">
        <f t="array" ref="G863">IF(F863&lt;&gt;"",INDEX(tb_MainDatabase[Barcode],MATCH(F863,tb_MainDatabase[Link],0)),"")</f>
        <v>8857128011171</v>
      </c>
      <c r="H863" s="62" t="str">
        <f t="array" ref="H863">IF(F863&lt;&gt;"",INDEX(tb_MainDatabase[Grand],MATCH(F863,tb_MainDatabase[Link],0)),"")</f>
        <v>EDP</v>
      </c>
      <c r="I863" s="62" t="str">
        <f t="array" ref="I863">IF(F863&lt;&gt;"",INDEX(tb_MainDatabase[Size],MATCH(F863,tb_MainDatabase[Link],0)),"")</f>
        <v>50 ml.</v>
      </c>
      <c r="J863" s="65">
        <v>1.0</v>
      </c>
      <c r="K863" s="57">
        <f t="array" ref="K863">IF(F863&lt;&gt;"",INDEX(tb_MainDatabase[ราคา],MATCH(F863,tb_MainDatabase[Link],0)),"")*J863</f>
        <v>1890</v>
      </c>
      <c r="L863" s="65">
        <v>300.0</v>
      </c>
      <c r="M863" s="57">
        <f t="shared" si="2"/>
        <v>1590</v>
      </c>
      <c r="N863" s="75">
        <f t="shared" si="3"/>
        <v>3180</v>
      </c>
      <c r="O863" s="77" t="s">
        <v>370</v>
      </c>
      <c r="P863" s="142">
        <v>46072.0</v>
      </c>
      <c r="Q863" s="80">
        <v>0.6979166666666666</v>
      </c>
      <c r="R863" s="84" t="str">
        <f t="shared" si="4"/>
        <v>1771494186088660975</v>
      </c>
      <c r="S863" s="84"/>
      <c r="T863" s="84"/>
    </row>
    <row r="864" ht="22.5" customHeight="1">
      <c r="A864" s="115" t="s">
        <v>1160</v>
      </c>
      <c r="B864" s="44">
        <v>46072.0</v>
      </c>
      <c r="C864" s="46" t="s">
        <v>860</v>
      </c>
      <c r="D864" s="48" t="s">
        <v>1742</v>
      </c>
      <c r="E864" s="51">
        <v>2.02600000000257E14</v>
      </c>
      <c r="F864" s="53" t="s">
        <v>195</v>
      </c>
      <c r="G864" s="57">
        <f t="array" ref="G864">IF(F864&lt;&gt;"",INDEX(tb_MainDatabase[Barcode],MATCH(F864,tb_MainDatabase[Link],0)),"")</f>
        <v>8857128011300</v>
      </c>
      <c r="H864" s="62" t="str">
        <f t="array" ref="H864">IF(F864&lt;&gt;"",INDEX(tb_MainDatabase[Grand],MATCH(F864,tb_MainDatabase[Link],0)),"")</f>
        <v>EDP</v>
      </c>
      <c r="I864" s="62" t="str">
        <f t="array" ref="I864">IF(F864&lt;&gt;"",INDEX(tb_MainDatabase[Size],MATCH(F864,tb_MainDatabase[Link],0)),"")</f>
        <v>50 ml.</v>
      </c>
      <c r="J864" s="65">
        <v>1.0</v>
      </c>
      <c r="K864" s="57">
        <f t="array" ref="K864">IF(F864&lt;&gt;"",INDEX(tb_MainDatabase[ราคา],MATCH(F864,tb_MainDatabase[Link],0)),"")*J864</f>
        <v>1890</v>
      </c>
      <c r="L864" s="65">
        <v>300.0</v>
      </c>
      <c r="M864" s="57">
        <f t="shared" si="2"/>
        <v>1590</v>
      </c>
      <c r="N864" s="75">
        <f t="shared" si="3"/>
        <v>0</v>
      </c>
      <c r="O864" s="77"/>
      <c r="P864" s="107"/>
      <c r="Q864" s="80"/>
      <c r="R864" s="84">
        <f t="shared" si="4"/>
        <v>0</v>
      </c>
      <c r="S864" s="84"/>
      <c r="T864" s="84"/>
    </row>
    <row r="865" ht="22.5" customHeight="1">
      <c r="A865" s="115" t="s">
        <v>1160</v>
      </c>
      <c r="B865" s="44">
        <v>46072.0</v>
      </c>
      <c r="C865" s="46" t="s">
        <v>860</v>
      </c>
      <c r="D865" s="48" t="s">
        <v>1746</v>
      </c>
      <c r="E865" s="51">
        <v>2.02600000000258E14</v>
      </c>
      <c r="F865" s="53" t="s">
        <v>1092</v>
      </c>
      <c r="G865" s="57">
        <f t="array" ref="G865">IF(F865&lt;&gt;"",INDEX(tb_MainDatabase[Barcode],MATCH(F865,tb_MainDatabase[Link],0)),"")</f>
        <v>8857128012077</v>
      </c>
      <c r="H865" s="62" t="str">
        <f t="array" ref="H865">IF(F865&lt;&gt;"",INDEX(tb_MainDatabase[Grand],MATCH(F865,tb_MainDatabase[Link],0)),"")</f>
        <v>EDP</v>
      </c>
      <c r="I865" s="62" t="str">
        <f t="array" ref="I865">IF(F865&lt;&gt;"",INDEX(tb_MainDatabase[Size],MATCH(F865,tb_MainDatabase[Link],0)),"")</f>
        <v>10 ml.</v>
      </c>
      <c r="J865" s="65">
        <v>1.0</v>
      </c>
      <c r="K865" s="57">
        <f t="array" ref="K865">IF(F865&lt;&gt;"",INDEX(tb_MainDatabase[ราคา],MATCH(F865,tb_MainDatabase[Link],0)),"")*J865</f>
        <v>450</v>
      </c>
      <c r="L865" s="65">
        <v>60.0</v>
      </c>
      <c r="M865" s="57">
        <f t="shared" si="2"/>
        <v>390</v>
      </c>
      <c r="N865" s="75">
        <f t="shared" si="3"/>
        <v>2120</v>
      </c>
      <c r="O865" s="77" t="s">
        <v>370</v>
      </c>
      <c r="P865" s="142">
        <v>46072.0</v>
      </c>
      <c r="Q865" s="80">
        <v>0.7041666666666667</v>
      </c>
      <c r="R865" s="84" t="str">
        <f t="shared" si="4"/>
        <v>1771494758258608386</v>
      </c>
      <c r="S865" s="84"/>
      <c r="T865" s="84"/>
    </row>
    <row r="866" ht="22.5" customHeight="1">
      <c r="A866" s="115" t="s">
        <v>1160</v>
      </c>
      <c r="B866" s="44">
        <v>46072.0</v>
      </c>
      <c r="C866" s="46" t="s">
        <v>860</v>
      </c>
      <c r="D866" s="48" t="s">
        <v>1746</v>
      </c>
      <c r="E866" s="51">
        <v>2.02600000000258E14</v>
      </c>
      <c r="F866" s="53" t="s">
        <v>1100</v>
      </c>
      <c r="G866" s="57">
        <f t="array" ref="G866">IF(F866&lt;&gt;"",INDEX(tb_MainDatabase[Barcode],MATCH(F866,tb_MainDatabase[Link],0)),"")</f>
        <v>8857128011263</v>
      </c>
      <c r="H866" s="62" t="str">
        <f t="array" ref="H866">IF(F866&lt;&gt;"",INDEX(tb_MainDatabase[Grand],MATCH(F866,tb_MainDatabase[Link],0)),"")</f>
        <v>EDP</v>
      </c>
      <c r="I866" s="62" t="str">
        <f t="array" ref="I866">IF(F866&lt;&gt;"",INDEX(tb_MainDatabase[Size],MATCH(F866,tb_MainDatabase[Link],0)),"")</f>
        <v>10 ml.</v>
      </c>
      <c r="J866" s="65">
        <v>1.0</v>
      </c>
      <c r="K866" s="57">
        <f t="array" ref="K866">IF(F866&lt;&gt;"",INDEX(tb_MainDatabase[ราคา],MATCH(F866,tb_MainDatabase[Link],0)),"")*J866</f>
        <v>450</v>
      </c>
      <c r="L866" s="65">
        <v>60.0</v>
      </c>
      <c r="M866" s="57">
        <f t="shared" si="2"/>
        <v>390</v>
      </c>
      <c r="N866" s="75">
        <f t="shared" si="3"/>
        <v>0</v>
      </c>
      <c r="O866" s="77"/>
      <c r="P866" s="107"/>
      <c r="Q866" s="80"/>
      <c r="R866" s="84">
        <f t="shared" si="4"/>
        <v>0</v>
      </c>
      <c r="S866" s="84"/>
      <c r="T866" s="84"/>
    </row>
    <row r="867" ht="22.5" customHeight="1">
      <c r="A867" s="115" t="s">
        <v>1160</v>
      </c>
      <c r="B867" s="44">
        <v>46072.0</v>
      </c>
      <c r="C867" s="46" t="s">
        <v>860</v>
      </c>
      <c r="D867" s="48" t="s">
        <v>1746</v>
      </c>
      <c r="E867" s="51">
        <v>2.02600000000258E14</v>
      </c>
      <c r="F867" s="53" t="s">
        <v>110</v>
      </c>
      <c r="G867" s="57">
        <f t="array" ref="G867">IF(F867&lt;&gt;"",INDEX(tb_MainDatabase[Barcode],MATCH(F867,tb_MainDatabase[Link],0)),"")</f>
        <v>8857128012110</v>
      </c>
      <c r="H867" s="62" t="str">
        <f t="array" ref="H867">IF(F867&lt;&gt;"",INDEX(tb_MainDatabase[Grand],MATCH(F867,tb_MainDatabase[Link],0)),"")</f>
        <v>EDP+</v>
      </c>
      <c r="I867" s="62" t="str">
        <f t="array" ref="I867">IF(F867&lt;&gt;"",INDEX(tb_MainDatabase[Size],MATCH(F867,tb_MainDatabase[Link],0)),"")</f>
        <v>10 ml.</v>
      </c>
      <c r="J867" s="65">
        <v>1.0</v>
      </c>
      <c r="K867" s="57">
        <f t="array" ref="K867">IF(F867&lt;&gt;"",INDEX(tb_MainDatabase[ราคา],MATCH(F867,tb_MainDatabase[Link],0)),"")*J867</f>
        <v>650</v>
      </c>
      <c r="L867" s="65">
        <v>60.0</v>
      </c>
      <c r="M867" s="57">
        <f t="shared" si="2"/>
        <v>590</v>
      </c>
      <c r="N867" s="75">
        <f t="shared" si="3"/>
        <v>0</v>
      </c>
      <c r="O867" s="77"/>
      <c r="P867" s="107"/>
      <c r="Q867" s="80"/>
      <c r="R867" s="84">
        <f t="shared" si="4"/>
        <v>0</v>
      </c>
      <c r="S867" s="84"/>
      <c r="T867" s="84"/>
    </row>
    <row r="868" ht="22.5" customHeight="1">
      <c r="A868" s="115" t="s">
        <v>1160</v>
      </c>
      <c r="B868" s="44">
        <v>46072.0</v>
      </c>
      <c r="C868" s="46" t="s">
        <v>860</v>
      </c>
      <c r="D868" s="48" t="s">
        <v>1746</v>
      </c>
      <c r="E868" s="51">
        <v>2.02600000000258E14</v>
      </c>
      <c r="F868" s="53" t="s">
        <v>170</v>
      </c>
      <c r="G868" s="57">
        <f t="array" ref="G868">IF(F868&lt;&gt;"",INDEX(tb_MainDatabase[Barcode],MATCH(F868,tb_MainDatabase[Link],0)),"")</f>
        <v>8857128012103</v>
      </c>
      <c r="H868" s="62" t="str">
        <f t="array" ref="H868">IF(F868&lt;&gt;"",INDEX(tb_MainDatabase[Grand],MATCH(F868,tb_MainDatabase[Link],0)),"")</f>
        <v>PARFUM</v>
      </c>
      <c r="I868" s="62" t="str">
        <f t="array" ref="I868">IF(F868&lt;&gt;"",INDEX(tb_MainDatabase[Size],MATCH(F868,tb_MainDatabase[Link],0)),"")</f>
        <v>10 ml.</v>
      </c>
      <c r="J868" s="65">
        <v>1.0</v>
      </c>
      <c r="K868" s="57">
        <f t="array" ref="K868">IF(F868&lt;&gt;"",INDEX(tb_MainDatabase[ราคา],MATCH(F868,tb_MainDatabase[Link],0)),"")*J868</f>
        <v>850</v>
      </c>
      <c r="L868" s="65">
        <v>100.0</v>
      </c>
      <c r="M868" s="57">
        <f t="shared" si="2"/>
        <v>750</v>
      </c>
      <c r="N868" s="75">
        <f t="shared" si="3"/>
        <v>0</v>
      </c>
      <c r="O868" s="77"/>
      <c r="P868" s="107"/>
      <c r="Q868" s="80"/>
      <c r="R868" s="84">
        <f t="shared" si="4"/>
        <v>0</v>
      </c>
      <c r="S868" s="84"/>
      <c r="T868" s="84"/>
    </row>
    <row r="869" ht="22.5" customHeight="1">
      <c r="A869" s="115" t="s">
        <v>1160</v>
      </c>
      <c r="B869" s="44">
        <v>46072.0</v>
      </c>
      <c r="C869" s="46" t="s">
        <v>860</v>
      </c>
      <c r="D869" s="48" t="s">
        <v>1746</v>
      </c>
      <c r="E869" s="51">
        <v>2.02600000000258E14</v>
      </c>
      <c r="F869" s="53" t="s">
        <v>1721</v>
      </c>
      <c r="G869" s="57">
        <f t="array" ref="G869">IF(F869&lt;&gt;"",INDEX(tb_MainDatabase[Barcode],MATCH(F869,tb_MainDatabase[Link],0)),"")</f>
        <v>8857128012150</v>
      </c>
      <c r="H869" s="62" t="str">
        <f t="array" ref="H869">IF(F869&lt;&gt;"",INDEX(tb_MainDatabase[Grand],MATCH(F869,tb_MainDatabase[Link],0)),"")</f>
        <v>EDP</v>
      </c>
      <c r="I869" s="62" t="str">
        <f t="array" ref="I869">IF(F869&lt;&gt;"",INDEX(tb_MainDatabase[Size],MATCH(F869,tb_MainDatabase[Link],0)),"")</f>
        <v>4 ml.</v>
      </c>
      <c r="J869" s="65">
        <v>1.0</v>
      </c>
      <c r="K869" s="57">
        <f t="array" ref="K869">IF(F869&lt;&gt;"",INDEX(tb_MainDatabase[ราคา],MATCH(F869,tb_MainDatabase[Link],0)),"")*J869</f>
        <v>179</v>
      </c>
      <c r="L869" s="65">
        <v>179.0</v>
      </c>
      <c r="M869" s="57">
        <f t="shared" si="2"/>
        <v>0</v>
      </c>
      <c r="N869" s="75">
        <f t="shared" si="3"/>
        <v>0</v>
      </c>
      <c r="O869" s="77"/>
      <c r="P869" s="107"/>
      <c r="Q869" s="80"/>
      <c r="R869" s="84">
        <f t="shared" si="4"/>
        <v>0</v>
      </c>
      <c r="S869" s="84"/>
      <c r="T869" s="84"/>
    </row>
    <row r="870" ht="22.5" customHeight="1">
      <c r="A870" s="115" t="s">
        <v>1160</v>
      </c>
      <c r="B870" s="44">
        <v>46072.0</v>
      </c>
      <c r="C870" s="46" t="s">
        <v>860</v>
      </c>
      <c r="D870" s="48" t="s">
        <v>1746</v>
      </c>
      <c r="E870" s="51">
        <v>2.02600000000258E14</v>
      </c>
      <c r="F870" s="53" t="s">
        <v>1512</v>
      </c>
      <c r="G870" s="57">
        <f t="array" ref="G870">IF(F870&lt;&gt;"",INDEX(tb_MainDatabase[Barcode],MATCH(F870,tb_MainDatabase[Link],0)),"")</f>
        <v>8857128012066</v>
      </c>
      <c r="H870" s="62" t="str">
        <f t="array" ref="H870">IF(F870&lt;&gt;"",INDEX(tb_MainDatabase[Grand],MATCH(F870,tb_MainDatabase[Link],0)),"")</f>
        <v>EDP</v>
      </c>
      <c r="I870" s="62" t="str">
        <f t="array" ref="I870">IF(F870&lt;&gt;"",INDEX(tb_MainDatabase[Size],MATCH(F870,tb_MainDatabase[Link],0)),"")</f>
        <v>4 ml.</v>
      </c>
      <c r="J870" s="65">
        <v>1.0</v>
      </c>
      <c r="K870" s="57">
        <f t="array" ref="K870">IF(F870&lt;&gt;"",INDEX(tb_MainDatabase[ราคา],MATCH(F870,tb_MainDatabase[Link],0)),"")*J870</f>
        <v>179</v>
      </c>
      <c r="L870" s="65">
        <v>179.0</v>
      </c>
      <c r="M870" s="57">
        <f t="shared" si="2"/>
        <v>0</v>
      </c>
      <c r="N870" s="75">
        <f t="shared" si="3"/>
        <v>0</v>
      </c>
      <c r="O870" s="77"/>
      <c r="P870" s="107"/>
      <c r="Q870" s="80"/>
      <c r="R870" s="84">
        <f t="shared" si="4"/>
        <v>0</v>
      </c>
      <c r="S870" s="84"/>
      <c r="T870" s="84"/>
    </row>
    <row r="871" ht="22.5" customHeight="1">
      <c r="A871" s="115" t="s">
        <v>1160</v>
      </c>
      <c r="B871" s="44">
        <v>46072.0</v>
      </c>
      <c r="C871" s="46" t="s">
        <v>860</v>
      </c>
      <c r="D871" s="48" t="s">
        <v>1754</v>
      </c>
      <c r="E871" s="51">
        <v>2.02600000000259E14</v>
      </c>
      <c r="F871" s="53" t="s">
        <v>81</v>
      </c>
      <c r="G871" s="57">
        <f t="array" ref="G871">IF(F871&lt;&gt;"",INDEX(tb_MainDatabase[Barcode],MATCH(F871,tb_MainDatabase[Link],0)),"")</f>
        <v>8857128011119</v>
      </c>
      <c r="H871" s="62" t="str">
        <f t="array" ref="H871">IF(F871&lt;&gt;"",INDEX(tb_MainDatabase[Grand],MATCH(F871,tb_MainDatabase[Link],0)),"")</f>
        <v>EDP</v>
      </c>
      <c r="I871" s="62" t="str">
        <f t="array" ref="I871">IF(F871&lt;&gt;"",INDEX(tb_MainDatabase[Size],MATCH(F871,tb_MainDatabase[Link],0)),"")</f>
        <v>50 ml.</v>
      </c>
      <c r="J871" s="65">
        <v>1.0</v>
      </c>
      <c r="K871" s="57">
        <f t="array" ref="K871">IF(F871&lt;&gt;"",INDEX(tb_MainDatabase[ราคา],MATCH(F871,tb_MainDatabase[Link],0)),"")*J871</f>
        <v>1890</v>
      </c>
      <c r="L871" s="65">
        <v>300.0</v>
      </c>
      <c r="M871" s="57">
        <f t="shared" si="2"/>
        <v>1590</v>
      </c>
      <c r="N871" s="75">
        <f t="shared" si="3"/>
        <v>3080</v>
      </c>
      <c r="O871" s="77" t="s">
        <v>370</v>
      </c>
      <c r="P871" s="142">
        <v>46072.0</v>
      </c>
      <c r="Q871" s="80">
        <v>0.7951388888888888</v>
      </c>
      <c r="R871" s="84" t="str">
        <f t="shared" si="4"/>
        <v>1771502564772864527</v>
      </c>
      <c r="S871" s="84"/>
      <c r="T871" s="84"/>
    </row>
    <row r="872" ht="22.5" customHeight="1">
      <c r="A872" s="115" t="s">
        <v>1160</v>
      </c>
      <c r="B872" s="44">
        <v>46072.0</v>
      </c>
      <c r="C872" s="46" t="s">
        <v>860</v>
      </c>
      <c r="D872" s="48" t="s">
        <v>1754</v>
      </c>
      <c r="E872" s="51">
        <v>2.02600000000259E14</v>
      </c>
      <c r="F872" s="53" t="s">
        <v>132</v>
      </c>
      <c r="G872" s="108">
        <f t="array" ref="G872">IF(F872&lt;&gt;"",INDEX(tb_MainDatabase[Barcode],MATCH(F872,tb_MainDatabase[Link],0)),"")</f>
        <v>8857128011621</v>
      </c>
      <c r="H872" s="62" t="str">
        <f t="array" ref="H872">IF(F872&lt;&gt;"",INDEX(tb_MainDatabase[Grand],MATCH(F872,tb_MainDatabase[Link],0)),"")</f>
        <v>EDP</v>
      </c>
      <c r="I872" s="62" t="str">
        <f t="array" ref="I872">IF(F872&lt;&gt;"",INDEX(tb_MainDatabase[Size],MATCH(F872,tb_MainDatabase[Link],0)),"")</f>
        <v>50 ml.</v>
      </c>
      <c r="J872" s="65">
        <v>1.0</v>
      </c>
      <c r="K872" s="57">
        <f t="array" ref="K872">IF(F872&lt;&gt;"",INDEX(tb_MainDatabase[ราคา],MATCH(F872,tb_MainDatabase[Link],0)),"")*J872</f>
        <v>1890</v>
      </c>
      <c r="L872" s="65">
        <v>400.0</v>
      </c>
      <c r="M872" s="57">
        <f t="shared" si="2"/>
        <v>1490</v>
      </c>
      <c r="N872" s="75">
        <f t="shared" si="3"/>
        <v>0</v>
      </c>
      <c r="O872" s="77"/>
      <c r="P872" s="107"/>
      <c r="Q872" s="80"/>
      <c r="R872" s="84">
        <f t="shared" si="4"/>
        <v>0</v>
      </c>
      <c r="S872" s="84"/>
      <c r="T872" s="84"/>
    </row>
    <row r="873" ht="22.5" customHeight="1">
      <c r="A873" s="115" t="s">
        <v>1160</v>
      </c>
      <c r="B873" s="44">
        <v>46072.0</v>
      </c>
      <c r="C873" s="46" t="s">
        <v>860</v>
      </c>
      <c r="D873" s="48" t="s">
        <v>1754</v>
      </c>
      <c r="E873" s="51">
        <v>2.02600000000259E14</v>
      </c>
      <c r="F873" s="53" t="s">
        <v>168</v>
      </c>
      <c r="G873" s="57">
        <f t="array" ref="G873">IF(F873&lt;&gt;"",INDEX(tb_MainDatabase[Barcode],MATCH(F873,tb_MainDatabase[Link],0)),"")</f>
        <v>8857128012056</v>
      </c>
      <c r="H873" s="62" t="str">
        <f t="array" ref="H873">IF(F873&lt;&gt;"",INDEX(tb_MainDatabase[Grand],MATCH(F873,tb_MainDatabase[Link],0)),"")</f>
        <v>EDP</v>
      </c>
      <c r="I873" s="62" t="str">
        <f t="array" ref="I873">IF(F873&lt;&gt;"",INDEX(tb_MainDatabase[Size],MATCH(F873,tb_MainDatabase[Link],0)),"")</f>
        <v>4 ml.</v>
      </c>
      <c r="J873" s="65">
        <v>1.0</v>
      </c>
      <c r="K873" s="57">
        <f t="array" ref="K873">IF(F873&lt;&gt;"",INDEX(tb_MainDatabase[ราคา],MATCH(F873,tb_MainDatabase[Link],0)),"")*J873</f>
        <v>179</v>
      </c>
      <c r="L873" s="65">
        <v>179.0</v>
      </c>
      <c r="M873" s="57">
        <f t="shared" si="2"/>
        <v>0</v>
      </c>
      <c r="N873" s="75">
        <f t="shared" si="3"/>
        <v>0</v>
      </c>
      <c r="O873" s="77"/>
      <c r="P873" s="107"/>
      <c r="Q873" s="80"/>
      <c r="R873" s="84">
        <f t="shared" si="4"/>
        <v>0</v>
      </c>
      <c r="S873" s="84"/>
      <c r="T873" s="84"/>
    </row>
    <row r="874" ht="22.5" customHeight="1">
      <c r="A874" s="115" t="s">
        <v>1160</v>
      </c>
      <c r="B874" s="44">
        <v>46072.0</v>
      </c>
      <c r="C874" s="46" t="s">
        <v>860</v>
      </c>
      <c r="D874" s="48" t="s">
        <v>1754</v>
      </c>
      <c r="E874" s="51">
        <v>2.02600000000259E14</v>
      </c>
      <c r="F874" s="53" t="s">
        <v>1512</v>
      </c>
      <c r="G874" s="57">
        <f t="array" ref="G874">IF(F874&lt;&gt;"",INDEX(tb_MainDatabase[Barcode],MATCH(F874,tb_MainDatabase[Link],0)),"")</f>
        <v>8857128012066</v>
      </c>
      <c r="H874" s="62" t="str">
        <f t="array" ref="H874">IF(F874&lt;&gt;"",INDEX(tb_MainDatabase[Grand],MATCH(F874,tb_MainDatabase[Link],0)),"")</f>
        <v>EDP</v>
      </c>
      <c r="I874" s="62" t="str">
        <f t="array" ref="I874">IF(F874&lt;&gt;"",INDEX(tb_MainDatabase[Size],MATCH(F874,tb_MainDatabase[Link],0)),"")</f>
        <v>4 ml.</v>
      </c>
      <c r="J874" s="65">
        <v>1.0</v>
      </c>
      <c r="K874" s="57">
        <f t="array" ref="K874">IF(F874&lt;&gt;"",INDEX(tb_MainDatabase[ราคา],MATCH(F874,tb_MainDatabase[Link],0)),"")*J874</f>
        <v>179</v>
      </c>
      <c r="L874" s="65">
        <v>179.0</v>
      </c>
      <c r="M874" s="57">
        <f t="shared" si="2"/>
        <v>0</v>
      </c>
      <c r="N874" s="75">
        <f t="shared" si="3"/>
        <v>0</v>
      </c>
      <c r="O874" s="77"/>
      <c r="P874" s="107"/>
      <c r="Q874" s="80"/>
      <c r="R874" s="84">
        <f t="shared" si="4"/>
        <v>0</v>
      </c>
      <c r="S874" s="84"/>
      <c r="T874" s="84"/>
    </row>
    <row r="875" ht="22.5" customHeight="1">
      <c r="A875" s="115" t="s">
        <v>1160</v>
      </c>
      <c r="B875" s="44">
        <v>46072.0</v>
      </c>
      <c r="C875" s="46" t="s">
        <v>860</v>
      </c>
      <c r="D875" s="48" t="s">
        <v>1754</v>
      </c>
      <c r="E875" s="51">
        <v>2.02600000000259E14</v>
      </c>
      <c r="F875" s="53" t="s">
        <v>1721</v>
      </c>
      <c r="G875" s="57">
        <f t="array" ref="G875">IF(F875&lt;&gt;"",INDEX(tb_MainDatabase[Barcode],MATCH(F875,tb_MainDatabase[Link],0)),"")</f>
        <v>8857128012150</v>
      </c>
      <c r="H875" s="62" t="str">
        <f t="array" ref="H875">IF(F875&lt;&gt;"",INDEX(tb_MainDatabase[Grand],MATCH(F875,tb_MainDatabase[Link],0)),"")</f>
        <v>EDP</v>
      </c>
      <c r="I875" s="62" t="str">
        <f t="array" ref="I875">IF(F875&lt;&gt;"",INDEX(tb_MainDatabase[Size],MATCH(F875,tb_MainDatabase[Link],0)),"")</f>
        <v>4 ml.</v>
      </c>
      <c r="J875" s="65">
        <v>1.0</v>
      </c>
      <c r="K875" s="57">
        <f t="array" ref="K875">IF(F875&lt;&gt;"",INDEX(tb_MainDatabase[ราคา],MATCH(F875,tb_MainDatabase[Link],0)),"")*J875</f>
        <v>179</v>
      </c>
      <c r="L875" s="65">
        <v>179.0</v>
      </c>
      <c r="M875" s="57">
        <f t="shared" si="2"/>
        <v>0</v>
      </c>
      <c r="N875" s="75">
        <f t="shared" si="3"/>
        <v>0</v>
      </c>
      <c r="O875" s="77"/>
      <c r="P875" s="107"/>
      <c r="Q875" s="80"/>
      <c r="R875" s="84">
        <f t="shared" si="4"/>
        <v>0</v>
      </c>
      <c r="S875" s="84"/>
      <c r="T875" s="84"/>
    </row>
    <row r="876" ht="22.5" customHeight="1">
      <c r="A876" s="115" t="s">
        <v>1160</v>
      </c>
      <c r="B876" s="44">
        <v>46072.0</v>
      </c>
      <c r="C876" s="46" t="s">
        <v>860</v>
      </c>
      <c r="D876" s="48" t="s">
        <v>1754</v>
      </c>
      <c r="E876" s="51">
        <v>2.02600000000259E14</v>
      </c>
      <c r="F876" s="53" t="s">
        <v>1506</v>
      </c>
      <c r="G876" s="57">
        <f t="array" ref="G876">IF(F876&lt;&gt;"",INDEX(tb_MainDatabase[Barcode],MATCH(F876,tb_MainDatabase[Link],0)),"")</f>
        <v>8857128012061</v>
      </c>
      <c r="H876" s="62" t="str">
        <f t="array" ref="H876">IF(F876&lt;&gt;"",INDEX(tb_MainDatabase[Grand],MATCH(F876,tb_MainDatabase[Link],0)),"")</f>
        <v>EDP</v>
      </c>
      <c r="I876" s="62" t="str">
        <f t="array" ref="I876">IF(F876&lt;&gt;"",INDEX(tb_MainDatabase[Size],MATCH(F876,tb_MainDatabase[Link],0)),"")</f>
        <v>4 ml.</v>
      </c>
      <c r="J876" s="65">
        <v>1.0</v>
      </c>
      <c r="K876" s="57">
        <f t="array" ref="K876">IF(F876&lt;&gt;"",INDEX(tb_MainDatabase[ราคา],MATCH(F876,tb_MainDatabase[Link],0)),"")*J876</f>
        <v>179</v>
      </c>
      <c r="L876" s="65">
        <v>179.0</v>
      </c>
      <c r="M876" s="57">
        <f t="shared" si="2"/>
        <v>0</v>
      </c>
      <c r="N876" s="75">
        <f t="shared" si="3"/>
        <v>0</v>
      </c>
      <c r="O876" s="77"/>
      <c r="P876" s="107"/>
      <c r="Q876" s="80"/>
      <c r="R876" s="84">
        <f t="shared" si="4"/>
        <v>0</v>
      </c>
      <c r="S876" s="84"/>
      <c r="T876" s="84"/>
    </row>
    <row r="877" ht="22.5" customHeight="1">
      <c r="A877" s="115" t="s">
        <v>1160</v>
      </c>
      <c r="B877" s="44">
        <v>46072.0</v>
      </c>
      <c r="C877" s="46" t="s">
        <v>860</v>
      </c>
      <c r="D877" s="48" t="s">
        <v>1764</v>
      </c>
      <c r="E877" s="51">
        <v>2.0260000000026E14</v>
      </c>
      <c r="F877" s="53" t="s">
        <v>264</v>
      </c>
      <c r="G877" s="57">
        <f t="array" ref="G877">IF(F877&lt;&gt;"",INDEX(tb_MainDatabase[Barcode],MATCH(F877,tb_MainDatabase[Link],0)),"")</f>
        <v>8857128011874</v>
      </c>
      <c r="H877" s="62" t="str">
        <f t="array" ref="H877">IF(F877&lt;&gt;"",INDEX(tb_MainDatabase[Grand],MATCH(F877,tb_MainDatabase[Link],0)),"")</f>
        <v>EDP</v>
      </c>
      <c r="I877" s="62" t="str">
        <f t="array" ref="I877">IF(F877&lt;&gt;"",INDEX(tb_MainDatabase[Size],MATCH(F877,tb_MainDatabase[Link],0)),"")</f>
        <v>30 ml.</v>
      </c>
      <c r="J877" s="65">
        <v>1.0</v>
      </c>
      <c r="K877" s="57">
        <f t="array" ref="K877">IF(F877&lt;&gt;"",INDEX(tb_MainDatabase[ราคา],MATCH(F877,tb_MainDatabase[Link],0)),"")*J877</f>
        <v>1290</v>
      </c>
      <c r="L877" s="65">
        <v>200.0</v>
      </c>
      <c r="M877" s="57">
        <f t="shared" si="2"/>
        <v>1090</v>
      </c>
      <c r="N877" s="75">
        <f t="shared" si="3"/>
        <v>1090</v>
      </c>
      <c r="O877" s="77" t="s">
        <v>370</v>
      </c>
      <c r="P877" s="142">
        <v>46072.0</v>
      </c>
      <c r="Q877" s="80">
        <v>0.8236111111111111</v>
      </c>
      <c r="R877" s="84" t="str">
        <f t="shared" si="4"/>
        <v>1771504922561450331</v>
      </c>
      <c r="S877" s="84"/>
      <c r="T877" s="84"/>
    </row>
    <row r="878" ht="22.5" customHeight="1">
      <c r="A878" s="115" t="s">
        <v>1160</v>
      </c>
      <c r="B878" s="44">
        <v>46072.0</v>
      </c>
      <c r="C878" s="46" t="s">
        <v>860</v>
      </c>
      <c r="D878" s="48" t="s">
        <v>1764</v>
      </c>
      <c r="E878" s="51">
        <v>2.0260000000026E14</v>
      </c>
      <c r="F878" s="53" t="s">
        <v>168</v>
      </c>
      <c r="G878" s="57">
        <f t="array" ref="G878">IF(F878&lt;&gt;"",INDEX(tb_MainDatabase[Barcode],MATCH(F878,tb_MainDatabase[Link],0)),"")</f>
        <v>8857128012056</v>
      </c>
      <c r="H878" s="62" t="str">
        <f t="array" ref="H878">IF(F878&lt;&gt;"",INDEX(tb_MainDatabase[Grand],MATCH(F878,tb_MainDatabase[Link],0)),"")</f>
        <v>EDP</v>
      </c>
      <c r="I878" s="62" t="str">
        <f t="array" ref="I878">IF(F878&lt;&gt;"",INDEX(tb_MainDatabase[Size],MATCH(F878,tb_MainDatabase[Link],0)),"")</f>
        <v>4 ml.</v>
      </c>
      <c r="J878" s="65">
        <v>1.0</v>
      </c>
      <c r="K878" s="57">
        <f t="array" ref="K878">IF(F878&lt;&gt;"",INDEX(tb_MainDatabase[ราคา],MATCH(F878,tb_MainDatabase[Link],0)),"")*J878</f>
        <v>179</v>
      </c>
      <c r="L878" s="65">
        <v>179.0</v>
      </c>
      <c r="M878" s="57">
        <f t="shared" si="2"/>
        <v>0</v>
      </c>
      <c r="N878" s="75">
        <f t="shared" si="3"/>
        <v>0</v>
      </c>
      <c r="O878" s="77"/>
      <c r="P878" s="107"/>
      <c r="Q878" s="80"/>
      <c r="R878" s="84">
        <f t="shared" si="4"/>
        <v>0</v>
      </c>
      <c r="S878" s="84"/>
      <c r="T878" s="84"/>
    </row>
    <row r="879" ht="22.5" customHeight="1">
      <c r="A879" s="115" t="s">
        <v>1160</v>
      </c>
      <c r="B879" s="44">
        <v>46072.0</v>
      </c>
      <c r="C879" s="46" t="s">
        <v>860</v>
      </c>
      <c r="D879" s="48" t="s">
        <v>1768</v>
      </c>
      <c r="E879" s="51">
        <v>2.02600000000261E14</v>
      </c>
      <c r="F879" s="53" t="s">
        <v>129</v>
      </c>
      <c r="G879" s="57">
        <f t="array" ref="G879">IF(F879&lt;&gt;"",INDEX(tb_MainDatabase[Barcode],MATCH(F879,tb_MainDatabase[Link],0)),"")</f>
        <v>8857128012034</v>
      </c>
      <c r="H879" s="62" t="str">
        <f t="array" ref="H879">IF(F879&lt;&gt;"",INDEX(tb_MainDatabase[Grand],MATCH(F879,tb_MainDatabase[Link],0)),"")</f>
        <v>EDP</v>
      </c>
      <c r="I879" s="62" t="str">
        <f t="array" ref="I879">IF(F879&lt;&gt;"",INDEX(tb_MainDatabase[Size],MATCH(F879,tb_MainDatabase[Link],0)),"")</f>
        <v>10 ml.</v>
      </c>
      <c r="J879" s="65">
        <v>1.0</v>
      </c>
      <c r="K879" s="57">
        <f t="array" ref="K879">IF(F879&lt;&gt;"",INDEX(tb_MainDatabase[ราคา],MATCH(F879,tb_MainDatabase[Link],0)),"")*J879</f>
        <v>450</v>
      </c>
      <c r="L879" s="65">
        <v>60.0</v>
      </c>
      <c r="M879" s="57">
        <f t="shared" si="2"/>
        <v>390</v>
      </c>
      <c r="N879" s="75">
        <f t="shared" si="3"/>
        <v>390</v>
      </c>
      <c r="O879" s="77" t="s">
        <v>60</v>
      </c>
      <c r="P879" s="142">
        <v>46072.0</v>
      </c>
      <c r="Q879" s="80">
        <v>0.8861111111111111</v>
      </c>
      <c r="R879" s="84" t="str">
        <f t="shared" si="4"/>
        <v>1771510613103895544</v>
      </c>
      <c r="S879" s="84"/>
      <c r="T879" s="84"/>
    </row>
    <row r="880" ht="22.5" customHeight="1">
      <c r="A880" s="115" t="s">
        <v>1160</v>
      </c>
      <c r="B880" s="44">
        <v>46072.0</v>
      </c>
      <c r="C880" s="46" t="s">
        <v>860</v>
      </c>
      <c r="D880" s="48" t="s">
        <v>1771</v>
      </c>
      <c r="E880" s="51">
        <v>2.02600000000262E14</v>
      </c>
      <c r="F880" s="53" t="s">
        <v>81</v>
      </c>
      <c r="G880" s="57">
        <f t="array" ref="G880">IF(F880&lt;&gt;"",INDEX(tb_MainDatabase[Barcode],MATCH(F880,tb_MainDatabase[Link],0)),"")</f>
        <v>8857128011119</v>
      </c>
      <c r="H880" s="62" t="str">
        <f t="array" ref="H880">IF(F880&lt;&gt;"",INDEX(tb_MainDatabase[Grand],MATCH(F880,tb_MainDatabase[Link],0)),"")</f>
        <v>EDP</v>
      </c>
      <c r="I880" s="62" t="str">
        <f t="array" ref="I880">IF(F880&lt;&gt;"",INDEX(tb_MainDatabase[Size],MATCH(F880,tb_MainDatabase[Link],0)),"")</f>
        <v>50 ml.</v>
      </c>
      <c r="J880" s="65">
        <v>1.0</v>
      </c>
      <c r="K880" s="57">
        <f t="array" ref="K880">IF(F880&lt;&gt;"",INDEX(tb_MainDatabase[ราคา],MATCH(F880,tb_MainDatabase[Link],0)),"")*J880</f>
        <v>1890</v>
      </c>
      <c r="L880" s="65">
        <v>300.0</v>
      </c>
      <c r="M880" s="57">
        <f t="shared" si="2"/>
        <v>1590</v>
      </c>
      <c r="N880" s="75">
        <f t="shared" si="3"/>
        <v>1590</v>
      </c>
      <c r="O880" s="77" t="s">
        <v>370</v>
      </c>
      <c r="P880" s="142">
        <v>46072.0</v>
      </c>
      <c r="Q880" s="80">
        <v>0.8923611111111112</v>
      </c>
      <c r="R880" s="84" t="str">
        <f t="shared" si="4"/>
        <v>1771510909430534771</v>
      </c>
      <c r="S880" s="84"/>
      <c r="T880" s="84"/>
    </row>
    <row r="881" ht="22.5" customHeight="1">
      <c r="A881" s="115" t="s">
        <v>1160</v>
      </c>
      <c r="B881" s="44">
        <v>46072.0</v>
      </c>
      <c r="C881" s="46" t="s">
        <v>860</v>
      </c>
      <c r="D881" s="48" t="s">
        <v>1771</v>
      </c>
      <c r="E881" s="51">
        <v>2.02600000000262E14</v>
      </c>
      <c r="F881" s="53" t="s">
        <v>168</v>
      </c>
      <c r="G881" s="57">
        <f t="array" ref="G881">IF(F881&lt;&gt;"",INDEX(tb_MainDatabase[Barcode],MATCH(F881,tb_MainDatabase[Link],0)),"")</f>
        <v>8857128012056</v>
      </c>
      <c r="H881" s="62" t="str">
        <f t="array" ref="H881">IF(F881&lt;&gt;"",INDEX(tb_MainDatabase[Grand],MATCH(F881,tb_MainDatabase[Link],0)),"")</f>
        <v>EDP</v>
      </c>
      <c r="I881" s="62" t="str">
        <f t="array" ref="I881">IF(F881&lt;&gt;"",INDEX(tb_MainDatabase[Size],MATCH(F881,tb_MainDatabase[Link],0)),"")</f>
        <v>4 ml.</v>
      </c>
      <c r="J881" s="65">
        <v>1.0</v>
      </c>
      <c r="K881" s="57">
        <f t="array" ref="K881">IF(F881&lt;&gt;"",INDEX(tb_MainDatabase[ราคา],MATCH(F881,tb_MainDatabase[Link],0)),"")*J881</f>
        <v>179</v>
      </c>
      <c r="L881" s="65">
        <v>179.0</v>
      </c>
      <c r="M881" s="57">
        <f t="shared" si="2"/>
        <v>0</v>
      </c>
      <c r="N881" s="75">
        <f t="shared" si="3"/>
        <v>0</v>
      </c>
      <c r="O881" s="77"/>
      <c r="P881" s="107"/>
      <c r="Q881" s="80"/>
      <c r="R881" s="84">
        <f t="shared" si="4"/>
        <v>0</v>
      </c>
      <c r="S881" s="84"/>
      <c r="T881" s="84"/>
    </row>
    <row r="882" ht="22.5" customHeight="1">
      <c r="A882" s="115" t="s">
        <v>1160</v>
      </c>
      <c r="B882" s="44">
        <v>46072.0</v>
      </c>
      <c r="C882" s="46" t="s">
        <v>860</v>
      </c>
      <c r="D882" s="48" t="s">
        <v>1771</v>
      </c>
      <c r="E882" s="51">
        <v>2.02600000000262E14</v>
      </c>
      <c r="F882" s="53" t="s">
        <v>1512</v>
      </c>
      <c r="G882" s="57">
        <f t="array" ref="G882">IF(F882&lt;&gt;"",INDEX(tb_MainDatabase[Barcode],MATCH(F882,tb_MainDatabase[Link],0)),"")</f>
        <v>8857128012066</v>
      </c>
      <c r="H882" s="62" t="str">
        <f t="array" ref="H882">IF(F882&lt;&gt;"",INDEX(tb_MainDatabase[Grand],MATCH(F882,tb_MainDatabase[Link],0)),"")</f>
        <v>EDP</v>
      </c>
      <c r="I882" s="62" t="str">
        <f t="array" ref="I882">IF(F882&lt;&gt;"",INDEX(tb_MainDatabase[Size],MATCH(F882,tb_MainDatabase[Link],0)),"")</f>
        <v>4 ml.</v>
      </c>
      <c r="J882" s="65">
        <v>1.0</v>
      </c>
      <c r="K882" s="57">
        <f t="array" ref="K882">IF(F882&lt;&gt;"",INDEX(tb_MainDatabase[ราคา],MATCH(F882,tb_MainDatabase[Link],0)),"")*J882</f>
        <v>179</v>
      </c>
      <c r="L882" s="65">
        <v>179.0</v>
      </c>
      <c r="M882" s="57">
        <f t="shared" si="2"/>
        <v>0</v>
      </c>
      <c r="N882" s="75">
        <f t="shared" si="3"/>
        <v>0</v>
      </c>
      <c r="O882" s="77"/>
      <c r="P882" s="107"/>
      <c r="Q882" s="80"/>
      <c r="R882" s="84">
        <f t="shared" si="4"/>
        <v>0</v>
      </c>
      <c r="S882" s="84"/>
      <c r="T882" s="84"/>
    </row>
    <row r="883" ht="22.5" customHeight="1">
      <c r="A883" s="115" t="s">
        <v>1160</v>
      </c>
      <c r="B883" s="44">
        <v>46072.0</v>
      </c>
      <c r="C883" s="46" t="s">
        <v>860</v>
      </c>
      <c r="D883" s="48" t="s">
        <v>1771</v>
      </c>
      <c r="E883" s="51">
        <v>2.02600000000262E14</v>
      </c>
      <c r="F883" s="53" t="s">
        <v>1506</v>
      </c>
      <c r="G883" s="57">
        <f t="array" ref="G883">IF(F883&lt;&gt;"",INDEX(tb_MainDatabase[Barcode],MATCH(F883,tb_MainDatabase[Link],0)),"")</f>
        <v>8857128012061</v>
      </c>
      <c r="H883" s="62" t="str">
        <f t="array" ref="H883">IF(F883&lt;&gt;"",INDEX(tb_MainDatabase[Grand],MATCH(F883,tb_MainDatabase[Link],0)),"")</f>
        <v>EDP</v>
      </c>
      <c r="I883" s="62" t="str">
        <f t="array" ref="I883">IF(F883&lt;&gt;"",INDEX(tb_MainDatabase[Size],MATCH(F883,tb_MainDatabase[Link],0)),"")</f>
        <v>4 ml.</v>
      </c>
      <c r="J883" s="65">
        <v>1.0</v>
      </c>
      <c r="K883" s="57">
        <f t="array" ref="K883">IF(F883&lt;&gt;"",INDEX(tb_MainDatabase[ราคา],MATCH(F883,tb_MainDatabase[Link],0)),"")*J883</f>
        <v>179</v>
      </c>
      <c r="L883" s="65">
        <v>179.0</v>
      </c>
      <c r="M883" s="57">
        <f t="shared" si="2"/>
        <v>0</v>
      </c>
      <c r="N883" s="75">
        <f t="shared" si="3"/>
        <v>0</v>
      </c>
      <c r="O883" s="77"/>
      <c r="P883" s="107"/>
      <c r="Q883" s="80"/>
      <c r="R883" s="84">
        <f t="shared" si="4"/>
        <v>0</v>
      </c>
      <c r="S883" s="84"/>
      <c r="T883" s="84"/>
    </row>
    <row r="884" ht="22.5" customHeight="1">
      <c r="A884" s="115" t="s">
        <v>1160</v>
      </c>
      <c r="B884" s="44">
        <v>46072.0</v>
      </c>
      <c r="C884" s="46" t="s">
        <v>860</v>
      </c>
      <c r="D884" s="48" t="s">
        <v>1775</v>
      </c>
      <c r="E884" s="51">
        <v>2.02600000000263E14</v>
      </c>
      <c r="F884" s="53" t="s">
        <v>77</v>
      </c>
      <c r="G884" s="57">
        <f t="array" ref="G884">IF(F884&lt;&gt;"",INDEX(tb_MainDatabase[Barcode],MATCH(F884,tb_MainDatabase[Link],0)),"")</f>
        <v>8857128012030</v>
      </c>
      <c r="H884" s="62" t="str">
        <f t="array" ref="H884">IF(F884&lt;&gt;"",INDEX(tb_MainDatabase[Grand],MATCH(F884,tb_MainDatabase[Link],0)),"")</f>
        <v>EDP</v>
      </c>
      <c r="I884" s="62" t="str">
        <f t="array" ref="I884">IF(F884&lt;&gt;"",INDEX(tb_MainDatabase[Size],MATCH(F884,tb_MainDatabase[Link],0)),"")</f>
        <v>10 ml.</v>
      </c>
      <c r="J884" s="65">
        <v>1.0</v>
      </c>
      <c r="K884" s="57">
        <f t="array" ref="K884">IF(F884&lt;&gt;"",INDEX(tb_MainDatabase[ราคา],MATCH(F884,tb_MainDatabase[Link],0)),"")*J884</f>
        <v>450</v>
      </c>
      <c r="L884" s="65">
        <v>60.0</v>
      </c>
      <c r="M884" s="57">
        <f t="shared" si="2"/>
        <v>390</v>
      </c>
      <c r="N884" s="75">
        <f t="shared" si="3"/>
        <v>780</v>
      </c>
      <c r="O884" s="77" t="s">
        <v>370</v>
      </c>
      <c r="P884" s="142">
        <v>46072.0</v>
      </c>
      <c r="Q884" s="80">
        <v>0.8993055555555556</v>
      </c>
      <c r="R884" s="84" t="str">
        <f t="shared" si="4"/>
        <v>1771511593640796232</v>
      </c>
      <c r="S884" s="84"/>
      <c r="T884" s="84"/>
    </row>
    <row r="885" ht="22.5" customHeight="1">
      <c r="A885" s="115" t="s">
        <v>1160</v>
      </c>
      <c r="B885" s="44">
        <v>46072.0</v>
      </c>
      <c r="C885" s="46" t="s">
        <v>860</v>
      </c>
      <c r="D885" s="48" t="s">
        <v>1775</v>
      </c>
      <c r="E885" s="51">
        <v>2.02600000000263E14</v>
      </c>
      <c r="F885" s="53" t="s">
        <v>146</v>
      </c>
      <c r="G885" s="57">
        <f t="array" ref="G885">IF(F885&lt;&gt;"",INDEX(tb_MainDatabase[Barcode],MATCH(F885,tb_MainDatabase[Link],0)),"")</f>
        <v>8857128012026</v>
      </c>
      <c r="H885" s="62" t="str">
        <f t="array" ref="H885">IF(F885&lt;&gt;"",INDEX(tb_MainDatabase[Grand],MATCH(F885,tb_MainDatabase[Link],0)),"")</f>
        <v>EDP</v>
      </c>
      <c r="I885" s="62" t="str">
        <f t="array" ref="I885">IF(F885&lt;&gt;"",INDEX(tb_MainDatabase[Size],MATCH(F885,tb_MainDatabase[Link],0)),"")</f>
        <v>10 ml.</v>
      </c>
      <c r="J885" s="65">
        <v>1.0</v>
      </c>
      <c r="K885" s="57">
        <f t="array" ref="K885">IF(F885&lt;&gt;"",INDEX(tb_MainDatabase[ราคา],MATCH(F885,tb_MainDatabase[Link],0)),"")*J885</f>
        <v>450</v>
      </c>
      <c r="L885" s="65">
        <v>60.0</v>
      </c>
      <c r="M885" s="57">
        <f t="shared" si="2"/>
        <v>390</v>
      </c>
      <c r="N885" s="75">
        <f t="shared" si="3"/>
        <v>0</v>
      </c>
      <c r="O885" s="77"/>
      <c r="P885" s="107"/>
      <c r="Q885" s="80"/>
      <c r="R885" s="84">
        <f t="shared" si="4"/>
        <v>0</v>
      </c>
      <c r="S885" s="84"/>
      <c r="T885" s="84"/>
    </row>
    <row r="886" ht="22.5" customHeight="1">
      <c r="A886" s="115" t="s">
        <v>1160</v>
      </c>
      <c r="B886" s="44">
        <v>46073.0</v>
      </c>
      <c r="C886" s="46" t="s">
        <v>601</v>
      </c>
      <c r="D886" s="48" t="s">
        <v>1778</v>
      </c>
      <c r="E886" s="51">
        <v>2.02600000000264E14</v>
      </c>
      <c r="F886" s="53" t="s">
        <v>45</v>
      </c>
      <c r="G886" s="57">
        <f t="array" ref="G886">IF(F886&lt;&gt;"",INDEX(tb_MainDatabase[Barcode],MATCH(F886,tb_MainDatabase[Link],0)),"")</f>
        <v>8857128011850</v>
      </c>
      <c r="H886" s="62" t="str">
        <f t="array" ref="H886">IF(F886&lt;&gt;"",INDEX(tb_MainDatabase[Grand],MATCH(F886,tb_MainDatabase[Link],0)),"")</f>
        <v>EDP</v>
      </c>
      <c r="I886" s="62" t="str">
        <f t="array" ref="I886">IF(F886&lt;&gt;"",INDEX(tb_MainDatabase[Size],MATCH(F886,tb_MainDatabase[Link],0)),"")</f>
        <v>30 ml.</v>
      </c>
      <c r="J886" s="65">
        <v>1.0</v>
      </c>
      <c r="K886" s="57">
        <f t="array" ref="K886">IF(F886&lt;&gt;"",INDEX(tb_MainDatabase[ราคา],MATCH(F886,tb_MainDatabase[Link],0)),"")*J886</f>
        <v>1290</v>
      </c>
      <c r="L886" s="65">
        <v>200.0</v>
      </c>
      <c r="M886" s="57">
        <f t="shared" si="2"/>
        <v>1090</v>
      </c>
      <c r="N886" s="75">
        <f t="shared" si="3"/>
        <v>5350</v>
      </c>
      <c r="O886" s="77" t="s">
        <v>60</v>
      </c>
      <c r="P886" s="142">
        <v>46073.0</v>
      </c>
      <c r="Q886" s="80">
        <v>0.5486111111111112</v>
      </c>
      <c r="R886" s="84" t="str">
        <f t="shared" si="4"/>
        <v>1771567232217135177</v>
      </c>
      <c r="S886" s="84"/>
      <c r="T886" s="84"/>
    </row>
    <row r="887" ht="22.5" customHeight="1">
      <c r="A887" s="115" t="s">
        <v>1160</v>
      </c>
      <c r="B887" s="44">
        <v>46073.0</v>
      </c>
      <c r="C887" s="46" t="s">
        <v>601</v>
      </c>
      <c r="D887" s="48" t="s">
        <v>1778</v>
      </c>
      <c r="E887" s="51">
        <v>2.02600000000264E14</v>
      </c>
      <c r="F887" s="53" t="s">
        <v>1781</v>
      </c>
      <c r="G887" s="108">
        <f t="array" ref="G887">IF(F887&lt;&gt;"",INDEX(tb_MainDatabase[Barcode],MATCH(F887,tb_MainDatabase[Link],0)),"")</f>
        <v>8857128012153</v>
      </c>
      <c r="H887" s="62" t="str">
        <f t="array" ref="H887">IF(F887&lt;&gt;"",INDEX(tb_MainDatabase[Grand],MATCH(F887,tb_MainDatabase[Link],0)),"")</f>
        <v>EDP</v>
      </c>
      <c r="I887" s="62" t="str">
        <f t="array" ref="I887">IF(F887&lt;&gt;"",INDEX(tb_MainDatabase[Size],MATCH(F887,tb_MainDatabase[Link],0)),"")</f>
        <v>30 ml.</v>
      </c>
      <c r="J887" s="65">
        <v>1.0</v>
      </c>
      <c r="K887" s="57">
        <f t="array" ref="K887">IF(F887&lt;&gt;"",INDEX(tb_MainDatabase[ราคา],MATCH(F887,tb_MainDatabase[Link],0)),"")*J887</f>
        <v>1290</v>
      </c>
      <c r="L887" s="65">
        <v>300.0</v>
      </c>
      <c r="M887" s="57">
        <f t="shared" si="2"/>
        <v>990</v>
      </c>
      <c r="N887" s="75">
        <f t="shared" si="3"/>
        <v>0</v>
      </c>
      <c r="O887" s="77"/>
      <c r="P887" s="107"/>
      <c r="Q887" s="80"/>
      <c r="R887" s="84">
        <f t="shared" si="4"/>
        <v>0</v>
      </c>
      <c r="S887" s="84"/>
      <c r="T887" s="84"/>
    </row>
    <row r="888" ht="22.5" customHeight="1">
      <c r="A888" s="115" t="s">
        <v>1160</v>
      </c>
      <c r="B888" s="44">
        <v>46073.0</v>
      </c>
      <c r="C888" s="46" t="s">
        <v>601</v>
      </c>
      <c r="D888" s="48" t="s">
        <v>1778</v>
      </c>
      <c r="E888" s="51">
        <v>2.02600000000264E14</v>
      </c>
      <c r="F888" s="53" t="s">
        <v>206</v>
      </c>
      <c r="G888" s="108">
        <f t="array" ref="G888">IF(F888&lt;&gt;"",INDEX(tb_MainDatabase[Barcode],MATCH(F888,tb_MainDatabase[Link],0)),"")</f>
        <v>8857128012159</v>
      </c>
      <c r="H888" s="62" t="str">
        <f t="array" ref="H888">IF(F888&lt;&gt;"",INDEX(tb_MainDatabase[Grand],MATCH(F888,tb_MainDatabase[Link],0)),"")</f>
        <v>EDP</v>
      </c>
      <c r="I888" s="62" t="str">
        <f t="array" ref="I888">IF(F888&lt;&gt;"",INDEX(tb_MainDatabase[Size],MATCH(F888,tb_MainDatabase[Link],0)),"")</f>
        <v>30 ml.</v>
      </c>
      <c r="J888" s="65">
        <v>1.0</v>
      </c>
      <c r="K888" s="57">
        <f t="array" ref="K888">IF(F888&lt;&gt;"",INDEX(tb_MainDatabase[ราคา],MATCH(F888,tb_MainDatabase[Link],0)),"")*J888</f>
        <v>1290</v>
      </c>
      <c r="L888" s="65">
        <v>300.0</v>
      </c>
      <c r="M888" s="57">
        <f t="shared" si="2"/>
        <v>990</v>
      </c>
      <c r="N888" s="75">
        <f t="shared" si="3"/>
        <v>0</v>
      </c>
      <c r="O888" s="77"/>
      <c r="P888" s="107"/>
      <c r="Q888" s="80"/>
      <c r="R888" s="84">
        <f t="shared" si="4"/>
        <v>0</v>
      </c>
      <c r="S888" s="84"/>
      <c r="T888" s="84"/>
    </row>
    <row r="889" ht="22.5" customHeight="1">
      <c r="A889" s="115" t="s">
        <v>1160</v>
      </c>
      <c r="B889" s="44">
        <v>46073.0</v>
      </c>
      <c r="C889" s="46" t="s">
        <v>601</v>
      </c>
      <c r="D889" s="48" t="s">
        <v>1778</v>
      </c>
      <c r="E889" s="51">
        <v>2.02600000000264E14</v>
      </c>
      <c r="F889" s="53" t="s">
        <v>1434</v>
      </c>
      <c r="G889" s="57">
        <f t="array" ref="G889">IF(F889&lt;&gt;"",INDEX(tb_MainDatabase[Barcode],MATCH(F889,tb_MainDatabase[Link],0)),"")</f>
        <v>8857128012001</v>
      </c>
      <c r="H889" s="62" t="str">
        <f t="array" ref="H889">IF(F889&lt;&gt;"",INDEX(tb_MainDatabase[Grand],MATCH(F889,tb_MainDatabase[Link],0)),"")</f>
        <v>PARFUM</v>
      </c>
      <c r="I889" s="62" t="str">
        <f t="array" ref="I889">IF(F889&lt;&gt;"",INDEX(tb_MainDatabase[Size],MATCH(F889,tb_MainDatabase[Link],0)),"")</f>
        <v>30 ml.</v>
      </c>
      <c r="J889" s="65">
        <v>1.0</v>
      </c>
      <c r="K889" s="57">
        <f t="array" ref="K889">IF(F889&lt;&gt;"",INDEX(tb_MainDatabase[ราคา],MATCH(F889,tb_MainDatabase[Link],0)),"")*J889</f>
        <v>2190</v>
      </c>
      <c r="L889" s="65">
        <v>300.0</v>
      </c>
      <c r="M889" s="57">
        <f t="shared" si="2"/>
        <v>1890</v>
      </c>
      <c r="N889" s="75">
        <f t="shared" si="3"/>
        <v>0</v>
      </c>
      <c r="O889" s="77"/>
      <c r="P889" s="107"/>
      <c r="Q889" s="80"/>
      <c r="R889" s="84">
        <f t="shared" si="4"/>
        <v>0</v>
      </c>
      <c r="S889" s="84"/>
      <c r="T889" s="84"/>
    </row>
    <row r="890" ht="22.5" customHeight="1">
      <c r="A890" s="115" t="s">
        <v>1160</v>
      </c>
      <c r="B890" s="44">
        <v>46073.0</v>
      </c>
      <c r="C890" s="46" t="s">
        <v>601</v>
      </c>
      <c r="D890" s="48" t="s">
        <v>1778</v>
      </c>
      <c r="E890" s="51">
        <v>2.02600000000264E14</v>
      </c>
      <c r="F890" s="53" t="s">
        <v>1785</v>
      </c>
      <c r="G890" s="57">
        <f t="array" ref="G890">IF(F890&lt;&gt;"",INDEX(tb_MainDatabase[Barcode],MATCH(F890,tb_MainDatabase[Link],0)),"")</f>
        <v>8857128012146</v>
      </c>
      <c r="H890" s="62" t="str">
        <f t="array" ref="H890">IF(F890&lt;&gt;"",INDEX(tb_MainDatabase[Grand],MATCH(F890,tb_MainDatabase[Link],0)),"")</f>
        <v>EDP</v>
      </c>
      <c r="I890" s="62" t="str">
        <f t="array" ref="I890">IF(F890&lt;&gt;"",INDEX(tb_MainDatabase[Size],MATCH(F890,tb_MainDatabase[Link],0)),"")</f>
        <v>10 ml.</v>
      </c>
      <c r="J890" s="65">
        <v>1.0</v>
      </c>
      <c r="K890" s="57">
        <f t="array" ref="K890">IF(F890&lt;&gt;"",INDEX(tb_MainDatabase[ราคา],MATCH(F890,tb_MainDatabase[Link],0)),"")*J890</f>
        <v>450</v>
      </c>
      <c r="L890" s="65">
        <v>60.0</v>
      </c>
      <c r="M890" s="57">
        <f t="shared" si="2"/>
        <v>390</v>
      </c>
      <c r="N890" s="75">
        <f t="shared" si="3"/>
        <v>0</v>
      </c>
      <c r="O890" s="77"/>
      <c r="P890" s="107"/>
      <c r="Q890" s="80"/>
      <c r="R890" s="84">
        <f t="shared" si="4"/>
        <v>0</v>
      </c>
      <c r="S890" s="84"/>
      <c r="T890" s="84"/>
    </row>
    <row r="891" ht="22.5" customHeight="1">
      <c r="A891" s="115" t="s">
        <v>1160</v>
      </c>
      <c r="B891" s="44">
        <v>46073.0</v>
      </c>
      <c r="C891" s="46" t="s">
        <v>601</v>
      </c>
      <c r="D891" s="48" t="s">
        <v>1778</v>
      </c>
      <c r="E891" s="51">
        <v>2.02600000000264E14</v>
      </c>
      <c r="F891" s="53" t="s">
        <v>1613</v>
      </c>
      <c r="G891" s="57">
        <f t="array" ref="G891">IF(F891&lt;&gt;"",INDEX(tb_MainDatabase[Barcode],MATCH(F891,tb_MainDatabase[Link],0)),"")</f>
        <v>8857128012147</v>
      </c>
      <c r="H891" s="62" t="str">
        <f t="array" ref="H891">IF(F891&lt;&gt;"",INDEX(tb_MainDatabase[Grand],MATCH(F891,tb_MainDatabase[Link],0)),"")</f>
        <v>EDP</v>
      </c>
      <c r="I891" s="62" t="str">
        <f t="array" ref="I891">IF(F891&lt;&gt;"",INDEX(tb_MainDatabase[Size],MATCH(F891,tb_MainDatabase[Link],0)),"")</f>
        <v>4 ml.</v>
      </c>
      <c r="J891" s="65">
        <v>1.0</v>
      </c>
      <c r="K891" s="57">
        <f t="array" ref="K891">IF(F891&lt;&gt;"",INDEX(tb_MainDatabase[ราคา],MATCH(F891,tb_MainDatabase[Link],0)),"")*J891</f>
        <v>179</v>
      </c>
      <c r="L891" s="65">
        <v>179.0</v>
      </c>
      <c r="M891" s="57">
        <f t="shared" si="2"/>
        <v>0</v>
      </c>
      <c r="N891" s="75">
        <f t="shared" si="3"/>
        <v>0</v>
      </c>
      <c r="O891" s="77"/>
      <c r="P891" s="107"/>
      <c r="Q891" s="80"/>
      <c r="R891" s="84">
        <f t="shared" si="4"/>
        <v>0</v>
      </c>
      <c r="S891" s="84"/>
      <c r="T891" s="84"/>
    </row>
    <row r="892" ht="22.5" customHeight="1">
      <c r="A892" s="115" t="s">
        <v>1160</v>
      </c>
      <c r="B892" s="44">
        <v>46073.0</v>
      </c>
      <c r="C892" s="46" t="s">
        <v>601</v>
      </c>
      <c r="D892" s="48" t="s">
        <v>1778</v>
      </c>
      <c r="E892" s="51">
        <v>2.02600000000264E14</v>
      </c>
      <c r="F892" s="53" t="s">
        <v>1721</v>
      </c>
      <c r="G892" s="57">
        <f t="array" ref="G892">IF(F892&lt;&gt;"",INDEX(tb_MainDatabase[Barcode],MATCH(F892,tb_MainDatabase[Link],0)),"")</f>
        <v>8857128012150</v>
      </c>
      <c r="H892" s="62" t="str">
        <f t="array" ref="H892">IF(F892&lt;&gt;"",INDEX(tb_MainDatabase[Grand],MATCH(F892,tb_MainDatabase[Link],0)),"")</f>
        <v>EDP</v>
      </c>
      <c r="I892" s="62" t="str">
        <f t="array" ref="I892">IF(F892&lt;&gt;"",INDEX(tb_MainDatabase[Size],MATCH(F892,tb_MainDatabase[Link],0)),"")</f>
        <v>4 ml.</v>
      </c>
      <c r="J892" s="65">
        <v>1.0</v>
      </c>
      <c r="K892" s="57">
        <f t="array" ref="K892">IF(F892&lt;&gt;"",INDEX(tb_MainDatabase[ราคา],MATCH(F892,tb_MainDatabase[Link],0)),"")*J892</f>
        <v>179</v>
      </c>
      <c r="L892" s="65">
        <v>179.0</v>
      </c>
      <c r="M892" s="57">
        <f t="shared" si="2"/>
        <v>0</v>
      </c>
      <c r="N892" s="75">
        <f t="shared" si="3"/>
        <v>0</v>
      </c>
      <c r="O892" s="77"/>
      <c r="P892" s="107"/>
      <c r="Q892" s="80"/>
      <c r="R892" s="84">
        <f t="shared" si="4"/>
        <v>0</v>
      </c>
      <c r="S892" s="84"/>
      <c r="T892" s="84"/>
    </row>
    <row r="893" ht="22.5" customHeight="1">
      <c r="A893" s="115" t="s">
        <v>1160</v>
      </c>
      <c r="B893" s="44">
        <v>46073.0</v>
      </c>
      <c r="C893" s="46" t="s">
        <v>601</v>
      </c>
      <c r="D893" s="48" t="s">
        <v>1790</v>
      </c>
      <c r="E893" s="51">
        <v>2.02600000000265E14</v>
      </c>
      <c r="F893" s="53" t="s">
        <v>45</v>
      </c>
      <c r="G893" s="57">
        <f t="array" ref="G893">IF(F893&lt;&gt;"",INDEX(tb_MainDatabase[Barcode],MATCH(F893,tb_MainDatabase[Link],0)),"")</f>
        <v>8857128011850</v>
      </c>
      <c r="H893" s="62" t="str">
        <f t="array" ref="H893">IF(F893&lt;&gt;"",INDEX(tb_MainDatabase[Grand],MATCH(F893,tb_MainDatabase[Link],0)),"")</f>
        <v>EDP</v>
      </c>
      <c r="I893" s="62" t="str">
        <f t="array" ref="I893">IF(F893&lt;&gt;"",INDEX(tb_MainDatabase[Size],MATCH(F893,tb_MainDatabase[Link],0)),"")</f>
        <v>30 ml.</v>
      </c>
      <c r="J893" s="65">
        <v>1.0</v>
      </c>
      <c r="K893" s="57">
        <f t="array" ref="K893">IF(F893&lt;&gt;"",INDEX(tb_MainDatabase[ราคา],MATCH(F893,tb_MainDatabase[Link],0)),"")*J893</f>
        <v>1290</v>
      </c>
      <c r="L893" s="65">
        <v>200.0</v>
      </c>
      <c r="M893" s="57">
        <f t="shared" si="2"/>
        <v>1090</v>
      </c>
      <c r="N893" s="75">
        <f t="shared" si="3"/>
        <v>4820</v>
      </c>
      <c r="O893" s="77" t="s">
        <v>370</v>
      </c>
      <c r="P893" s="142">
        <v>46073.0</v>
      </c>
      <c r="Q893" s="80">
        <v>0.5506944444444445</v>
      </c>
      <c r="R893" s="84" t="str">
        <f t="shared" si="4"/>
        <v>1771567839942120912</v>
      </c>
      <c r="S893" s="84"/>
      <c r="T893" s="84"/>
    </row>
    <row r="894" ht="22.5" customHeight="1">
      <c r="A894" s="115" t="s">
        <v>1160</v>
      </c>
      <c r="B894" s="44">
        <v>46073.0</v>
      </c>
      <c r="C894" s="46" t="s">
        <v>601</v>
      </c>
      <c r="D894" s="48" t="s">
        <v>1790</v>
      </c>
      <c r="E894" s="51">
        <v>2.02600000000265E14</v>
      </c>
      <c r="F894" s="53" t="s">
        <v>1086</v>
      </c>
      <c r="G894" s="57">
        <f t="array" ref="G894">IF(F894&lt;&gt;"",INDEX(tb_MainDatabase[Barcode],MATCH(F894,tb_MainDatabase[Link],0)),"")</f>
        <v>8857128012002</v>
      </c>
      <c r="H894" s="62" t="str">
        <f t="array" ref="H894">IF(F894&lt;&gt;"",INDEX(tb_MainDatabase[Grand],MATCH(F894,tb_MainDatabase[Link],0)),"")</f>
        <v>PARFUM</v>
      </c>
      <c r="I894" s="62" t="str">
        <f t="array" ref="I894">IF(F894&lt;&gt;"",INDEX(tb_MainDatabase[Size],MATCH(F894,tb_MainDatabase[Link],0)),"")</f>
        <v>30 ml.</v>
      </c>
      <c r="J894" s="65">
        <v>1.0</v>
      </c>
      <c r="K894" s="57">
        <f t="array" ref="K894">IF(F894&lt;&gt;"",INDEX(tb_MainDatabase[ราคา],MATCH(F894,tb_MainDatabase[Link],0)),"")*J894</f>
        <v>2190</v>
      </c>
      <c r="L894" s="65">
        <v>300.0</v>
      </c>
      <c r="M894" s="57">
        <f t="shared" si="2"/>
        <v>1890</v>
      </c>
      <c r="N894" s="75">
        <f t="shared" si="3"/>
        <v>0</v>
      </c>
      <c r="O894" s="77"/>
      <c r="P894" s="107"/>
      <c r="Q894" s="80"/>
      <c r="R894" s="84">
        <f t="shared" si="4"/>
        <v>0</v>
      </c>
      <c r="S894" s="84"/>
      <c r="T894" s="84"/>
    </row>
    <row r="895" ht="22.5" customHeight="1">
      <c r="A895" s="115" t="s">
        <v>1160</v>
      </c>
      <c r="B895" s="44">
        <v>46073.0</v>
      </c>
      <c r="C895" s="46" t="s">
        <v>601</v>
      </c>
      <c r="D895" s="48" t="s">
        <v>1790</v>
      </c>
      <c r="E895" s="51">
        <v>2.02600000000265E14</v>
      </c>
      <c r="F895" s="53" t="s">
        <v>132</v>
      </c>
      <c r="G895" s="108">
        <f t="array" ref="G895">IF(F895&lt;&gt;"",INDEX(tb_MainDatabase[Barcode],MATCH(F895,tb_MainDatabase[Link],0)),"")</f>
        <v>8857128011621</v>
      </c>
      <c r="H895" s="62" t="str">
        <f t="array" ref="H895">IF(F895&lt;&gt;"",INDEX(tb_MainDatabase[Grand],MATCH(F895,tb_MainDatabase[Link],0)),"")</f>
        <v>EDP</v>
      </c>
      <c r="I895" s="62" t="str">
        <f t="array" ref="I895">IF(F895&lt;&gt;"",INDEX(tb_MainDatabase[Size],MATCH(F895,tb_MainDatabase[Link],0)),"")</f>
        <v>50 ml.</v>
      </c>
      <c r="J895" s="65">
        <v>1.0</v>
      </c>
      <c r="K895" s="57">
        <f t="array" ref="K895">IF(F895&lt;&gt;"",INDEX(tb_MainDatabase[ราคา],MATCH(F895,tb_MainDatabase[Link],0)),"")*J895</f>
        <v>1890</v>
      </c>
      <c r="L895" s="65">
        <v>400.0</v>
      </c>
      <c r="M895" s="57">
        <f t="shared" si="2"/>
        <v>1490</v>
      </c>
      <c r="N895" s="75">
        <f t="shared" si="3"/>
        <v>0</v>
      </c>
      <c r="O895" s="77"/>
      <c r="P895" s="107"/>
      <c r="Q895" s="80"/>
      <c r="R895" s="84">
        <f t="shared" si="4"/>
        <v>0</v>
      </c>
      <c r="S895" s="84"/>
      <c r="T895" s="84"/>
    </row>
    <row r="896" ht="22.5" customHeight="1">
      <c r="A896" s="115" t="s">
        <v>1160</v>
      </c>
      <c r="B896" s="44">
        <v>46073.0</v>
      </c>
      <c r="C896" s="46" t="s">
        <v>601</v>
      </c>
      <c r="D896" s="48" t="s">
        <v>1790</v>
      </c>
      <c r="E896" s="51">
        <v>2.02600000000265E14</v>
      </c>
      <c r="F896" s="53" t="s">
        <v>1796</v>
      </c>
      <c r="G896" s="108">
        <f t="array" ref="G896">IF(F896&lt;&gt;"",INDEX(tb_MainDatabase[Barcode],MATCH(F896,tb_MainDatabase[Link],0)),"")</f>
        <v>8857128012154</v>
      </c>
      <c r="H896" s="62" t="str">
        <f t="array" ref="H896">IF(F896&lt;&gt;"",INDEX(tb_MainDatabase[Grand],MATCH(F896,tb_MainDatabase[Link],0)),"")</f>
        <v>EDP</v>
      </c>
      <c r="I896" s="62" t="str">
        <f t="array" ref="I896">IF(F896&lt;&gt;"",INDEX(tb_MainDatabase[Size],MATCH(F896,tb_MainDatabase[Link],0)),"")</f>
        <v>10 ml.</v>
      </c>
      <c r="J896" s="65">
        <v>1.0</v>
      </c>
      <c r="K896" s="57">
        <f t="array" ref="K896">IF(F896&lt;&gt;"",INDEX(tb_MainDatabase[ราคา],MATCH(F896,tb_MainDatabase[Link],0)),"")*J896</f>
        <v>450</v>
      </c>
      <c r="L896" s="65">
        <v>100.0</v>
      </c>
      <c r="M896" s="57">
        <f t="shared" si="2"/>
        <v>350</v>
      </c>
      <c r="N896" s="75">
        <f t="shared" si="3"/>
        <v>0</v>
      </c>
      <c r="O896" s="77"/>
      <c r="P896" s="107"/>
      <c r="Q896" s="80"/>
      <c r="R896" s="84">
        <f t="shared" si="4"/>
        <v>0</v>
      </c>
      <c r="S896" s="84"/>
      <c r="T896" s="84"/>
    </row>
    <row r="897" ht="22.5" customHeight="1">
      <c r="A897" s="115" t="s">
        <v>1160</v>
      </c>
      <c r="B897" s="44">
        <v>46073.0</v>
      </c>
      <c r="C897" s="46" t="s">
        <v>601</v>
      </c>
      <c r="D897" s="48" t="s">
        <v>1790</v>
      </c>
      <c r="E897" s="51">
        <v>2.02600000000265E14</v>
      </c>
      <c r="F897" s="53" t="s">
        <v>1613</v>
      </c>
      <c r="G897" s="57">
        <f t="array" ref="G897">IF(F897&lt;&gt;"",INDEX(tb_MainDatabase[Barcode],MATCH(F897,tb_MainDatabase[Link],0)),"")</f>
        <v>8857128012147</v>
      </c>
      <c r="H897" s="62" t="str">
        <f t="array" ref="H897">IF(F897&lt;&gt;"",INDEX(tb_MainDatabase[Grand],MATCH(F897,tb_MainDatabase[Link],0)),"")</f>
        <v>EDP</v>
      </c>
      <c r="I897" s="62" t="str">
        <f t="array" ref="I897">IF(F897&lt;&gt;"",INDEX(tb_MainDatabase[Size],MATCH(F897,tb_MainDatabase[Link],0)),"")</f>
        <v>4 ml.</v>
      </c>
      <c r="J897" s="65">
        <v>2.0</v>
      </c>
      <c r="K897" s="57">
        <f t="array" ref="K897">IF(F897&lt;&gt;"",INDEX(tb_MainDatabase[ราคา],MATCH(F897,tb_MainDatabase[Link],0)),"")*J897</f>
        <v>358</v>
      </c>
      <c r="L897" s="65">
        <v>179.0</v>
      </c>
      <c r="M897" s="57">
        <f t="shared" si="2"/>
        <v>0</v>
      </c>
      <c r="N897" s="75">
        <f t="shared" si="3"/>
        <v>0</v>
      </c>
      <c r="O897" s="77"/>
      <c r="P897" s="107"/>
      <c r="Q897" s="80"/>
      <c r="R897" s="84">
        <f t="shared" si="4"/>
        <v>0</v>
      </c>
      <c r="S897" s="84"/>
      <c r="T897" s="84"/>
    </row>
    <row r="898" ht="22.5" customHeight="1">
      <c r="A898" s="115" t="s">
        <v>1160</v>
      </c>
      <c r="B898" s="44">
        <v>46073.0</v>
      </c>
      <c r="C898" s="46" t="s">
        <v>601</v>
      </c>
      <c r="D898" s="48" t="s">
        <v>1790</v>
      </c>
      <c r="E898" s="51">
        <v>2.02600000000265E14</v>
      </c>
      <c r="F898" s="53" t="s">
        <v>1512</v>
      </c>
      <c r="G898" s="57">
        <f t="array" ref="G898">IF(F898&lt;&gt;"",INDEX(tb_MainDatabase[Barcode],MATCH(F898,tb_MainDatabase[Link],0)),"")</f>
        <v>8857128012066</v>
      </c>
      <c r="H898" s="62" t="str">
        <f t="array" ref="H898">IF(F898&lt;&gt;"",INDEX(tb_MainDatabase[Grand],MATCH(F898,tb_MainDatabase[Link],0)),"")</f>
        <v>EDP</v>
      </c>
      <c r="I898" s="62" t="str">
        <f t="array" ref="I898">IF(F898&lt;&gt;"",INDEX(tb_MainDatabase[Size],MATCH(F898,tb_MainDatabase[Link],0)),"")</f>
        <v>4 ml.</v>
      </c>
      <c r="J898" s="65">
        <v>2.0</v>
      </c>
      <c r="K898" s="57">
        <f t="array" ref="K898">IF(F898&lt;&gt;"",INDEX(tb_MainDatabase[ราคา],MATCH(F898,tb_MainDatabase[Link],0)),"")*J898</f>
        <v>358</v>
      </c>
      <c r="L898" s="65">
        <v>179.0</v>
      </c>
      <c r="M898" s="57">
        <f t="shared" si="2"/>
        <v>0</v>
      </c>
      <c r="N898" s="75">
        <f t="shared" si="3"/>
        <v>0</v>
      </c>
      <c r="O898" s="77"/>
      <c r="P898" s="107"/>
      <c r="Q898" s="80"/>
      <c r="R898" s="84">
        <f t="shared" si="4"/>
        <v>0</v>
      </c>
      <c r="S898" s="84"/>
      <c r="T898" s="84"/>
    </row>
    <row r="899" ht="22.5" customHeight="1">
      <c r="A899" s="115" t="s">
        <v>1160</v>
      </c>
      <c r="B899" s="44">
        <v>46073.0</v>
      </c>
      <c r="C899" s="46" t="s">
        <v>601</v>
      </c>
      <c r="D899" s="48" t="s">
        <v>1790</v>
      </c>
      <c r="E899" s="51">
        <v>2.02600000000265E14</v>
      </c>
      <c r="F899" s="53" t="s">
        <v>168</v>
      </c>
      <c r="G899" s="57">
        <f t="array" ref="G899">IF(F899&lt;&gt;"",INDEX(tb_MainDatabase[Barcode],MATCH(F899,tb_MainDatabase[Link],0)),"")</f>
        <v>8857128012056</v>
      </c>
      <c r="H899" s="62" t="str">
        <f t="array" ref="H899">IF(F899&lt;&gt;"",INDEX(tb_MainDatabase[Grand],MATCH(F899,tb_MainDatabase[Link],0)),"")</f>
        <v>EDP</v>
      </c>
      <c r="I899" s="62" t="str">
        <f t="array" ref="I899">IF(F899&lt;&gt;"",INDEX(tb_MainDatabase[Size],MATCH(F899,tb_MainDatabase[Link],0)),"")</f>
        <v>4 ml.</v>
      </c>
      <c r="J899" s="65">
        <v>1.0</v>
      </c>
      <c r="K899" s="57">
        <f t="array" ref="K899">IF(F899&lt;&gt;"",INDEX(tb_MainDatabase[ราคา],MATCH(F899,tb_MainDatabase[Link],0)),"")*J899</f>
        <v>179</v>
      </c>
      <c r="L899" s="65">
        <v>179.0</v>
      </c>
      <c r="M899" s="57">
        <f t="shared" si="2"/>
        <v>0</v>
      </c>
      <c r="N899" s="75">
        <f t="shared" si="3"/>
        <v>0</v>
      </c>
      <c r="O899" s="77"/>
      <c r="P899" s="107"/>
      <c r="Q899" s="80"/>
      <c r="R899" s="84">
        <f t="shared" si="4"/>
        <v>0</v>
      </c>
      <c r="S899" s="84"/>
      <c r="T899" s="84"/>
    </row>
    <row r="900" ht="22.5" customHeight="1">
      <c r="A900" s="115" t="s">
        <v>1160</v>
      </c>
      <c r="B900" s="44">
        <v>46073.0</v>
      </c>
      <c r="C900" s="46" t="s">
        <v>601</v>
      </c>
      <c r="D900" s="48" t="s">
        <v>1802</v>
      </c>
      <c r="E900" s="51">
        <v>2.02600000000266E14</v>
      </c>
      <c r="F900" s="53" t="s">
        <v>172</v>
      </c>
      <c r="G900" s="57">
        <f t="array" ref="G900">IF(F900&lt;&gt;"",INDEX(tb_MainDatabase[Barcode],MATCH(F900,tb_MainDatabase[Link],0)),"")</f>
        <v>8857128012005</v>
      </c>
      <c r="H900" s="62" t="str">
        <f t="array" ref="H900">IF(F900&lt;&gt;"",INDEX(tb_MainDatabase[Grand],MATCH(F900,tb_MainDatabase[Link],0)),"")</f>
        <v>EDP+</v>
      </c>
      <c r="I900" s="62" t="str">
        <f t="array" ref="I900">IF(F900&lt;&gt;"",INDEX(tb_MainDatabase[Size],MATCH(F900,tb_MainDatabase[Link],0)),"")</f>
        <v>30 ml.</v>
      </c>
      <c r="J900" s="65">
        <v>1.0</v>
      </c>
      <c r="K900" s="57">
        <f t="array" ref="K900">IF(F900&lt;&gt;"",INDEX(tb_MainDatabase[ราคา],MATCH(F900,tb_MainDatabase[Link],0)),"")*J900</f>
        <v>1890</v>
      </c>
      <c r="L900" s="65">
        <v>200.0</v>
      </c>
      <c r="M900" s="57">
        <f t="shared" si="2"/>
        <v>1690</v>
      </c>
      <c r="N900" s="75">
        <f t="shared" si="3"/>
        <v>1690</v>
      </c>
      <c r="O900" s="77" t="s">
        <v>60</v>
      </c>
      <c r="P900" s="142">
        <v>46073.0</v>
      </c>
      <c r="Q900" s="80">
        <v>0.6090277777777777</v>
      </c>
      <c r="R900" s="84" t="str">
        <f t="shared" si="4"/>
        <v>1771569367290696020</v>
      </c>
      <c r="S900" s="84"/>
      <c r="T900" s="84"/>
    </row>
    <row r="901" ht="22.5" customHeight="1">
      <c r="A901" s="115" t="s">
        <v>1160</v>
      </c>
      <c r="B901" s="44">
        <v>46074.0</v>
      </c>
      <c r="C901" s="46" t="s">
        <v>1667</v>
      </c>
      <c r="D901" s="48" t="s">
        <v>1804</v>
      </c>
      <c r="E901" s="51">
        <v>2.02600000000267E14</v>
      </c>
      <c r="F901" s="53" t="s">
        <v>631</v>
      </c>
      <c r="G901" s="57">
        <f t="array" ref="G901">IF(F901&lt;&gt;"",INDEX(tb_MainDatabase[Barcode],MATCH(F901,tb_MainDatabase[Link],0)),"")</f>
        <v>8857128012023</v>
      </c>
      <c r="H901" s="62" t="str">
        <f t="array" ref="H901">IF(F901&lt;&gt;"",INDEX(tb_MainDatabase[Grand],MATCH(F901,tb_MainDatabase[Link],0)),"")</f>
        <v>EDP</v>
      </c>
      <c r="I901" s="62" t="str">
        <f t="array" ref="I901">IF(F901&lt;&gt;"",INDEX(tb_MainDatabase[Size],MATCH(F901,tb_MainDatabase[Link],0)),"")</f>
        <v>30 ml.</v>
      </c>
      <c r="J901" s="65">
        <v>1.0</v>
      </c>
      <c r="K901" s="57">
        <f t="array" ref="K901">IF(F901&lt;&gt;"",INDEX(tb_MainDatabase[ราคา],MATCH(F901,tb_MainDatabase[Link],0)),"")*J901</f>
        <v>1290</v>
      </c>
      <c r="L901" s="65">
        <v>200.0</v>
      </c>
      <c r="M901" s="57">
        <f t="shared" si="2"/>
        <v>1090</v>
      </c>
      <c r="N901" s="75">
        <f t="shared" si="3"/>
        <v>1090</v>
      </c>
      <c r="O901" s="77" t="s">
        <v>370</v>
      </c>
      <c r="P901" s="142">
        <v>46074.0</v>
      </c>
      <c r="Q901" s="80">
        <v>0.49166666666666664</v>
      </c>
      <c r="R901" s="84" t="str">
        <f t="shared" si="4"/>
        <v>1771649102778270953</v>
      </c>
      <c r="S901" s="84"/>
      <c r="T901" s="84"/>
    </row>
    <row r="902" ht="22.5" customHeight="1">
      <c r="A902" s="115" t="s">
        <v>1160</v>
      </c>
      <c r="B902" s="44">
        <v>46074.0</v>
      </c>
      <c r="C902" s="46" t="s">
        <v>1667</v>
      </c>
      <c r="D902" s="48" t="s">
        <v>1804</v>
      </c>
      <c r="E902" s="51">
        <v>2.02600000000267E14</v>
      </c>
      <c r="F902" s="53" t="s">
        <v>168</v>
      </c>
      <c r="G902" s="57">
        <f t="array" ref="G902">IF(F902&lt;&gt;"",INDEX(tb_MainDatabase[Barcode],MATCH(F902,tb_MainDatabase[Link],0)),"")</f>
        <v>8857128012056</v>
      </c>
      <c r="H902" s="62" t="str">
        <f t="array" ref="H902">IF(F902&lt;&gt;"",INDEX(tb_MainDatabase[Grand],MATCH(F902,tb_MainDatabase[Link],0)),"")</f>
        <v>EDP</v>
      </c>
      <c r="I902" s="62" t="str">
        <f t="array" ref="I902">IF(F902&lt;&gt;"",INDEX(tb_MainDatabase[Size],MATCH(F902,tb_MainDatabase[Link],0)),"")</f>
        <v>4 ml.</v>
      </c>
      <c r="J902" s="65">
        <v>1.0</v>
      </c>
      <c r="K902" s="57">
        <f t="array" ref="K902">IF(F902&lt;&gt;"",INDEX(tb_MainDatabase[ราคา],MATCH(F902,tb_MainDatabase[Link],0)),"")*J902</f>
        <v>179</v>
      </c>
      <c r="L902" s="65">
        <v>179.0</v>
      </c>
      <c r="M902" s="57">
        <f t="shared" si="2"/>
        <v>0</v>
      </c>
      <c r="N902" s="75">
        <f t="shared" si="3"/>
        <v>0</v>
      </c>
      <c r="O902" s="77"/>
      <c r="P902" s="107"/>
      <c r="Q902" s="80"/>
      <c r="R902" s="84">
        <f t="shared" si="4"/>
        <v>0</v>
      </c>
      <c r="S902" s="84"/>
      <c r="T902" s="84"/>
    </row>
    <row r="903" ht="22.5" customHeight="1">
      <c r="A903" s="115" t="s">
        <v>1160</v>
      </c>
      <c r="B903" s="44">
        <v>46074.0</v>
      </c>
      <c r="C903" s="46" t="s">
        <v>1667</v>
      </c>
      <c r="D903" s="48" t="s">
        <v>1807</v>
      </c>
      <c r="E903" s="51">
        <v>2.02600000000268E14</v>
      </c>
      <c r="F903" s="53" t="s">
        <v>141</v>
      </c>
      <c r="G903" s="57">
        <f t="array" ref="G903">IF(F903&lt;&gt;"",INDEX(tb_MainDatabase[Barcode],MATCH(F903,tb_MainDatabase[Link],0)),"")</f>
        <v>8857128012037</v>
      </c>
      <c r="H903" s="62" t="str">
        <f t="array" ref="H903">IF(F903&lt;&gt;"",INDEX(tb_MainDatabase[Grand],MATCH(F903,tb_MainDatabase[Link],0)),"")</f>
        <v>EDP</v>
      </c>
      <c r="I903" s="62" t="str">
        <f t="array" ref="I903">IF(F903&lt;&gt;"",INDEX(tb_MainDatabase[Size],MATCH(F903,tb_MainDatabase[Link],0)),"")</f>
        <v>10 ml.</v>
      </c>
      <c r="J903" s="65">
        <v>1.0</v>
      </c>
      <c r="K903" s="57">
        <f t="array" ref="K903">IF(F903&lt;&gt;"",INDEX(tb_MainDatabase[ราคา],MATCH(F903,tb_MainDatabase[Link],0)),"")*J903</f>
        <v>450</v>
      </c>
      <c r="L903" s="65">
        <v>60.0</v>
      </c>
      <c r="M903" s="57">
        <f t="shared" si="2"/>
        <v>390</v>
      </c>
      <c r="N903" s="75">
        <f t="shared" si="3"/>
        <v>390</v>
      </c>
      <c r="O903" s="77" t="s">
        <v>60</v>
      </c>
      <c r="P903" s="142">
        <v>46074.0</v>
      </c>
      <c r="Q903" s="80">
        <v>0.55625</v>
      </c>
      <c r="R903" s="84" t="str">
        <f t="shared" si="4"/>
        <v>1771654898677378265</v>
      </c>
      <c r="S903" s="84"/>
      <c r="T903" s="84"/>
    </row>
    <row r="904" ht="22.5" customHeight="1">
      <c r="A904" s="115" t="s">
        <v>1160</v>
      </c>
      <c r="B904" s="44">
        <v>46074.0</v>
      </c>
      <c r="C904" s="46" t="s">
        <v>1667</v>
      </c>
      <c r="D904" s="48" t="s">
        <v>1809</v>
      </c>
      <c r="E904" s="51">
        <v>2.02600000000269E14</v>
      </c>
      <c r="F904" s="53" t="s">
        <v>206</v>
      </c>
      <c r="G904" s="108">
        <f t="array" ref="G904">IF(F904&lt;&gt;"",INDEX(tb_MainDatabase[Barcode],MATCH(F904,tb_MainDatabase[Link],0)),"")</f>
        <v>8857128012159</v>
      </c>
      <c r="H904" s="62" t="str">
        <f t="array" ref="H904">IF(F904&lt;&gt;"",INDEX(tb_MainDatabase[Grand],MATCH(F904,tb_MainDatabase[Link],0)),"")</f>
        <v>EDP</v>
      </c>
      <c r="I904" s="62" t="str">
        <f t="array" ref="I904">IF(F904&lt;&gt;"",INDEX(tb_MainDatabase[Size],MATCH(F904,tb_MainDatabase[Link],0)),"")</f>
        <v>30 ml.</v>
      </c>
      <c r="J904" s="65">
        <v>1.0</v>
      </c>
      <c r="K904" s="57">
        <f t="array" ref="K904">IF(F904&lt;&gt;"",INDEX(tb_MainDatabase[ราคา],MATCH(F904,tb_MainDatabase[Link],0)),"")*J904</f>
        <v>1290</v>
      </c>
      <c r="L904" s="65">
        <v>300.0</v>
      </c>
      <c r="M904" s="57">
        <f t="shared" si="2"/>
        <v>990</v>
      </c>
      <c r="N904" s="75">
        <f t="shared" si="3"/>
        <v>990</v>
      </c>
      <c r="O904" s="77" t="s">
        <v>133</v>
      </c>
      <c r="P904" s="107"/>
      <c r="Q904" s="80"/>
      <c r="R904" s="84" t="str">
        <f t="shared" si="4"/>
        <v>1771661817275449877</v>
      </c>
      <c r="S904" s="84"/>
      <c r="T904" s="84"/>
    </row>
    <row r="905" ht="22.5" customHeight="1">
      <c r="A905" s="115" t="s">
        <v>1160</v>
      </c>
      <c r="B905" s="44">
        <v>46074.0</v>
      </c>
      <c r="C905" s="46" t="s">
        <v>1667</v>
      </c>
      <c r="D905" s="48" t="s">
        <v>1809</v>
      </c>
      <c r="E905" s="51">
        <v>2.02600000000269E14</v>
      </c>
      <c r="F905" s="53" t="s">
        <v>84</v>
      </c>
      <c r="G905" s="57">
        <f t="array" ref="G905">IF(F905&lt;&gt;"",INDEX(tb_MainDatabase[Barcode],MATCH(F905,tb_MainDatabase[Link],0)),"")</f>
        <v>8857128012040</v>
      </c>
      <c r="H905" s="62" t="str">
        <f t="array" ref="H905">IF(F905&lt;&gt;"",INDEX(tb_MainDatabase[Grand],MATCH(F905,tb_MainDatabase[Link],0)),"")</f>
        <v>EDP</v>
      </c>
      <c r="I905" s="62" t="str">
        <f t="array" ref="I905">IF(F905&lt;&gt;"",INDEX(tb_MainDatabase[Size],MATCH(F905,tb_MainDatabase[Link],0)),"")</f>
        <v>4 ml.</v>
      </c>
      <c r="J905" s="65">
        <v>1.0</v>
      </c>
      <c r="K905" s="57">
        <f t="array" ref="K905">IF(F905&lt;&gt;"",INDEX(tb_MainDatabase[ราคา],MATCH(F905,tb_MainDatabase[Link],0)),"")*J905</f>
        <v>179</v>
      </c>
      <c r="L905" s="65">
        <v>179.0</v>
      </c>
      <c r="M905" s="57">
        <f t="shared" si="2"/>
        <v>0</v>
      </c>
      <c r="N905" s="75">
        <f t="shared" si="3"/>
        <v>0</v>
      </c>
      <c r="O905" s="77"/>
      <c r="P905" s="107"/>
      <c r="Q905" s="80"/>
      <c r="R905" s="84">
        <f t="shared" si="4"/>
        <v>0</v>
      </c>
      <c r="S905" s="84"/>
      <c r="T905" s="84"/>
    </row>
    <row r="906" ht="22.5" customHeight="1">
      <c r="A906" s="115" t="s">
        <v>1160</v>
      </c>
      <c r="B906" s="44">
        <v>46074.0</v>
      </c>
      <c r="C906" s="46" t="s">
        <v>1667</v>
      </c>
      <c r="D906" s="48" t="s">
        <v>1812</v>
      </c>
      <c r="E906" s="51">
        <v>2.0260000000027E14</v>
      </c>
      <c r="F906" s="53" t="s">
        <v>81</v>
      </c>
      <c r="G906" s="57">
        <f t="array" ref="G906">IF(F906&lt;&gt;"",INDEX(tb_MainDatabase[Barcode],MATCH(F906,tb_MainDatabase[Link],0)),"")</f>
        <v>8857128011119</v>
      </c>
      <c r="H906" s="62" t="str">
        <f t="array" ref="H906">IF(F906&lt;&gt;"",INDEX(tb_MainDatabase[Grand],MATCH(F906,tb_MainDatabase[Link],0)),"")</f>
        <v>EDP</v>
      </c>
      <c r="I906" s="62" t="str">
        <f t="array" ref="I906">IF(F906&lt;&gt;"",INDEX(tb_MainDatabase[Size],MATCH(F906,tb_MainDatabase[Link],0)),"")</f>
        <v>50 ml.</v>
      </c>
      <c r="J906" s="65">
        <v>1.0</v>
      </c>
      <c r="K906" s="57">
        <f t="array" ref="K906">IF(F906&lt;&gt;"",INDEX(tb_MainDatabase[ราคา],MATCH(F906,tb_MainDatabase[Link],0)),"")*J906</f>
        <v>1890</v>
      </c>
      <c r="L906" s="65">
        <v>300.0</v>
      </c>
      <c r="M906" s="57">
        <f t="shared" si="2"/>
        <v>1590</v>
      </c>
      <c r="N906" s="75">
        <f t="shared" si="3"/>
        <v>1590</v>
      </c>
      <c r="O906" s="77" t="s">
        <v>133</v>
      </c>
      <c r="P906" s="107"/>
      <c r="Q906" s="80"/>
      <c r="R906" s="84" t="str">
        <f t="shared" si="4"/>
        <v>1771664547681823529</v>
      </c>
      <c r="S906" s="84"/>
      <c r="T906" s="84"/>
    </row>
    <row r="907" ht="22.5" customHeight="1">
      <c r="A907" s="115" t="s">
        <v>1160</v>
      </c>
      <c r="B907" s="44">
        <v>46074.0</v>
      </c>
      <c r="C907" s="46" t="s">
        <v>1667</v>
      </c>
      <c r="D907" s="48" t="s">
        <v>1812</v>
      </c>
      <c r="E907" s="51">
        <v>2.0260000000027E14</v>
      </c>
      <c r="F907" s="53" t="s">
        <v>84</v>
      </c>
      <c r="G907" s="57">
        <f t="array" ref="G907">IF(F907&lt;&gt;"",INDEX(tb_MainDatabase[Barcode],MATCH(F907,tb_MainDatabase[Link],0)),"")</f>
        <v>8857128012040</v>
      </c>
      <c r="H907" s="62" t="str">
        <f t="array" ref="H907">IF(F907&lt;&gt;"",INDEX(tb_MainDatabase[Grand],MATCH(F907,tb_MainDatabase[Link],0)),"")</f>
        <v>EDP</v>
      </c>
      <c r="I907" s="62" t="str">
        <f t="array" ref="I907">IF(F907&lt;&gt;"",INDEX(tb_MainDatabase[Size],MATCH(F907,tb_MainDatabase[Link],0)),"")</f>
        <v>4 ml.</v>
      </c>
      <c r="J907" s="65">
        <v>1.0</v>
      </c>
      <c r="K907" s="57">
        <f t="array" ref="K907">IF(F907&lt;&gt;"",INDEX(tb_MainDatabase[ราคา],MATCH(F907,tb_MainDatabase[Link],0)),"")*J907</f>
        <v>179</v>
      </c>
      <c r="L907" s="65">
        <v>179.0</v>
      </c>
      <c r="M907" s="57">
        <f t="shared" si="2"/>
        <v>0</v>
      </c>
      <c r="N907" s="75">
        <f t="shared" si="3"/>
        <v>0</v>
      </c>
      <c r="O907" s="77"/>
      <c r="P907" s="107"/>
      <c r="Q907" s="80"/>
      <c r="R907" s="84">
        <f t="shared" si="4"/>
        <v>0</v>
      </c>
      <c r="S907" s="84"/>
      <c r="T907" s="84"/>
    </row>
    <row r="908" ht="22.5" customHeight="1">
      <c r="A908" s="115" t="s">
        <v>1160</v>
      </c>
      <c r="B908" s="44">
        <v>46074.0</v>
      </c>
      <c r="C908" s="46" t="s">
        <v>1667</v>
      </c>
      <c r="D908" s="48" t="s">
        <v>1812</v>
      </c>
      <c r="E908" s="51">
        <v>2.0260000000027E14</v>
      </c>
      <c r="F908" s="53" t="s">
        <v>1501</v>
      </c>
      <c r="G908" s="57">
        <f t="array" ref="G908">IF(F908&lt;&gt;"",INDEX(tb_MainDatabase[Barcode],MATCH(F908,tb_MainDatabase[Link],0)),"")</f>
        <v>8857128012054</v>
      </c>
      <c r="H908" s="62" t="str">
        <f t="array" ref="H908">IF(F908&lt;&gt;"",INDEX(tb_MainDatabase[Grand],MATCH(F908,tb_MainDatabase[Link],0)),"")</f>
        <v>EDP</v>
      </c>
      <c r="I908" s="62" t="str">
        <f t="array" ref="I908">IF(F908&lt;&gt;"",INDEX(tb_MainDatabase[Size],MATCH(F908,tb_MainDatabase[Link],0)),"")</f>
        <v>4 ml.</v>
      </c>
      <c r="J908" s="65">
        <v>1.0</v>
      </c>
      <c r="K908" s="57">
        <f t="array" ref="K908">IF(F908&lt;&gt;"",INDEX(tb_MainDatabase[ราคา],MATCH(F908,tb_MainDatabase[Link],0)),"")*J908</f>
        <v>179</v>
      </c>
      <c r="L908" s="65">
        <v>179.0</v>
      </c>
      <c r="M908" s="57">
        <f t="shared" si="2"/>
        <v>0</v>
      </c>
      <c r="N908" s="75">
        <f t="shared" si="3"/>
        <v>0</v>
      </c>
      <c r="O908" s="77"/>
      <c r="P908" s="107"/>
      <c r="Q908" s="80"/>
      <c r="R908" s="84">
        <f t="shared" si="4"/>
        <v>0</v>
      </c>
      <c r="S908" s="84"/>
      <c r="T908" s="84"/>
    </row>
    <row r="909" ht="22.5" customHeight="1">
      <c r="A909" s="115" t="s">
        <v>1160</v>
      </c>
      <c r="B909" s="44">
        <v>46074.0</v>
      </c>
      <c r="C909" s="46" t="s">
        <v>1667</v>
      </c>
      <c r="D909" s="48" t="s">
        <v>1817</v>
      </c>
      <c r="E909" s="51">
        <v>2.02600000000271E14</v>
      </c>
      <c r="F909" s="53" t="s">
        <v>1796</v>
      </c>
      <c r="G909" s="108">
        <f t="array" ref="G909">IF(F909&lt;&gt;"",INDEX(tb_MainDatabase[Barcode],MATCH(F909,tb_MainDatabase[Link],0)),"")</f>
        <v>8857128012154</v>
      </c>
      <c r="H909" s="62" t="str">
        <f t="array" ref="H909">IF(F909&lt;&gt;"",INDEX(tb_MainDatabase[Grand],MATCH(F909,tb_MainDatabase[Link],0)),"")</f>
        <v>EDP</v>
      </c>
      <c r="I909" s="62" t="str">
        <f t="array" ref="I909">IF(F909&lt;&gt;"",INDEX(tb_MainDatabase[Size],MATCH(F909,tb_MainDatabase[Link],0)),"")</f>
        <v>10 ml.</v>
      </c>
      <c r="J909" s="65">
        <v>1.0</v>
      </c>
      <c r="K909" s="57">
        <f t="array" ref="K909">IF(F909&lt;&gt;"",INDEX(tb_MainDatabase[ราคา],MATCH(F909,tb_MainDatabase[Link],0)),"")*J909</f>
        <v>450</v>
      </c>
      <c r="L909" s="65">
        <v>100.0</v>
      </c>
      <c r="M909" s="57">
        <f t="shared" si="2"/>
        <v>350</v>
      </c>
      <c r="N909" s="75">
        <f t="shared" si="3"/>
        <v>350</v>
      </c>
      <c r="O909" s="77" t="s">
        <v>60</v>
      </c>
      <c r="P909" s="142">
        <v>46074.0</v>
      </c>
      <c r="Q909" s="80">
        <v>0.6763888888888889</v>
      </c>
      <c r="R909" s="84" t="str">
        <f t="shared" si="4"/>
        <v>1771665238227755364</v>
      </c>
      <c r="S909" s="84"/>
      <c r="T909" s="84"/>
    </row>
    <row r="910" ht="22.5" customHeight="1">
      <c r="A910" s="115" t="s">
        <v>1160</v>
      </c>
      <c r="B910" s="44">
        <v>46074.0</v>
      </c>
      <c r="C910" s="46" t="s">
        <v>1667</v>
      </c>
      <c r="D910" s="48" t="s">
        <v>1819</v>
      </c>
      <c r="E910" s="51">
        <v>2.02600000000272E14</v>
      </c>
      <c r="F910" s="53" t="s">
        <v>1110</v>
      </c>
      <c r="G910" s="57">
        <f t="array" ref="G910">IF(F910&lt;&gt;"",INDEX(tb_MainDatabase[Barcode],MATCH(F910,tb_MainDatabase[Link],0)),"")</f>
        <v>8857128012145</v>
      </c>
      <c r="H910" s="62" t="str">
        <f t="array" ref="H910">IF(F910&lt;&gt;"",INDEX(tb_MainDatabase[Grand],MATCH(F910,tb_MainDatabase[Link],0)),"")</f>
        <v>EDP</v>
      </c>
      <c r="I910" s="62" t="str">
        <f t="array" ref="I910">IF(F910&lt;&gt;"",INDEX(tb_MainDatabase[Size],MATCH(F910,tb_MainDatabase[Link],0)),"")</f>
        <v>30 ml.</v>
      </c>
      <c r="J910" s="65">
        <v>1.0</v>
      </c>
      <c r="K910" s="57">
        <f t="array" ref="K910">IF(F910&lt;&gt;"",INDEX(tb_MainDatabase[ราคา],MATCH(F910,tb_MainDatabase[Link],0)),"")*J910</f>
        <v>1290</v>
      </c>
      <c r="L910" s="65">
        <v>200.0</v>
      </c>
      <c r="M910" s="57">
        <f t="shared" si="2"/>
        <v>1090</v>
      </c>
      <c r="N910" s="75">
        <f t="shared" si="3"/>
        <v>1090</v>
      </c>
      <c r="O910" s="77" t="s">
        <v>370</v>
      </c>
      <c r="P910" s="142">
        <v>46074.0</v>
      </c>
      <c r="Q910" s="80">
        <v>0.6868055555555556</v>
      </c>
      <c r="R910" s="84" t="str">
        <f t="shared" si="4"/>
        <v>1771665903645665477</v>
      </c>
      <c r="S910" s="84"/>
      <c r="T910" s="84"/>
    </row>
    <row r="911" ht="22.5" customHeight="1">
      <c r="A911" s="115" t="s">
        <v>1160</v>
      </c>
      <c r="B911" s="44">
        <v>46074.0</v>
      </c>
      <c r="C911" s="46" t="s">
        <v>1667</v>
      </c>
      <c r="D911" s="48" t="s">
        <v>1819</v>
      </c>
      <c r="E911" s="51">
        <v>2.02600000000272E14</v>
      </c>
      <c r="F911" s="53" t="s">
        <v>168</v>
      </c>
      <c r="G911" s="57">
        <f t="array" ref="G911">IF(F911&lt;&gt;"",INDEX(tb_MainDatabase[Barcode],MATCH(F911,tb_MainDatabase[Link],0)),"")</f>
        <v>8857128012056</v>
      </c>
      <c r="H911" s="62" t="str">
        <f t="array" ref="H911">IF(F911&lt;&gt;"",INDEX(tb_MainDatabase[Grand],MATCH(F911,tb_MainDatabase[Link],0)),"")</f>
        <v>EDP</v>
      </c>
      <c r="I911" s="62" t="str">
        <f t="array" ref="I911">IF(F911&lt;&gt;"",INDEX(tb_MainDatabase[Size],MATCH(F911,tb_MainDatabase[Link],0)),"")</f>
        <v>4 ml.</v>
      </c>
      <c r="J911" s="65">
        <v>1.0</v>
      </c>
      <c r="K911" s="57">
        <f t="array" ref="K911">IF(F911&lt;&gt;"",INDEX(tb_MainDatabase[ราคา],MATCH(F911,tb_MainDatabase[Link],0)),"")*J911</f>
        <v>179</v>
      </c>
      <c r="L911" s="65">
        <v>179.0</v>
      </c>
      <c r="M911" s="57">
        <f t="shared" si="2"/>
        <v>0</v>
      </c>
      <c r="N911" s="75">
        <f t="shared" si="3"/>
        <v>0</v>
      </c>
      <c r="O911" s="77"/>
      <c r="P911" s="107"/>
      <c r="Q911" s="80"/>
      <c r="R911" s="84">
        <f t="shared" si="4"/>
        <v>0</v>
      </c>
      <c r="S911" s="84"/>
      <c r="T911" s="84"/>
    </row>
    <row r="912" ht="22.5" customHeight="1">
      <c r="A912" s="115" t="s">
        <v>1160</v>
      </c>
      <c r="B912" s="44">
        <v>46074.0</v>
      </c>
      <c r="C912" s="46" t="s">
        <v>1667</v>
      </c>
      <c r="D912" s="48" t="s">
        <v>1823</v>
      </c>
      <c r="E912" s="51">
        <v>2.02600000000273E14</v>
      </c>
      <c r="F912" s="53" t="s">
        <v>430</v>
      </c>
      <c r="G912" s="57">
        <f t="array" ref="G912">IF(F912&lt;&gt;"",INDEX(tb_MainDatabase[Barcode],MATCH(F912,tb_MainDatabase[Link],0)),"")</f>
        <v>8857128012028</v>
      </c>
      <c r="H912" s="62" t="str">
        <f t="array" ref="H912">IF(F912&lt;&gt;"",INDEX(tb_MainDatabase[Grand],MATCH(F912,tb_MainDatabase[Link],0)),"")</f>
        <v>EDP</v>
      </c>
      <c r="I912" s="62" t="str">
        <f t="array" ref="I912">IF(F912&lt;&gt;"",INDEX(tb_MainDatabase[Size],MATCH(F912,tb_MainDatabase[Link],0)),"")</f>
        <v>10 ml.</v>
      </c>
      <c r="J912" s="65">
        <v>1.0</v>
      </c>
      <c r="K912" s="57">
        <f t="array" ref="K912">IF(F912&lt;&gt;"",INDEX(tb_MainDatabase[ราคา],MATCH(F912,tb_MainDatabase[Link],0)),"")*J912</f>
        <v>450</v>
      </c>
      <c r="L912" s="65">
        <v>60.0</v>
      </c>
      <c r="M912" s="57">
        <f t="shared" si="2"/>
        <v>390</v>
      </c>
      <c r="N912" s="75">
        <f t="shared" si="3"/>
        <v>780</v>
      </c>
      <c r="O912" s="77" t="s">
        <v>370</v>
      </c>
      <c r="P912" s="142">
        <v>46074.0</v>
      </c>
      <c r="Q912" s="80">
        <v>0.7402777777777778</v>
      </c>
      <c r="R912" s="84" t="str">
        <f t="shared" si="4"/>
        <v>1771670556719961763</v>
      </c>
      <c r="S912" s="84"/>
      <c r="T912" s="84"/>
    </row>
    <row r="913" ht="22.5" customHeight="1">
      <c r="A913" s="115" t="s">
        <v>1160</v>
      </c>
      <c r="B913" s="44">
        <v>46074.0</v>
      </c>
      <c r="C913" s="46" t="s">
        <v>1667</v>
      </c>
      <c r="D913" s="48" t="s">
        <v>1823</v>
      </c>
      <c r="E913" s="51">
        <v>2.02600000000273E14</v>
      </c>
      <c r="F913" s="53" t="s">
        <v>94</v>
      </c>
      <c r="G913" s="57">
        <f t="array" ref="G913">IF(F913&lt;&gt;"",INDEX(tb_MainDatabase[Barcode],MATCH(F913,tb_MainDatabase[Link],0)),"")</f>
        <v>8857128012039</v>
      </c>
      <c r="H913" s="62" t="str">
        <f t="array" ref="H913">IF(F913&lt;&gt;"",INDEX(tb_MainDatabase[Grand],MATCH(F913,tb_MainDatabase[Link],0)),"")</f>
        <v>EDP</v>
      </c>
      <c r="I913" s="62" t="str">
        <f t="array" ref="I913">IF(F913&lt;&gt;"",INDEX(tb_MainDatabase[Size],MATCH(F913,tb_MainDatabase[Link],0)),"")</f>
        <v>10 ml.</v>
      </c>
      <c r="J913" s="65">
        <v>1.0</v>
      </c>
      <c r="K913" s="57">
        <f t="array" ref="K913">IF(F913&lt;&gt;"",INDEX(tb_MainDatabase[ราคา],MATCH(F913,tb_MainDatabase[Link],0)),"")*J913</f>
        <v>450</v>
      </c>
      <c r="L913" s="65">
        <v>60.0</v>
      </c>
      <c r="M913" s="57">
        <f t="shared" si="2"/>
        <v>390</v>
      </c>
      <c r="N913" s="75">
        <f t="shared" si="3"/>
        <v>0</v>
      </c>
      <c r="O913" s="77"/>
      <c r="P913" s="107"/>
      <c r="Q913" s="80"/>
      <c r="R913" s="84">
        <f t="shared" si="4"/>
        <v>0</v>
      </c>
      <c r="S913" s="84"/>
      <c r="T913" s="84"/>
    </row>
    <row r="914" ht="22.5" customHeight="1">
      <c r="A914" s="115" t="s">
        <v>1160</v>
      </c>
      <c r="B914" s="44">
        <v>46074.0</v>
      </c>
      <c r="C914" s="46" t="s">
        <v>1667</v>
      </c>
      <c r="D914" s="48" t="s">
        <v>1829</v>
      </c>
      <c r="E914" s="51">
        <v>2.02600000000274E14</v>
      </c>
      <c r="F914" s="53" t="s">
        <v>94</v>
      </c>
      <c r="G914" s="57">
        <f t="array" ref="G914">IF(F914&lt;&gt;"",INDEX(tb_MainDatabase[Barcode],MATCH(F914,tb_MainDatabase[Link],0)),"")</f>
        <v>8857128012039</v>
      </c>
      <c r="H914" s="62" t="str">
        <f t="array" ref="H914">IF(F914&lt;&gt;"",INDEX(tb_MainDatabase[Grand],MATCH(F914,tb_MainDatabase[Link],0)),"")</f>
        <v>EDP</v>
      </c>
      <c r="I914" s="62" t="str">
        <f t="array" ref="I914">IF(F914&lt;&gt;"",INDEX(tb_MainDatabase[Size],MATCH(F914,tb_MainDatabase[Link],0)),"")</f>
        <v>10 ml.</v>
      </c>
      <c r="J914" s="65">
        <v>1.0</v>
      </c>
      <c r="K914" s="57">
        <f t="array" ref="K914">IF(F914&lt;&gt;"",INDEX(tb_MainDatabase[ราคา],MATCH(F914,tb_MainDatabase[Link],0)),"")*J914</f>
        <v>450</v>
      </c>
      <c r="L914" s="65">
        <v>60.0</v>
      </c>
      <c r="M914" s="57">
        <f t="shared" si="2"/>
        <v>390</v>
      </c>
      <c r="N914" s="75">
        <f t="shared" si="3"/>
        <v>390</v>
      </c>
      <c r="O914" s="77" t="s">
        <v>370</v>
      </c>
      <c r="P914" s="142">
        <v>46074.0</v>
      </c>
      <c r="Q914" s="80">
        <v>0.7576388888888889</v>
      </c>
      <c r="R914" s="84" t="str">
        <f t="shared" si="4"/>
        <v>1771672203145955643</v>
      </c>
      <c r="S914" s="84"/>
      <c r="T914" s="84"/>
    </row>
    <row r="915" ht="22.5" customHeight="1">
      <c r="A915" s="115" t="s">
        <v>1160</v>
      </c>
      <c r="B915" s="44">
        <v>46074.0</v>
      </c>
      <c r="C915" s="46" t="s">
        <v>1667</v>
      </c>
      <c r="D915" s="48" t="s">
        <v>1831</v>
      </c>
      <c r="E915" s="51">
        <v>2.02600000000275E14</v>
      </c>
      <c r="F915" s="53" t="s">
        <v>172</v>
      </c>
      <c r="G915" s="57">
        <f t="array" ref="G915">IF(F915&lt;&gt;"",INDEX(tb_MainDatabase[Barcode],MATCH(F915,tb_MainDatabase[Link],0)),"")</f>
        <v>8857128012005</v>
      </c>
      <c r="H915" s="62" t="str">
        <f t="array" ref="H915">IF(F915&lt;&gt;"",INDEX(tb_MainDatabase[Grand],MATCH(F915,tb_MainDatabase[Link],0)),"")</f>
        <v>EDP+</v>
      </c>
      <c r="I915" s="62" t="str">
        <f t="array" ref="I915">IF(F915&lt;&gt;"",INDEX(tb_MainDatabase[Size],MATCH(F915,tb_MainDatabase[Link],0)),"")</f>
        <v>30 ml.</v>
      </c>
      <c r="J915" s="65">
        <v>1.0</v>
      </c>
      <c r="K915" s="57">
        <f t="array" ref="K915">IF(F915&lt;&gt;"",INDEX(tb_MainDatabase[ราคา],MATCH(F915,tb_MainDatabase[Link],0)),"")*J915</f>
        <v>1890</v>
      </c>
      <c r="L915" s="65">
        <v>200.0</v>
      </c>
      <c r="M915" s="57">
        <f t="shared" si="2"/>
        <v>1690</v>
      </c>
      <c r="N915" s="75">
        <f t="shared" si="3"/>
        <v>1690</v>
      </c>
      <c r="O915" s="77" t="s">
        <v>370</v>
      </c>
      <c r="P915" s="142">
        <v>46074.0</v>
      </c>
      <c r="Q915" s="80">
        <v>0.8236111111111111</v>
      </c>
      <c r="R915" s="84" t="str">
        <f t="shared" si="4"/>
        <v>1771677897820911529</v>
      </c>
      <c r="S915" s="84"/>
      <c r="T915" s="84"/>
    </row>
    <row r="916" ht="22.5" customHeight="1">
      <c r="A916" s="115" t="s">
        <v>1160</v>
      </c>
      <c r="B916" s="44">
        <v>46074.0</v>
      </c>
      <c r="C916" s="46" t="s">
        <v>1667</v>
      </c>
      <c r="D916" s="48" t="s">
        <v>1831</v>
      </c>
      <c r="E916" s="51">
        <v>2.02600000000275E14</v>
      </c>
      <c r="F916" s="53" t="s">
        <v>1202</v>
      </c>
      <c r="G916" s="57">
        <f t="array" ref="G916">IF(F916&lt;&gt;"",INDEX(tb_MainDatabase[Barcode],MATCH(F916,tb_MainDatabase[Link],0)),"")</f>
        <v>8857128012071</v>
      </c>
      <c r="H916" s="62" t="str">
        <f t="array" ref="H916">IF(F916&lt;&gt;"",INDEX(tb_MainDatabase[Grand],MATCH(F916,tb_MainDatabase[Link],0)),"")</f>
        <v>EDP</v>
      </c>
      <c r="I916" s="62" t="str">
        <f t="array" ref="I916">IF(F916&lt;&gt;"",INDEX(tb_MainDatabase[Size],MATCH(F916,tb_MainDatabase[Link],0)),"")</f>
        <v>4 ml.</v>
      </c>
      <c r="J916" s="65">
        <v>1.0</v>
      </c>
      <c r="K916" s="57">
        <f t="array" ref="K916">IF(F916&lt;&gt;"",INDEX(tb_MainDatabase[ราคา],MATCH(F916,tb_MainDatabase[Link],0)),"")*J916</f>
        <v>179</v>
      </c>
      <c r="L916" s="65">
        <v>179.0</v>
      </c>
      <c r="M916" s="57">
        <f t="shared" si="2"/>
        <v>0</v>
      </c>
      <c r="N916" s="75">
        <f t="shared" si="3"/>
        <v>0</v>
      </c>
      <c r="O916" s="77"/>
      <c r="P916" s="107"/>
      <c r="Q916" s="80"/>
      <c r="R916" s="84">
        <f t="shared" si="4"/>
        <v>0</v>
      </c>
      <c r="S916" s="84"/>
      <c r="T916" s="84"/>
    </row>
    <row r="917" ht="22.5" customHeight="1">
      <c r="A917" s="115" t="s">
        <v>1160</v>
      </c>
      <c r="B917" s="44">
        <v>46074.0</v>
      </c>
      <c r="C917" s="46" t="s">
        <v>1667</v>
      </c>
      <c r="D917" s="48" t="s">
        <v>1831</v>
      </c>
      <c r="E917" s="51">
        <v>2.02600000000275E14</v>
      </c>
      <c r="F917" s="53" t="s">
        <v>1220</v>
      </c>
      <c r="G917" s="57">
        <f t="array" ref="G917">IF(F917&lt;&gt;"",INDEX(tb_MainDatabase[Barcode],MATCH(F917,tb_MainDatabase[Link],0)),"")</f>
        <v>8857128012033</v>
      </c>
      <c r="H917" s="62" t="str">
        <f t="array" ref="H917">IF(F917&lt;&gt;"",INDEX(tb_MainDatabase[Grand],MATCH(F917,tb_MainDatabase[Link],0)),"")</f>
        <v>EDP</v>
      </c>
      <c r="I917" s="62" t="str">
        <f t="array" ref="I917">IF(F917&lt;&gt;"",INDEX(tb_MainDatabase[Size],MATCH(F917,tb_MainDatabase[Link],0)),"")</f>
        <v>4 ml.</v>
      </c>
      <c r="J917" s="65">
        <v>1.0</v>
      </c>
      <c r="K917" s="57">
        <f t="array" ref="K917">IF(F917&lt;&gt;"",INDEX(tb_MainDatabase[ราคา],MATCH(F917,tb_MainDatabase[Link],0)),"")*J917</f>
        <v>179</v>
      </c>
      <c r="L917" s="65">
        <v>179.0</v>
      </c>
      <c r="M917" s="57">
        <f t="shared" si="2"/>
        <v>0</v>
      </c>
      <c r="N917" s="75">
        <f t="shared" si="3"/>
        <v>0</v>
      </c>
      <c r="O917" s="77"/>
      <c r="P917" s="107"/>
      <c r="Q917" s="80"/>
      <c r="R917" s="84">
        <f t="shared" si="4"/>
        <v>0</v>
      </c>
      <c r="S917" s="84"/>
      <c r="T917" s="84"/>
    </row>
    <row r="918" ht="22.5" customHeight="1">
      <c r="A918" s="115" t="s">
        <v>1160</v>
      </c>
      <c r="B918" s="44">
        <v>46075.0</v>
      </c>
      <c r="C918" s="46" t="s">
        <v>1667</v>
      </c>
      <c r="D918" s="48" t="s">
        <v>1836</v>
      </c>
      <c r="E918" s="51">
        <v>2.02600000000276E14</v>
      </c>
      <c r="F918" s="53" t="s">
        <v>612</v>
      </c>
      <c r="G918" s="108">
        <f t="array" ref="G918">IF(F918&lt;&gt;"",INDEX(tb_MainDatabase[Barcode],MATCH(F918,tb_MainDatabase[Link],0)),"")</f>
        <v>8857128012163</v>
      </c>
      <c r="H918" s="62" t="str">
        <f t="array" ref="H918">IF(F918&lt;&gt;"",INDEX(tb_MainDatabase[Grand],MATCH(F918,tb_MainDatabase[Link],0)),"")</f>
        <v>EDP</v>
      </c>
      <c r="I918" s="62" t="str">
        <f t="array" ref="I918">IF(F918&lt;&gt;"",INDEX(tb_MainDatabase[Size],MATCH(F918,tb_MainDatabase[Link],0)),"")</f>
        <v>10 ml.</v>
      </c>
      <c r="J918" s="65">
        <v>1.0</v>
      </c>
      <c r="K918" s="57">
        <f t="array" ref="K918">IF(F918&lt;&gt;"",INDEX(tb_MainDatabase[ราคา],MATCH(F918,tb_MainDatabase[Link],0)),"")*J918</f>
        <v>450</v>
      </c>
      <c r="L918" s="65">
        <v>100.0</v>
      </c>
      <c r="M918" s="57">
        <f t="shared" si="2"/>
        <v>350</v>
      </c>
      <c r="N918" s="75">
        <f t="shared" si="3"/>
        <v>350</v>
      </c>
      <c r="O918" s="77" t="s">
        <v>133</v>
      </c>
      <c r="P918" s="107"/>
      <c r="Q918" s="80"/>
      <c r="R918" s="84" t="str">
        <f t="shared" si="4"/>
        <v>1771734155127931768</v>
      </c>
      <c r="S918" s="84"/>
      <c r="T918" s="84"/>
    </row>
    <row r="919" ht="22.5" customHeight="1">
      <c r="A919" s="115" t="s">
        <v>1160</v>
      </c>
      <c r="B919" s="44">
        <v>46075.0</v>
      </c>
      <c r="C919" s="46" t="s">
        <v>1667</v>
      </c>
      <c r="D919" s="48" t="s">
        <v>1838</v>
      </c>
      <c r="E919" s="51">
        <v>2.02600000000277E14</v>
      </c>
      <c r="F919" s="53" t="s">
        <v>45</v>
      </c>
      <c r="G919" s="57">
        <f t="array" ref="G919">IF(F919&lt;&gt;"",INDEX(tb_MainDatabase[Barcode],MATCH(F919,tb_MainDatabase[Link],0)),"")</f>
        <v>8857128011850</v>
      </c>
      <c r="H919" s="62" t="str">
        <f t="array" ref="H919">IF(F919&lt;&gt;"",INDEX(tb_MainDatabase[Grand],MATCH(F919,tb_MainDatabase[Link],0)),"")</f>
        <v>EDP</v>
      </c>
      <c r="I919" s="62" t="str">
        <f t="array" ref="I919">IF(F919&lt;&gt;"",INDEX(tb_MainDatabase[Size],MATCH(F919,tb_MainDatabase[Link],0)),"")</f>
        <v>30 ml.</v>
      </c>
      <c r="J919" s="65">
        <v>1.0</v>
      </c>
      <c r="K919" s="57">
        <f t="array" ref="K919">IF(F919&lt;&gt;"",INDEX(tb_MainDatabase[ราคา],MATCH(F919,tb_MainDatabase[Link],0)),"")*J919</f>
        <v>1290</v>
      </c>
      <c r="L919" s="65">
        <v>200.0</v>
      </c>
      <c r="M919" s="57">
        <f t="shared" si="2"/>
        <v>1090</v>
      </c>
      <c r="N919" s="75">
        <f t="shared" si="3"/>
        <v>1090</v>
      </c>
      <c r="O919" s="77" t="s">
        <v>370</v>
      </c>
      <c r="P919" s="142">
        <v>46075.0</v>
      </c>
      <c r="Q919" s="80">
        <v>0.7111111111111111</v>
      </c>
      <c r="R919" s="84" t="str">
        <f t="shared" si="4"/>
        <v>1771739814915847345</v>
      </c>
      <c r="S919" s="84"/>
      <c r="T919" s="84"/>
    </row>
    <row r="920" ht="22.5" customHeight="1">
      <c r="A920" s="115" t="s">
        <v>1160</v>
      </c>
      <c r="B920" s="44">
        <v>46075.0</v>
      </c>
      <c r="C920" s="46" t="s">
        <v>1667</v>
      </c>
      <c r="D920" s="48" t="s">
        <v>1838</v>
      </c>
      <c r="E920" s="51">
        <v>2.02600000000277E14</v>
      </c>
      <c r="F920" s="53" t="s">
        <v>84</v>
      </c>
      <c r="G920" s="57">
        <f t="array" ref="G920">IF(F920&lt;&gt;"",INDEX(tb_MainDatabase[Barcode],MATCH(F920,tb_MainDatabase[Link],0)),"")</f>
        <v>8857128012040</v>
      </c>
      <c r="H920" s="62" t="str">
        <f t="array" ref="H920">IF(F920&lt;&gt;"",INDEX(tb_MainDatabase[Grand],MATCH(F920,tb_MainDatabase[Link],0)),"")</f>
        <v>EDP</v>
      </c>
      <c r="I920" s="62" t="str">
        <f t="array" ref="I920">IF(F920&lt;&gt;"",INDEX(tb_MainDatabase[Size],MATCH(F920,tb_MainDatabase[Link],0)),"")</f>
        <v>4 ml.</v>
      </c>
      <c r="J920" s="65">
        <v>1.0</v>
      </c>
      <c r="K920" s="57">
        <f t="array" ref="K920">IF(F920&lt;&gt;"",INDEX(tb_MainDatabase[ราคา],MATCH(F920,tb_MainDatabase[Link],0)),"")*J920</f>
        <v>179</v>
      </c>
      <c r="L920" s="65">
        <v>179.0</v>
      </c>
      <c r="M920" s="57">
        <f t="shared" si="2"/>
        <v>0</v>
      </c>
      <c r="N920" s="75">
        <f t="shared" si="3"/>
        <v>0</v>
      </c>
      <c r="O920" s="77"/>
      <c r="P920" s="107"/>
      <c r="Q920" s="80"/>
      <c r="R920" s="84">
        <f t="shared" si="4"/>
        <v>0</v>
      </c>
      <c r="S920" s="84"/>
      <c r="T920" s="84"/>
    </row>
    <row r="921" ht="22.5" customHeight="1">
      <c r="A921" s="115" t="s">
        <v>1160</v>
      </c>
      <c r="B921" s="44">
        <v>46076.0</v>
      </c>
      <c r="C921" s="46" t="s">
        <v>1192</v>
      </c>
      <c r="D921" s="48" t="s">
        <v>1842</v>
      </c>
      <c r="E921" s="51">
        <v>2.02600000000278E14</v>
      </c>
      <c r="F921" s="53" t="s">
        <v>120</v>
      </c>
      <c r="G921" s="108">
        <f t="array" ref="G921">IF(F921&lt;&gt;"",INDEX(tb_MainDatabase[Barcode],MATCH(F921,tb_MainDatabase[Link],0)),"")</f>
        <v>8857128012160</v>
      </c>
      <c r="H921" s="62" t="str">
        <f t="array" ref="H921">IF(F921&lt;&gt;"",INDEX(tb_MainDatabase[Grand],MATCH(F921,tb_MainDatabase[Link],0)),"")</f>
        <v>EDP</v>
      </c>
      <c r="I921" s="62" t="str">
        <f t="array" ref="I921">IF(F921&lt;&gt;"",INDEX(tb_MainDatabase[Size],MATCH(F921,tb_MainDatabase[Link],0)),"")</f>
        <v>10 ml.</v>
      </c>
      <c r="J921" s="65">
        <v>1.0</v>
      </c>
      <c r="K921" s="57">
        <f t="array" ref="K921">IF(F921&lt;&gt;"",INDEX(tb_MainDatabase[ราคา],MATCH(F921,tb_MainDatabase[Link],0)),"")*J921</f>
        <v>450</v>
      </c>
      <c r="L921" s="65">
        <v>100.0</v>
      </c>
      <c r="M921" s="57">
        <f t="shared" si="2"/>
        <v>350</v>
      </c>
      <c r="N921" s="75">
        <f t="shared" si="3"/>
        <v>350</v>
      </c>
      <c r="O921" s="77" t="s">
        <v>60</v>
      </c>
      <c r="P921" s="142">
        <v>46076.0</v>
      </c>
      <c r="Q921" s="80">
        <v>0.46041666666666664</v>
      </c>
      <c r="R921" s="84" t="str">
        <f t="shared" si="4"/>
        <v>1771819272216464818</v>
      </c>
      <c r="S921" s="84"/>
      <c r="T921" s="84"/>
    </row>
    <row r="922" ht="22.5" customHeight="1">
      <c r="A922" s="115" t="s">
        <v>1160</v>
      </c>
      <c r="B922" s="44">
        <v>46076.0</v>
      </c>
      <c r="C922" s="46" t="s">
        <v>1192</v>
      </c>
      <c r="D922" s="48" t="s">
        <v>1844</v>
      </c>
      <c r="E922" s="51">
        <v>2.02600000000279E14</v>
      </c>
      <c r="F922" s="53" t="s">
        <v>77</v>
      </c>
      <c r="G922" s="57">
        <f t="array" ref="G922">IF(F922&lt;&gt;"",INDEX(tb_MainDatabase[Barcode],MATCH(F922,tb_MainDatabase[Link],0)),"")</f>
        <v>8857128012030</v>
      </c>
      <c r="H922" s="62" t="str">
        <f t="array" ref="H922">IF(F922&lt;&gt;"",INDEX(tb_MainDatabase[Grand],MATCH(F922,tb_MainDatabase[Link],0)),"")</f>
        <v>EDP</v>
      </c>
      <c r="I922" s="62" t="str">
        <f t="array" ref="I922">IF(F922&lt;&gt;"",INDEX(tb_MainDatabase[Size],MATCH(F922,tb_MainDatabase[Link],0)),"")</f>
        <v>10 ml.</v>
      </c>
      <c r="J922" s="65">
        <v>1.0</v>
      </c>
      <c r="K922" s="57">
        <f t="array" ref="K922">IF(F922&lt;&gt;"",INDEX(tb_MainDatabase[ราคา],MATCH(F922,tb_MainDatabase[Link],0)),"")*J922</f>
        <v>450</v>
      </c>
      <c r="L922" s="65">
        <v>60.0</v>
      </c>
      <c r="M922" s="57">
        <f t="shared" si="2"/>
        <v>390</v>
      </c>
      <c r="N922" s="75">
        <f t="shared" si="3"/>
        <v>390</v>
      </c>
      <c r="O922" s="77" t="s">
        <v>133</v>
      </c>
      <c r="P922" s="107"/>
      <c r="Q922" s="80"/>
      <c r="R922" s="84" t="str">
        <f t="shared" si="4"/>
        <v>1771826195152591173</v>
      </c>
      <c r="S922" s="84"/>
      <c r="T922" s="84"/>
    </row>
    <row r="923" ht="22.5" customHeight="1">
      <c r="A923" s="115" t="s">
        <v>1160</v>
      </c>
      <c r="B923" s="44">
        <v>46076.0</v>
      </c>
      <c r="C923" s="46" t="s">
        <v>1192</v>
      </c>
      <c r="D923" s="48" t="s">
        <v>1848</v>
      </c>
      <c r="E923" s="51">
        <v>2.0260000000028E14</v>
      </c>
      <c r="F923" s="53" t="s">
        <v>210</v>
      </c>
      <c r="G923" s="57">
        <f t="array" ref="G923">IF(F923&lt;&gt;"",INDEX(tb_MainDatabase[Barcode],MATCH(F923,tb_MainDatabase[Link],0)),"")</f>
        <v>8857128012101</v>
      </c>
      <c r="H923" s="62" t="str">
        <f t="array" ref="H923">IF(F923&lt;&gt;"",INDEX(tb_MainDatabase[Grand],MATCH(F923,tb_MainDatabase[Link],0)),"")</f>
        <v>EDP+</v>
      </c>
      <c r="I923" s="62" t="str">
        <f t="array" ref="I923">IF(F923&lt;&gt;"",INDEX(tb_MainDatabase[Size],MATCH(F923,tb_MainDatabase[Link],0)),"")</f>
        <v>10 ml.</v>
      </c>
      <c r="J923" s="65">
        <v>1.0</v>
      </c>
      <c r="K923" s="57">
        <f t="array" ref="K923">IF(F923&lt;&gt;"",INDEX(tb_MainDatabase[ราคา],MATCH(F923,tb_MainDatabase[Link],0)),"")*J923</f>
        <v>650</v>
      </c>
      <c r="L923" s="65">
        <v>60.0</v>
      </c>
      <c r="M923" s="57">
        <f t="shared" si="2"/>
        <v>590</v>
      </c>
      <c r="N923" s="75">
        <f t="shared" si="3"/>
        <v>590</v>
      </c>
      <c r="O923" s="77" t="s">
        <v>133</v>
      </c>
      <c r="P923" s="107"/>
      <c r="Q923" s="80"/>
      <c r="R923" s="84" t="str">
        <f t="shared" si="4"/>
        <v>1771826361046687758</v>
      </c>
      <c r="S923" s="84"/>
      <c r="T923" s="84"/>
    </row>
    <row r="924" ht="22.5" customHeight="1">
      <c r="A924" s="115" t="s">
        <v>1160</v>
      </c>
      <c r="B924" s="44">
        <v>46076.0</v>
      </c>
      <c r="C924" s="46" t="s">
        <v>1192</v>
      </c>
      <c r="D924" s="48" t="s">
        <v>1851</v>
      </c>
      <c r="E924" s="51">
        <v>2.02600000000281E14</v>
      </c>
      <c r="F924" s="53" t="s">
        <v>255</v>
      </c>
      <c r="G924" s="57">
        <f t="array" ref="G924">IF(F924&lt;&gt;"",INDEX(tb_MainDatabase[Barcode],MATCH(F924,tb_MainDatabase[Link],0)),"")</f>
        <v>8857128012047</v>
      </c>
      <c r="H924" s="62" t="str">
        <f t="array" ref="H924">IF(F924&lt;&gt;"",INDEX(tb_MainDatabase[Grand],MATCH(F924,tb_MainDatabase[Link],0)),"")</f>
        <v>EDP</v>
      </c>
      <c r="I924" s="62" t="str">
        <f t="array" ref="I924">IF(F924&lt;&gt;"",INDEX(tb_MainDatabase[Size],MATCH(F924,tb_MainDatabase[Link],0)),"")</f>
        <v>10 ml.</v>
      </c>
      <c r="J924" s="65">
        <v>1.0</v>
      </c>
      <c r="K924" s="57">
        <f t="array" ref="K924">IF(F924&lt;&gt;"",INDEX(tb_MainDatabase[ราคา],MATCH(F924,tb_MainDatabase[Link],0)),"")*J924</f>
        <v>450</v>
      </c>
      <c r="L924" s="65">
        <v>60.0</v>
      </c>
      <c r="M924" s="57">
        <f t="shared" si="2"/>
        <v>390</v>
      </c>
      <c r="N924" s="75">
        <f t="shared" si="3"/>
        <v>390</v>
      </c>
      <c r="O924" s="77" t="s">
        <v>133</v>
      </c>
      <c r="P924" s="107"/>
      <c r="Q924" s="80"/>
      <c r="R924" s="84" t="str">
        <f t="shared" si="4"/>
        <v>1771827105098669364</v>
      </c>
      <c r="S924" s="84"/>
      <c r="T924" s="84"/>
    </row>
    <row r="925" ht="22.5" customHeight="1">
      <c r="A925" s="115" t="s">
        <v>1160</v>
      </c>
      <c r="B925" s="44">
        <v>46076.0</v>
      </c>
      <c r="C925" s="46" t="s">
        <v>1192</v>
      </c>
      <c r="D925" s="48" t="s">
        <v>1853</v>
      </c>
      <c r="E925" s="51">
        <v>2.02600000000282E14</v>
      </c>
      <c r="F925" s="53" t="s">
        <v>1448</v>
      </c>
      <c r="G925" s="57">
        <f t="array" ref="G925">IF(F925&lt;&gt;"",INDEX(tb_MainDatabase[Barcode],MATCH(F925,tb_MainDatabase[Link],0)),"")</f>
        <v>8857128012141</v>
      </c>
      <c r="H925" s="62" t="str">
        <f t="array" ref="H925">IF(F925&lt;&gt;"",INDEX(tb_MainDatabase[Grand],MATCH(F925,tb_MainDatabase[Link],0)),"")</f>
        <v>EDP</v>
      </c>
      <c r="I925" s="62" t="str">
        <f t="array" ref="I925">IF(F925&lt;&gt;"",INDEX(tb_MainDatabase[Size],MATCH(F925,tb_MainDatabase[Link],0)),"")</f>
        <v>30 ml.</v>
      </c>
      <c r="J925" s="65">
        <v>1.0</v>
      </c>
      <c r="K925" s="57">
        <f t="array" ref="K925">IF(F925&lt;&gt;"",INDEX(tb_MainDatabase[ราคา],MATCH(F925,tb_MainDatabase[Link],0)),"")*J925</f>
        <v>1290</v>
      </c>
      <c r="L925" s="65">
        <v>200.0</v>
      </c>
      <c r="M925" s="57">
        <f t="shared" si="2"/>
        <v>1090</v>
      </c>
      <c r="N925" s="75">
        <f t="shared" si="3"/>
        <v>1090</v>
      </c>
      <c r="O925" s="77" t="s">
        <v>370</v>
      </c>
      <c r="P925" s="142">
        <v>46076.0</v>
      </c>
      <c r="Q925" s="80">
        <v>0.5979166666666667</v>
      </c>
      <c r="R925" s="84" t="str">
        <f t="shared" si="4"/>
        <v>1771831249408907137</v>
      </c>
      <c r="S925" s="84"/>
      <c r="T925" s="84"/>
    </row>
    <row r="926" ht="22.5" customHeight="1">
      <c r="A926" s="115" t="s">
        <v>1160</v>
      </c>
      <c r="B926" s="44">
        <v>46076.0</v>
      </c>
      <c r="C926" s="46" t="s">
        <v>1192</v>
      </c>
      <c r="D926" s="48" t="s">
        <v>1853</v>
      </c>
      <c r="E926" s="51">
        <v>2.02600000000282E14</v>
      </c>
      <c r="F926" s="53" t="s">
        <v>1501</v>
      </c>
      <c r="G926" s="57">
        <f t="array" ref="G926">IF(F926&lt;&gt;"",INDEX(tb_MainDatabase[Barcode],MATCH(F926,tb_MainDatabase[Link],0)),"")</f>
        <v>8857128012054</v>
      </c>
      <c r="H926" s="62" t="str">
        <f t="array" ref="H926">IF(F926&lt;&gt;"",INDEX(tb_MainDatabase[Grand],MATCH(F926,tb_MainDatabase[Link],0)),"")</f>
        <v>EDP</v>
      </c>
      <c r="I926" s="62" t="str">
        <f t="array" ref="I926">IF(F926&lt;&gt;"",INDEX(tb_MainDatabase[Size],MATCH(F926,tb_MainDatabase[Link],0)),"")</f>
        <v>4 ml.</v>
      </c>
      <c r="J926" s="65">
        <v>1.0</v>
      </c>
      <c r="K926" s="57">
        <f t="array" ref="K926">IF(F926&lt;&gt;"",INDEX(tb_MainDatabase[ราคา],MATCH(F926,tb_MainDatabase[Link],0)),"")*J926</f>
        <v>179</v>
      </c>
      <c r="L926" s="65">
        <v>179.0</v>
      </c>
      <c r="M926" s="57">
        <f t="shared" si="2"/>
        <v>0</v>
      </c>
      <c r="N926" s="75">
        <f t="shared" si="3"/>
        <v>0</v>
      </c>
      <c r="O926" s="77"/>
      <c r="P926" s="107"/>
      <c r="Q926" s="80"/>
      <c r="R926" s="84">
        <f t="shared" si="4"/>
        <v>0</v>
      </c>
      <c r="S926" s="84"/>
      <c r="T926" s="84"/>
    </row>
    <row r="927" ht="22.5" customHeight="1">
      <c r="A927" s="115" t="s">
        <v>1160</v>
      </c>
      <c r="B927" s="44">
        <v>46076.0</v>
      </c>
      <c r="C927" s="46" t="s">
        <v>1192</v>
      </c>
      <c r="D927" s="48" t="s">
        <v>1856</v>
      </c>
      <c r="E927" s="51">
        <v>2.02600000000283E14</v>
      </c>
      <c r="F927" s="53" t="s">
        <v>1097</v>
      </c>
      <c r="G927" s="57">
        <f t="array" ref="G927">IF(F927&lt;&gt;"",INDEX(tb_MainDatabase[Barcode],MATCH(F927,tb_MainDatabase[Link],0)),"")</f>
        <v>8857128012112</v>
      </c>
      <c r="H927" s="62" t="str">
        <f t="array" ref="H927">IF(F927&lt;&gt;"",INDEX(tb_MainDatabase[Grand],MATCH(F927,tb_MainDatabase[Link],0)),"")</f>
        <v>EDP+</v>
      </c>
      <c r="I927" s="62" t="str">
        <f t="array" ref="I927">IF(F927&lt;&gt;"",INDEX(tb_MainDatabase[Size],MATCH(F927,tb_MainDatabase[Link],0)),"")</f>
        <v>10 ml.</v>
      </c>
      <c r="J927" s="65">
        <v>1.0</v>
      </c>
      <c r="K927" s="57">
        <f t="array" ref="K927">IF(F927&lt;&gt;"",INDEX(tb_MainDatabase[ราคา],MATCH(F927,tb_MainDatabase[Link],0)),"")*J927</f>
        <v>650</v>
      </c>
      <c r="L927" s="65">
        <v>60.0</v>
      </c>
      <c r="M927" s="57">
        <f t="shared" si="2"/>
        <v>590</v>
      </c>
      <c r="N927" s="75">
        <f t="shared" si="3"/>
        <v>1570</v>
      </c>
      <c r="O927" s="77" t="s">
        <v>133</v>
      </c>
      <c r="P927" s="107"/>
      <c r="Q927" s="80"/>
      <c r="R927" s="84" t="str">
        <f t="shared" si="4"/>
        <v>1771832648900692659</v>
      </c>
      <c r="S927" s="84"/>
      <c r="T927" s="84"/>
    </row>
    <row r="928" ht="22.5" customHeight="1">
      <c r="A928" s="115" t="s">
        <v>1160</v>
      </c>
      <c r="B928" s="44">
        <v>46076.0</v>
      </c>
      <c r="C928" s="46" t="s">
        <v>1192</v>
      </c>
      <c r="D928" s="48" t="s">
        <v>1856</v>
      </c>
      <c r="E928" s="51">
        <v>2.02600000000283E14</v>
      </c>
      <c r="F928" s="53" t="s">
        <v>180</v>
      </c>
      <c r="G928" s="57">
        <f t="array" ref="G928">IF(F928&lt;&gt;"",INDEX(tb_MainDatabase[Barcode],MATCH(F928,tb_MainDatabase[Link],0)),"")</f>
        <v>8857128012108</v>
      </c>
      <c r="H928" s="62" t="str">
        <f t="array" ref="H928">IF(F928&lt;&gt;"",INDEX(tb_MainDatabase[Grand],MATCH(F928,tb_MainDatabase[Link],0)),"")</f>
        <v>EDP+</v>
      </c>
      <c r="I928" s="62" t="str">
        <f t="array" ref="I928">IF(F928&lt;&gt;"",INDEX(tb_MainDatabase[Size],MATCH(F928,tb_MainDatabase[Link],0)),"")</f>
        <v>10 ml.</v>
      </c>
      <c r="J928" s="65">
        <v>1.0</v>
      </c>
      <c r="K928" s="57">
        <f t="array" ref="K928">IF(F928&lt;&gt;"",INDEX(tb_MainDatabase[ราคา],MATCH(F928,tb_MainDatabase[Link],0)),"")*J928</f>
        <v>650</v>
      </c>
      <c r="L928" s="65">
        <v>60.0</v>
      </c>
      <c r="M928" s="57">
        <f t="shared" si="2"/>
        <v>590</v>
      </c>
      <c r="N928" s="75">
        <f t="shared" si="3"/>
        <v>0</v>
      </c>
      <c r="O928" s="77"/>
      <c r="P928" s="107"/>
      <c r="Q928" s="80"/>
      <c r="R928" s="84">
        <f t="shared" si="4"/>
        <v>0</v>
      </c>
      <c r="S928" s="84"/>
      <c r="T928" s="84"/>
    </row>
    <row r="929" ht="22.5" customHeight="1">
      <c r="A929" s="115" t="s">
        <v>1160</v>
      </c>
      <c r="B929" s="44">
        <v>46076.0</v>
      </c>
      <c r="C929" s="46" t="s">
        <v>1192</v>
      </c>
      <c r="D929" s="48" t="s">
        <v>1856</v>
      </c>
      <c r="E929" s="51">
        <v>2.02600000000283E14</v>
      </c>
      <c r="F929" s="53" t="s">
        <v>1862</v>
      </c>
      <c r="G929" s="57">
        <f t="array" ref="G929">IF(F929&lt;&gt;"",INDEX(tb_MainDatabase[Barcode],MATCH(F929,tb_MainDatabase[Link],0)),"")</f>
        <v>8857128012051</v>
      </c>
      <c r="H929" s="62" t="str">
        <f t="array" ref="H929">IF(F929&lt;&gt;"",INDEX(tb_MainDatabase[Grand],MATCH(F929,tb_MainDatabase[Link],0)),"")</f>
        <v>EDP</v>
      </c>
      <c r="I929" s="62" t="str">
        <f t="array" ref="I929">IF(F929&lt;&gt;"",INDEX(tb_MainDatabase[Size],MATCH(F929,tb_MainDatabase[Link],0)),"")</f>
        <v>10 ml.</v>
      </c>
      <c r="J929" s="65">
        <v>1.0</v>
      </c>
      <c r="K929" s="57">
        <f t="array" ref="K929">IF(F929&lt;&gt;"",INDEX(tb_MainDatabase[ราคา],MATCH(F929,tb_MainDatabase[Link],0)),"")*J929</f>
        <v>450</v>
      </c>
      <c r="L929" s="65">
        <v>60.0</v>
      </c>
      <c r="M929" s="57">
        <f t="shared" si="2"/>
        <v>390</v>
      </c>
      <c r="N929" s="75">
        <f t="shared" si="3"/>
        <v>0</v>
      </c>
      <c r="O929" s="77"/>
      <c r="P929" s="107"/>
      <c r="Q929" s="80"/>
      <c r="R929" s="84">
        <f t="shared" si="4"/>
        <v>0</v>
      </c>
      <c r="S929" s="84"/>
      <c r="T929" s="84"/>
    </row>
    <row r="930" ht="22.5" customHeight="1">
      <c r="A930" s="115" t="s">
        <v>1160</v>
      </c>
      <c r="B930" s="44">
        <v>46076.0</v>
      </c>
      <c r="C930" s="46" t="s">
        <v>1192</v>
      </c>
      <c r="D930" s="48" t="s">
        <v>1856</v>
      </c>
      <c r="E930" s="51">
        <v>2.02600000000283E14</v>
      </c>
      <c r="F930" s="53" t="s">
        <v>1220</v>
      </c>
      <c r="G930" s="57">
        <f t="array" ref="G930">IF(F930&lt;&gt;"",INDEX(tb_MainDatabase[Barcode],MATCH(F930,tb_MainDatabase[Link],0)),"")</f>
        <v>8857128012033</v>
      </c>
      <c r="H930" s="62" t="str">
        <f t="array" ref="H930">IF(F930&lt;&gt;"",INDEX(tb_MainDatabase[Grand],MATCH(F930,tb_MainDatabase[Link],0)),"")</f>
        <v>EDP</v>
      </c>
      <c r="I930" s="62" t="str">
        <f t="array" ref="I930">IF(F930&lt;&gt;"",INDEX(tb_MainDatabase[Size],MATCH(F930,tb_MainDatabase[Link],0)),"")</f>
        <v>4 ml.</v>
      </c>
      <c r="J930" s="65">
        <v>1.0</v>
      </c>
      <c r="K930" s="57">
        <f t="array" ref="K930">IF(F930&lt;&gt;"",INDEX(tb_MainDatabase[ราคา],MATCH(F930,tb_MainDatabase[Link],0)),"")*J930</f>
        <v>179</v>
      </c>
      <c r="L930" s="65">
        <v>179.0</v>
      </c>
      <c r="M930" s="57">
        <f t="shared" si="2"/>
        <v>0</v>
      </c>
      <c r="N930" s="75">
        <f t="shared" si="3"/>
        <v>0</v>
      </c>
      <c r="O930" s="77"/>
      <c r="P930" s="107"/>
      <c r="Q930" s="80"/>
      <c r="R930" s="84">
        <f t="shared" si="4"/>
        <v>0</v>
      </c>
      <c r="S930" s="84"/>
      <c r="T930" s="84"/>
    </row>
    <row r="931" ht="22.5" customHeight="1">
      <c r="A931" s="115" t="s">
        <v>1160</v>
      </c>
      <c r="B931" s="44">
        <v>46076.0</v>
      </c>
      <c r="C931" s="46" t="s">
        <v>1192</v>
      </c>
      <c r="D931" s="48" t="s">
        <v>1867</v>
      </c>
      <c r="E931" s="51">
        <v>2.02600000000284E14</v>
      </c>
      <c r="F931" s="53" t="s">
        <v>224</v>
      </c>
      <c r="G931" s="57">
        <f t="array" ref="G931">IF(F931&lt;&gt;"",INDEX(tb_MainDatabase[Barcode],MATCH(F931,tb_MainDatabase[Link],0)),"")</f>
        <v>8857128012053</v>
      </c>
      <c r="H931" s="62" t="str">
        <f t="array" ref="H931">IF(F931&lt;&gt;"",INDEX(tb_MainDatabase[Grand],MATCH(F931,tb_MainDatabase[Link],0)),"")</f>
        <v>EDP</v>
      </c>
      <c r="I931" s="62" t="str">
        <f t="array" ref="I931">IF(F931&lt;&gt;"",INDEX(tb_MainDatabase[Size],MATCH(F931,tb_MainDatabase[Link],0)),"")</f>
        <v>10 ml.</v>
      </c>
      <c r="J931" s="65">
        <v>1.0</v>
      </c>
      <c r="K931" s="57">
        <f t="array" ref="K931">IF(F931&lt;&gt;"",INDEX(tb_MainDatabase[ราคา],MATCH(F931,tb_MainDatabase[Link],0)),"")*J931</f>
        <v>450</v>
      </c>
      <c r="L931" s="65">
        <v>60.0</v>
      </c>
      <c r="M931" s="57">
        <f t="shared" si="2"/>
        <v>390</v>
      </c>
      <c r="N931" s="75">
        <f t="shared" si="3"/>
        <v>390</v>
      </c>
      <c r="O931" s="77" t="s">
        <v>133</v>
      </c>
      <c r="P931" s="107"/>
      <c r="Q931" s="80"/>
      <c r="R931" s="84" t="str">
        <f t="shared" si="4"/>
        <v>1771834878028901670</v>
      </c>
      <c r="S931" s="84"/>
      <c r="T931" s="84"/>
    </row>
    <row r="932" ht="22.5" customHeight="1">
      <c r="A932" s="115" t="s">
        <v>1160</v>
      </c>
      <c r="B932" s="44">
        <v>46076.0</v>
      </c>
      <c r="C932" s="46" t="s">
        <v>1192</v>
      </c>
      <c r="D932" s="48" t="s">
        <v>1869</v>
      </c>
      <c r="E932" s="51">
        <v>2.02600000000285E14</v>
      </c>
      <c r="F932" s="53" t="s">
        <v>93</v>
      </c>
      <c r="G932" s="57">
        <f t="array" ref="G932">IF(F932&lt;&gt;"",INDEX(tb_MainDatabase[Barcode],MATCH(F932,tb_MainDatabase[Link],0)),"")</f>
        <v>8857128011171</v>
      </c>
      <c r="H932" s="62" t="str">
        <f t="array" ref="H932">IF(F932&lt;&gt;"",INDEX(tb_MainDatabase[Grand],MATCH(F932,tb_MainDatabase[Link],0)),"")</f>
        <v>EDP</v>
      </c>
      <c r="I932" s="62" t="str">
        <f t="array" ref="I932">IF(F932&lt;&gt;"",INDEX(tb_MainDatabase[Size],MATCH(F932,tb_MainDatabase[Link],0)),"")</f>
        <v>50 ml.</v>
      </c>
      <c r="J932" s="65">
        <v>1.0</v>
      </c>
      <c r="K932" s="57">
        <f t="array" ref="K932">IF(F932&lt;&gt;"",INDEX(tb_MainDatabase[ราคา],MATCH(F932,tb_MainDatabase[Link],0)),"")*J932</f>
        <v>1890</v>
      </c>
      <c r="L932" s="65">
        <v>300.0</v>
      </c>
      <c r="M932" s="57">
        <f t="shared" si="2"/>
        <v>1590</v>
      </c>
      <c r="N932" s="75">
        <f t="shared" si="3"/>
        <v>1590</v>
      </c>
      <c r="O932" s="77" t="s">
        <v>370</v>
      </c>
      <c r="P932" s="142">
        <v>46076.0</v>
      </c>
      <c r="Q932" s="80">
        <v>0.7034722222222223</v>
      </c>
      <c r="R932" s="84" t="str">
        <f t="shared" si="4"/>
        <v>1771840347312207196</v>
      </c>
      <c r="S932" s="84"/>
      <c r="T932" s="84"/>
    </row>
    <row r="933" ht="22.5" customHeight="1">
      <c r="A933" s="115" t="s">
        <v>1160</v>
      </c>
      <c r="B933" s="44">
        <v>46076.0</v>
      </c>
      <c r="C933" s="46" t="s">
        <v>1192</v>
      </c>
      <c r="D933" s="48" t="s">
        <v>1869</v>
      </c>
      <c r="E933" s="51">
        <v>2.02600000000285E14</v>
      </c>
      <c r="F933" s="53" t="s">
        <v>1202</v>
      </c>
      <c r="G933" s="57">
        <f t="array" ref="G933">IF(F933&lt;&gt;"",INDEX(tb_MainDatabase[Barcode],MATCH(F933,tb_MainDatabase[Link],0)),"")</f>
        <v>8857128012071</v>
      </c>
      <c r="H933" s="62" t="str">
        <f t="array" ref="H933">IF(F933&lt;&gt;"",INDEX(tb_MainDatabase[Grand],MATCH(F933,tb_MainDatabase[Link],0)),"")</f>
        <v>EDP</v>
      </c>
      <c r="I933" s="62" t="str">
        <f t="array" ref="I933">IF(F933&lt;&gt;"",INDEX(tb_MainDatabase[Size],MATCH(F933,tb_MainDatabase[Link],0)),"")</f>
        <v>4 ml.</v>
      </c>
      <c r="J933" s="65">
        <v>1.0</v>
      </c>
      <c r="K933" s="57">
        <f t="array" ref="K933">IF(F933&lt;&gt;"",INDEX(tb_MainDatabase[ราคา],MATCH(F933,tb_MainDatabase[Link],0)),"")*J933</f>
        <v>179</v>
      </c>
      <c r="L933" s="65">
        <v>179.0</v>
      </c>
      <c r="M933" s="57">
        <f t="shared" si="2"/>
        <v>0</v>
      </c>
      <c r="N933" s="75">
        <f t="shared" si="3"/>
        <v>0</v>
      </c>
      <c r="O933" s="77"/>
      <c r="P933" s="107"/>
      <c r="Q933" s="80"/>
      <c r="R933" s="84">
        <f t="shared" si="4"/>
        <v>0</v>
      </c>
      <c r="S933" s="84"/>
      <c r="T933" s="84"/>
    </row>
    <row r="934" ht="22.5" customHeight="1">
      <c r="A934" s="115" t="s">
        <v>1160</v>
      </c>
      <c r="B934" s="44">
        <v>46076.0</v>
      </c>
      <c r="C934" s="46" t="s">
        <v>1192</v>
      </c>
      <c r="D934" s="48" t="s">
        <v>1873</v>
      </c>
      <c r="E934" s="51">
        <v>2.02600000000286E14</v>
      </c>
      <c r="F934" s="53" t="s">
        <v>94</v>
      </c>
      <c r="G934" s="57">
        <f t="array" ref="G934">IF(F934&lt;&gt;"",INDEX(tb_MainDatabase[Barcode],MATCH(F934,tb_MainDatabase[Link],0)),"")</f>
        <v>8857128012039</v>
      </c>
      <c r="H934" s="62" t="str">
        <f t="array" ref="H934">IF(F934&lt;&gt;"",INDEX(tb_MainDatabase[Grand],MATCH(F934,tb_MainDatabase[Link],0)),"")</f>
        <v>EDP</v>
      </c>
      <c r="I934" s="62" t="str">
        <f t="array" ref="I934">IF(F934&lt;&gt;"",INDEX(tb_MainDatabase[Size],MATCH(F934,tb_MainDatabase[Link],0)),"")</f>
        <v>10 ml.</v>
      </c>
      <c r="J934" s="65">
        <v>1.0</v>
      </c>
      <c r="K934" s="57">
        <f t="array" ref="K934">IF(F934&lt;&gt;"",INDEX(tb_MainDatabase[ราคา],MATCH(F934,tb_MainDatabase[Link],0)),"")*J934</f>
        <v>450</v>
      </c>
      <c r="L934" s="65">
        <v>60.0</v>
      </c>
      <c r="M934" s="57">
        <f t="shared" si="2"/>
        <v>390</v>
      </c>
      <c r="N934" s="75">
        <f t="shared" si="3"/>
        <v>390</v>
      </c>
      <c r="O934" s="77" t="s">
        <v>370</v>
      </c>
      <c r="P934" s="142">
        <v>46076.0</v>
      </c>
      <c r="Q934" s="80">
        <v>0.8555555555555555</v>
      </c>
      <c r="R934" s="84" t="str">
        <f t="shared" si="4"/>
        <v>1771853503831925994</v>
      </c>
      <c r="S934" s="84"/>
      <c r="T934" s="84"/>
    </row>
    <row r="935" ht="22.5" customHeight="1">
      <c r="A935" s="115" t="s">
        <v>1160</v>
      </c>
      <c r="B935" s="44">
        <v>46076.0</v>
      </c>
      <c r="C935" s="46" t="s">
        <v>1192</v>
      </c>
      <c r="D935" s="48" t="s">
        <v>1875</v>
      </c>
      <c r="E935" s="51">
        <v>2.02600000000287E14</v>
      </c>
      <c r="F935" s="53" t="s">
        <v>120</v>
      </c>
      <c r="G935" s="108">
        <f t="array" ref="G935">IF(F935&lt;&gt;"",INDEX(tb_MainDatabase[Barcode],MATCH(F935,tb_MainDatabase[Link],0)),"")</f>
        <v>8857128012160</v>
      </c>
      <c r="H935" s="62" t="str">
        <f t="array" ref="H935">IF(F935&lt;&gt;"",INDEX(tb_MainDatabase[Grand],MATCH(F935,tb_MainDatabase[Link],0)),"")</f>
        <v>EDP</v>
      </c>
      <c r="I935" s="62" t="str">
        <f t="array" ref="I935">IF(F935&lt;&gt;"",INDEX(tb_MainDatabase[Size],MATCH(F935,tb_MainDatabase[Link],0)),"")</f>
        <v>10 ml.</v>
      </c>
      <c r="J935" s="65">
        <v>1.0</v>
      </c>
      <c r="K935" s="57">
        <f t="array" ref="K935">IF(F935&lt;&gt;"",INDEX(tb_MainDatabase[ราคา],MATCH(F935,tb_MainDatabase[Link],0)),"")*J935</f>
        <v>450</v>
      </c>
      <c r="L935" s="65">
        <v>100.0</v>
      </c>
      <c r="M935" s="57">
        <f t="shared" si="2"/>
        <v>350</v>
      </c>
      <c r="N935" s="75">
        <f t="shared" si="3"/>
        <v>350</v>
      </c>
      <c r="O935" s="77" t="s">
        <v>370</v>
      </c>
      <c r="P935" s="142">
        <v>46076.0</v>
      </c>
      <c r="Q935" s="80">
        <v>0.8833333333333333</v>
      </c>
      <c r="R935" s="84" t="str">
        <f t="shared" si="4"/>
        <v>1771855872074413106</v>
      </c>
      <c r="S935" s="84"/>
      <c r="T935" s="84"/>
    </row>
    <row r="936" ht="22.5" customHeight="1">
      <c r="A936" s="115" t="s">
        <v>1160</v>
      </c>
      <c r="B936" s="44">
        <v>46077.0</v>
      </c>
      <c r="C936" s="46" t="s">
        <v>1192</v>
      </c>
      <c r="D936" s="48" t="s">
        <v>1878</v>
      </c>
      <c r="E936" s="51">
        <v>2.02600000000288E14</v>
      </c>
      <c r="F936" s="53" t="s">
        <v>206</v>
      </c>
      <c r="G936" s="108">
        <f t="array" ref="G936">IF(F936&lt;&gt;"",INDEX(tb_MainDatabase[Barcode],MATCH(F936,tb_MainDatabase[Link],0)),"")</f>
        <v>8857128012159</v>
      </c>
      <c r="H936" s="62" t="str">
        <f t="array" ref="H936">IF(F936&lt;&gt;"",INDEX(tb_MainDatabase[Grand],MATCH(F936,tb_MainDatabase[Link],0)),"")</f>
        <v>EDP</v>
      </c>
      <c r="I936" s="62" t="str">
        <f t="array" ref="I936">IF(F936&lt;&gt;"",INDEX(tb_MainDatabase[Size],MATCH(F936,tb_MainDatabase[Link],0)),"")</f>
        <v>30 ml.</v>
      </c>
      <c r="J936" s="65">
        <v>1.0</v>
      </c>
      <c r="K936" s="57">
        <f t="array" ref="K936">IF(F936&lt;&gt;"",INDEX(tb_MainDatabase[ราคา],MATCH(F936,tb_MainDatabase[Link],0)),"")*J936</f>
        <v>1290</v>
      </c>
      <c r="L936" s="65">
        <v>300.0</v>
      </c>
      <c r="M936" s="57">
        <f t="shared" si="2"/>
        <v>990</v>
      </c>
      <c r="N936" s="75">
        <f t="shared" si="3"/>
        <v>990</v>
      </c>
      <c r="O936" s="77" t="s">
        <v>370</v>
      </c>
      <c r="P936" s="142">
        <v>46077.0</v>
      </c>
      <c r="Q936" s="80">
        <v>0.41875</v>
      </c>
      <c r="R936" s="84" t="str">
        <f t="shared" si="4"/>
        <v>771903781612549192</v>
      </c>
      <c r="S936" s="84"/>
      <c r="T936" s="84"/>
    </row>
    <row r="937" ht="22.5" customHeight="1">
      <c r="A937" s="115" t="s">
        <v>1160</v>
      </c>
      <c r="B937" s="44">
        <v>46077.0</v>
      </c>
      <c r="C937" s="46" t="s">
        <v>1192</v>
      </c>
      <c r="D937" s="48" t="s">
        <v>1878</v>
      </c>
      <c r="E937" s="51">
        <v>2.02600000000288E14</v>
      </c>
      <c r="F937" s="53" t="s">
        <v>84</v>
      </c>
      <c r="G937" s="57">
        <f t="array" ref="G937">IF(F937&lt;&gt;"",INDEX(tb_MainDatabase[Barcode],MATCH(F937,tb_MainDatabase[Link],0)),"")</f>
        <v>8857128012040</v>
      </c>
      <c r="H937" s="62" t="str">
        <f t="array" ref="H937">IF(F937&lt;&gt;"",INDEX(tb_MainDatabase[Grand],MATCH(F937,tb_MainDatabase[Link],0)),"")</f>
        <v>EDP</v>
      </c>
      <c r="I937" s="62" t="str">
        <f t="array" ref="I937">IF(F937&lt;&gt;"",INDEX(tb_MainDatabase[Size],MATCH(F937,tb_MainDatabase[Link],0)),"")</f>
        <v>4 ml.</v>
      </c>
      <c r="J937" s="65">
        <v>1.0</v>
      </c>
      <c r="K937" s="57">
        <f t="array" ref="K937">IF(F937&lt;&gt;"",INDEX(tb_MainDatabase[ราคา],MATCH(F937,tb_MainDatabase[Link],0)),"")*J937</f>
        <v>179</v>
      </c>
      <c r="L937" s="65">
        <v>179.0</v>
      </c>
      <c r="M937" s="57">
        <f t="shared" si="2"/>
        <v>0</v>
      </c>
      <c r="N937" s="75">
        <f t="shared" si="3"/>
        <v>0</v>
      </c>
      <c r="O937" s="77"/>
      <c r="P937" s="107"/>
      <c r="Q937" s="80"/>
      <c r="R937" s="84">
        <f t="shared" si="4"/>
        <v>0</v>
      </c>
      <c r="S937" s="84"/>
      <c r="T937" s="84"/>
    </row>
    <row r="938" ht="22.5" customHeight="1">
      <c r="A938" s="115" t="s">
        <v>1160</v>
      </c>
      <c r="B938" s="44">
        <v>46077.0</v>
      </c>
      <c r="C938" s="46" t="s">
        <v>1192</v>
      </c>
      <c r="D938" s="48" t="s">
        <v>1883</v>
      </c>
      <c r="E938" s="51">
        <v>2.02600000000289E14</v>
      </c>
      <c r="F938" s="53" t="s">
        <v>120</v>
      </c>
      <c r="G938" s="108">
        <f t="array" ref="G938">IF(F938&lt;&gt;"",INDEX(tb_MainDatabase[Barcode],MATCH(F938,tb_MainDatabase[Link],0)),"")</f>
        <v>8857128012160</v>
      </c>
      <c r="H938" s="62" t="str">
        <f t="array" ref="H938">IF(F938&lt;&gt;"",INDEX(tb_MainDatabase[Grand],MATCH(F938,tb_MainDatabase[Link],0)),"")</f>
        <v>EDP</v>
      </c>
      <c r="I938" s="62" t="str">
        <f t="array" ref="I938">IF(F938&lt;&gt;"",INDEX(tb_MainDatabase[Size],MATCH(F938,tb_MainDatabase[Link],0)),"")</f>
        <v>10 ml.</v>
      </c>
      <c r="J938" s="65">
        <v>1.0</v>
      </c>
      <c r="K938" s="57">
        <f t="array" ref="K938">IF(F938&lt;&gt;"",INDEX(tb_MainDatabase[ราคา],MATCH(F938,tb_MainDatabase[Link],0)),"")*J938</f>
        <v>450</v>
      </c>
      <c r="L938" s="65">
        <v>100.0</v>
      </c>
      <c r="M938" s="57">
        <f t="shared" si="2"/>
        <v>350</v>
      </c>
      <c r="N938" s="75">
        <f t="shared" si="3"/>
        <v>350</v>
      </c>
      <c r="O938" s="77" t="s">
        <v>370</v>
      </c>
      <c r="P938" s="142">
        <v>46077.0</v>
      </c>
      <c r="Q938" s="80">
        <v>0.4388888888888889</v>
      </c>
      <c r="R938" s="84" t="str">
        <f t="shared" si="4"/>
        <v>1771903928776486431</v>
      </c>
      <c r="S938" s="84"/>
      <c r="T938" s="84"/>
    </row>
    <row r="939" ht="22.5" customHeight="1">
      <c r="A939" s="115" t="s">
        <v>1160</v>
      </c>
      <c r="B939" s="44">
        <v>46077.0</v>
      </c>
      <c r="C939" s="46" t="s">
        <v>1192</v>
      </c>
      <c r="D939" s="48" t="s">
        <v>1887</v>
      </c>
      <c r="E939" s="51">
        <v>2.0260000000029E14</v>
      </c>
      <c r="F939" s="53" t="s">
        <v>146</v>
      </c>
      <c r="G939" s="57">
        <f t="array" ref="G939">IF(F939&lt;&gt;"",INDEX(tb_MainDatabase[Barcode],MATCH(F939,tb_MainDatabase[Link],0)),"")</f>
        <v>8857128012026</v>
      </c>
      <c r="H939" s="62" t="str">
        <f t="array" ref="H939">IF(F939&lt;&gt;"",INDEX(tb_MainDatabase[Grand],MATCH(F939,tb_MainDatabase[Link],0)),"")</f>
        <v>EDP</v>
      </c>
      <c r="I939" s="62" t="str">
        <f t="array" ref="I939">IF(F939&lt;&gt;"",INDEX(tb_MainDatabase[Size],MATCH(F939,tb_MainDatabase[Link],0)),"")</f>
        <v>10 ml.</v>
      </c>
      <c r="J939" s="65">
        <v>1.0</v>
      </c>
      <c r="K939" s="57">
        <f t="array" ref="K939">IF(F939&lt;&gt;"",INDEX(tb_MainDatabase[ราคา],MATCH(F939,tb_MainDatabase[Link],0)),"")*J939</f>
        <v>450</v>
      </c>
      <c r="L939" s="65">
        <v>60.0</v>
      </c>
      <c r="M939" s="57">
        <f t="shared" si="2"/>
        <v>390</v>
      </c>
      <c r="N939" s="75">
        <f t="shared" si="3"/>
        <v>390</v>
      </c>
      <c r="O939" s="77" t="s">
        <v>370</v>
      </c>
      <c r="P939" s="142">
        <v>46077.0</v>
      </c>
      <c r="Q939" s="80">
        <v>0.5652777777777778</v>
      </c>
      <c r="R939" s="84" t="str">
        <f t="shared" si="4"/>
        <v>1771914867469673820</v>
      </c>
      <c r="S939" s="84"/>
      <c r="T939" s="84"/>
    </row>
    <row r="940" ht="22.5" customHeight="1">
      <c r="A940" s="115" t="s">
        <v>1160</v>
      </c>
      <c r="B940" s="44">
        <v>46077.0</v>
      </c>
      <c r="C940" s="46" t="s">
        <v>1192</v>
      </c>
      <c r="D940" s="48" t="s">
        <v>1890</v>
      </c>
      <c r="E940" s="51">
        <v>2.02600000000291E14</v>
      </c>
      <c r="F940" s="53" t="s">
        <v>94</v>
      </c>
      <c r="G940" s="57">
        <f t="array" ref="G940">IF(F940&lt;&gt;"",INDEX(tb_MainDatabase[Barcode],MATCH(F940,tb_MainDatabase[Link],0)),"")</f>
        <v>8857128012039</v>
      </c>
      <c r="H940" s="62" t="str">
        <f t="array" ref="H940">IF(F940&lt;&gt;"",INDEX(tb_MainDatabase[Grand],MATCH(F940,tb_MainDatabase[Link],0)),"")</f>
        <v>EDP</v>
      </c>
      <c r="I940" s="62" t="str">
        <f t="array" ref="I940">IF(F940&lt;&gt;"",INDEX(tb_MainDatabase[Size],MATCH(F940,tb_MainDatabase[Link],0)),"")</f>
        <v>10 ml.</v>
      </c>
      <c r="J940" s="65">
        <v>1.0</v>
      </c>
      <c r="K940" s="57">
        <f t="array" ref="K940">IF(F940&lt;&gt;"",INDEX(tb_MainDatabase[ราคา],MATCH(F940,tb_MainDatabase[Link],0)),"")*J940</f>
        <v>450</v>
      </c>
      <c r="L940" s="65">
        <v>60.0</v>
      </c>
      <c r="M940" s="57">
        <f t="shared" si="2"/>
        <v>390</v>
      </c>
      <c r="N940" s="75">
        <f t="shared" si="3"/>
        <v>390</v>
      </c>
      <c r="O940" s="77" t="s">
        <v>370</v>
      </c>
      <c r="P940" s="142">
        <v>46077.0</v>
      </c>
      <c r="Q940" s="80">
        <v>0.5854166666666667</v>
      </c>
      <c r="R940" s="84" t="str">
        <f t="shared" si="4"/>
        <v>1771916587542144112</v>
      </c>
      <c r="S940" s="84"/>
      <c r="T940" s="84"/>
    </row>
    <row r="941" ht="22.5" customHeight="1">
      <c r="A941" s="115" t="s">
        <v>1160</v>
      </c>
      <c r="B941" s="44">
        <v>46077.0</v>
      </c>
      <c r="C941" s="46" t="s">
        <v>1192</v>
      </c>
      <c r="D941" s="48" t="s">
        <v>1893</v>
      </c>
      <c r="E941" s="51">
        <v>2.02600000000292E14</v>
      </c>
      <c r="F941" s="53" t="s">
        <v>110</v>
      </c>
      <c r="G941" s="57">
        <f t="array" ref="G941">IF(F941&lt;&gt;"",INDEX(tb_MainDatabase[Barcode],MATCH(F941,tb_MainDatabase[Link],0)),"")</f>
        <v>8857128012110</v>
      </c>
      <c r="H941" s="62" t="str">
        <f t="array" ref="H941">IF(F941&lt;&gt;"",INDEX(tb_MainDatabase[Grand],MATCH(F941,tb_MainDatabase[Link],0)),"")</f>
        <v>EDP+</v>
      </c>
      <c r="I941" s="62" t="str">
        <f t="array" ref="I941">IF(F941&lt;&gt;"",INDEX(tb_MainDatabase[Size],MATCH(F941,tb_MainDatabase[Link],0)),"")</f>
        <v>10 ml.</v>
      </c>
      <c r="J941" s="65">
        <v>1.0</v>
      </c>
      <c r="K941" s="57">
        <f t="array" ref="K941">IF(F941&lt;&gt;"",INDEX(tb_MainDatabase[ราคา],MATCH(F941,tb_MainDatabase[Link],0)),"")*J941</f>
        <v>650</v>
      </c>
      <c r="L941" s="65">
        <v>60.0</v>
      </c>
      <c r="M941" s="57">
        <f t="shared" si="2"/>
        <v>590</v>
      </c>
      <c r="N941" s="75">
        <f t="shared" si="3"/>
        <v>1370</v>
      </c>
      <c r="O941" s="77" t="s">
        <v>370</v>
      </c>
      <c r="P941" s="142">
        <v>46077.0</v>
      </c>
      <c r="Q941" s="80">
        <v>0.7506944444444444</v>
      </c>
      <c r="R941" s="84" t="str">
        <f t="shared" si="4"/>
        <v>1771930830999604579</v>
      </c>
      <c r="S941" s="84"/>
      <c r="T941" s="84"/>
    </row>
    <row r="942" ht="22.5" customHeight="1">
      <c r="A942" s="115" t="s">
        <v>1160</v>
      </c>
      <c r="B942" s="44">
        <v>46077.0</v>
      </c>
      <c r="C942" s="46" t="s">
        <v>1192</v>
      </c>
      <c r="D942" s="48" t="s">
        <v>1893</v>
      </c>
      <c r="E942" s="51">
        <v>2.02600000000292E14</v>
      </c>
      <c r="F942" s="53" t="s">
        <v>94</v>
      </c>
      <c r="G942" s="57">
        <f t="array" ref="G942">IF(F942&lt;&gt;"",INDEX(tb_MainDatabase[Barcode],MATCH(F942,tb_MainDatabase[Link],0)),"")</f>
        <v>8857128012039</v>
      </c>
      <c r="H942" s="62" t="str">
        <f t="array" ref="H942">IF(F942&lt;&gt;"",INDEX(tb_MainDatabase[Grand],MATCH(F942,tb_MainDatabase[Link],0)),"")</f>
        <v>EDP</v>
      </c>
      <c r="I942" s="62" t="str">
        <f t="array" ref="I942">IF(F942&lt;&gt;"",INDEX(tb_MainDatabase[Size],MATCH(F942,tb_MainDatabase[Link],0)),"")</f>
        <v>10 ml.</v>
      </c>
      <c r="J942" s="65">
        <v>1.0</v>
      </c>
      <c r="K942" s="57">
        <f t="array" ref="K942">IF(F942&lt;&gt;"",INDEX(tb_MainDatabase[ราคา],MATCH(F942,tb_MainDatabase[Link],0)),"")*J942</f>
        <v>450</v>
      </c>
      <c r="L942" s="65">
        <v>60.0</v>
      </c>
      <c r="M942" s="57">
        <f t="shared" si="2"/>
        <v>390</v>
      </c>
      <c r="N942" s="75">
        <f t="shared" si="3"/>
        <v>0</v>
      </c>
      <c r="O942" s="77"/>
      <c r="P942" s="107"/>
      <c r="Q942" s="80"/>
      <c r="R942" s="84">
        <f t="shared" si="4"/>
        <v>0</v>
      </c>
      <c r="S942" s="84"/>
      <c r="T942" s="84"/>
    </row>
    <row r="943" ht="22.5" customHeight="1">
      <c r="A943" s="115" t="s">
        <v>1160</v>
      </c>
      <c r="B943" s="44">
        <v>46077.0</v>
      </c>
      <c r="C943" s="46" t="s">
        <v>1192</v>
      </c>
      <c r="D943" s="48" t="s">
        <v>1893</v>
      </c>
      <c r="E943" s="51">
        <v>2.02600000000292E14</v>
      </c>
      <c r="F943" s="53" t="s">
        <v>1100</v>
      </c>
      <c r="G943" s="57">
        <f t="array" ref="G943">IF(F943&lt;&gt;"",INDEX(tb_MainDatabase[Barcode],MATCH(F943,tb_MainDatabase[Link],0)),"")</f>
        <v>8857128011263</v>
      </c>
      <c r="H943" s="62" t="str">
        <f t="array" ref="H943">IF(F943&lt;&gt;"",INDEX(tb_MainDatabase[Grand],MATCH(F943,tb_MainDatabase[Link],0)),"")</f>
        <v>EDP</v>
      </c>
      <c r="I943" s="62" t="str">
        <f t="array" ref="I943">IF(F943&lt;&gt;"",INDEX(tb_MainDatabase[Size],MATCH(F943,tb_MainDatabase[Link],0)),"")</f>
        <v>10 ml.</v>
      </c>
      <c r="J943" s="65">
        <v>1.0</v>
      </c>
      <c r="K943" s="57">
        <f t="array" ref="K943">IF(F943&lt;&gt;"",INDEX(tb_MainDatabase[ราคา],MATCH(F943,tb_MainDatabase[Link],0)),"")*J943</f>
        <v>450</v>
      </c>
      <c r="L943" s="65">
        <v>60.0</v>
      </c>
      <c r="M943" s="57">
        <f t="shared" si="2"/>
        <v>390</v>
      </c>
      <c r="N943" s="75">
        <f t="shared" si="3"/>
        <v>0</v>
      </c>
      <c r="O943" s="77"/>
      <c r="P943" s="107"/>
      <c r="Q943" s="80"/>
      <c r="R943" s="84">
        <f t="shared" si="4"/>
        <v>0</v>
      </c>
      <c r="S943" s="84"/>
      <c r="T943" s="84"/>
    </row>
    <row r="944" ht="22.5" customHeight="1">
      <c r="A944" s="115" t="s">
        <v>1160</v>
      </c>
      <c r="B944" s="44">
        <v>46077.0</v>
      </c>
      <c r="C944" s="46" t="s">
        <v>1192</v>
      </c>
      <c r="D944" s="48" t="s">
        <v>1893</v>
      </c>
      <c r="E944" s="51">
        <v>2.02600000000292E14</v>
      </c>
      <c r="F944" s="53" t="s">
        <v>84</v>
      </c>
      <c r="G944" s="57">
        <f t="array" ref="G944">IF(F944&lt;&gt;"",INDEX(tb_MainDatabase[Barcode],MATCH(F944,tb_MainDatabase[Link],0)),"")</f>
        <v>8857128012040</v>
      </c>
      <c r="H944" s="62" t="str">
        <f t="array" ref="H944">IF(F944&lt;&gt;"",INDEX(tb_MainDatabase[Grand],MATCH(F944,tb_MainDatabase[Link],0)),"")</f>
        <v>EDP</v>
      </c>
      <c r="I944" s="62" t="str">
        <f t="array" ref="I944">IF(F944&lt;&gt;"",INDEX(tb_MainDatabase[Size],MATCH(F944,tb_MainDatabase[Link],0)),"")</f>
        <v>4 ml.</v>
      </c>
      <c r="J944" s="65">
        <v>1.0</v>
      </c>
      <c r="K944" s="57">
        <f t="array" ref="K944">IF(F944&lt;&gt;"",INDEX(tb_MainDatabase[ราคา],MATCH(F944,tb_MainDatabase[Link],0)),"")*J944</f>
        <v>179</v>
      </c>
      <c r="L944" s="65">
        <v>179.0</v>
      </c>
      <c r="M944" s="57">
        <f t="shared" si="2"/>
        <v>0</v>
      </c>
      <c r="N944" s="75">
        <f t="shared" si="3"/>
        <v>0</v>
      </c>
      <c r="O944" s="77"/>
      <c r="P944" s="107"/>
      <c r="Q944" s="80"/>
      <c r="R944" s="84">
        <f t="shared" si="4"/>
        <v>0</v>
      </c>
      <c r="S944" s="84"/>
      <c r="T944" s="84"/>
    </row>
    <row r="945" ht="22.5" customHeight="1">
      <c r="A945" s="115" t="s">
        <v>1160</v>
      </c>
      <c r="B945" s="44">
        <v>46078.0</v>
      </c>
      <c r="C945" s="46" t="s">
        <v>601</v>
      </c>
      <c r="D945" s="48" t="s">
        <v>1902</v>
      </c>
      <c r="E945" s="51">
        <v>2.02600000000293E14</v>
      </c>
      <c r="F945" s="53" t="s">
        <v>89</v>
      </c>
      <c r="G945" s="57">
        <f t="array" ref="G945">IF(F945&lt;&gt;"",INDEX(tb_MainDatabase[Barcode],MATCH(F945,tb_MainDatabase[Link],0)),"")</f>
        <v>8857128011058</v>
      </c>
      <c r="H945" s="62" t="str">
        <f t="array" ref="H945">IF(F945&lt;&gt;"",INDEX(tb_MainDatabase[Grand],MATCH(F945,tb_MainDatabase[Link],0)),"")</f>
        <v>EDP</v>
      </c>
      <c r="I945" s="62" t="str">
        <f t="array" ref="I945">IF(F945&lt;&gt;"",INDEX(tb_MainDatabase[Size],MATCH(F945,tb_MainDatabase[Link],0)),"")</f>
        <v>50 ml.</v>
      </c>
      <c r="J945" s="65">
        <v>1.0</v>
      </c>
      <c r="K945" s="57">
        <f t="array" ref="K945">IF(F945&lt;&gt;"",INDEX(tb_MainDatabase[ราคา],MATCH(F945,tb_MainDatabase[Link],0)),"")*J945</f>
        <v>1890</v>
      </c>
      <c r="L945" s="65">
        <v>300.0</v>
      </c>
      <c r="M945" s="57">
        <f t="shared" si="2"/>
        <v>1590</v>
      </c>
      <c r="N945" s="75">
        <f t="shared" si="3"/>
        <v>1980</v>
      </c>
      <c r="O945" s="77" t="s">
        <v>133</v>
      </c>
      <c r="P945" s="107"/>
      <c r="Q945" s="80"/>
      <c r="R945" s="84" t="str">
        <f t="shared" si="4"/>
        <v>1772003344612968334</v>
      </c>
      <c r="S945" s="84"/>
      <c r="T945" s="84"/>
    </row>
    <row r="946" ht="22.5" customHeight="1">
      <c r="A946" s="115" t="s">
        <v>1160</v>
      </c>
      <c r="B946" s="44">
        <v>46078.0</v>
      </c>
      <c r="C946" s="46" t="s">
        <v>601</v>
      </c>
      <c r="D946" s="48" t="s">
        <v>1902</v>
      </c>
      <c r="E946" s="51">
        <v>2.02600000000293E14</v>
      </c>
      <c r="F946" s="53" t="s">
        <v>372</v>
      </c>
      <c r="G946" s="57">
        <f t="array" ref="G946">IF(F946&lt;&gt;"",INDEX(tb_MainDatabase[Barcode],MATCH(F946,tb_MainDatabase[Link],0)),"")</f>
        <v>8857128012032</v>
      </c>
      <c r="H946" s="62" t="str">
        <f t="array" ref="H946">IF(F946&lt;&gt;"",INDEX(tb_MainDatabase[Grand],MATCH(F946,tb_MainDatabase[Link],0)),"")</f>
        <v>EDP</v>
      </c>
      <c r="I946" s="62" t="str">
        <f t="array" ref="I946">IF(F946&lt;&gt;"",INDEX(tb_MainDatabase[Size],MATCH(F946,tb_MainDatabase[Link],0)),"")</f>
        <v>10 ml.</v>
      </c>
      <c r="J946" s="65">
        <v>1.0</v>
      </c>
      <c r="K946" s="57">
        <f t="array" ref="K946">IF(F946&lt;&gt;"",INDEX(tb_MainDatabase[ราคา],MATCH(F946,tb_MainDatabase[Link],0)),"")*J946</f>
        <v>450</v>
      </c>
      <c r="L946" s="65">
        <v>60.0</v>
      </c>
      <c r="M946" s="57">
        <f t="shared" si="2"/>
        <v>390</v>
      </c>
      <c r="N946" s="75">
        <f t="shared" si="3"/>
        <v>0</v>
      </c>
      <c r="O946" s="77"/>
      <c r="P946" s="107"/>
      <c r="Q946" s="80"/>
      <c r="R946" s="84">
        <f t="shared" si="4"/>
        <v>0</v>
      </c>
      <c r="S946" s="84"/>
      <c r="T946" s="84"/>
    </row>
    <row r="947" ht="22.5" customHeight="1">
      <c r="A947" s="115" t="s">
        <v>1160</v>
      </c>
      <c r="B947" s="44">
        <v>46078.0</v>
      </c>
      <c r="C947" s="46" t="s">
        <v>601</v>
      </c>
      <c r="D947" s="48" t="s">
        <v>1902</v>
      </c>
      <c r="E947" s="51">
        <v>2.02600000000293E14</v>
      </c>
      <c r="F947" s="53" t="s">
        <v>84</v>
      </c>
      <c r="G947" s="57">
        <f t="array" ref="G947">IF(F947&lt;&gt;"",INDEX(tb_MainDatabase[Barcode],MATCH(F947,tb_MainDatabase[Link],0)),"")</f>
        <v>8857128012040</v>
      </c>
      <c r="H947" s="62" t="str">
        <f t="array" ref="H947">IF(F947&lt;&gt;"",INDEX(tb_MainDatabase[Grand],MATCH(F947,tb_MainDatabase[Link],0)),"")</f>
        <v>EDP</v>
      </c>
      <c r="I947" s="62" t="str">
        <f t="array" ref="I947">IF(F947&lt;&gt;"",INDEX(tb_MainDatabase[Size],MATCH(F947,tb_MainDatabase[Link],0)),"")</f>
        <v>4 ml.</v>
      </c>
      <c r="J947" s="65">
        <v>2.0</v>
      </c>
      <c r="K947" s="57">
        <f t="array" ref="K947">IF(F947&lt;&gt;"",INDEX(tb_MainDatabase[ราคา],MATCH(F947,tb_MainDatabase[Link],0)),"")*J947</f>
        <v>358</v>
      </c>
      <c r="L947" s="65">
        <v>179.0</v>
      </c>
      <c r="M947" s="57">
        <f t="shared" si="2"/>
        <v>0</v>
      </c>
      <c r="N947" s="75">
        <f t="shared" si="3"/>
        <v>0</v>
      </c>
      <c r="O947" s="77"/>
      <c r="P947" s="107"/>
      <c r="Q947" s="80"/>
      <c r="R947" s="84">
        <f t="shared" si="4"/>
        <v>0</v>
      </c>
      <c r="S947" s="84"/>
      <c r="T947" s="84"/>
    </row>
    <row r="948" ht="22.5" customHeight="1">
      <c r="A948" s="115" t="s">
        <v>1160</v>
      </c>
      <c r="B948" s="44">
        <v>46078.0</v>
      </c>
      <c r="C948" s="46" t="s">
        <v>601</v>
      </c>
      <c r="D948" s="48" t="s">
        <v>1907</v>
      </c>
      <c r="E948" s="51">
        <v>2.02600000000294E14</v>
      </c>
      <c r="F948" s="53" t="s">
        <v>94</v>
      </c>
      <c r="G948" s="57">
        <f t="array" ref="G948">IF(F948&lt;&gt;"",INDEX(tb_MainDatabase[Barcode],MATCH(F948,tb_MainDatabase[Link],0)),"")</f>
        <v>8857128012039</v>
      </c>
      <c r="H948" s="62" t="str">
        <f t="array" ref="H948">IF(F948&lt;&gt;"",INDEX(tb_MainDatabase[Grand],MATCH(F948,tb_MainDatabase[Link],0)),"")</f>
        <v>EDP</v>
      </c>
      <c r="I948" s="62" t="str">
        <f t="array" ref="I948">IF(F948&lt;&gt;"",INDEX(tb_MainDatabase[Size],MATCH(F948,tb_MainDatabase[Link],0)),"")</f>
        <v>10 ml.</v>
      </c>
      <c r="J948" s="65">
        <v>1.0</v>
      </c>
      <c r="K948" s="57">
        <f t="array" ref="K948">IF(F948&lt;&gt;"",INDEX(tb_MainDatabase[ราคา],MATCH(F948,tb_MainDatabase[Link],0)),"")*J948</f>
        <v>450</v>
      </c>
      <c r="L948" s="65">
        <v>60.0</v>
      </c>
      <c r="M948" s="57">
        <f t="shared" si="2"/>
        <v>390</v>
      </c>
      <c r="N948" s="75">
        <f t="shared" si="3"/>
        <v>390</v>
      </c>
      <c r="O948" s="77" t="s">
        <v>133</v>
      </c>
      <c r="P948" s="107"/>
      <c r="Q948" s="80"/>
      <c r="R948" s="84" t="str">
        <f t="shared" si="4"/>
        <v>1772015732099930249</v>
      </c>
      <c r="S948" s="84"/>
      <c r="T948" s="84"/>
    </row>
    <row r="949" ht="22.5" customHeight="1">
      <c r="A949" s="115" t="s">
        <v>1160</v>
      </c>
      <c r="B949" s="44">
        <v>46078.0</v>
      </c>
      <c r="C949" s="46" t="s">
        <v>601</v>
      </c>
      <c r="D949" s="48" t="s">
        <v>1909</v>
      </c>
      <c r="E949" s="51">
        <v>2.02600000000295E14</v>
      </c>
      <c r="F949" s="53" t="s">
        <v>98</v>
      </c>
      <c r="G949" s="57">
        <f t="array" ref="G949">IF(F949&lt;&gt;"",INDEX(tb_MainDatabase[Barcode],MATCH(F949,tb_MainDatabase[Link],0)),"")</f>
        <v>8857128012027</v>
      </c>
      <c r="H949" s="62" t="str">
        <f t="array" ref="H949">IF(F949&lt;&gt;"",INDEX(tb_MainDatabase[Grand],MATCH(F949,tb_MainDatabase[Link],0)),"")</f>
        <v>EDP</v>
      </c>
      <c r="I949" s="62" t="str">
        <f t="array" ref="I949">IF(F949&lt;&gt;"",INDEX(tb_MainDatabase[Size],MATCH(F949,tb_MainDatabase[Link],0)),"")</f>
        <v>10 ml.</v>
      </c>
      <c r="J949" s="65">
        <v>1.0</v>
      </c>
      <c r="K949" s="57">
        <f t="array" ref="K949">IF(F949&lt;&gt;"",INDEX(tb_MainDatabase[ราคา],MATCH(F949,tb_MainDatabase[Link],0)),"")*J949</f>
        <v>450</v>
      </c>
      <c r="L949" s="65">
        <v>60.0</v>
      </c>
      <c r="M949" s="57">
        <f t="shared" si="2"/>
        <v>390</v>
      </c>
      <c r="N949" s="75">
        <f t="shared" si="3"/>
        <v>390</v>
      </c>
      <c r="O949" s="77" t="s">
        <v>370</v>
      </c>
      <c r="P949" s="142">
        <v>46078.0</v>
      </c>
      <c r="Q949" s="80">
        <v>0.8090277777777778</v>
      </c>
      <c r="R949" s="84" t="str">
        <f t="shared" si="4"/>
        <v>1772022208333696424</v>
      </c>
      <c r="S949" s="84"/>
      <c r="T949" s="84"/>
    </row>
    <row r="950" ht="22.5" customHeight="1">
      <c r="A950" s="115" t="s">
        <v>1160</v>
      </c>
      <c r="B950" s="44">
        <v>46078.0</v>
      </c>
      <c r="C950" s="46" t="s">
        <v>601</v>
      </c>
      <c r="D950" s="48" t="s">
        <v>1912</v>
      </c>
      <c r="E950" s="51">
        <v>2.02600000000296E14</v>
      </c>
      <c r="F950" s="53" t="s">
        <v>98</v>
      </c>
      <c r="G950" s="57">
        <f t="array" ref="G950">IF(F950&lt;&gt;"",INDEX(tb_MainDatabase[Barcode],MATCH(F950,tb_MainDatabase[Link],0)),"")</f>
        <v>8857128012027</v>
      </c>
      <c r="H950" s="62" t="str">
        <f t="array" ref="H950">IF(F950&lt;&gt;"",INDEX(tb_MainDatabase[Grand],MATCH(F950,tb_MainDatabase[Link],0)),"")</f>
        <v>EDP</v>
      </c>
      <c r="I950" s="62" t="str">
        <f t="array" ref="I950">IF(F950&lt;&gt;"",INDEX(tb_MainDatabase[Size],MATCH(F950,tb_MainDatabase[Link],0)),"")</f>
        <v>10 ml.</v>
      </c>
      <c r="J950" s="65">
        <v>1.0</v>
      </c>
      <c r="K950" s="57">
        <f t="array" ref="K950">IF(F950&lt;&gt;"",INDEX(tb_MainDatabase[ราคา],MATCH(F950,tb_MainDatabase[Link],0)),"")*J950</f>
        <v>450</v>
      </c>
      <c r="L950" s="65">
        <v>60.0</v>
      </c>
      <c r="M950" s="57">
        <f t="shared" si="2"/>
        <v>390</v>
      </c>
      <c r="N950" s="75">
        <f t="shared" si="3"/>
        <v>1370</v>
      </c>
      <c r="O950" s="77" t="s">
        <v>60</v>
      </c>
      <c r="P950" s="142">
        <v>46078.0</v>
      </c>
      <c r="Q950" s="80">
        <v>0.9027777777777778</v>
      </c>
      <c r="R950" s="84" t="str">
        <f t="shared" si="4"/>
        <v>1772030077412815292</v>
      </c>
      <c r="S950" s="84"/>
      <c r="T950" s="84"/>
    </row>
    <row r="951" ht="22.5" customHeight="1">
      <c r="A951" s="115" t="s">
        <v>1160</v>
      </c>
      <c r="B951" s="44">
        <v>46078.0</v>
      </c>
      <c r="C951" s="46" t="s">
        <v>601</v>
      </c>
      <c r="D951" s="48" t="s">
        <v>1912</v>
      </c>
      <c r="E951" s="51">
        <v>2.02600000000296E14</v>
      </c>
      <c r="F951" s="53" t="s">
        <v>1097</v>
      </c>
      <c r="G951" s="57">
        <f t="array" ref="G951">IF(F951&lt;&gt;"",INDEX(tb_MainDatabase[Barcode],MATCH(F951,tb_MainDatabase[Link],0)),"")</f>
        <v>8857128012112</v>
      </c>
      <c r="H951" s="62" t="str">
        <f t="array" ref="H951">IF(F951&lt;&gt;"",INDEX(tb_MainDatabase[Grand],MATCH(F951,tb_MainDatabase[Link],0)),"")</f>
        <v>EDP+</v>
      </c>
      <c r="I951" s="62" t="str">
        <f t="array" ref="I951">IF(F951&lt;&gt;"",INDEX(tb_MainDatabase[Size],MATCH(F951,tb_MainDatabase[Link],0)),"")</f>
        <v>10 ml.</v>
      </c>
      <c r="J951" s="65">
        <v>1.0</v>
      </c>
      <c r="K951" s="57">
        <f t="array" ref="K951">IF(F951&lt;&gt;"",INDEX(tb_MainDatabase[ราคา],MATCH(F951,tb_MainDatabase[Link],0)),"")*J951</f>
        <v>650</v>
      </c>
      <c r="L951" s="65">
        <v>60.0</v>
      </c>
      <c r="M951" s="57">
        <f t="shared" si="2"/>
        <v>590</v>
      </c>
      <c r="N951" s="75">
        <f t="shared" si="3"/>
        <v>0</v>
      </c>
      <c r="O951" s="77"/>
      <c r="P951" s="107"/>
      <c r="Q951" s="80"/>
      <c r="R951" s="84">
        <f t="shared" si="4"/>
        <v>0</v>
      </c>
      <c r="S951" s="84"/>
      <c r="T951" s="84"/>
    </row>
    <row r="952" ht="22.5" customHeight="1">
      <c r="A952" s="115" t="s">
        <v>1160</v>
      </c>
      <c r="B952" s="44">
        <v>46078.0</v>
      </c>
      <c r="C952" s="46" t="s">
        <v>601</v>
      </c>
      <c r="D952" s="48" t="s">
        <v>1912</v>
      </c>
      <c r="E952" s="51">
        <v>2.02600000000296E14</v>
      </c>
      <c r="F952" s="53" t="s">
        <v>86</v>
      </c>
      <c r="G952" s="57">
        <f t="array" ref="G952">IF(F952&lt;&gt;"",INDEX(tb_MainDatabase[Barcode],MATCH(F952,tb_MainDatabase[Link],0)),"")</f>
        <v>8857128012041</v>
      </c>
      <c r="H952" s="62" t="str">
        <f t="array" ref="H952">IF(F952&lt;&gt;"",INDEX(tb_MainDatabase[Grand],MATCH(F952,tb_MainDatabase[Link],0)),"")</f>
        <v>EDP</v>
      </c>
      <c r="I952" s="62" t="str">
        <f t="array" ref="I952">IF(F952&lt;&gt;"",INDEX(tb_MainDatabase[Size],MATCH(F952,tb_MainDatabase[Link],0)),"")</f>
        <v>10 ml.</v>
      </c>
      <c r="J952" s="65">
        <v>1.0</v>
      </c>
      <c r="K952" s="57">
        <f t="array" ref="K952">IF(F952&lt;&gt;"",INDEX(tb_MainDatabase[ราคา],MATCH(F952,tb_MainDatabase[Link],0)),"")*J952</f>
        <v>450</v>
      </c>
      <c r="L952" s="65">
        <v>60.0</v>
      </c>
      <c r="M952" s="57">
        <f t="shared" si="2"/>
        <v>390</v>
      </c>
      <c r="N952" s="75">
        <f t="shared" si="3"/>
        <v>0</v>
      </c>
      <c r="O952" s="77"/>
      <c r="P952" s="107"/>
      <c r="Q952" s="80"/>
      <c r="R952" s="84">
        <f t="shared" si="4"/>
        <v>0</v>
      </c>
      <c r="S952" s="84"/>
      <c r="T952" s="84"/>
    </row>
    <row r="953" ht="22.5" customHeight="1">
      <c r="A953" s="115" t="s">
        <v>1160</v>
      </c>
      <c r="B953" s="44">
        <v>46078.0</v>
      </c>
      <c r="C953" s="46" t="s">
        <v>601</v>
      </c>
      <c r="D953" s="48" t="s">
        <v>1912</v>
      </c>
      <c r="E953" s="51">
        <v>2.02600000000296E14</v>
      </c>
      <c r="F953" s="53" t="s">
        <v>84</v>
      </c>
      <c r="G953" s="57">
        <f t="array" ref="G953">IF(F953&lt;&gt;"",INDEX(tb_MainDatabase[Barcode],MATCH(F953,tb_MainDatabase[Link],0)),"")</f>
        <v>8857128012040</v>
      </c>
      <c r="H953" s="62" t="str">
        <f t="array" ref="H953">IF(F953&lt;&gt;"",INDEX(tb_MainDatabase[Grand],MATCH(F953,tb_MainDatabase[Link],0)),"")</f>
        <v>EDP</v>
      </c>
      <c r="I953" s="62" t="str">
        <f t="array" ref="I953">IF(F953&lt;&gt;"",INDEX(tb_MainDatabase[Size],MATCH(F953,tb_MainDatabase[Link],0)),"")</f>
        <v>4 ml.</v>
      </c>
      <c r="J953" s="65">
        <v>1.0</v>
      </c>
      <c r="K953" s="57">
        <f t="array" ref="K953">IF(F953&lt;&gt;"",INDEX(tb_MainDatabase[ราคา],MATCH(F953,tb_MainDatabase[Link],0)),"")*J953</f>
        <v>179</v>
      </c>
      <c r="L953" s="65">
        <v>179.0</v>
      </c>
      <c r="M953" s="57">
        <f t="shared" si="2"/>
        <v>0</v>
      </c>
      <c r="N953" s="75">
        <f t="shared" si="3"/>
        <v>0</v>
      </c>
      <c r="O953" s="77"/>
      <c r="P953" s="107"/>
      <c r="Q953" s="80"/>
      <c r="R953" s="84">
        <f t="shared" si="4"/>
        <v>0</v>
      </c>
      <c r="S953" s="84"/>
      <c r="T953" s="84"/>
    </row>
    <row r="954" ht="22.5" customHeight="1">
      <c r="A954" s="115" t="s">
        <v>1160</v>
      </c>
      <c r="B954" s="44">
        <v>46079.0</v>
      </c>
      <c r="C954" s="46" t="s">
        <v>601</v>
      </c>
      <c r="D954" s="48" t="s">
        <v>1918</v>
      </c>
      <c r="E954" s="51">
        <v>2.02600000000297E14</v>
      </c>
      <c r="F954" s="53" t="s">
        <v>264</v>
      </c>
      <c r="G954" s="57">
        <f t="array" ref="G954">IF(F954&lt;&gt;"",INDEX(tb_MainDatabase[Barcode],MATCH(F954,tb_MainDatabase[Link],0)),"")</f>
        <v>8857128011874</v>
      </c>
      <c r="H954" s="62" t="str">
        <f t="array" ref="H954">IF(F954&lt;&gt;"",INDEX(tb_MainDatabase[Grand],MATCH(F954,tb_MainDatabase[Link],0)),"")</f>
        <v>EDP</v>
      </c>
      <c r="I954" s="62" t="str">
        <f t="array" ref="I954">IF(F954&lt;&gt;"",INDEX(tb_MainDatabase[Size],MATCH(F954,tb_MainDatabase[Link],0)),"")</f>
        <v>30 ml.</v>
      </c>
      <c r="J954" s="65">
        <v>1.0</v>
      </c>
      <c r="K954" s="57">
        <f t="array" ref="K954">IF(F954&lt;&gt;"",INDEX(tb_MainDatabase[ราคา],MATCH(F954,tb_MainDatabase[Link],0)),"")*J954</f>
        <v>1290</v>
      </c>
      <c r="L954" s="65">
        <v>200.0</v>
      </c>
      <c r="M954" s="57">
        <f t="shared" si="2"/>
        <v>1090</v>
      </c>
      <c r="N954" s="75">
        <f t="shared" si="3"/>
        <v>2180</v>
      </c>
      <c r="O954" s="77" t="s">
        <v>60</v>
      </c>
      <c r="P954" s="142">
        <v>46079.0</v>
      </c>
      <c r="Q954" s="80">
        <v>0.8409722222222222</v>
      </c>
      <c r="R954" s="84" t="str">
        <f t="shared" si="4"/>
        <v>1772111132067384403</v>
      </c>
      <c r="S954" s="84"/>
      <c r="T954" s="84"/>
    </row>
    <row r="955" ht="22.5" customHeight="1">
      <c r="A955" s="115" t="s">
        <v>1160</v>
      </c>
      <c r="B955" s="44">
        <v>46079.0</v>
      </c>
      <c r="C955" s="46" t="s">
        <v>601</v>
      </c>
      <c r="D955" s="48" t="s">
        <v>1918</v>
      </c>
      <c r="E955" s="51">
        <v>2.02600000000297E14</v>
      </c>
      <c r="F955" s="53" t="s">
        <v>69</v>
      </c>
      <c r="G955" s="57">
        <f t="array" ref="G955">IF(F955&lt;&gt;"",INDEX(tb_MainDatabase[Barcode],MATCH(F955,tb_MainDatabase[Link],0)),"")</f>
        <v>8857128012022</v>
      </c>
      <c r="H955" s="62" t="str">
        <f t="array" ref="H955">IF(F955&lt;&gt;"",INDEX(tb_MainDatabase[Grand],MATCH(F955,tb_MainDatabase[Link],0)),"")</f>
        <v>EDP</v>
      </c>
      <c r="I955" s="62" t="str">
        <f t="array" ref="I955">IF(F955&lt;&gt;"",INDEX(tb_MainDatabase[Size],MATCH(F955,tb_MainDatabase[Link],0)),"")</f>
        <v>30 ml.</v>
      </c>
      <c r="J955" s="65">
        <v>1.0</v>
      </c>
      <c r="K955" s="57">
        <f t="array" ref="K955">IF(F955&lt;&gt;"",INDEX(tb_MainDatabase[ราคา],MATCH(F955,tb_MainDatabase[Link],0)),"")*J955</f>
        <v>1290</v>
      </c>
      <c r="L955" s="65">
        <v>200.0</v>
      </c>
      <c r="M955" s="57">
        <f t="shared" si="2"/>
        <v>1090</v>
      </c>
      <c r="N955" s="75">
        <f t="shared" si="3"/>
        <v>0</v>
      </c>
      <c r="O955" s="77"/>
      <c r="P955" s="107"/>
      <c r="Q955" s="80"/>
      <c r="R955" s="84">
        <f t="shared" si="4"/>
        <v>0</v>
      </c>
      <c r="S955" s="84"/>
      <c r="T955" s="84"/>
    </row>
    <row r="956" ht="22.5" customHeight="1">
      <c r="A956" s="115" t="s">
        <v>1160</v>
      </c>
      <c r="B956" s="44">
        <v>46079.0</v>
      </c>
      <c r="C956" s="46" t="s">
        <v>601</v>
      </c>
      <c r="D956" s="48" t="s">
        <v>1918</v>
      </c>
      <c r="E956" s="51">
        <v>2.02600000000297E14</v>
      </c>
      <c r="F956" s="53" t="s">
        <v>1202</v>
      </c>
      <c r="G956" s="57">
        <f t="array" ref="G956">IF(F956&lt;&gt;"",INDEX(tb_MainDatabase[Barcode],MATCH(F956,tb_MainDatabase[Link],0)),"")</f>
        <v>8857128012071</v>
      </c>
      <c r="H956" s="62" t="str">
        <f t="array" ref="H956">IF(F956&lt;&gt;"",INDEX(tb_MainDatabase[Grand],MATCH(F956,tb_MainDatabase[Link],0)),"")</f>
        <v>EDP</v>
      </c>
      <c r="I956" s="62" t="str">
        <f t="array" ref="I956">IF(F956&lt;&gt;"",INDEX(tb_MainDatabase[Size],MATCH(F956,tb_MainDatabase[Link],0)),"")</f>
        <v>4 ml.</v>
      </c>
      <c r="J956" s="65">
        <v>1.0</v>
      </c>
      <c r="K956" s="57">
        <f t="array" ref="K956">IF(F956&lt;&gt;"",INDEX(tb_MainDatabase[ราคา],MATCH(F956,tb_MainDatabase[Link],0)),"")*J956</f>
        <v>179</v>
      </c>
      <c r="L956" s="65">
        <v>179.0</v>
      </c>
      <c r="M956" s="57">
        <f t="shared" si="2"/>
        <v>0</v>
      </c>
      <c r="N956" s="75">
        <f t="shared" si="3"/>
        <v>0</v>
      </c>
      <c r="O956" s="77"/>
      <c r="P956" s="107"/>
      <c r="Q956" s="80"/>
      <c r="R956" s="84">
        <f t="shared" si="4"/>
        <v>0</v>
      </c>
      <c r="S956" s="84"/>
      <c r="T956" s="84"/>
    </row>
    <row r="957" ht="22.5" customHeight="1">
      <c r="A957" s="115" t="s">
        <v>1160</v>
      </c>
      <c r="B957" s="44">
        <v>46079.0</v>
      </c>
      <c r="C957" s="46" t="s">
        <v>601</v>
      </c>
      <c r="D957" s="48" t="s">
        <v>1918</v>
      </c>
      <c r="E957" s="51">
        <v>2.02600000000297E14</v>
      </c>
      <c r="F957" s="53" t="s">
        <v>1220</v>
      </c>
      <c r="G957" s="57">
        <f t="array" ref="G957">IF(F957&lt;&gt;"",INDEX(tb_MainDatabase[Barcode],MATCH(F957,tb_MainDatabase[Link],0)),"")</f>
        <v>8857128012033</v>
      </c>
      <c r="H957" s="62" t="str">
        <f t="array" ref="H957">IF(F957&lt;&gt;"",INDEX(tb_MainDatabase[Grand],MATCH(F957,tb_MainDatabase[Link],0)),"")</f>
        <v>EDP</v>
      </c>
      <c r="I957" s="62" t="str">
        <f t="array" ref="I957">IF(F957&lt;&gt;"",INDEX(tb_MainDatabase[Size],MATCH(F957,tb_MainDatabase[Link],0)),"")</f>
        <v>4 ml.</v>
      </c>
      <c r="J957" s="65">
        <v>1.0</v>
      </c>
      <c r="K957" s="57">
        <f t="array" ref="K957">IF(F957&lt;&gt;"",INDEX(tb_MainDatabase[ราคา],MATCH(F957,tb_MainDatabase[Link],0)),"")*J957</f>
        <v>179</v>
      </c>
      <c r="L957" s="65">
        <v>179.0</v>
      </c>
      <c r="M957" s="57">
        <f t="shared" si="2"/>
        <v>0</v>
      </c>
      <c r="N957" s="75">
        <f t="shared" si="3"/>
        <v>0</v>
      </c>
      <c r="O957" s="77"/>
      <c r="P957" s="107"/>
      <c r="Q957" s="80"/>
      <c r="R957" s="84">
        <f t="shared" si="4"/>
        <v>0</v>
      </c>
      <c r="S957" s="84"/>
      <c r="T957" s="84"/>
    </row>
    <row r="958" ht="22.5" customHeight="1">
      <c r="A958" s="115" t="s">
        <v>1160</v>
      </c>
      <c r="B958" s="44">
        <v>46079.0</v>
      </c>
      <c r="C958" s="46" t="s">
        <v>601</v>
      </c>
      <c r="D958" s="48" t="s">
        <v>1924</v>
      </c>
      <c r="E958" s="51">
        <v>2.02600000000298E14</v>
      </c>
      <c r="F958" s="53" t="s">
        <v>94</v>
      </c>
      <c r="G958" s="57">
        <f t="array" ref="G958">IF(F958&lt;&gt;"",INDEX(tb_MainDatabase[Barcode],MATCH(F958,tb_MainDatabase[Link],0)),"")</f>
        <v>8857128012039</v>
      </c>
      <c r="H958" s="62" t="str">
        <f t="array" ref="H958">IF(F958&lt;&gt;"",INDEX(tb_MainDatabase[Grand],MATCH(F958,tb_MainDatabase[Link],0)),"")</f>
        <v>EDP</v>
      </c>
      <c r="I958" s="62" t="str">
        <f t="array" ref="I958">IF(F958&lt;&gt;"",INDEX(tb_MainDatabase[Size],MATCH(F958,tb_MainDatabase[Link],0)),"")</f>
        <v>10 ml.</v>
      </c>
      <c r="J958" s="65">
        <v>1.0</v>
      </c>
      <c r="K958" s="57">
        <f t="array" ref="K958">IF(F958&lt;&gt;"",INDEX(tb_MainDatabase[ราคา],MATCH(F958,tb_MainDatabase[Link],0)),"")*J958</f>
        <v>450</v>
      </c>
      <c r="L958" s="65">
        <v>60.0</v>
      </c>
      <c r="M958" s="57">
        <f t="shared" si="2"/>
        <v>390</v>
      </c>
      <c r="N958" s="75">
        <f t="shared" si="3"/>
        <v>390</v>
      </c>
      <c r="O958" s="77" t="s">
        <v>60</v>
      </c>
      <c r="P958" s="142">
        <v>46079.0</v>
      </c>
      <c r="Q958" s="80">
        <v>0.8416666666666667</v>
      </c>
      <c r="R958" s="84" t="str">
        <f t="shared" si="4"/>
        <v>1772111547553130296</v>
      </c>
      <c r="S958" s="84"/>
      <c r="T958" s="84"/>
    </row>
    <row r="959" ht="22.5" customHeight="1">
      <c r="A959" s="115" t="s">
        <v>1160</v>
      </c>
      <c r="B959" s="44">
        <v>46080.0</v>
      </c>
      <c r="C959" s="46" t="s">
        <v>1192</v>
      </c>
      <c r="D959" s="48" t="s">
        <v>1927</v>
      </c>
      <c r="E959" s="51">
        <v>2.02600000000299E14</v>
      </c>
      <c r="F959" s="53" t="s">
        <v>77</v>
      </c>
      <c r="G959" s="57">
        <f t="array" ref="G959">IF(F959&lt;&gt;"",INDEX(tb_MainDatabase[Barcode],MATCH(F959,tb_MainDatabase[Link],0)),"")</f>
        <v>8857128012030</v>
      </c>
      <c r="H959" s="62" t="str">
        <f t="array" ref="H959">IF(F959&lt;&gt;"",INDEX(tb_MainDatabase[Grand],MATCH(F959,tb_MainDatabase[Link],0)),"")</f>
        <v>EDP</v>
      </c>
      <c r="I959" s="62" t="str">
        <f t="array" ref="I959">IF(F959&lt;&gt;"",INDEX(tb_MainDatabase[Size],MATCH(F959,tb_MainDatabase[Link],0)),"")</f>
        <v>10 ml.</v>
      </c>
      <c r="J959" s="65">
        <v>1.0</v>
      </c>
      <c r="K959" s="57">
        <f t="array" ref="K959">IF(F959&lt;&gt;"",INDEX(tb_MainDatabase[ราคา],MATCH(F959,tb_MainDatabase[Link],0)),"")*J959</f>
        <v>450</v>
      </c>
      <c r="L959" s="65">
        <v>60.0</v>
      </c>
      <c r="M959" s="57">
        <f t="shared" si="2"/>
        <v>390</v>
      </c>
      <c r="N959" s="75">
        <f t="shared" si="3"/>
        <v>390</v>
      </c>
      <c r="O959" s="77" t="s">
        <v>133</v>
      </c>
      <c r="P959" s="142"/>
      <c r="Q959" s="80"/>
      <c r="R959" s="84" t="str">
        <f t="shared" si="4"/>
        <v>1772167641800677332</v>
      </c>
      <c r="S959" s="84"/>
      <c r="T959" s="84"/>
    </row>
    <row r="960" ht="22.5" customHeight="1">
      <c r="A960" s="115" t="s">
        <v>1160</v>
      </c>
      <c r="B960" s="44">
        <v>46080.0</v>
      </c>
      <c r="C960" s="46" t="s">
        <v>1192</v>
      </c>
      <c r="D960" s="48" t="s">
        <v>1929</v>
      </c>
      <c r="E960" s="51">
        <v>2.026000000003E14</v>
      </c>
      <c r="F960" s="53" t="s">
        <v>94</v>
      </c>
      <c r="G960" s="57">
        <f t="array" ref="G960">IF(F960&lt;&gt;"",INDEX(tb_MainDatabase[Barcode],MATCH(F960,tb_MainDatabase[Link],0)),"")</f>
        <v>8857128012039</v>
      </c>
      <c r="H960" s="62" t="str">
        <f t="array" ref="H960">IF(F960&lt;&gt;"",INDEX(tb_MainDatabase[Grand],MATCH(F960,tb_MainDatabase[Link],0)),"")</f>
        <v>EDP</v>
      </c>
      <c r="I960" s="62" t="str">
        <f t="array" ref="I960">IF(F960&lt;&gt;"",INDEX(tb_MainDatabase[Size],MATCH(F960,tb_MainDatabase[Link],0)),"")</f>
        <v>10 ml.</v>
      </c>
      <c r="J960" s="65">
        <v>1.0</v>
      </c>
      <c r="K960" s="57">
        <f t="array" ref="K960">IF(F960&lt;&gt;"",INDEX(tb_MainDatabase[ราคา],MATCH(F960,tb_MainDatabase[Link],0)),"")*J960</f>
        <v>450</v>
      </c>
      <c r="L960" s="65">
        <v>60.0</v>
      </c>
      <c r="M960" s="57">
        <f t="shared" si="2"/>
        <v>390</v>
      </c>
      <c r="N960" s="75">
        <f t="shared" si="3"/>
        <v>1170</v>
      </c>
      <c r="O960" s="77" t="s">
        <v>60</v>
      </c>
      <c r="P960" s="142">
        <v>46080.0</v>
      </c>
      <c r="Q960" s="80">
        <v>0.5013888888888889</v>
      </c>
      <c r="R960" s="84" t="str">
        <f t="shared" si="4"/>
        <v>1772168559360581823</v>
      </c>
      <c r="S960" s="84"/>
      <c r="T960" s="84"/>
    </row>
    <row r="961" ht="22.5" customHeight="1">
      <c r="A961" s="115" t="s">
        <v>1160</v>
      </c>
      <c r="B961" s="44">
        <v>46080.0</v>
      </c>
      <c r="C961" s="46" t="s">
        <v>1192</v>
      </c>
      <c r="D961" s="48" t="s">
        <v>1929</v>
      </c>
      <c r="E961" s="51">
        <v>2.026000000003E14</v>
      </c>
      <c r="F961" s="53" t="s">
        <v>98</v>
      </c>
      <c r="G961" s="57">
        <f t="array" ref="G961">IF(F961&lt;&gt;"",INDEX(tb_MainDatabase[Barcode],MATCH(F961,tb_MainDatabase[Link],0)),"")</f>
        <v>8857128012027</v>
      </c>
      <c r="H961" s="62" t="str">
        <f t="array" ref="H961">IF(F961&lt;&gt;"",INDEX(tb_MainDatabase[Grand],MATCH(F961,tb_MainDatabase[Link],0)),"")</f>
        <v>EDP</v>
      </c>
      <c r="I961" s="62" t="str">
        <f t="array" ref="I961">IF(F961&lt;&gt;"",INDEX(tb_MainDatabase[Size],MATCH(F961,tb_MainDatabase[Link],0)),"")</f>
        <v>10 ml.</v>
      </c>
      <c r="J961" s="65">
        <v>1.0</v>
      </c>
      <c r="K961" s="57">
        <f t="array" ref="K961">IF(F961&lt;&gt;"",INDEX(tb_MainDatabase[ราคา],MATCH(F961,tb_MainDatabase[Link],0)),"")*J961</f>
        <v>450</v>
      </c>
      <c r="L961" s="65">
        <v>60.0</v>
      </c>
      <c r="M961" s="57">
        <f t="shared" si="2"/>
        <v>390</v>
      </c>
      <c r="N961" s="75">
        <f t="shared" si="3"/>
        <v>0</v>
      </c>
      <c r="O961" s="77"/>
      <c r="P961" s="107"/>
      <c r="Q961" s="80"/>
      <c r="R961" s="84">
        <f t="shared" si="4"/>
        <v>0</v>
      </c>
      <c r="S961" s="84"/>
      <c r="T961" s="84"/>
    </row>
    <row r="962" ht="22.5" customHeight="1">
      <c r="A962" s="115" t="s">
        <v>1160</v>
      </c>
      <c r="B962" s="44">
        <v>46080.0</v>
      </c>
      <c r="C962" s="46" t="s">
        <v>1192</v>
      </c>
      <c r="D962" s="48" t="s">
        <v>1929</v>
      </c>
      <c r="E962" s="51">
        <v>2.026000000003E14</v>
      </c>
      <c r="F962" s="53" t="s">
        <v>1092</v>
      </c>
      <c r="G962" s="57">
        <f t="array" ref="G962">IF(F962&lt;&gt;"",INDEX(tb_MainDatabase[Barcode],MATCH(F962,tb_MainDatabase[Link],0)),"")</f>
        <v>8857128012077</v>
      </c>
      <c r="H962" s="62" t="str">
        <f t="array" ref="H962">IF(F962&lt;&gt;"",INDEX(tb_MainDatabase[Grand],MATCH(F962,tb_MainDatabase[Link],0)),"")</f>
        <v>EDP</v>
      </c>
      <c r="I962" s="62" t="str">
        <f t="array" ref="I962">IF(F962&lt;&gt;"",INDEX(tb_MainDatabase[Size],MATCH(F962,tb_MainDatabase[Link],0)),"")</f>
        <v>10 ml.</v>
      </c>
      <c r="J962" s="65">
        <v>1.0</v>
      </c>
      <c r="K962" s="57">
        <f t="array" ref="K962">IF(F962&lt;&gt;"",INDEX(tb_MainDatabase[ราคา],MATCH(F962,tb_MainDatabase[Link],0)),"")*J962</f>
        <v>450</v>
      </c>
      <c r="L962" s="65">
        <v>60.0</v>
      </c>
      <c r="M962" s="57">
        <f t="shared" si="2"/>
        <v>390</v>
      </c>
      <c r="N962" s="75">
        <f t="shared" si="3"/>
        <v>0</v>
      </c>
      <c r="O962" s="77"/>
      <c r="P962" s="107"/>
      <c r="Q962" s="80"/>
      <c r="R962" s="84">
        <f t="shared" si="4"/>
        <v>0</v>
      </c>
      <c r="S962" s="84"/>
      <c r="T962" s="84"/>
    </row>
    <row r="963" ht="22.5" customHeight="1">
      <c r="A963" s="115" t="s">
        <v>1160</v>
      </c>
      <c r="B963" s="44">
        <v>46080.0</v>
      </c>
      <c r="C963" s="46" t="s">
        <v>1192</v>
      </c>
      <c r="D963" s="48" t="s">
        <v>1929</v>
      </c>
      <c r="E963" s="51">
        <v>2.026000000003E14</v>
      </c>
      <c r="F963" s="53" t="s">
        <v>1721</v>
      </c>
      <c r="G963" s="57">
        <f t="array" ref="G963">IF(F963&lt;&gt;"",INDEX(tb_MainDatabase[Barcode],MATCH(F963,tb_MainDatabase[Link],0)),"")</f>
        <v>8857128012150</v>
      </c>
      <c r="H963" s="62" t="str">
        <f t="array" ref="H963">IF(F963&lt;&gt;"",INDEX(tb_MainDatabase[Grand],MATCH(F963,tb_MainDatabase[Link],0)),"")</f>
        <v>EDP</v>
      </c>
      <c r="I963" s="62" t="str">
        <f t="array" ref="I963">IF(F963&lt;&gt;"",INDEX(tb_MainDatabase[Size],MATCH(F963,tb_MainDatabase[Link],0)),"")</f>
        <v>4 ml.</v>
      </c>
      <c r="J963" s="65">
        <v>1.0</v>
      </c>
      <c r="K963" s="57">
        <f t="array" ref="K963">IF(F963&lt;&gt;"",INDEX(tb_MainDatabase[ราคา],MATCH(F963,tb_MainDatabase[Link],0)),"")*J963</f>
        <v>179</v>
      </c>
      <c r="L963" s="65">
        <v>179.0</v>
      </c>
      <c r="M963" s="57">
        <f t="shared" si="2"/>
        <v>0</v>
      </c>
      <c r="N963" s="75">
        <f t="shared" si="3"/>
        <v>0</v>
      </c>
      <c r="O963" s="77"/>
      <c r="P963" s="107"/>
      <c r="Q963" s="80"/>
      <c r="R963" s="84">
        <f t="shared" si="4"/>
        <v>0</v>
      </c>
      <c r="S963" s="84"/>
      <c r="T963" s="84"/>
    </row>
    <row r="964" ht="22.5" customHeight="1">
      <c r="A964" s="115" t="s">
        <v>1160</v>
      </c>
      <c r="B964" s="44">
        <v>46080.0</v>
      </c>
      <c r="C964" s="46" t="s">
        <v>1192</v>
      </c>
      <c r="D964" s="48" t="s">
        <v>1939</v>
      </c>
      <c r="E964" s="51">
        <v>2.02600000000301E14</v>
      </c>
      <c r="F964" s="53" t="s">
        <v>288</v>
      </c>
      <c r="G964" s="57">
        <f t="array" ref="G964">IF(F964&lt;&gt;"",INDEX(tb_MainDatabase[Barcode],MATCH(F964,tb_MainDatabase[Link],0)),"")</f>
        <v>8857128012062</v>
      </c>
      <c r="H964" s="62" t="str">
        <f t="array" ref="H964">IF(F964&lt;&gt;"",INDEX(tb_MainDatabase[Grand],MATCH(F964,tb_MainDatabase[Link],0)),"")</f>
        <v>EDP</v>
      </c>
      <c r="I964" s="62" t="str">
        <f t="array" ref="I964">IF(F964&lt;&gt;"",INDEX(tb_MainDatabase[Size],MATCH(F964,tb_MainDatabase[Link],0)),"")</f>
        <v>10 ml.</v>
      </c>
      <c r="J964" s="65">
        <v>1.0</v>
      </c>
      <c r="K964" s="57">
        <f t="array" ref="K964">IF(F964&lt;&gt;"",INDEX(tb_MainDatabase[ราคา],MATCH(F964,tb_MainDatabase[Link],0)),"")*J964</f>
        <v>450</v>
      </c>
      <c r="L964" s="65">
        <v>60.0</v>
      </c>
      <c r="M964" s="57">
        <f t="shared" si="2"/>
        <v>390</v>
      </c>
      <c r="N964" s="75">
        <f t="shared" si="3"/>
        <v>390</v>
      </c>
      <c r="O964" s="77" t="s">
        <v>133</v>
      </c>
      <c r="P964" s="107"/>
      <c r="Q964" s="80"/>
      <c r="R964" s="84" t="str">
        <f t="shared" si="4"/>
        <v>1772176230045311870</v>
      </c>
      <c r="S964" s="84"/>
      <c r="T964" s="84"/>
    </row>
    <row r="965" ht="22.5" customHeight="1">
      <c r="A965" s="115" t="s">
        <v>1160</v>
      </c>
      <c r="B965" s="44">
        <v>46080.0</v>
      </c>
      <c r="C965" s="46" t="s">
        <v>1192</v>
      </c>
      <c r="D965" s="48" t="s">
        <v>1941</v>
      </c>
      <c r="E965" s="51">
        <v>2.02600000000302E14</v>
      </c>
      <c r="F965" s="53" t="s">
        <v>278</v>
      </c>
      <c r="G965" s="57">
        <f t="array" ref="G965">IF(F965&lt;&gt;"",INDEX(tb_MainDatabase[Barcode],MATCH(F965,tb_MainDatabase[Link],0)),"")</f>
        <v>8857128012055</v>
      </c>
      <c r="H965" s="62" t="str">
        <f t="array" ref="H965">IF(F965&lt;&gt;"",INDEX(tb_MainDatabase[Grand],MATCH(F965,tb_MainDatabase[Link],0)),"")</f>
        <v>EDP</v>
      </c>
      <c r="I965" s="62" t="str">
        <f t="array" ref="I965">IF(F965&lt;&gt;"",INDEX(tb_MainDatabase[Size],MATCH(F965,tb_MainDatabase[Link],0)),"")</f>
        <v>10 ml.</v>
      </c>
      <c r="J965" s="65">
        <v>1.0</v>
      </c>
      <c r="K965" s="57">
        <f t="array" ref="K965">IF(F965&lt;&gt;"",INDEX(tb_MainDatabase[ราคา],MATCH(F965,tb_MainDatabase[Link],0)),"")*J965</f>
        <v>450</v>
      </c>
      <c r="L965" s="65">
        <v>60.0</v>
      </c>
      <c r="M965" s="57">
        <f t="shared" si="2"/>
        <v>390</v>
      </c>
      <c r="N965" s="75">
        <f t="shared" si="3"/>
        <v>1170</v>
      </c>
      <c r="O965" s="77" t="s">
        <v>370</v>
      </c>
      <c r="P965" s="142">
        <v>46080.0</v>
      </c>
      <c r="Q965" s="80">
        <v>0.6305555555555555</v>
      </c>
      <c r="R965" s="84" t="str">
        <f t="shared" si="4"/>
        <v>1772179140320592503</v>
      </c>
      <c r="S965" s="84"/>
      <c r="T965" s="84"/>
    </row>
    <row r="966" ht="22.5" customHeight="1">
      <c r="A966" s="115" t="s">
        <v>1160</v>
      </c>
      <c r="B966" s="44">
        <v>46080.0</v>
      </c>
      <c r="C966" s="46" t="s">
        <v>1192</v>
      </c>
      <c r="D966" s="48" t="s">
        <v>1941</v>
      </c>
      <c r="E966" s="51">
        <v>2.02600000000302E14</v>
      </c>
      <c r="F966" s="53" t="s">
        <v>98</v>
      </c>
      <c r="G966" s="57">
        <f t="array" ref="G966">IF(F966&lt;&gt;"",INDEX(tb_MainDatabase[Barcode],MATCH(F966,tb_MainDatabase[Link],0)),"")</f>
        <v>8857128012027</v>
      </c>
      <c r="H966" s="62" t="str">
        <f t="array" ref="H966">IF(F966&lt;&gt;"",INDEX(tb_MainDatabase[Grand],MATCH(F966,tb_MainDatabase[Link],0)),"")</f>
        <v>EDP</v>
      </c>
      <c r="I966" s="62" t="str">
        <f t="array" ref="I966">IF(F966&lt;&gt;"",INDEX(tb_MainDatabase[Size],MATCH(F966,tb_MainDatabase[Link],0)),"")</f>
        <v>10 ml.</v>
      </c>
      <c r="J966" s="65">
        <v>1.0</v>
      </c>
      <c r="K966" s="57">
        <f t="array" ref="K966">IF(F966&lt;&gt;"",INDEX(tb_MainDatabase[ราคา],MATCH(F966,tb_MainDatabase[Link],0)),"")*J966</f>
        <v>450</v>
      </c>
      <c r="L966" s="65">
        <v>60.0</v>
      </c>
      <c r="M966" s="57">
        <f t="shared" si="2"/>
        <v>390</v>
      </c>
      <c r="N966" s="75">
        <f t="shared" si="3"/>
        <v>0</v>
      </c>
      <c r="O966" s="77"/>
      <c r="P966" s="107"/>
      <c r="Q966" s="80"/>
      <c r="R966" s="84">
        <f t="shared" si="4"/>
        <v>0</v>
      </c>
      <c r="S966" s="84"/>
      <c r="T966" s="84"/>
    </row>
    <row r="967" ht="22.5" customHeight="1">
      <c r="A967" s="115" t="s">
        <v>1160</v>
      </c>
      <c r="B967" s="44">
        <v>46080.0</v>
      </c>
      <c r="C967" s="46" t="s">
        <v>1192</v>
      </c>
      <c r="D967" s="48" t="s">
        <v>1941</v>
      </c>
      <c r="E967" s="51">
        <v>2.02600000000302E14</v>
      </c>
      <c r="F967" s="53" t="s">
        <v>1092</v>
      </c>
      <c r="G967" s="57">
        <f t="array" ref="G967">IF(F967&lt;&gt;"",INDEX(tb_MainDatabase[Barcode],MATCH(F967,tb_MainDatabase[Link],0)),"")</f>
        <v>8857128012077</v>
      </c>
      <c r="H967" s="62" t="str">
        <f t="array" ref="H967">IF(F967&lt;&gt;"",INDEX(tb_MainDatabase[Grand],MATCH(F967,tb_MainDatabase[Link],0)),"")</f>
        <v>EDP</v>
      </c>
      <c r="I967" s="62" t="str">
        <f t="array" ref="I967">IF(F967&lt;&gt;"",INDEX(tb_MainDatabase[Size],MATCH(F967,tb_MainDatabase[Link],0)),"")</f>
        <v>10 ml.</v>
      </c>
      <c r="J967" s="65">
        <v>1.0</v>
      </c>
      <c r="K967" s="57">
        <f t="array" ref="K967">IF(F967&lt;&gt;"",INDEX(tb_MainDatabase[ราคา],MATCH(F967,tb_MainDatabase[Link],0)),"")*J967</f>
        <v>450</v>
      </c>
      <c r="L967" s="65">
        <v>60.0</v>
      </c>
      <c r="M967" s="57">
        <f t="shared" si="2"/>
        <v>390</v>
      </c>
      <c r="N967" s="75">
        <f t="shared" si="3"/>
        <v>0</v>
      </c>
      <c r="O967" s="77"/>
      <c r="P967" s="107"/>
      <c r="Q967" s="80"/>
      <c r="R967" s="84">
        <f t="shared" si="4"/>
        <v>0</v>
      </c>
      <c r="S967" s="84"/>
      <c r="T967" s="84"/>
    </row>
    <row r="968" ht="22.5" customHeight="1">
      <c r="A968" s="115" t="s">
        <v>1160</v>
      </c>
      <c r="B968" s="44">
        <v>46080.0</v>
      </c>
      <c r="C968" s="46" t="s">
        <v>1192</v>
      </c>
      <c r="D968" s="48" t="s">
        <v>1941</v>
      </c>
      <c r="E968" s="51">
        <v>2.02600000000302E14</v>
      </c>
      <c r="F968" s="53" t="s">
        <v>1202</v>
      </c>
      <c r="G968" s="57">
        <f t="array" ref="G968">IF(F968&lt;&gt;"",INDEX(tb_MainDatabase[Barcode],MATCH(F968,tb_MainDatabase[Link],0)),"")</f>
        <v>8857128012071</v>
      </c>
      <c r="H968" s="62" t="str">
        <f t="array" ref="H968">IF(F968&lt;&gt;"",INDEX(tb_MainDatabase[Grand],MATCH(F968,tb_MainDatabase[Link],0)),"")</f>
        <v>EDP</v>
      </c>
      <c r="I968" s="62" t="str">
        <f t="array" ref="I968">IF(F968&lt;&gt;"",INDEX(tb_MainDatabase[Size],MATCH(F968,tb_MainDatabase[Link],0)),"")</f>
        <v>4 ml.</v>
      </c>
      <c r="J968" s="65">
        <v>1.0</v>
      </c>
      <c r="K968" s="57">
        <f t="array" ref="K968">IF(F968&lt;&gt;"",INDEX(tb_MainDatabase[ราคา],MATCH(F968,tb_MainDatabase[Link],0)),"")*J968</f>
        <v>179</v>
      </c>
      <c r="L968" s="65">
        <v>179.0</v>
      </c>
      <c r="M968" s="57">
        <f t="shared" si="2"/>
        <v>0</v>
      </c>
      <c r="N968" s="75">
        <f t="shared" si="3"/>
        <v>0</v>
      </c>
      <c r="O968" s="77"/>
      <c r="P968" s="107"/>
      <c r="Q968" s="80"/>
      <c r="R968" s="84">
        <f t="shared" si="4"/>
        <v>0</v>
      </c>
      <c r="S968" s="84"/>
      <c r="T968" s="84"/>
    </row>
    <row r="969" ht="22.5" customHeight="1">
      <c r="A969" s="115" t="s">
        <v>1160</v>
      </c>
      <c r="B969" s="44">
        <v>46080.0</v>
      </c>
      <c r="C969" s="46" t="s">
        <v>1192</v>
      </c>
      <c r="D969" s="48" t="s">
        <v>1947</v>
      </c>
      <c r="E969" s="51">
        <v>2.02600000000303E14</v>
      </c>
      <c r="F969" s="53" t="s">
        <v>321</v>
      </c>
      <c r="G969" s="57">
        <f t="array" ref="G969">IF(F969&lt;&gt;"",INDEX(tb_MainDatabase[Barcode],MATCH(F969,tb_MainDatabase[Link],0)),"")</f>
        <v>8857128011591</v>
      </c>
      <c r="H969" s="62" t="str">
        <f t="array" ref="H969">IF(F969&lt;&gt;"",INDEX(tb_MainDatabase[Grand],MATCH(F969,tb_MainDatabase[Link],0)),"")</f>
        <v>PARFUM</v>
      </c>
      <c r="I969" s="62" t="str">
        <f t="array" ref="I969">IF(F969&lt;&gt;"",INDEX(tb_MainDatabase[Size],MATCH(F969,tb_MainDatabase[Link],0)),"")</f>
        <v>50 ml.</v>
      </c>
      <c r="J969" s="65">
        <v>2.0</v>
      </c>
      <c r="K969" s="57">
        <f t="array" ref="K969">IF(F969&lt;&gt;"",INDEX(tb_MainDatabase[ราคา],MATCH(F969,tb_MainDatabase[Link],0)),"")*J969</f>
        <v>6080</v>
      </c>
      <c r="L969" s="65">
        <v>250.0</v>
      </c>
      <c r="M969" s="57">
        <f t="shared" si="2"/>
        <v>5580</v>
      </c>
      <c r="N969" s="75">
        <f t="shared" si="3"/>
        <v>5580</v>
      </c>
      <c r="O969" s="77" t="s">
        <v>370</v>
      </c>
      <c r="P969" s="142">
        <v>46080.0</v>
      </c>
      <c r="Q969" s="80">
        <v>0.6451388888888889</v>
      </c>
      <c r="R969" s="84" t="str">
        <f t="shared" si="4"/>
        <v>1772180432191880835</v>
      </c>
      <c r="S969" s="84"/>
      <c r="T969" s="84"/>
    </row>
    <row r="970" ht="22.5" customHeight="1">
      <c r="A970" s="115" t="s">
        <v>1160</v>
      </c>
      <c r="B970" s="44">
        <v>46080.0</v>
      </c>
      <c r="C970" s="46" t="s">
        <v>1192</v>
      </c>
      <c r="D970" s="48" t="s">
        <v>1947</v>
      </c>
      <c r="E970" s="51">
        <v>2.02600000000303E14</v>
      </c>
      <c r="F970" s="53" t="s">
        <v>120</v>
      </c>
      <c r="G970" s="108">
        <f t="array" ref="G970">IF(F970&lt;&gt;"",INDEX(tb_MainDatabase[Barcode],MATCH(F970,tb_MainDatabase[Link],0)),"")</f>
        <v>8857128012160</v>
      </c>
      <c r="H970" s="62" t="str">
        <f t="array" ref="H970">IF(F970&lt;&gt;"",INDEX(tb_MainDatabase[Grand],MATCH(F970,tb_MainDatabase[Link],0)),"")</f>
        <v>EDP</v>
      </c>
      <c r="I970" s="62" t="str">
        <f t="array" ref="I970">IF(F970&lt;&gt;"",INDEX(tb_MainDatabase[Size],MATCH(F970,tb_MainDatabase[Link],0)),"")</f>
        <v>10 ml.</v>
      </c>
      <c r="J970" s="65">
        <v>2.0</v>
      </c>
      <c r="K970" s="57">
        <f t="array" ref="K970">IF(F970&lt;&gt;"",INDEX(tb_MainDatabase[ราคา],MATCH(F970,tb_MainDatabase[Link],0)),"")*J970</f>
        <v>900</v>
      </c>
      <c r="L970" s="65">
        <v>450.0</v>
      </c>
      <c r="M970" s="57">
        <f t="shared" si="2"/>
        <v>0</v>
      </c>
      <c r="N970" s="75">
        <f t="shared" si="3"/>
        <v>0</v>
      </c>
      <c r="O970" s="77"/>
      <c r="P970" s="107"/>
      <c r="Q970" s="80"/>
      <c r="R970" s="84">
        <f t="shared" si="4"/>
        <v>0</v>
      </c>
      <c r="S970" s="84"/>
      <c r="T970" s="84"/>
    </row>
    <row r="971" ht="22.5" customHeight="1">
      <c r="A971" s="115" t="s">
        <v>1160</v>
      </c>
      <c r="B971" s="44">
        <v>46080.0</v>
      </c>
      <c r="C971" s="46" t="s">
        <v>1192</v>
      </c>
      <c r="D971" s="48" t="s">
        <v>1950</v>
      </c>
      <c r="E971" s="51">
        <v>2.02600000000304E14</v>
      </c>
      <c r="F971" s="53" t="s">
        <v>86</v>
      </c>
      <c r="G971" s="57">
        <f t="array" ref="G971">IF(F971&lt;&gt;"",INDEX(tb_MainDatabase[Barcode],MATCH(F971,tb_MainDatabase[Link],0)),"")</f>
        <v>8857128012041</v>
      </c>
      <c r="H971" s="62" t="str">
        <f t="array" ref="H971">IF(F971&lt;&gt;"",INDEX(tb_MainDatabase[Grand],MATCH(F971,tb_MainDatabase[Link],0)),"")</f>
        <v>EDP</v>
      </c>
      <c r="I971" s="62" t="str">
        <f t="array" ref="I971">IF(F971&lt;&gt;"",INDEX(tb_MainDatabase[Size],MATCH(F971,tb_MainDatabase[Link],0)),"")</f>
        <v>10 ml.</v>
      </c>
      <c r="J971" s="65">
        <v>1.0</v>
      </c>
      <c r="K971" s="57">
        <f t="array" ref="K971">IF(F971&lt;&gt;"",INDEX(tb_MainDatabase[ราคา],MATCH(F971,tb_MainDatabase[Link],0)),"")*J971</f>
        <v>450</v>
      </c>
      <c r="L971" s="65">
        <v>60.0</v>
      </c>
      <c r="M971" s="57">
        <f t="shared" si="2"/>
        <v>390</v>
      </c>
      <c r="N971" s="75">
        <f t="shared" si="3"/>
        <v>390</v>
      </c>
      <c r="O971" s="77" t="s">
        <v>133</v>
      </c>
      <c r="P971" s="107"/>
      <c r="Q971" s="80"/>
      <c r="R971" s="84" t="str">
        <f t="shared" si="4"/>
        <v>1772181091946193494</v>
      </c>
      <c r="S971" s="84"/>
      <c r="T971" s="84"/>
    </row>
    <row r="972" ht="22.5" customHeight="1">
      <c r="A972" s="115" t="s">
        <v>1160</v>
      </c>
      <c r="B972" s="44">
        <v>46080.0</v>
      </c>
      <c r="C972" s="46" t="s">
        <v>1192</v>
      </c>
      <c r="D972" s="48" t="s">
        <v>1953</v>
      </c>
      <c r="E972" s="51">
        <v>2.02600000000305E14</v>
      </c>
      <c r="F972" s="53" t="s">
        <v>94</v>
      </c>
      <c r="G972" s="57">
        <f t="array" ref="G972">IF(F972&lt;&gt;"",INDEX(tb_MainDatabase[Barcode],MATCH(F972,tb_MainDatabase[Link],0)),"")</f>
        <v>8857128012039</v>
      </c>
      <c r="H972" s="62" t="str">
        <f t="array" ref="H972">IF(F972&lt;&gt;"",INDEX(tb_MainDatabase[Grand],MATCH(F972,tb_MainDatabase[Link],0)),"")</f>
        <v>EDP</v>
      </c>
      <c r="I972" s="62" t="str">
        <f t="array" ref="I972">IF(F972&lt;&gt;"",INDEX(tb_MainDatabase[Size],MATCH(F972,tb_MainDatabase[Link],0)),"")</f>
        <v>10 ml.</v>
      </c>
      <c r="J972" s="65">
        <v>1.0</v>
      </c>
      <c r="K972" s="57">
        <f t="array" ref="K972">IF(F972&lt;&gt;"",INDEX(tb_MainDatabase[ราคา],MATCH(F972,tb_MainDatabase[Link],0)),"")*J972</f>
        <v>450</v>
      </c>
      <c r="L972" s="65">
        <v>60.0</v>
      </c>
      <c r="M972" s="57">
        <f t="shared" si="2"/>
        <v>390</v>
      </c>
      <c r="N972" s="75">
        <f t="shared" si="3"/>
        <v>780</v>
      </c>
      <c r="O972" s="77" t="s">
        <v>370</v>
      </c>
      <c r="P972" s="142">
        <v>46080.0</v>
      </c>
      <c r="Q972" s="80">
        <v>0.8909722222222223</v>
      </c>
      <c r="R972" s="84" t="str">
        <f t="shared" si="4"/>
        <v>1772202155961445047</v>
      </c>
      <c r="S972" s="84"/>
      <c r="T972" s="84"/>
    </row>
    <row r="973" ht="22.5" customHeight="1">
      <c r="A973" s="115" t="s">
        <v>1160</v>
      </c>
      <c r="B973" s="44">
        <v>46080.0</v>
      </c>
      <c r="C973" s="46" t="s">
        <v>1192</v>
      </c>
      <c r="D973" s="48" t="s">
        <v>1953</v>
      </c>
      <c r="E973" s="51">
        <v>2.02600000000305E14</v>
      </c>
      <c r="F973" s="53" t="s">
        <v>86</v>
      </c>
      <c r="G973" s="57">
        <f t="array" ref="G973">IF(F973&lt;&gt;"",INDEX(tb_MainDatabase[Barcode],MATCH(F973,tb_MainDatabase[Link],0)),"")</f>
        <v>8857128012041</v>
      </c>
      <c r="H973" s="62" t="str">
        <f t="array" ref="H973">IF(F973&lt;&gt;"",INDEX(tb_MainDatabase[Grand],MATCH(F973,tb_MainDatabase[Link],0)),"")</f>
        <v>EDP</v>
      </c>
      <c r="I973" s="62" t="str">
        <f t="array" ref="I973">IF(F973&lt;&gt;"",INDEX(tb_MainDatabase[Size],MATCH(F973,tb_MainDatabase[Link],0)),"")</f>
        <v>10 ml.</v>
      </c>
      <c r="J973" s="65">
        <v>1.0</v>
      </c>
      <c r="K973" s="57">
        <f t="array" ref="K973">IF(F973&lt;&gt;"",INDEX(tb_MainDatabase[ราคา],MATCH(F973,tb_MainDatabase[Link],0)),"")*J973</f>
        <v>450</v>
      </c>
      <c r="L973" s="65">
        <v>60.0</v>
      </c>
      <c r="M973" s="57">
        <f t="shared" si="2"/>
        <v>390</v>
      </c>
      <c r="N973" s="75">
        <f t="shared" si="3"/>
        <v>0</v>
      </c>
      <c r="O973" s="77"/>
      <c r="P973" s="107"/>
      <c r="Q973" s="80"/>
      <c r="R973" s="84">
        <f t="shared" si="4"/>
        <v>0</v>
      </c>
      <c r="S973" s="84"/>
      <c r="T973" s="84"/>
    </row>
    <row r="974" ht="22.5" customHeight="1">
      <c r="A974" s="115" t="s">
        <v>1160</v>
      </c>
      <c r="B974" s="44">
        <v>46081.0</v>
      </c>
      <c r="C974" s="46" t="s">
        <v>601</v>
      </c>
      <c r="D974" s="48" t="s">
        <v>1957</v>
      </c>
      <c r="E974" s="51">
        <v>2.02600000000306E14</v>
      </c>
      <c r="F974" s="53" t="s">
        <v>165</v>
      </c>
      <c r="G974" s="57">
        <f t="array" ref="G974">IF(F974&lt;&gt;"",INDEX(tb_MainDatabase[Barcode],MATCH(F974,tb_MainDatabase[Link],0)),"")</f>
        <v>8857128012018</v>
      </c>
      <c r="H974" s="62" t="str">
        <f t="array" ref="H974">IF(F974&lt;&gt;"",INDEX(tb_MainDatabase[Grand],MATCH(F974,tb_MainDatabase[Link],0)),"")</f>
        <v>EDP</v>
      </c>
      <c r="I974" s="62" t="str">
        <f t="array" ref="I974">IF(F974&lt;&gt;"",INDEX(tb_MainDatabase[Size],MATCH(F974,tb_MainDatabase[Link],0)),"")</f>
        <v>50 ml.</v>
      </c>
      <c r="J974" s="65">
        <v>1.0</v>
      </c>
      <c r="K974" s="57">
        <f t="array" ref="K974">IF(F974&lt;&gt;"",INDEX(tb_MainDatabase[ราคา],MATCH(F974,tb_MainDatabase[Link],0)),"")*J974</f>
        <v>1890</v>
      </c>
      <c r="L974" s="65">
        <v>300.0</v>
      </c>
      <c r="M974" s="57">
        <f t="shared" si="2"/>
        <v>1590</v>
      </c>
      <c r="N974" s="75">
        <f t="shared" si="3"/>
        <v>1590</v>
      </c>
      <c r="O974" s="77" t="s">
        <v>370</v>
      </c>
      <c r="P974" s="142">
        <v>46081.0</v>
      </c>
      <c r="Q974" s="80">
        <v>0.5791666666666667</v>
      </c>
      <c r="R974" s="84" t="str">
        <f t="shared" si="4"/>
        <v>1772261554455171379</v>
      </c>
      <c r="S974" s="84"/>
      <c r="T974" s="84"/>
    </row>
    <row r="975" ht="22.5" customHeight="1">
      <c r="A975" s="115" t="s">
        <v>1160</v>
      </c>
      <c r="B975" s="44">
        <v>46081.0</v>
      </c>
      <c r="C975" s="46" t="s">
        <v>601</v>
      </c>
      <c r="D975" s="48" t="s">
        <v>1957</v>
      </c>
      <c r="E975" s="51">
        <v>2.02600000000306E14</v>
      </c>
      <c r="F975" s="53" t="s">
        <v>1721</v>
      </c>
      <c r="G975" s="57">
        <f t="array" ref="G975">IF(F975&lt;&gt;"",INDEX(tb_MainDatabase[Barcode],MATCH(F975,tb_MainDatabase[Link],0)),"")</f>
        <v>8857128012150</v>
      </c>
      <c r="H975" s="62" t="str">
        <f t="array" ref="H975">IF(F975&lt;&gt;"",INDEX(tb_MainDatabase[Grand],MATCH(F975,tb_MainDatabase[Link],0)),"")</f>
        <v>EDP</v>
      </c>
      <c r="I975" s="62" t="str">
        <f t="array" ref="I975">IF(F975&lt;&gt;"",INDEX(tb_MainDatabase[Size],MATCH(F975,tb_MainDatabase[Link],0)),"")</f>
        <v>4 ml.</v>
      </c>
      <c r="J975" s="65">
        <v>1.0</v>
      </c>
      <c r="K975" s="57">
        <f t="array" ref="K975">IF(F975&lt;&gt;"",INDEX(tb_MainDatabase[ราคา],MATCH(F975,tb_MainDatabase[Link],0)),"")*J975</f>
        <v>179</v>
      </c>
      <c r="L975" s="65">
        <v>179.0</v>
      </c>
      <c r="M975" s="57">
        <f t="shared" si="2"/>
        <v>0</v>
      </c>
      <c r="N975" s="75">
        <f t="shared" si="3"/>
        <v>0</v>
      </c>
      <c r="O975" s="77"/>
      <c r="P975" s="107"/>
      <c r="Q975" s="80"/>
      <c r="R975" s="84">
        <f t="shared" si="4"/>
        <v>0</v>
      </c>
      <c r="S975" s="84"/>
      <c r="T975" s="84"/>
    </row>
    <row r="976" ht="22.5" customHeight="1">
      <c r="A976" s="115" t="s">
        <v>1160</v>
      </c>
      <c r="B976" s="44">
        <v>46081.0</v>
      </c>
      <c r="C976" s="46" t="s">
        <v>601</v>
      </c>
      <c r="D976" s="48" t="s">
        <v>1957</v>
      </c>
      <c r="E976" s="51">
        <v>2.02600000000306E14</v>
      </c>
      <c r="F976" s="53" t="s">
        <v>1220</v>
      </c>
      <c r="G976" s="57">
        <f t="array" ref="G976">IF(F976&lt;&gt;"",INDEX(tb_MainDatabase[Barcode],MATCH(F976,tb_MainDatabase[Link],0)),"")</f>
        <v>8857128012033</v>
      </c>
      <c r="H976" s="62" t="str">
        <f t="array" ref="H976">IF(F976&lt;&gt;"",INDEX(tb_MainDatabase[Grand],MATCH(F976,tb_MainDatabase[Link],0)),"")</f>
        <v>EDP</v>
      </c>
      <c r="I976" s="62" t="str">
        <f t="array" ref="I976">IF(F976&lt;&gt;"",INDEX(tb_MainDatabase[Size],MATCH(F976,tb_MainDatabase[Link],0)),"")</f>
        <v>4 ml.</v>
      </c>
      <c r="J976" s="65">
        <v>1.0</v>
      </c>
      <c r="K976" s="57">
        <f t="array" ref="K976">IF(F976&lt;&gt;"",INDEX(tb_MainDatabase[ราคา],MATCH(F976,tb_MainDatabase[Link],0)),"")*J976</f>
        <v>179</v>
      </c>
      <c r="L976" s="65">
        <v>179.0</v>
      </c>
      <c r="M976" s="57">
        <f t="shared" si="2"/>
        <v>0</v>
      </c>
      <c r="N976" s="75">
        <f t="shared" si="3"/>
        <v>0</v>
      </c>
      <c r="O976" s="77"/>
      <c r="P976" s="107"/>
      <c r="Q976" s="80"/>
      <c r="R976" s="84">
        <f t="shared" si="4"/>
        <v>0</v>
      </c>
      <c r="S976" s="84"/>
      <c r="T976" s="84"/>
    </row>
    <row r="977" ht="22.5" customHeight="1">
      <c r="A977" s="115" t="s">
        <v>1160</v>
      </c>
      <c r="B977" s="44">
        <v>46081.0</v>
      </c>
      <c r="C977" s="46" t="s">
        <v>601</v>
      </c>
      <c r="D977" s="48" t="s">
        <v>1963</v>
      </c>
      <c r="E977" s="51">
        <v>2.02600000000307E14</v>
      </c>
      <c r="F977" s="53" t="s">
        <v>93</v>
      </c>
      <c r="G977" s="57">
        <f t="array" ref="G977">IF(F977&lt;&gt;"",INDEX(tb_MainDatabase[Barcode],MATCH(F977,tb_MainDatabase[Link],0)),"")</f>
        <v>8857128011171</v>
      </c>
      <c r="H977" s="62" t="str">
        <f t="array" ref="H977">IF(F977&lt;&gt;"",INDEX(tb_MainDatabase[Grand],MATCH(F977,tb_MainDatabase[Link],0)),"")</f>
        <v>EDP</v>
      </c>
      <c r="I977" s="62" t="str">
        <f t="array" ref="I977">IF(F977&lt;&gt;"",INDEX(tb_MainDatabase[Size],MATCH(F977,tb_MainDatabase[Link],0)),"")</f>
        <v>50 ml.</v>
      </c>
      <c r="J977" s="65">
        <v>1.0</v>
      </c>
      <c r="K977" s="57">
        <f t="array" ref="K977">IF(F977&lt;&gt;"",INDEX(tb_MainDatabase[ราคา],MATCH(F977,tb_MainDatabase[Link],0)),"")*J977</f>
        <v>1890</v>
      </c>
      <c r="L977" s="65">
        <v>300.0</v>
      </c>
      <c r="M977" s="57">
        <f t="shared" si="2"/>
        <v>1590</v>
      </c>
      <c r="N977" s="75">
        <f t="shared" si="3"/>
        <v>1590</v>
      </c>
      <c r="O977" s="77" t="s">
        <v>133</v>
      </c>
      <c r="P977" s="107"/>
      <c r="Q977" s="80"/>
      <c r="R977" s="84" t="str">
        <f t="shared" si="4"/>
        <v>1772265463608832940</v>
      </c>
      <c r="S977" s="84"/>
      <c r="T977" s="84"/>
    </row>
    <row r="978" ht="22.5" customHeight="1">
      <c r="A978" s="115" t="s">
        <v>1160</v>
      </c>
      <c r="B978" s="44">
        <v>46081.0</v>
      </c>
      <c r="C978" s="46" t="s">
        <v>601</v>
      </c>
      <c r="D978" s="48" t="s">
        <v>1963</v>
      </c>
      <c r="E978" s="51">
        <v>2.02600000000307E14</v>
      </c>
      <c r="F978" s="53" t="s">
        <v>84</v>
      </c>
      <c r="G978" s="57">
        <f t="array" ref="G978">IF(F978&lt;&gt;"",INDEX(tb_MainDatabase[Barcode],MATCH(F978,tb_MainDatabase[Link],0)),"")</f>
        <v>8857128012040</v>
      </c>
      <c r="H978" s="62" t="str">
        <f t="array" ref="H978">IF(F978&lt;&gt;"",INDEX(tb_MainDatabase[Grand],MATCH(F978,tb_MainDatabase[Link],0)),"")</f>
        <v>EDP</v>
      </c>
      <c r="I978" s="62" t="str">
        <f t="array" ref="I978">IF(F978&lt;&gt;"",INDEX(tb_MainDatabase[Size],MATCH(F978,tb_MainDatabase[Link],0)),"")</f>
        <v>4 ml.</v>
      </c>
      <c r="J978" s="65">
        <v>2.0</v>
      </c>
      <c r="K978" s="57">
        <f t="array" ref="K978">IF(F978&lt;&gt;"",INDEX(tb_MainDatabase[ราคา],MATCH(F978,tb_MainDatabase[Link],0)),"")*J978</f>
        <v>358</v>
      </c>
      <c r="L978" s="65">
        <v>179.0</v>
      </c>
      <c r="M978" s="57">
        <f t="shared" si="2"/>
        <v>0</v>
      </c>
      <c r="N978" s="75">
        <f t="shared" si="3"/>
        <v>0</v>
      </c>
      <c r="O978" s="77"/>
      <c r="P978" s="107"/>
      <c r="Q978" s="80"/>
      <c r="R978" s="84">
        <f t="shared" si="4"/>
        <v>0</v>
      </c>
      <c r="S978" s="84"/>
      <c r="T978" s="84"/>
    </row>
    <row r="979" ht="22.5" customHeight="1">
      <c r="A979" s="115" t="s">
        <v>1160</v>
      </c>
      <c r="B979" s="44">
        <v>46081.0</v>
      </c>
      <c r="C979" s="46" t="s">
        <v>601</v>
      </c>
      <c r="D979" s="48" t="s">
        <v>1966</v>
      </c>
      <c r="E979" s="51">
        <v>2.02600000000308E14</v>
      </c>
      <c r="F979" s="53" t="s">
        <v>206</v>
      </c>
      <c r="G979" s="108">
        <f t="array" ref="G979">IF(F979&lt;&gt;"",INDEX(tb_MainDatabase[Barcode],MATCH(F979,tb_MainDatabase[Link],0)),"")</f>
        <v>8857128012159</v>
      </c>
      <c r="H979" s="62" t="str">
        <f t="array" ref="H979">IF(F979&lt;&gt;"",INDEX(tb_MainDatabase[Grand],MATCH(F979,tb_MainDatabase[Link],0)),"")</f>
        <v>EDP</v>
      </c>
      <c r="I979" s="62" t="str">
        <f t="array" ref="I979">IF(F979&lt;&gt;"",INDEX(tb_MainDatabase[Size],MATCH(F979,tb_MainDatabase[Link],0)),"")</f>
        <v>30 ml.</v>
      </c>
      <c r="J979" s="65">
        <v>1.0</v>
      </c>
      <c r="K979" s="57">
        <f t="array" ref="K979">IF(F979&lt;&gt;"",INDEX(tb_MainDatabase[ราคา],MATCH(F979,tb_MainDatabase[Link],0)),"")*J979</f>
        <v>1290</v>
      </c>
      <c r="L979" s="65">
        <v>300.0</v>
      </c>
      <c r="M979" s="57">
        <f t="shared" si="2"/>
        <v>990</v>
      </c>
      <c r="N979" s="75">
        <f t="shared" si="3"/>
        <v>990</v>
      </c>
      <c r="O979" s="77" t="s">
        <v>370</v>
      </c>
      <c r="P979" s="142">
        <v>46081.0</v>
      </c>
      <c r="Q979" s="80">
        <v>0.6722222222222223</v>
      </c>
      <c r="R979" s="84" t="str">
        <f t="shared" si="4"/>
        <v>1772269682310280760</v>
      </c>
      <c r="S979" s="84"/>
      <c r="T979" s="84"/>
    </row>
    <row r="980" ht="22.5" customHeight="1">
      <c r="A980" s="115" t="s">
        <v>1160</v>
      </c>
      <c r="B980" s="44">
        <v>46081.0</v>
      </c>
      <c r="C980" s="46" t="s">
        <v>601</v>
      </c>
      <c r="D980" s="48" t="s">
        <v>1966</v>
      </c>
      <c r="E980" s="51">
        <v>2.02600000000308E14</v>
      </c>
      <c r="F980" s="53" t="s">
        <v>1501</v>
      </c>
      <c r="G980" s="57">
        <f t="array" ref="G980">IF(F980&lt;&gt;"",INDEX(tb_MainDatabase[Barcode],MATCH(F980,tb_MainDatabase[Link],0)),"")</f>
        <v>8857128012054</v>
      </c>
      <c r="H980" s="62" t="str">
        <f t="array" ref="H980">IF(F980&lt;&gt;"",INDEX(tb_MainDatabase[Grand],MATCH(F980,tb_MainDatabase[Link],0)),"")</f>
        <v>EDP</v>
      </c>
      <c r="I980" s="62" t="str">
        <f t="array" ref="I980">IF(F980&lt;&gt;"",INDEX(tb_MainDatabase[Size],MATCH(F980,tb_MainDatabase[Link],0)),"")</f>
        <v>4 ml.</v>
      </c>
      <c r="J980" s="65">
        <v>1.0</v>
      </c>
      <c r="K980" s="57">
        <f t="array" ref="K980">IF(F980&lt;&gt;"",INDEX(tb_MainDatabase[ราคา],MATCH(F980,tb_MainDatabase[Link],0)),"")*J980</f>
        <v>179</v>
      </c>
      <c r="L980" s="65">
        <v>179.0</v>
      </c>
      <c r="M980" s="57">
        <f t="shared" si="2"/>
        <v>0</v>
      </c>
      <c r="N980" s="75">
        <f t="shared" si="3"/>
        <v>0</v>
      </c>
      <c r="O980" s="77"/>
      <c r="P980" s="107"/>
      <c r="Q980" s="80"/>
      <c r="R980" s="84">
        <f t="shared" si="4"/>
        <v>0</v>
      </c>
      <c r="S980" s="84"/>
      <c r="T980" s="84"/>
    </row>
    <row r="981" ht="22.5" customHeight="1">
      <c r="A981" s="115" t="s">
        <v>1160</v>
      </c>
      <c r="B981" s="44">
        <v>46081.0</v>
      </c>
      <c r="C981" s="46" t="s">
        <v>601</v>
      </c>
      <c r="D981" s="48" t="s">
        <v>1970</v>
      </c>
      <c r="E981" s="51">
        <v>2.02600000000309E14</v>
      </c>
      <c r="F981" s="53" t="s">
        <v>206</v>
      </c>
      <c r="G981" s="108">
        <f t="array" ref="G981">IF(F981&lt;&gt;"",INDEX(tb_MainDatabase[Barcode],MATCH(F981,tb_MainDatabase[Link],0)),"")</f>
        <v>8857128012159</v>
      </c>
      <c r="H981" s="62" t="str">
        <f t="array" ref="H981">IF(F981&lt;&gt;"",INDEX(tb_MainDatabase[Grand],MATCH(F981,tb_MainDatabase[Link],0)),"")</f>
        <v>EDP</v>
      </c>
      <c r="I981" s="62" t="str">
        <f t="array" ref="I981">IF(F981&lt;&gt;"",INDEX(tb_MainDatabase[Size],MATCH(F981,tb_MainDatabase[Link],0)),"")</f>
        <v>30 ml.</v>
      </c>
      <c r="J981" s="65">
        <v>1.0</v>
      </c>
      <c r="K981" s="57">
        <f t="array" ref="K981">IF(F981&lt;&gt;"",INDEX(tb_MainDatabase[ราคา],MATCH(F981,tb_MainDatabase[Link],0)),"")*J981</f>
        <v>1290</v>
      </c>
      <c r="L981" s="65">
        <v>300.0</v>
      </c>
      <c r="M981" s="57">
        <f t="shared" si="2"/>
        <v>990</v>
      </c>
      <c r="N981" s="75">
        <f t="shared" si="3"/>
        <v>990</v>
      </c>
      <c r="O981" s="77" t="s">
        <v>60</v>
      </c>
      <c r="P981" s="142">
        <v>46081.0</v>
      </c>
      <c r="Q981" s="80">
        <v>0.7006944444444444</v>
      </c>
      <c r="R981" s="84" t="str">
        <f t="shared" si="4"/>
        <v>1772272168986996375</v>
      </c>
      <c r="S981" s="84"/>
      <c r="T981" s="84"/>
    </row>
    <row r="982" ht="22.5" customHeight="1">
      <c r="A982" s="115" t="s">
        <v>1160</v>
      </c>
      <c r="B982" s="44">
        <v>46081.0</v>
      </c>
      <c r="C982" s="46" t="s">
        <v>601</v>
      </c>
      <c r="D982" s="48" t="s">
        <v>1970</v>
      </c>
      <c r="E982" s="51">
        <v>2.02600000000309E14</v>
      </c>
      <c r="F982" s="53" t="s">
        <v>1512</v>
      </c>
      <c r="G982" s="57">
        <f t="array" ref="G982">IF(F982&lt;&gt;"",INDEX(tb_MainDatabase[Barcode],MATCH(F982,tb_MainDatabase[Link],0)),"")</f>
        <v>8857128012066</v>
      </c>
      <c r="H982" s="62" t="str">
        <f t="array" ref="H982">IF(F982&lt;&gt;"",INDEX(tb_MainDatabase[Grand],MATCH(F982,tb_MainDatabase[Link],0)),"")</f>
        <v>EDP</v>
      </c>
      <c r="I982" s="62" t="str">
        <f t="array" ref="I982">IF(F982&lt;&gt;"",INDEX(tb_MainDatabase[Size],MATCH(F982,tb_MainDatabase[Link],0)),"")</f>
        <v>4 ml.</v>
      </c>
      <c r="J982" s="65">
        <v>1.0</v>
      </c>
      <c r="K982" s="57">
        <f t="array" ref="K982">IF(F982&lt;&gt;"",INDEX(tb_MainDatabase[ราคา],MATCH(F982,tb_MainDatabase[Link],0)),"")*J982</f>
        <v>179</v>
      </c>
      <c r="L982" s="65">
        <v>179.0</v>
      </c>
      <c r="M982" s="57">
        <f t="shared" si="2"/>
        <v>0</v>
      </c>
      <c r="N982" s="75">
        <f t="shared" si="3"/>
        <v>0</v>
      </c>
      <c r="O982" s="77"/>
      <c r="P982" s="107"/>
      <c r="Q982" s="80"/>
      <c r="R982" s="84">
        <f t="shared" si="4"/>
        <v>0</v>
      </c>
      <c r="S982" s="84"/>
      <c r="T982" s="84"/>
    </row>
    <row r="983" ht="22.5" customHeight="1">
      <c r="A983" s="115" t="s">
        <v>1160</v>
      </c>
      <c r="B983" s="44">
        <v>46081.0</v>
      </c>
      <c r="C983" s="46" t="s">
        <v>601</v>
      </c>
      <c r="D983" s="48" t="s">
        <v>1973</v>
      </c>
      <c r="E983" s="51">
        <v>2.0260000000031E14</v>
      </c>
      <c r="F983" s="53" t="s">
        <v>129</v>
      </c>
      <c r="G983" s="57">
        <f t="array" ref="G983">IF(F983&lt;&gt;"",INDEX(tb_MainDatabase[Barcode],MATCH(F983,tb_MainDatabase[Link],0)),"")</f>
        <v>8857128012034</v>
      </c>
      <c r="H983" s="62" t="str">
        <f t="array" ref="H983">IF(F983&lt;&gt;"",INDEX(tb_MainDatabase[Grand],MATCH(F983,tb_MainDatabase[Link],0)),"")</f>
        <v>EDP</v>
      </c>
      <c r="I983" s="62" t="str">
        <f t="array" ref="I983">IF(F983&lt;&gt;"",INDEX(tb_MainDatabase[Size],MATCH(F983,tb_MainDatabase[Link],0)),"")</f>
        <v>10 ml.</v>
      </c>
      <c r="J983" s="65">
        <v>1.0</v>
      </c>
      <c r="K983" s="57">
        <f t="array" ref="K983">IF(F983&lt;&gt;"",INDEX(tb_MainDatabase[ราคา],MATCH(F983,tb_MainDatabase[Link],0)),"")*J983</f>
        <v>450</v>
      </c>
      <c r="L983" s="65">
        <v>60.0</v>
      </c>
      <c r="M983" s="57">
        <f t="shared" si="2"/>
        <v>390</v>
      </c>
      <c r="N983" s="75">
        <f t="shared" si="3"/>
        <v>390</v>
      </c>
      <c r="O983" s="77" t="s">
        <v>60</v>
      </c>
      <c r="P983" s="142">
        <v>46081.0</v>
      </c>
      <c r="Q983" s="80">
        <v>0.7513888888888889</v>
      </c>
      <c r="R983" s="84" t="str">
        <f t="shared" si="4"/>
        <v>1772276373891972903</v>
      </c>
      <c r="S983" s="84"/>
      <c r="T983" s="84"/>
    </row>
    <row r="984" ht="22.5" customHeight="1">
      <c r="A984" s="41" t="s">
        <v>1177</v>
      </c>
      <c r="B984" s="44">
        <v>46082.0</v>
      </c>
      <c r="C984" s="46" t="s">
        <v>601</v>
      </c>
      <c r="D984" s="48" t="s">
        <v>1978</v>
      </c>
      <c r="E984" s="51">
        <v>2.02600000000311E14</v>
      </c>
      <c r="F984" s="53" t="s">
        <v>93</v>
      </c>
      <c r="G984" s="57">
        <f t="array" ref="G984">IF(F984&lt;&gt;"",INDEX(tb_MainDatabase[Barcode],MATCH(F984,tb_MainDatabase[Link],0)),"")</f>
        <v>8857128011171</v>
      </c>
      <c r="H984" s="62" t="str">
        <f t="array" ref="H984">IF(F984&lt;&gt;"",INDEX(tb_MainDatabase[Grand],MATCH(F984,tb_MainDatabase[Link],0)),"")</f>
        <v>EDP</v>
      </c>
      <c r="I984" s="62" t="str">
        <f t="array" ref="I984">IF(F984&lt;&gt;"",INDEX(tb_MainDatabase[Size],MATCH(F984,tb_MainDatabase[Link],0)),"")</f>
        <v>50 ml.</v>
      </c>
      <c r="J984" s="65">
        <v>1.0</v>
      </c>
      <c r="K984" s="57">
        <f t="array" ref="K984">IF(F984&lt;&gt;"",INDEX(tb_MainDatabase[ราคา],MATCH(F984,tb_MainDatabase[Link],0)),"")*J984</f>
        <v>1890</v>
      </c>
      <c r="L984" s="65">
        <v>200.0</v>
      </c>
      <c r="M984" s="57">
        <f t="shared" si="2"/>
        <v>1690</v>
      </c>
      <c r="N984" s="75">
        <f t="shared" si="3"/>
        <v>1690</v>
      </c>
      <c r="O984" s="77" t="s">
        <v>133</v>
      </c>
      <c r="P984" s="107"/>
      <c r="Q984" s="80"/>
      <c r="R984" s="84" t="str">
        <f t="shared" si="4"/>
        <v>1772341620720799497</v>
      </c>
      <c r="S984" s="84"/>
      <c r="T984" s="84"/>
    </row>
    <row r="985" ht="22.5" customHeight="1">
      <c r="A985" s="41" t="s">
        <v>1177</v>
      </c>
      <c r="B985" s="44">
        <v>46082.0</v>
      </c>
      <c r="C985" s="46" t="s">
        <v>601</v>
      </c>
      <c r="D985" s="48" t="s">
        <v>1978</v>
      </c>
      <c r="E985" s="51">
        <v>2.02600000000311E14</v>
      </c>
      <c r="F985" s="53" t="s">
        <v>146</v>
      </c>
      <c r="G985" s="57">
        <f t="array" ref="G985">IF(F985&lt;&gt;"",INDEX(tb_MainDatabase[Barcode],MATCH(F985,tb_MainDatabase[Link],0)),"")</f>
        <v>8857128012026</v>
      </c>
      <c r="H985" s="62" t="str">
        <f t="array" ref="H985">IF(F985&lt;&gt;"",INDEX(tb_MainDatabase[Grand],MATCH(F985,tb_MainDatabase[Link],0)),"")</f>
        <v>EDP</v>
      </c>
      <c r="I985" s="62" t="str">
        <f t="array" ref="I985">IF(F985&lt;&gt;"",INDEX(tb_MainDatabase[Size],MATCH(F985,tb_MainDatabase[Link],0)),"")</f>
        <v>10 ml.</v>
      </c>
      <c r="J985" s="65">
        <v>1.0</v>
      </c>
      <c r="K985" s="57">
        <f t="array" ref="K985">IF(F985&lt;&gt;"",INDEX(tb_MainDatabase[ราคา],MATCH(F985,tb_MainDatabase[Link],0)),"")*J985</f>
        <v>450</v>
      </c>
      <c r="L985" s="65">
        <v>450.0</v>
      </c>
      <c r="M985" s="57">
        <f t="shared" si="2"/>
        <v>0</v>
      </c>
      <c r="N985" s="75">
        <f t="shared" si="3"/>
        <v>0</v>
      </c>
      <c r="O985" s="77"/>
      <c r="P985" s="107"/>
      <c r="Q985" s="80"/>
      <c r="R985" s="84">
        <f t="shared" si="4"/>
        <v>0</v>
      </c>
      <c r="S985" s="84"/>
      <c r="T985" s="84"/>
    </row>
    <row r="986" ht="22.5" customHeight="1">
      <c r="A986" s="41" t="s">
        <v>1177</v>
      </c>
      <c r="B986" s="44">
        <v>46082.0</v>
      </c>
      <c r="C986" s="46" t="s">
        <v>601</v>
      </c>
      <c r="D986" s="48" t="s">
        <v>1981</v>
      </c>
      <c r="E986" s="51">
        <v>2.02600000000312E14</v>
      </c>
      <c r="F986" s="53" t="s">
        <v>129</v>
      </c>
      <c r="G986" s="57">
        <f t="array" ref="G986">IF(F986&lt;&gt;"",INDEX(tb_MainDatabase[Barcode],MATCH(F986,tb_MainDatabase[Link],0)),"")</f>
        <v>8857128012034</v>
      </c>
      <c r="H986" s="62" t="str">
        <f t="array" ref="H986">IF(F986&lt;&gt;"",INDEX(tb_MainDatabase[Grand],MATCH(F986,tb_MainDatabase[Link],0)),"")</f>
        <v>EDP</v>
      </c>
      <c r="I986" s="62" t="str">
        <f t="array" ref="I986">IF(F986&lt;&gt;"",INDEX(tb_MainDatabase[Size],MATCH(F986,tb_MainDatabase[Link],0)),"")</f>
        <v>10 ml.</v>
      </c>
      <c r="J986" s="65">
        <v>1.0</v>
      </c>
      <c r="K986" s="57">
        <f t="array" ref="K986">IF(F986&lt;&gt;"",INDEX(tb_MainDatabase[ราคา],MATCH(F986,tb_MainDatabase[Link],0)),"")*J986</f>
        <v>450</v>
      </c>
      <c r="L986" s="65">
        <v>50.0</v>
      </c>
      <c r="M986" s="57">
        <f t="shared" si="2"/>
        <v>400</v>
      </c>
      <c r="N986" s="75">
        <f t="shared" si="3"/>
        <v>400</v>
      </c>
      <c r="O986" s="77" t="s">
        <v>60</v>
      </c>
      <c r="P986" s="142">
        <v>46082.0</v>
      </c>
      <c r="Q986" s="80">
        <v>0.56875</v>
      </c>
      <c r="R986" s="84" t="str">
        <f t="shared" si="4"/>
        <v>1772342686970521540</v>
      </c>
      <c r="S986" s="84"/>
      <c r="T986" s="84"/>
    </row>
    <row r="987" ht="22.5" customHeight="1">
      <c r="A987" s="41" t="s">
        <v>1177</v>
      </c>
      <c r="B987" s="44">
        <v>46082.0</v>
      </c>
      <c r="C987" s="46" t="s">
        <v>601</v>
      </c>
      <c r="D987" s="48" t="s">
        <v>1984</v>
      </c>
      <c r="E987" s="51">
        <v>2.02600000000313E14</v>
      </c>
      <c r="F987" s="53" t="s">
        <v>451</v>
      </c>
      <c r="G987" s="57">
        <f t="array" ref="G987">IF(F987&lt;&gt;"",INDEX(tb_MainDatabase[Barcode],MATCH(F987,tb_MainDatabase[Link],0)),"")</f>
        <v>8857128011867</v>
      </c>
      <c r="H987" s="62" t="str">
        <f t="array" ref="H987">IF(F987&lt;&gt;"",INDEX(tb_MainDatabase[Grand],MATCH(F987,tb_MainDatabase[Link],0)),"")</f>
        <v>EDP</v>
      </c>
      <c r="I987" s="62" t="str">
        <f t="array" ref="I987">IF(F987&lt;&gt;"",INDEX(tb_MainDatabase[Size],MATCH(F987,tb_MainDatabase[Link],0)),"")</f>
        <v>30 ml.</v>
      </c>
      <c r="J987" s="65">
        <v>1.0</v>
      </c>
      <c r="K987" s="57">
        <f t="array" ref="K987">IF(F987&lt;&gt;"",INDEX(tb_MainDatabase[ราคา],MATCH(F987,tb_MainDatabase[Link],0)),"")*J987</f>
        <v>1290</v>
      </c>
      <c r="L987" s="65">
        <v>100.0</v>
      </c>
      <c r="M987" s="57">
        <f t="shared" si="2"/>
        <v>1190</v>
      </c>
      <c r="N987" s="75">
        <f t="shared" si="3"/>
        <v>1190</v>
      </c>
      <c r="O987" s="77" t="s">
        <v>370</v>
      </c>
      <c r="P987" s="142">
        <v>46082.0</v>
      </c>
      <c r="Q987" s="80">
        <v>0.6069444444444444</v>
      </c>
      <c r="R987" s="84" t="str">
        <f t="shared" si="4"/>
        <v>1772350331665599457</v>
      </c>
      <c r="S987" s="84"/>
      <c r="T987" s="84"/>
    </row>
    <row r="988" ht="22.5" customHeight="1">
      <c r="A988" s="41" t="s">
        <v>1177</v>
      </c>
      <c r="B988" s="44">
        <v>46082.0</v>
      </c>
      <c r="C988" s="46" t="s">
        <v>601</v>
      </c>
      <c r="D988" s="48" t="s">
        <v>1984</v>
      </c>
      <c r="E988" s="51">
        <v>2.02600000000313E14</v>
      </c>
      <c r="F988" s="53" t="s">
        <v>1202</v>
      </c>
      <c r="G988" s="57">
        <f t="array" ref="G988">IF(F988&lt;&gt;"",INDEX(tb_MainDatabase[Barcode],MATCH(F988,tb_MainDatabase[Link],0)),"")</f>
        <v>8857128012071</v>
      </c>
      <c r="H988" s="62" t="str">
        <f t="array" ref="H988">IF(F988&lt;&gt;"",INDEX(tb_MainDatabase[Grand],MATCH(F988,tb_MainDatabase[Link],0)),"")</f>
        <v>EDP</v>
      </c>
      <c r="I988" s="62" t="str">
        <f t="array" ref="I988">IF(F988&lt;&gt;"",INDEX(tb_MainDatabase[Size],MATCH(F988,tb_MainDatabase[Link],0)),"")</f>
        <v>4 ml.</v>
      </c>
      <c r="J988" s="65">
        <v>1.0</v>
      </c>
      <c r="K988" s="57">
        <f t="array" ref="K988">IF(F988&lt;&gt;"",INDEX(tb_MainDatabase[ราคา],MATCH(F988,tb_MainDatabase[Link],0)),"")*J988</f>
        <v>179</v>
      </c>
      <c r="L988" s="65">
        <v>179.0</v>
      </c>
      <c r="M988" s="57">
        <f t="shared" si="2"/>
        <v>0</v>
      </c>
      <c r="N988" s="75">
        <f t="shared" si="3"/>
        <v>0</v>
      </c>
      <c r="O988" s="77"/>
      <c r="P988" s="107"/>
      <c r="Q988" s="80"/>
      <c r="R988" s="84">
        <f t="shared" si="4"/>
        <v>0</v>
      </c>
      <c r="S988" s="84"/>
      <c r="T988" s="84"/>
    </row>
    <row r="989" ht="22.5" customHeight="1">
      <c r="A989" s="41" t="s">
        <v>1177</v>
      </c>
      <c r="B989" s="44">
        <v>46082.0</v>
      </c>
      <c r="C989" s="46" t="s">
        <v>601</v>
      </c>
      <c r="D989" s="48" t="s">
        <v>1989</v>
      </c>
      <c r="E989" s="51">
        <v>2.02600000000314E14</v>
      </c>
      <c r="F989" s="53" t="s">
        <v>372</v>
      </c>
      <c r="G989" s="57">
        <f t="array" ref="G989">IF(F989&lt;&gt;"",INDEX(tb_MainDatabase[Barcode],MATCH(F989,tb_MainDatabase[Link],0)),"")</f>
        <v>8857128012032</v>
      </c>
      <c r="H989" s="62" t="str">
        <f t="array" ref="H989">IF(F989&lt;&gt;"",INDEX(tb_MainDatabase[Grand],MATCH(F989,tb_MainDatabase[Link],0)),"")</f>
        <v>EDP</v>
      </c>
      <c r="I989" s="62" t="str">
        <f t="array" ref="I989">IF(F989&lt;&gt;"",INDEX(tb_MainDatabase[Size],MATCH(F989,tb_MainDatabase[Link],0)),"")</f>
        <v>10 ml.</v>
      </c>
      <c r="J989" s="65">
        <v>1.0</v>
      </c>
      <c r="K989" s="57">
        <f t="array" ref="K989">IF(F989&lt;&gt;"",INDEX(tb_MainDatabase[ราคา],MATCH(F989,tb_MainDatabase[Link],0)),"")*J989</f>
        <v>450</v>
      </c>
      <c r="L989" s="65">
        <v>50.0</v>
      </c>
      <c r="M989" s="57">
        <f t="shared" si="2"/>
        <v>400</v>
      </c>
      <c r="N989" s="75">
        <f t="shared" si="3"/>
        <v>400</v>
      </c>
      <c r="O989" s="77" t="s">
        <v>133</v>
      </c>
      <c r="P989" s="107"/>
      <c r="Q989" s="80"/>
      <c r="R989" s="84" t="str">
        <f t="shared" si="4"/>
        <v>1772354151771324434</v>
      </c>
      <c r="S989" s="84"/>
      <c r="T989" s="84"/>
    </row>
    <row r="990" ht="22.5" customHeight="1">
      <c r="A990" s="41" t="s">
        <v>1177</v>
      </c>
      <c r="B990" s="44">
        <v>46083.0</v>
      </c>
      <c r="C990" s="46" t="s">
        <v>1192</v>
      </c>
      <c r="D990" s="48" t="s">
        <v>1992</v>
      </c>
      <c r="E990" s="51">
        <v>2.02600000000315E14</v>
      </c>
      <c r="F990" s="53" t="s">
        <v>252</v>
      </c>
      <c r="G990" s="57">
        <f t="array" ref="G990">IF(F990&lt;&gt;"",INDEX(tb_MainDatabase[Barcode],MATCH(F990,tb_MainDatabase[Link],0)),"")</f>
        <v>8857128012035</v>
      </c>
      <c r="H990" s="62" t="str">
        <f t="array" ref="H990">IF(F990&lt;&gt;"",INDEX(tb_MainDatabase[Grand],MATCH(F990,tb_MainDatabase[Link],0)),"")</f>
        <v>EDP</v>
      </c>
      <c r="I990" s="62" t="str">
        <f t="array" ref="I990">IF(F990&lt;&gt;"",INDEX(tb_MainDatabase[Size],MATCH(F990,tb_MainDatabase[Link],0)),"")</f>
        <v>10 ml.</v>
      </c>
      <c r="J990" s="65">
        <v>1.0</v>
      </c>
      <c r="K990" s="57">
        <f t="array" ref="K990">IF(F990&lt;&gt;"",INDEX(tb_MainDatabase[ราคา],MATCH(F990,tb_MainDatabase[Link],0)),"")*J990</f>
        <v>450</v>
      </c>
      <c r="L990" s="65">
        <v>50.0</v>
      </c>
      <c r="M990" s="57">
        <f t="shared" si="2"/>
        <v>400</v>
      </c>
      <c r="N990" s="75">
        <f t="shared" si="3"/>
        <v>400</v>
      </c>
      <c r="O990" s="77" t="s">
        <v>133</v>
      </c>
      <c r="P990" s="107"/>
      <c r="Q990" s="80"/>
      <c r="R990" s="84" t="str">
        <f t="shared" si="4"/>
        <v>1772426772692474399</v>
      </c>
      <c r="S990" s="84"/>
      <c r="T990" s="84"/>
    </row>
    <row r="991" ht="22.5" customHeight="1">
      <c r="A991" s="41" t="s">
        <v>1177</v>
      </c>
      <c r="B991" s="44">
        <v>46083.0</v>
      </c>
      <c r="C991" s="46" t="s">
        <v>1192</v>
      </c>
      <c r="D991" s="48" t="s">
        <v>1994</v>
      </c>
      <c r="E991" s="51">
        <v>2.02600000000316E14</v>
      </c>
      <c r="F991" s="53" t="s">
        <v>94</v>
      </c>
      <c r="G991" s="57">
        <f t="array" ref="G991">IF(F991&lt;&gt;"",INDEX(tb_MainDatabase[Barcode],MATCH(F991,tb_MainDatabase[Link],0)),"")</f>
        <v>8857128012039</v>
      </c>
      <c r="H991" s="62" t="str">
        <f t="array" ref="H991">IF(F991&lt;&gt;"",INDEX(tb_MainDatabase[Grand],MATCH(F991,tb_MainDatabase[Link],0)),"")</f>
        <v>EDP</v>
      </c>
      <c r="I991" s="62" t="str">
        <f t="array" ref="I991">IF(F991&lt;&gt;"",INDEX(tb_MainDatabase[Size],MATCH(F991,tb_MainDatabase[Link],0)),"")</f>
        <v>10 ml.</v>
      </c>
      <c r="J991" s="65">
        <v>1.0</v>
      </c>
      <c r="K991" s="57">
        <f t="array" ref="K991">IF(F991&lt;&gt;"",INDEX(tb_MainDatabase[ราคา],MATCH(F991,tb_MainDatabase[Link],0)),"")*J991</f>
        <v>450</v>
      </c>
      <c r="L991" s="65">
        <v>50.0</v>
      </c>
      <c r="M991" s="57">
        <f t="shared" si="2"/>
        <v>400</v>
      </c>
      <c r="N991" s="75">
        <f t="shared" si="3"/>
        <v>400</v>
      </c>
      <c r="O991" s="77" t="s">
        <v>370</v>
      </c>
      <c r="P991" s="142">
        <v>46083.0</v>
      </c>
      <c r="Q991" s="80">
        <v>0.5534722222222223</v>
      </c>
      <c r="R991" s="84" t="str">
        <f t="shared" si="4"/>
        <v>1772433413663593276</v>
      </c>
      <c r="S991" s="84"/>
      <c r="T991" s="84"/>
    </row>
    <row r="992" ht="22.5" customHeight="1">
      <c r="A992" s="41" t="s">
        <v>1177</v>
      </c>
      <c r="B992" s="44">
        <v>46083.0</v>
      </c>
      <c r="C992" s="46" t="s">
        <v>1192</v>
      </c>
      <c r="D992" s="48" t="s">
        <v>1997</v>
      </c>
      <c r="E992" s="51">
        <v>2.02600000000317E14</v>
      </c>
      <c r="F992" s="53" t="s">
        <v>1673</v>
      </c>
      <c r="G992" s="57">
        <f t="array" ref="G992">IF(F992&lt;&gt;"",INDEX(tb_MainDatabase[Barcode],MATCH(F992,tb_MainDatabase[Link],0)),"")</f>
        <v>8857128011690</v>
      </c>
      <c r="H992" s="62" t="str">
        <f t="array" ref="H992">IF(F992&lt;&gt;"",INDEX(tb_MainDatabase[Grand],MATCH(F992,tb_MainDatabase[Link],0)),"")</f>
        <v>EDP+</v>
      </c>
      <c r="I992" s="62" t="str">
        <f t="array" ref="I992">IF(F992&lt;&gt;"",INDEX(tb_MainDatabase[Size],MATCH(F992,tb_MainDatabase[Link],0)),"")</f>
        <v>50 ml.</v>
      </c>
      <c r="J992" s="65">
        <v>1.0</v>
      </c>
      <c r="K992" s="57">
        <f t="array" ref="K992">IF(F992&lt;&gt;"",INDEX(tb_MainDatabase[ราคา],MATCH(F992,tb_MainDatabase[Link],0)),"")*J992</f>
        <v>2890</v>
      </c>
      <c r="L992" s="65">
        <v>200.0</v>
      </c>
      <c r="M992" s="57">
        <f t="shared" si="2"/>
        <v>2690</v>
      </c>
      <c r="N992" s="75">
        <f t="shared" si="3"/>
        <v>4380</v>
      </c>
      <c r="O992" s="77" t="s">
        <v>370</v>
      </c>
      <c r="P992" s="142">
        <v>46083.0</v>
      </c>
      <c r="Q992" s="80">
        <v>0.5833333333333334</v>
      </c>
      <c r="R992" s="84" t="str">
        <f t="shared" si="4"/>
        <v>1772434727199187524</v>
      </c>
      <c r="S992" s="84"/>
      <c r="T992" s="84"/>
    </row>
    <row r="993" ht="22.5" customHeight="1">
      <c r="A993" s="41" t="s">
        <v>1177</v>
      </c>
      <c r="B993" s="44">
        <v>46083.0</v>
      </c>
      <c r="C993" s="46" t="s">
        <v>1192</v>
      </c>
      <c r="D993" s="48" t="s">
        <v>1997</v>
      </c>
      <c r="E993" s="51">
        <v>2.02600000000317E14</v>
      </c>
      <c r="F993" s="53" t="s">
        <v>1509</v>
      </c>
      <c r="G993" s="57">
        <f t="array" ref="G993">IF(F993&lt;&gt;"",INDEX(tb_MainDatabase[Barcode],MATCH(F993,tb_MainDatabase[Link],0)),"")</f>
        <v>8857128012140</v>
      </c>
      <c r="H993" s="62" t="str">
        <f t="array" ref="H993">IF(F993&lt;&gt;"",INDEX(tb_MainDatabase[Grand],MATCH(F993,tb_MainDatabase[Link],0)),"")</f>
        <v>EDP</v>
      </c>
      <c r="I993" s="62" t="str">
        <f t="array" ref="I993">IF(F993&lt;&gt;"",INDEX(tb_MainDatabase[Size],MATCH(F993,tb_MainDatabase[Link],0)),"")</f>
        <v>50 ml.</v>
      </c>
      <c r="J993" s="65">
        <v>1.0</v>
      </c>
      <c r="K993" s="57">
        <f t="array" ref="K993">IF(F993&lt;&gt;"",INDEX(tb_MainDatabase[ราคา],MATCH(F993,tb_MainDatabase[Link],0)),"")*J993</f>
        <v>1890</v>
      </c>
      <c r="L993" s="65">
        <v>200.0</v>
      </c>
      <c r="M993" s="57">
        <f t="shared" si="2"/>
        <v>1690</v>
      </c>
      <c r="N993" s="75">
        <f t="shared" si="3"/>
        <v>0</v>
      </c>
      <c r="O993" s="77"/>
      <c r="P993" s="107"/>
      <c r="Q993" s="80"/>
      <c r="R993" s="84">
        <f t="shared" si="4"/>
        <v>0</v>
      </c>
      <c r="S993" s="84"/>
      <c r="T993" s="84"/>
    </row>
    <row r="994" ht="22.5" customHeight="1">
      <c r="A994" s="41" t="s">
        <v>1177</v>
      </c>
      <c r="B994" s="44">
        <v>46083.0</v>
      </c>
      <c r="C994" s="46" t="s">
        <v>1192</v>
      </c>
      <c r="D994" s="48" t="s">
        <v>1997</v>
      </c>
      <c r="E994" s="51">
        <v>2.02600000000317E14</v>
      </c>
      <c r="F994" s="53" t="s">
        <v>430</v>
      </c>
      <c r="G994" s="57">
        <f t="array" ref="G994">IF(F994&lt;&gt;"",INDEX(tb_MainDatabase[Barcode],MATCH(F994,tb_MainDatabase[Link],0)),"")</f>
        <v>8857128012028</v>
      </c>
      <c r="H994" s="62" t="str">
        <f t="array" ref="H994">IF(F994&lt;&gt;"",INDEX(tb_MainDatabase[Grand],MATCH(F994,tb_MainDatabase[Link],0)),"")</f>
        <v>EDP</v>
      </c>
      <c r="I994" s="62" t="str">
        <f t="array" ref="I994">IF(F994&lt;&gt;"",INDEX(tb_MainDatabase[Size],MATCH(F994,tb_MainDatabase[Link],0)),"")</f>
        <v>10 ml.</v>
      </c>
      <c r="J994" s="65">
        <v>1.0</v>
      </c>
      <c r="K994" s="57">
        <f t="array" ref="K994">IF(F994&lt;&gt;"",INDEX(tb_MainDatabase[ราคา],MATCH(F994,tb_MainDatabase[Link],0)),"")*J994</f>
        <v>450</v>
      </c>
      <c r="L994" s="65">
        <v>450.0</v>
      </c>
      <c r="M994" s="57">
        <f t="shared" si="2"/>
        <v>0</v>
      </c>
      <c r="N994" s="75">
        <f t="shared" si="3"/>
        <v>0</v>
      </c>
      <c r="O994" s="77"/>
      <c r="P994" s="107"/>
      <c r="Q994" s="80"/>
      <c r="R994" s="84">
        <f t="shared" si="4"/>
        <v>0</v>
      </c>
      <c r="S994" s="84"/>
      <c r="T994" s="84"/>
    </row>
    <row r="995" ht="22.5" customHeight="1">
      <c r="A995" s="41" t="s">
        <v>1177</v>
      </c>
      <c r="B995" s="44">
        <v>46083.0</v>
      </c>
      <c r="C995" s="46" t="s">
        <v>1192</v>
      </c>
      <c r="D995" s="48" t="s">
        <v>1997</v>
      </c>
      <c r="E995" s="51">
        <v>2.02600000000317E14</v>
      </c>
      <c r="F995" s="53" t="s">
        <v>278</v>
      </c>
      <c r="G995" s="57">
        <f t="array" ref="G995">IF(F995&lt;&gt;"",INDEX(tb_MainDatabase[Barcode],MATCH(F995,tb_MainDatabase[Link],0)),"")</f>
        <v>8857128012055</v>
      </c>
      <c r="H995" s="62" t="str">
        <f t="array" ref="H995">IF(F995&lt;&gt;"",INDEX(tb_MainDatabase[Grand],MATCH(F995,tb_MainDatabase[Link],0)),"")</f>
        <v>EDP</v>
      </c>
      <c r="I995" s="62" t="str">
        <f t="array" ref="I995">IF(F995&lt;&gt;"",INDEX(tb_MainDatabase[Size],MATCH(F995,tb_MainDatabase[Link],0)),"")</f>
        <v>10 ml.</v>
      </c>
      <c r="J995" s="65">
        <v>1.0</v>
      </c>
      <c r="K995" s="57">
        <f t="array" ref="K995">IF(F995&lt;&gt;"",INDEX(tb_MainDatabase[ราคา],MATCH(F995,tb_MainDatabase[Link],0)),"")*J995</f>
        <v>450</v>
      </c>
      <c r="L995" s="65">
        <v>450.0</v>
      </c>
      <c r="M995" s="57">
        <f t="shared" si="2"/>
        <v>0</v>
      </c>
      <c r="N995" s="75">
        <f t="shared" si="3"/>
        <v>0</v>
      </c>
      <c r="O995" s="77"/>
      <c r="P995" s="107"/>
      <c r="Q995" s="80"/>
      <c r="R995" s="84">
        <f t="shared" si="4"/>
        <v>0</v>
      </c>
      <c r="S995" s="84"/>
      <c r="T995" s="84"/>
    </row>
    <row r="996" ht="22.5" customHeight="1">
      <c r="A996" s="41" t="s">
        <v>1177</v>
      </c>
      <c r="B996" s="44">
        <v>46083.0</v>
      </c>
      <c r="C996" s="46" t="s">
        <v>1192</v>
      </c>
      <c r="D996" s="48" t="s">
        <v>2009</v>
      </c>
      <c r="E996" s="51">
        <v>2.02600000000318E14</v>
      </c>
      <c r="F996" s="53" t="s">
        <v>94</v>
      </c>
      <c r="G996" s="57">
        <f t="array" ref="G996">IF(F996&lt;&gt;"",INDEX(tb_MainDatabase[Barcode],MATCH(F996,tb_MainDatabase[Link],0)),"")</f>
        <v>8857128012039</v>
      </c>
      <c r="H996" s="62" t="str">
        <f t="array" ref="H996">IF(F996&lt;&gt;"",INDEX(tb_MainDatabase[Grand],MATCH(F996,tb_MainDatabase[Link],0)),"")</f>
        <v>EDP</v>
      </c>
      <c r="I996" s="62" t="str">
        <f t="array" ref="I996">IF(F996&lt;&gt;"",INDEX(tb_MainDatabase[Size],MATCH(F996,tb_MainDatabase[Link],0)),"")</f>
        <v>10 ml.</v>
      </c>
      <c r="J996" s="65">
        <v>1.0</v>
      </c>
      <c r="K996" s="57">
        <f t="array" ref="K996">IF(F996&lt;&gt;"",INDEX(tb_MainDatabase[ราคา],MATCH(F996,tb_MainDatabase[Link],0)),"")*J996</f>
        <v>450</v>
      </c>
      <c r="L996" s="65">
        <v>50.0</v>
      </c>
      <c r="M996" s="57">
        <f t="shared" si="2"/>
        <v>400</v>
      </c>
      <c r="N996" s="75">
        <f t="shared" si="3"/>
        <v>400</v>
      </c>
      <c r="O996" s="77" t="s">
        <v>60</v>
      </c>
      <c r="P996" s="142">
        <v>46083.0</v>
      </c>
      <c r="Q996" s="80">
        <v>0.6631944444444444</v>
      </c>
      <c r="R996" s="84" t="str">
        <f t="shared" si="4"/>
        <v>1772441716947668024</v>
      </c>
      <c r="S996" s="84"/>
      <c r="T996" s="84"/>
    </row>
    <row r="997" ht="22.5" customHeight="1">
      <c r="A997" s="41" t="s">
        <v>1177</v>
      </c>
      <c r="B997" s="44">
        <v>46083.0</v>
      </c>
      <c r="C997" s="46" t="s">
        <v>1192</v>
      </c>
      <c r="D997" s="48" t="s">
        <v>2012</v>
      </c>
      <c r="E997" s="51">
        <v>2.02600000000319E14</v>
      </c>
      <c r="F997" s="53" t="s">
        <v>1092</v>
      </c>
      <c r="G997" s="57">
        <f t="array" ref="G997">IF(F997&lt;&gt;"",INDEX(tb_MainDatabase[Barcode],MATCH(F997,tb_MainDatabase[Link],0)),"")</f>
        <v>8857128012077</v>
      </c>
      <c r="H997" s="62" t="str">
        <f t="array" ref="H997">IF(F997&lt;&gt;"",INDEX(tb_MainDatabase[Grand],MATCH(F997,tb_MainDatabase[Link],0)),"")</f>
        <v>EDP</v>
      </c>
      <c r="I997" s="62" t="str">
        <f t="array" ref="I997">IF(F997&lt;&gt;"",INDEX(tb_MainDatabase[Size],MATCH(F997,tb_MainDatabase[Link],0)),"")</f>
        <v>10 ml.</v>
      </c>
      <c r="J997" s="65">
        <v>1.0</v>
      </c>
      <c r="K997" s="57">
        <f t="array" ref="K997">IF(F997&lt;&gt;"",INDEX(tb_MainDatabase[ราคา],MATCH(F997,tb_MainDatabase[Link],0)),"")*J997</f>
        <v>450</v>
      </c>
      <c r="L997" s="65">
        <v>50.0</v>
      </c>
      <c r="M997" s="57">
        <f t="shared" si="2"/>
        <v>400</v>
      </c>
      <c r="N997" s="75">
        <f t="shared" si="3"/>
        <v>400</v>
      </c>
      <c r="O997" s="77" t="s">
        <v>60</v>
      </c>
      <c r="P997" s="142">
        <v>46083.0</v>
      </c>
      <c r="Q997" s="80">
        <v>0.6770833333333334</v>
      </c>
      <c r="R997" s="84" t="str">
        <f t="shared" si="4"/>
        <v>1772442932557430511</v>
      </c>
      <c r="S997" s="84"/>
      <c r="T997" s="84"/>
    </row>
    <row r="998" ht="22.5" customHeight="1">
      <c r="A998" s="41" t="s">
        <v>1177</v>
      </c>
      <c r="B998" s="44">
        <v>46083.0</v>
      </c>
      <c r="C998" s="46" t="s">
        <v>1192</v>
      </c>
      <c r="D998" s="48" t="s">
        <v>2015</v>
      </c>
      <c r="E998" s="51">
        <v>2.0260000000032E14</v>
      </c>
      <c r="F998" s="53" t="s">
        <v>141</v>
      </c>
      <c r="G998" s="57">
        <f t="array" ref="G998">IF(F998&lt;&gt;"",INDEX(tb_MainDatabase[Barcode],MATCH(F998,tb_MainDatabase[Link],0)),"")</f>
        <v>8857128012037</v>
      </c>
      <c r="H998" s="62" t="str">
        <f t="array" ref="H998">IF(F998&lt;&gt;"",INDEX(tb_MainDatabase[Grand],MATCH(F998,tb_MainDatabase[Link],0)),"")</f>
        <v>EDP</v>
      </c>
      <c r="I998" s="62" t="str">
        <f t="array" ref="I998">IF(F998&lt;&gt;"",INDEX(tb_MainDatabase[Size],MATCH(F998,tb_MainDatabase[Link],0)),"")</f>
        <v>10 ml.</v>
      </c>
      <c r="J998" s="65">
        <v>1.0</v>
      </c>
      <c r="K998" s="57">
        <f t="array" ref="K998">IF(F998&lt;&gt;"",INDEX(tb_MainDatabase[ราคา],MATCH(F998,tb_MainDatabase[Link],0)),"")*J998</f>
        <v>450</v>
      </c>
      <c r="L998" s="65">
        <v>50.0</v>
      </c>
      <c r="M998" s="57">
        <f t="shared" si="2"/>
        <v>400</v>
      </c>
      <c r="N998" s="75">
        <f t="shared" si="3"/>
        <v>400</v>
      </c>
      <c r="O998" s="77" t="s">
        <v>60</v>
      </c>
      <c r="P998" s="142">
        <v>46083.0</v>
      </c>
      <c r="Q998" s="80">
        <v>0.6840277777777778</v>
      </c>
      <c r="R998" s="84" t="str">
        <f t="shared" si="4"/>
        <v>1772443522634964864</v>
      </c>
      <c r="S998" s="84"/>
      <c r="T998" s="84"/>
    </row>
    <row r="999" ht="22.5" customHeight="1">
      <c r="A999" s="41" t="s">
        <v>1177</v>
      </c>
      <c r="B999" s="44">
        <v>46083.0</v>
      </c>
      <c r="C999" s="46" t="s">
        <v>1192</v>
      </c>
      <c r="D999" s="48" t="s">
        <v>2017</v>
      </c>
      <c r="E999" s="51">
        <v>2.02600000000321E14</v>
      </c>
      <c r="F999" s="53" t="s">
        <v>288</v>
      </c>
      <c r="G999" s="57">
        <f t="array" ref="G999">IF(F999&lt;&gt;"",INDEX(tb_MainDatabase[Barcode],MATCH(F999,tb_MainDatabase[Link],0)),"")</f>
        <v>8857128012062</v>
      </c>
      <c r="H999" s="62" t="str">
        <f t="array" ref="H999">IF(F999&lt;&gt;"",INDEX(tb_MainDatabase[Grand],MATCH(F999,tb_MainDatabase[Link],0)),"")</f>
        <v>EDP</v>
      </c>
      <c r="I999" s="62" t="str">
        <f t="array" ref="I999">IF(F999&lt;&gt;"",INDEX(tb_MainDatabase[Size],MATCH(F999,tb_MainDatabase[Link],0)),"")</f>
        <v>10 ml.</v>
      </c>
      <c r="J999" s="65">
        <v>1.0</v>
      </c>
      <c r="K999" s="57">
        <f t="array" ref="K999">IF(F999&lt;&gt;"",INDEX(tb_MainDatabase[ราคา],MATCH(F999,tb_MainDatabase[Link],0)),"")*J999</f>
        <v>450</v>
      </c>
      <c r="L999" s="65">
        <v>50.0</v>
      </c>
      <c r="M999" s="57">
        <f t="shared" si="2"/>
        <v>400</v>
      </c>
      <c r="N999" s="75">
        <f t="shared" si="3"/>
        <v>400</v>
      </c>
      <c r="O999" s="77" t="s">
        <v>60</v>
      </c>
      <c r="P999" s="142">
        <v>46083.0</v>
      </c>
      <c r="Q999" s="80">
        <v>0.8208333333333333</v>
      </c>
      <c r="R999" s="84" t="str">
        <f t="shared" si="4"/>
        <v>1772449946787557369</v>
      </c>
      <c r="S999" s="84"/>
      <c r="T999" s="84"/>
    </row>
    <row r="1000" ht="22.5" customHeight="1">
      <c r="A1000" s="41" t="s">
        <v>1177</v>
      </c>
      <c r="B1000" s="44">
        <v>46083.0</v>
      </c>
      <c r="C1000" s="46" t="s">
        <v>1192</v>
      </c>
      <c r="D1000" s="48" t="s">
        <v>2020</v>
      </c>
      <c r="E1000" s="51">
        <v>2.02600000000322E14</v>
      </c>
      <c r="F1000" s="53" t="s">
        <v>86</v>
      </c>
      <c r="G1000" s="57">
        <f t="array" ref="G1000">IF(F1000&lt;&gt;"",INDEX(tb_MainDatabase[Barcode],MATCH(F1000,tb_MainDatabase[Link],0)),"")</f>
        <v>8857128012041</v>
      </c>
      <c r="H1000" s="62" t="str">
        <f t="array" ref="H1000">IF(F1000&lt;&gt;"",INDEX(tb_MainDatabase[Grand],MATCH(F1000,tb_MainDatabase[Link],0)),"")</f>
        <v>EDP</v>
      </c>
      <c r="I1000" s="62" t="str">
        <f t="array" ref="I1000">IF(F1000&lt;&gt;"",INDEX(tb_MainDatabase[Size],MATCH(F1000,tb_MainDatabase[Link],0)),"")</f>
        <v>10 ml.</v>
      </c>
      <c r="J1000" s="65">
        <v>1.0</v>
      </c>
      <c r="K1000" s="57">
        <f t="array" ref="K1000">IF(F1000&lt;&gt;"",INDEX(tb_MainDatabase[ราคา],MATCH(F1000,tb_MainDatabase[Link],0)),"")*J1000</f>
        <v>450</v>
      </c>
      <c r="L1000" s="65">
        <v>50.0</v>
      </c>
      <c r="M1000" s="57">
        <f t="shared" si="2"/>
        <v>400</v>
      </c>
      <c r="N1000" s="75">
        <f t="shared" si="3"/>
        <v>800</v>
      </c>
      <c r="O1000" s="77" t="s">
        <v>370</v>
      </c>
      <c r="P1000" s="142">
        <v>46083.0</v>
      </c>
      <c r="Q1000" s="80">
        <v>0.86875</v>
      </c>
      <c r="R1000" s="84" t="str">
        <f t="shared" si="4"/>
        <v>1772459418591950508</v>
      </c>
      <c r="S1000" s="84"/>
      <c r="T1000" s="84"/>
    </row>
    <row r="1001" ht="22.5" customHeight="1">
      <c r="A1001" s="41" t="s">
        <v>1177</v>
      </c>
      <c r="B1001" s="44">
        <v>46083.0</v>
      </c>
      <c r="C1001" s="46" t="s">
        <v>1192</v>
      </c>
      <c r="D1001" s="48" t="s">
        <v>2020</v>
      </c>
      <c r="E1001" s="51">
        <v>2.02600000000322E14</v>
      </c>
      <c r="F1001" s="53" t="s">
        <v>141</v>
      </c>
      <c r="G1001" s="57">
        <f t="array" ref="G1001">IF(F1001&lt;&gt;"",INDEX(tb_MainDatabase[Barcode],MATCH(F1001,tb_MainDatabase[Link],0)),"")</f>
        <v>8857128012037</v>
      </c>
      <c r="H1001" s="62" t="str">
        <f t="array" ref="H1001">IF(F1001&lt;&gt;"",INDEX(tb_MainDatabase[Grand],MATCH(F1001,tb_MainDatabase[Link],0)),"")</f>
        <v>EDP</v>
      </c>
      <c r="I1001" s="62" t="str">
        <f t="array" ref="I1001">IF(F1001&lt;&gt;"",INDEX(tb_MainDatabase[Size],MATCH(F1001,tb_MainDatabase[Link],0)),"")</f>
        <v>10 ml.</v>
      </c>
      <c r="J1001" s="65">
        <v>1.0</v>
      </c>
      <c r="K1001" s="57">
        <f t="array" ref="K1001">IF(F1001&lt;&gt;"",INDEX(tb_MainDatabase[ราคา],MATCH(F1001,tb_MainDatabase[Link],0)),"")*J1001</f>
        <v>450</v>
      </c>
      <c r="L1001" s="65">
        <v>50.0</v>
      </c>
      <c r="M1001" s="57">
        <f t="shared" si="2"/>
        <v>400</v>
      </c>
      <c r="N1001" s="75">
        <f t="shared" si="3"/>
        <v>0</v>
      </c>
      <c r="O1001" s="77"/>
      <c r="P1001" s="107"/>
      <c r="Q1001" s="80"/>
      <c r="R1001" s="84">
        <f t="shared" si="4"/>
        <v>0</v>
      </c>
      <c r="S1001" s="84"/>
      <c r="T1001" s="84"/>
    </row>
    <row r="1002" ht="22.5" customHeight="1">
      <c r="A1002" s="41" t="s">
        <v>1177</v>
      </c>
      <c r="B1002" s="44">
        <v>46084.0</v>
      </c>
      <c r="C1002" s="46" t="s">
        <v>1192</v>
      </c>
      <c r="D1002" s="48" t="s">
        <v>2026</v>
      </c>
      <c r="E1002" s="51">
        <v>2.02600000000323E14</v>
      </c>
      <c r="F1002" s="53" t="s">
        <v>206</v>
      </c>
      <c r="G1002" s="108">
        <f t="array" ref="G1002">IF(F1002&lt;&gt;"",INDEX(tb_MainDatabase[Barcode],MATCH(F1002,tb_MainDatabase[Link],0)),"")</f>
        <v>8857128012159</v>
      </c>
      <c r="H1002" s="62" t="str">
        <f t="array" ref="H1002">IF(F1002&lt;&gt;"",INDEX(tb_MainDatabase[Grand],MATCH(F1002,tb_MainDatabase[Link],0)),"")</f>
        <v>EDP</v>
      </c>
      <c r="I1002" s="62" t="str">
        <f t="array" ref="I1002">IF(F1002&lt;&gt;"",INDEX(tb_MainDatabase[Size],MATCH(F1002,tb_MainDatabase[Link],0)),"")</f>
        <v>30 ml.</v>
      </c>
      <c r="J1002" s="65">
        <v>1.0</v>
      </c>
      <c r="K1002" s="57">
        <f t="array" ref="K1002">IF(F1002&lt;&gt;"",INDEX(tb_MainDatabase[ราคา],MATCH(F1002,tb_MainDatabase[Link],0)),"")*J1002</f>
        <v>1290</v>
      </c>
      <c r="L1002" s="65">
        <v>100.0</v>
      </c>
      <c r="M1002" s="57">
        <f t="shared" si="2"/>
        <v>1190</v>
      </c>
      <c r="N1002" s="75">
        <f t="shared" si="3"/>
        <v>1990</v>
      </c>
      <c r="O1002" s="77" t="s">
        <v>370</v>
      </c>
      <c r="P1002" s="142">
        <v>46084.0</v>
      </c>
      <c r="Q1002" s="80">
        <v>0.5208333333333334</v>
      </c>
      <c r="R1002" s="84" t="str">
        <f t="shared" si="4"/>
        <v>1772515371058600383</v>
      </c>
      <c r="S1002" s="84"/>
      <c r="T1002" s="84"/>
    </row>
    <row r="1003" ht="22.5" customHeight="1">
      <c r="A1003" s="41" t="s">
        <v>1177</v>
      </c>
      <c r="B1003" s="44">
        <v>46084.0</v>
      </c>
      <c r="C1003" s="46" t="s">
        <v>1192</v>
      </c>
      <c r="D1003" s="48" t="s">
        <v>2026</v>
      </c>
      <c r="E1003" s="51">
        <v>2.02600000000323E14</v>
      </c>
      <c r="F1003" s="53" t="s">
        <v>141</v>
      </c>
      <c r="G1003" s="57">
        <f t="array" ref="G1003">IF(F1003&lt;&gt;"",INDEX(tb_MainDatabase[Barcode],MATCH(F1003,tb_MainDatabase[Link],0)),"")</f>
        <v>8857128012037</v>
      </c>
      <c r="H1003" s="62" t="str">
        <f t="array" ref="H1003">IF(F1003&lt;&gt;"",INDEX(tb_MainDatabase[Grand],MATCH(F1003,tb_MainDatabase[Link],0)),"")</f>
        <v>EDP</v>
      </c>
      <c r="I1003" s="62" t="str">
        <f t="array" ref="I1003">IF(F1003&lt;&gt;"",INDEX(tb_MainDatabase[Size],MATCH(F1003,tb_MainDatabase[Link],0)),"")</f>
        <v>10 ml.</v>
      </c>
      <c r="J1003" s="65">
        <v>1.0</v>
      </c>
      <c r="K1003" s="57">
        <f t="array" ref="K1003">IF(F1003&lt;&gt;"",INDEX(tb_MainDatabase[ราคา],MATCH(F1003,tb_MainDatabase[Link],0)),"")*J1003</f>
        <v>450</v>
      </c>
      <c r="L1003" s="65">
        <v>50.0</v>
      </c>
      <c r="M1003" s="57">
        <f t="shared" si="2"/>
        <v>400</v>
      </c>
      <c r="N1003" s="75">
        <f t="shared" si="3"/>
        <v>0</v>
      </c>
      <c r="O1003" s="77"/>
      <c r="P1003" s="107"/>
      <c r="Q1003" s="80"/>
      <c r="R1003" s="84">
        <f t="shared" si="4"/>
        <v>0</v>
      </c>
      <c r="S1003" s="84"/>
      <c r="T1003" s="84"/>
    </row>
    <row r="1004" ht="22.5" customHeight="1">
      <c r="A1004" s="41" t="s">
        <v>1177</v>
      </c>
      <c r="B1004" s="44">
        <v>46084.0</v>
      </c>
      <c r="C1004" s="46" t="s">
        <v>1192</v>
      </c>
      <c r="D1004" s="48" t="s">
        <v>2026</v>
      </c>
      <c r="E1004" s="51">
        <v>2.02600000000323E14</v>
      </c>
      <c r="F1004" s="53" t="s">
        <v>255</v>
      </c>
      <c r="G1004" s="57">
        <f t="array" ref="G1004">IF(F1004&lt;&gt;"",INDEX(tb_MainDatabase[Barcode],MATCH(F1004,tb_MainDatabase[Link],0)),"")</f>
        <v>8857128012047</v>
      </c>
      <c r="H1004" s="62" t="str">
        <f t="array" ref="H1004">IF(F1004&lt;&gt;"",INDEX(tb_MainDatabase[Grand],MATCH(F1004,tb_MainDatabase[Link],0)),"")</f>
        <v>EDP</v>
      </c>
      <c r="I1004" s="62" t="str">
        <f t="array" ref="I1004">IF(F1004&lt;&gt;"",INDEX(tb_MainDatabase[Size],MATCH(F1004,tb_MainDatabase[Link],0)),"")</f>
        <v>10 ml.</v>
      </c>
      <c r="J1004" s="65">
        <v>1.0</v>
      </c>
      <c r="K1004" s="57">
        <f t="array" ref="K1004">IF(F1004&lt;&gt;"",INDEX(tb_MainDatabase[ราคา],MATCH(F1004,tb_MainDatabase[Link],0)),"")*J1004</f>
        <v>450</v>
      </c>
      <c r="L1004" s="65">
        <v>50.0</v>
      </c>
      <c r="M1004" s="57">
        <f t="shared" si="2"/>
        <v>400</v>
      </c>
      <c r="N1004" s="75">
        <f t="shared" si="3"/>
        <v>0</v>
      </c>
      <c r="O1004" s="77"/>
      <c r="P1004" s="107"/>
      <c r="Q1004" s="80"/>
      <c r="R1004" s="84">
        <f t="shared" si="4"/>
        <v>0</v>
      </c>
      <c r="S1004" s="84"/>
      <c r="T1004" s="84"/>
    </row>
    <row r="1005" ht="22.5" customHeight="1">
      <c r="A1005" s="41" t="s">
        <v>1177</v>
      </c>
      <c r="B1005" s="44">
        <v>46084.0</v>
      </c>
      <c r="C1005" s="46" t="s">
        <v>1192</v>
      </c>
      <c r="D1005" s="48" t="s">
        <v>2026</v>
      </c>
      <c r="E1005" s="51">
        <v>2.02600000000323E14</v>
      </c>
      <c r="F1005" s="53" t="s">
        <v>252</v>
      </c>
      <c r="G1005" s="57">
        <f t="array" ref="G1005">IF(F1005&lt;&gt;"",INDEX(tb_MainDatabase[Barcode],MATCH(F1005,tb_MainDatabase[Link],0)),"")</f>
        <v>8857128012035</v>
      </c>
      <c r="H1005" s="62" t="str">
        <f t="array" ref="H1005">IF(F1005&lt;&gt;"",INDEX(tb_MainDatabase[Grand],MATCH(F1005,tb_MainDatabase[Link],0)),"")</f>
        <v>EDP</v>
      </c>
      <c r="I1005" s="62" t="str">
        <f t="array" ref="I1005">IF(F1005&lt;&gt;"",INDEX(tb_MainDatabase[Size],MATCH(F1005,tb_MainDatabase[Link],0)),"")</f>
        <v>10 ml.</v>
      </c>
      <c r="J1005" s="65">
        <v>1.0</v>
      </c>
      <c r="K1005" s="57">
        <f t="array" ref="K1005">IF(F1005&lt;&gt;"",INDEX(tb_MainDatabase[ราคา],MATCH(F1005,tb_MainDatabase[Link],0)),"")*J1005</f>
        <v>450</v>
      </c>
      <c r="L1005" s="65">
        <v>450.0</v>
      </c>
      <c r="M1005" s="57">
        <f t="shared" si="2"/>
        <v>0</v>
      </c>
      <c r="N1005" s="75">
        <f t="shared" si="3"/>
        <v>0</v>
      </c>
      <c r="O1005" s="77"/>
      <c r="P1005" s="107"/>
      <c r="Q1005" s="80"/>
      <c r="R1005" s="84">
        <f t="shared" si="4"/>
        <v>0</v>
      </c>
      <c r="S1005" s="84"/>
      <c r="T1005" s="84"/>
    </row>
    <row r="1006" ht="22.5" customHeight="1">
      <c r="A1006" s="41" t="s">
        <v>1177</v>
      </c>
      <c r="B1006" s="44">
        <v>46084.0</v>
      </c>
      <c r="C1006" s="46" t="s">
        <v>1192</v>
      </c>
      <c r="D1006" s="48" t="s">
        <v>2033</v>
      </c>
      <c r="E1006" s="51">
        <v>2.02600000000324E14</v>
      </c>
      <c r="F1006" s="53" t="s">
        <v>89</v>
      </c>
      <c r="G1006" s="57">
        <f t="array" ref="G1006">IF(F1006&lt;&gt;"",INDEX(tb_MainDatabase[Barcode],MATCH(F1006,tb_MainDatabase[Link],0)),"")</f>
        <v>8857128011058</v>
      </c>
      <c r="H1006" s="62" t="str">
        <f t="array" ref="H1006">IF(F1006&lt;&gt;"",INDEX(tb_MainDatabase[Grand],MATCH(F1006,tb_MainDatabase[Link],0)),"")</f>
        <v>EDP</v>
      </c>
      <c r="I1006" s="62" t="str">
        <f t="array" ref="I1006">IF(F1006&lt;&gt;"",INDEX(tb_MainDatabase[Size],MATCH(F1006,tb_MainDatabase[Link],0)),"")</f>
        <v>50 ml.</v>
      </c>
      <c r="J1006" s="65">
        <v>1.0</v>
      </c>
      <c r="K1006" s="57">
        <f t="array" ref="K1006">IF(F1006&lt;&gt;"",INDEX(tb_MainDatabase[ราคา],MATCH(F1006,tb_MainDatabase[Link],0)),"")*J1006</f>
        <v>1890</v>
      </c>
      <c r="L1006" s="65">
        <v>200.0</v>
      </c>
      <c r="M1006" s="57">
        <f t="shared" si="2"/>
        <v>1690</v>
      </c>
      <c r="N1006" s="75">
        <f t="shared" si="3"/>
        <v>4380</v>
      </c>
      <c r="O1006" s="77" t="s">
        <v>370</v>
      </c>
      <c r="P1006" s="142">
        <v>46084.0</v>
      </c>
      <c r="Q1006" s="80">
        <v>0.6777777777777778</v>
      </c>
      <c r="R1006" s="84" t="str">
        <f t="shared" si="4"/>
        <v>1772529290398997510</v>
      </c>
      <c r="S1006" s="84"/>
      <c r="T1006" s="84"/>
    </row>
    <row r="1007" ht="22.5" customHeight="1">
      <c r="A1007" s="41" t="s">
        <v>1177</v>
      </c>
      <c r="B1007" s="44">
        <v>46084.0</v>
      </c>
      <c r="C1007" s="46" t="s">
        <v>1192</v>
      </c>
      <c r="D1007" s="48" t="s">
        <v>2033</v>
      </c>
      <c r="E1007" s="51">
        <v>2.02600000000324E14</v>
      </c>
      <c r="F1007" s="53" t="s">
        <v>291</v>
      </c>
      <c r="G1007" s="57">
        <f t="array" ref="G1007">IF(F1007&lt;&gt;"",INDEX(tb_MainDatabase[Barcode],MATCH(F1007,tb_MainDatabase[Link],0)),"")</f>
        <v>8857128011669</v>
      </c>
      <c r="H1007" s="62" t="str">
        <f t="array" ref="H1007">IF(F1007&lt;&gt;"",INDEX(tb_MainDatabase[Grand],MATCH(F1007,tb_MainDatabase[Link],0)),"")</f>
        <v>EDP+</v>
      </c>
      <c r="I1007" s="62" t="str">
        <f t="array" ref="I1007">IF(F1007&lt;&gt;"",INDEX(tb_MainDatabase[Size],MATCH(F1007,tb_MainDatabase[Link],0)),"")</f>
        <v>50 ml.</v>
      </c>
      <c r="J1007" s="65">
        <v>1.0</v>
      </c>
      <c r="K1007" s="57">
        <f t="array" ref="K1007">IF(F1007&lt;&gt;"",INDEX(tb_MainDatabase[ราคา],MATCH(F1007,tb_MainDatabase[Link],0)),"")*J1007</f>
        <v>2890</v>
      </c>
      <c r="L1007" s="65">
        <v>200.0</v>
      </c>
      <c r="M1007" s="57">
        <f t="shared" si="2"/>
        <v>2690</v>
      </c>
      <c r="N1007" s="75">
        <f t="shared" si="3"/>
        <v>0</v>
      </c>
      <c r="O1007" s="77"/>
      <c r="P1007" s="107"/>
      <c r="Q1007" s="80"/>
      <c r="R1007" s="84">
        <f t="shared" si="4"/>
        <v>0</v>
      </c>
      <c r="S1007" s="84"/>
      <c r="T1007" s="84"/>
    </row>
    <row r="1008" ht="22.5" customHeight="1">
      <c r="A1008" s="41" t="s">
        <v>1177</v>
      </c>
      <c r="B1008" s="44">
        <v>46084.0</v>
      </c>
      <c r="C1008" s="46" t="s">
        <v>1192</v>
      </c>
      <c r="D1008" s="48" t="s">
        <v>2033</v>
      </c>
      <c r="E1008" s="51">
        <v>2.02600000000324E14</v>
      </c>
      <c r="F1008" s="53" t="s">
        <v>288</v>
      </c>
      <c r="G1008" s="57">
        <f t="array" ref="G1008">IF(F1008&lt;&gt;"",INDEX(tb_MainDatabase[Barcode],MATCH(F1008,tb_MainDatabase[Link],0)),"")</f>
        <v>8857128012062</v>
      </c>
      <c r="H1008" s="62" t="str">
        <f t="array" ref="H1008">IF(F1008&lt;&gt;"",INDEX(tb_MainDatabase[Grand],MATCH(F1008,tb_MainDatabase[Link],0)),"")</f>
        <v>EDP</v>
      </c>
      <c r="I1008" s="62" t="str">
        <f t="array" ref="I1008">IF(F1008&lt;&gt;"",INDEX(tb_MainDatabase[Size],MATCH(F1008,tb_MainDatabase[Link],0)),"")</f>
        <v>10 ml.</v>
      </c>
      <c r="J1008" s="65">
        <v>1.0</v>
      </c>
      <c r="K1008" s="57">
        <f t="array" ref="K1008">IF(F1008&lt;&gt;"",INDEX(tb_MainDatabase[ราคา],MATCH(F1008,tb_MainDatabase[Link],0)),"")*J1008</f>
        <v>450</v>
      </c>
      <c r="L1008" s="65">
        <v>450.0</v>
      </c>
      <c r="M1008" s="57">
        <f t="shared" si="2"/>
        <v>0</v>
      </c>
      <c r="N1008" s="75">
        <f t="shared" si="3"/>
        <v>0</v>
      </c>
      <c r="O1008" s="77"/>
      <c r="P1008" s="107"/>
      <c r="Q1008" s="80"/>
      <c r="R1008" s="84">
        <f t="shared" si="4"/>
        <v>0</v>
      </c>
      <c r="S1008" s="84"/>
      <c r="T1008" s="84"/>
    </row>
    <row r="1009" ht="22.5" customHeight="1">
      <c r="A1009" s="41" t="s">
        <v>1177</v>
      </c>
      <c r="B1009" s="44">
        <v>46084.0</v>
      </c>
      <c r="C1009" s="46" t="s">
        <v>1192</v>
      </c>
      <c r="D1009" s="48" t="s">
        <v>2033</v>
      </c>
      <c r="E1009" s="51">
        <v>2.02600000000324E14</v>
      </c>
      <c r="F1009" s="53" t="s">
        <v>255</v>
      </c>
      <c r="G1009" s="57">
        <f t="array" ref="G1009">IF(F1009&lt;&gt;"",INDEX(tb_MainDatabase[Barcode],MATCH(F1009,tb_MainDatabase[Link],0)),"")</f>
        <v>8857128012047</v>
      </c>
      <c r="H1009" s="62" t="str">
        <f t="array" ref="H1009">IF(F1009&lt;&gt;"",INDEX(tb_MainDatabase[Grand],MATCH(F1009,tb_MainDatabase[Link],0)),"")</f>
        <v>EDP</v>
      </c>
      <c r="I1009" s="62" t="str">
        <f t="array" ref="I1009">IF(F1009&lt;&gt;"",INDEX(tb_MainDatabase[Size],MATCH(F1009,tb_MainDatabase[Link],0)),"")</f>
        <v>10 ml.</v>
      </c>
      <c r="J1009" s="65">
        <v>1.0</v>
      </c>
      <c r="K1009" s="57">
        <f t="array" ref="K1009">IF(F1009&lt;&gt;"",INDEX(tb_MainDatabase[ราคา],MATCH(F1009,tb_MainDatabase[Link],0)),"")*J1009</f>
        <v>450</v>
      </c>
      <c r="L1009" s="65">
        <v>450.0</v>
      </c>
      <c r="M1009" s="57">
        <f t="shared" si="2"/>
        <v>0</v>
      </c>
      <c r="N1009" s="75">
        <f t="shared" si="3"/>
        <v>0</v>
      </c>
      <c r="O1009" s="77"/>
      <c r="P1009" s="107"/>
      <c r="Q1009" s="80"/>
      <c r="R1009" s="84">
        <f t="shared" si="4"/>
        <v>0</v>
      </c>
      <c r="S1009" s="84"/>
      <c r="T1009" s="84"/>
    </row>
    <row r="1010" ht="22.5" customHeight="1">
      <c r="A1010" s="41" t="s">
        <v>1177</v>
      </c>
      <c r="B1010" s="44">
        <v>46084.0</v>
      </c>
      <c r="C1010" s="46" t="s">
        <v>1192</v>
      </c>
      <c r="D1010" s="48" t="s">
        <v>2040</v>
      </c>
      <c r="E1010" s="51">
        <v>2.02600000000325E14</v>
      </c>
      <c r="F1010" s="53" t="s">
        <v>141</v>
      </c>
      <c r="G1010" s="57">
        <f t="array" ref="G1010">IF(F1010&lt;&gt;"",INDEX(tb_MainDatabase[Barcode],MATCH(F1010,tb_MainDatabase[Link],0)),"")</f>
        <v>8857128012037</v>
      </c>
      <c r="H1010" s="62" t="str">
        <f t="array" ref="H1010">IF(F1010&lt;&gt;"",INDEX(tb_MainDatabase[Grand],MATCH(F1010,tb_MainDatabase[Link],0)),"")</f>
        <v>EDP</v>
      </c>
      <c r="I1010" s="62" t="str">
        <f t="array" ref="I1010">IF(F1010&lt;&gt;"",INDEX(tb_MainDatabase[Size],MATCH(F1010,tb_MainDatabase[Link],0)),"")</f>
        <v>10 ml.</v>
      </c>
      <c r="J1010" s="65">
        <v>1.0</v>
      </c>
      <c r="K1010" s="57">
        <f t="array" ref="K1010">IF(F1010&lt;&gt;"",INDEX(tb_MainDatabase[ราคา],MATCH(F1010,tb_MainDatabase[Link],0)),"")*J1010</f>
        <v>450</v>
      </c>
      <c r="L1010" s="65">
        <v>50.0</v>
      </c>
      <c r="M1010" s="57">
        <f t="shared" si="2"/>
        <v>400</v>
      </c>
      <c r="N1010" s="75">
        <f t="shared" si="3"/>
        <v>400</v>
      </c>
      <c r="O1010" s="77" t="s">
        <v>133</v>
      </c>
      <c r="P1010" s="107"/>
      <c r="Q1010" s="80"/>
      <c r="R1010" s="84" t="str">
        <f t="shared" si="4"/>
        <v>1772530345488976024</v>
      </c>
      <c r="S1010" s="84"/>
      <c r="T1010" s="84"/>
    </row>
    <row r="1011" ht="22.5" customHeight="1">
      <c r="A1011" s="41" t="s">
        <v>1177</v>
      </c>
      <c r="B1011" s="44">
        <v>46084.0</v>
      </c>
      <c r="C1011" s="46" t="s">
        <v>1192</v>
      </c>
      <c r="D1011" s="48" t="s">
        <v>2043</v>
      </c>
      <c r="E1011" s="51">
        <v>2.02600000000326E14</v>
      </c>
      <c r="F1011" s="53" t="s">
        <v>129</v>
      </c>
      <c r="G1011" s="57">
        <f t="array" ref="G1011">IF(F1011&lt;&gt;"",INDEX(tb_MainDatabase[Barcode],MATCH(F1011,tb_MainDatabase[Link],0)),"")</f>
        <v>8857128012034</v>
      </c>
      <c r="H1011" s="62" t="str">
        <f t="array" ref="H1011">IF(F1011&lt;&gt;"",INDEX(tb_MainDatabase[Grand],MATCH(F1011,tb_MainDatabase[Link],0)),"")</f>
        <v>EDP</v>
      </c>
      <c r="I1011" s="62" t="str">
        <f t="array" ref="I1011">IF(F1011&lt;&gt;"",INDEX(tb_MainDatabase[Size],MATCH(F1011,tb_MainDatabase[Link],0)),"")</f>
        <v>10 ml.</v>
      </c>
      <c r="J1011" s="65">
        <v>1.0</v>
      </c>
      <c r="K1011" s="57">
        <f t="array" ref="K1011">IF(F1011&lt;&gt;"",INDEX(tb_MainDatabase[ราคา],MATCH(F1011,tb_MainDatabase[Link],0)),"")*J1011</f>
        <v>450</v>
      </c>
      <c r="L1011" s="65">
        <v>100.0</v>
      </c>
      <c r="M1011" s="57">
        <f t="shared" si="2"/>
        <v>350</v>
      </c>
      <c r="N1011" s="75">
        <f t="shared" si="3"/>
        <v>350</v>
      </c>
      <c r="O1011" s="77" t="s">
        <v>60</v>
      </c>
      <c r="P1011" s="142">
        <v>46084.0</v>
      </c>
      <c r="Q1011" s="80">
        <v>0.7423611111111111</v>
      </c>
      <c r="R1011" s="84" t="str">
        <f t="shared" si="4"/>
        <v>1772534901555345826</v>
      </c>
      <c r="S1011" s="84"/>
      <c r="T1011" s="84"/>
    </row>
    <row r="1012" ht="22.5" customHeight="1">
      <c r="A1012" s="41" t="s">
        <v>1177</v>
      </c>
      <c r="B1012" s="44">
        <v>46084.0</v>
      </c>
      <c r="C1012" s="46" t="s">
        <v>1192</v>
      </c>
      <c r="D1012" s="48" t="s">
        <v>2045</v>
      </c>
      <c r="E1012" s="51">
        <v>2.02600000000327E14</v>
      </c>
      <c r="F1012" s="53" t="s">
        <v>743</v>
      </c>
      <c r="G1012" s="57">
        <f t="array" ref="G1012">IF(F1012&lt;&gt;"",INDEX(tb_MainDatabase[Barcode],MATCH(F1012,tb_MainDatabase[Link],0)),"")</f>
        <v>8857128011744</v>
      </c>
      <c r="H1012" s="62" t="str">
        <f t="array" ref="H1012">IF(F1012&lt;&gt;"",INDEX(tb_MainDatabase[Grand],MATCH(F1012,tb_MainDatabase[Link],0)),"")</f>
        <v>EDP</v>
      </c>
      <c r="I1012" s="62" t="str">
        <f t="array" ref="I1012">IF(F1012&lt;&gt;"",INDEX(tb_MainDatabase[Size],MATCH(F1012,tb_MainDatabase[Link],0)),"")</f>
        <v>10 ml.</v>
      </c>
      <c r="J1012" s="65">
        <v>1.0</v>
      </c>
      <c r="K1012" s="57">
        <f t="array" ref="K1012">IF(F1012&lt;&gt;"",INDEX(tb_MainDatabase[ราคา],MATCH(F1012,tb_MainDatabase[Link],0)),"")*J1012</f>
        <v>450</v>
      </c>
      <c r="L1012" s="65">
        <v>50.0</v>
      </c>
      <c r="M1012" s="57">
        <f t="shared" si="2"/>
        <v>400</v>
      </c>
      <c r="N1012" s="75">
        <f t="shared" si="3"/>
        <v>400</v>
      </c>
      <c r="O1012" s="77" t="s">
        <v>370</v>
      </c>
      <c r="P1012" s="142">
        <v>46084.0</v>
      </c>
      <c r="Q1012" s="80">
        <v>0.81875</v>
      </c>
      <c r="R1012" s="84" t="str">
        <f t="shared" si="4"/>
        <v>1772541427563287591</v>
      </c>
      <c r="S1012" s="84"/>
      <c r="T1012" s="84"/>
    </row>
    <row r="1013" ht="22.5" customHeight="1">
      <c r="A1013" s="41" t="s">
        <v>1177</v>
      </c>
      <c r="B1013" s="44">
        <v>46084.0</v>
      </c>
      <c r="C1013" s="46" t="s">
        <v>1192</v>
      </c>
      <c r="D1013" s="48" t="s">
        <v>2048</v>
      </c>
      <c r="E1013" s="51">
        <v>2.02600000000328E14</v>
      </c>
      <c r="F1013" s="53" t="s">
        <v>1862</v>
      </c>
      <c r="G1013" s="57">
        <f t="array" ref="G1013">IF(F1013&lt;&gt;"",INDEX(tb_MainDatabase[Barcode],MATCH(F1013,tb_MainDatabase[Link],0)),"")</f>
        <v>8857128012051</v>
      </c>
      <c r="H1013" s="62" t="str">
        <f t="array" ref="H1013">IF(F1013&lt;&gt;"",INDEX(tb_MainDatabase[Grand],MATCH(F1013,tb_MainDatabase[Link],0)),"")</f>
        <v>EDP</v>
      </c>
      <c r="I1013" s="62" t="str">
        <f t="array" ref="I1013">IF(F1013&lt;&gt;"",INDEX(tb_MainDatabase[Size],MATCH(F1013,tb_MainDatabase[Link],0)),"")</f>
        <v>10 ml.</v>
      </c>
      <c r="J1013" s="65">
        <v>1.0</v>
      </c>
      <c r="K1013" s="57">
        <f t="array" ref="K1013">IF(F1013&lt;&gt;"",INDEX(tb_MainDatabase[ราคา],MATCH(F1013,tb_MainDatabase[Link],0)),"")*J1013</f>
        <v>450</v>
      </c>
      <c r="L1013" s="65">
        <v>50.0</v>
      </c>
      <c r="M1013" s="57">
        <f t="shared" si="2"/>
        <v>400</v>
      </c>
      <c r="N1013" s="75">
        <f t="shared" si="3"/>
        <v>400</v>
      </c>
      <c r="O1013" s="77" t="s">
        <v>370</v>
      </c>
      <c r="P1013" s="142">
        <v>46084.0</v>
      </c>
      <c r="Q1013" s="80">
        <v>0.8583333333333333</v>
      </c>
      <c r="R1013" s="84" t="str">
        <f t="shared" si="4"/>
        <v>1772544801932356360</v>
      </c>
      <c r="S1013" s="84"/>
      <c r="T1013" s="84"/>
    </row>
    <row r="1014" ht="22.5" customHeight="1">
      <c r="A1014" s="41" t="s">
        <v>1177</v>
      </c>
      <c r="B1014" s="44">
        <v>46085.0</v>
      </c>
      <c r="C1014" s="46" t="s">
        <v>601</v>
      </c>
      <c r="D1014" s="48" t="s">
        <v>2050</v>
      </c>
      <c r="E1014" s="51">
        <v>2.02600000000329E14</v>
      </c>
      <c r="F1014" s="53" t="s">
        <v>94</v>
      </c>
      <c r="G1014" s="57">
        <f t="array" ref="G1014">IF(F1014&lt;&gt;"",INDEX(tb_MainDatabase[Barcode],MATCH(F1014,tb_MainDatabase[Link],0)),"")</f>
        <v>8857128012039</v>
      </c>
      <c r="H1014" s="62" t="str">
        <f t="array" ref="H1014">IF(F1014&lt;&gt;"",INDEX(tb_MainDatabase[Grand],MATCH(F1014,tb_MainDatabase[Link],0)),"")</f>
        <v>EDP</v>
      </c>
      <c r="I1014" s="62" t="str">
        <f t="array" ref="I1014">IF(F1014&lt;&gt;"",INDEX(tb_MainDatabase[Size],MATCH(F1014,tb_MainDatabase[Link],0)),"")</f>
        <v>10 ml.</v>
      </c>
      <c r="J1014" s="65">
        <v>1.0</v>
      </c>
      <c r="K1014" s="57">
        <f t="array" ref="K1014">IF(F1014&lt;&gt;"",INDEX(tb_MainDatabase[ราคา],MATCH(F1014,tb_MainDatabase[Link],0)),"")*J1014</f>
        <v>450</v>
      </c>
      <c r="L1014" s="65">
        <v>50.0</v>
      </c>
      <c r="M1014" s="57">
        <f t="shared" si="2"/>
        <v>400</v>
      </c>
      <c r="N1014" s="75">
        <f t="shared" si="3"/>
        <v>400</v>
      </c>
      <c r="O1014" s="77" t="s">
        <v>60</v>
      </c>
      <c r="P1014" s="142">
        <v>46085.0</v>
      </c>
      <c r="Q1014" s="80">
        <v>0.66875</v>
      </c>
      <c r="R1014" s="84" t="str">
        <f t="shared" si="4"/>
        <v>1772615011569337055</v>
      </c>
      <c r="S1014" s="84"/>
      <c r="T1014" s="84"/>
    </row>
    <row r="1015" ht="22.5" customHeight="1">
      <c r="A1015" s="41" t="s">
        <v>1177</v>
      </c>
      <c r="B1015" s="44">
        <v>46085.0</v>
      </c>
      <c r="C1015" s="46" t="s">
        <v>601</v>
      </c>
      <c r="D1015" s="48" t="s">
        <v>2053</v>
      </c>
      <c r="E1015" s="51">
        <v>2.0260000000033E14</v>
      </c>
      <c r="F1015" s="53" t="s">
        <v>132</v>
      </c>
      <c r="G1015" s="108">
        <f t="array" ref="G1015">IF(F1015&lt;&gt;"",INDEX(tb_MainDatabase[Barcode],MATCH(F1015,tb_MainDatabase[Link],0)),"")</f>
        <v>8857128011621</v>
      </c>
      <c r="H1015" s="62" t="str">
        <f t="array" ref="H1015">IF(F1015&lt;&gt;"",INDEX(tb_MainDatabase[Grand],MATCH(F1015,tb_MainDatabase[Link],0)),"")</f>
        <v>EDP</v>
      </c>
      <c r="I1015" s="62" t="str">
        <f t="array" ref="I1015">IF(F1015&lt;&gt;"",INDEX(tb_MainDatabase[Size],MATCH(F1015,tb_MainDatabase[Link],0)),"")</f>
        <v>50 ml.</v>
      </c>
      <c r="J1015" s="65">
        <v>1.0</v>
      </c>
      <c r="K1015" s="57">
        <f t="array" ref="K1015">IF(F1015&lt;&gt;"",INDEX(tb_MainDatabase[ราคา],MATCH(F1015,tb_MainDatabase[Link],0)),"")*J1015</f>
        <v>1890</v>
      </c>
      <c r="L1015" s="65">
        <v>200.0</v>
      </c>
      <c r="M1015" s="57">
        <f t="shared" si="2"/>
        <v>1690</v>
      </c>
      <c r="N1015" s="75">
        <f t="shared" si="3"/>
        <v>1690</v>
      </c>
      <c r="O1015" s="77" t="s">
        <v>133</v>
      </c>
      <c r="P1015" s="107"/>
      <c r="Q1015" s="80"/>
      <c r="R1015" s="84" t="str">
        <f t="shared" si="4"/>
        <v>1772633091072133803</v>
      </c>
      <c r="S1015" s="84"/>
      <c r="T1015" s="84"/>
    </row>
    <row r="1016" ht="22.5" customHeight="1">
      <c r="A1016" s="41" t="s">
        <v>1177</v>
      </c>
      <c r="B1016" s="44">
        <v>46085.0</v>
      </c>
      <c r="C1016" s="46" t="s">
        <v>601</v>
      </c>
      <c r="D1016" s="48" t="s">
        <v>2053</v>
      </c>
      <c r="E1016" s="51">
        <v>2.0260000000033E14</v>
      </c>
      <c r="F1016" s="53" t="s">
        <v>1796</v>
      </c>
      <c r="G1016" s="108">
        <f t="array" ref="G1016">IF(F1016&lt;&gt;"",INDEX(tb_MainDatabase[Barcode],MATCH(F1016,tb_MainDatabase[Link],0)),"")</f>
        <v>8857128012154</v>
      </c>
      <c r="H1016" s="62" t="str">
        <f t="array" ref="H1016">IF(F1016&lt;&gt;"",INDEX(tb_MainDatabase[Grand],MATCH(F1016,tb_MainDatabase[Link],0)),"")</f>
        <v>EDP</v>
      </c>
      <c r="I1016" s="62" t="str">
        <f t="array" ref="I1016">IF(F1016&lt;&gt;"",INDEX(tb_MainDatabase[Size],MATCH(F1016,tb_MainDatabase[Link],0)),"")</f>
        <v>10 ml.</v>
      </c>
      <c r="J1016" s="65">
        <v>1.0</v>
      </c>
      <c r="K1016" s="57">
        <f t="array" ref="K1016">IF(F1016&lt;&gt;"",INDEX(tb_MainDatabase[ราคา],MATCH(F1016,tb_MainDatabase[Link],0)),"")*J1016</f>
        <v>450</v>
      </c>
      <c r="L1016" s="65">
        <v>450.0</v>
      </c>
      <c r="M1016" s="57">
        <f t="shared" si="2"/>
        <v>0</v>
      </c>
      <c r="N1016" s="75">
        <f t="shared" si="3"/>
        <v>0</v>
      </c>
      <c r="O1016" s="77"/>
      <c r="P1016" s="107"/>
      <c r="Q1016" s="80"/>
      <c r="R1016" s="84">
        <f t="shared" si="4"/>
        <v>0</v>
      </c>
      <c r="S1016" s="84"/>
      <c r="T1016" s="84"/>
    </row>
    <row r="1017" ht="22.5" customHeight="1">
      <c r="A1017" s="41" t="s">
        <v>1177</v>
      </c>
      <c r="B1017" s="44">
        <v>46086.0</v>
      </c>
      <c r="C1017" s="46" t="s">
        <v>1192</v>
      </c>
      <c r="D1017" s="48" t="s">
        <v>2057</v>
      </c>
      <c r="E1017" s="51">
        <v>2.02600000000331E14</v>
      </c>
      <c r="F1017" s="53" t="s">
        <v>1110</v>
      </c>
      <c r="G1017" s="57">
        <f t="array" ref="G1017">IF(F1017&lt;&gt;"",INDEX(tb_MainDatabase[Barcode],MATCH(F1017,tb_MainDatabase[Link],0)),"")</f>
        <v>8857128012145</v>
      </c>
      <c r="H1017" s="62" t="str">
        <f t="array" ref="H1017">IF(F1017&lt;&gt;"",INDEX(tb_MainDatabase[Grand],MATCH(F1017,tb_MainDatabase[Link],0)),"")</f>
        <v>EDP</v>
      </c>
      <c r="I1017" s="62" t="str">
        <f t="array" ref="I1017">IF(F1017&lt;&gt;"",INDEX(tb_MainDatabase[Size],MATCH(F1017,tb_MainDatabase[Link],0)),"")</f>
        <v>30 ml.</v>
      </c>
      <c r="J1017" s="65">
        <v>1.0</v>
      </c>
      <c r="K1017" s="57">
        <f t="array" ref="K1017">IF(F1017&lt;&gt;"",INDEX(tb_MainDatabase[ราคา],MATCH(F1017,tb_MainDatabase[Link],0)),"")*J1017</f>
        <v>1290</v>
      </c>
      <c r="L1017" s="65">
        <v>100.0</v>
      </c>
      <c r="M1017" s="57">
        <f t="shared" si="2"/>
        <v>1190</v>
      </c>
      <c r="N1017" s="75">
        <f t="shared" si="3"/>
        <v>1190</v>
      </c>
      <c r="O1017" s="77" t="s">
        <v>133</v>
      </c>
      <c r="P1017" s="107"/>
      <c r="Q1017" s="80"/>
      <c r="R1017" s="84" t="str">
        <f t="shared" si="4"/>
        <v>1772695058485491735</v>
      </c>
      <c r="S1017" s="84"/>
      <c r="T1017" s="84"/>
    </row>
    <row r="1018" ht="22.5" customHeight="1">
      <c r="A1018" s="41" t="s">
        <v>1177</v>
      </c>
      <c r="B1018" s="44">
        <v>46086.0</v>
      </c>
      <c r="C1018" s="46" t="s">
        <v>1192</v>
      </c>
      <c r="D1018" s="48" t="s">
        <v>2059</v>
      </c>
      <c r="E1018" s="51">
        <v>2.02600000000332E14</v>
      </c>
      <c r="F1018" s="53" t="s">
        <v>1220</v>
      </c>
      <c r="G1018" s="57">
        <f t="array" ref="G1018">IF(F1018&lt;&gt;"",INDEX(tb_MainDatabase[Barcode],MATCH(F1018,tb_MainDatabase[Link],0)),"")</f>
        <v>8857128012033</v>
      </c>
      <c r="H1018" s="62" t="str">
        <f t="array" ref="H1018">IF(F1018&lt;&gt;"",INDEX(tb_MainDatabase[Grand],MATCH(F1018,tb_MainDatabase[Link],0)),"")</f>
        <v>EDP</v>
      </c>
      <c r="I1018" s="62" t="str">
        <f t="array" ref="I1018">IF(F1018&lt;&gt;"",INDEX(tb_MainDatabase[Size],MATCH(F1018,tb_MainDatabase[Link],0)),"")</f>
        <v>4 ml.</v>
      </c>
      <c r="J1018" s="65">
        <v>1.0</v>
      </c>
      <c r="K1018" s="57">
        <f t="array" ref="K1018">IF(F1018&lt;&gt;"",INDEX(tb_MainDatabase[ราคา],MATCH(F1018,tb_MainDatabase[Link],0)),"")*J1018</f>
        <v>179</v>
      </c>
      <c r="L1018" s="65">
        <v>179.0</v>
      </c>
      <c r="M1018" s="57">
        <f t="shared" si="2"/>
        <v>0</v>
      </c>
      <c r="N1018" s="75">
        <f t="shared" si="3"/>
        <v>0</v>
      </c>
      <c r="O1018" s="77"/>
      <c r="P1018" s="107"/>
      <c r="Q1018" s="80"/>
      <c r="R1018" s="84" t="str">
        <f t="shared" si="4"/>
        <v>1772695243876860446</v>
      </c>
      <c r="S1018" s="48" t="s">
        <v>1699</v>
      </c>
      <c r="T1018" s="143"/>
    </row>
    <row r="1019" ht="22.5" customHeight="1">
      <c r="A1019" s="41" t="s">
        <v>1177</v>
      </c>
      <c r="B1019" s="44">
        <v>46086.0</v>
      </c>
      <c r="C1019" s="46" t="s">
        <v>1192</v>
      </c>
      <c r="D1019" s="48" t="s">
        <v>2061</v>
      </c>
      <c r="E1019" s="51">
        <v>2.02600000000333E14</v>
      </c>
      <c r="F1019" s="53" t="s">
        <v>93</v>
      </c>
      <c r="G1019" s="57">
        <f t="array" ref="G1019">IF(F1019&lt;&gt;"",INDEX(tb_MainDatabase[Barcode],MATCH(F1019,tb_MainDatabase[Link],0)),"")</f>
        <v>8857128011171</v>
      </c>
      <c r="H1019" s="62" t="str">
        <f t="array" ref="H1019">IF(F1019&lt;&gt;"",INDEX(tb_MainDatabase[Grand],MATCH(F1019,tb_MainDatabase[Link],0)),"")</f>
        <v>EDP</v>
      </c>
      <c r="I1019" s="62" t="str">
        <f t="array" ref="I1019">IF(F1019&lt;&gt;"",INDEX(tb_MainDatabase[Size],MATCH(F1019,tb_MainDatabase[Link],0)),"")</f>
        <v>50 ml.</v>
      </c>
      <c r="J1019" s="65">
        <v>1.0</v>
      </c>
      <c r="K1019" s="57">
        <f t="array" ref="K1019">IF(F1019&lt;&gt;"",INDEX(tb_MainDatabase[ราคา],MATCH(F1019,tb_MainDatabase[Link],0)),"")*J1019</f>
        <v>1890</v>
      </c>
      <c r="L1019" s="65">
        <v>200.0</v>
      </c>
      <c r="M1019" s="57">
        <f t="shared" si="2"/>
        <v>1690</v>
      </c>
      <c r="N1019" s="75">
        <f t="shared" si="3"/>
        <v>1690</v>
      </c>
      <c r="O1019" s="77" t="s">
        <v>133</v>
      </c>
      <c r="P1019" s="107"/>
      <c r="Q1019" s="80"/>
      <c r="R1019" s="84" t="str">
        <f t="shared" si="4"/>
        <v>1772700593240357068</v>
      </c>
      <c r="S1019" s="84"/>
      <c r="T1019" s="84"/>
    </row>
    <row r="1020" ht="22.5" customHeight="1">
      <c r="A1020" s="41" t="s">
        <v>1177</v>
      </c>
      <c r="B1020" s="44">
        <v>46086.0</v>
      </c>
      <c r="C1020" s="46" t="s">
        <v>1192</v>
      </c>
      <c r="D1020" s="48" t="s">
        <v>2061</v>
      </c>
      <c r="E1020" s="51">
        <v>2.02600000000333E14</v>
      </c>
      <c r="F1020" s="53" t="s">
        <v>141</v>
      </c>
      <c r="G1020" s="57">
        <f t="array" ref="G1020">IF(F1020&lt;&gt;"",INDEX(tb_MainDatabase[Barcode],MATCH(F1020,tb_MainDatabase[Link],0)),"")</f>
        <v>8857128012037</v>
      </c>
      <c r="H1020" s="62" t="str">
        <f t="array" ref="H1020">IF(F1020&lt;&gt;"",INDEX(tb_MainDatabase[Grand],MATCH(F1020,tb_MainDatabase[Link],0)),"")</f>
        <v>EDP</v>
      </c>
      <c r="I1020" s="62" t="str">
        <f t="array" ref="I1020">IF(F1020&lt;&gt;"",INDEX(tb_MainDatabase[Size],MATCH(F1020,tb_MainDatabase[Link],0)),"")</f>
        <v>10 ml.</v>
      </c>
      <c r="J1020" s="65">
        <v>1.0</v>
      </c>
      <c r="K1020" s="57">
        <f t="array" ref="K1020">IF(F1020&lt;&gt;"",INDEX(tb_MainDatabase[ราคา],MATCH(F1020,tb_MainDatabase[Link],0)),"")*J1020</f>
        <v>450</v>
      </c>
      <c r="L1020" s="65">
        <v>450.0</v>
      </c>
      <c r="M1020" s="57">
        <f t="shared" si="2"/>
        <v>0</v>
      </c>
      <c r="N1020" s="75">
        <f t="shared" si="3"/>
        <v>0</v>
      </c>
      <c r="O1020" s="77"/>
      <c r="P1020" s="107"/>
      <c r="Q1020" s="80"/>
      <c r="R1020" s="84">
        <f t="shared" si="4"/>
        <v>0</v>
      </c>
      <c r="S1020" s="84"/>
      <c r="T1020" s="84"/>
    </row>
    <row r="1021" ht="22.5" customHeight="1">
      <c r="A1021" s="41" t="s">
        <v>1177</v>
      </c>
      <c r="B1021" s="44">
        <v>46086.0</v>
      </c>
      <c r="C1021" s="46" t="s">
        <v>1192</v>
      </c>
      <c r="D1021" s="48" t="s">
        <v>2066</v>
      </c>
      <c r="E1021" s="51">
        <v>2.02600000000334E14</v>
      </c>
      <c r="F1021" s="53" t="s">
        <v>81</v>
      </c>
      <c r="G1021" s="57">
        <f t="array" ref="G1021">IF(F1021&lt;&gt;"",INDEX(tb_MainDatabase[Barcode],MATCH(F1021,tb_MainDatabase[Link],0)),"")</f>
        <v>8857128011119</v>
      </c>
      <c r="H1021" s="62" t="str">
        <f t="array" ref="H1021">IF(F1021&lt;&gt;"",INDEX(tb_MainDatabase[Grand],MATCH(F1021,tb_MainDatabase[Link],0)),"")</f>
        <v>EDP</v>
      </c>
      <c r="I1021" s="62" t="str">
        <f t="array" ref="I1021">IF(F1021&lt;&gt;"",INDEX(tb_MainDatabase[Size],MATCH(F1021,tb_MainDatabase[Link],0)),"")</f>
        <v>50 ml.</v>
      </c>
      <c r="J1021" s="65">
        <v>1.0</v>
      </c>
      <c r="K1021" s="57">
        <f t="array" ref="K1021">IF(F1021&lt;&gt;"",INDEX(tb_MainDatabase[ราคา],MATCH(F1021,tb_MainDatabase[Link],0)),"")*J1021</f>
        <v>1890</v>
      </c>
      <c r="L1021" s="65">
        <v>200.0</v>
      </c>
      <c r="M1021" s="57">
        <f t="shared" si="2"/>
        <v>1690</v>
      </c>
      <c r="N1021" s="75">
        <f t="shared" si="3"/>
        <v>1690</v>
      </c>
      <c r="O1021" s="77" t="s">
        <v>133</v>
      </c>
      <c r="P1021" s="107"/>
      <c r="Q1021" s="80"/>
      <c r="R1021" s="84" t="str">
        <f t="shared" si="4"/>
        <v>1772700677839204453</v>
      </c>
      <c r="S1021" s="84"/>
      <c r="T1021" s="84"/>
    </row>
    <row r="1022" ht="22.5" customHeight="1">
      <c r="A1022" s="41" t="s">
        <v>1177</v>
      </c>
      <c r="B1022" s="44">
        <v>46086.0</v>
      </c>
      <c r="C1022" s="46" t="s">
        <v>1192</v>
      </c>
      <c r="D1022" s="48" t="s">
        <v>2066</v>
      </c>
      <c r="E1022" s="51">
        <v>2.02600000000334E14</v>
      </c>
      <c r="F1022" s="53" t="s">
        <v>94</v>
      </c>
      <c r="G1022" s="57">
        <f t="array" ref="G1022">IF(F1022&lt;&gt;"",INDEX(tb_MainDatabase[Barcode],MATCH(F1022,tb_MainDatabase[Link],0)),"")</f>
        <v>8857128012039</v>
      </c>
      <c r="H1022" s="62" t="str">
        <f t="array" ref="H1022">IF(F1022&lt;&gt;"",INDEX(tb_MainDatabase[Grand],MATCH(F1022,tb_MainDatabase[Link],0)),"")</f>
        <v>EDP</v>
      </c>
      <c r="I1022" s="62" t="str">
        <f t="array" ref="I1022">IF(F1022&lt;&gt;"",INDEX(tb_MainDatabase[Size],MATCH(F1022,tb_MainDatabase[Link],0)),"")</f>
        <v>10 ml.</v>
      </c>
      <c r="J1022" s="65">
        <v>1.0</v>
      </c>
      <c r="K1022" s="57">
        <f t="array" ref="K1022">IF(F1022&lt;&gt;"",INDEX(tb_MainDatabase[ราคา],MATCH(F1022,tb_MainDatabase[Link],0)),"")*J1022</f>
        <v>450</v>
      </c>
      <c r="L1022" s="65">
        <v>450.0</v>
      </c>
      <c r="M1022" s="57">
        <f t="shared" si="2"/>
        <v>0</v>
      </c>
      <c r="N1022" s="75">
        <f t="shared" si="3"/>
        <v>0</v>
      </c>
      <c r="O1022" s="77"/>
      <c r="P1022" s="107"/>
      <c r="Q1022" s="80"/>
      <c r="R1022" s="84">
        <f t="shared" si="4"/>
        <v>0</v>
      </c>
      <c r="S1022" s="84"/>
      <c r="T1022" s="84"/>
    </row>
    <row r="1023" ht="22.5" customHeight="1">
      <c r="A1023" s="41" t="s">
        <v>1177</v>
      </c>
      <c r="B1023" s="44">
        <v>46086.0</v>
      </c>
      <c r="C1023" s="46" t="s">
        <v>1192</v>
      </c>
      <c r="D1023" s="48" t="s">
        <v>2069</v>
      </c>
      <c r="E1023" s="51">
        <v>2.02600000000335E14</v>
      </c>
      <c r="F1023" s="53" t="s">
        <v>451</v>
      </c>
      <c r="G1023" s="57">
        <f t="array" ref="G1023">IF(F1023&lt;&gt;"",INDEX(tb_MainDatabase[Barcode],MATCH(F1023,tb_MainDatabase[Link],0)),"")</f>
        <v>8857128011867</v>
      </c>
      <c r="H1023" s="62" t="str">
        <f t="array" ref="H1023">IF(F1023&lt;&gt;"",INDEX(tb_MainDatabase[Grand],MATCH(F1023,tb_MainDatabase[Link],0)),"")</f>
        <v>EDP</v>
      </c>
      <c r="I1023" s="62" t="str">
        <f t="array" ref="I1023">IF(F1023&lt;&gt;"",INDEX(tb_MainDatabase[Size],MATCH(F1023,tb_MainDatabase[Link],0)),"")</f>
        <v>30 ml.</v>
      </c>
      <c r="J1023" s="65">
        <v>1.0</v>
      </c>
      <c r="K1023" s="57">
        <f t="array" ref="K1023">IF(F1023&lt;&gt;"",INDEX(tb_MainDatabase[ราคา],MATCH(F1023,tb_MainDatabase[Link],0)),"")*J1023</f>
        <v>1290</v>
      </c>
      <c r="L1023" s="65">
        <v>100.0</v>
      </c>
      <c r="M1023" s="57">
        <f t="shared" si="2"/>
        <v>1190</v>
      </c>
      <c r="N1023" s="75">
        <f t="shared" si="3"/>
        <v>1190</v>
      </c>
      <c r="O1023" s="77" t="s">
        <v>133</v>
      </c>
      <c r="P1023" s="107"/>
      <c r="Q1023" s="80"/>
      <c r="R1023" s="84" t="str">
        <f t="shared" si="4"/>
        <v>1772702288746410164</v>
      </c>
      <c r="S1023" s="84"/>
      <c r="T1023" s="84"/>
    </row>
    <row r="1024" ht="22.5" customHeight="1">
      <c r="A1024" s="41" t="s">
        <v>1177</v>
      </c>
      <c r="B1024" s="44">
        <v>46086.0</v>
      </c>
      <c r="C1024" s="46" t="s">
        <v>1192</v>
      </c>
      <c r="D1024" s="48" t="s">
        <v>2069</v>
      </c>
      <c r="E1024" s="51">
        <v>2.02600000000335E14</v>
      </c>
      <c r="F1024" s="53" t="s">
        <v>1501</v>
      </c>
      <c r="G1024" s="57">
        <f t="array" ref="G1024">IF(F1024&lt;&gt;"",INDEX(tb_MainDatabase[Barcode],MATCH(F1024,tb_MainDatabase[Link],0)),"")</f>
        <v>8857128012054</v>
      </c>
      <c r="H1024" s="62" t="str">
        <f t="array" ref="H1024">IF(F1024&lt;&gt;"",INDEX(tb_MainDatabase[Grand],MATCH(F1024,tb_MainDatabase[Link],0)),"")</f>
        <v>EDP</v>
      </c>
      <c r="I1024" s="62" t="str">
        <f t="array" ref="I1024">IF(F1024&lt;&gt;"",INDEX(tb_MainDatabase[Size],MATCH(F1024,tb_MainDatabase[Link],0)),"")</f>
        <v>4 ml.</v>
      </c>
      <c r="J1024" s="65">
        <v>1.0</v>
      </c>
      <c r="K1024" s="57">
        <f t="array" ref="K1024">IF(F1024&lt;&gt;"",INDEX(tb_MainDatabase[ราคา],MATCH(F1024,tb_MainDatabase[Link],0)),"")*J1024</f>
        <v>179</v>
      </c>
      <c r="L1024" s="65">
        <v>179.0</v>
      </c>
      <c r="M1024" s="57">
        <f t="shared" si="2"/>
        <v>0</v>
      </c>
      <c r="N1024" s="75">
        <f t="shared" si="3"/>
        <v>0</v>
      </c>
      <c r="O1024" s="77"/>
      <c r="P1024" s="107"/>
      <c r="Q1024" s="80"/>
      <c r="R1024" s="84">
        <f t="shared" si="4"/>
        <v>0</v>
      </c>
      <c r="S1024" s="84"/>
      <c r="T1024" s="84"/>
    </row>
    <row r="1025" ht="22.5" customHeight="1">
      <c r="A1025" s="41" t="s">
        <v>1177</v>
      </c>
      <c r="B1025" s="44">
        <v>46086.0</v>
      </c>
      <c r="C1025" s="46" t="s">
        <v>1192</v>
      </c>
      <c r="D1025" s="48" t="s">
        <v>2073</v>
      </c>
      <c r="E1025" s="51">
        <v>2.02600000000336E14</v>
      </c>
      <c r="F1025" s="53" t="s">
        <v>42</v>
      </c>
      <c r="G1025" s="57">
        <f t="array" ref="G1025">IF(F1025&lt;&gt;"",INDEX(tb_MainDatabase[Barcode],MATCH(F1025,tb_MainDatabase[Link],0)),"")</f>
        <v>8857128012020</v>
      </c>
      <c r="H1025" s="62" t="str">
        <f t="array" ref="H1025">IF(F1025&lt;&gt;"",INDEX(tb_MainDatabase[Grand],MATCH(F1025,tb_MainDatabase[Link],0)),"")</f>
        <v>EDP</v>
      </c>
      <c r="I1025" s="62" t="str">
        <f t="array" ref="I1025">IF(F1025&lt;&gt;"",INDEX(tb_MainDatabase[Size],MATCH(F1025,tb_MainDatabase[Link],0)),"")</f>
        <v>50 ml.</v>
      </c>
      <c r="J1025" s="65">
        <v>1.0</v>
      </c>
      <c r="K1025" s="57">
        <f t="array" ref="K1025">IF(F1025&lt;&gt;"",INDEX(tb_MainDatabase[ราคา],MATCH(F1025,tb_MainDatabase[Link],0)),"")*J1025</f>
        <v>1890</v>
      </c>
      <c r="L1025" s="65">
        <v>200.0</v>
      </c>
      <c r="M1025" s="57">
        <f t="shared" si="2"/>
        <v>1690</v>
      </c>
      <c r="N1025" s="75">
        <f t="shared" si="3"/>
        <v>1690</v>
      </c>
      <c r="O1025" s="77" t="s">
        <v>370</v>
      </c>
      <c r="P1025" s="142">
        <v>46086.0</v>
      </c>
      <c r="Q1025" s="80">
        <v>0.7041666666666667</v>
      </c>
      <c r="R1025" s="84" t="str">
        <f t="shared" si="4"/>
        <v>1772704253531313631</v>
      </c>
      <c r="S1025" s="84"/>
      <c r="T1025" s="84"/>
    </row>
    <row r="1026" ht="22.5" customHeight="1">
      <c r="A1026" s="41" t="s">
        <v>1177</v>
      </c>
      <c r="B1026" s="44">
        <v>46086.0</v>
      </c>
      <c r="C1026" s="46" t="s">
        <v>1192</v>
      </c>
      <c r="D1026" s="48" t="s">
        <v>2073</v>
      </c>
      <c r="E1026" s="51">
        <v>2.02600000000336E14</v>
      </c>
      <c r="F1026" s="53" t="s">
        <v>430</v>
      </c>
      <c r="G1026" s="57">
        <f t="array" ref="G1026">IF(F1026&lt;&gt;"",INDEX(tb_MainDatabase[Barcode],MATCH(F1026,tb_MainDatabase[Link],0)),"")</f>
        <v>8857128012028</v>
      </c>
      <c r="H1026" s="62" t="str">
        <f t="array" ref="H1026">IF(F1026&lt;&gt;"",INDEX(tb_MainDatabase[Grand],MATCH(F1026,tb_MainDatabase[Link],0)),"")</f>
        <v>EDP</v>
      </c>
      <c r="I1026" s="62" t="str">
        <f t="array" ref="I1026">IF(F1026&lt;&gt;"",INDEX(tb_MainDatabase[Size],MATCH(F1026,tb_MainDatabase[Link],0)),"")</f>
        <v>10 ml.</v>
      </c>
      <c r="J1026" s="65">
        <v>1.0</v>
      </c>
      <c r="K1026" s="57">
        <f t="array" ref="K1026">IF(F1026&lt;&gt;"",INDEX(tb_MainDatabase[ราคา],MATCH(F1026,tb_MainDatabase[Link],0)),"")*J1026</f>
        <v>450</v>
      </c>
      <c r="L1026" s="65">
        <v>450.0</v>
      </c>
      <c r="M1026" s="57">
        <f t="shared" si="2"/>
        <v>0</v>
      </c>
      <c r="N1026" s="75">
        <f t="shared" si="3"/>
        <v>0</v>
      </c>
      <c r="O1026" s="77"/>
      <c r="P1026" s="107"/>
      <c r="Q1026" s="80"/>
      <c r="R1026" s="84">
        <f t="shared" si="4"/>
        <v>0</v>
      </c>
      <c r="S1026" s="84"/>
      <c r="T1026" s="84"/>
    </row>
    <row r="1027" ht="22.5" customHeight="1">
      <c r="A1027" s="41" t="s">
        <v>1177</v>
      </c>
      <c r="B1027" s="44">
        <v>46086.0</v>
      </c>
      <c r="C1027" s="46" t="s">
        <v>1192</v>
      </c>
      <c r="D1027" s="48" t="s">
        <v>2076</v>
      </c>
      <c r="E1027" s="51">
        <v>2.02600000000337E14</v>
      </c>
      <c r="F1027" s="53" t="s">
        <v>66</v>
      </c>
      <c r="G1027" s="57">
        <f t="array" ref="G1027">IF(F1027&lt;&gt;"",INDEX(tb_MainDatabase[Barcode],MATCH(F1027,tb_MainDatabase[Link],0)),"")</f>
        <v>8857128011713</v>
      </c>
      <c r="H1027" s="62" t="str">
        <f t="array" ref="H1027">IF(F1027&lt;&gt;"",INDEX(tb_MainDatabase[Grand],MATCH(F1027,tb_MainDatabase[Link],0)),"")</f>
        <v>EDP+</v>
      </c>
      <c r="I1027" s="62" t="str">
        <f t="array" ref="I1027">IF(F1027&lt;&gt;"",INDEX(tb_MainDatabase[Size],MATCH(F1027,tb_MainDatabase[Link],0)),"")</f>
        <v>50 ml.</v>
      </c>
      <c r="J1027" s="65">
        <v>1.0</v>
      </c>
      <c r="K1027" s="57">
        <f t="array" ref="K1027">IF(F1027&lt;&gt;"",INDEX(tb_MainDatabase[ราคา],MATCH(F1027,tb_MainDatabase[Link],0)),"")*J1027</f>
        <v>2890</v>
      </c>
      <c r="L1027" s="65">
        <v>200.0</v>
      </c>
      <c r="M1027" s="57">
        <f t="shared" si="2"/>
        <v>2690</v>
      </c>
      <c r="N1027" s="75">
        <f t="shared" si="3"/>
        <v>4380</v>
      </c>
      <c r="O1027" s="77" t="s">
        <v>370</v>
      </c>
      <c r="P1027" s="142">
        <v>46086.0</v>
      </c>
      <c r="Q1027" s="80">
        <v>0.7076388888888889</v>
      </c>
      <c r="R1027" s="84" t="str">
        <f t="shared" si="4"/>
        <v>1772704556930422667</v>
      </c>
      <c r="S1027" s="84"/>
      <c r="T1027" s="84"/>
    </row>
    <row r="1028" ht="22.5" customHeight="1">
      <c r="A1028" s="41" t="s">
        <v>1177</v>
      </c>
      <c r="B1028" s="44">
        <v>46086.0</v>
      </c>
      <c r="C1028" s="46" t="s">
        <v>1192</v>
      </c>
      <c r="D1028" s="48" t="s">
        <v>2076</v>
      </c>
      <c r="E1028" s="51">
        <v>2.02600000000337E14</v>
      </c>
      <c r="F1028" s="53" t="s">
        <v>89</v>
      </c>
      <c r="G1028" s="57">
        <f t="array" ref="G1028">IF(F1028&lt;&gt;"",INDEX(tb_MainDatabase[Barcode],MATCH(F1028,tb_MainDatabase[Link],0)),"")</f>
        <v>8857128011058</v>
      </c>
      <c r="H1028" s="62" t="str">
        <f t="array" ref="H1028">IF(F1028&lt;&gt;"",INDEX(tb_MainDatabase[Grand],MATCH(F1028,tb_MainDatabase[Link],0)),"")</f>
        <v>EDP</v>
      </c>
      <c r="I1028" s="62" t="str">
        <f t="array" ref="I1028">IF(F1028&lt;&gt;"",INDEX(tb_MainDatabase[Size],MATCH(F1028,tb_MainDatabase[Link],0)),"")</f>
        <v>50 ml.</v>
      </c>
      <c r="J1028" s="65">
        <v>1.0</v>
      </c>
      <c r="K1028" s="57">
        <f t="array" ref="K1028">IF(F1028&lt;&gt;"",INDEX(tb_MainDatabase[ราคา],MATCH(F1028,tb_MainDatabase[Link],0)),"")*J1028</f>
        <v>1890</v>
      </c>
      <c r="L1028" s="65">
        <v>200.0</v>
      </c>
      <c r="M1028" s="57">
        <f t="shared" si="2"/>
        <v>1690</v>
      </c>
      <c r="N1028" s="75">
        <f t="shared" si="3"/>
        <v>0</v>
      </c>
      <c r="O1028" s="77"/>
      <c r="P1028" s="107"/>
      <c r="Q1028" s="80"/>
      <c r="R1028" s="84">
        <f t="shared" si="4"/>
        <v>0</v>
      </c>
      <c r="S1028" s="84"/>
      <c r="T1028" s="84"/>
    </row>
    <row r="1029" ht="22.5" customHeight="1">
      <c r="A1029" s="41" t="s">
        <v>1177</v>
      </c>
      <c r="B1029" s="44">
        <v>46086.0</v>
      </c>
      <c r="C1029" s="46" t="s">
        <v>1192</v>
      </c>
      <c r="D1029" s="48" t="s">
        <v>2076</v>
      </c>
      <c r="E1029" s="51">
        <v>2.02600000000337E14</v>
      </c>
      <c r="F1029" s="53" t="s">
        <v>252</v>
      </c>
      <c r="G1029" s="57">
        <f t="array" ref="G1029">IF(F1029&lt;&gt;"",INDEX(tb_MainDatabase[Barcode],MATCH(F1029,tb_MainDatabase[Link],0)),"")</f>
        <v>8857128012035</v>
      </c>
      <c r="H1029" s="62" t="str">
        <f t="array" ref="H1029">IF(F1029&lt;&gt;"",INDEX(tb_MainDatabase[Grand],MATCH(F1029,tb_MainDatabase[Link],0)),"")</f>
        <v>EDP</v>
      </c>
      <c r="I1029" s="62" t="str">
        <f t="array" ref="I1029">IF(F1029&lt;&gt;"",INDEX(tb_MainDatabase[Size],MATCH(F1029,tb_MainDatabase[Link],0)),"")</f>
        <v>10 ml.</v>
      </c>
      <c r="J1029" s="65">
        <v>1.0</v>
      </c>
      <c r="K1029" s="57">
        <f t="array" ref="K1029">IF(F1029&lt;&gt;"",INDEX(tb_MainDatabase[ราคา],MATCH(F1029,tb_MainDatabase[Link],0)),"")*J1029</f>
        <v>450</v>
      </c>
      <c r="L1029" s="65">
        <v>450.0</v>
      </c>
      <c r="M1029" s="57">
        <f t="shared" si="2"/>
        <v>0</v>
      </c>
      <c r="N1029" s="75">
        <f t="shared" si="3"/>
        <v>0</v>
      </c>
      <c r="O1029" s="77"/>
      <c r="P1029" s="107"/>
      <c r="Q1029" s="80"/>
      <c r="R1029" s="84">
        <f t="shared" si="4"/>
        <v>0</v>
      </c>
      <c r="S1029" s="84"/>
      <c r="T1029" s="84"/>
    </row>
    <row r="1030" ht="22.5" customHeight="1">
      <c r="A1030" s="41" t="s">
        <v>1177</v>
      </c>
      <c r="B1030" s="44">
        <v>46086.0</v>
      </c>
      <c r="C1030" s="46" t="s">
        <v>1192</v>
      </c>
      <c r="D1030" s="48" t="s">
        <v>2076</v>
      </c>
      <c r="E1030" s="51">
        <v>2.02600000000337E14</v>
      </c>
      <c r="F1030" s="53" t="s">
        <v>1100</v>
      </c>
      <c r="G1030" s="57">
        <f t="array" ref="G1030">IF(F1030&lt;&gt;"",INDEX(tb_MainDatabase[Barcode],MATCH(F1030,tb_MainDatabase[Link],0)),"")</f>
        <v>8857128011263</v>
      </c>
      <c r="H1030" s="62" t="str">
        <f t="array" ref="H1030">IF(F1030&lt;&gt;"",INDEX(tb_MainDatabase[Grand],MATCH(F1030,tb_MainDatabase[Link],0)),"")</f>
        <v>EDP</v>
      </c>
      <c r="I1030" s="62" t="str">
        <f t="array" ref="I1030">IF(F1030&lt;&gt;"",INDEX(tb_MainDatabase[Size],MATCH(F1030,tb_MainDatabase[Link],0)),"")</f>
        <v>10 ml.</v>
      </c>
      <c r="J1030" s="65">
        <v>1.0</v>
      </c>
      <c r="K1030" s="57">
        <f t="array" ref="K1030">IF(F1030&lt;&gt;"",INDEX(tb_MainDatabase[ราคา],MATCH(F1030,tb_MainDatabase[Link],0)),"")*J1030</f>
        <v>450</v>
      </c>
      <c r="L1030" s="65">
        <v>450.0</v>
      </c>
      <c r="M1030" s="57">
        <f t="shared" si="2"/>
        <v>0</v>
      </c>
      <c r="N1030" s="75">
        <f t="shared" si="3"/>
        <v>0</v>
      </c>
      <c r="O1030" s="77"/>
      <c r="P1030" s="107"/>
      <c r="Q1030" s="80"/>
      <c r="R1030" s="84">
        <f t="shared" si="4"/>
        <v>0</v>
      </c>
      <c r="S1030" s="84"/>
      <c r="T1030" s="84"/>
    </row>
    <row r="1031" ht="22.5" customHeight="1">
      <c r="A1031" s="41" t="s">
        <v>1177</v>
      </c>
      <c r="B1031" s="44">
        <v>46086.0</v>
      </c>
      <c r="C1031" s="46" t="s">
        <v>1192</v>
      </c>
      <c r="D1031" s="48" t="s">
        <v>2083</v>
      </c>
      <c r="E1031" s="51">
        <v>2.02600000000338E14</v>
      </c>
      <c r="F1031" s="53" t="s">
        <v>110</v>
      </c>
      <c r="G1031" s="57">
        <f t="array" ref="G1031">IF(F1031&lt;&gt;"",INDEX(tb_MainDatabase[Barcode],MATCH(F1031,tb_MainDatabase[Link],0)),"")</f>
        <v>8857128012110</v>
      </c>
      <c r="H1031" s="62" t="str">
        <f t="array" ref="H1031">IF(F1031&lt;&gt;"",INDEX(tb_MainDatabase[Grand],MATCH(F1031,tb_MainDatabase[Link],0)),"")</f>
        <v>EDP+</v>
      </c>
      <c r="I1031" s="62" t="str">
        <f t="array" ref="I1031">IF(F1031&lt;&gt;"",INDEX(tb_MainDatabase[Size],MATCH(F1031,tb_MainDatabase[Link],0)),"")</f>
        <v>10 ml.</v>
      </c>
      <c r="J1031" s="65">
        <v>1.0</v>
      </c>
      <c r="K1031" s="57">
        <f t="array" ref="K1031">IF(F1031&lt;&gt;"",INDEX(tb_MainDatabase[ราคา],MATCH(F1031,tb_MainDatabase[Link],0)),"")*J1031</f>
        <v>650</v>
      </c>
      <c r="L1031" s="65">
        <v>50.0</v>
      </c>
      <c r="M1031" s="57">
        <f t="shared" si="2"/>
        <v>600</v>
      </c>
      <c r="N1031" s="75">
        <f t="shared" si="3"/>
        <v>600</v>
      </c>
      <c r="O1031" s="77" t="s">
        <v>60</v>
      </c>
      <c r="P1031" s="142">
        <v>46086.0</v>
      </c>
      <c r="Q1031" s="80">
        <v>0.7194444444444444</v>
      </c>
      <c r="R1031" s="84" t="str">
        <f t="shared" si="4"/>
        <v>1772705719518160311</v>
      </c>
      <c r="S1031" s="84"/>
      <c r="T1031" s="84"/>
    </row>
    <row r="1032" ht="22.5" customHeight="1">
      <c r="A1032" s="41" t="s">
        <v>1177</v>
      </c>
      <c r="B1032" s="44">
        <v>46086.0</v>
      </c>
      <c r="C1032" s="46" t="s">
        <v>1192</v>
      </c>
      <c r="D1032" s="48" t="s">
        <v>2087</v>
      </c>
      <c r="E1032" s="51">
        <v>2.02600000000339E14</v>
      </c>
      <c r="F1032" s="53" t="s">
        <v>141</v>
      </c>
      <c r="G1032" s="57">
        <f t="array" ref="G1032">IF(F1032&lt;&gt;"",INDEX(tb_MainDatabase[Barcode],MATCH(F1032,tb_MainDatabase[Link],0)),"")</f>
        <v>8857128012037</v>
      </c>
      <c r="H1032" s="62" t="str">
        <f t="array" ref="H1032">IF(F1032&lt;&gt;"",INDEX(tb_MainDatabase[Grand],MATCH(F1032,tb_MainDatabase[Link],0)),"")</f>
        <v>EDP</v>
      </c>
      <c r="I1032" s="62" t="str">
        <f t="array" ref="I1032">IF(F1032&lt;&gt;"",INDEX(tb_MainDatabase[Size],MATCH(F1032,tb_MainDatabase[Link],0)),"")</f>
        <v>10 ml.</v>
      </c>
      <c r="J1032" s="65">
        <v>1.0</v>
      </c>
      <c r="K1032" s="57">
        <f t="array" ref="K1032">IF(F1032&lt;&gt;"",INDEX(tb_MainDatabase[ราคา],MATCH(F1032,tb_MainDatabase[Link],0)),"")*J1032</f>
        <v>450</v>
      </c>
      <c r="L1032" s="65">
        <v>50.0</v>
      </c>
      <c r="M1032" s="57">
        <f t="shared" si="2"/>
        <v>400</v>
      </c>
      <c r="N1032" s="75">
        <f t="shared" si="3"/>
        <v>400</v>
      </c>
      <c r="O1032" s="77" t="s">
        <v>133</v>
      </c>
      <c r="P1032" s="107"/>
      <c r="Q1032" s="80"/>
      <c r="R1032" s="84" t="str">
        <f t="shared" si="4"/>
        <v>1772719727246184557</v>
      </c>
      <c r="S1032" s="84"/>
      <c r="T1032" s="84"/>
    </row>
    <row r="1033" ht="22.5" customHeight="1">
      <c r="A1033" s="41" t="s">
        <v>1177</v>
      </c>
      <c r="B1033" s="44">
        <v>46087.0</v>
      </c>
      <c r="C1033" s="46" t="s">
        <v>1192</v>
      </c>
      <c r="D1033" s="48" t="s">
        <v>2090</v>
      </c>
      <c r="E1033" s="51">
        <v>2.0260000000034E14</v>
      </c>
      <c r="F1033" s="53" t="s">
        <v>288</v>
      </c>
      <c r="G1033" s="57">
        <f t="array" ref="G1033">IF(F1033&lt;&gt;"",INDEX(tb_MainDatabase[Barcode],MATCH(F1033,tb_MainDatabase[Link],0)),"")</f>
        <v>8857128012062</v>
      </c>
      <c r="H1033" s="62" t="str">
        <f t="array" ref="H1033">IF(F1033&lt;&gt;"",INDEX(tb_MainDatabase[Grand],MATCH(F1033,tb_MainDatabase[Link],0)),"")</f>
        <v>EDP</v>
      </c>
      <c r="I1033" s="62" t="str">
        <f t="array" ref="I1033">IF(F1033&lt;&gt;"",INDEX(tb_MainDatabase[Size],MATCH(F1033,tb_MainDatabase[Link],0)),"")</f>
        <v>10 ml.</v>
      </c>
      <c r="J1033" s="65">
        <v>1.0</v>
      </c>
      <c r="K1033" s="57">
        <f t="array" ref="K1033">IF(F1033&lt;&gt;"",INDEX(tb_MainDatabase[ราคา],MATCH(F1033,tb_MainDatabase[Link],0)),"")*J1033</f>
        <v>450</v>
      </c>
      <c r="L1033" s="65">
        <v>50.0</v>
      </c>
      <c r="M1033" s="57">
        <f t="shared" si="2"/>
        <v>400</v>
      </c>
      <c r="N1033" s="75">
        <f t="shared" si="3"/>
        <v>400</v>
      </c>
      <c r="O1033" s="77" t="s">
        <v>60</v>
      </c>
      <c r="P1033" s="142">
        <v>46087.0</v>
      </c>
      <c r="Q1033" s="80">
        <v>0.46944444444444444</v>
      </c>
      <c r="R1033" s="84" t="str">
        <f t="shared" si="4"/>
        <v>1772770564151721682</v>
      </c>
      <c r="S1033" s="84"/>
      <c r="T1033" s="84"/>
    </row>
    <row r="1034" ht="22.5" customHeight="1">
      <c r="A1034" s="41" t="s">
        <v>1177</v>
      </c>
      <c r="B1034" s="44">
        <v>46087.0</v>
      </c>
      <c r="C1034" s="46" t="s">
        <v>1192</v>
      </c>
      <c r="D1034" s="48" t="s">
        <v>2092</v>
      </c>
      <c r="E1034" s="51">
        <v>2.02600000000341E14</v>
      </c>
      <c r="F1034" s="53" t="s">
        <v>1796</v>
      </c>
      <c r="G1034" s="108">
        <f t="array" ref="G1034">IF(F1034&lt;&gt;"",INDEX(tb_MainDatabase[Barcode],MATCH(F1034,tb_MainDatabase[Link],0)),"")</f>
        <v>8857128012154</v>
      </c>
      <c r="H1034" s="62" t="str">
        <f t="array" ref="H1034">IF(F1034&lt;&gt;"",INDEX(tb_MainDatabase[Grand],MATCH(F1034,tb_MainDatabase[Link],0)),"")</f>
        <v>EDP</v>
      </c>
      <c r="I1034" s="62" t="str">
        <f t="array" ref="I1034">IF(F1034&lt;&gt;"",INDEX(tb_MainDatabase[Size],MATCH(F1034,tb_MainDatabase[Link],0)),"")</f>
        <v>10 ml.</v>
      </c>
      <c r="J1034" s="65">
        <v>1.0</v>
      </c>
      <c r="K1034" s="57">
        <f t="array" ref="K1034">IF(F1034&lt;&gt;"",INDEX(tb_MainDatabase[ราคา],MATCH(F1034,tb_MainDatabase[Link],0)),"")*J1034</f>
        <v>450</v>
      </c>
      <c r="L1034" s="65">
        <v>50.0</v>
      </c>
      <c r="M1034" s="57">
        <f t="shared" si="2"/>
        <v>400</v>
      </c>
      <c r="N1034" s="75">
        <f t="shared" si="3"/>
        <v>400</v>
      </c>
      <c r="O1034" s="77" t="s">
        <v>370</v>
      </c>
      <c r="P1034" s="142">
        <v>46087.0</v>
      </c>
      <c r="Q1034" s="80">
        <v>0.6166666666666667</v>
      </c>
      <c r="R1034" s="84" t="str">
        <f t="shared" si="4"/>
        <v>1772783265810265240</v>
      </c>
      <c r="S1034" s="84"/>
      <c r="T1034" s="84"/>
    </row>
    <row r="1035" ht="22.5" customHeight="1">
      <c r="A1035" s="41" t="s">
        <v>1177</v>
      </c>
      <c r="B1035" s="44">
        <v>46087.0</v>
      </c>
      <c r="C1035" s="46" t="s">
        <v>1192</v>
      </c>
      <c r="D1035" s="48" t="s">
        <v>2095</v>
      </c>
      <c r="E1035" s="51">
        <v>2.02600000000342E14</v>
      </c>
      <c r="F1035" s="53" t="s">
        <v>1448</v>
      </c>
      <c r="G1035" s="57">
        <f t="array" ref="G1035">IF(F1035&lt;&gt;"",INDEX(tb_MainDatabase[Barcode],MATCH(F1035,tb_MainDatabase[Link],0)),"")</f>
        <v>8857128012141</v>
      </c>
      <c r="H1035" s="62" t="str">
        <f t="array" ref="H1035">IF(F1035&lt;&gt;"",INDEX(tb_MainDatabase[Grand],MATCH(F1035,tb_MainDatabase[Link],0)),"")</f>
        <v>EDP</v>
      </c>
      <c r="I1035" s="62" t="str">
        <f t="array" ref="I1035">IF(F1035&lt;&gt;"",INDEX(tb_MainDatabase[Size],MATCH(F1035,tb_MainDatabase[Link],0)),"")</f>
        <v>30 ml.</v>
      </c>
      <c r="J1035" s="65">
        <v>1.0</v>
      </c>
      <c r="K1035" s="57">
        <f t="array" ref="K1035">IF(F1035&lt;&gt;"",INDEX(tb_MainDatabase[ราคา],MATCH(F1035,tb_MainDatabase[Link],0)),"")*J1035</f>
        <v>1290</v>
      </c>
      <c r="L1035" s="65">
        <v>100.0</v>
      </c>
      <c r="M1035" s="57">
        <f t="shared" si="2"/>
        <v>1190</v>
      </c>
      <c r="N1035" s="75">
        <f t="shared" si="3"/>
        <v>1190</v>
      </c>
      <c r="O1035" s="77" t="s">
        <v>370</v>
      </c>
      <c r="P1035" s="142">
        <v>46087.0</v>
      </c>
      <c r="Q1035" s="80">
        <v>0.8430555555555556</v>
      </c>
      <c r="R1035" s="84" t="str">
        <f t="shared" si="4"/>
        <v>1772802820691599249</v>
      </c>
      <c r="S1035" s="84"/>
      <c r="T1035" s="84"/>
    </row>
    <row r="1036" ht="22.5" customHeight="1">
      <c r="A1036" s="41" t="s">
        <v>1177</v>
      </c>
      <c r="B1036" s="44">
        <v>46087.0</v>
      </c>
      <c r="C1036" s="46" t="s">
        <v>1192</v>
      </c>
      <c r="D1036" s="48" t="s">
        <v>2095</v>
      </c>
      <c r="E1036" s="51">
        <v>2.02600000000342E14</v>
      </c>
      <c r="F1036" s="53" t="s">
        <v>1220</v>
      </c>
      <c r="G1036" s="57">
        <f t="array" ref="G1036">IF(F1036&lt;&gt;"",INDEX(tb_MainDatabase[Barcode],MATCH(F1036,tb_MainDatabase[Link],0)),"")</f>
        <v>8857128012033</v>
      </c>
      <c r="H1036" s="62" t="str">
        <f t="array" ref="H1036">IF(F1036&lt;&gt;"",INDEX(tb_MainDatabase[Grand],MATCH(F1036,tb_MainDatabase[Link],0)),"")</f>
        <v>EDP</v>
      </c>
      <c r="I1036" s="62" t="str">
        <f t="array" ref="I1036">IF(F1036&lt;&gt;"",INDEX(tb_MainDatabase[Size],MATCH(F1036,tb_MainDatabase[Link],0)),"")</f>
        <v>4 ml.</v>
      </c>
      <c r="J1036" s="65">
        <v>1.0</v>
      </c>
      <c r="K1036" s="57">
        <f t="array" ref="K1036">IF(F1036&lt;&gt;"",INDEX(tb_MainDatabase[ราคา],MATCH(F1036,tb_MainDatabase[Link],0)),"")*J1036</f>
        <v>179</v>
      </c>
      <c r="L1036" s="65">
        <v>179.0</v>
      </c>
      <c r="M1036" s="57">
        <f t="shared" si="2"/>
        <v>0</v>
      </c>
      <c r="N1036" s="75">
        <f t="shared" si="3"/>
        <v>0</v>
      </c>
      <c r="O1036" s="77"/>
      <c r="P1036" s="107"/>
      <c r="Q1036" s="80"/>
      <c r="R1036" s="84">
        <f t="shared" si="4"/>
        <v>0</v>
      </c>
      <c r="S1036" s="84"/>
      <c r="T1036" s="84"/>
    </row>
    <row r="1037" ht="22.5" customHeight="1">
      <c r="A1037" s="41" t="s">
        <v>1177</v>
      </c>
      <c r="B1037" s="44">
        <v>46088.0</v>
      </c>
      <c r="C1037" s="46" t="s">
        <v>601</v>
      </c>
      <c r="D1037" s="48" t="s">
        <v>2098</v>
      </c>
      <c r="E1037" s="51">
        <v>2.02600000000343E14</v>
      </c>
      <c r="F1037" s="53" t="s">
        <v>285</v>
      </c>
      <c r="G1037" s="57">
        <f t="array" ref="G1037">IF(F1037&lt;&gt;"",INDEX(tb_MainDatabase[Barcode],MATCH(F1037,tb_MainDatabase[Link],0)),"")</f>
        <v>8857128011065</v>
      </c>
      <c r="H1037" s="62" t="str">
        <f t="array" ref="H1037">IF(F1037&lt;&gt;"",INDEX(tb_MainDatabase[Grand],MATCH(F1037,tb_MainDatabase[Link],0)),"")</f>
        <v>EDP</v>
      </c>
      <c r="I1037" s="62" t="str">
        <f t="array" ref="I1037">IF(F1037&lt;&gt;"",INDEX(tb_MainDatabase[Size],MATCH(F1037,tb_MainDatabase[Link],0)),"")</f>
        <v>50 ml.</v>
      </c>
      <c r="J1037" s="65">
        <v>1.0</v>
      </c>
      <c r="K1037" s="57">
        <f t="array" ref="K1037">IF(F1037&lt;&gt;"",INDEX(tb_MainDatabase[ราคา],MATCH(F1037,tb_MainDatabase[Link],0)),"")*J1037</f>
        <v>1890</v>
      </c>
      <c r="L1037" s="65">
        <v>200.0</v>
      </c>
      <c r="M1037" s="57">
        <f t="shared" si="2"/>
        <v>1690</v>
      </c>
      <c r="N1037" s="75">
        <f t="shared" si="3"/>
        <v>1690</v>
      </c>
      <c r="O1037" s="77" t="s">
        <v>370</v>
      </c>
      <c r="P1037" s="142">
        <v>46088.0</v>
      </c>
      <c r="Q1037" s="80">
        <v>0.5423611111111111</v>
      </c>
      <c r="R1037" s="84" t="str">
        <f t="shared" si="4"/>
        <v>1772863250298575912</v>
      </c>
      <c r="S1037" s="84"/>
      <c r="T1037" s="84"/>
    </row>
    <row r="1038" ht="22.5" customHeight="1">
      <c r="A1038" s="41" t="s">
        <v>1177</v>
      </c>
      <c r="B1038" s="44">
        <v>46088.0</v>
      </c>
      <c r="C1038" s="46" t="s">
        <v>601</v>
      </c>
      <c r="D1038" s="48" t="s">
        <v>2098</v>
      </c>
      <c r="E1038" s="51">
        <v>2.02600000000343E14</v>
      </c>
      <c r="F1038" s="53" t="s">
        <v>2103</v>
      </c>
      <c r="G1038" s="57">
        <f t="array" ref="G1038">IF(F1038&lt;&gt;"",INDEX(tb_MainDatabase[Barcode],MATCH(F1038,tb_MainDatabase[Link],0)),"")</f>
        <v>8857128012046</v>
      </c>
      <c r="H1038" s="62" t="str">
        <f t="array" ref="H1038">IF(F1038&lt;&gt;"",INDEX(tb_MainDatabase[Grand],MATCH(F1038,tb_MainDatabase[Link],0)),"")</f>
        <v>EDP</v>
      </c>
      <c r="I1038" s="62" t="str">
        <f t="array" ref="I1038">IF(F1038&lt;&gt;"",INDEX(tb_MainDatabase[Size],MATCH(F1038,tb_MainDatabase[Link],0)),"")</f>
        <v>4 ml.</v>
      </c>
      <c r="J1038" s="65">
        <v>1.0</v>
      </c>
      <c r="K1038" s="57">
        <f t="array" ref="K1038">IF(F1038&lt;&gt;"",INDEX(tb_MainDatabase[ราคา],MATCH(F1038,tb_MainDatabase[Link],0)),"")*J1038</f>
        <v>179</v>
      </c>
      <c r="L1038" s="65">
        <v>179.0</v>
      </c>
      <c r="M1038" s="57">
        <f t="shared" si="2"/>
        <v>0</v>
      </c>
      <c r="N1038" s="75">
        <f t="shared" si="3"/>
        <v>0</v>
      </c>
      <c r="O1038" s="77"/>
      <c r="P1038" s="107"/>
      <c r="Q1038" s="80"/>
      <c r="R1038" s="84">
        <f t="shared" si="4"/>
        <v>0</v>
      </c>
      <c r="S1038" s="84"/>
      <c r="T1038" s="84"/>
    </row>
    <row r="1039" ht="22.5" customHeight="1">
      <c r="A1039" s="41" t="s">
        <v>1177</v>
      </c>
      <c r="B1039" s="44">
        <v>46088.0</v>
      </c>
      <c r="C1039" s="46" t="s">
        <v>601</v>
      </c>
      <c r="D1039" s="48" t="s">
        <v>2105</v>
      </c>
      <c r="E1039" s="51">
        <v>2.02600000000344E14</v>
      </c>
      <c r="F1039" s="53" t="s">
        <v>77</v>
      </c>
      <c r="G1039" s="57">
        <f t="array" ref="G1039">IF(F1039&lt;&gt;"",INDEX(tb_MainDatabase[Barcode],MATCH(F1039,tb_MainDatabase[Link],0)),"")</f>
        <v>8857128012030</v>
      </c>
      <c r="H1039" s="62" t="str">
        <f t="array" ref="H1039">IF(F1039&lt;&gt;"",INDEX(tb_MainDatabase[Grand],MATCH(F1039,tb_MainDatabase[Link],0)),"")</f>
        <v>EDP</v>
      </c>
      <c r="I1039" s="62" t="str">
        <f t="array" ref="I1039">IF(F1039&lt;&gt;"",INDEX(tb_MainDatabase[Size],MATCH(F1039,tb_MainDatabase[Link],0)),"")</f>
        <v>10 ml.</v>
      </c>
      <c r="J1039" s="65">
        <v>1.0</v>
      </c>
      <c r="K1039" s="57">
        <f t="array" ref="K1039">IF(F1039&lt;&gt;"",INDEX(tb_MainDatabase[ราคา],MATCH(F1039,tb_MainDatabase[Link],0)),"")*J1039</f>
        <v>450</v>
      </c>
      <c r="L1039" s="65">
        <v>50.0</v>
      </c>
      <c r="M1039" s="57">
        <f t="shared" si="2"/>
        <v>400</v>
      </c>
      <c r="N1039" s="75">
        <f t="shared" si="3"/>
        <v>400</v>
      </c>
      <c r="O1039" s="77" t="s">
        <v>370</v>
      </c>
      <c r="P1039" s="142">
        <v>46088.0</v>
      </c>
      <c r="Q1039" s="80">
        <v>0.5833333333333334</v>
      </c>
      <c r="R1039" s="84" t="str">
        <f t="shared" si="4"/>
        <v>1772866798814721252</v>
      </c>
      <c r="S1039" s="84"/>
      <c r="T1039" s="84"/>
    </row>
    <row r="1040" ht="22.5" customHeight="1">
      <c r="A1040" s="41" t="s">
        <v>1177</v>
      </c>
      <c r="B1040" s="44">
        <v>46089.0</v>
      </c>
      <c r="C1040" s="46" t="s">
        <v>601</v>
      </c>
      <c r="D1040" s="48" t="s">
        <v>2108</v>
      </c>
      <c r="E1040" s="51">
        <v>2.02600000000345E14</v>
      </c>
      <c r="F1040" s="53" t="s">
        <v>252</v>
      </c>
      <c r="G1040" s="57">
        <f t="array" ref="G1040">IF(F1040&lt;&gt;"",INDEX(tb_MainDatabase[Barcode],MATCH(F1040,tb_MainDatabase[Link],0)),"")</f>
        <v>8857128012035</v>
      </c>
      <c r="H1040" s="62" t="str">
        <f t="array" ref="H1040">IF(F1040&lt;&gt;"",INDEX(tb_MainDatabase[Grand],MATCH(F1040,tb_MainDatabase[Link],0)),"")</f>
        <v>EDP</v>
      </c>
      <c r="I1040" s="62" t="str">
        <f t="array" ref="I1040">IF(F1040&lt;&gt;"",INDEX(tb_MainDatabase[Size],MATCH(F1040,tb_MainDatabase[Link],0)),"")</f>
        <v>10 ml.</v>
      </c>
      <c r="J1040" s="65">
        <v>1.0</v>
      </c>
      <c r="K1040" s="57">
        <f t="array" ref="K1040">IF(F1040&lt;&gt;"",INDEX(tb_MainDatabase[ราคา],MATCH(F1040,tb_MainDatabase[Link],0)),"")*J1040</f>
        <v>450</v>
      </c>
      <c r="L1040" s="65">
        <v>50.0</v>
      </c>
      <c r="M1040" s="57">
        <f t="shared" si="2"/>
        <v>400</v>
      </c>
      <c r="N1040" s="75">
        <f t="shared" si="3"/>
        <v>400</v>
      </c>
      <c r="O1040" s="77" t="s">
        <v>60</v>
      </c>
      <c r="P1040" s="142">
        <v>46089.0</v>
      </c>
      <c r="Q1040" s="80">
        <v>0.6513888888888889</v>
      </c>
      <c r="R1040" s="84" t="str">
        <f t="shared" si="4"/>
        <v>1772959102155203484</v>
      </c>
      <c r="S1040" s="84"/>
      <c r="T1040" s="84"/>
    </row>
    <row r="1041" ht="22.5" customHeight="1">
      <c r="A1041" s="41" t="s">
        <v>1177</v>
      </c>
      <c r="B1041" s="44">
        <v>46089.0</v>
      </c>
      <c r="C1041" s="46" t="s">
        <v>601</v>
      </c>
      <c r="D1041" s="48" t="s">
        <v>2110</v>
      </c>
      <c r="E1041" s="51">
        <v>2.02600000000346E14</v>
      </c>
      <c r="F1041" s="53" t="s">
        <v>288</v>
      </c>
      <c r="G1041" s="57">
        <f t="array" ref="G1041">IF(F1041&lt;&gt;"",INDEX(tb_MainDatabase[Barcode],MATCH(F1041,tb_MainDatabase[Link],0)),"")</f>
        <v>8857128012062</v>
      </c>
      <c r="H1041" s="62" t="str">
        <f t="array" ref="H1041">IF(F1041&lt;&gt;"",INDEX(tb_MainDatabase[Grand],MATCH(F1041,tb_MainDatabase[Link],0)),"")</f>
        <v>EDP</v>
      </c>
      <c r="I1041" s="62" t="str">
        <f t="array" ref="I1041">IF(F1041&lt;&gt;"",INDEX(tb_MainDatabase[Size],MATCH(F1041,tb_MainDatabase[Link],0)),"")</f>
        <v>10 ml.</v>
      </c>
      <c r="J1041" s="65">
        <v>1.0</v>
      </c>
      <c r="K1041" s="57">
        <f t="array" ref="K1041">IF(F1041&lt;&gt;"",INDEX(tb_MainDatabase[ราคา],MATCH(F1041,tb_MainDatabase[Link],0)),"")*J1041</f>
        <v>450</v>
      </c>
      <c r="L1041" s="65">
        <v>50.0</v>
      </c>
      <c r="M1041" s="57">
        <f t="shared" si="2"/>
        <v>400</v>
      </c>
      <c r="N1041" s="75">
        <f t="shared" si="3"/>
        <v>1200</v>
      </c>
      <c r="O1041" s="77" t="s">
        <v>133</v>
      </c>
      <c r="P1041" s="142">
        <v>46089.0</v>
      </c>
      <c r="Q1041" s="80">
        <v>0.8034722222222223</v>
      </c>
      <c r="R1041" s="84" t="str">
        <f t="shared" si="4"/>
        <v>1772971882974849548</v>
      </c>
      <c r="S1041" s="84"/>
      <c r="T1041" s="84"/>
    </row>
    <row r="1042" ht="22.5" customHeight="1">
      <c r="A1042" s="41" t="s">
        <v>1177</v>
      </c>
      <c r="B1042" s="44">
        <v>46089.0</v>
      </c>
      <c r="C1042" s="46" t="s">
        <v>601</v>
      </c>
      <c r="D1042" s="48" t="s">
        <v>2110</v>
      </c>
      <c r="E1042" s="51">
        <v>2.02600000000346E14</v>
      </c>
      <c r="F1042" s="53" t="s">
        <v>77</v>
      </c>
      <c r="G1042" s="57">
        <f t="array" ref="G1042">IF(F1042&lt;&gt;"",INDEX(tb_MainDatabase[Barcode],MATCH(F1042,tb_MainDatabase[Link],0)),"")</f>
        <v>8857128012030</v>
      </c>
      <c r="H1042" s="62" t="str">
        <f t="array" ref="H1042">IF(F1042&lt;&gt;"",INDEX(tb_MainDatabase[Grand],MATCH(F1042,tb_MainDatabase[Link],0)),"")</f>
        <v>EDP</v>
      </c>
      <c r="I1042" s="62" t="str">
        <f t="array" ref="I1042">IF(F1042&lt;&gt;"",INDEX(tb_MainDatabase[Size],MATCH(F1042,tb_MainDatabase[Link],0)),"")</f>
        <v>10 ml.</v>
      </c>
      <c r="J1042" s="65">
        <v>2.0</v>
      </c>
      <c r="K1042" s="57">
        <f t="array" ref="K1042">IF(F1042&lt;&gt;"",INDEX(tb_MainDatabase[ราคา],MATCH(F1042,tb_MainDatabase[Link],0)),"")*J1042</f>
        <v>900</v>
      </c>
      <c r="L1042" s="65">
        <v>50.0</v>
      </c>
      <c r="M1042" s="57">
        <f t="shared" si="2"/>
        <v>800</v>
      </c>
      <c r="N1042" s="75">
        <f t="shared" si="3"/>
        <v>0</v>
      </c>
      <c r="O1042" s="77"/>
      <c r="P1042" s="107"/>
      <c r="Q1042" s="80"/>
      <c r="R1042" s="84">
        <f t="shared" si="4"/>
        <v>0</v>
      </c>
      <c r="S1042" s="84"/>
      <c r="T1042" s="84"/>
    </row>
    <row r="1043" ht="22.5" customHeight="1">
      <c r="A1043" s="41" t="s">
        <v>1177</v>
      </c>
      <c r="B1043" s="44">
        <v>46089.0</v>
      </c>
      <c r="C1043" s="46" t="s">
        <v>601</v>
      </c>
      <c r="D1043" s="48" t="s">
        <v>2110</v>
      </c>
      <c r="E1043" s="51">
        <v>2.02600000000346E14</v>
      </c>
      <c r="F1043" s="53" t="s">
        <v>1220</v>
      </c>
      <c r="G1043" s="57">
        <f t="array" ref="G1043">IF(F1043&lt;&gt;"",INDEX(tb_MainDatabase[Barcode],MATCH(F1043,tb_MainDatabase[Link],0)),"")</f>
        <v>8857128012033</v>
      </c>
      <c r="H1043" s="62" t="str">
        <f t="array" ref="H1043">IF(F1043&lt;&gt;"",INDEX(tb_MainDatabase[Grand],MATCH(F1043,tb_MainDatabase[Link],0)),"")</f>
        <v>EDP</v>
      </c>
      <c r="I1043" s="62" t="str">
        <f t="array" ref="I1043">IF(F1043&lt;&gt;"",INDEX(tb_MainDatabase[Size],MATCH(F1043,tb_MainDatabase[Link],0)),"")</f>
        <v>4 ml.</v>
      </c>
      <c r="J1043" s="65">
        <v>1.0</v>
      </c>
      <c r="K1043" s="57">
        <f t="array" ref="K1043">IF(F1043&lt;&gt;"",INDEX(tb_MainDatabase[ราคา],MATCH(F1043,tb_MainDatabase[Link],0)),"")*J1043</f>
        <v>179</v>
      </c>
      <c r="L1043" s="65">
        <v>179.0</v>
      </c>
      <c r="M1043" s="57">
        <f t="shared" si="2"/>
        <v>0</v>
      </c>
      <c r="N1043" s="75">
        <f t="shared" si="3"/>
        <v>0</v>
      </c>
      <c r="O1043" s="77"/>
      <c r="P1043" s="107"/>
      <c r="Q1043" s="80"/>
      <c r="R1043" s="84">
        <f t="shared" si="4"/>
        <v>0</v>
      </c>
      <c r="S1043" s="84"/>
      <c r="T1043" s="84"/>
    </row>
    <row r="1044" ht="22.5" customHeight="1">
      <c r="A1044" s="41" t="s">
        <v>1177</v>
      </c>
      <c r="B1044" s="44">
        <v>46089.0</v>
      </c>
      <c r="C1044" s="46" t="s">
        <v>601</v>
      </c>
      <c r="D1044" s="48" t="s">
        <v>2116</v>
      </c>
      <c r="E1044" s="51">
        <v>2.02600000000347E14</v>
      </c>
      <c r="F1044" s="53" t="s">
        <v>165</v>
      </c>
      <c r="G1044" s="57">
        <f t="array" ref="G1044">IF(F1044&lt;&gt;"",INDEX(tb_MainDatabase[Barcode],MATCH(F1044,tb_MainDatabase[Link],0)),"")</f>
        <v>8857128012018</v>
      </c>
      <c r="H1044" s="62" t="str">
        <f t="array" ref="H1044">IF(F1044&lt;&gt;"",INDEX(tb_MainDatabase[Grand],MATCH(F1044,tb_MainDatabase[Link],0)),"")</f>
        <v>EDP</v>
      </c>
      <c r="I1044" s="62" t="str">
        <f t="array" ref="I1044">IF(F1044&lt;&gt;"",INDEX(tb_MainDatabase[Size],MATCH(F1044,tb_MainDatabase[Link],0)),"")</f>
        <v>50 ml.</v>
      </c>
      <c r="J1044" s="65">
        <v>1.0</v>
      </c>
      <c r="K1044" s="57">
        <f t="array" ref="K1044">IF(F1044&lt;&gt;"",INDEX(tb_MainDatabase[ราคา],MATCH(F1044,tb_MainDatabase[Link],0)),"")*J1044</f>
        <v>1890</v>
      </c>
      <c r="L1044" s="65">
        <v>200.0</v>
      </c>
      <c r="M1044" s="57">
        <f t="shared" si="2"/>
        <v>1690</v>
      </c>
      <c r="N1044" s="75">
        <f t="shared" si="3"/>
        <v>1690</v>
      </c>
      <c r="O1044" s="77" t="s">
        <v>370</v>
      </c>
      <c r="P1044" s="142">
        <v>46089.0</v>
      </c>
      <c r="Q1044" s="80">
        <v>0.8930555555555556</v>
      </c>
      <c r="R1044" s="84" t="str">
        <f t="shared" si="4"/>
        <v>1772979912209756283</v>
      </c>
      <c r="S1044" s="84"/>
      <c r="T1044" s="84"/>
    </row>
    <row r="1045" ht="22.5" customHeight="1">
      <c r="A1045" s="41" t="s">
        <v>1177</v>
      </c>
      <c r="B1045" s="44">
        <v>46089.0</v>
      </c>
      <c r="C1045" s="46" t="s">
        <v>601</v>
      </c>
      <c r="D1045" s="48" t="s">
        <v>2116</v>
      </c>
      <c r="E1045" s="51">
        <v>2.02600000000347E14</v>
      </c>
      <c r="F1045" s="53" t="s">
        <v>280</v>
      </c>
      <c r="G1045" s="57">
        <f t="array" ref="G1045">IF(F1045&lt;&gt;"",INDEX(tb_MainDatabase[Barcode],MATCH(F1045,tb_MainDatabase[Link],0)),"")</f>
        <v>8857128012042</v>
      </c>
      <c r="H1045" s="62" t="str">
        <f t="array" ref="H1045">IF(F1045&lt;&gt;"",INDEX(tb_MainDatabase[Grand],MATCH(F1045,tb_MainDatabase[Link],0)),"")</f>
        <v>EDP</v>
      </c>
      <c r="I1045" s="62" t="str">
        <f t="array" ref="I1045">IF(F1045&lt;&gt;"",INDEX(tb_MainDatabase[Size],MATCH(F1045,tb_MainDatabase[Link],0)),"")</f>
        <v>10 ml.</v>
      </c>
      <c r="J1045" s="65">
        <v>1.0</v>
      </c>
      <c r="K1045" s="57">
        <f t="array" ref="K1045">IF(F1045&lt;&gt;"",INDEX(tb_MainDatabase[ราคา],MATCH(F1045,tb_MainDatabase[Link],0)),"")*J1045</f>
        <v>450</v>
      </c>
      <c r="L1045" s="65">
        <v>450.0</v>
      </c>
      <c r="M1045" s="57">
        <f t="shared" si="2"/>
        <v>0</v>
      </c>
      <c r="N1045" s="75">
        <f t="shared" si="3"/>
        <v>0</v>
      </c>
      <c r="O1045" s="77"/>
      <c r="P1045" s="107"/>
      <c r="Q1045" s="80"/>
      <c r="R1045" s="84">
        <f t="shared" si="4"/>
        <v>0</v>
      </c>
      <c r="S1045" s="84"/>
      <c r="T1045" s="84"/>
    </row>
    <row r="1046" ht="22.5" customHeight="1">
      <c r="A1046" s="41" t="s">
        <v>1177</v>
      </c>
      <c r="B1046" s="44">
        <v>46090.0</v>
      </c>
      <c r="C1046" s="46" t="s">
        <v>1192</v>
      </c>
      <c r="D1046" s="48" t="s">
        <v>2120</v>
      </c>
      <c r="E1046" s="51">
        <v>2.02600000000348E14</v>
      </c>
      <c r="F1046" s="53" t="s">
        <v>612</v>
      </c>
      <c r="G1046" s="108">
        <f t="array" ref="G1046">IF(F1046&lt;&gt;"",INDEX(tb_MainDatabase[Barcode],MATCH(F1046,tb_MainDatabase[Link],0)),"")</f>
        <v>8857128012163</v>
      </c>
      <c r="H1046" s="62" t="str">
        <f t="array" ref="H1046">IF(F1046&lt;&gt;"",INDEX(tb_MainDatabase[Grand],MATCH(F1046,tb_MainDatabase[Link],0)),"")</f>
        <v>EDP</v>
      </c>
      <c r="I1046" s="62" t="str">
        <f t="array" ref="I1046">IF(F1046&lt;&gt;"",INDEX(tb_MainDatabase[Size],MATCH(F1046,tb_MainDatabase[Link],0)),"")</f>
        <v>10 ml.</v>
      </c>
      <c r="J1046" s="65">
        <v>1.0</v>
      </c>
      <c r="K1046" s="57">
        <f t="array" ref="K1046">IF(F1046&lt;&gt;"",INDEX(tb_MainDatabase[ราคา],MATCH(F1046,tb_MainDatabase[Link],0)),"")*J1046</f>
        <v>450</v>
      </c>
      <c r="L1046" s="65">
        <v>50.0</v>
      </c>
      <c r="M1046" s="57">
        <f t="shared" si="2"/>
        <v>400</v>
      </c>
      <c r="N1046" s="75">
        <f t="shared" si="3"/>
        <v>800</v>
      </c>
      <c r="O1046" s="77" t="s">
        <v>370</v>
      </c>
      <c r="P1046" s="142">
        <v>46090.0</v>
      </c>
      <c r="Q1046" s="80">
        <v>0.5472222222222223</v>
      </c>
      <c r="R1046" s="84" t="str">
        <f t="shared" si="4"/>
        <v>1773036479249861011</v>
      </c>
      <c r="S1046" s="84"/>
      <c r="T1046" s="84"/>
    </row>
    <row r="1047" ht="22.5" customHeight="1">
      <c r="A1047" s="41" t="s">
        <v>1177</v>
      </c>
      <c r="B1047" s="44">
        <v>46090.0</v>
      </c>
      <c r="C1047" s="46" t="s">
        <v>1192</v>
      </c>
      <c r="D1047" s="48" t="s">
        <v>2120</v>
      </c>
      <c r="E1047" s="51">
        <v>2.02600000000348E14</v>
      </c>
      <c r="F1047" s="53" t="s">
        <v>141</v>
      </c>
      <c r="G1047" s="57">
        <f t="array" ref="G1047">IF(F1047&lt;&gt;"",INDEX(tb_MainDatabase[Barcode],MATCH(F1047,tb_MainDatabase[Link],0)),"")</f>
        <v>8857128012037</v>
      </c>
      <c r="H1047" s="62" t="str">
        <f t="array" ref="H1047">IF(F1047&lt;&gt;"",INDEX(tb_MainDatabase[Grand],MATCH(F1047,tb_MainDatabase[Link],0)),"")</f>
        <v>EDP</v>
      </c>
      <c r="I1047" s="62" t="str">
        <f t="array" ref="I1047">IF(F1047&lt;&gt;"",INDEX(tb_MainDatabase[Size],MATCH(F1047,tb_MainDatabase[Link],0)),"")</f>
        <v>10 ml.</v>
      </c>
      <c r="J1047" s="65">
        <v>1.0</v>
      </c>
      <c r="K1047" s="57">
        <f t="array" ref="K1047">IF(F1047&lt;&gt;"",INDEX(tb_MainDatabase[ราคา],MATCH(F1047,tb_MainDatabase[Link],0)),"")*J1047</f>
        <v>450</v>
      </c>
      <c r="L1047" s="65">
        <v>50.0</v>
      </c>
      <c r="M1047" s="57">
        <f t="shared" si="2"/>
        <v>400</v>
      </c>
      <c r="N1047" s="75">
        <f t="shared" si="3"/>
        <v>0</v>
      </c>
      <c r="O1047" s="77"/>
      <c r="P1047" s="107"/>
      <c r="Q1047" s="80"/>
      <c r="R1047" s="84">
        <f t="shared" si="4"/>
        <v>0</v>
      </c>
      <c r="S1047" s="84"/>
      <c r="T1047" s="84"/>
    </row>
    <row r="1048" ht="22.5" customHeight="1">
      <c r="A1048" s="41" t="s">
        <v>1177</v>
      </c>
      <c r="B1048" s="44">
        <v>46090.0</v>
      </c>
      <c r="C1048" s="46" t="s">
        <v>1192</v>
      </c>
      <c r="D1048" s="48" t="s">
        <v>2124</v>
      </c>
      <c r="E1048" s="51">
        <v>2.02600000000349E14</v>
      </c>
      <c r="F1048" s="53" t="s">
        <v>210</v>
      </c>
      <c r="G1048" s="57">
        <f t="array" ref="G1048">IF(F1048&lt;&gt;"",INDEX(tb_MainDatabase[Barcode],MATCH(F1048,tb_MainDatabase[Link],0)),"")</f>
        <v>8857128012101</v>
      </c>
      <c r="H1048" s="62" t="str">
        <f t="array" ref="H1048">IF(F1048&lt;&gt;"",INDEX(tb_MainDatabase[Grand],MATCH(F1048,tb_MainDatabase[Link],0)),"")</f>
        <v>EDP+</v>
      </c>
      <c r="I1048" s="62" t="str">
        <f t="array" ref="I1048">IF(F1048&lt;&gt;"",INDEX(tb_MainDatabase[Size],MATCH(F1048,tb_MainDatabase[Link],0)),"")</f>
        <v>10 ml.</v>
      </c>
      <c r="J1048" s="65">
        <v>1.0</v>
      </c>
      <c r="K1048" s="57">
        <f t="array" ref="K1048">IF(F1048&lt;&gt;"",INDEX(tb_MainDatabase[ราคา],MATCH(F1048,tb_MainDatabase[Link],0)),"")*J1048</f>
        <v>650</v>
      </c>
      <c r="L1048" s="65">
        <v>50.0</v>
      </c>
      <c r="M1048" s="57">
        <f t="shared" si="2"/>
        <v>600</v>
      </c>
      <c r="N1048" s="75">
        <f t="shared" si="3"/>
        <v>1000</v>
      </c>
      <c r="O1048" s="77" t="s">
        <v>60</v>
      </c>
      <c r="P1048" s="142">
        <v>46090.0</v>
      </c>
      <c r="Q1048" s="80">
        <v>0.5548611111111111</v>
      </c>
      <c r="R1048" s="84" t="str">
        <f t="shared" si="4"/>
        <v>1773037063315700896</v>
      </c>
      <c r="S1048" s="84"/>
      <c r="T1048" s="84"/>
    </row>
    <row r="1049" ht="22.5" customHeight="1">
      <c r="A1049" s="41" t="s">
        <v>1177</v>
      </c>
      <c r="B1049" s="44">
        <v>46090.0</v>
      </c>
      <c r="C1049" s="46" t="s">
        <v>1192</v>
      </c>
      <c r="D1049" s="48" t="s">
        <v>2124</v>
      </c>
      <c r="E1049" s="51">
        <v>2.02600000000349E14</v>
      </c>
      <c r="F1049" s="53" t="s">
        <v>255</v>
      </c>
      <c r="G1049" s="57">
        <f t="array" ref="G1049">IF(F1049&lt;&gt;"",INDEX(tb_MainDatabase[Barcode],MATCH(F1049,tb_MainDatabase[Link],0)),"")</f>
        <v>8857128012047</v>
      </c>
      <c r="H1049" s="62" t="str">
        <f t="array" ref="H1049">IF(F1049&lt;&gt;"",INDEX(tb_MainDatabase[Grand],MATCH(F1049,tb_MainDatabase[Link],0)),"")</f>
        <v>EDP</v>
      </c>
      <c r="I1049" s="62" t="str">
        <f t="array" ref="I1049">IF(F1049&lt;&gt;"",INDEX(tb_MainDatabase[Size],MATCH(F1049,tb_MainDatabase[Link],0)),"")</f>
        <v>10 ml.</v>
      </c>
      <c r="J1049" s="65">
        <v>1.0</v>
      </c>
      <c r="K1049" s="57">
        <f t="array" ref="K1049">IF(F1049&lt;&gt;"",INDEX(tb_MainDatabase[ราคา],MATCH(F1049,tb_MainDatabase[Link],0)),"")*J1049</f>
        <v>450</v>
      </c>
      <c r="L1049" s="65">
        <v>50.0</v>
      </c>
      <c r="M1049" s="57">
        <f t="shared" si="2"/>
        <v>400</v>
      </c>
      <c r="N1049" s="75">
        <f t="shared" si="3"/>
        <v>0</v>
      </c>
      <c r="O1049" s="77"/>
      <c r="P1049" s="107"/>
      <c r="Q1049" s="80"/>
      <c r="R1049" s="84">
        <f t="shared" si="4"/>
        <v>0</v>
      </c>
      <c r="S1049" s="84"/>
      <c r="T1049" s="84"/>
    </row>
    <row r="1050" ht="22.5" customHeight="1">
      <c r="A1050" s="41" t="s">
        <v>1177</v>
      </c>
      <c r="B1050" s="44">
        <v>46090.0</v>
      </c>
      <c r="C1050" s="46" t="s">
        <v>1192</v>
      </c>
      <c r="D1050" s="48" t="s">
        <v>2124</v>
      </c>
      <c r="E1050" s="51">
        <v>2.02600000000349E14</v>
      </c>
      <c r="F1050" s="53" t="s">
        <v>1501</v>
      </c>
      <c r="G1050" s="57">
        <f t="array" ref="G1050">IF(F1050&lt;&gt;"",INDEX(tb_MainDatabase[Barcode],MATCH(F1050,tb_MainDatabase[Link],0)),"")</f>
        <v>8857128012054</v>
      </c>
      <c r="H1050" s="62" t="str">
        <f t="array" ref="H1050">IF(F1050&lt;&gt;"",INDEX(tb_MainDatabase[Grand],MATCH(F1050,tb_MainDatabase[Link],0)),"")</f>
        <v>EDP</v>
      </c>
      <c r="I1050" s="62" t="str">
        <f t="array" ref="I1050">IF(F1050&lt;&gt;"",INDEX(tb_MainDatabase[Size],MATCH(F1050,tb_MainDatabase[Link],0)),"")</f>
        <v>4 ml.</v>
      </c>
      <c r="J1050" s="65">
        <v>1.0</v>
      </c>
      <c r="K1050" s="57">
        <f t="array" ref="K1050">IF(F1050&lt;&gt;"",INDEX(tb_MainDatabase[ราคา],MATCH(F1050,tb_MainDatabase[Link],0)),"")*J1050</f>
        <v>179</v>
      </c>
      <c r="L1050" s="65">
        <v>179.0</v>
      </c>
      <c r="M1050" s="57">
        <f t="shared" si="2"/>
        <v>0</v>
      </c>
      <c r="N1050" s="75">
        <f t="shared" si="3"/>
        <v>0</v>
      </c>
      <c r="O1050" s="77"/>
      <c r="P1050" s="107"/>
      <c r="Q1050" s="80"/>
      <c r="R1050" s="84">
        <f t="shared" si="4"/>
        <v>0</v>
      </c>
      <c r="S1050" s="84"/>
      <c r="T1050" s="84"/>
    </row>
    <row r="1051" ht="22.5" customHeight="1">
      <c r="A1051" s="41" t="s">
        <v>1177</v>
      </c>
      <c r="B1051" s="44">
        <v>46090.0</v>
      </c>
      <c r="C1051" s="46" t="s">
        <v>1192</v>
      </c>
      <c r="D1051" s="48" t="s">
        <v>2130</v>
      </c>
      <c r="E1051" s="51">
        <v>2.0260000000035E14</v>
      </c>
      <c r="F1051" s="53" t="s">
        <v>252</v>
      </c>
      <c r="G1051" s="57">
        <f t="array" ref="G1051">IF(F1051&lt;&gt;"",INDEX(tb_MainDatabase[Barcode],MATCH(F1051,tb_MainDatabase[Link],0)),"")</f>
        <v>8857128012035</v>
      </c>
      <c r="H1051" s="62" t="str">
        <f t="array" ref="H1051">IF(F1051&lt;&gt;"",INDEX(tb_MainDatabase[Grand],MATCH(F1051,tb_MainDatabase[Link],0)),"")</f>
        <v>EDP</v>
      </c>
      <c r="I1051" s="62" t="str">
        <f t="array" ref="I1051">IF(F1051&lt;&gt;"",INDEX(tb_MainDatabase[Size],MATCH(F1051,tb_MainDatabase[Link],0)),"")</f>
        <v>10 ml.</v>
      </c>
      <c r="J1051" s="65">
        <v>1.0</v>
      </c>
      <c r="K1051" s="57">
        <f t="array" ref="K1051">IF(F1051&lt;&gt;"",INDEX(tb_MainDatabase[ราคา],MATCH(F1051,tb_MainDatabase[Link],0)),"")*J1051</f>
        <v>450</v>
      </c>
      <c r="L1051" s="65">
        <v>50.0</v>
      </c>
      <c r="M1051" s="57">
        <f t="shared" si="2"/>
        <v>400</v>
      </c>
      <c r="N1051" s="75">
        <f t="shared" si="3"/>
        <v>800</v>
      </c>
      <c r="O1051" s="77" t="s">
        <v>133</v>
      </c>
      <c r="P1051" s="142">
        <v>46090.0</v>
      </c>
      <c r="Q1051" s="80">
        <v>0.5777777777777777</v>
      </c>
      <c r="R1051" s="84" t="str">
        <f t="shared" si="4"/>
        <v>1773039091726484983</v>
      </c>
      <c r="S1051" s="84"/>
      <c r="T1051" s="84"/>
    </row>
    <row r="1052" ht="22.5" customHeight="1">
      <c r="A1052" s="41" t="s">
        <v>1177</v>
      </c>
      <c r="B1052" s="44">
        <v>46090.0</v>
      </c>
      <c r="C1052" s="46" t="s">
        <v>1192</v>
      </c>
      <c r="D1052" s="48" t="s">
        <v>2130</v>
      </c>
      <c r="E1052" s="51">
        <v>2.0260000000035E14</v>
      </c>
      <c r="F1052" s="53" t="s">
        <v>141</v>
      </c>
      <c r="G1052" s="57">
        <f t="array" ref="G1052">IF(F1052&lt;&gt;"",INDEX(tb_MainDatabase[Barcode],MATCH(F1052,tb_MainDatabase[Link],0)),"")</f>
        <v>8857128012037</v>
      </c>
      <c r="H1052" s="62" t="str">
        <f t="array" ref="H1052">IF(F1052&lt;&gt;"",INDEX(tb_MainDatabase[Grand],MATCH(F1052,tb_MainDatabase[Link],0)),"")</f>
        <v>EDP</v>
      </c>
      <c r="I1052" s="62" t="str">
        <f t="array" ref="I1052">IF(F1052&lt;&gt;"",INDEX(tb_MainDatabase[Size],MATCH(F1052,tb_MainDatabase[Link],0)),"")</f>
        <v>10 ml.</v>
      </c>
      <c r="J1052" s="65">
        <v>1.0</v>
      </c>
      <c r="K1052" s="57">
        <f t="array" ref="K1052">IF(F1052&lt;&gt;"",INDEX(tb_MainDatabase[ราคา],MATCH(F1052,tb_MainDatabase[Link],0)),"")*J1052</f>
        <v>450</v>
      </c>
      <c r="L1052" s="65">
        <v>50.0</v>
      </c>
      <c r="M1052" s="57">
        <f t="shared" si="2"/>
        <v>400</v>
      </c>
      <c r="N1052" s="75">
        <f t="shared" si="3"/>
        <v>0</v>
      </c>
      <c r="O1052" s="77"/>
      <c r="P1052" s="107"/>
      <c r="Q1052" s="80"/>
      <c r="R1052" s="84">
        <f t="shared" si="4"/>
        <v>0</v>
      </c>
      <c r="S1052" s="84"/>
      <c r="T1052" s="84"/>
    </row>
    <row r="1053" ht="22.5" customHeight="1">
      <c r="A1053" s="41" t="s">
        <v>1177</v>
      </c>
      <c r="B1053" s="44">
        <v>46090.0</v>
      </c>
      <c r="C1053" s="46" t="s">
        <v>1192</v>
      </c>
      <c r="D1053" s="48" t="s">
        <v>2134</v>
      </c>
      <c r="E1053" s="51">
        <v>2.02600000000351E14</v>
      </c>
      <c r="F1053" s="53" t="s">
        <v>77</v>
      </c>
      <c r="G1053" s="57">
        <f t="array" ref="G1053">IF(F1053&lt;&gt;"",INDEX(tb_MainDatabase[Barcode],MATCH(F1053,tb_MainDatabase[Link],0)),"")</f>
        <v>8857128012030</v>
      </c>
      <c r="H1053" s="62" t="str">
        <f t="array" ref="H1053">IF(F1053&lt;&gt;"",INDEX(tb_MainDatabase[Grand],MATCH(F1053,tb_MainDatabase[Link],0)),"")</f>
        <v>EDP</v>
      </c>
      <c r="I1053" s="62" t="str">
        <f t="array" ref="I1053">IF(F1053&lt;&gt;"",INDEX(tb_MainDatabase[Size],MATCH(F1053,tb_MainDatabase[Link],0)),"")</f>
        <v>10 ml.</v>
      </c>
      <c r="J1053" s="65">
        <v>1.0</v>
      </c>
      <c r="K1053" s="57">
        <f t="array" ref="K1053">IF(F1053&lt;&gt;"",INDEX(tb_MainDatabase[ราคา],MATCH(F1053,tb_MainDatabase[Link],0)),"")*J1053</f>
        <v>450</v>
      </c>
      <c r="L1053" s="65">
        <v>50.0</v>
      </c>
      <c r="M1053" s="57">
        <f t="shared" si="2"/>
        <v>400</v>
      </c>
      <c r="N1053" s="75">
        <f t="shared" si="3"/>
        <v>400</v>
      </c>
      <c r="O1053" s="77" t="s">
        <v>60</v>
      </c>
      <c r="P1053" s="142">
        <v>46090.0</v>
      </c>
      <c r="Q1053" s="80">
        <v>0.6305555555555555</v>
      </c>
      <c r="R1053" s="84" t="str">
        <f t="shared" si="4"/>
        <v>1773043716108447430</v>
      </c>
      <c r="S1053" s="84"/>
      <c r="T1053" s="84"/>
    </row>
    <row r="1054" ht="22.5" customHeight="1">
      <c r="A1054" s="41" t="s">
        <v>1177</v>
      </c>
      <c r="B1054" s="44">
        <v>46090.0</v>
      </c>
      <c r="C1054" s="46" t="s">
        <v>1192</v>
      </c>
      <c r="D1054" s="48" t="s">
        <v>2137</v>
      </c>
      <c r="E1054" s="51">
        <v>2.02600000000352E14</v>
      </c>
      <c r="F1054" s="53" t="s">
        <v>165</v>
      </c>
      <c r="G1054" s="57">
        <f t="array" ref="G1054">IF(F1054&lt;&gt;"",INDEX(tb_MainDatabase[Barcode],MATCH(F1054,tb_MainDatabase[Link],0)),"")</f>
        <v>8857128012018</v>
      </c>
      <c r="H1054" s="62" t="str">
        <f t="array" ref="H1054">IF(F1054&lt;&gt;"",INDEX(tb_MainDatabase[Grand],MATCH(F1054,tb_MainDatabase[Link],0)),"")</f>
        <v>EDP</v>
      </c>
      <c r="I1054" s="62" t="str">
        <f t="array" ref="I1054">IF(F1054&lt;&gt;"",INDEX(tb_MainDatabase[Size],MATCH(F1054,tb_MainDatabase[Link],0)),"")</f>
        <v>50 ml.</v>
      </c>
      <c r="J1054" s="65">
        <v>1.0</v>
      </c>
      <c r="K1054" s="57">
        <f t="array" ref="K1054">IF(F1054&lt;&gt;"",INDEX(tb_MainDatabase[ราคา],MATCH(F1054,tb_MainDatabase[Link],0)),"")*J1054</f>
        <v>1890</v>
      </c>
      <c r="L1054" s="65">
        <v>200.0</v>
      </c>
      <c r="M1054" s="57">
        <f t="shared" si="2"/>
        <v>1690</v>
      </c>
      <c r="N1054" s="75">
        <f t="shared" si="3"/>
        <v>1690</v>
      </c>
      <c r="O1054" s="77" t="s">
        <v>60</v>
      </c>
      <c r="P1054" s="142">
        <v>46090.0</v>
      </c>
      <c r="Q1054" s="80">
        <v>0.7145833333333333</v>
      </c>
      <c r="R1054" s="84" t="str">
        <f t="shared" si="4"/>
        <v>1773050949602425681</v>
      </c>
      <c r="S1054" s="84"/>
      <c r="T1054" s="84"/>
    </row>
    <row r="1055" ht="22.5" customHeight="1">
      <c r="A1055" s="41" t="s">
        <v>1177</v>
      </c>
      <c r="B1055" s="44">
        <v>46090.0</v>
      </c>
      <c r="C1055" s="46" t="s">
        <v>1192</v>
      </c>
      <c r="D1055" s="48" t="s">
        <v>2137</v>
      </c>
      <c r="E1055" s="51">
        <v>2.02600000000352E14</v>
      </c>
      <c r="F1055" s="53" t="s">
        <v>224</v>
      </c>
      <c r="G1055" s="57">
        <f t="array" ref="G1055">IF(F1055&lt;&gt;"",INDEX(tb_MainDatabase[Barcode],MATCH(F1055,tb_MainDatabase[Link],0)),"")</f>
        <v>8857128012053</v>
      </c>
      <c r="H1055" s="62" t="str">
        <f t="array" ref="H1055">IF(F1055&lt;&gt;"",INDEX(tb_MainDatabase[Grand],MATCH(F1055,tb_MainDatabase[Link],0)),"")</f>
        <v>EDP</v>
      </c>
      <c r="I1055" s="62" t="str">
        <f t="array" ref="I1055">IF(F1055&lt;&gt;"",INDEX(tb_MainDatabase[Size],MATCH(F1055,tb_MainDatabase[Link],0)),"")</f>
        <v>10 ml.</v>
      </c>
      <c r="J1055" s="65">
        <v>1.0</v>
      </c>
      <c r="K1055" s="57">
        <f t="array" ref="K1055">IF(F1055&lt;&gt;"",INDEX(tb_MainDatabase[ราคา],MATCH(F1055,tb_MainDatabase[Link],0)),"")*J1055</f>
        <v>450</v>
      </c>
      <c r="L1055" s="65">
        <v>450.0</v>
      </c>
      <c r="M1055" s="57">
        <f t="shared" si="2"/>
        <v>0</v>
      </c>
      <c r="N1055" s="75">
        <f t="shared" si="3"/>
        <v>0</v>
      </c>
      <c r="O1055" s="77"/>
      <c r="P1055" s="107"/>
      <c r="Q1055" s="80"/>
      <c r="R1055" s="84">
        <f t="shared" si="4"/>
        <v>0</v>
      </c>
      <c r="S1055" s="84"/>
      <c r="T1055" s="84"/>
    </row>
    <row r="1056" ht="22.5" customHeight="1">
      <c r="A1056" s="41" t="s">
        <v>1177</v>
      </c>
      <c r="B1056" s="44">
        <v>46090.0</v>
      </c>
      <c r="C1056" s="46" t="s">
        <v>1192</v>
      </c>
      <c r="D1056" s="48" t="s">
        <v>2142</v>
      </c>
      <c r="E1056" s="51">
        <v>2.02600000000353E14</v>
      </c>
      <c r="F1056" s="53" t="s">
        <v>143</v>
      </c>
      <c r="G1056" s="57">
        <f t="array" ref="G1056">IF(F1056&lt;&gt;"",INDEX(tb_MainDatabase[Barcode],MATCH(F1056,tb_MainDatabase[Link],0)),"")</f>
        <v>8857128011041</v>
      </c>
      <c r="H1056" s="62" t="str">
        <f t="array" ref="H1056">IF(F1056&lt;&gt;"",INDEX(tb_MainDatabase[Grand],MATCH(F1056,tb_MainDatabase[Link],0)),"")</f>
        <v>EDP</v>
      </c>
      <c r="I1056" s="62" t="str">
        <f t="array" ref="I1056">IF(F1056&lt;&gt;"",INDEX(tb_MainDatabase[Size],MATCH(F1056,tb_MainDatabase[Link],0)),"")</f>
        <v>50 ml.</v>
      </c>
      <c r="J1056" s="65">
        <v>1.0</v>
      </c>
      <c r="K1056" s="57">
        <f t="array" ref="K1056">IF(F1056&lt;&gt;"",INDEX(tb_MainDatabase[ราคา],MATCH(F1056,tb_MainDatabase[Link],0)),"")*J1056</f>
        <v>1890</v>
      </c>
      <c r="L1056" s="65">
        <v>200.0</v>
      </c>
      <c r="M1056" s="57">
        <f t="shared" si="2"/>
        <v>1690</v>
      </c>
      <c r="N1056" s="75">
        <f t="shared" si="3"/>
        <v>1690</v>
      </c>
      <c r="O1056" s="77" t="s">
        <v>133</v>
      </c>
      <c r="P1056" s="107"/>
      <c r="Q1056" s="80"/>
      <c r="R1056" s="84" t="str">
        <f t="shared" si="4"/>
        <v>1773057369710879641</v>
      </c>
      <c r="S1056" s="84"/>
      <c r="T1056" s="84"/>
    </row>
    <row r="1057" ht="22.5" customHeight="1">
      <c r="A1057" s="41" t="s">
        <v>1177</v>
      </c>
      <c r="B1057" s="44">
        <v>46090.0</v>
      </c>
      <c r="C1057" s="46" t="s">
        <v>1192</v>
      </c>
      <c r="D1057" s="48" t="s">
        <v>2142</v>
      </c>
      <c r="E1057" s="51">
        <v>2.02600000000353E14</v>
      </c>
      <c r="F1057" s="53" t="s">
        <v>129</v>
      </c>
      <c r="G1057" s="57">
        <f t="array" ref="G1057">IF(F1057&lt;&gt;"",INDEX(tb_MainDatabase[Barcode],MATCH(F1057,tb_MainDatabase[Link],0)),"")</f>
        <v>8857128012034</v>
      </c>
      <c r="H1057" s="62" t="str">
        <f t="array" ref="H1057">IF(F1057&lt;&gt;"",INDEX(tb_MainDatabase[Grand],MATCH(F1057,tb_MainDatabase[Link],0)),"")</f>
        <v>EDP</v>
      </c>
      <c r="I1057" s="62" t="str">
        <f t="array" ref="I1057">IF(F1057&lt;&gt;"",INDEX(tb_MainDatabase[Size],MATCH(F1057,tb_MainDatabase[Link],0)),"")</f>
        <v>10 ml.</v>
      </c>
      <c r="J1057" s="65">
        <v>1.0</v>
      </c>
      <c r="K1057" s="57">
        <f t="array" ref="K1057">IF(F1057&lt;&gt;"",INDEX(tb_MainDatabase[ราคา],MATCH(F1057,tb_MainDatabase[Link],0)),"")*J1057</f>
        <v>450</v>
      </c>
      <c r="L1057" s="65">
        <v>450.0</v>
      </c>
      <c r="M1057" s="57">
        <f t="shared" si="2"/>
        <v>0</v>
      </c>
      <c r="N1057" s="75">
        <f t="shared" si="3"/>
        <v>0</v>
      </c>
      <c r="O1057" s="77"/>
      <c r="P1057" s="107"/>
      <c r="Q1057" s="80"/>
      <c r="R1057" s="84">
        <f t="shared" si="4"/>
        <v>0</v>
      </c>
      <c r="S1057" s="84"/>
      <c r="T1057" s="84"/>
    </row>
    <row r="1058" ht="22.5" customHeight="1">
      <c r="A1058" s="41" t="s">
        <v>1177</v>
      </c>
      <c r="B1058" s="44">
        <v>46091.0</v>
      </c>
      <c r="C1058" s="46" t="s">
        <v>1192</v>
      </c>
      <c r="D1058" s="48" t="s">
        <v>2146</v>
      </c>
      <c r="E1058" s="51">
        <v>2.02600000000354E14</v>
      </c>
      <c r="F1058" s="53" t="s">
        <v>216</v>
      </c>
      <c r="G1058" s="57">
        <f t="array" ref="G1058">IF(F1058&lt;&gt;"",INDEX(tb_MainDatabase[Barcode],MATCH(F1058,tb_MainDatabase[Link],0)),"")</f>
        <v>8857128011522</v>
      </c>
      <c r="H1058" s="62" t="str">
        <f t="array" ref="H1058">IF(F1058&lt;&gt;"",INDEX(tb_MainDatabase[Grand],MATCH(F1058,tb_MainDatabase[Link],0)),"")</f>
        <v>EDP</v>
      </c>
      <c r="I1058" s="62" t="str">
        <f t="array" ref="I1058">IF(F1058&lt;&gt;"",INDEX(tb_MainDatabase[Size],MATCH(F1058,tb_MainDatabase[Link],0)),"")</f>
        <v>50 ml.</v>
      </c>
      <c r="J1058" s="65">
        <v>1.0</v>
      </c>
      <c r="K1058" s="57">
        <f t="array" ref="K1058">IF(F1058&lt;&gt;"",INDEX(tb_MainDatabase[ราคา],MATCH(F1058,tb_MainDatabase[Link],0)),"")*J1058</f>
        <v>1890</v>
      </c>
      <c r="L1058" s="65">
        <v>200.0</v>
      </c>
      <c r="M1058" s="57">
        <f t="shared" si="2"/>
        <v>1690</v>
      </c>
      <c r="N1058" s="75">
        <f t="shared" si="3"/>
        <v>1690</v>
      </c>
      <c r="O1058" s="77" t="s">
        <v>370</v>
      </c>
      <c r="P1058" s="142">
        <v>46091.0</v>
      </c>
      <c r="Q1058" s="80">
        <v>0.4736111111111111</v>
      </c>
      <c r="R1058" s="84" t="str">
        <f t="shared" si="4"/>
        <v>1773116561218873271</v>
      </c>
      <c r="S1058" s="84"/>
      <c r="T1058" s="84"/>
    </row>
    <row r="1059" ht="22.5" customHeight="1">
      <c r="A1059" s="41" t="s">
        <v>1177</v>
      </c>
      <c r="B1059" s="44">
        <v>46091.0</v>
      </c>
      <c r="C1059" s="46" t="s">
        <v>1192</v>
      </c>
      <c r="D1059" s="48" t="s">
        <v>2146</v>
      </c>
      <c r="E1059" s="51">
        <v>2.02600000000354E14</v>
      </c>
      <c r="F1059" s="53" t="s">
        <v>255</v>
      </c>
      <c r="G1059" s="57">
        <f t="array" ref="G1059">IF(F1059&lt;&gt;"",INDEX(tb_MainDatabase[Barcode],MATCH(F1059,tb_MainDatabase[Link],0)),"")</f>
        <v>8857128012047</v>
      </c>
      <c r="H1059" s="62" t="str">
        <f t="array" ref="H1059">IF(F1059&lt;&gt;"",INDEX(tb_MainDatabase[Grand],MATCH(F1059,tb_MainDatabase[Link],0)),"")</f>
        <v>EDP</v>
      </c>
      <c r="I1059" s="62" t="str">
        <f t="array" ref="I1059">IF(F1059&lt;&gt;"",INDEX(tb_MainDatabase[Size],MATCH(F1059,tb_MainDatabase[Link],0)),"")</f>
        <v>10 ml.</v>
      </c>
      <c r="J1059" s="65">
        <v>1.0</v>
      </c>
      <c r="K1059" s="57">
        <f t="array" ref="K1059">IF(F1059&lt;&gt;"",INDEX(tb_MainDatabase[ราคา],MATCH(F1059,tb_MainDatabase[Link],0)),"")*J1059</f>
        <v>450</v>
      </c>
      <c r="L1059" s="65">
        <v>450.0</v>
      </c>
      <c r="M1059" s="57">
        <f t="shared" si="2"/>
        <v>0</v>
      </c>
      <c r="N1059" s="75">
        <f t="shared" si="3"/>
        <v>0</v>
      </c>
      <c r="O1059" s="77"/>
      <c r="P1059" s="107"/>
      <c r="Q1059" s="80"/>
      <c r="R1059" s="84">
        <f t="shared" si="4"/>
        <v>0</v>
      </c>
      <c r="S1059" s="84"/>
      <c r="T1059" s="84"/>
    </row>
    <row r="1060" ht="22.5" customHeight="1">
      <c r="A1060" s="41" t="s">
        <v>1177</v>
      </c>
      <c r="B1060" s="44">
        <v>46091.0</v>
      </c>
      <c r="C1060" s="46" t="s">
        <v>1192</v>
      </c>
      <c r="D1060" s="48" t="s">
        <v>2151</v>
      </c>
      <c r="E1060" s="51">
        <v>2.02600000000355E14</v>
      </c>
      <c r="F1060" s="53" t="s">
        <v>1404</v>
      </c>
      <c r="G1060" s="57">
        <f t="array" ref="G1060">IF(F1060&lt;&gt;"",INDEX(tb_MainDatabase[Barcode],MATCH(F1060,tb_MainDatabase[Link],0)),"")</f>
        <v>8857128011164</v>
      </c>
      <c r="H1060" s="62" t="str">
        <f t="array" ref="H1060">IF(F1060&lt;&gt;"",INDEX(tb_MainDatabase[Grand],MATCH(F1060,tb_MainDatabase[Link],0)),"")</f>
        <v>EDP</v>
      </c>
      <c r="I1060" s="62" t="str">
        <f t="array" ref="I1060">IF(F1060&lt;&gt;"",INDEX(tb_MainDatabase[Size],MATCH(F1060,tb_MainDatabase[Link],0)),"")</f>
        <v>50 ml.</v>
      </c>
      <c r="J1060" s="65">
        <v>1.0</v>
      </c>
      <c r="K1060" s="57">
        <f t="array" ref="K1060">IF(F1060&lt;&gt;"",INDEX(tb_MainDatabase[ราคา],MATCH(F1060,tb_MainDatabase[Link],0)),"")*J1060</f>
        <v>1890</v>
      </c>
      <c r="L1060" s="65">
        <v>200.0</v>
      </c>
      <c r="M1060" s="57">
        <f t="shared" si="2"/>
        <v>1690</v>
      </c>
      <c r="N1060" s="75">
        <f t="shared" si="3"/>
        <v>1690</v>
      </c>
      <c r="O1060" s="77" t="s">
        <v>370</v>
      </c>
      <c r="P1060" s="142">
        <v>46091.0</v>
      </c>
      <c r="Q1060" s="80">
        <v>0.47708333333333336</v>
      </c>
      <c r="R1060" s="84" t="str">
        <f t="shared" si="4"/>
        <v>1773116830399665355</v>
      </c>
      <c r="S1060" s="84"/>
      <c r="T1060" s="84"/>
    </row>
    <row r="1061" ht="22.5" customHeight="1">
      <c r="A1061" s="41" t="s">
        <v>1177</v>
      </c>
      <c r="B1061" s="44">
        <v>46091.0</v>
      </c>
      <c r="C1061" s="46" t="s">
        <v>1192</v>
      </c>
      <c r="D1061" s="48" t="s">
        <v>2151</v>
      </c>
      <c r="E1061" s="51">
        <v>2.02600000000355E14</v>
      </c>
      <c r="F1061" s="53" t="s">
        <v>372</v>
      </c>
      <c r="G1061" s="57">
        <f t="array" ref="G1061">IF(F1061&lt;&gt;"",INDEX(tb_MainDatabase[Barcode],MATCH(F1061,tb_MainDatabase[Link],0)),"")</f>
        <v>8857128012032</v>
      </c>
      <c r="H1061" s="62" t="str">
        <f t="array" ref="H1061">IF(F1061&lt;&gt;"",INDEX(tb_MainDatabase[Grand],MATCH(F1061,tb_MainDatabase[Link],0)),"")</f>
        <v>EDP</v>
      </c>
      <c r="I1061" s="62" t="str">
        <f t="array" ref="I1061">IF(F1061&lt;&gt;"",INDEX(tb_MainDatabase[Size],MATCH(F1061,tb_MainDatabase[Link],0)),"")</f>
        <v>10 ml.</v>
      </c>
      <c r="J1061" s="65">
        <v>1.0</v>
      </c>
      <c r="K1061" s="57">
        <f t="array" ref="K1061">IF(F1061&lt;&gt;"",INDEX(tb_MainDatabase[ราคา],MATCH(F1061,tb_MainDatabase[Link],0)),"")*J1061</f>
        <v>450</v>
      </c>
      <c r="L1061" s="65">
        <v>450.0</v>
      </c>
      <c r="M1061" s="57">
        <f t="shared" si="2"/>
        <v>0</v>
      </c>
      <c r="N1061" s="75">
        <f t="shared" si="3"/>
        <v>0</v>
      </c>
      <c r="O1061" s="77"/>
      <c r="P1061" s="107"/>
      <c r="Q1061" s="80"/>
      <c r="R1061" s="84">
        <f t="shared" si="4"/>
        <v>0</v>
      </c>
      <c r="S1061" s="84"/>
      <c r="T1061" s="84"/>
    </row>
    <row r="1062" ht="22.5" customHeight="1">
      <c r="A1062" s="41" t="s">
        <v>1177</v>
      </c>
      <c r="B1062" s="44">
        <v>46091.0</v>
      </c>
      <c r="C1062" s="46" t="s">
        <v>1192</v>
      </c>
      <c r="D1062" s="48" t="s">
        <v>2155</v>
      </c>
      <c r="E1062" s="51">
        <v>2.02600000000356E14</v>
      </c>
      <c r="F1062" s="53" t="s">
        <v>94</v>
      </c>
      <c r="G1062" s="57">
        <f t="array" ref="G1062">IF(F1062&lt;&gt;"",INDEX(tb_MainDatabase[Barcode],MATCH(F1062,tb_MainDatabase[Link],0)),"")</f>
        <v>8857128012039</v>
      </c>
      <c r="H1062" s="62" t="str">
        <f t="array" ref="H1062">IF(F1062&lt;&gt;"",INDEX(tb_MainDatabase[Grand],MATCH(F1062,tb_MainDatabase[Link],0)),"")</f>
        <v>EDP</v>
      </c>
      <c r="I1062" s="62" t="str">
        <f t="array" ref="I1062">IF(F1062&lt;&gt;"",INDEX(tb_MainDatabase[Size],MATCH(F1062,tb_MainDatabase[Link],0)),"")</f>
        <v>10 ml.</v>
      </c>
      <c r="J1062" s="65">
        <v>1.0</v>
      </c>
      <c r="K1062" s="57">
        <f t="array" ref="K1062">IF(F1062&lt;&gt;"",INDEX(tb_MainDatabase[ราคา],MATCH(F1062,tb_MainDatabase[Link],0)),"")*J1062</f>
        <v>450</v>
      </c>
      <c r="L1062" s="65">
        <v>50.0</v>
      </c>
      <c r="M1062" s="57">
        <f t="shared" si="2"/>
        <v>400</v>
      </c>
      <c r="N1062" s="75">
        <f t="shared" si="3"/>
        <v>1600</v>
      </c>
      <c r="O1062" s="77" t="s">
        <v>370</v>
      </c>
      <c r="P1062" s="142">
        <v>46091.0</v>
      </c>
      <c r="Q1062" s="80">
        <v>0.5979166666666667</v>
      </c>
      <c r="R1062" s="84" t="str">
        <f t="shared" si="4"/>
        <v>1773127173216103883</v>
      </c>
      <c r="S1062" s="84"/>
      <c r="T1062" s="84"/>
    </row>
    <row r="1063" ht="22.5" customHeight="1">
      <c r="A1063" s="41" t="s">
        <v>1177</v>
      </c>
      <c r="B1063" s="44">
        <v>46091.0</v>
      </c>
      <c r="C1063" s="46" t="s">
        <v>1192</v>
      </c>
      <c r="D1063" s="48" t="s">
        <v>2155</v>
      </c>
      <c r="E1063" s="51">
        <v>2.02600000000356E14</v>
      </c>
      <c r="F1063" s="53" t="s">
        <v>288</v>
      </c>
      <c r="G1063" s="57">
        <f t="array" ref="G1063">IF(F1063&lt;&gt;"",INDEX(tb_MainDatabase[Barcode],MATCH(F1063,tb_MainDatabase[Link],0)),"")</f>
        <v>8857128012062</v>
      </c>
      <c r="H1063" s="62" t="str">
        <f t="array" ref="H1063">IF(F1063&lt;&gt;"",INDEX(tb_MainDatabase[Grand],MATCH(F1063,tb_MainDatabase[Link],0)),"")</f>
        <v>EDP</v>
      </c>
      <c r="I1063" s="62" t="str">
        <f t="array" ref="I1063">IF(F1063&lt;&gt;"",INDEX(tb_MainDatabase[Size],MATCH(F1063,tb_MainDatabase[Link],0)),"")</f>
        <v>10 ml.</v>
      </c>
      <c r="J1063" s="65">
        <v>1.0</v>
      </c>
      <c r="K1063" s="57">
        <f t="array" ref="K1063">IF(F1063&lt;&gt;"",INDEX(tb_MainDatabase[ราคา],MATCH(F1063,tb_MainDatabase[Link],0)),"")*J1063</f>
        <v>450</v>
      </c>
      <c r="L1063" s="65">
        <v>50.0</v>
      </c>
      <c r="M1063" s="57">
        <f t="shared" si="2"/>
        <v>400</v>
      </c>
      <c r="N1063" s="75">
        <f t="shared" si="3"/>
        <v>0</v>
      </c>
      <c r="O1063" s="77"/>
      <c r="P1063" s="107"/>
      <c r="Q1063" s="80"/>
      <c r="R1063" s="84">
        <f t="shared" si="4"/>
        <v>0</v>
      </c>
      <c r="S1063" s="84"/>
      <c r="T1063" s="84"/>
    </row>
    <row r="1064" ht="22.5" customHeight="1">
      <c r="A1064" s="41" t="s">
        <v>1177</v>
      </c>
      <c r="B1064" s="44">
        <v>46091.0</v>
      </c>
      <c r="C1064" s="46" t="s">
        <v>1192</v>
      </c>
      <c r="D1064" s="48" t="s">
        <v>2155</v>
      </c>
      <c r="E1064" s="51">
        <v>2.02600000000356E14</v>
      </c>
      <c r="F1064" s="53" t="s">
        <v>141</v>
      </c>
      <c r="G1064" s="57">
        <f t="array" ref="G1064">IF(F1064&lt;&gt;"",INDEX(tb_MainDatabase[Barcode],MATCH(F1064,tb_MainDatabase[Link],0)),"")</f>
        <v>8857128012037</v>
      </c>
      <c r="H1064" s="62" t="str">
        <f t="array" ref="H1064">IF(F1064&lt;&gt;"",INDEX(tb_MainDatabase[Grand],MATCH(F1064,tb_MainDatabase[Link],0)),"")</f>
        <v>EDP</v>
      </c>
      <c r="I1064" s="62" t="str">
        <f t="array" ref="I1064">IF(F1064&lt;&gt;"",INDEX(tb_MainDatabase[Size],MATCH(F1064,tb_MainDatabase[Link],0)),"")</f>
        <v>10 ml.</v>
      </c>
      <c r="J1064" s="65">
        <v>1.0</v>
      </c>
      <c r="K1064" s="57">
        <f t="array" ref="K1064">IF(F1064&lt;&gt;"",INDEX(tb_MainDatabase[ราคา],MATCH(F1064,tb_MainDatabase[Link],0)),"")*J1064</f>
        <v>450</v>
      </c>
      <c r="L1064" s="65">
        <v>50.0</v>
      </c>
      <c r="M1064" s="57">
        <f t="shared" si="2"/>
        <v>400</v>
      </c>
      <c r="N1064" s="75">
        <f t="shared" si="3"/>
        <v>0</v>
      </c>
      <c r="O1064" s="77"/>
      <c r="P1064" s="107"/>
      <c r="Q1064" s="80"/>
      <c r="R1064" s="84">
        <f t="shared" si="4"/>
        <v>0</v>
      </c>
      <c r="S1064" s="84"/>
      <c r="T1064" s="84"/>
    </row>
    <row r="1065" ht="22.5" customHeight="1">
      <c r="A1065" s="41" t="s">
        <v>1177</v>
      </c>
      <c r="B1065" s="44">
        <v>46091.0</v>
      </c>
      <c r="C1065" s="46" t="s">
        <v>1192</v>
      </c>
      <c r="D1065" s="48" t="s">
        <v>2155</v>
      </c>
      <c r="E1065" s="51">
        <v>2.02600000000356E14</v>
      </c>
      <c r="F1065" s="53" t="s">
        <v>77</v>
      </c>
      <c r="G1065" s="57">
        <f t="array" ref="G1065">IF(F1065&lt;&gt;"",INDEX(tb_MainDatabase[Barcode],MATCH(F1065,tb_MainDatabase[Link],0)),"")</f>
        <v>8857128012030</v>
      </c>
      <c r="H1065" s="62" t="str">
        <f t="array" ref="H1065">IF(F1065&lt;&gt;"",INDEX(tb_MainDatabase[Grand],MATCH(F1065,tb_MainDatabase[Link],0)),"")</f>
        <v>EDP</v>
      </c>
      <c r="I1065" s="62" t="str">
        <f t="array" ref="I1065">IF(F1065&lt;&gt;"",INDEX(tb_MainDatabase[Size],MATCH(F1065,tb_MainDatabase[Link],0)),"")</f>
        <v>10 ml.</v>
      </c>
      <c r="J1065" s="65">
        <v>1.0</v>
      </c>
      <c r="K1065" s="57">
        <f t="array" ref="K1065">IF(F1065&lt;&gt;"",INDEX(tb_MainDatabase[ราคา],MATCH(F1065,tb_MainDatabase[Link],0)),"")*J1065</f>
        <v>450</v>
      </c>
      <c r="L1065" s="65">
        <v>50.0</v>
      </c>
      <c r="M1065" s="57">
        <f t="shared" si="2"/>
        <v>400</v>
      </c>
      <c r="N1065" s="75">
        <f t="shared" si="3"/>
        <v>0</v>
      </c>
      <c r="O1065" s="77"/>
      <c r="P1065" s="107"/>
      <c r="Q1065" s="80"/>
      <c r="R1065" s="84">
        <f t="shared" si="4"/>
        <v>0</v>
      </c>
      <c r="S1065" s="84"/>
      <c r="T1065" s="84"/>
    </row>
    <row r="1066" ht="22.5" customHeight="1">
      <c r="A1066" s="41" t="s">
        <v>1177</v>
      </c>
      <c r="B1066" s="44">
        <v>46091.0</v>
      </c>
      <c r="C1066" s="46" t="s">
        <v>1192</v>
      </c>
      <c r="D1066" s="48" t="s">
        <v>2155</v>
      </c>
      <c r="E1066" s="51">
        <v>2.02600000000356E14</v>
      </c>
      <c r="F1066" s="53" t="s">
        <v>252</v>
      </c>
      <c r="G1066" s="57">
        <f t="array" ref="G1066">IF(F1066&lt;&gt;"",INDEX(tb_MainDatabase[Barcode],MATCH(F1066,tb_MainDatabase[Link],0)),"")</f>
        <v>8857128012035</v>
      </c>
      <c r="H1066" s="62" t="str">
        <f t="array" ref="H1066">IF(F1066&lt;&gt;"",INDEX(tb_MainDatabase[Grand],MATCH(F1066,tb_MainDatabase[Link],0)),"")</f>
        <v>EDP</v>
      </c>
      <c r="I1066" s="62" t="str">
        <f t="array" ref="I1066">IF(F1066&lt;&gt;"",INDEX(tb_MainDatabase[Size],MATCH(F1066,tb_MainDatabase[Link],0)),"")</f>
        <v>10 ml.</v>
      </c>
      <c r="J1066" s="65">
        <v>1.0</v>
      </c>
      <c r="K1066" s="57">
        <f t="array" ref="K1066">IF(F1066&lt;&gt;"",INDEX(tb_MainDatabase[ราคา],MATCH(F1066,tb_MainDatabase[Link],0)),"")*J1066</f>
        <v>450</v>
      </c>
      <c r="L1066" s="65">
        <v>450.0</v>
      </c>
      <c r="M1066" s="57">
        <f t="shared" si="2"/>
        <v>0</v>
      </c>
      <c r="N1066" s="75">
        <f t="shared" si="3"/>
        <v>0</v>
      </c>
      <c r="O1066" s="77"/>
      <c r="P1066" s="107"/>
      <c r="Q1066" s="80"/>
      <c r="R1066" s="84">
        <f t="shared" si="4"/>
        <v>0</v>
      </c>
      <c r="S1066" s="84"/>
      <c r="T1066" s="84"/>
    </row>
    <row r="1067" ht="22.5" customHeight="1">
      <c r="A1067" s="41" t="s">
        <v>1177</v>
      </c>
      <c r="B1067" s="44">
        <v>46091.0</v>
      </c>
      <c r="C1067" s="46" t="s">
        <v>1192</v>
      </c>
      <c r="D1067" s="48" t="s">
        <v>2166</v>
      </c>
      <c r="E1067" s="51">
        <v>2.02600000000357E14</v>
      </c>
      <c r="F1067" s="53" t="s">
        <v>252</v>
      </c>
      <c r="G1067" s="57">
        <f t="array" ref="G1067">IF(F1067&lt;&gt;"",INDEX(tb_MainDatabase[Barcode],MATCH(F1067,tb_MainDatabase[Link],0)),"")</f>
        <v>8857128012035</v>
      </c>
      <c r="H1067" s="62" t="str">
        <f t="array" ref="H1067">IF(F1067&lt;&gt;"",INDEX(tb_MainDatabase[Grand],MATCH(F1067,tb_MainDatabase[Link],0)),"")</f>
        <v>EDP</v>
      </c>
      <c r="I1067" s="62" t="str">
        <f t="array" ref="I1067">IF(F1067&lt;&gt;"",INDEX(tb_MainDatabase[Size],MATCH(F1067,tb_MainDatabase[Link],0)),"")</f>
        <v>10 ml.</v>
      </c>
      <c r="J1067" s="65">
        <v>1.0</v>
      </c>
      <c r="K1067" s="57">
        <f t="array" ref="K1067">IF(F1067&lt;&gt;"",INDEX(tb_MainDatabase[ราคา],MATCH(F1067,tb_MainDatabase[Link],0)),"")*J1067</f>
        <v>450</v>
      </c>
      <c r="L1067" s="65">
        <v>50.0</v>
      </c>
      <c r="M1067" s="57">
        <f t="shared" si="2"/>
        <v>400</v>
      </c>
      <c r="N1067" s="75">
        <f t="shared" si="3"/>
        <v>400</v>
      </c>
      <c r="O1067" s="77" t="s">
        <v>133</v>
      </c>
      <c r="P1067" s="142">
        <v>46091.0</v>
      </c>
      <c r="Q1067" s="80">
        <v>0.6361111111111111</v>
      </c>
      <c r="R1067" s="84" t="str">
        <f t="shared" si="4"/>
        <v>1773130542036982807</v>
      </c>
      <c r="S1067" s="84"/>
      <c r="T1067" s="84"/>
    </row>
    <row r="1068" ht="22.5" customHeight="1">
      <c r="A1068" s="41" t="s">
        <v>1177</v>
      </c>
      <c r="B1068" s="44">
        <v>46091.0</v>
      </c>
      <c r="C1068" s="46" t="s">
        <v>1192</v>
      </c>
      <c r="D1068" s="48" t="s">
        <v>2170</v>
      </c>
      <c r="E1068" s="51">
        <v>2.02600000000358E14</v>
      </c>
      <c r="F1068" s="53" t="s">
        <v>94</v>
      </c>
      <c r="G1068" s="57">
        <f t="array" ref="G1068">IF(F1068&lt;&gt;"",INDEX(tb_MainDatabase[Barcode],MATCH(F1068,tb_MainDatabase[Link],0)),"")</f>
        <v>8857128012039</v>
      </c>
      <c r="H1068" s="62" t="str">
        <f t="array" ref="H1068">IF(F1068&lt;&gt;"",INDEX(tb_MainDatabase[Grand],MATCH(F1068,tb_MainDatabase[Link],0)),"")</f>
        <v>EDP</v>
      </c>
      <c r="I1068" s="62" t="str">
        <f t="array" ref="I1068">IF(F1068&lt;&gt;"",INDEX(tb_MainDatabase[Size],MATCH(F1068,tb_MainDatabase[Link],0)),"")</f>
        <v>10 ml.</v>
      </c>
      <c r="J1068" s="65">
        <v>1.0</v>
      </c>
      <c r="K1068" s="57">
        <f t="array" ref="K1068">IF(F1068&lt;&gt;"",INDEX(tb_MainDatabase[ราคา],MATCH(F1068,tb_MainDatabase[Link],0)),"")*J1068</f>
        <v>450</v>
      </c>
      <c r="L1068" s="65">
        <v>50.0</v>
      </c>
      <c r="M1068" s="57">
        <f t="shared" si="2"/>
        <v>400</v>
      </c>
      <c r="N1068" s="75">
        <f t="shared" si="3"/>
        <v>400</v>
      </c>
      <c r="O1068" s="77" t="s">
        <v>370</v>
      </c>
      <c r="P1068" s="142">
        <v>46091.0</v>
      </c>
      <c r="Q1068" s="80">
        <v>0.7430555555555556</v>
      </c>
      <c r="R1068" s="84" t="str">
        <f t="shared" si="4"/>
        <v>1773139823430118308</v>
      </c>
      <c r="S1068" s="84"/>
      <c r="T1068" s="84"/>
    </row>
    <row r="1069" ht="22.5" customHeight="1">
      <c r="A1069" s="41" t="s">
        <v>1177</v>
      </c>
      <c r="B1069" s="44">
        <v>46091.0</v>
      </c>
      <c r="C1069" s="46" t="s">
        <v>1192</v>
      </c>
      <c r="D1069" s="48" t="s">
        <v>2173</v>
      </c>
      <c r="E1069" s="51">
        <v>2.02600000000359E14</v>
      </c>
      <c r="F1069" s="53" t="s">
        <v>141</v>
      </c>
      <c r="G1069" s="57">
        <f t="array" ref="G1069">IF(F1069&lt;&gt;"",INDEX(tb_MainDatabase[Barcode],MATCH(F1069,tb_MainDatabase[Link],0)),"")</f>
        <v>8857128012037</v>
      </c>
      <c r="H1069" s="62" t="str">
        <f t="array" ref="H1069">IF(F1069&lt;&gt;"",INDEX(tb_MainDatabase[Grand],MATCH(F1069,tb_MainDatabase[Link],0)),"")</f>
        <v>EDP</v>
      </c>
      <c r="I1069" s="62" t="str">
        <f t="array" ref="I1069">IF(F1069&lt;&gt;"",INDEX(tb_MainDatabase[Size],MATCH(F1069,tb_MainDatabase[Link],0)),"")</f>
        <v>10 ml.</v>
      </c>
      <c r="J1069" s="65">
        <v>2.0</v>
      </c>
      <c r="K1069" s="57">
        <f t="array" ref="K1069">IF(F1069&lt;&gt;"",INDEX(tb_MainDatabase[ราคา],MATCH(F1069,tb_MainDatabase[Link],0)),"")*J1069</f>
        <v>900</v>
      </c>
      <c r="L1069" s="65">
        <v>50.0</v>
      </c>
      <c r="M1069" s="57">
        <f t="shared" si="2"/>
        <v>800</v>
      </c>
      <c r="N1069" s="75">
        <f t="shared" si="3"/>
        <v>1600</v>
      </c>
      <c r="O1069" s="77" t="s">
        <v>370</v>
      </c>
      <c r="P1069" s="142">
        <v>46091.0</v>
      </c>
      <c r="Q1069" s="80">
        <v>0.7611111111111111</v>
      </c>
      <c r="R1069" s="84" t="str">
        <f t="shared" si="4"/>
        <v>1773141275092505257</v>
      </c>
      <c r="S1069" s="84"/>
      <c r="T1069" s="84"/>
    </row>
    <row r="1070" ht="22.5" customHeight="1">
      <c r="A1070" s="41" t="s">
        <v>1177</v>
      </c>
      <c r="B1070" s="44">
        <v>46091.0</v>
      </c>
      <c r="C1070" s="46" t="s">
        <v>1192</v>
      </c>
      <c r="D1070" s="48" t="s">
        <v>2173</v>
      </c>
      <c r="E1070" s="51">
        <v>2.02600000000359E14</v>
      </c>
      <c r="F1070" s="53" t="s">
        <v>94</v>
      </c>
      <c r="G1070" s="57">
        <f t="array" ref="G1070">IF(F1070&lt;&gt;"",INDEX(tb_MainDatabase[Barcode],MATCH(F1070,tb_MainDatabase[Link],0)),"")</f>
        <v>8857128012039</v>
      </c>
      <c r="H1070" s="62" t="str">
        <f t="array" ref="H1070">IF(F1070&lt;&gt;"",INDEX(tb_MainDatabase[Grand],MATCH(F1070,tb_MainDatabase[Link],0)),"")</f>
        <v>EDP</v>
      </c>
      <c r="I1070" s="62" t="str">
        <f t="array" ref="I1070">IF(F1070&lt;&gt;"",INDEX(tb_MainDatabase[Size],MATCH(F1070,tb_MainDatabase[Link],0)),"")</f>
        <v>10 ml.</v>
      </c>
      <c r="J1070" s="65">
        <v>2.0</v>
      </c>
      <c r="K1070" s="57">
        <f t="array" ref="K1070">IF(F1070&lt;&gt;"",INDEX(tb_MainDatabase[ราคา],MATCH(F1070,tb_MainDatabase[Link],0)),"")*J1070</f>
        <v>900</v>
      </c>
      <c r="L1070" s="65">
        <v>50.0</v>
      </c>
      <c r="M1070" s="57">
        <f t="shared" si="2"/>
        <v>800</v>
      </c>
      <c r="N1070" s="75">
        <f t="shared" si="3"/>
        <v>0</v>
      </c>
      <c r="O1070" s="77"/>
      <c r="P1070" s="107"/>
      <c r="Q1070" s="80"/>
      <c r="R1070" s="84">
        <f t="shared" si="4"/>
        <v>0</v>
      </c>
      <c r="S1070" s="84"/>
      <c r="T1070" s="84"/>
    </row>
    <row r="1071" ht="22.5" customHeight="1">
      <c r="A1071" s="41" t="s">
        <v>1177</v>
      </c>
      <c r="B1071" s="44">
        <v>46091.0</v>
      </c>
      <c r="C1071" s="46" t="s">
        <v>1192</v>
      </c>
      <c r="D1071" s="48" t="s">
        <v>2173</v>
      </c>
      <c r="E1071" s="51">
        <v>2.02600000000359E14</v>
      </c>
      <c r="F1071" s="53" t="s">
        <v>141</v>
      </c>
      <c r="G1071" s="57">
        <f t="array" ref="G1071">IF(F1071&lt;&gt;"",INDEX(tb_MainDatabase[Barcode],MATCH(F1071,tb_MainDatabase[Link],0)),"")</f>
        <v>8857128012037</v>
      </c>
      <c r="H1071" s="62" t="str">
        <f t="array" ref="H1071">IF(F1071&lt;&gt;"",INDEX(tb_MainDatabase[Grand],MATCH(F1071,tb_MainDatabase[Link],0)),"")</f>
        <v>EDP</v>
      </c>
      <c r="I1071" s="62" t="str">
        <f t="array" ref="I1071">IF(F1071&lt;&gt;"",INDEX(tb_MainDatabase[Size],MATCH(F1071,tb_MainDatabase[Link],0)),"")</f>
        <v>10 ml.</v>
      </c>
      <c r="J1071" s="65">
        <v>1.0</v>
      </c>
      <c r="K1071" s="57">
        <f t="array" ref="K1071">IF(F1071&lt;&gt;"",INDEX(tb_MainDatabase[ราคา],MATCH(F1071,tb_MainDatabase[Link],0)),"")*J1071</f>
        <v>450</v>
      </c>
      <c r="L1071" s="65">
        <v>450.0</v>
      </c>
      <c r="M1071" s="57">
        <f t="shared" si="2"/>
        <v>0</v>
      </c>
      <c r="N1071" s="75">
        <f t="shared" si="3"/>
        <v>0</v>
      </c>
      <c r="O1071" s="77"/>
      <c r="P1071" s="107"/>
      <c r="Q1071" s="80"/>
      <c r="R1071" s="84">
        <f t="shared" si="4"/>
        <v>0</v>
      </c>
      <c r="S1071" s="84"/>
      <c r="T1071" s="84"/>
    </row>
    <row r="1072" ht="22.5" customHeight="1">
      <c r="A1072" s="41" t="s">
        <v>1177</v>
      </c>
      <c r="B1072" s="44">
        <v>46091.0</v>
      </c>
      <c r="C1072" s="46" t="s">
        <v>1192</v>
      </c>
      <c r="D1072" s="48" t="s">
        <v>2178</v>
      </c>
      <c r="E1072" s="51">
        <v>2.02600000000361E14</v>
      </c>
      <c r="F1072" s="53" t="s">
        <v>81</v>
      </c>
      <c r="G1072" s="57">
        <f t="array" ref="G1072">IF(F1072&lt;&gt;"",INDEX(tb_MainDatabase[Barcode],MATCH(F1072,tb_MainDatabase[Link],0)),"")</f>
        <v>8857128011119</v>
      </c>
      <c r="H1072" s="62" t="str">
        <f t="array" ref="H1072">IF(F1072&lt;&gt;"",INDEX(tb_MainDatabase[Grand],MATCH(F1072,tb_MainDatabase[Link],0)),"")</f>
        <v>EDP</v>
      </c>
      <c r="I1072" s="62" t="str">
        <f t="array" ref="I1072">IF(F1072&lt;&gt;"",INDEX(tb_MainDatabase[Size],MATCH(F1072,tb_MainDatabase[Link],0)),"")</f>
        <v>50 ml.</v>
      </c>
      <c r="J1072" s="65">
        <v>1.0</v>
      </c>
      <c r="K1072" s="57">
        <f t="array" ref="K1072">IF(F1072&lt;&gt;"",INDEX(tb_MainDatabase[ราคา],MATCH(F1072,tb_MainDatabase[Link],0)),"")*J1072</f>
        <v>1890</v>
      </c>
      <c r="L1072" s="65">
        <v>200.0</v>
      </c>
      <c r="M1072" s="57">
        <f t="shared" si="2"/>
        <v>1690</v>
      </c>
      <c r="N1072" s="75">
        <f t="shared" si="3"/>
        <v>1690</v>
      </c>
      <c r="O1072" s="77" t="s">
        <v>370</v>
      </c>
      <c r="P1072" s="142">
        <v>46091.0</v>
      </c>
      <c r="Q1072" s="80">
        <v>0.8444444444444444</v>
      </c>
      <c r="R1072" s="84" t="str">
        <f t="shared" si="4"/>
        <v>1773148273976924495</v>
      </c>
      <c r="S1072" s="84"/>
      <c r="T1072" s="84"/>
    </row>
    <row r="1073" ht="22.5" customHeight="1">
      <c r="A1073" s="41" t="s">
        <v>1177</v>
      </c>
      <c r="B1073" s="44">
        <v>46091.0</v>
      </c>
      <c r="C1073" s="46" t="s">
        <v>1192</v>
      </c>
      <c r="D1073" s="48" t="s">
        <v>2178</v>
      </c>
      <c r="E1073" s="51">
        <v>2.02600000000361E14</v>
      </c>
      <c r="F1073" s="53" t="s">
        <v>94</v>
      </c>
      <c r="G1073" s="57">
        <f t="array" ref="G1073">IF(F1073&lt;&gt;"",INDEX(tb_MainDatabase[Barcode],MATCH(F1073,tb_MainDatabase[Link],0)),"")</f>
        <v>8857128012039</v>
      </c>
      <c r="H1073" s="62" t="str">
        <f t="array" ref="H1073">IF(F1073&lt;&gt;"",INDEX(tb_MainDatabase[Grand],MATCH(F1073,tb_MainDatabase[Link],0)),"")</f>
        <v>EDP</v>
      </c>
      <c r="I1073" s="62" t="str">
        <f t="array" ref="I1073">IF(F1073&lt;&gt;"",INDEX(tb_MainDatabase[Size],MATCH(F1073,tb_MainDatabase[Link],0)),"")</f>
        <v>10 ml.</v>
      </c>
      <c r="J1073" s="65">
        <v>1.0</v>
      </c>
      <c r="K1073" s="57">
        <f t="array" ref="K1073">IF(F1073&lt;&gt;"",INDEX(tb_MainDatabase[ราคา],MATCH(F1073,tb_MainDatabase[Link],0)),"")*J1073</f>
        <v>450</v>
      </c>
      <c r="L1073" s="65">
        <v>450.0</v>
      </c>
      <c r="M1073" s="57">
        <f t="shared" si="2"/>
        <v>0</v>
      </c>
      <c r="N1073" s="75">
        <f t="shared" si="3"/>
        <v>0</v>
      </c>
      <c r="O1073" s="77"/>
      <c r="P1073" s="107"/>
      <c r="Q1073" s="80"/>
      <c r="R1073" s="84">
        <f t="shared" si="4"/>
        <v>0</v>
      </c>
      <c r="S1073" s="84"/>
      <c r="T1073" s="84"/>
    </row>
    <row r="1074" ht="22.5" customHeight="1">
      <c r="A1074" s="41" t="s">
        <v>1177</v>
      </c>
      <c r="B1074" s="44">
        <v>46091.0</v>
      </c>
      <c r="C1074" s="46" t="s">
        <v>1192</v>
      </c>
      <c r="D1074" s="48" t="s">
        <v>2184</v>
      </c>
      <c r="E1074" s="51">
        <v>2.02600000000362E14</v>
      </c>
      <c r="F1074" s="53" t="s">
        <v>180</v>
      </c>
      <c r="G1074" s="57">
        <f t="array" ref="G1074">IF(F1074&lt;&gt;"",INDEX(tb_MainDatabase[Barcode],MATCH(F1074,tb_MainDatabase[Link],0)),"")</f>
        <v>8857128012108</v>
      </c>
      <c r="H1074" s="62" t="str">
        <f t="array" ref="H1074">IF(F1074&lt;&gt;"",INDEX(tb_MainDatabase[Grand],MATCH(F1074,tb_MainDatabase[Link],0)),"")</f>
        <v>EDP+</v>
      </c>
      <c r="I1074" s="62" t="str">
        <f t="array" ref="I1074">IF(F1074&lt;&gt;"",INDEX(tb_MainDatabase[Size],MATCH(F1074,tb_MainDatabase[Link],0)),"")</f>
        <v>10 ml.</v>
      </c>
      <c r="J1074" s="65">
        <v>1.0</v>
      </c>
      <c r="K1074" s="57">
        <f t="array" ref="K1074">IF(F1074&lt;&gt;"",INDEX(tb_MainDatabase[ราคา],MATCH(F1074,tb_MainDatabase[Link],0)),"")*J1074</f>
        <v>650</v>
      </c>
      <c r="L1074" s="65">
        <v>50.0</v>
      </c>
      <c r="M1074" s="57">
        <f t="shared" si="2"/>
        <v>600</v>
      </c>
      <c r="N1074" s="75">
        <f t="shared" si="3"/>
        <v>1000</v>
      </c>
      <c r="O1074" s="77" t="s">
        <v>133</v>
      </c>
      <c r="P1074" s="142">
        <v>46091.0</v>
      </c>
      <c r="Q1074" s="80">
        <v>0.8472222222222222</v>
      </c>
      <c r="R1074" s="84" t="str">
        <f t="shared" si="4"/>
        <v>1773148628859585449</v>
      </c>
      <c r="S1074" s="84"/>
      <c r="T1074" s="84"/>
    </row>
    <row r="1075" ht="22.5" customHeight="1">
      <c r="A1075" s="41" t="s">
        <v>1177</v>
      </c>
      <c r="B1075" s="44">
        <v>46091.0</v>
      </c>
      <c r="C1075" s="46" t="s">
        <v>1192</v>
      </c>
      <c r="D1075" s="48" t="s">
        <v>2184</v>
      </c>
      <c r="E1075" s="51">
        <v>2.02600000000362E14</v>
      </c>
      <c r="F1075" s="53" t="s">
        <v>86</v>
      </c>
      <c r="G1075" s="57">
        <f t="array" ref="G1075">IF(F1075&lt;&gt;"",INDEX(tb_MainDatabase[Barcode],MATCH(F1075,tb_MainDatabase[Link],0)),"")</f>
        <v>8857128012041</v>
      </c>
      <c r="H1075" s="62" t="str">
        <f t="array" ref="H1075">IF(F1075&lt;&gt;"",INDEX(tb_MainDatabase[Grand],MATCH(F1075,tb_MainDatabase[Link],0)),"")</f>
        <v>EDP</v>
      </c>
      <c r="I1075" s="62" t="str">
        <f t="array" ref="I1075">IF(F1075&lt;&gt;"",INDEX(tb_MainDatabase[Size],MATCH(F1075,tb_MainDatabase[Link],0)),"")</f>
        <v>10 ml.</v>
      </c>
      <c r="J1075" s="65">
        <v>1.0</v>
      </c>
      <c r="K1075" s="57">
        <f t="array" ref="K1075">IF(F1075&lt;&gt;"",INDEX(tb_MainDatabase[ราคา],MATCH(F1075,tb_MainDatabase[Link],0)),"")*J1075</f>
        <v>450</v>
      </c>
      <c r="L1075" s="65">
        <v>50.0</v>
      </c>
      <c r="M1075" s="57">
        <f t="shared" si="2"/>
        <v>400</v>
      </c>
      <c r="N1075" s="75">
        <f t="shared" si="3"/>
        <v>0</v>
      </c>
      <c r="O1075" s="77"/>
      <c r="P1075" s="107"/>
      <c r="Q1075" s="80"/>
      <c r="R1075" s="84">
        <f t="shared" si="4"/>
        <v>0</v>
      </c>
      <c r="S1075" s="84"/>
      <c r="T1075" s="84"/>
    </row>
    <row r="1076" ht="22.5" customHeight="1">
      <c r="A1076" s="41" t="s">
        <v>1177</v>
      </c>
      <c r="B1076" s="44">
        <v>46091.0</v>
      </c>
      <c r="C1076" s="46" t="s">
        <v>1192</v>
      </c>
      <c r="D1076" s="48" t="s">
        <v>2184</v>
      </c>
      <c r="E1076" s="51">
        <v>2.02600000000362E14</v>
      </c>
      <c r="F1076" s="53" t="s">
        <v>1501</v>
      </c>
      <c r="G1076" s="57">
        <f t="array" ref="G1076">IF(F1076&lt;&gt;"",INDEX(tb_MainDatabase[Barcode],MATCH(F1076,tb_MainDatabase[Link],0)),"")</f>
        <v>8857128012054</v>
      </c>
      <c r="H1076" s="62" t="str">
        <f t="array" ref="H1076">IF(F1076&lt;&gt;"",INDEX(tb_MainDatabase[Grand],MATCH(F1076,tb_MainDatabase[Link],0)),"")</f>
        <v>EDP</v>
      </c>
      <c r="I1076" s="62" t="str">
        <f t="array" ref="I1076">IF(F1076&lt;&gt;"",INDEX(tb_MainDatabase[Size],MATCH(F1076,tb_MainDatabase[Link],0)),"")</f>
        <v>4 ml.</v>
      </c>
      <c r="J1076" s="65">
        <v>1.0</v>
      </c>
      <c r="K1076" s="57">
        <f t="array" ref="K1076">IF(F1076&lt;&gt;"",INDEX(tb_MainDatabase[ราคา],MATCH(F1076,tb_MainDatabase[Link],0)),"")*J1076</f>
        <v>179</v>
      </c>
      <c r="L1076" s="65">
        <v>179.0</v>
      </c>
      <c r="M1076" s="57">
        <f t="shared" si="2"/>
        <v>0</v>
      </c>
      <c r="N1076" s="75">
        <f t="shared" si="3"/>
        <v>0</v>
      </c>
      <c r="O1076" s="77"/>
      <c r="P1076" s="107"/>
      <c r="Q1076" s="80"/>
      <c r="R1076" s="84">
        <f t="shared" si="4"/>
        <v>0</v>
      </c>
      <c r="S1076" s="84"/>
      <c r="T1076" s="84"/>
    </row>
    <row r="1077" ht="22.5" customHeight="1">
      <c r="A1077" s="41" t="s">
        <v>1177</v>
      </c>
      <c r="B1077" s="44">
        <v>46091.0</v>
      </c>
      <c r="C1077" s="46" t="s">
        <v>1192</v>
      </c>
      <c r="D1077" s="48" t="s">
        <v>2188</v>
      </c>
      <c r="E1077" s="51">
        <v>2.02600000000363E14</v>
      </c>
      <c r="F1077" s="53" t="s">
        <v>141</v>
      </c>
      <c r="G1077" s="57">
        <f t="array" ref="G1077">IF(F1077&lt;&gt;"",INDEX(tb_MainDatabase[Barcode],MATCH(F1077,tb_MainDatabase[Link],0)),"")</f>
        <v>8857128012037</v>
      </c>
      <c r="H1077" s="62" t="str">
        <f t="array" ref="H1077">IF(F1077&lt;&gt;"",INDEX(tb_MainDatabase[Grand],MATCH(F1077,tb_MainDatabase[Link],0)),"")</f>
        <v>EDP</v>
      </c>
      <c r="I1077" s="62" t="str">
        <f t="array" ref="I1077">IF(F1077&lt;&gt;"",INDEX(tb_MainDatabase[Size],MATCH(F1077,tb_MainDatabase[Link],0)),"")</f>
        <v>10 ml.</v>
      </c>
      <c r="J1077" s="65">
        <v>1.0</v>
      </c>
      <c r="K1077" s="57">
        <f t="array" ref="K1077">IF(F1077&lt;&gt;"",INDEX(tb_MainDatabase[ราคา],MATCH(F1077,tb_MainDatabase[Link],0)),"")*J1077</f>
        <v>450</v>
      </c>
      <c r="L1077" s="65">
        <v>50.0</v>
      </c>
      <c r="M1077" s="57">
        <f t="shared" si="2"/>
        <v>400</v>
      </c>
      <c r="N1077" s="75">
        <f t="shared" si="3"/>
        <v>400</v>
      </c>
      <c r="O1077" s="77" t="s">
        <v>370</v>
      </c>
      <c r="P1077" s="142">
        <v>46091.0</v>
      </c>
      <c r="Q1077" s="80">
        <v>0.8958333333333334</v>
      </c>
      <c r="R1077" s="84" t="str">
        <f t="shared" si="4"/>
        <v>1773152997497631607</v>
      </c>
      <c r="S1077" s="84"/>
      <c r="T1077" s="84"/>
    </row>
    <row r="1078" ht="22.5" customHeight="1">
      <c r="A1078" s="41" t="s">
        <v>1177</v>
      </c>
      <c r="B1078" s="44">
        <v>46092.0</v>
      </c>
      <c r="C1078" s="46" t="s">
        <v>1192</v>
      </c>
      <c r="D1078" s="48" t="s">
        <v>2190</v>
      </c>
      <c r="E1078" s="51">
        <v>2.02600000000364E14</v>
      </c>
      <c r="F1078" s="53" t="s">
        <v>69</v>
      </c>
      <c r="G1078" s="57">
        <f t="array" ref="G1078">IF(F1078&lt;&gt;"",INDEX(tb_MainDatabase[Barcode],MATCH(F1078,tb_MainDatabase[Link],0)),"")</f>
        <v>8857128012022</v>
      </c>
      <c r="H1078" s="62" t="str">
        <f t="array" ref="H1078">IF(F1078&lt;&gt;"",INDEX(tb_MainDatabase[Grand],MATCH(F1078,tb_MainDatabase[Link],0)),"")</f>
        <v>EDP</v>
      </c>
      <c r="I1078" s="62" t="str">
        <f t="array" ref="I1078">IF(F1078&lt;&gt;"",INDEX(tb_MainDatabase[Size],MATCH(F1078,tb_MainDatabase[Link],0)),"")</f>
        <v>30 ml.</v>
      </c>
      <c r="J1078" s="65">
        <v>1.0</v>
      </c>
      <c r="K1078" s="57">
        <f t="array" ref="K1078">IF(F1078&lt;&gt;"",INDEX(tb_MainDatabase[ราคา],MATCH(F1078,tb_MainDatabase[Link],0)),"")*J1078</f>
        <v>1290</v>
      </c>
      <c r="L1078" s="65">
        <v>100.0</v>
      </c>
      <c r="M1078" s="57">
        <f t="shared" si="2"/>
        <v>1190</v>
      </c>
      <c r="N1078" s="75">
        <f t="shared" si="3"/>
        <v>1190</v>
      </c>
      <c r="O1078" s="77" t="s">
        <v>370</v>
      </c>
      <c r="P1078" s="142">
        <v>46092.0</v>
      </c>
      <c r="Q1078" s="80">
        <v>0.51875</v>
      </c>
      <c r="R1078" s="84" t="str">
        <f t="shared" si="4"/>
        <v>1773206807653737700</v>
      </c>
      <c r="S1078" s="84"/>
      <c r="T1078" s="84"/>
    </row>
    <row r="1079" ht="22.5" customHeight="1">
      <c r="A1079" s="41" t="s">
        <v>1177</v>
      </c>
      <c r="B1079" s="44">
        <v>46092.0</v>
      </c>
      <c r="C1079" s="46" t="s">
        <v>1192</v>
      </c>
      <c r="D1079" s="48" t="s">
        <v>2190</v>
      </c>
      <c r="E1079" s="51">
        <v>2.02600000000364E14</v>
      </c>
      <c r="F1079" s="53" t="s">
        <v>1220</v>
      </c>
      <c r="G1079" s="57">
        <f t="array" ref="G1079">IF(F1079&lt;&gt;"",INDEX(tb_MainDatabase[Barcode],MATCH(F1079,tb_MainDatabase[Link],0)),"")</f>
        <v>8857128012033</v>
      </c>
      <c r="H1079" s="62" t="str">
        <f t="array" ref="H1079">IF(F1079&lt;&gt;"",INDEX(tb_MainDatabase[Grand],MATCH(F1079,tb_MainDatabase[Link],0)),"")</f>
        <v>EDP</v>
      </c>
      <c r="I1079" s="62" t="str">
        <f t="array" ref="I1079">IF(F1079&lt;&gt;"",INDEX(tb_MainDatabase[Size],MATCH(F1079,tb_MainDatabase[Link],0)),"")</f>
        <v>4 ml.</v>
      </c>
      <c r="J1079" s="65">
        <v>1.0</v>
      </c>
      <c r="K1079" s="57">
        <f t="array" ref="K1079">IF(F1079&lt;&gt;"",INDEX(tb_MainDatabase[ราคา],MATCH(F1079,tb_MainDatabase[Link],0)),"")*J1079</f>
        <v>179</v>
      </c>
      <c r="L1079" s="65">
        <v>179.0</v>
      </c>
      <c r="M1079" s="57">
        <f t="shared" si="2"/>
        <v>0</v>
      </c>
      <c r="N1079" s="75">
        <f t="shared" si="3"/>
        <v>0</v>
      </c>
      <c r="O1079" s="77"/>
      <c r="P1079" s="107"/>
      <c r="Q1079" s="80"/>
      <c r="R1079" s="84">
        <f t="shared" si="4"/>
        <v>0</v>
      </c>
      <c r="S1079" s="84"/>
      <c r="T1079" s="84"/>
    </row>
    <row r="1080" ht="22.5" customHeight="1">
      <c r="A1080" s="41" t="s">
        <v>1177</v>
      </c>
      <c r="B1080" s="44">
        <v>46092.0</v>
      </c>
      <c r="C1080" s="46" t="s">
        <v>1192</v>
      </c>
      <c r="D1080" s="48" t="s">
        <v>2194</v>
      </c>
      <c r="E1080" s="51">
        <v>2.02600000000365E14</v>
      </c>
      <c r="F1080" s="53" t="s">
        <v>94</v>
      </c>
      <c r="G1080" s="57">
        <f t="array" ref="G1080">IF(F1080&lt;&gt;"",INDEX(tb_MainDatabase[Barcode],MATCH(F1080,tb_MainDatabase[Link],0)),"")</f>
        <v>8857128012039</v>
      </c>
      <c r="H1080" s="62" t="str">
        <f t="array" ref="H1080">IF(F1080&lt;&gt;"",INDEX(tb_MainDatabase[Grand],MATCH(F1080,tb_MainDatabase[Link],0)),"")</f>
        <v>EDP</v>
      </c>
      <c r="I1080" s="62" t="str">
        <f t="array" ref="I1080">IF(F1080&lt;&gt;"",INDEX(tb_MainDatabase[Size],MATCH(F1080,tb_MainDatabase[Link],0)),"")</f>
        <v>10 ml.</v>
      </c>
      <c r="J1080" s="65">
        <v>1.0</v>
      </c>
      <c r="K1080" s="57">
        <f t="array" ref="K1080">IF(F1080&lt;&gt;"",INDEX(tb_MainDatabase[ราคา],MATCH(F1080,tb_MainDatabase[Link],0)),"")*J1080</f>
        <v>450</v>
      </c>
      <c r="L1080" s="65">
        <v>50.0</v>
      </c>
      <c r="M1080" s="57">
        <f t="shared" si="2"/>
        <v>400</v>
      </c>
      <c r="N1080" s="75">
        <f t="shared" si="3"/>
        <v>400</v>
      </c>
      <c r="O1080" s="77" t="s">
        <v>370</v>
      </c>
      <c r="P1080" s="142">
        <v>46092.0</v>
      </c>
      <c r="Q1080" s="80">
        <v>0.5868055555555556</v>
      </c>
      <c r="R1080" s="84" t="str">
        <f t="shared" si="4"/>
        <v>1773212659522519510</v>
      </c>
      <c r="S1080" s="84"/>
      <c r="T1080" s="84"/>
    </row>
    <row r="1081" ht="22.5" customHeight="1">
      <c r="A1081" s="41" t="s">
        <v>1177</v>
      </c>
      <c r="B1081" s="44">
        <v>46092.0</v>
      </c>
      <c r="C1081" s="46" t="s">
        <v>1192</v>
      </c>
      <c r="D1081" s="48" t="s">
        <v>2196</v>
      </c>
      <c r="E1081" s="51">
        <v>2.02600000000366E14</v>
      </c>
      <c r="F1081" s="53" t="s">
        <v>45</v>
      </c>
      <c r="G1081" s="57">
        <f t="array" ref="G1081">IF(F1081&lt;&gt;"",INDEX(tb_MainDatabase[Barcode],MATCH(F1081,tb_MainDatabase[Link],0)),"")</f>
        <v>8857128011850</v>
      </c>
      <c r="H1081" s="62" t="str">
        <f t="array" ref="H1081">IF(F1081&lt;&gt;"",INDEX(tb_MainDatabase[Grand],MATCH(F1081,tb_MainDatabase[Link],0)),"")</f>
        <v>EDP</v>
      </c>
      <c r="I1081" s="62" t="str">
        <f t="array" ref="I1081">IF(F1081&lt;&gt;"",INDEX(tb_MainDatabase[Size],MATCH(F1081,tb_MainDatabase[Link],0)),"")</f>
        <v>30 ml.</v>
      </c>
      <c r="J1081" s="65">
        <v>1.0</v>
      </c>
      <c r="K1081" s="57">
        <f t="array" ref="K1081">IF(F1081&lt;&gt;"",INDEX(tb_MainDatabase[ราคา],MATCH(F1081,tb_MainDatabase[Link],0)),"")*J1081</f>
        <v>1290</v>
      </c>
      <c r="L1081" s="65">
        <v>100.0</v>
      </c>
      <c r="M1081" s="57">
        <f t="shared" si="2"/>
        <v>1190</v>
      </c>
      <c r="N1081" s="75">
        <f t="shared" si="3"/>
        <v>1190</v>
      </c>
      <c r="O1081" s="77" t="s">
        <v>370</v>
      </c>
      <c r="P1081" s="142">
        <v>46092.0</v>
      </c>
      <c r="Q1081" s="80">
        <v>0.5909722222222222</v>
      </c>
      <c r="R1081" s="84" t="str">
        <f t="shared" si="4"/>
        <v>1773213061471249327</v>
      </c>
      <c r="S1081" s="84"/>
      <c r="T1081" s="84"/>
    </row>
    <row r="1082" ht="22.5" customHeight="1">
      <c r="A1082" s="41" t="s">
        <v>1177</v>
      </c>
      <c r="B1082" s="44">
        <v>46092.0</v>
      </c>
      <c r="C1082" s="46" t="s">
        <v>1192</v>
      </c>
      <c r="D1082" s="48" t="s">
        <v>2196</v>
      </c>
      <c r="E1082" s="51">
        <v>2.02600000000366E14</v>
      </c>
      <c r="F1082" s="53" t="s">
        <v>1220</v>
      </c>
      <c r="G1082" s="57">
        <f t="array" ref="G1082">IF(F1082&lt;&gt;"",INDEX(tb_MainDatabase[Barcode],MATCH(F1082,tb_MainDatabase[Link],0)),"")</f>
        <v>8857128012033</v>
      </c>
      <c r="H1082" s="62" t="str">
        <f t="array" ref="H1082">IF(F1082&lt;&gt;"",INDEX(tb_MainDatabase[Grand],MATCH(F1082,tb_MainDatabase[Link],0)),"")</f>
        <v>EDP</v>
      </c>
      <c r="I1082" s="62" t="str">
        <f t="array" ref="I1082">IF(F1082&lt;&gt;"",INDEX(tb_MainDatabase[Size],MATCH(F1082,tb_MainDatabase[Link],0)),"")</f>
        <v>4 ml.</v>
      </c>
      <c r="J1082" s="65">
        <v>1.0</v>
      </c>
      <c r="K1082" s="57">
        <f t="array" ref="K1082">IF(F1082&lt;&gt;"",INDEX(tb_MainDatabase[ราคา],MATCH(F1082,tb_MainDatabase[Link],0)),"")*J1082</f>
        <v>179</v>
      </c>
      <c r="L1082" s="65">
        <v>179.0</v>
      </c>
      <c r="M1082" s="57">
        <f t="shared" si="2"/>
        <v>0</v>
      </c>
      <c r="N1082" s="75">
        <f t="shared" si="3"/>
        <v>0</v>
      </c>
      <c r="O1082" s="77"/>
      <c r="P1082" s="107"/>
      <c r="Q1082" s="80"/>
      <c r="R1082" s="84">
        <f t="shared" si="4"/>
        <v>0</v>
      </c>
      <c r="S1082" s="84"/>
      <c r="T1082" s="84"/>
    </row>
    <row r="1083" ht="22.5" customHeight="1">
      <c r="A1083" s="41" t="s">
        <v>1177</v>
      </c>
      <c r="B1083" s="44">
        <v>46092.0</v>
      </c>
      <c r="C1083" s="46" t="s">
        <v>1192</v>
      </c>
      <c r="D1083" s="48" t="s">
        <v>2201</v>
      </c>
      <c r="E1083" s="51">
        <v>2.02600000000367E14</v>
      </c>
      <c r="F1083" s="53" t="s">
        <v>141</v>
      </c>
      <c r="G1083" s="57">
        <f t="array" ref="G1083">IF(F1083&lt;&gt;"",INDEX(tb_MainDatabase[Barcode],MATCH(F1083,tb_MainDatabase[Link],0)),"")</f>
        <v>8857128012037</v>
      </c>
      <c r="H1083" s="62" t="str">
        <f t="array" ref="H1083">IF(F1083&lt;&gt;"",INDEX(tb_MainDatabase[Grand],MATCH(F1083,tb_MainDatabase[Link],0)),"")</f>
        <v>EDP</v>
      </c>
      <c r="I1083" s="62" t="str">
        <f t="array" ref="I1083">IF(F1083&lt;&gt;"",INDEX(tb_MainDatabase[Size],MATCH(F1083,tb_MainDatabase[Link],0)),"")</f>
        <v>10 ml.</v>
      </c>
      <c r="J1083" s="65">
        <v>1.0</v>
      </c>
      <c r="K1083" s="57">
        <f t="array" ref="K1083">IF(F1083&lt;&gt;"",INDEX(tb_MainDatabase[ราคา],MATCH(F1083,tb_MainDatabase[Link],0)),"")*J1083</f>
        <v>450</v>
      </c>
      <c r="L1083" s="65">
        <v>50.0</v>
      </c>
      <c r="M1083" s="57">
        <f t="shared" si="2"/>
        <v>400</v>
      </c>
      <c r="N1083" s="75">
        <f t="shared" si="3"/>
        <v>400</v>
      </c>
      <c r="O1083" s="77" t="s">
        <v>133</v>
      </c>
      <c r="P1083" s="142">
        <v>46092.0</v>
      </c>
      <c r="Q1083" s="80">
        <v>0.6534722222222222</v>
      </c>
      <c r="R1083" s="84" t="str">
        <f t="shared" si="4"/>
        <v>1773218488787815003</v>
      </c>
      <c r="S1083" s="84"/>
      <c r="T1083" s="84"/>
    </row>
    <row r="1084" ht="22.5" customHeight="1">
      <c r="A1084" s="41" t="s">
        <v>1177</v>
      </c>
      <c r="B1084" s="44">
        <v>46092.0</v>
      </c>
      <c r="C1084" s="46" t="s">
        <v>1192</v>
      </c>
      <c r="D1084" s="48" t="s">
        <v>2203</v>
      </c>
      <c r="E1084" s="51">
        <v>2.02600000000368E14</v>
      </c>
      <c r="F1084" s="53" t="s">
        <v>180</v>
      </c>
      <c r="G1084" s="57">
        <f t="array" ref="G1084">IF(F1084&lt;&gt;"",INDEX(tb_MainDatabase[Barcode],MATCH(F1084,tb_MainDatabase[Link],0)),"")</f>
        <v>8857128012108</v>
      </c>
      <c r="H1084" s="62" t="str">
        <f t="array" ref="H1084">IF(F1084&lt;&gt;"",INDEX(tb_MainDatabase[Grand],MATCH(F1084,tb_MainDatabase[Link],0)),"")</f>
        <v>EDP+</v>
      </c>
      <c r="I1084" s="62" t="str">
        <f t="array" ref="I1084">IF(F1084&lt;&gt;"",INDEX(tb_MainDatabase[Size],MATCH(F1084,tb_MainDatabase[Link],0)),"")</f>
        <v>10 ml.</v>
      </c>
      <c r="J1084" s="65">
        <v>1.0</v>
      </c>
      <c r="K1084" s="57">
        <f t="array" ref="K1084">IF(F1084&lt;&gt;"",INDEX(tb_MainDatabase[ราคา],MATCH(F1084,tb_MainDatabase[Link],0)),"")*J1084</f>
        <v>650</v>
      </c>
      <c r="L1084" s="65">
        <v>50.0</v>
      </c>
      <c r="M1084" s="57">
        <f t="shared" si="2"/>
        <v>600</v>
      </c>
      <c r="N1084" s="75">
        <f t="shared" si="3"/>
        <v>600</v>
      </c>
      <c r="O1084" s="77" t="s">
        <v>370</v>
      </c>
      <c r="P1084" s="142">
        <v>46092.0</v>
      </c>
      <c r="Q1084" s="80">
        <v>0.7347222222222223</v>
      </c>
      <c r="R1084" s="84" t="str">
        <f t="shared" si="4"/>
        <v>1773225495145422431</v>
      </c>
      <c r="S1084" s="84"/>
      <c r="T1084" s="84"/>
    </row>
    <row r="1085" ht="22.5" customHeight="1">
      <c r="A1085" s="41" t="s">
        <v>1177</v>
      </c>
      <c r="B1085" s="44">
        <v>46092.0</v>
      </c>
      <c r="C1085" s="46" t="s">
        <v>1192</v>
      </c>
      <c r="D1085" s="48" t="s">
        <v>2206</v>
      </c>
      <c r="E1085" s="51">
        <v>2.02600000000369E14</v>
      </c>
      <c r="F1085" s="53" t="s">
        <v>280</v>
      </c>
      <c r="G1085" s="57">
        <f t="array" ref="G1085">IF(F1085&lt;&gt;"",INDEX(tb_MainDatabase[Barcode],MATCH(F1085,tb_MainDatabase[Link],0)),"")</f>
        <v>8857128012042</v>
      </c>
      <c r="H1085" s="62" t="str">
        <f t="array" ref="H1085">IF(F1085&lt;&gt;"",INDEX(tb_MainDatabase[Grand],MATCH(F1085,tb_MainDatabase[Link],0)),"")</f>
        <v>EDP</v>
      </c>
      <c r="I1085" s="62" t="str">
        <f t="array" ref="I1085">IF(F1085&lt;&gt;"",INDEX(tb_MainDatabase[Size],MATCH(F1085,tb_MainDatabase[Link],0)),"")</f>
        <v>10 ml.</v>
      </c>
      <c r="J1085" s="65">
        <v>1.0</v>
      </c>
      <c r="K1085" s="57">
        <f t="array" ref="K1085">IF(F1085&lt;&gt;"",INDEX(tb_MainDatabase[ราคา],MATCH(F1085,tb_MainDatabase[Link],0)),"")*J1085</f>
        <v>450</v>
      </c>
      <c r="L1085" s="65">
        <v>50.0</v>
      </c>
      <c r="M1085" s="57">
        <f t="shared" si="2"/>
        <v>400</v>
      </c>
      <c r="N1085" s="75">
        <f t="shared" si="3"/>
        <v>400</v>
      </c>
      <c r="O1085" s="77" t="s">
        <v>370</v>
      </c>
      <c r="P1085" s="142">
        <v>46092.0</v>
      </c>
      <c r="Q1085" s="80">
        <v>0.7548611111111111</v>
      </c>
      <c r="R1085" s="84" t="str">
        <f t="shared" si="4"/>
        <v>1773227177571236526</v>
      </c>
      <c r="S1085" s="84"/>
      <c r="T1085" s="84"/>
    </row>
    <row r="1086" ht="22.5" customHeight="1">
      <c r="A1086" s="41" t="s">
        <v>1177</v>
      </c>
      <c r="B1086" s="44">
        <v>46092.0</v>
      </c>
      <c r="C1086" s="46" t="s">
        <v>1192</v>
      </c>
      <c r="D1086" s="48" t="s">
        <v>2208</v>
      </c>
      <c r="E1086" s="51">
        <v>2.0260000000037E14</v>
      </c>
      <c r="F1086" s="53" t="s">
        <v>45</v>
      </c>
      <c r="G1086" s="57">
        <f t="array" ref="G1086">IF(F1086&lt;&gt;"",INDEX(tb_MainDatabase[Barcode],MATCH(F1086,tb_MainDatabase[Link],0)),"")</f>
        <v>8857128011850</v>
      </c>
      <c r="H1086" s="62" t="str">
        <f t="array" ref="H1086">IF(F1086&lt;&gt;"",INDEX(tb_MainDatabase[Grand],MATCH(F1086,tb_MainDatabase[Link],0)),"")</f>
        <v>EDP</v>
      </c>
      <c r="I1086" s="62" t="str">
        <f t="array" ref="I1086">IF(F1086&lt;&gt;"",INDEX(tb_MainDatabase[Size],MATCH(F1086,tb_MainDatabase[Link],0)),"")</f>
        <v>30 ml.</v>
      </c>
      <c r="J1086" s="65">
        <v>1.0</v>
      </c>
      <c r="K1086" s="57">
        <f t="array" ref="K1086">IF(F1086&lt;&gt;"",INDEX(tb_MainDatabase[ราคา],MATCH(F1086,tb_MainDatabase[Link],0)),"")*J1086</f>
        <v>1290</v>
      </c>
      <c r="L1086" s="65">
        <v>100.0</v>
      </c>
      <c r="M1086" s="57">
        <f t="shared" si="2"/>
        <v>1190</v>
      </c>
      <c r="N1086" s="75">
        <f t="shared" si="3"/>
        <v>1190</v>
      </c>
      <c r="O1086" s="77" t="s">
        <v>370</v>
      </c>
      <c r="P1086" s="142">
        <v>46092.0</v>
      </c>
      <c r="Q1086" s="80">
        <v>0.8361111111111111</v>
      </c>
      <c r="R1086" s="84" t="str">
        <f t="shared" si="4"/>
        <v>1773234252315552249</v>
      </c>
      <c r="S1086" s="84"/>
      <c r="T1086" s="84"/>
    </row>
    <row r="1087" ht="22.5" customHeight="1">
      <c r="A1087" s="41" t="s">
        <v>1177</v>
      </c>
      <c r="B1087" s="44">
        <v>46092.0</v>
      </c>
      <c r="C1087" s="46" t="s">
        <v>1192</v>
      </c>
      <c r="D1087" s="48" t="s">
        <v>2208</v>
      </c>
      <c r="E1087" s="51">
        <v>2.0260000000037E14</v>
      </c>
      <c r="F1087" s="53" t="s">
        <v>1501</v>
      </c>
      <c r="G1087" s="57">
        <f t="array" ref="G1087">IF(F1087&lt;&gt;"",INDEX(tb_MainDatabase[Barcode],MATCH(F1087,tb_MainDatabase[Link],0)),"")</f>
        <v>8857128012054</v>
      </c>
      <c r="H1087" s="62" t="str">
        <f t="array" ref="H1087">IF(F1087&lt;&gt;"",INDEX(tb_MainDatabase[Grand],MATCH(F1087,tb_MainDatabase[Link],0)),"")</f>
        <v>EDP</v>
      </c>
      <c r="I1087" s="62" t="str">
        <f t="array" ref="I1087">IF(F1087&lt;&gt;"",INDEX(tb_MainDatabase[Size],MATCH(F1087,tb_MainDatabase[Link],0)),"")</f>
        <v>4 ml.</v>
      </c>
      <c r="J1087" s="65">
        <v>1.0</v>
      </c>
      <c r="K1087" s="57">
        <f t="array" ref="K1087">IF(F1087&lt;&gt;"",INDEX(tb_MainDatabase[ราคา],MATCH(F1087,tb_MainDatabase[Link],0)),"")*J1087</f>
        <v>179</v>
      </c>
      <c r="L1087" s="65">
        <v>179.0</v>
      </c>
      <c r="M1087" s="57">
        <f t="shared" si="2"/>
        <v>0</v>
      </c>
      <c r="N1087" s="75">
        <f t="shared" si="3"/>
        <v>0</v>
      </c>
      <c r="O1087" s="77"/>
      <c r="P1087" s="107"/>
      <c r="Q1087" s="80"/>
      <c r="R1087" s="84">
        <f t="shared" si="4"/>
        <v>0</v>
      </c>
      <c r="S1087" s="84"/>
      <c r="T1087" s="84"/>
    </row>
    <row r="1088" ht="22.5" customHeight="1">
      <c r="A1088" s="41" t="s">
        <v>1177</v>
      </c>
      <c r="B1088" s="44">
        <v>46092.0</v>
      </c>
      <c r="C1088" s="46" t="s">
        <v>1192</v>
      </c>
      <c r="D1088" s="48" t="s">
        <v>2213</v>
      </c>
      <c r="E1088" s="51">
        <v>2.02600000000371E14</v>
      </c>
      <c r="F1088" s="53" t="s">
        <v>210</v>
      </c>
      <c r="G1088" s="57">
        <f t="array" ref="G1088">IF(F1088&lt;&gt;"",INDEX(tb_MainDatabase[Barcode],MATCH(F1088,tb_MainDatabase[Link],0)),"")</f>
        <v>8857128012101</v>
      </c>
      <c r="H1088" s="62" t="str">
        <f t="array" ref="H1088">IF(F1088&lt;&gt;"",INDEX(tb_MainDatabase[Grand],MATCH(F1088,tb_MainDatabase[Link],0)),"")</f>
        <v>EDP+</v>
      </c>
      <c r="I1088" s="62" t="str">
        <f t="array" ref="I1088">IF(F1088&lt;&gt;"",INDEX(tb_MainDatabase[Size],MATCH(F1088,tb_MainDatabase[Link],0)),"")</f>
        <v>10 ml.</v>
      </c>
      <c r="J1088" s="65">
        <v>1.0</v>
      </c>
      <c r="K1088" s="57">
        <f t="array" ref="K1088">IF(F1088&lt;&gt;"",INDEX(tb_MainDatabase[ราคา],MATCH(F1088,tb_MainDatabase[Link],0)),"")*J1088</f>
        <v>650</v>
      </c>
      <c r="L1088" s="65">
        <v>50.0</v>
      </c>
      <c r="M1088" s="57">
        <f t="shared" si="2"/>
        <v>600</v>
      </c>
      <c r="N1088" s="75">
        <f t="shared" si="3"/>
        <v>600</v>
      </c>
      <c r="O1088" s="77" t="s">
        <v>370</v>
      </c>
      <c r="P1088" s="142">
        <v>46092.0</v>
      </c>
      <c r="Q1088" s="80">
        <v>0.8645833333333334</v>
      </c>
      <c r="R1088" s="84" t="str">
        <f t="shared" si="4"/>
        <v>1773236730077812643</v>
      </c>
      <c r="S1088" s="84"/>
      <c r="T1088" s="84"/>
    </row>
    <row r="1089" ht="22.5" customHeight="1">
      <c r="A1089" s="41" t="s">
        <v>1177</v>
      </c>
      <c r="B1089" s="44">
        <v>46093.0</v>
      </c>
      <c r="C1089" s="46" t="s">
        <v>601</v>
      </c>
      <c r="D1089" s="48" t="s">
        <v>2215</v>
      </c>
      <c r="E1089" s="51">
        <v>2.02600000000372E14</v>
      </c>
      <c r="F1089" s="53" t="s">
        <v>1211</v>
      </c>
      <c r="G1089" s="57">
        <f t="array" ref="G1089">IF(F1089&lt;&gt;"",INDEX(tb_MainDatabase[Barcode],MATCH(F1089,tb_MainDatabase[Link],0)),"")</f>
        <v>8857128011935</v>
      </c>
      <c r="H1089" s="62" t="str">
        <f t="array" ref="H1089">IF(F1089&lt;&gt;"",INDEX(tb_MainDatabase[Grand],MATCH(F1089,tb_MainDatabase[Link],0)),"")</f>
        <v>EDP</v>
      </c>
      <c r="I1089" s="62" t="str">
        <f t="array" ref="I1089">IF(F1089&lt;&gt;"",INDEX(tb_MainDatabase[Size],MATCH(F1089,tb_MainDatabase[Link],0)),"")</f>
        <v>30 ml.</v>
      </c>
      <c r="J1089" s="65">
        <v>1.0</v>
      </c>
      <c r="K1089" s="57">
        <f t="array" ref="K1089">IF(F1089&lt;&gt;"",INDEX(tb_MainDatabase[ราคา],MATCH(F1089,tb_MainDatabase[Link],0)),"")*J1089</f>
        <v>1290</v>
      </c>
      <c r="L1089" s="65">
        <v>100.0</v>
      </c>
      <c r="M1089" s="57">
        <f t="shared" si="2"/>
        <v>1190</v>
      </c>
      <c r="N1089" s="75">
        <f t="shared" si="3"/>
        <v>1190</v>
      </c>
      <c r="O1089" s="77" t="s">
        <v>60</v>
      </c>
      <c r="P1089" s="142">
        <v>46093.0</v>
      </c>
      <c r="Q1089" s="80">
        <v>0.5152777777777777</v>
      </c>
      <c r="R1089" s="84" t="str">
        <f t="shared" si="4"/>
        <v>1773292920135335503</v>
      </c>
      <c r="S1089" s="84"/>
      <c r="T1089" s="84"/>
    </row>
    <row r="1090" ht="22.5" customHeight="1">
      <c r="A1090" s="41" t="s">
        <v>1177</v>
      </c>
      <c r="B1090" s="44">
        <v>46093.0</v>
      </c>
      <c r="C1090" s="46" t="s">
        <v>601</v>
      </c>
      <c r="D1090" s="48" t="s">
        <v>2215</v>
      </c>
      <c r="E1090" s="51">
        <v>2.02600000000372E14</v>
      </c>
      <c r="F1090" s="53" t="s">
        <v>1220</v>
      </c>
      <c r="G1090" s="57">
        <f t="array" ref="G1090">IF(F1090&lt;&gt;"",INDEX(tb_MainDatabase[Barcode],MATCH(F1090,tb_MainDatabase[Link],0)),"")</f>
        <v>8857128012033</v>
      </c>
      <c r="H1090" s="62" t="str">
        <f t="array" ref="H1090">IF(F1090&lt;&gt;"",INDEX(tb_MainDatabase[Grand],MATCH(F1090,tb_MainDatabase[Link],0)),"")</f>
        <v>EDP</v>
      </c>
      <c r="I1090" s="62" t="str">
        <f t="array" ref="I1090">IF(F1090&lt;&gt;"",INDEX(tb_MainDatabase[Size],MATCH(F1090,tb_MainDatabase[Link],0)),"")</f>
        <v>4 ml.</v>
      </c>
      <c r="J1090" s="65">
        <v>1.0</v>
      </c>
      <c r="K1090" s="57">
        <f t="array" ref="K1090">IF(F1090&lt;&gt;"",INDEX(tb_MainDatabase[ราคา],MATCH(F1090,tb_MainDatabase[Link],0)),"")*J1090</f>
        <v>179</v>
      </c>
      <c r="L1090" s="65">
        <v>179.0</v>
      </c>
      <c r="M1090" s="57">
        <f t="shared" si="2"/>
        <v>0</v>
      </c>
      <c r="N1090" s="75">
        <f t="shared" si="3"/>
        <v>0</v>
      </c>
      <c r="O1090" s="77"/>
      <c r="P1090" s="107"/>
      <c r="Q1090" s="80"/>
      <c r="R1090" s="84">
        <f t="shared" si="4"/>
        <v>0</v>
      </c>
      <c r="S1090" s="84"/>
      <c r="T1090" s="84"/>
    </row>
    <row r="1091" ht="22.5" customHeight="1">
      <c r="A1091" s="41" t="s">
        <v>1177</v>
      </c>
      <c r="B1091" s="44">
        <v>46093.0</v>
      </c>
      <c r="C1091" s="46" t="s">
        <v>601</v>
      </c>
      <c r="D1091" s="48" t="s">
        <v>2219</v>
      </c>
      <c r="E1091" s="51">
        <v>2.02600000000373E14</v>
      </c>
      <c r="F1091" s="53" t="s">
        <v>1796</v>
      </c>
      <c r="G1091" s="108">
        <f t="array" ref="G1091">IF(F1091&lt;&gt;"",INDEX(tb_MainDatabase[Barcode],MATCH(F1091,tb_MainDatabase[Link],0)),"")</f>
        <v>8857128012154</v>
      </c>
      <c r="H1091" s="62" t="str">
        <f t="array" ref="H1091">IF(F1091&lt;&gt;"",INDEX(tb_MainDatabase[Grand],MATCH(F1091,tb_MainDatabase[Link],0)),"")</f>
        <v>EDP</v>
      </c>
      <c r="I1091" s="62" t="str">
        <f t="array" ref="I1091">IF(F1091&lt;&gt;"",INDEX(tb_MainDatabase[Size],MATCH(F1091,tb_MainDatabase[Link],0)),"")</f>
        <v>10 ml.</v>
      </c>
      <c r="J1091" s="65">
        <v>1.0</v>
      </c>
      <c r="K1091" s="57">
        <f t="array" ref="K1091">IF(F1091&lt;&gt;"",INDEX(tb_MainDatabase[ราคา],MATCH(F1091,tb_MainDatabase[Link],0)),"")*J1091</f>
        <v>450</v>
      </c>
      <c r="L1091" s="65">
        <v>50.0</v>
      </c>
      <c r="M1091" s="57">
        <f t="shared" si="2"/>
        <v>400</v>
      </c>
      <c r="N1091" s="75">
        <f t="shared" si="3"/>
        <v>400</v>
      </c>
      <c r="O1091" s="77" t="s">
        <v>133</v>
      </c>
      <c r="P1091" s="142">
        <v>46093.0</v>
      </c>
      <c r="Q1091" s="80">
        <v>0.6354166666666666</v>
      </c>
      <c r="R1091" s="84" t="str">
        <f t="shared" si="4"/>
        <v>1773303294782624568</v>
      </c>
      <c r="S1091" s="84"/>
      <c r="T1091" s="84"/>
    </row>
    <row r="1092" ht="22.5" customHeight="1">
      <c r="A1092" s="41" t="s">
        <v>1177</v>
      </c>
      <c r="B1092" s="44">
        <v>46093.0</v>
      </c>
      <c r="C1092" s="46" t="s">
        <v>601</v>
      </c>
      <c r="D1092" s="48" t="s">
        <v>2221</v>
      </c>
      <c r="E1092" s="51">
        <v>2.02600000000374E14</v>
      </c>
      <c r="F1092" s="53" t="s">
        <v>141</v>
      </c>
      <c r="G1092" s="57">
        <f t="array" ref="G1092">IF(F1092&lt;&gt;"",INDEX(tb_MainDatabase[Barcode],MATCH(F1092,tb_MainDatabase[Link],0)),"")</f>
        <v>8857128012037</v>
      </c>
      <c r="H1092" s="62" t="str">
        <f t="array" ref="H1092">IF(F1092&lt;&gt;"",INDEX(tb_MainDatabase[Grand],MATCH(F1092,tb_MainDatabase[Link],0)),"")</f>
        <v>EDP</v>
      </c>
      <c r="I1092" s="62" t="str">
        <f t="array" ref="I1092">IF(F1092&lt;&gt;"",INDEX(tb_MainDatabase[Size],MATCH(F1092,tb_MainDatabase[Link],0)),"")</f>
        <v>10 ml.</v>
      </c>
      <c r="J1092" s="65">
        <v>1.0</v>
      </c>
      <c r="K1092" s="57">
        <f t="array" ref="K1092">IF(F1092&lt;&gt;"",INDEX(tb_MainDatabase[ราคา],MATCH(F1092,tb_MainDatabase[Link],0)),"")*J1092</f>
        <v>450</v>
      </c>
      <c r="L1092" s="65">
        <v>50.0</v>
      </c>
      <c r="M1092" s="57">
        <f t="shared" si="2"/>
        <v>400</v>
      </c>
      <c r="N1092" s="75">
        <f t="shared" si="3"/>
        <v>400</v>
      </c>
      <c r="O1092" s="77" t="s">
        <v>60</v>
      </c>
      <c r="P1092" s="142">
        <v>46093.0</v>
      </c>
      <c r="Q1092" s="80">
        <v>0.7576388888888889</v>
      </c>
      <c r="R1092" s="84" t="str">
        <f t="shared" si="4"/>
        <v>1773313857127528187</v>
      </c>
      <c r="S1092" s="84"/>
      <c r="T1092" s="84"/>
    </row>
    <row r="1093" ht="22.5" customHeight="1">
      <c r="A1093" s="41" t="s">
        <v>1177</v>
      </c>
      <c r="B1093" s="44">
        <v>46093.0</v>
      </c>
      <c r="C1093" s="46" t="s">
        <v>601</v>
      </c>
      <c r="D1093" s="48" t="s">
        <v>2223</v>
      </c>
      <c r="E1093" s="51">
        <v>2.02600000000375E14</v>
      </c>
      <c r="F1093" s="53" t="s">
        <v>94</v>
      </c>
      <c r="G1093" s="57">
        <f t="array" ref="G1093">IF(F1093&lt;&gt;"",INDEX(tb_MainDatabase[Barcode],MATCH(F1093,tb_MainDatabase[Link],0)),"")</f>
        <v>8857128012039</v>
      </c>
      <c r="H1093" s="62" t="str">
        <f t="array" ref="H1093">IF(F1093&lt;&gt;"",INDEX(tb_MainDatabase[Grand],MATCH(F1093,tb_MainDatabase[Link],0)),"")</f>
        <v>EDP</v>
      </c>
      <c r="I1093" s="62" t="str">
        <f t="array" ref="I1093">IF(F1093&lt;&gt;"",INDEX(tb_MainDatabase[Size],MATCH(F1093,tb_MainDatabase[Link],0)),"")</f>
        <v>10 ml.</v>
      </c>
      <c r="J1093" s="65">
        <v>1.0</v>
      </c>
      <c r="K1093" s="57">
        <f t="array" ref="K1093">IF(F1093&lt;&gt;"",INDEX(tb_MainDatabase[ราคา],MATCH(F1093,tb_MainDatabase[Link],0)),"")*J1093</f>
        <v>450</v>
      </c>
      <c r="L1093" s="65">
        <v>50.0</v>
      </c>
      <c r="M1093" s="57">
        <f t="shared" si="2"/>
        <v>400</v>
      </c>
      <c r="N1093" s="75">
        <f t="shared" si="3"/>
        <v>400</v>
      </c>
      <c r="O1093" s="77" t="s">
        <v>60</v>
      </c>
      <c r="P1093" s="142">
        <v>46093.0</v>
      </c>
      <c r="Q1093" s="80">
        <v>0.7590277777777777</v>
      </c>
      <c r="R1093" s="84" t="str">
        <f t="shared" si="4"/>
        <v>1773313915870244254</v>
      </c>
      <c r="S1093" s="84"/>
      <c r="T1093" s="84"/>
    </row>
    <row r="1094" ht="22.5" customHeight="1">
      <c r="A1094" s="41" t="s">
        <v>1177</v>
      </c>
      <c r="B1094" s="44">
        <v>46094.0</v>
      </c>
      <c r="C1094" s="46" t="s">
        <v>1192</v>
      </c>
      <c r="D1094" s="48" t="s">
        <v>2226</v>
      </c>
      <c r="E1094" s="51">
        <v>2.02600000000377E14</v>
      </c>
      <c r="F1094" s="53" t="s">
        <v>148</v>
      </c>
      <c r="G1094" s="57">
        <f t="array" ref="G1094">IF(F1094&lt;&gt;"",INDEX(tb_MainDatabase[Barcode],MATCH(F1094,tb_MainDatabase[Link],0)),"")</f>
        <v>8857128011027</v>
      </c>
      <c r="H1094" s="62" t="str">
        <f t="array" ref="H1094">IF(F1094&lt;&gt;"",INDEX(tb_MainDatabase[Grand],MATCH(F1094,tb_MainDatabase[Link],0)),"")</f>
        <v>EDP</v>
      </c>
      <c r="I1094" s="62" t="str">
        <f t="array" ref="I1094">IF(F1094&lt;&gt;"",INDEX(tb_MainDatabase[Size],MATCH(F1094,tb_MainDatabase[Link],0)),"")</f>
        <v>50 ml.</v>
      </c>
      <c r="J1094" s="65">
        <v>1.0</v>
      </c>
      <c r="K1094" s="57">
        <f t="array" ref="K1094">IF(F1094&lt;&gt;"",INDEX(tb_MainDatabase[ราคา],MATCH(F1094,tb_MainDatabase[Link],0)),"")*J1094</f>
        <v>1890</v>
      </c>
      <c r="L1094" s="65">
        <v>200.0</v>
      </c>
      <c r="M1094" s="57">
        <f t="shared" si="2"/>
        <v>1690</v>
      </c>
      <c r="N1094" s="75">
        <f t="shared" si="3"/>
        <v>1690</v>
      </c>
      <c r="O1094" s="77" t="s">
        <v>133</v>
      </c>
      <c r="P1094" s="142">
        <v>46094.0</v>
      </c>
      <c r="Q1094" s="80">
        <v>0.5701388888888889</v>
      </c>
      <c r="R1094" s="84" t="str">
        <f t="shared" si="4"/>
        <v>1773384047090526808</v>
      </c>
      <c r="S1094" s="84"/>
      <c r="T1094" s="84"/>
    </row>
    <row r="1095" ht="22.5" customHeight="1">
      <c r="A1095" s="41" t="s">
        <v>1177</v>
      </c>
      <c r="B1095" s="44">
        <v>46094.0</v>
      </c>
      <c r="C1095" s="46" t="s">
        <v>1192</v>
      </c>
      <c r="D1095" s="48" t="s">
        <v>2226</v>
      </c>
      <c r="E1095" s="51">
        <v>2.02600000000377E14</v>
      </c>
      <c r="F1095" s="53" t="s">
        <v>252</v>
      </c>
      <c r="G1095" s="57">
        <f t="array" ref="G1095">IF(F1095&lt;&gt;"",INDEX(tb_MainDatabase[Barcode],MATCH(F1095,tb_MainDatabase[Link],0)),"")</f>
        <v>8857128012035</v>
      </c>
      <c r="H1095" s="62" t="str">
        <f t="array" ref="H1095">IF(F1095&lt;&gt;"",INDEX(tb_MainDatabase[Grand],MATCH(F1095,tb_MainDatabase[Link],0)),"")</f>
        <v>EDP</v>
      </c>
      <c r="I1095" s="62" t="str">
        <f t="array" ref="I1095">IF(F1095&lt;&gt;"",INDEX(tb_MainDatabase[Size],MATCH(F1095,tb_MainDatabase[Link],0)),"")</f>
        <v>10 ml.</v>
      </c>
      <c r="J1095" s="65">
        <v>1.0</v>
      </c>
      <c r="K1095" s="57">
        <f t="array" ref="K1095">IF(F1095&lt;&gt;"",INDEX(tb_MainDatabase[ราคา],MATCH(F1095,tb_MainDatabase[Link],0)),"")*J1095</f>
        <v>450</v>
      </c>
      <c r="L1095" s="65">
        <v>450.0</v>
      </c>
      <c r="M1095" s="57">
        <f t="shared" si="2"/>
        <v>0</v>
      </c>
      <c r="N1095" s="75">
        <f t="shared" si="3"/>
        <v>0</v>
      </c>
      <c r="O1095" s="77"/>
      <c r="P1095" s="107"/>
      <c r="Q1095" s="80"/>
      <c r="R1095" s="84">
        <f t="shared" si="4"/>
        <v>0</v>
      </c>
      <c r="S1095" s="84"/>
      <c r="T1095" s="84"/>
    </row>
    <row r="1096" ht="22.5" customHeight="1">
      <c r="A1096" s="41" t="s">
        <v>1177</v>
      </c>
      <c r="B1096" s="44">
        <v>46094.0</v>
      </c>
      <c r="C1096" s="46" t="s">
        <v>1192</v>
      </c>
      <c r="D1096" s="48" t="s">
        <v>2230</v>
      </c>
      <c r="E1096" s="51">
        <v>2.02600000000379E14</v>
      </c>
      <c r="F1096" s="53" t="s">
        <v>136</v>
      </c>
      <c r="G1096" s="57">
        <f t="array" ref="G1096">IF(F1096&lt;&gt;"",INDEX(tb_MainDatabase[Barcode],MATCH(F1096,tb_MainDatabase[Link],0)),"")</f>
        <v>8857128011904</v>
      </c>
      <c r="H1096" s="62" t="str">
        <f t="array" ref="H1096">IF(F1096&lt;&gt;"",INDEX(tb_MainDatabase[Grand],MATCH(F1096,tb_MainDatabase[Link],0)),"")</f>
        <v>EDP</v>
      </c>
      <c r="I1096" s="62" t="str">
        <f t="array" ref="I1096">IF(F1096&lt;&gt;"",INDEX(tb_MainDatabase[Size],MATCH(F1096,tb_MainDatabase[Link],0)),"")</f>
        <v>30 ml.</v>
      </c>
      <c r="J1096" s="65">
        <v>1.0</v>
      </c>
      <c r="K1096" s="57">
        <f t="array" ref="K1096">IF(F1096&lt;&gt;"",INDEX(tb_MainDatabase[ราคา],MATCH(F1096,tb_MainDatabase[Link],0)),"")*J1096</f>
        <v>1290</v>
      </c>
      <c r="L1096" s="65">
        <v>100.0</v>
      </c>
      <c r="M1096" s="57">
        <f t="shared" si="2"/>
        <v>1190</v>
      </c>
      <c r="N1096" s="75">
        <f t="shared" si="3"/>
        <v>2380</v>
      </c>
      <c r="O1096" s="77" t="s">
        <v>133</v>
      </c>
      <c r="P1096" s="142">
        <v>46094.0</v>
      </c>
      <c r="Q1096" s="80">
        <v>0.5993055555555555</v>
      </c>
      <c r="R1096" s="84" t="str">
        <f t="shared" si="4"/>
        <v>1773386392670782986</v>
      </c>
      <c r="S1096" s="84"/>
      <c r="T1096" s="84"/>
    </row>
    <row r="1097" ht="22.5" customHeight="1">
      <c r="A1097" s="41" t="s">
        <v>1177</v>
      </c>
      <c r="B1097" s="44">
        <v>46094.0</v>
      </c>
      <c r="C1097" s="46" t="s">
        <v>1192</v>
      </c>
      <c r="D1097" s="48" t="s">
        <v>2230</v>
      </c>
      <c r="E1097" s="51">
        <v>2.02600000000379E14</v>
      </c>
      <c r="F1097" s="53" t="s">
        <v>45</v>
      </c>
      <c r="G1097" s="57">
        <f t="array" ref="G1097">IF(F1097&lt;&gt;"",INDEX(tb_MainDatabase[Barcode],MATCH(F1097,tb_MainDatabase[Link],0)),"")</f>
        <v>8857128011850</v>
      </c>
      <c r="H1097" s="62" t="str">
        <f t="array" ref="H1097">IF(F1097&lt;&gt;"",INDEX(tb_MainDatabase[Grand],MATCH(F1097,tb_MainDatabase[Link],0)),"")</f>
        <v>EDP</v>
      </c>
      <c r="I1097" s="62" t="str">
        <f t="array" ref="I1097">IF(F1097&lt;&gt;"",INDEX(tb_MainDatabase[Size],MATCH(F1097,tb_MainDatabase[Link],0)),"")</f>
        <v>30 ml.</v>
      </c>
      <c r="J1097" s="65">
        <v>1.0</v>
      </c>
      <c r="K1097" s="57">
        <f t="array" ref="K1097">IF(F1097&lt;&gt;"",INDEX(tb_MainDatabase[ราคา],MATCH(F1097,tb_MainDatabase[Link],0)),"")*J1097</f>
        <v>1290</v>
      </c>
      <c r="L1097" s="65">
        <v>100.0</v>
      </c>
      <c r="M1097" s="57">
        <f t="shared" si="2"/>
        <v>1190</v>
      </c>
      <c r="N1097" s="75">
        <f t="shared" si="3"/>
        <v>0</v>
      </c>
      <c r="O1097" s="77"/>
      <c r="P1097" s="107"/>
      <c r="Q1097" s="80"/>
      <c r="R1097" s="84">
        <f t="shared" si="4"/>
        <v>0</v>
      </c>
      <c r="S1097" s="84"/>
      <c r="T1097" s="84"/>
    </row>
    <row r="1098" ht="22.5" customHeight="1">
      <c r="A1098" s="41" t="s">
        <v>1177</v>
      </c>
      <c r="B1098" s="44">
        <v>46094.0</v>
      </c>
      <c r="C1098" s="46" t="s">
        <v>1192</v>
      </c>
      <c r="D1098" s="48" t="s">
        <v>2230</v>
      </c>
      <c r="E1098" s="51">
        <v>2.02600000000379E14</v>
      </c>
      <c r="F1098" s="53" t="s">
        <v>1202</v>
      </c>
      <c r="G1098" s="57">
        <f t="array" ref="G1098">IF(F1098&lt;&gt;"",INDEX(tb_MainDatabase[Barcode],MATCH(F1098,tb_MainDatabase[Link],0)),"")</f>
        <v>8857128012071</v>
      </c>
      <c r="H1098" s="62" t="str">
        <f t="array" ref="H1098">IF(F1098&lt;&gt;"",INDEX(tb_MainDatabase[Grand],MATCH(F1098,tb_MainDatabase[Link],0)),"")</f>
        <v>EDP</v>
      </c>
      <c r="I1098" s="62" t="str">
        <f t="array" ref="I1098">IF(F1098&lt;&gt;"",INDEX(tb_MainDatabase[Size],MATCH(F1098,tb_MainDatabase[Link],0)),"")</f>
        <v>4 ml.</v>
      </c>
      <c r="J1098" s="65">
        <v>1.0</v>
      </c>
      <c r="K1098" s="57">
        <f t="array" ref="K1098">IF(F1098&lt;&gt;"",INDEX(tb_MainDatabase[ราคา],MATCH(F1098,tb_MainDatabase[Link],0)),"")*J1098</f>
        <v>179</v>
      </c>
      <c r="L1098" s="65">
        <v>179.0</v>
      </c>
      <c r="M1098" s="57">
        <f t="shared" si="2"/>
        <v>0</v>
      </c>
      <c r="N1098" s="75">
        <f t="shared" si="3"/>
        <v>0</v>
      </c>
      <c r="O1098" s="77"/>
      <c r="P1098" s="107"/>
      <c r="Q1098" s="80"/>
      <c r="R1098" s="84">
        <f t="shared" si="4"/>
        <v>0</v>
      </c>
      <c r="S1098" s="84"/>
      <c r="T1098" s="84"/>
    </row>
    <row r="1099" ht="22.5" customHeight="1">
      <c r="A1099" s="41" t="s">
        <v>1177</v>
      </c>
      <c r="B1099" s="44">
        <v>46094.0</v>
      </c>
      <c r="C1099" s="46" t="s">
        <v>1192</v>
      </c>
      <c r="D1099" s="48" t="s">
        <v>2235</v>
      </c>
      <c r="E1099" s="51">
        <v>2.0260000000038E14</v>
      </c>
      <c r="F1099" s="53" t="s">
        <v>143</v>
      </c>
      <c r="G1099" s="57">
        <f t="array" ref="G1099">IF(F1099&lt;&gt;"",INDEX(tb_MainDatabase[Barcode],MATCH(F1099,tb_MainDatabase[Link],0)),"")</f>
        <v>8857128011041</v>
      </c>
      <c r="H1099" s="62" t="str">
        <f t="array" ref="H1099">IF(F1099&lt;&gt;"",INDEX(tb_MainDatabase[Grand],MATCH(F1099,tb_MainDatabase[Link],0)),"")</f>
        <v>EDP</v>
      </c>
      <c r="I1099" s="62" t="str">
        <f t="array" ref="I1099">IF(F1099&lt;&gt;"",INDEX(tb_MainDatabase[Size],MATCH(F1099,tb_MainDatabase[Link],0)),"")</f>
        <v>50 ml.</v>
      </c>
      <c r="J1099" s="65">
        <v>1.0</v>
      </c>
      <c r="K1099" s="57">
        <f t="array" ref="K1099">IF(F1099&lt;&gt;"",INDEX(tb_MainDatabase[ราคา],MATCH(F1099,tb_MainDatabase[Link],0)),"")*J1099</f>
        <v>1890</v>
      </c>
      <c r="L1099" s="65">
        <v>200.0</v>
      </c>
      <c r="M1099" s="57">
        <f t="shared" si="2"/>
        <v>1690</v>
      </c>
      <c r="N1099" s="75">
        <f t="shared" si="3"/>
        <v>2090</v>
      </c>
      <c r="O1099" s="77" t="s">
        <v>60</v>
      </c>
      <c r="P1099" s="142">
        <v>46094.0</v>
      </c>
      <c r="Q1099" s="80">
        <v>0.8513888888888889</v>
      </c>
      <c r="R1099" s="84" t="str">
        <f t="shared" si="4"/>
        <v>1773407950693588497</v>
      </c>
      <c r="S1099" s="84"/>
      <c r="T1099" s="84"/>
    </row>
    <row r="1100" ht="22.5" customHeight="1">
      <c r="A1100" s="41" t="s">
        <v>1177</v>
      </c>
      <c r="B1100" s="44">
        <v>46094.0</v>
      </c>
      <c r="C1100" s="46" t="s">
        <v>1192</v>
      </c>
      <c r="D1100" s="48" t="s">
        <v>2235</v>
      </c>
      <c r="E1100" s="51">
        <v>2.0260000000038E14</v>
      </c>
      <c r="F1100" s="53" t="s">
        <v>430</v>
      </c>
      <c r="G1100" s="57">
        <f t="array" ref="G1100">IF(F1100&lt;&gt;"",INDEX(tb_MainDatabase[Barcode],MATCH(F1100,tb_MainDatabase[Link],0)),"")</f>
        <v>8857128012028</v>
      </c>
      <c r="H1100" s="62" t="str">
        <f t="array" ref="H1100">IF(F1100&lt;&gt;"",INDEX(tb_MainDatabase[Grand],MATCH(F1100,tb_MainDatabase[Link],0)),"")</f>
        <v>EDP</v>
      </c>
      <c r="I1100" s="62" t="str">
        <f t="array" ref="I1100">IF(F1100&lt;&gt;"",INDEX(tb_MainDatabase[Size],MATCH(F1100,tb_MainDatabase[Link],0)),"")</f>
        <v>10 ml.</v>
      </c>
      <c r="J1100" s="65">
        <v>1.0</v>
      </c>
      <c r="K1100" s="57">
        <f t="array" ref="K1100">IF(F1100&lt;&gt;"",INDEX(tb_MainDatabase[ราคา],MATCH(F1100,tb_MainDatabase[Link],0)),"")*J1100</f>
        <v>450</v>
      </c>
      <c r="L1100" s="65">
        <v>50.0</v>
      </c>
      <c r="M1100" s="57">
        <f t="shared" si="2"/>
        <v>400</v>
      </c>
      <c r="N1100" s="75">
        <f t="shared" si="3"/>
        <v>0</v>
      </c>
      <c r="O1100" s="77"/>
      <c r="P1100" s="107"/>
      <c r="Q1100" s="80"/>
      <c r="R1100" s="84">
        <f t="shared" si="4"/>
        <v>0</v>
      </c>
      <c r="S1100" s="84"/>
      <c r="T1100" s="84"/>
    </row>
    <row r="1101" ht="22.5" customHeight="1">
      <c r="A1101" s="41" t="s">
        <v>1177</v>
      </c>
      <c r="B1101" s="44">
        <v>46094.0</v>
      </c>
      <c r="C1101" s="46" t="s">
        <v>1192</v>
      </c>
      <c r="D1101" s="48" t="s">
        <v>2235</v>
      </c>
      <c r="E1101" s="51">
        <v>2.0260000000038E14</v>
      </c>
      <c r="F1101" s="53" t="s">
        <v>288</v>
      </c>
      <c r="G1101" s="57">
        <f t="array" ref="G1101">IF(F1101&lt;&gt;"",INDEX(tb_MainDatabase[Barcode],MATCH(F1101,tb_MainDatabase[Link],0)),"")</f>
        <v>8857128012062</v>
      </c>
      <c r="H1101" s="62" t="str">
        <f t="array" ref="H1101">IF(F1101&lt;&gt;"",INDEX(tb_MainDatabase[Grand],MATCH(F1101,tb_MainDatabase[Link],0)),"")</f>
        <v>EDP</v>
      </c>
      <c r="I1101" s="62" t="str">
        <f t="array" ref="I1101">IF(F1101&lt;&gt;"",INDEX(tb_MainDatabase[Size],MATCH(F1101,tb_MainDatabase[Link],0)),"")</f>
        <v>10 ml.</v>
      </c>
      <c r="J1101" s="65">
        <v>1.0</v>
      </c>
      <c r="K1101" s="57">
        <f t="array" ref="K1101">IF(F1101&lt;&gt;"",INDEX(tb_MainDatabase[ราคา],MATCH(F1101,tb_MainDatabase[Link],0)),"")*J1101</f>
        <v>450</v>
      </c>
      <c r="L1101" s="65">
        <v>450.0</v>
      </c>
      <c r="M1101" s="57">
        <f t="shared" si="2"/>
        <v>0</v>
      </c>
      <c r="N1101" s="75">
        <f t="shared" si="3"/>
        <v>0</v>
      </c>
      <c r="O1101" s="77"/>
      <c r="P1101" s="107"/>
      <c r="Q1101" s="80"/>
      <c r="R1101" s="84">
        <f t="shared" si="4"/>
        <v>0</v>
      </c>
      <c r="S1101" s="84"/>
      <c r="T1101" s="84"/>
    </row>
    <row r="1102" ht="22.5" customHeight="1">
      <c r="A1102" s="41" t="s">
        <v>1177</v>
      </c>
      <c r="B1102" s="44">
        <v>46094.0</v>
      </c>
      <c r="C1102" s="46" t="s">
        <v>1192</v>
      </c>
      <c r="D1102" s="48" t="s">
        <v>2239</v>
      </c>
      <c r="E1102" s="51">
        <v>2.02600000000381E14</v>
      </c>
      <c r="F1102" s="53" t="s">
        <v>141</v>
      </c>
      <c r="G1102" s="57">
        <f t="array" ref="G1102">IF(F1102&lt;&gt;"",INDEX(tb_MainDatabase[Barcode],MATCH(F1102,tb_MainDatabase[Link],0)),"")</f>
        <v>8857128012037</v>
      </c>
      <c r="H1102" s="62" t="str">
        <f t="array" ref="H1102">IF(F1102&lt;&gt;"",INDEX(tb_MainDatabase[Grand],MATCH(F1102,tb_MainDatabase[Link],0)),"")</f>
        <v>EDP</v>
      </c>
      <c r="I1102" s="62" t="str">
        <f t="array" ref="I1102">IF(F1102&lt;&gt;"",INDEX(tb_MainDatabase[Size],MATCH(F1102,tb_MainDatabase[Link],0)),"")</f>
        <v>10 ml.</v>
      </c>
      <c r="J1102" s="65">
        <v>1.0</v>
      </c>
      <c r="K1102" s="57">
        <f t="array" ref="K1102">IF(F1102&lt;&gt;"",INDEX(tb_MainDatabase[ราคา],MATCH(F1102,tb_MainDatabase[Link],0)),"")*J1102</f>
        <v>450</v>
      </c>
      <c r="L1102" s="65">
        <v>50.0</v>
      </c>
      <c r="M1102" s="57">
        <f t="shared" si="2"/>
        <v>400</v>
      </c>
      <c r="N1102" s="75">
        <f t="shared" si="3"/>
        <v>800</v>
      </c>
      <c r="O1102" s="77" t="s">
        <v>133</v>
      </c>
      <c r="P1102" s="142">
        <v>46094.0</v>
      </c>
      <c r="Q1102" s="80">
        <v>0.8895833333333333</v>
      </c>
      <c r="R1102" s="84" t="str">
        <f t="shared" si="4"/>
        <v>1773411639504294676</v>
      </c>
      <c r="S1102" s="84"/>
      <c r="T1102" s="84"/>
    </row>
    <row r="1103" ht="22.5" customHeight="1">
      <c r="A1103" s="41" t="s">
        <v>1177</v>
      </c>
      <c r="B1103" s="44">
        <v>46094.0</v>
      </c>
      <c r="C1103" s="46" t="s">
        <v>1192</v>
      </c>
      <c r="D1103" s="48" t="s">
        <v>2239</v>
      </c>
      <c r="E1103" s="51">
        <v>2.02600000000381E14</v>
      </c>
      <c r="F1103" s="53" t="s">
        <v>280</v>
      </c>
      <c r="G1103" s="57">
        <f t="array" ref="G1103">IF(F1103&lt;&gt;"",INDEX(tb_MainDatabase[Barcode],MATCH(F1103,tb_MainDatabase[Link],0)),"")</f>
        <v>8857128012042</v>
      </c>
      <c r="H1103" s="62" t="str">
        <f t="array" ref="H1103">IF(F1103&lt;&gt;"",INDEX(tb_MainDatabase[Grand],MATCH(F1103,tb_MainDatabase[Link],0)),"")</f>
        <v>EDP</v>
      </c>
      <c r="I1103" s="62" t="str">
        <f t="array" ref="I1103">IF(F1103&lt;&gt;"",INDEX(tb_MainDatabase[Size],MATCH(F1103,tb_MainDatabase[Link],0)),"")</f>
        <v>10 ml.</v>
      </c>
      <c r="J1103" s="65">
        <v>1.0</v>
      </c>
      <c r="K1103" s="57">
        <f t="array" ref="K1103">IF(F1103&lt;&gt;"",INDEX(tb_MainDatabase[ราคา],MATCH(F1103,tb_MainDatabase[Link],0)),"")*J1103</f>
        <v>450</v>
      </c>
      <c r="L1103" s="65">
        <v>50.0</v>
      </c>
      <c r="M1103" s="57">
        <f t="shared" si="2"/>
        <v>400</v>
      </c>
      <c r="N1103" s="75">
        <f t="shared" si="3"/>
        <v>0</v>
      </c>
      <c r="O1103" s="77"/>
      <c r="P1103" s="107"/>
      <c r="Q1103" s="80"/>
      <c r="R1103" s="84">
        <f t="shared" si="4"/>
        <v>0</v>
      </c>
      <c r="S1103" s="84"/>
      <c r="T1103" s="84"/>
    </row>
    <row r="1104" ht="22.5" customHeight="1">
      <c r="A1104" s="41" t="s">
        <v>1177</v>
      </c>
      <c r="B1104" s="44">
        <v>46095.0</v>
      </c>
      <c r="C1104" s="46" t="s">
        <v>860</v>
      </c>
      <c r="D1104" s="48" t="s">
        <v>2243</v>
      </c>
      <c r="E1104" s="51">
        <v>2.02600000000382E14</v>
      </c>
      <c r="F1104" s="53" t="s">
        <v>175</v>
      </c>
      <c r="G1104" s="57">
        <f t="array" ref="G1104">IF(F1104&lt;&gt;"",INDEX(tb_MainDatabase[Barcode],MATCH(F1104,tb_MainDatabase[Link],0)),"")</f>
        <v>8857128011287</v>
      </c>
      <c r="H1104" s="62" t="str">
        <f t="array" ref="H1104">IF(F1104&lt;&gt;"",INDEX(tb_MainDatabase[Grand],MATCH(F1104,tb_MainDatabase[Link],0)),"")</f>
        <v>EDP</v>
      </c>
      <c r="I1104" s="62" t="str">
        <f t="array" ref="I1104">IF(F1104&lt;&gt;"",INDEX(tb_MainDatabase[Size],MATCH(F1104,tb_MainDatabase[Link],0)),"")</f>
        <v>50 ml.</v>
      </c>
      <c r="J1104" s="65">
        <v>1.0</v>
      </c>
      <c r="K1104" s="57">
        <f t="array" ref="K1104">IF(F1104&lt;&gt;"",INDEX(tb_MainDatabase[ราคา],MATCH(F1104,tb_MainDatabase[Link],0)),"")*J1104</f>
        <v>1890</v>
      </c>
      <c r="L1104" s="65">
        <v>200.0</v>
      </c>
      <c r="M1104" s="57">
        <f t="shared" si="2"/>
        <v>1690</v>
      </c>
      <c r="N1104" s="75">
        <f t="shared" si="3"/>
        <v>1690</v>
      </c>
      <c r="O1104" s="77" t="s">
        <v>60</v>
      </c>
      <c r="P1104" s="142">
        <v>46095.0</v>
      </c>
      <c r="Q1104" s="80">
        <v>0.5138888888888888</v>
      </c>
      <c r="R1104" s="84" t="str">
        <f t="shared" si="4"/>
        <v>1773462003292533960</v>
      </c>
      <c r="S1104" s="84"/>
      <c r="T1104" s="84"/>
    </row>
    <row r="1105" ht="22.5" customHeight="1">
      <c r="A1105" s="41" t="s">
        <v>1177</v>
      </c>
      <c r="B1105" s="44">
        <v>46095.0</v>
      </c>
      <c r="C1105" s="46" t="s">
        <v>860</v>
      </c>
      <c r="D1105" s="48" t="s">
        <v>2243</v>
      </c>
      <c r="E1105" s="51">
        <v>2.02600000000382E14</v>
      </c>
      <c r="F1105" s="53" t="s">
        <v>278</v>
      </c>
      <c r="G1105" s="57">
        <f t="array" ref="G1105">IF(F1105&lt;&gt;"",INDEX(tb_MainDatabase[Barcode],MATCH(F1105,tb_MainDatabase[Link],0)),"")</f>
        <v>8857128012055</v>
      </c>
      <c r="H1105" s="62" t="str">
        <f t="array" ref="H1105">IF(F1105&lt;&gt;"",INDEX(tb_MainDatabase[Grand],MATCH(F1105,tb_MainDatabase[Link],0)),"")</f>
        <v>EDP</v>
      </c>
      <c r="I1105" s="62" t="str">
        <f t="array" ref="I1105">IF(F1105&lt;&gt;"",INDEX(tb_MainDatabase[Size],MATCH(F1105,tb_MainDatabase[Link],0)),"")</f>
        <v>10 ml.</v>
      </c>
      <c r="J1105" s="65">
        <v>1.0</v>
      </c>
      <c r="K1105" s="57">
        <f t="array" ref="K1105">IF(F1105&lt;&gt;"",INDEX(tb_MainDatabase[ราคา],MATCH(F1105,tb_MainDatabase[Link],0)),"")*J1105</f>
        <v>450</v>
      </c>
      <c r="L1105" s="65">
        <v>450.0</v>
      </c>
      <c r="M1105" s="57">
        <f t="shared" si="2"/>
        <v>0</v>
      </c>
      <c r="N1105" s="75">
        <f t="shared" si="3"/>
        <v>0</v>
      </c>
      <c r="O1105" s="77"/>
      <c r="P1105" s="107"/>
      <c r="Q1105" s="80"/>
      <c r="R1105" s="84">
        <f t="shared" si="4"/>
        <v>0</v>
      </c>
      <c r="S1105" s="84"/>
      <c r="T1105" s="84"/>
    </row>
    <row r="1106" ht="22.5" customHeight="1">
      <c r="A1106" s="41" t="s">
        <v>1177</v>
      </c>
      <c r="B1106" s="44">
        <v>46095.0</v>
      </c>
      <c r="C1106" s="46" t="s">
        <v>860</v>
      </c>
      <c r="D1106" s="48" t="s">
        <v>2247</v>
      </c>
      <c r="E1106" s="51">
        <v>2.02600000000383E14</v>
      </c>
      <c r="F1106" s="53" t="s">
        <v>259</v>
      </c>
      <c r="G1106" s="57">
        <f t="array" ref="G1106">IF(F1106&lt;&gt;"",INDEX(tb_MainDatabase[Barcode],MATCH(F1106,tb_MainDatabase[Link],0)),"")</f>
        <v>8857128011133</v>
      </c>
      <c r="H1106" s="62" t="str">
        <f t="array" ref="H1106">IF(F1106&lt;&gt;"",INDEX(tb_MainDatabase[Grand],MATCH(F1106,tb_MainDatabase[Link],0)),"")</f>
        <v>EDP</v>
      </c>
      <c r="I1106" s="62" t="str">
        <f t="array" ref="I1106">IF(F1106&lt;&gt;"",INDEX(tb_MainDatabase[Size],MATCH(F1106,tb_MainDatabase[Link],0)),"")</f>
        <v>50 ml.</v>
      </c>
      <c r="J1106" s="65">
        <v>1.0</v>
      </c>
      <c r="K1106" s="57">
        <f t="array" ref="K1106">IF(F1106&lt;&gt;"",INDEX(tb_MainDatabase[ราคา],MATCH(F1106,tb_MainDatabase[Link],0)),"")*J1106</f>
        <v>1890</v>
      </c>
      <c r="L1106" s="65">
        <v>200.0</v>
      </c>
      <c r="M1106" s="57">
        <f t="shared" si="2"/>
        <v>1690</v>
      </c>
      <c r="N1106" s="75">
        <f t="shared" si="3"/>
        <v>1690</v>
      </c>
      <c r="O1106" s="77" t="s">
        <v>60</v>
      </c>
      <c r="P1106" s="142">
        <v>46095.0</v>
      </c>
      <c r="Q1106" s="80">
        <v>0.6138888888888889</v>
      </c>
      <c r="R1106" s="84" t="str">
        <f t="shared" si="4"/>
        <v>1773474237483695154</v>
      </c>
      <c r="S1106" s="84"/>
      <c r="T1106" s="84"/>
    </row>
    <row r="1107" ht="22.5" customHeight="1">
      <c r="A1107" s="41" t="s">
        <v>1177</v>
      </c>
      <c r="B1107" s="44">
        <v>46095.0</v>
      </c>
      <c r="C1107" s="46" t="s">
        <v>860</v>
      </c>
      <c r="D1107" s="48" t="s">
        <v>2247</v>
      </c>
      <c r="E1107" s="51">
        <v>2.02600000000383E14</v>
      </c>
      <c r="F1107" s="53" t="s">
        <v>288</v>
      </c>
      <c r="G1107" s="57">
        <f t="array" ref="G1107">IF(F1107&lt;&gt;"",INDEX(tb_MainDatabase[Barcode],MATCH(F1107,tb_MainDatabase[Link],0)),"")</f>
        <v>8857128012062</v>
      </c>
      <c r="H1107" s="62" t="str">
        <f t="array" ref="H1107">IF(F1107&lt;&gt;"",INDEX(tb_MainDatabase[Grand],MATCH(F1107,tb_MainDatabase[Link],0)),"")</f>
        <v>EDP</v>
      </c>
      <c r="I1107" s="62" t="str">
        <f t="array" ref="I1107">IF(F1107&lt;&gt;"",INDEX(tb_MainDatabase[Size],MATCH(F1107,tb_MainDatabase[Link],0)),"")</f>
        <v>10 ml.</v>
      </c>
      <c r="J1107" s="65">
        <v>1.0</v>
      </c>
      <c r="K1107" s="57">
        <f t="array" ref="K1107">IF(F1107&lt;&gt;"",INDEX(tb_MainDatabase[ราคา],MATCH(F1107,tb_MainDatabase[Link],0)),"")*J1107</f>
        <v>450</v>
      </c>
      <c r="L1107" s="65">
        <v>450.0</v>
      </c>
      <c r="M1107" s="57">
        <f t="shared" si="2"/>
        <v>0</v>
      </c>
      <c r="N1107" s="75">
        <f t="shared" si="3"/>
        <v>0</v>
      </c>
      <c r="O1107" s="77"/>
      <c r="P1107" s="107"/>
      <c r="Q1107" s="80"/>
      <c r="R1107" s="84">
        <f t="shared" si="4"/>
        <v>0</v>
      </c>
      <c r="S1107" s="84"/>
      <c r="T1107" s="84"/>
    </row>
    <row r="1108" ht="22.5" customHeight="1">
      <c r="A1108" s="41" t="s">
        <v>1177</v>
      </c>
      <c r="B1108" s="44">
        <v>46095.0</v>
      </c>
      <c r="C1108" s="46" t="s">
        <v>860</v>
      </c>
      <c r="D1108" s="48" t="s">
        <v>2251</v>
      </c>
      <c r="E1108" s="51">
        <v>2.02600000000384E14</v>
      </c>
      <c r="F1108" s="53" t="s">
        <v>94</v>
      </c>
      <c r="G1108" s="57">
        <f t="array" ref="G1108">IF(F1108&lt;&gt;"",INDEX(tb_MainDatabase[Barcode],MATCH(F1108,tb_MainDatabase[Link],0)),"")</f>
        <v>8857128012039</v>
      </c>
      <c r="H1108" s="62" t="str">
        <f t="array" ref="H1108">IF(F1108&lt;&gt;"",INDEX(tb_MainDatabase[Grand],MATCH(F1108,tb_MainDatabase[Link],0)),"")</f>
        <v>EDP</v>
      </c>
      <c r="I1108" s="62" t="str">
        <f t="array" ref="I1108">IF(F1108&lt;&gt;"",INDEX(tb_MainDatabase[Size],MATCH(F1108,tb_MainDatabase[Link],0)),"")</f>
        <v>10 ml.</v>
      </c>
      <c r="J1108" s="65">
        <v>1.0</v>
      </c>
      <c r="K1108" s="57">
        <f t="array" ref="K1108">IF(F1108&lt;&gt;"",INDEX(tb_MainDatabase[ราคา],MATCH(F1108,tb_MainDatabase[Link],0)),"")*J1108</f>
        <v>450</v>
      </c>
      <c r="L1108" s="65">
        <v>50.0</v>
      </c>
      <c r="M1108" s="57">
        <f t="shared" si="2"/>
        <v>400</v>
      </c>
      <c r="N1108" s="75">
        <f t="shared" si="3"/>
        <v>400</v>
      </c>
      <c r="O1108" s="77" t="s">
        <v>133</v>
      </c>
      <c r="P1108" s="142">
        <v>46095.0</v>
      </c>
      <c r="Q1108" s="341">
        <v>0.6645833333333333</v>
      </c>
      <c r="R1108" s="84" t="str">
        <f t="shared" si="4"/>
        <v>1773478571185323334</v>
      </c>
      <c r="S1108" s="84"/>
      <c r="T1108" s="84"/>
    </row>
    <row r="1109" ht="22.5" customHeight="1">
      <c r="A1109" s="41" t="s">
        <v>1177</v>
      </c>
      <c r="B1109" s="44">
        <v>46095.0</v>
      </c>
      <c r="C1109" s="46" t="s">
        <v>860</v>
      </c>
      <c r="D1109" s="48" t="s">
        <v>2254</v>
      </c>
      <c r="E1109" s="51">
        <v>2.02600000000385E14</v>
      </c>
      <c r="F1109" s="53" t="s">
        <v>77</v>
      </c>
      <c r="G1109" s="57">
        <f t="array" ref="G1109">IF(F1109&lt;&gt;"",INDEX(tb_MainDatabase[Barcode],MATCH(F1109,tb_MainDatabase[Link],0)),"")</f>
        <v>8857128012030</v>
      </c>
      <c r="H1109" s="62" t="str">
        <f t="array" ref="H1109">IF(F1109&lt;&gt;"",INDEX(tb_MainDatabase[Grand],MATCH(F1109,tb_MainDatabase[Link],0)),"")</f>
        <v>EDP</v>
      </c>
      <c r="I1109" s="62" t="str">
        <f t="array" ref="I1109">IF(F1109&lt;&gt;"",INDEX(tb_MainDatabase[Size],MATCH(F1109,tb_MainDatabase[Link],0)),"")</f>
        <v>10 ml.</v>
      </c>
      <c r="J1109" s="65">
        <v>1.0</v>
      </c>
      <c r="K1109" s="57">
        <f t="array" ref="K1109">IF(F1109&lt;&gt;"",INDEX(tb_MainDatabase[ราคา],MATCH(F1109,tb_MainDatabase[Link],0)),"")*J1109</f>
        <v>450</v>
      </c>
      <c r="L1109" s="65">
        <v>50.0</v>
      </c>
      <c r="M1109" s="57">
        <f t="shared" si="2"/>
        <v>400</v>
      </c>
      <c r="N1109" s="75">
        <f t="shared" si="3"/>
        <v>800</v>
      </c>
      <c r="O1109" s="77" t="s">
        <v>60</v>
      </c>
      <c r="P1109" s="142">
        <v>46095.0</v>
      </c>
      <c r="Q1109" s="80">
        <v>0.7118055555555556</v>
      </c>
      <c r="R1109" s="84" t="str">
        <f t="shared" si="4"/>
        <v>1773482118907151665</v>
      </c>
      <c r="S1109" s="84"/>
      <c r="T1109" s="84"/>
    </row>
    <row r="1110" ht="22.5" customHeight="1">
      <c r="A1110" s="41" t="s">
        <v>1177</v>
      </c>
      <c r="B1110" s="44">
        <v>46095.0</v>
      </c>
      <c r="C1110" s="46" t="s">
        <v>860</v>
      </c>
      <c r="D1110" s="48" t="s">
        <v>2254</v>
      </c>
      <c r="E1110" s="51">
        <v>2.02600000000385E14</v>
      </c>
      <c r="F1110" s="53" t="s">
        <v>86</v>
      </c>
      <c r="G1110" s="57">
        <f t="array" ref="G1110">IF(F1110&lt;&gt;"",INDEX(tb_MainDatabase[Barcode],MATCH(F1110,tb_MainDatabase[Link],0)),"")</f>
        <v>8857128012041</v>
      </c>
      <c r="H1110" s="62" t="str">
        <f t="array" ref="H1110">IF(F1110&lt;&gt;"",INDEX(tb_MainDatabase[Grand],MATCH(F1110,tb_MainDatabase[Link],0)),"")</f>
        <v>EDP</v>
      </c>
      <c r="I1110" s="62" t="str">
        <f t="array" ref="I1110">IF(F1110&lt;&gt;"",INDEX(tb_MainDatabase[Size],MATCH(F1110,tb_MainDatabase[Link],0)),"")</f>
        <v>10 ml.</v>
      </c>
      <c r="J1110" s="65">
        <v>1.0</v>
      </c>
      <c r="K1110" s="57">
        <f t="array" ref="K1110">IF(F1110&lt;&gt;"",INDEX(tb_MainDatabase[ราคา],MATCH(F1110,tb_MainDatabase[Link],0)),"")*J1110</f>
        <v>450</v>
      </c>
      <c r="L1110" s="65">
        <v>50.0</v>
      </c>
      <c r="M1110" s="57">
        <f t="shared" si="2"/>
        <v>400</v>
      </c>
      <c r="N1110" s="75">
        <f t="shared" si="3"/>
        <v>0</v>
      </c>
      <c r="O1110" s="77"/>
      <c r="P1110" s="107"/>
      <c r="Q1110" s="80"/>
      <c r="R1110" s="84">
        <f t="shared" si="4"/>
        <v>0</v>
      </c>
      <c r="S1110" s="84"/>
      <c r="T1110" s="84"/>
    </row>
    <row r="1111" ht="22.5" customHeight="1">
      <c r="A1111" s="41" t="s">
        <v>1177</v>
      </c>
      <c r="B1111" s="44">
        <v>46095.0</v>
      </c>
      <c r="C1111" s="46" t="s">
        <v>860</v>
      </c>
      <c r="D1111" s="48" t="s">
        <v>2257</v>
      </c>
      <c r="E1111" s="51">
        <v>2.02600000000386E14</v>
      </c>
      <c r="F1111" s="53" t="s">
        <v>372</v>
      </c>
      <c r="G1111" s="57">
        <f t="array" ref="G1111">IF(F1111&lt;&gt;"",INDEX(tb_MainDatabase[Barcode],MATCH(F1111,tb_MainDatabase[Link],0)),"")</f>
        <v>8857128012032</v>
      </c>
      <c r="H1111" s="62" t="str">
        <f t="array" ref="H1111">IF(F1111&lt;&gt;"",INDEX(tb_MainDatabase[Grand],MATCH(F1111,tb_MainDatabase[Link],0)),"")</f>
        <v>EDP</v>
      </c>
      <c r="I1111" s="62" t="str">
        <f t="array" ref="I1111">IF(F1111&lt;&gt;"",INDEX(tb_MainDatabase[Size],MATCH(F1111,tb_MainDatabase[Link],0)),"")</f>
        <v>10 ml.</v>
      </c>
      <c r="J1111" s="65">
        <v>1.0</v>
      </c>
      <c r="K1111" s="57">
        <f t="array" ref="K1111">IF(F1111&lt;&gt;"",INDEX(tb_MainDatabase[ราคา],MATCH(F1111,tb_MainDatabase[Link],0)),"")*J1111</f>
        <v>450</v>
      </c>
      <c r="L1111" s="65">
        <v>50.0</v>
      </c>
      <c r="M1111" s="57">
        <f t="shared" si="2"/>
        <v>400</v>
      </c>
      <c r="N1111" s="75">
        <f t="shared" si="3"/>
        <v>800</v>
      </c>
      <c r="O1111" s="77" t="s">
        <v>60</v>
      </c>
      <c r="P1111" s="142">
        <v>46095.0</v>
      </c>
      <c r="Q1111" s="80">
        <v>0.7152777777777778</v>
      </c>
      <c r="R1111" s="84" t="str">
        <f t="shared" si="4"/>
        <v>1773482797209143451</v>
      </c>
      <c r="S1111" s="84"/>
      <c r="T1111" s="84"/>
    </row>
    <row r="1112" ht="22.5" customHeight="1">
      <c r="A1112" s="41" t="s">
        <v>1177</v>
      </c>
      <c r="B1112" s="44">
        <v>46095.0</v>
      </c>
      <c r="C1112" s="46" t="s">
        <v>860</v>
      </c>
      <c r="D1112" s="48" t="s">
        <v>2257</v>
      </c>
      <c r="E1112" s="51">
        <v>2.02600000000386E14</v>
      </c>
      <c r="F1112" s="53" t="s">
        <v>94</v>
      </c>
      <c r="G1112" s="57">
        <f t="array" ref="G1112">IF(F1112&lt;&gt;"",INDEX(tb_MainDatabase[Barcode],MATCH(F1112,tb_MainDatabase[Link],0)),"")</f>
        <v>8857128012039</v>
      </c>
      <c r="H1112" s="62" t="str">
        <f t="array" ref="H1112">IF(F1112&lt;&gt;"",INDEX(tb_MainDatabase[Grand],MATCH(F1112,tb_MainDatabase[Link],0)),"")</f>
        <v>EDP</v>
      </c>
      <c r="I1112" s="62" t="str">
        <f t="array" ref="I1112">IF(F1112&lt;&gt;"",INDEX(tb_MainDatabase[Size],MATCH(F1112,tb_MainDatabase[Link],0)),"")</f>
        <v>10 ml.</v>
      </c>
      <c r="J1112" s="65">
        <v>1.0</v>
      </c>
      <c r="K1112" s="57">
        <f t="array" ref="K1112">IF(F1112&lt;&gt;"",INDEX(tb_MainDatabase[ราคา],MATCH(F1112,tb_MainDatabase[Link],0)),"")*J1112</f>
        <v>450</v>
      </c>
      <c r="L1112" s="65">
        <v>50.0</v>
      </c>
      <c r="M1112" s="57">
        <f t="shared" si="2"/>
        <v>400</v>
      </c>
      <c r="N1112" s="75">
        <f t="shared" si="3"/>
        <v>0</v>
      </c>
      <c r="O1112" s="77"/>
      <c r="P1112" s="107"/>
      <c r="Q1112" s="80"/>
      <c r="R1112" s="84">
        <f t="shared" si="4"/>
        <v>0</v>
      </c>
      <c r="S1112" s="84"/>
      <c r="T1112" s="84"/>
    </row>
    <row r="1113" ht="22.5" customHeight="1">
      <c r="A1113" s="41" t="s">
        <v>1177</v>
      </c>
      <c r="B1113" s="44">
        <v>46095.0</v>
      </c>
      <c r="C1113" s="46" t="s">
        <v>860</v>
      </c>
      <c r="D1113" s="48" t="s">
        <v>2257</v>
      </c>
      <c r="E1113" s="51">
        <v>2.02600000000386E14</v>
      </c>
      <c r="F1113" s="53" t="s">
        <v>146</v>
      </c>
      <c r="G1113" s="57">
        <f t="array" ref="G1113">IF(F1113&lt;&gt;"",INDEX(tb_MainDatabase[Barcode],MATCH(F1113,tb_MainDatabase[Link],0)),"")</f>
        <v>8857128012026</v>
      </c>
      <c r="H1113" s="62" t="str">
        <f t="array" ref="H1113">IF(F1113&lt;&gt;"",INDEX(tb_MainDatabase[Grand],MATCH(F1113,tb_MainDatabase[Link],0)),"")</f>
        <v>EDP</v>
      </c>
      <c r="I1113" s="62" t="str">
        <f t="array" ref="I1113">IF(F1113&lt;&gt;"",INDEX(tb_MainDatabase[Size],MATCH(F1113,tb_MainDatabase[Link],0)),"")</f>
        <v>10 ml.</v>
      </c>
      <c r="J1113" s="65">
        <v>1.0</v>
      </c>
      <c r="K1113" s="57">
        <f t="array" ref="K1113">IF(F1113&lt;&gt;"",INDEX(tb_MainDatabase[ราคา],MATCH(F1113,tb_MainDatabase[Link],0)),"")*J1113</f>
        <v>450</v>
      </c>
      <c r="L1113" s="65">
        <v>450.0</v>
      </c>
      <c r="M1113" s="57">
        <f t="shared" si="2"/>
        <v>0</v>
      </c>
      <c r="N1113" s="75">
        <f t="shared" si="3"/>
        <v>0</v>
      </c>
      <c r="O1113" s="77"/>
      <c r="P1113" s="107"/>
      <c r="Q1113" s="80"/>
      <c r="R1113" s="84">
        <f t="shared" si="4"/>
        <v>0</v>
      </c>
      <c r="S1113" s="84"/>
      <c r="T1113" s="84"/>
    </row>
    <row r="1114" ht="22.5" customHeight="1">
      <c r="A1114" s="41" t="s">
        <v>1177</v>
      </c>
      <c r="B1114" s="44">
        <v>46095.0</v>
      </c>
      <c r="C1114" s="46" t="s">
        <v>860</v>
      </c>
      <c r="D1114" s="48" t="s">
        <v>2263</v>
      </c>
      <c r="E1114" s="51">
        <v>2.02600000000387E14</v>
      </c>
      <c r="F1114" s="53" t="s">
        <v>170</v>
      </c>
      <c r="G1114" s="57">
        <f t="array" ref="G1114">IF(F1114&lt;&gt;"",INDEX(tb_MainDatabase[Barcode],MATCH(F1114,tb_MainDatabase[Link],0)),"")</f>
        <v>8857128012103</v>
      </c>
      <c r="H1114" s="62" t="str">
        <f t="array" ref="H1114">IF(F1114&lt;&gt;"",INDEX(tb_MainDatabase[Grand],MATCH(F1114,tb_MainDatabase[Link],0)),"")</f>
        <v>PARFUM</v>
      </c>
      <c r="I1114" s="62" t="str">
        <f t="array" ref="I1114">IF(F1114&lt;&gt;"",INDEX(tb_MainDatabase[Size],MATCH(F1114,tb_MainDatabase[Link],0)),"")</f>
        <v>10 ml.</v>
      </c>
      <c r="J1114" s="65">
        <v>2.0</v>
      </c>
      <c r="K1114" s="57">
        <f t="array" ref="K1114">IF(F1114&lt;&gt;"",INDEX(tb_MainDatabase[ราคา],MATCH(F1114,tb_MainDatabase[Link],0)),"")*J1114</f>
        <v>1700</v>
      </c>
      <c r="L1114" s="65">
        <v>50.0</v>
      </c>
      <c r="M1114" s="57">
        <f t="shared" si="2"/>
        <v>1600</v>
      </c>
      <c r="N1114" s="75">
        <f t="shared" si="3"/>
        <v>1600</v>
      </c>
      <c r="O1114" s="77" t="s">
        <v>133</v>
      </c>
      <c r="P1114" s="142">
        <v>46095.0</v>
      </c>
      <c r="Q1114" s="80">
        <v>0.7541666666666667</v>
      </c>
      <c r="R1114" s="84" t="str">
        <f t="shared" si="4"/>
        <v>1773486388074802976</v>
      </c>
      <c r="S1114" s="84"/>
      <c r="T1114" s="84"/>
    </row>
    <row r="1115" ht="22.5" customHeight="1">
      <c r="A1115" s="41" t="s">
        <v>1177</v>
      </c>
      <c r="B1115" s="44">
        <v>46095.0</v>
      </c>
      <c r="C1115" s="46" t="s">
        <v>860</v>
      </c>
      <c r="D1115" s="48" t="s">
        <v>2265</v>
      </c>
      <c r="E1115" s="51">
        <v>2.02600000000388E14</v>
      </c>
      <c r="F1115" s="53" t="s">
        <v>77</v>
      </c>
      <c r="G1115" s="57">
        <f t="array" ref="G1115">IF(F1115&lt;&gt;"",INDEX(tb_MainDatabase[Barcode],MATCH(F1115,tb_MainDatabase[Link],0)),"")</f>
        <v>8857128012030</v>
      </c>
      <c r="H1115" s="62" t="str">
        <f t="array" ref="H1115">IF(F1115&lt;&gt;"",INDEX(tb_MainDatabase[Grand],MATCH(F1115,tb_MainDatabase[Link],0)),"")</f>
        <v>EDP</v>
      </c>
      <c r="I1115" s="62" t="str">
        <f t="array" ref="I1115">IF(F1115&lt;&gt;"",INDEX(tb_MainDatabase[Size],MATCH(F1115,tb_MainDatabase[Link],0)),"")</f>
        <v>10 ml.</v>
      </c>
      <c r="J1115" s="65">
        <v>1.0</v>
      </c>
      <c r="K1115" s="57">
        <f t="array" ref="K1115">IF(F1115&lt;&gt;"",INDEX(tb_MainDatabase[ราคา],MATCH(F1115,tb_MainDatabase[Link],0)),"")*J1115</f>
        <v>450</v>
      </c>
      <c r="L1115" s="65">
        <v>450.0</v>
      </c>
      <c r="M1115" s="57">
        <f t="shared" si="2"/>
        <v>0</v>
      </c>
      <c r="N1115" s="75">
        <f t="shared" si="3"/>
        <v>0</v>
      </c>
      <c r="O1115" s="77"/>
      <c r="P1115" s="107"/>
      <c r="Q1115" s="80"/>
      <c r="R1115" s="84" t="str">
        <f t="shared" si="4"/>
        <v>1773486594593312644</v>
      </c>
      <c r="S1115" s="84"/>
      <c r="T1115" s="84"/>
    </row>
    <row r="1116" ht="22.5" customHeight="1">
      <c r="A1116" s="41" t="s">
        <v>1177</v>
      </c>
      <c r="B1116" s="44">
        <v>46095.0</v>
      </c>
      <c r="C1116" s="46" t="s">
        <v>860</v>
      </c>
      <c r="D1116" s="48" t="s">
        <v>2267</v>
      </c>
      <c r="E1116" s="51">
        <v>2.02600000000389E14</v>
      </c>
      <c r="F1116" s="53" t="s">
        <v>148</v>
      </c>
      <c r="G1116" s="57">
        <f t="array" ref="G1116">IF(F1116&lt;&gt;"",INDEX(tb_MainDatabase[Barcode],MATCH(F1116,tb_MainDatabase[Link],0)),"")</f>
        <v>8857128011027</v>
      </c>
      <c r="H1116" s="62" t="str">
        <f t="array" ref="H1116">IF(F1116&lt;&gt;"",INDEX(tb_MainDatabase[Grand],MATCH(F1116,tb_MainDatabase[Link],0)),"")</f>
        <v>EDP</v>
      </c>
      <c r="I1116" s="62" t="str">
        <f t="array" ref="I1116">IF(F1116&lt;&gt;"",INDEX(tb_MainDatabase[Size],MATCH(F1116,tb_MainDatabase[Link],0)),"")</f>
        <v>50 ml.</v>
      </c>
      <c r="J1116" s="65">
        <v>1.0</v>
      </c>
      <c r="K1116" s="57">
        <f t="array" ref="K1116">IF(F1116&lt;&gt;"",INDEX(tb_MainDatabase[ราคา],MATCH(F1116,tb_MainDatabase[Link],0)),"")*J1116</f>
        <v>1890</v>
      </c>
      <c r="L1116" s="65">
        <v>200.0</v>
      </c>
      <c r="M1116" s="57">
        <f t="shared" si="2"/>
        <v>1690</v>
      </c>
      <c r="N1116" s="75">
        <f t="shared" si="3"/>
        <v>1690</v>
      </c>
      <c r="O1116" s="77" t="s">
        <v>133</v>
      </c>
      <c r="P1116" s="142">
        <v>46095.0</v>
      </c>
      <c r="Q1116" s="80">
        <v>0.8666666666666667</v>
      </c>
      <c r="R1116" s="84" t="str">
        <f t="shared" si="4"/>
        <v>1773487511812498537</v>
      </c>
      <c r="S1116" s="84"/>
      <c r="T1116" s="84"/>
    </row>
    <row r="1117" ht="22.5" customHeight="1">
      <c r="A1117" s="41" t="s">
        <v>1177</v>
      </c>
      <c r="B1117" s="44">
        <v>46095.0</v>
      </c>
      <c r="C1117" s="46" t="s">
        <v>860</v>
      </c>
      <c r="D1117" s="48" t="s">
        <v>2267</v>
      </c>
      <c r="E1117" s="51">
        <v>2.02600000000389E14</v>
      </c>
      <c r="F1117" s="53" t="s">
        <v>94</v>
      </c>
      <c r="G1117" s="57">
        <f t="array" ref="G1117">IF(F1117&lt;&gt;"",INDEX(tb_MainDatabase[Barcode],MATCH(F1117,tb_MainDatabase[Link],0)),"")</f>
        <v>8857128012039</v>
      </c>
      <c r="H1117" s="62" t="str">
        <f t="array" ref="H1117">IF(F1117&lt;&gt;"",INDEX(tb_MainDatabase[Grand],MATCH(F1117,tb_MainDatabase[Link],0)),"")</f>
        <v>EDP</v>
      </c>
      <c r="I1117" s="62" t="str">
        <f t="array" ref="I1117">IF(F1117&lt;&gt;"",INDEX(tb_MainDatabase[Size],MATCH(F1117,tb_MainDatabase[Link],0)),"")</f>
        <v>10 ml.</v>
      </c>
      <c r="J1117" s="65">
        <v>1.0</v>
      </c>
      <c r="K1117" s="57">
        <f t="array" ref="K1117">IF(F1117&lt;&gt;"",INDEX(tb_MainDatabase[ราคา],MATCH(F1117,tb_MainDatabase[Link],0)),"")*J1117</f>
        <v>450</v>
      </c>
      <c r="L1117" s="65">
        <v>450.0</v>
      </c>
      <c r="M1117" s="57">
        <f t="shared" si="2"/>
        <v>0</v>
      </c>
      <c r="N1117" s="75">
        <f t="shared" si="3"/>
        <v>0</v>
      </c>
      <c r="O1117" s="77"/>
      <c r="P1117" s="107"/>
      <c r="Q1117" s="80"/>
      <c r="R1117" s="84">
        <f t="shared" si="4"/>
        <v>0</v>
      </c>
      <c r="S1117" s="84"/>
      <c r="T1117" s="84"/>
    </row>
    <row r="1118" ht="22.5" customHeight="1">
      <c r="A1118" s="41" t="s">
        <v>1177</v>
      </c>
      <c r="B1118" s="44">
        <v>46095.0</v>
      </c>
      <c r="C1118" s="46" t="s">
        <v>860</v>
      </c>
      <c r="D1118" s="48" t="s">
        <v>2272</v>
      </c>
      <c r="E1118" s="51">
        <v>2.0260000000039E14</v>
      </c>
      <c r="F1118" s="53" t="s">
        <v>94</v>
      </c>
      <c r="G1118" s="57">
        <f t="array" ref="G1118">IF(F1118&lt;&gt;"",INDEX(tb_MainDatabase[Barcode],MATCH(F1118,tb_MainDatabase[Link],0)),"")</f>
        <v>8857128012039</v>
      </c>
      <c r="H1118" s="62" t="str">
        <f t="array" ref="H1118">IF(F1118&lt;&gt;"",INDEX(tb_MainDatabase[Grand],MATCH(F1118,tb_MainDatabase[Link],0)),"")</f>
        <v>EDP</v>
      </c>
      <c r="I1118" s="62" t="str">
        <f t="array" ref="I1118">IF(F1118&lt;&gt;"",INDEX(tb_MainDatabase[Size],MATCH(F1118,tb_MainDatabase[Link],0)),"")</f>
        <v>10 ml.</v>
      </c>
      <c r="J1118" s="65">
        <v>1.0</v>
      </c>
      <c r="K1118" s="57">
        <f t="array" ref="K1118">IF(F1118&lt;&gt;"",INDEX(tb_MainDatabase[ราคา],MATCH(F1118,tb_MainDatabase[Link],0)),"")*J1118</f>
        <v>450</v>
      </c>
      <c r="L1118" s="65">
        <v>50.0</v>
      </c>
      <c r="M1118" s="57">
        <f t="shared" si="2"/>
        <v>400</v>
      </c>
      <c r="N1118" s="75">
        <f t="shared" si="3"/>
        <v>1600</v>
      </c>
      <c r="O1118" s="77" t="s">
        <v>133</v>
      </c>
      <c r="P1118" s="142">
        <v>46095.0</v>
      </c>
      <c r="Q1118" s="80">
        <v>0.8840277777777777</v>
      </c>
      <c r="R1118" s="84" t="str">
        <f t="shared" si="4"/>
        <v>1773497391610357470</v>
      </c>
      <c r="S1118" s="84"/>
      <c r="T1118" s="84"/>
    </row>
    <row r="1119" ht="22.5" customHeight="1">
      <c r="A1119" s="41" t="s">
        <v>1177</v>
      </c>
      <c r="B1119" s="44">
        <v>46095.0</v>
      </c>
      <c r="C1119" s="46" t="s">
        <v>860</v>
      </c>
      <c r="D1119" s="48" t="s">
        <v>2272</v>
      </c>
      <c r="E1119" s="51">
        <v>2.0260000000039E14</v>
      </c>
      <c r="F1119" s="53" t="s">
        <v>269</v>
      </c>
      <c r="G1119" s="57">
        <f t="array" ref="G1119">IF(F1119&lt;&gt;"",INDEX(tb_MainDatabase[Barcode],MATCH(F1119,tb_MainDatabase[Link],0)),"")</f>
        <v>8857128012060</v>
      </c>
      <c r="H1119" s="62" t="str">
        <f t="array" ref="H1119">IF(F1119&lt;&gt;"",INDEX(tb_MainDatabase[Grand],MATCH(F1119,tb_MainDatabase[Link],0)),"")</f>
        <v>EDP</v>
      </c>
      <c r="I1119" s="62" t="str">
        <f t="array" ref="I1119">IF(F1119&lt;&gt;"",INDEX(tb_MainDatabase[Size],MATCH(F1119,tb_MainDatabase[Link],0)),"")</f>
        <v>10 ml.</v>
      </c>
      <c r="J1119" s="65">
        <v>1.0</v>
      </c>
      <c r="K1119" s="57">
        <f t="array" ref="K1119">IF(F1119&lt;&gt;"",INDEX(tb_MainDatabase[ราคา],MATCH(F1119,tb_MainDatabase[Link],0)),"")*J1119</f>
        <v>450</v>
      </c>
      <c r="L1119" s="65">
        <v>50.0</v>
      </c>
      <c r="M1119" s="57">
        <f t="shared" si="2"/>
        <v>400</v>
      </c>
      <c r="N1119" s="75">
        <f t="shared" si="3"/>
        <v>0</v>
      </c>
      <c r="O1119" s="77"/>
      <c r="P1119" s="107"/>
      <c r="Q1119" s="80"/>
      <c r="R1119" s="84">
        <f t="shared" si="4"/>
        <v>0</v>
      </c>
      <c r="S1119" s="84"/>
      <c r="T1119" s="84"/>
    </row>
    <row r="1120" ht="22.5" customHeight="1">
      <c r="A1120" s="41" t="s">
        <v>1177</v>
      </c>
      <c r="B1120" s="44">
        <v>46095.0</v>
      </c>
      <c r="C1120" s="46" t="s">
        <v>860</v>
      </c>
      <c r="D1120" s="48" t="s">
        <v>2272</v>
      </c>
      <c r="E1120" s="51">
        <v>2.0260000000039E14</v>
      </c>
      <c r="F1120" s="53" t="s">
        <v>141</v>
      </c>
      <c r="G1120" s="57">
        <f t="array" ref="G1120">IF(F1120&lt;&gt;"",INDEX(tb_MainDatabase[Barcode],MATCH(F1120,tb_MainDatabase[Link],0)),"")</f>
        <v>8857128012037</v>
      </c>
      <c r="H1120" s="62" t="str">
        <f t="array" ref="H1120">IF(F1120&lt;&gt;"",INDEX(tb_MainDatabase[Grand],MATCH(F1120,tb_MainDatabase[Link],0)),"")</f>
        <v>EDP</v>
      </c>
      <c r="I1120" s="62" t="str">
        <f t="array" ref="I1120">IF(F1120&lt;&gt;"",INDEX(tb_MainDatabase[Size],MATCH(F1120,tb_MainDatabase[Link],0)),"")</f>
        <v>10 ml.</v>
      </c>
      <c r="J1120" s="65">
        <v>1.0</v>
      </c>
      <c r="K1120" s="57">
        <f t="array" ref="K1120">IF(F1120&lt;&gt;"",INDEX(tb_MainDatabase[ราคา],MATCH(F1120,tb_MainDatabase[Link],0)),"")*J1120</f>
        <v>450</v>
      </c>
      <c r="L1120" s="65">
        <v>50.0</v>
      </c>
      <c r="M1120" s="57">
        <f t="shared" si="2"/>
        <v>400</v>
      </c>
      <c r="N1120" s="75">
        <f t="shared" si="3"/>
        <v>0</v>
      </c>
      <c r="O1120" s="77"/>
      <c r="P1120" s="107"/>
      <c r="Q1120" s="80"/>
      <c r="R1120" s="84">
        <f t="shared" si="4"/>
        <v>0</v>
      </c>
      <c r="S1120" s="84"/>
      <c r="T1120" s="84"/>
    </row>
    <row r="1121" ht="22.5" customHeight="1">
      <c r="A1121" s="41" t="s">
        <v>1177</v>
      </c>
      <c r="B1121" s="44">
        <v>46095.0</v>
      </c>
      <c r="C1121" s="46" t="s">
        <v>860</v>
      </c>
      <c r="D1121" s="48" t="s">
        <v>2272</v>
      </c>
      <c r="E1121" s="51">
        <v>2.0260000000039E14</v>
      </c>
      <c r="F1121" s="53" t="s">
        <v>129</v>
      </c>
      <c r="G1121" s="57">
        <f t="array" ref="G1121">IF(F1121&lt;&gt;"",INDEX(tb_MainDatabase[Barcode],MATCH(F1121,tb_MainDatabase[Link],0)),"")</f>
        <v>8857128012034</v>
      </c>
      <c r="H1121" s="62" t="str">
        <f t="array" ref="H1121">IF(F1121&lt;&gt;"",INDEX(tb_MainDatabase[Grand],MATCH(F1121,tb_MainDatabase[Link],0)),"")</f>
        <v>EDP</v>
      </c>
      <c r="I1121" s="62" t="str">
        <f t="array" ref="I1121">IF(F1121&lt;&gt;"",INDEX(tb_MainDatabase[Size],MATCH(F1121,tb_MainDatabase[Link],0)),"")</f>
        <v>10 ml.</v>
      </c>
      <c r="J1121" s="65">
        <v>1.0</v>
      </c>
      <c r="K1121" s="57">
        <f t="array" ref="K1121">IF(F1121&lt;&gt;"",INDEX(tb_MainDatabase[ราคา],MATCH(F1121,tb_MainDatabase[Link],0)),"")*J1121</f>
        <v>450</v>
      </c>
      <c r="L1121" s="65">
        <v>50.0</v>
      </c>
      <c r="M1121" s="57">
        <f t="shared" si="2"/>
        <v>400</v>
      </c>
      <c r="N1121" s="75">
        <f t="shared" si="3"/>
        <v>0</v>
      </c>
      <c r="O1121" s="77"/>
      <c r="P1121" s="107"/>
      <c r="Q1121" s="80"/>
      <c r="R1121" s="84">
        <f t="shared" si="4"/>
        <v>0</v>
      </c>
      <c r="S1121" s="84"/>
      <c r="T1121" s="84"/>
    </row>
    <row r="1122" ht="22.5" customHeight="1">
      <c r="A1122" s="41" t="s">
        <v>1177</v>
      </c>
      <c r="B1122" s="44">
        <v>46095.0</v>
      </c>
      <c r="C1122" s="46" t="s">
        <v>860</v>
      </c>
      <c r="D1122" s="48" t="s">
        <v>2272</v>
      </c>
      <c r="E1122" s="51">
        <v>2.0260000000039E14</v>
      </c>
      <c r="F1122" s="53" t="s">
        <v>269</v>
      </c>
      <c r="G1122" s="57">
        <f t="array" ref="G1122">IF(F1122&lt;&gt;"",INDEX(tb_MainDatabase[Barcode],MATCH(F1122,tb_MainDatabase[Link],0)),"")</f>
        <v>8857128012060</v>
      </c>
      <c r="H1122" s="62" t="str">
        <f t="array" ref="H1122">IF(F1122&lt;&gt;"",INDEX(tb_MainDatabase[Grand],MATCH(F1122,tb_MainDatabase[Link],0)),"")</f>
        <v>EDP</v>
      </c>
      <c r="I1122" s="62" t="str">
        <f t="array" ref="I1122">IF(F1122&lt;&gt;"",INDEX(tb_MainDatabase[Size],MATCH(F1122,tb_MainDatabase[Link],0)),"")</f>
        <v>10 ml.</v>
      </c>
      <c r="J1122" s="65">
        <v>1.0</v>
      </c>
      <c r="K1122" s="57">
        <f t="array" ref="K1122">IF(F1122&lt;&gt;"",INDEX(tb_MainDatabase[ราคา],MATCH(F1122,tb_MainDatabase[Link],0)),"")*J1122</f>
        <v>450</v>
      </c>
      <c r="L1122" s="65">
        <v>450.0</v>
      </c>
      <c r="M1122" s="57">
        <f t="shared" si="2"/>
        <v>0</v>
      </c>
      <c r="N1122" s="75">
        <f t="shared" si="3"/>
        <v>0</v>
      </c>
      <c r="O1122" s="77"/>
      <c r="P1122" s="107"/>
      <c r="Q1122" s="80"/>
      <c r="R1122" s="84">
        <f t="shared" si="4"/>
        <v>0</v>
      </c>
      <c r="S1122" s="84"/>
      <c r="T1122" s="84"/>
    </row>
    <row r="1123" ht="22.5" customHeight="1">
      <c r="A1123" s="41" t="s">
        <v>1177</v>
      </c>
      <c r="B1123" s="44">
        <v>46096.0</v>
      </c>
      <c r="C1123" s="46" t="s">
        <v>1192</v>
      </c>
      <c r="D1123" s="48" t="s">
        <v>2281</v>
      </c>
      <c r="E1123" s="51">
        <v>2.02600000000391E14</v>
      </c>
      <c r="F1123" s="53" t="s">
        <v>494</v>
      </c>
      <c r="G1123" s="57">
        <f t="array" ref="G1123">IF(F1123&lt;&gt;"",INDEX(tb_MainDatabase[Barcode],MATCH(F1123,tb_MainDatabase[Link],0)),"")</f>
        <v>8857128011881</v>
      </c>
      <c r="H1123" s="62" t="str">
        <f t="array" ref="H1123">IF(F1123&lt;&gt;"",INDEX(tb_MainDatabase[Grand],MATCH(F1123,tb_MainDatabase[Link],0)),"")</f>
        <v>EDP</v>
      </c>
      <c r="I1123" s="62" t="str">
        <f t="array" ref="I1123">IF(F1123&lt;&gt;"",INDEX(tb_MainDatabase[Size],MATCH(F1123,tb_MainDatabase[Link],0)),"")</f>
        <v>30 ml.</v>
      </c>
      <c r="J1123" s="65">
        <v>1.0</v>
      </c>
      <c r="K1123" s="57">
        <f t="array" ref="K1123">IF(F1123&lt;&gt;"",INDEX(tb_MainDatabase[ราคา],MATCH(F1123,tb_MainDatabase[Link],0)),"")*J1123</f>
        <v>1290</v>
      </c>
      <c r="L1123" s="65">
        <v>100.0</v>
      </c>
      <c r="M1123" s="57">
        <f t="shared" si="2"/>
        <v>1190</v>
      </c>
      <c r="N1123" s="75">
        <f t="shared" si="3"/>
        <v>1190</v>
      </c>
      <c r="O1123" s="77" t="s">
        <v>60</v>
      </c>
      <c r="P1123" s="142">
        <v>46096.0</v>
      </c>
      <c r="Q1123" s="80">
        <v>0.43819444444444444</v>
      </c>
      <c r="R1123" s="84" t="str">
        <f t="shared" si="4"/>
        <v>1773498254604853009</v>
      </c>
      <c r="S1123" s="84"/>
      <c r="T1123" s="84"/>
    </row>
    <row r="1124" ht="22.5" customHeight="1">
      <c r="A1124" s="41" t="s">
        <v>1177</v>
      </c>
      <c r="B1124" s="44">
        <v>46096.0</v>
      </c>
      <c r="C1124" s="46" t="s">
        <v>1192</v>
      </c>
      <c r="D1124" s="48" t="s">
        <v>2281</v>
      </c>
      <c r="E1124" s="51">
        <v>2.02600000000391E14</v>
      </c>
      <c r="F1124" s="53" t="s">
        <v>1506</v>
      </c>
      <c r="G1124" s="57">
        <f t="array" ref="G1124">IF(F1124&lt;&gt;"",INDEX(tb_MainDatabase[Barcode],MATCH(F1124,tb_MainDatabase[Link],0)),"")</f>
        <v>8857128012061</v>
      </c>
      <c r="H1124" s="62" t="str">
        <f t="array" ref="H1124">IF(F1124&lt;&gt;"",INDEX(tb_MainDatabase[Grand],MATCH(F1124,tb_MainDatabase[Link],0)),"")</f>
        <v>EDP</v>
      </c>
      <c r="I1124" s="62" t="str">
        <f t="array" ref="I1124">IF(F1124&lt;&gt;"",INDEX(tb_MainDatabase[Size],MATCH(F1124,tb_MainDatabase[Link],0)),"")</f>
        <v>4 ml.</v>
      </c>
      <c r="J1124" s="65">
        <v>1.0</v>
      </c>
      <c r="K1124" s="57">
        <f t="array" ref="K1124">IF(F1124&lt;&gt;"",INDEX(tb_MainDatabase[ราคา],MATCH(F1124,tb_MainDatabase[Link],0)),"")*J1124</f>
        <v>179</v>
      </c>
      <c r="L1124" s="65">
        <v>179.0</v>
      </c>
      <c r="M1124" s="57">
        <f t="shared" si="2"/>
        <v>0</v>
      </c>
      <c r="N1124" s="75">
        <f t="shared" si="3"/>
        <v>0</v>
      </c>
      <c r="O1124" s="77"/>
      <c r="P1124" s="107"/>
      <c r="Q1124" s="80"/>
      <c r="R1124" s="84">
        <f t="shared" si="4"/>
        <v>0</v>
      </c>
      <c r="S1124" s="84"/>
      <c r="T1124" s="84"/>
    </row>
    <row r="1125" ht="22.5" customHeight="1">
      <c r="A1125" s="41" t="s">
        <v>1177</v>
      </c>
      <c r="B1125" s="44">
        <v>46096.0</v>
      </c>
      <c r="C1125" s="46" t="s">
        <v>1192</v>
      </c>
      <c r="D1125" s="48" t="s">
        <v>2285</v>
      </c>
      <c r="E1125" s="51">
        <v>2.02600000000392E14</v>
      </c>
      <c r="F1125" s="53" t="s">
        <v>136</v>
      </c>
      <c r="G1125" s="57">
        <f t="array" ref="G1125">IF(F1125&lt;&gt;"",INDEX(tb_MainDatabase[Barcode],MATCH(F1125,tb_MainDatabase[Link],0)),"")</f>
        <v>8857128011904</v>
      </c>
      <c r="H1125" s="62" t="str">
        <f t="array" ref="H1125">IF(F1125&lt;&gt;"",INDEX(tb_MainDatabase[Grand],MATCH(F1125,tb_MainDatabase[Link],0)),"")</f>
        <v>EDP</v>
      </c>
      <c r="I1125" s="62" t="str">
        <f t="array" ref="I1125">IF(F1125&lt;&gt;"",INDEX(tb_MainDatabase[Size],MATCH(F1125,tb_MainDatabase[Link],0)),"")</f>
        <v>30 ml.</v>
      </c>
      <c r="J1125" s="65">
        <v>1.0</v>
      </c>
      <c r="K1125" s="57">
        <f t="array" ref="K1125">IF(F1125&lt;&gt;"",INDEX(tb_MainDatabase[ราคา],MATCH(F1125,tb_MainDatabase[Link],0)),"")*J1125</f>
        <v>1290</v>
      </c>
      <c r="L1125" s="65">
        <v>100.0</v>
      </c>
      <c r="M1125" s="57">
        <f t="shared" si="2"/>
        <v>1190</v>
      </c>
      <c r="N1125" s="75">
        <f t="shared" si="3"/>
        <v>1190</v>
      </c>
      <c r="O1125" s="77" t="s">
        <v>133</v>
      </c>
      <c r="P1125" s="142">
        <v>46096.0</v>
      </c>
      <c r="Q1125" s="80">
        <v>0.5173611111111112</v>
      </c>
      <c r="R1125" s="84" t="str">
        <f t="shared" si="4"/>
        <v>1773551993916615824</v>
      </c>
      <c r="S1125" s="84"/>
      <c r="T1125" s="84"/>
    </row>
    <row r="1126" ht="22.5" customHeight="1">
      <c r="A1126" s="41" t="s">
        <v>1177</v>
      </c>
      <c r="B1126" s="44">
        <v>46096.0</v>
      </c>
      <c r="C1126" s="46" t="s">
        <v>1192</v>
      </c>
      <c r="D1126" s="48" t="s">
        <v>2285</v>
      </c>
      <c r="E1126" s="51">
        <v>2.02600000000392E14</v>
      </c>
      <c r="F1126" s="53" t="s">
        <v>1501</v>
      </c>
      <c r="G1126" s="57">
        <f t="array" ref="G1126">IF(F1126&lt;&gt;"",INDEX(tb_MainDatabase[Barcode],MATCH(F1126,tb_MainDatabase[Link],0)),"")</f>
        <v>8857128012054</v>
      </c>
      <c r="H1126" s="62" t="str">
        <f t="array" ref="H1126">IF(F1126&lt;&gt;"",INDEX(tb_MainDatabase[Grand],MATCH(F1126,tb_MainDatabase[Link],0)),"")</f>
        <v>EDP</v>
      </c>
      <c r="I1126" s="62" t="str">
        <f t="array" ref="I1126">IF(F1126&lt;&gt;"",INDEX(tb_MainDatabase[Size],MATCH(F1126,tb_MainDatabase[Link],0)),"")</f>
        <v>4 ml.</v>
      </c>
      <c r="J1126" s="65">
        <v>1.0</v>
      </c>
      <c r="K1126" s="57">
        <f t="array" ref="K1126">IF(F1126&lt;&gt;"",INDEX(tb_MainDatabase[ราคา],MATCH(F1126,tb_MainDatabase[Link],0)),"")*J1126</f>
        <v>179</v>
      </c>
      <c r="L1126" s="65">
        <v>179.0</v>
      </c>
      <c r="M1126" s="57">
        <f t="shared" si="2"/>
        <v>0</v>
      </c>
      <c r="N1126" s="75">
        <f t="shared" si="3"/>
        <v>0</v>
      </c>
      <c r="O1126" s="77"/>
      <c r="P1126" s="107"/>
      <c r="Q1126" s="80"/>
      <c r="R1126" s="84">
        <f t="shared" si="4"/>
        <v>0</v>
      </c>
      <c r="S1126" s="84"/>
      <c r="T1126" s="84"/>
    </row>
    <row r="1127" ht="22.5" customHeight="1">
      <c r="A1127" s="41" t="s">
        <v>1177</v>
      </c>
      <c r="B1127" s="44">
        <v>46096.0</v>
      </c>
      <c r="C1127" s="46" t="s">
        <v>1192</v>
      </c>
      <c r="D1127" s="48" t="s">
        <v>2289</v>
      </c>
      <c r="E1127" s="51">
        <v>2.02600000000393E14</v>
      </c>
      <c r="F1127" s="53" t="s">
        <v>81</v>
      </c>
      <c r="G1127" s="57">
        <f t="array" ref="G1127">IF(F1127&lt;&gt;"",INDEX(tb_MainDatabase[Barcode],MATCH(F1127,tb_MainDatabase[Link],0)),"")</f>
        <v>8857128011119</v>
      </c>
      <c r="H1127" s="62" t="str">
        <f t="array" ref="H1127">IF(F1127&lt;&gt;"",INDEX(tb_MainDatabase[Grand],MATCH(F1127,tb_MainDatabase[Link],0)),"")</f>
        <v>EDP</v>
      </c>
      <c r="I1127" s="62" t="str">
        <f t="array" ref="I1127">IF(F1127&lt;&gt;"",INDEX(tb_MainDatabase[Size],MATCH(F1127,tb_MainDatabase[Link],0)),"")</f>
        <v>50 ml.</v>
      </c>
      <c r="J1127" s="65">
        <v>1.0</v>
      </c>
      <c r="K1127" s="57">
        <f t="array" ref="K1127">IF(F1127&lt;&gt;"",INDEX(tb_MainDatabase[ราคา],MATCH(F1127,tb_MainDatabase[Link],0)),"")*J1127</f>
        <v>1890</v>
      </c>
      <c r="L1127" s="65">
        <v>200.0</v>
      </c>
      <c r="M1127" s="57">
        <f t="shared" si="2"/>
        <v>1690</v>
      </c>
      <c r="N1127" s="75">
        <f t="shared" si="3"/>
        <v>1690</v>
      </c>
      <c r="O1127" s="77" t="s">
        <v>133</v>
      </c>
      <c r="P1127" s="142">
        <v>46096.0</v>
      </c>
      <c r="Q1127" s="80">
        <v>0.5194444444444445</v>
      </c>
      <c r="R1127" s="84" t="str">
        <f t="shared" si="4"/>
        <v>1773552400620715240</v>
      </c>
      <c r="S1127" s="84"/>
      <c r="T1127" s="84"/>
    </row>
    <row r="1128" ht="22.5" customHeight="1">
      <c r="A1128" s="41" t="s">
        <v>1177</v>
      </c>
      <c r="B1128" s="44">
        <v>46096.0</v>
      </c>
      <c r="C1128" s="46" t="s">
        <v>1192</v>
      </c>
      <c r="D1128" s="48" t="s">
        <v>2289</v>
      </c>
      <c r="E1128" s="51">
        <v>2.02600000000393E14</v>
      </c>
      <c r="F1128" s="53" t="s">
        <v>141</v>
      </c>
      <c r="G1128" s="57">
        <f t="array" ref="G1128">IF(F1128&lt;&gt;"",INDEX(tb_MainDatabase[Barcode],MATCH(F1128,tb_MainDatabase[Link],0)),"")</f>
        <v>8857128012037</v>
      </c>
      <c r="H1128" s="62" t="str">
        <f t="array" ref="H1128">IF(F1128&lt;&gt;"",INDEX(tb_MainDatabase[Grand],MATCH(F1128,tb_MainDatabase[Link],0)),"")</f>
        <v>EDP</v>
      </c>
      <c r="I1128" s="62" t="str">
        <f t="array" ref="I1128">IF(F1128&lt;&gt;"",INDEX(tb_MainDatabase[Size],MATCH(F1128,tb_MainDatabase[Link],0)),"")</f>
        <v>10 ml.</v>
      </c>
      <c r="J1128" s="65">
        <v>1.0</v>
      </c>
      <c r="K1128" s="57">
        <f t="array" ref="K1128">IF(F1128&lt;&gt;"",INDEX(tb_MainDatabase[ราคา],MATCH(F1128,tb_MainDatabase[Link],0)),"")*J1128</f>
        <v>450</v>
      </c>
      <c r="L1128" s="65">
        <v>450.0</v>
      </c>
      <c r="M1128" s="57">
        <f t="shared" si="2"/>
        <v>0</v>
      </c>
      <c r="N1128" s="75">
        <f t="shared" si="3"/>
        <v>0</v>
      </c>
      <c r="O1128" s="77"/>
      <c r="P1128" s="107"/>
      <c r="Q1128" s="80"/>
      <c r="R1128" s="84">
        <f t="shared" si="4"/>
        <v>0</v>
      </c>
      <c r="S1128" s="84"/>
      <c r="T1128" s="84"/>
    </row>
    <row r="1129" ht="22.5" customHeight="1">
      <c r="A1129" s="41" t="s">
        <v>1177</v>
      </c>
      <c r="B1129" s="44">
        <v>46096.0</v>
      </c>
      <c r="C1129" s="46" t="s">
        <v>1192</v>
      </c>
      <c r="D1129" s="48" t="s">
        <v>2292</v>
      </c>
      <c r="E1129" s="51">
        <v>2.02600000000394E14</v>
      </c>
      <c r="F1129" s="53" t="s">
        <v>146</v>
      </c>
      <c r="G1129" s="57">
        <f t="array" ref="G1129">IF(F1129&lt;&gt;"",INDEX(tb_MainDatabase[Barcode],MATCH(F1129,tb_MainDatabase[Link],0)),"")</f>
        <v>8857128012026</v>
      </c>
      <c r="H1129" s="62" t="str">
        <f t="array" ref="H1129">IF(F1129&lt;&gt;"",INDEX(tb_MainDatabase[Grand],MATCH(F1129,tb_MainDatabase[Link],0)),"")</f>
        <v>EDP</v>
      </c>
      <c r="I1129" s="62" t="str">
        <f t="array" ref="I1129">IF(F1129&lt;&gt;"",INDEX(tb_MainDatabase[Size],MATCH(F1129,tb_MainDatabase[Link],0)),"")</f>
        <v>10 ml.</v>
      </c>
      <c r="J1129" s="65">
        <v>1.0</v>
      </c>
      <c r="K1129" s="57">
        <f t="array" ref="K1129">IF(F1129&lt;&gt;"",INDEX(tb_MainDatabase[ราคา],MATCH(F1129,tb_MainDatabase[Link],0)),"")*J1129</f>
        <v>450</v>
      </c>
      <c r="L1129" s="65">
        <v>50.0</v>
      </c>
      <c r="M1129" s="57">
        <f t="shared" si="2"/>
        <v>400</v>
      </c>
      <c r="N1129" s="75">
        <f t="shared" si="3"/>
        <v>800</v>
      </c>
      <c r="O1129" s="77" t="s">
        <v>133</v>
      </c>
      <c r="P1129" s="142">
        <v>46096.0</v>
      </c>
      <c r="Q1129" s="80">
        <v>0.5583333333333333</v>
      </c>
      <c r="R1129" s="84" t="str">
        <f t="shared" si="4"/>
        <v>773555832795545822</v>
      </c>
      <c r="S1129" s="84"/>
      <c r="T1129" s="84"/>
    </row>
    <row r="1130" ht="22.5" customHeight="1">
      <c r="A1130" s="41" t="s">
        <v>1177</v>
      </c>
      <c r="B1130" s="44">
        <v>46096.0</v>
      </c>
      <c r="C1130" s="46" t="s">
        <v>1192</v>
      </c>
      <c r="D1130" s="48" t="s">
        <v>2292</v>
      </c>
      <c r="E1130" s="51">
        <v>2.02600000000394E14</v>
      </c>
      <c r="F1130" s="53" t="s">
        <v>129</v>
      </c>
      <c r="G1130" s="57">
        <f t="array" ref="G1130">IF(F1130&lt;&gt;"",INDEX(tb_MainDatabase[Barcode],MATCH(F1130,tb_MainDatabase[Link],0)),"")</f>
        <v>8857128012034</v>
      </c>
      <c r="H1130" s="62" t="str">
        <f t="array" ref="H1130">IF(F1130&lt;&gt;"",INDEX(tb_MainDatabase[Grand],MATCH(F1130,tb_MainDatabase[Link],0)),"")</f>
        <v>EDP</v>
      </c>
      <c r="I1130" s="62" t="str">
        <f t="array" ref="I1130">IF(F1130&lt;&gt;"",INDEX(tb_MainDatabase[Size],MATCH(F1130,tb_MainDatabase[Link],0)),"")</f>
        <v>10 ml.</v>
      </c>
      <c r="J1130" s="65">
        <v>1.0</v>
      </c>
      <c r="K1130" s="57">
        <f t="array" ref="K1130">IF(F1130&lt;&gt;"",INDEX(tb_MainDatabase[ราคา],MATCH(F1130,tb_MainDatabase[Link],0)),"")*J1130</f>
        <v>450</v>
      </c>
      <c r="L1130" s="65">
        <v>50.0</v>
      </c>
      <c r="M1130" s="57">
        <f t="shared" si="2"/>
        <v>400</v>
      </c>
      <c r="N1130" s="75">
        <f t="shared" si="3"/>
        <v>0</v>
      </c>
      <c r="O1130" s="77"/>
      <c r="P1130" s="107"/>
      <c r="Q1130" s="80"/>
      <c r="R1130" s="84">
        <f t="shared" si="4"/>
        <v>0</v>
      </c>
      <c r="S1130" s="84"/>
      <c r="T1130" s="84"/>
    </row>
    <row r="1131" ht="22.5" customHeight="1">
      <c r="A1131" s="41" t="s">
        <v>1177</v>
      </c>
      <c r="B1131" s="44">
        <v>46096.0</v>
      </c>
      <c r="C1131" s="46" t="s">
        <v>1192</v>
      </c>
      <c r="D1131" s="48" t="s">
        <v>2296</v>
      </c>
      <c r="E1131" s="51">
        <v>2.02600000000395E14</v>
      </c>
      <c r="F1131" s="53" t="s">
        <v>93</v>
      </c>
      <c r="G1131" s="57">
        <f t="array" ref="G1131">IF(F1131&lt;&gt;"",INDEX(tb_MainDatabase[Barcode],MATCH(F1131,tb_MainDatabase[Link],0)),"")</f>
        <v>8857128011171</v>
      </c>
      <c r="H1131" s="62" t="str">
        <f t="array" ref="H1131">IF(F1131&lt;&gt;"",INDEX(tb_MainDatabase[Grand],MATCH(F1131,tb_MainDatabase[Link],0)),"")</f>
        <v>EDP</v>
      </c>
      <c r="I1131" s="62" t="str">
        <f t="array" ref="I1131">IF(F1131&lt;&gt;"",INDEX(tb_MainDatabase[Size],MATCH(F1131,tb_MainDatabase[Link],0)),"")</f>
        <v>50 ml.</v>
      </c>
      <c r="J1131" s="65">
        <v>1.0</v>
      </c>
      <c r="K1131" s="57">
        <f t="array" ref="K1131">IF(F1131&lt;&gt;"",INDEX(tb_MainDatabase[ราคา],MATCH(F1131,tb_MainDatabase[Link],0)),"")*J1131</f>
        <v>1890</v>
      </c>
      <c r="L1131" s="65">
        <v>200.0</v>
      </c>
      <c r="M1131" s="57">
        <f t="shared" si="2"/>
        <v>1690</v>
      </c>
      <c r="N1131" s="75">
        <f t="shared" si="3"/>
        <v>1690</v>
      </c>
      <c r="O1131" s="77" t="s">
        <v>60</v>
      </c>
      <c r="P1131" s="142">
        <v>46096.0</v>
      </c>
      <c r="Q1131" s="80">
        <v>0.6208333333333333</v>
      </c>
      <c r="R1131" s="84" t="str">
        <f t="shared" si="4"/>
        <v>773561150268428347</v>
      </c>
      <c r="S1131" s="84"/>
      <c r="T1131" s="84"/>
    </row>
    <row r="1132" ht="22.5" customHeight="1">
      <c r="A1132" s="41" t="s">
        <v>1177</v>
      </c>
      <c r="B1132" s="44">
        <v>46096.0</v>
      </c>
      <c r="C1132" s="46" t="s">
        <v>1192</v>
      </c>
      <c r="D1132" s="48" t="s">
        <v>2296</v>
      </c>
      <c r="E1132" s="51">
        <v>2.02600000000395E14</v>
      </c>
      <c r="F1132" s="53" t="s">
        <v>141</v>
      </c>
      <c r="G1132" s="57">
        <f t="array" ref="G1132">IF(F1132&lt;&gt;"",INDEX(tb_MainDatabase[Barcode],MATCH(F1132,tb_MainDatabase[Link],0)),"")</f>
        <v>8857128012037</v>
      </c>
      <c r="H1132" s="62" t="str">
        <f t="array" ref="H1132">IF(F1132&lt;&gt;"",INDEX(tb_MainDatabase[Grand],MATCH(F1132,tb_MainDatabase[Link],0)),"")</f>
        <v>EDP</v>
      </c>
      <c r="I1132" s="62" t="str">
        <f t="array" ref="I1132">IF(F1132&lt;&gt;"",INDEX(tb_MainDatabase[Size],MATCH(F1132,tb_MainDatabase[Link],0)),"")</f>
        <v>10 ml.</v>
      </c>
      <c r="J1132" s="65">
        <v>1.0</v>
      </c>
      <c r="K1132" s="57">
        <f t="array" ref="K1132">IF(F1132&lt;&gt;"",INDEX(tb_MainDatabase[ราคา],MATCH(F1132,tb_MainDatabase[Link],0)),"")*J1132</f>
        <v>450</v>
      </c>
      <c r="L1132" s="65">
        <v>450.0</v>
      </c>
      <c r="M1132" s="57">
        <f t="shared" si="2"/>
        <v>0</v>
      </c>
      <c r="N1132" s="75">
        <f t="shared" si="3"/>
        <v>0</v>
      </c>
      <c r="O1132" s="77"/>
      <c r="P1132" s="107"/>
      <c r="Q1132" s="80"/>
      <c r="R1132" s="84">
        <f t="shared" si="4"/>
        <v>0</v>
      </c>
      <c r="S1132" s="84"/>
      <c r="T1132" s="84"/>
    </row>
    <row r="1133" ht="22.5" customHeight="1">
      <c r="A1133" s="41" t="s">
        <v>1177</v>
      </c>
      <c r="B1133" s="44">
        <v>46096.0</v>
      </c>
      <c r="C1133" s="46" t="s">
        <v>1192</v>
      </c>
      <c r="D1133" s="48" t="s">
        <v>2299</v>
      </c>
      <c r="E1133" s="51">
        <v>2.02600000000396E14</v>
      </c>
      <c r="F1133" s="53" t="s">
        <v>372</v>
      </c>
      <c r="G1133" s="57">
        <f t="array" ref="G1133">IF(F1133&lt;&gt;"",INDEX(tb_MainDatabase[Barcode],MATCH(F1133,tb_MainDatabase[Link],0)),"")</f>
        <v>8857128012032</v>
      </c>
      <c r="H1133" s="62" t="str">
        <f t="array" ref="H1133">IF(F1133&lt;&gt;"",INDEX(tb_MainDatabase[Grand],MATCH(F1133,tb_MainDatabase[Link],0)),"")</f>
        <v>EDP</v>
      </c>
      <c r="I1133" s="62" t="str">
        <f t="array" ref="I1133">IF(F1133&lt;&gt;"",INDEX(tb_MainDatabase[Size],MATCH(F1133,tb_MainDatabase[Link],0)),"")</f>
        <v>10 ml.</v>
      </c>
      <c r="J1133" s="65">
        <v>1.0</v>
      </c>
      <c r="K1133" s="57">
        <f t="array" ref="K1133">IF(F1133&lt;&gt;"",INDEX(tb_MainDatabase[ราคา],MATCH(F1133,tb_MainDatabase[Link],0)),"")*J1133</f>
        <v>450</v>
      </c>
      <c r="L1133" s="65">
        <v>50.0</v>
      </c>
      <c r="M1133" s="57">
        <f t="shared" si="2"/>
        <v>400</v>
      </c>
      <c r="N1133" s="75">
        <f t="shared" si="3"/>
        <v>400</v>
      </c>
      <c r="O1133" s="77" t="s">
        <v>60</v>
      </c>
      <c r="P1133" s="142">
        <v>46096.0</v>
      </c>
      <c r="Q1133" s="80">
        <v>0.6340277777777777</v>
      </c>
      <c r="R1133" s="84" t="str">
        <f t="shared" si="4"/>
        <v>1773562361672759331</v>
      </c>
      <c r="S1133" s="84"/>
      <c r="T1133" s="84"/>
    </row>
    <row r="1134" ht="22.5" customHeight="1">
      <c r="A1134" s="41" t="s">
        <v>1177</v>
      </c>
      <c r="B1134" s="44">
        <v>46096.0</v>
      </c>
      <c r="C1134" s="46" t="s">
        <v>1192</v>
      </c>
      <c r="D1134" s="48" t="s">
        <v>2302</v>
      </c>
      <c r="E1134" s="51">
        <v>2.02600000000397E14</v>
      </c>
      <c r="F1134" s="53" t="s">
        <v>141</v>
      </c>
      <c r="G1134" s="57">
        <f t="array" ref="G1134">IF(F1134&lt;&gt;"",INDEX(tb_MainDatabase[Barcode],MATCH(F1134,tb_MainDatabase[Link],0)),"")</f>
        <v>8857128012037</v>
      </c>
      <c r="H1134" s="62" t="str">
        <f t="array" ref="H1134">IF(F1134&lt;&gt;"",INDEX(tb_MainDatabase[Grand],MATCH(F1134,tb_MainDatabase[Link],0)),"")</f>
        <v>EDP</v>
      </c>
      <c r="I1134" s="62" t="str">
        <f t="array" ref="I1134">IF(F1134&lt;&gt;"",INDEX(tb_MainDatabase[Size],MATCH(F1134,tb_MainDatabase[Link],0)),"")</f>
        <v>10 ml.</v>
      </c>
      <c r="J1134" s="65">
        <v>1.0</v>
      </c>
      <c r="K1134" s="57">
        <f t="array" ref="K1134">IF(F1134&lt;&gt;"",INDEX(tb_MainDatabase[ราคา],MATCH(F1134,tb_MainDatabase[Link],0)),"")*J1134</f>
        <v>450</v>
      </c>
      <c r="L1134" s="65">
        <v>50.0</v>
      </c>
      <c r="M1134" s="57">
        <f t="shared" si="2"/>
        <v>400</v>
      </c>
      <c r="N1134" s="75">
        <f t="shared" si="3"/>
        <v>400</v>
      </c>
      <c r="O1134" s="77" t="s">
        <v>133</v>
      </c>
      <c r="P1134" s="142">
        <v>46096.0</v>
      </c>
      <c r="Q1134" s="80">
        <v>0.68125</v>
      </c>
      <c r="R1134" s="84" t="str">
        <f t="shared" si="4"/>
        <v>1773566485106253938</v>
      </c>
      <c r="S1134" s="84"/>
      <c r="T1134" s="84"/>
    </row>
    <row r="1135" ht="22.5" customHeight="1">
      <c r="A1135" s="41" t="s">
        <v>1177</v>
      </c>
      <c r="B1135" s="44">
        <v>46096.0</v>
      </c>
      <c r="C1135" s="46" t="s">
        <v>1192</v>
      </c>
      <c r="D1135" s="48" t="s">
        <v>2304</v>
      </c>
      <c r="E1135" s="51">
        <v>2.02600000000398E14</v>
      </c>
      <c r="F1135" s="53" t="s">
        <v>120</v>
      </c>
      <c r="G1135" s="108">
        <f t="array" ref="G1135">IF(F1135&lt;&gt;"",INDEX(tb_MainDatabase[Barcode],MATCH(F1135,tb_MainDatabase[Link],0)),"")</f>
        <v>8857128012160</v>
      </c>
      <c r="H1135" s="62" t="str">
        <f t="array" ref="H1135">IF(F1135&lt;&gt;"",INDEX(tb_MainDatabase[Grand],MATCH(F1135,tb_MainDatabase[Link],0)),"")</f>
        <v>EDP</v>
      </c>
      <c r="I1135" s="62" t="str">
        <f t="array" ref="I1135">IF(F1135&lt;&gt;"",INDEX(tb_MainDatabase[Size],MATCH(F1135,tb_MainDatabase[Link],0)),"")</f>
        <v>10 ml.</v>
      </c>
      <c r="J1135" s="65">
        <v>1.0</v>
      </c>
      <c r="K1135" s="57">
        <f t="array" ref="K1135">IF(F1135&lt;&gt;"",INDEX(tb_MainDatabase[ราคา],MATCH(F1135,tb_MainDatabase[Link],0)),"")*J1135</f>
        <v>450</v>
      </c>
      <c r="L1135" s="65">
        <v>50.0</v>
      </c>
      <c r="M1135" s="57">
        <f t="shared" si="2"/>
        <v>400</v>
      </c>
      <c r="N1135" s="75">
        <f t="shared" si="3"/>
        <v>400</v>
      </c>
      <c r="O1135" s="77" t="s">
        <v>133</v>
      </c>
      <c r="P1135" s="142">
        <v>46096.0</v>
      </c>
      <c r="Q1135" s="80">
        <v>0.7166666666666667</v>
      </c>
      <c r="R1135" s="84" t="str">
        <f t="shared" si="4"/>
        <v>1773569561058365628</v>
      </c>
      <c r="S1135" s="84"/>
      <c r="T1135" s="84"/>
    </row>
    <row r="1136" ht="22.5" customHeight="1">
      <c r="A1136" s="41" t="s">
        <v>1177</v>
      </c>
      <c r="B1136" s="44">
        <v>46096.0</v>
      </c>
      <c r="C1136" s="46" t="s">
        <v>1192</v>
      </c>
      <c r="D1136" s="48" t="s">
        <v>2307</v>
      </c>
      <c r="E1136" s="51">
        <v>2.02600000000399E14</v>
      </c>
      <c r="F1136" s="53" t="s">
        <v>45</v>
      </c>
      <c r="G1136" s="57">
        <f t="array" ref="G1136">IF(F1136&lt;&gt;"",INDEX(tb_MainDatabase[Barcode],MATCH(F1136,tb_MainDatabase[Link],0)),"")</f>
        <v>8857128011850</v>
      </c>
      <c r="H1136" s="62" t="str">
        <f t="array" ref="H1136">IF(F1136&lt;&gt;"",INDEX(tb_MainDatabase[Grand],MATCH(F1136,tb_MainDatabase[Link],0)),"")</f>
        <v>EDP</v>
      </c>
      <c r="I1136" s="62" t="str">
        <f t="array" ref="I1136">IF(F1136&lt;&gt;"",INDEX(tb_MainDatabase[Size],MATCH(F1136,tb_MainDatabase[Link],0)),"")</f>
        <v>30 ml.</v>
      </c>
      <c r="J1136" s="65">
        <v>1.0</v>
      </c>
      <c r="K1136" s="57">
        <f t="array" ref="K1136">IF(F1136&lt;&gt;"",INDEX(tb_MainDatabase[ราคา],MATCH(F1136,tb_MainDatabase[Link],0)),"")*J1136</f>
        <v>1290</v>
      </c>
      <c r="L1136" s="65">
        <v>100.0</v>
      </c>
      <c r="M1136" s="57">
        <f t="shared" si="2"/>
        <v>1190</v>
      </c>
      <c r="N1136" s="75">
        <f t="shared" si="3"/>
        <v>1190</v>
      </c>
      <c r="O1136" s="77" t="s">
        <v>133</v>
      </c>
      <c r="P1136" s="142">
        <v>46096.0</v>
      </c>
      <c r="Q1136" s="80">
        <v>0.7479166666666667</v>
      </c>
      <c r="R1136" s="84" t="str">
        <f t="shared" si="4"/>
        <v>1773572168876296061</v>
      </c>
      <c r="S1136" s="84"/>
      <c r="T1136" s="84"/>
    </row>
    <row r="1137" ht="22.5" customHeight="1">
      <c r="A1137" s="41" t="s">
        <v>1177</v>
      </c>
      <c r="B1137" s="44">
        <v>46096.0</v>
      </c>
      <c r="C1137" s="46" t="s">
        <v>1192</v>
      </c>
      <c r="D1137" s="48" t="s">
        <v>2307</v>
      </c>
      <c r="E1137" s="51">
        <v>2.02600000000399E14</v>
      </c>
      <c r="F1137" s="53" t="s">
        <v>1721</v>
      </c>
      <c r="G1137" s="57">
        <f t="array" ref="G1137">IF(F1137&lt;&gt;"",INDEX(tb_MainDatabase[Barcode],MATCH(F1137,tb_MainDatabase[Link],0)),"")</f>
        <v>8857128012150</v>
      </c>
      <c r="H1137" s="62" t="str">
        <f t="array" ref="H1137">IF(F1137&lt;&gt;"",INDEX(tb_MainDatabase[Grand],MATCH(F1137,tb_MainDatabase[Link],0)),"")</f>
        <v>EDP</v>
      </c>
      <c r="I1137" s="62" t="str">
        <f t="array" ref="I1137">IF(F1137&lt;&gt;"",INDEX(tb_MainDatabase[Size],MATCH(F1137,tb_MainDatabase[Link],0)),"")</f>
        <v>4 ml.</v>
      </c>
      <c r="J1137" s="65">
        <v>1.0</v>
      </c>
      <c r="K1137" s="57">
        <f t="array" ref="K1137">IF(F1137&lt;&gt;"",INDEX(tb_MainDatabase[ราคา],MATCH(F1137,tb_MainDatabase[Link],0)),"")*J1137</f>
        <v>179</v>
      </c>
      <c r="L1137" s="65">
        <v>179.0</v>
      </c>
      <c r="M1137" s="57">
        <f t="shared" si="2"/>
        <v>0</v>
      </c>
      <c r="N1137" s="75">
        <f t="shared" si="3"/>
        <v>0</v>
      </c>
      <c r="O1137" s="77"/>
      <c r="P1137" s="107"/>
      <c r="Q1137" s="80"/>
      <c r="R1137" s="84">
        <f t="shared" si="4"/>
        <v>0</v>
      </c>
      <c r="S1137" s="84"/>
      <c r="T1137" s="84"/>
    </row>
    <row r="1138" ht="22.5" customHeight="1">
      <c r="A1138" s="41" t="s">
        <v>1177</v>
      </c>
      <c r="B1138" s="44">
        <v>46097.0</v>
      </c>
      <c r="C1138" s="46" t="s">
        <v>1192</v>
      </c>
      <c r="D1138" s="48" t="s">
        <v>2311</v>
      </c>
      <c r="E1138" s="51">
        <v>2.026000000004E14</v>
      </c>
      <c r="F1138" s="53" t="s">
        <v>288</v>
      </c>
      <c r="G1138" s="57">
        <f t="array" ref="G1138">IF(F1138&lt;&gt;"",INDEX(tb_MainDatabase[Barcode],MATCH(F1138,tb_MainDatabase[Link],0)),"")</f>
        <v>8857128012062</v>
      </c>
      <c r="H1138" s="62" t="str">
        <f t="array" ref="H1138">IF(F1138&lt;&gt;"",INDEX(tb_MainDatabase[Grand],MATCH(F1138,tb_MainDatabase[Link],0)),"")</f>
        <v>EDP</v>
      </c>
      <c r="I1138" s="62" t="str">
        <f t="array" ref="I1138">IF(F1138&lt;&gt;"",INDEX(tb_MainDatabase[Size],MATCH(F1138,tb_MainDatabase[Link],0)),"")</f>
        <v>10 ml.</v>
      </c>
      <c r="J1138" s="65">
        <v>1.0</v>
      </c>
      <c r="K1138" s="57">
        <f t="array" ref="K1138">IF(F1138&lt;&gt;"",INDEX(tb_MainDatabase[ราคา],MATCH(F1138,tb_MainDatabase[Link],0)),"")*J1138</f>
        <v>450</v>
      </c>
      <c r="L1138" s="65">
        <v>50.0</v>
      </c>
      <c r="M1138" s="57">
        <f t="shared" si="2"/>
        <v>400</v>
      </c>
      <c r="N1138" s="75">
        <f t="shared" si="3"/>
        <v>800</v>
      </c>
      <c r="O1138" s="77" t="s">
        <v>60</v>
      </c>
      <c r="P1138" s="142">
        <v>46097.0</v>
      </c>
      <c r="Q1138" s="80">
        <v>0.55625</v>
      </c>
      <c r="R1138" s="84" t="str">
        <f t="shared" si="4"/>
        <v>1773642089147828337</v>
      </c>
      <c r="S1138" s="84"/>
      <c r="T1138" s="84"/>
    </row>
    <row r="1139" ht="22.5" customHeight="1">
      <c r="A1139" s="41" t="s">
        <v>1177</v>
      </c>
      <c r="B1139" s="44">
        <v>46097.0</v>
      </c>
      <c r="C1139" s="46" t="s">
        <v>1192</v>
      </c>
      <c r="D1139" s="48" t="s">
        <v>2311</v>
      </c>
      <c r="E1139" s="51">
        <v>2.026000000004E14</v>
      </c>
      <c r="F1139" s="53" t="s">
        <v>77</v>
      </c>
      <c r="G1139" s="57">
        <f t="array" ref="G1139">IF(F1139&lt;&gt;"",INDEX(tb_MainDatabase[Barcode],MATCH(F1139,tb_MainDatabase[Link],0)),"")</f>
        <v>8857128012030</v>
      </c>
      <c r="H1139" s="62" t="str">
        <f t="array" ref="H1139">IF(F1139&lt;&gt;"",INDEX(tb_MainDatabase[Grand],MATCH(F1139,tb_MainDatabase[Link],0)),"")</f>
        <v>EDP</v>
      </c>
      <c r="I1139" s="62" t="str">
        <f t="array" ref="I1139">IF(F1139&lt;&gt;"",INDEX(tb_MainDatabase[Size],MATCH(F1139,tb_MainDatabase[Link],0)),"")</f>
        <v>10 ml.</v>
      </c>
      <c r="J1139" s="65">
        <v>1.0</v>
      </c>
      <c r="K1139" s="57">
        <f t="array" ref="K1139">IF(F1139&lt;&gt;"",INDEX(tb_MainDatabase[ราคา],MATCH(F1139,tb_MainDatabase[Link],0)),"")*J1139</f>
        <v>450</v>
      </c>
      <c r="L1139" s="65">
        <v>50.0</v>
      </c>
      <c r="M1139" s="57">
        <f t="shared" si="2"/>
        <v>400</v>
      </c>
      <c r="N1139" s="75">
        <f t="shared" si="3"/>
        <v>0</v>
      </c>
      <c r="O1139" s="77"/>
      <c r="P1139" s="107"/>
      <c r="Q1139" s="80"/>
      <c r="R1139" s="84">
        <f t="shared" si="4"/>
        <v>0</v>
      </c>
      <c r="S1139" s="84"/>
      <c r="T1139" s="84"/>
    </row>
    <row r="1140" ht="22.5" customHeight="1">
      <c r="A1140" s="41" t="s">
        <v>1177</v>
      </c>
      <c r="B1140" s="44">
        <v>46097.0</v>
      </c>
      <c r="C1140" s="46" t="s">
        <v>1192</v>
      </c>
      <c r="D1140" s="48" t="s">
        <v>2315</v>
      </c>
      <c r="E1140" s="51">
        <v>2.02600000000401E14</v>
      </c>
      <c r="F1140" s="53" t="s">
        <v>45</v>
      </c>
      <c r="G1140" s="57">
        <f t="array" ref="G1140">IF(F1140&lt;&gt;"",INDEX(tb_MainDatabase[Barcode],MATCH(F1140,tb_MainDatabase[Link],0)),"")</f>
        <v>8857128011850</v>
      </c>
      <c r="H1140" s="62" t="str">
        <f t="array" ref="H1140">IF(F1140&lt;&gt;"",INDEX(tb_MainDatabase[Grand],MATCH(F1140,tb_MainDatabase[Link],0)),"")</f>
        <v>EDP</v>
      </c>
      <c r="I1140" s="62" t="str">
        <f t="array" ref="I1140">IF(F1140&lt;&gt;"",INDEX(tb_MainDatabase[Size],MATCH(F1140,tb_MainDatabase[Link],0)),"")</f>
        <v>30 ml.</v>
      </c>
      <c r="J1140" s="65">
        <v>1.0</v>
      </c>
      <c r="K1140" s="57">
        <f t="array" ref="K1140">IF(F1140&lt;&gt;"",INDEX(tb_MainDatabase[ราคา],MATCH(F1140,tb_MainDatabase[Link],0)),"")*J1140</f>
        <v>1290</v>
      </c>
      <c r="L1140" s="65">
        <v>100.0</v>
      </c>
      <c r="M1140" s="57">
        <f t="shared" si="2"/>
        <v>1190</v>
      </c>
      <c r="N1140" s="75">
        <f t="shared" si="3"/>
        <v>1190</v>
      </c>
      <c r="O1140" s="77" t="s">
        <v>133</v>
      </c>
      <c r="P1140" s="142">
        <v>46097.0</v>
      </c>
      <c r="Q1140" s="80">
        <v>0.6777777777777778</v>
      </c>
      <c r="R1140" s="84" t="str">
        <f t="shared" si="4"/>
        <v>1773652467315901103</v>
      </c>
      <c r="S1140" s="84"/>
      <c r="T1140" s="84"/>
    </row>
    <row r="1141" ht="22.5" customHeight="1">
      <c r="A1141" s="41" t="s">
        <v>1177</v>
      </c>
      <c r="B1141" s="44">
        <v>46097.0</v>
      </c>
      <c r="C1141" s="46" t="s">
        <v>1192</v>
      </c>
      <c r="D1141" s="48" t="s">
        <v>2315</v>
      </c>
      <c r="E1141" s="51">
        <v>2.02600000000401E14</v>
      </c>
      <c r="F1141" s="53" t="s">
        <v>1202</v>
      </c>
      <c r="G1141" s="57">
        <f t="array" ref="G1141">IF(F1141&lt;&gt;"",INDEX(tb_MainDatabase[Barcode],MATCH(F1141,tb_MainDatabase[Link],0)),"")</f>
        <v>8857128012071</v>
      </c>
      <c r="H1141" s="62" t="str">
        <f t="array" ref="H1141">IF(F1141&lt;&gt;"",INDEX(tb_MainDatabase[Grand],MATCH(F1141,tb_MainDatabase[Link],0)),"")</f>
        <v>EDP</v>
      </c>
      <c r="I1141" s="62" t="str">
        <f t="array" ref="I1141">IF(F1141&lt;&gt;"",INDEX(tb_MainDatabase[Size],MATCH(F1141,tb_MainDatabase[Link],0)),"")</f>
        <v>4 ml.</v>
      </c>
      <c r="J1141" s="65">
        <v>1.0</v>
      </c>
      <c r="K1141" s="57">
        <f t="array" ref="K1141">IF(F1141&lt;&gt;"",INDEX(tb_MainDatabase[ราคา],MATCH(F1141,tb_MainDatabase[Link],0)),"")*J1141</f>
        <v>179</v>
      </c>
      <c r="L1141" s="65">
        <v>179.0</v>
      </c>
      <c r="M1141" s="57">
        <f t="shared" si="2"/>
        <v>0</v>
      </c>
      <c r="N1141" s="75">
        <f t="shared" si="3"/>
        <v>0</v>
      </c>
      <c r="O1141" s="77"/>
      <c r="P1141" s="107"/>
      <c r="Q1141" s="80"/>
      <c r="R1141" s="84">
        <f t="shared" si="4"/>
        <v>0</v>
      </c>
      <c r="S1141" s="84"/>
      <c r="T1141" s="84"/>
    </row>
    <row r="1142" ht="22.5" customHeight="1">
      <c r="A1142" s="41" t="s">
        <v>1177</v>
      </c>
      <c r="B1142" s="44">
        <v>46097.0</v>
      </c>
      <c r="C1142" s="46" t="s">
        <v>1192</v>
      </c>
      <c r="D1142" s="48" t="s">
        <v>2319</v>
      </c>
      <c r="E1142" s="51">
        <v>2.02600000000402E14</v>
      </c>
      <c r="F1142" s="53" t="s">
        <v>2320</v>
      </c>
      <c r="G1142" s="108">
        <f t="array" ref="G1142">IF(F1142&lt;&gt;"",INDEX(tb_MainDatabase[Barcode],MATCH(F1142,tb_MainDatabase[Link],0)),"")</f>
        <v>8857128011638</v>
      </c>
      <c r="H1142" s="62" t="str">
        <f t="array" ref="H1142">IF(F1142&lt;&gt;"",INDEX(tb_MainDatabase[Grand],MATCH(F1142,tb_MainDatabase[Link],0)),"")</f>
        <v>EDP</v>
      </c>
      <c r="I1142" s="62" t="str">
        <f t="array" ref="I1142">IF(F1142&lt;&gt;"",INDEX(tb_MainDatabase[Size],MATCH(F1142,tb_MainDatabase[Link],0)),"")</f>
        <v>50 ml.</v>
      </c>
      <c r="J1142" s="65">
        <v>1.0</v>
      </c>
      <c r="K1142" s="57">
        <f t="array" ref="K1142">IF(F1142&lt;&gt;"",INDEX(tb_MainDatabase[ราคา],MATCH(F1142,tb_MainDatabase[Link],0)),"")*J1142</f>
        <v>1890</v>
      </c>
      <c r="L1142" s="65">
        <v>200.0</v>
      </c>
      <c r="M1142" s="57">
        <f t="shared" si="2"/>
        <v>1690</v>
      </c>
      <c r="N1142" s="75">
        <f t="shared" si="3"/>
        <v>1690</v>
      </c>
      <c r="O1142" s="77" t="s">
        <v>60</v>
      </c>
      <c r="P1142" s="142">
        <v>46097.0</v>
      </c>
      <c r="Q1142" s="80">
        <v>0.6868055555555556</v>
      </c>
      <c r="R1142" s="84" t="str">
        <f t="shared" si="4"/>
        <v>1773653351379439743</v>
      </c>
      <c r="S1142" s="84"/>
      <c r="T1142" s="84"/>
    </row>
    <row r="1143" ht="22.5" customHeight="1">
      <c r="A1143" s="41" t="s">
        <v>1177</v>
      </c>
      <c r="B1143" s="44">
        <v>46097.0</v>
      </c>
      <c r="C1143" s="46" t="s">
        <v>1192</v>
      </c>
      <c r="D1143" s="48" t="s">
        <v>2319</v>
      </c>
      <c r="E1143" s="51">
        <v>2.02600000000402E14</v>
      </c>
      <c r="F1143" s="53" t="s">
        <v>386</v>
      </c>
      <c r="G1143" s="57">
        <f t="array" ref="G1143">IF(F1143&lt;&gt;"",INDEX(tb_MainDatabase[Barcode],MATCH(F1143,tb_MainDatabase[Link],0)),"")</f>
        <v>8857128012070</v>
      </c>
      <c r="H1143" s="62" t="str">
        <f t="array" ref="H1143">IF(F1143&lt;&gt;"",INDEX(tb_MainDatabase[Grand],MATCH(F1143,tb_MainDatabase[Link],0)),"")</f>
        <v>EDP</v>
      </c>
      <c r="I1143" s="62" t="str">
        <f t="array" ref="I1143">IF(F1143&lt;&gt;"",INDEX(tb_MainDatabase[Size],MATCH(F1143,tb_MainDatabase[Link],0)),"")</f>
        <v>10 ml.</v>
      </c>
      <c r="J1143" s="65">
        <v>1.0</v>
      </c>
      <c r="K1143" s="57">
        <f t="array" ref="K1143">IF(F1143&lt;&gt;"",INDEX(tb_MainDatabase[ราคา],MATCH(F1143,tb_MainDatabase[Link],0)),"")*J1143</f>
        <v>450</v>
      </c>
      <c r="L1143" s="65">
        <v>450.0</v>
      </c>
      <c r="M1143" s="57">
        <f t="shared" si="2"/>
        <v>0</v>
      </c>
      <c r="N1143" s="75">
        <f t="shared" si="3"/>
        <v>0</v>
      </c>
      <c r="O1143" s="77"/>
      <c r="P1143" s="107"/>
      <c r="Q1143" s="80"/>
      <c r="R1143" s="84">
        <f t="shared" si="4"/>
        <v>0</v>
      </c>
      <c r="S1143" s="84"/>
      <c r="T1143" s="84"/>
    </row>
    <row r="1144" ht="22.5" customHeight="1">
      <c r="A1144" s="41" t="s">
        <v>1177</v>
      </c>
      <c r="B1144" s="44">
        <v>46097.0</v>
      </c>
      <c r="C1144" s="46" t="s">
        <v>1192</v>
      </c>
      <c r="D1144" s="48" t="s">
        <v>2324</v>
      </c>
      <c r="E1144" s="51">
        <v>2.02600000000403E14</v>
      </c>
      <c r="F1144" s="53" t="s">
        <v>252</v>
      </c>
      <c r="G1144" s="57">
        <f t="array" ref="G1144">IF(F1144&lt;&gt;"",INDEX(tb_MainDatabase[Barcode],MATCH(F1144,tb_MainDatabase[Link],0)),"")</f>
        <v>8857128012035</v>
      </c>
      <c r="H1144" s="62" t="str">
        <f t="array" ref="H1144">IF(F1144&lt;&gt;"",INDEX(tb_MainDatabase[Grand],MATCH(F1144,tb_MainDatabase[Link],0)),"")</f>
        <v>EDP</v>
      </c>
      <c r="I1144" s="62" t="str">
        <f t="array" ref="I1144">IF(F1144&lt;&gt;"",INDEX(tb_MainDatabase[Size],MATCH(F1144,tb_MainDatabase[Link],0)),"")</f>
        <v>10 ml.</v>
      </c>
      <c r="J1144" s="65">
        <v>2.0</v>
      </c>
      <c r="K1144" s="57">
        <f t="array" ref="K1144">IF(F1144&lt;&gt;"",INDEX(tb_MainDatabase[ราคา],MATCH(F1144,tb_MainDatabase[Link],0)),"")*J1144</f>
        <v>900</v>
      </c>
      <c r="L1144" s="65">
        <v>50.0</v>
      </c>
      <c r="M1144" s="57">
        <f t="shared" si="2"/>
        <v>800</v>
      </c>
      <c r="N1144" s="75">
        <f t="shared" si="3"/>
        <v>800</v>
      </c>
      <c r="O1144" s="77" t="s">
        <v>133</v>
      </c>
      <c r="P1144" s="142">
        <v>46097.0</v>
      </c>
      <c r="Q1144" s="80">
        <v>0.7236111111111111</v>
      </c>
      <c r="R1144" s="84" t="str">
        <f t="shared" si="4"/>
        <v>1773656454060440293</v>
      </c>
      <c r="S1144" s="84"/>
      <c r="T1144" s="84"/>
    </row>
    <row r="1145" ht="22.5" customHeight="1">
      <c r="A1145" s="41" t="s">
        <v>1177</v>
      </c>
      <c r="B1145" s="44">
        <v>46098.0</v>
      </c>
      <c r="C1145" s="46" t="s">
        <v>1192</v>
      </c>
      <c r="D1145" s="48" t="s">
        <v>2326</v>
      </c>
      <c r="E1145" s="51">
        <v>2.02600000000404E14</v>
      </c>
      <c r="F1145" s="53" t="s">
        <v>81</v>
      </c>
      <c r="G1145" s="57">
        <f t="array" ref="G1145">IF(F1145&lt;&gt;"",INDEX(tb_MainDatabase[Barcode],MATCH(F1145,tb_MainDatabase[Link],0)),"")</f>
        <v>8857128011119</v>
      </c>
      <c r="H1145" s="62" t="str">
        <f t="array" ref="H1145">IF(F1145&lt;&gt;"",INDEX(tb_MainDatabase[Grand],MATCH(F1145,tb_MainDatabase[Link],0)),"")</f>
        <v>EDP</v>
      </c>
      <c r="I1145" s="62" t="str">
        <f t="array" ref="I1145">IF(F1145&lt;&gt;"",INDEX(tb_MainDatabase[Size],MATCH(F1145,tb_MainDatabase[Link],0)),"")</f>
        <v>50 ml.</v>
      </c>
      <c r="J1145" s="65">
        <v>1.0</v>
      </c>
      <c r="K1145" s="57">
        <f t="array" ref="K1145">IF(F1145&lt;&gt;"",INDEX(tb_MainDatabase[ราคา],MATCH(F1145,tb_MainDatabase[Link],0)),"")*J1145</f>
        <v>1890</v>
      </c>
      <c r="L1145" s="65">
        <v>200.0</v>
      </c>
      <c r="M1145" s="57">
        <f t="shared" si="2"/>
        <v>1690</v>
      </c>
      <c r="N1145" s="75">
        <f t="shared" si="3"/>
        <v>1690</v>
      </c>
      <c r="O1145" s="77" t="s">
        <v>370</v>
      </c>
      <c r="P1145" s="142">
        <v>46098.0</v>
      </c>
      <c r="Q1145" s="80">
        <v>0.5583333333333333</v>
      </c>
      <c r="R1145" s="84" t="str">
        <f t="shared" si="4"/>
        <v>1773728580396146023</v>
      </c>
      <c r="S1145" s="84"/>
      <c r="T1145" s="84"/>
    </row>
    <row r="1146" ht="22.5" customHeight="1">
      <c r="A1146" s="41" t="s">
        <v>1177</v>
      </c>
      <c r="B1146" s="44">
        <v>46098.0</v>
      </c>
      <c r="C1146" s="46" t="s">
        <v>1192</v>
      </c>
      <c r="D1146" s="48" t="s">
        <v>2326</v>
      </c>
      <c r="E1146" s="51">
        <v>2.02600000000404E14</v>
      </c>
      <c r="F1146" s="53" t="s">
        <v>129</v>
      </c>
      <c r="G1146" s="57">
        <f t="array" ref="G1146">IF(F1146&lt;&gt;"",INDEX(tb_MainDatabase[Barcode],MATCH(F1146,tb_MainDatabase[Link],0)),"")</f>
        <v>8857128012034</v>
      </c>
      <c r="H1146" s="62" t="str">
        <f t="array" ref="H1146">IF(F1146&lt;&gt;"",INDEX(tb_MainDatabase[Grand],MATCH(F1146,tb_MainDatabase[Link],0)),"")</f>
        <v>EDP</v>
      </c>
      <c r="I1146" s="62" t="str">
        <f t="array" ref="I1146">IF(F1146&lt;&gt;"",INDEX(tb_MainDatabase[Size],MATCH(F1146,tb_MainDatabase[Link],0)),"")</f>
        <v>10 ml.</v>
      </c>
      <c r="J1146" s="65">
        <v>1.0</v>
      </c>
      <c r="K1146" s="57">
        <f t="array" ref="K1146">IF(F1146&lt;&gt;"",INDEX(tb_MainDatabase[ราคา],MATCH(F1146,tb_MainDatabase[Link],0)),"")*J1146</f>
        <v>450</v>
      </c>
      <c r="L1146" s="65">
        <v>450.0</v>
      </c>
      <c r="M1146" s="57">
        <f t="shared" si="2"/>
        <v>0</v>
      </c>
      <c r="N1146" s="75">
        <f t="shared" si="3"/>
        <v>0</v>
      </c>
      <c r="O1146" s="77"/>
      <c r="P1146" s="107"/>
      <c r="Q1146" s="80"/>
      <c r="R1146" s="84">
        <f t="shared" si="4"/>
        <v>0</v>
      </c>
      <c r="S1146" s="84"/>
      <c r="T1146" s="84"/>
    </row>
    <row r="1147" ht="22.5" customHeight="1">
      <c r="A1147" s="41" t="s">
        <v>1177</v>
      </c>
      <c r="B1147" s="44">
        <v>46098.0</v>
      </c>
      <c r="C1147" s="46" t="s">
        <v>1192</v>
      </c>
      <c r="D1147" s="48" t="s">
        <v>2330</v>
      </c>
      <c r="E1147" s="51">
        <v>2.02600000000405E14</v>
      </c>
      <c r="F1147" s="53" t="s">
        <v>288</v>
      </c>
      <c r="G1147" s="57">
        <f t="array" ref="G1147">IF(F1147&lt;&gt;"",INDEX(tb_MainDatabase[Barcode],MATCH(F1147,tb_MainDatabase[Link],0)),"")</f>
        <v>8857128012062</v>
      </c>
      <c r="H1147" s="62" t="str">
        <f t="array" ref="H1147">IF(F1147&lt;&gt;"",INDEX(tb_MainDatabase[Grand],MATCH(F1147,tb_MainDatabase[Link],0)),"")</f>
        <v>EDP</v>
      </c>
      <c r="I1147" s="62" t="str">
        <f t="array" ref="I1147">IF(F1147&lt;&gt;"",INDEX(tb_MainDatabase[Size],MATCH(F1147,tb_MainDatabase[Link],0)),"")</f>
        <v>10 ml.</v>
      </c>
      <c r="J1147" s="65">
        <v>1.0</v>
      </c>
      <c r="K1147" s="57">
        <f t="array" ref="K1147">IF(F1147&lt;&gt;"",INDEX(tb_MainDatabase[ราคา],MATCH(F1147,tb_MainDatabase[Link],0)),"")*J1147</f>
        <v>450</v>
      </c>
      <c r="L1147" s="65">
        <v>50.0</v>
      </c>
      <c r="M1147" s="57">
        <f t="shared" si="2"/>
        <v>400</v>
      </c>
      <c r="N1147" s="75">
        <f t="shared" si="3"/>
        <v>400</v>
      </c>
      <c r="O1147" s="77" t="s">
        <v>370</v>
      </c>
      <c r="P1147" s="142">
        <v>46098.0</v>
      </c>
      <c r="Q1147" s="80">
        <v>0.6236111111111111</v>
      </c>
      <c r="R1147" s="84" t="str">
        <f t="shared" si="4"/>
        <v>1773734288448862691</v>
      </c>
      <c r="S1147" s="84"/>
      <c r="T1147" s="84"/>
    </row>
    <row r="1148" ht="22.5" customHeight="1">
      <c r="A1148" s="41" t="s">
        <v>1177</v>
      </c>
      <c r="B1148" s="44">
        <v>46098.0</v>
      </c>
      <c r="C1148" s="46" t="s">
        <v>1192</v>
      </c>
      <c r="D1148" s="48" t="s">
        <v>2332</v>
      </c>
      <c r="E1148" s="51">
        <v>2.02600000000406E14</v>
      </c>
      <c r="F1148" s="53" t="s">
        <v>141</v>
      </c>
      <c r="G1148" s="57">
        <f t="array" ref="G1148">IF(F1148&lt;&gt;"",INDEX(tb_MainDatabase[Barcode],MATCH(F1148,tb_MainDatabase[Link],0)),"")</f>
        <v>8857128012037</v>
      </c>
      <c r="H1148" s="62" t="str">
        <f t="array" ref="H1148">IF(F1148&lt;&gt;"",INDEX(tb_MainDatabase[Grand],MATCH(F1148,tb_MainDatabase[Link],0)),"")</f>
        <v>EDP</v>
      </c>
      <c r="I1148" s="62" t="str">
        <f t="array" ref="I1148">IF(F1148&lt;&gt;"",INDEX(tb_MainDatabase[Size],MATCH(F1148,tb_MainDatabase[Link],0)),"")</f>
        <v>10 ml.</v>
      </c>
      <c r="J1148" s="65">
        <v>1.0</v>
      </c>
      <c r="K1148" s="57">
        <f t="array" ref="K1148">IF(F1148&lt;&gt;"",INDEX(tb_MainDatabase[ราคา],MATCH(F1148,tb_MainDatabase[Link],0)),"")*J1148</f>
        <v>450</v>
      </c>
      <c r="L1148" s="65">
        <v>50.0</v>
      </c>
      <c r="M1148" s="57">
        <f t="shared" si="2"/>
        <v>400</v>
      </c>
      <c r="N1148" s="75">
        <f t="shared" si="3"/>
        <v>400</v>
      </c>
      <c r="O1148" s="77" t="s">
        <v>60</v>
      </c>
      <c r="P1148" s="142">
        <v>46098.0</v>
      </c>
      <c r="Q1148" s="80">
        <v>0.6479166666666667</v>
      </c>
      <c r="R1148" s="84" t="str">
        <f t="shared" si="4"/>
        <v>1773736399247956749</v>
      </c>
      <c r="S1148" s="84"/>
      <c r="T1148" s="84"/>
    </row>
    <row r="1149" ht="22.5" customHeight="1">
      <c r="A1149" s="41" t="s">
        <v>1177</v>
      </c>
      <c r="B1149" s="44">
        <v>46098.0</v>
      </c>
      <c r="C1149" s="46" t="s">
        <v>1192</v>
      </c>
      <c r="D1149" s="48" t="s">
        <v>2335</v>
      </c>
      <c r="E1149" s="51">
        <v>2.02600000000407E14</v>
      </c>
      <c r="F1149" s="53" t="s">
        <v>172</v>
      </c>
      <c r="G1149" s="57">
        <f t="array" ref="G1149">IF(F1149&lt;&gt;"",INDEX(tb_MainDatabase[Barcode],MATCH(F1149,tb_MainDatabase[Link],0)),"")</f>
        <v>8857128012005</v>
      </c>
      <c r="H1149" s="62" t="str">
        <f t="array" ref="H1149">IF(F1149&lt;&gt;"",INDEX(tb_MainDatabase[Grand],MATCH(F1149,tb_MainDatabase[Link],0)),"")</f>
        <v>EDP+</v>
      </c>
      <c r="I1149" s="62" t="str">
        <f t="array" ref="I1149">IF(F1149&lt;&gt;"",INDEX(tb_MainDatabase[Size],MATCH(F1149,tb_MainDatabase[Link],0)),"")</f>
        <v>30 ml.</v>
      </c>
      <c r="J1149" s="65">
        <v>1.0</v>
      </c>
      <c r="K1149" s="57">
        <f t="array" ref="K1149">IF(F1149&lt;&gt;"",INDEX(tb_MainDatabase[ราคา],MATCH(F1149,tb_MainDatabase[Link],0)),"")*J1149</f>
        <v>1890</v>
      </c>
      <c r="L1149" s="65">
        <v>100.0</v>
      </c>
      <c r="M1149" s="57">
        <f t="shared" si="2"/>
        <v>1790</v>
      </c>
      <c r="N1149" s="75">
        <f t="shared" si="3"/>
        <v>1790</v>
      </c>
      <c r="O1149" s="77" t="s">
        <v>370</v>
      </c>
      <c r="P1149" s="142">
        <v>46098.0</v>
      </c>
      <c r="Q1149" s="80">
        <v>0.8645833333333334</v>
      </c>
      <c r="R1149" s="84" t="str">
        <f t="shared" si="4"/>
        <v>1773755046345537851</v>
      </c>
      <c r="S1149" s="84"/>
      <c r="T1149" s="84"/>
    </row>
    <row r="1150" ht="22.5" customHeight="1">
      <c r="A1150" s="41" t="s">
        <v>1177</v>
      </c>
      <c r="B1150" s="44">
        <v>46098.0</v>
      </c>
      <c r="C1150" s="46" t="s">
        <v>1192</v>
      </c>
      <c r="D1150" s="48" t="s">
        <v>2335</v>
      </c>
      <c r="E1150" s="51">
        <v>2.02600000000407E14</v>
      </c>
      <c r="F1150" s="53" t="s">
        <v>146</v>
      </c>
      <c r="G1150" s="57">
        <f t="array" ref="G1150">IF(F1150&lt;&gt;"",INDEX(tb_MainDatabase[Barcode],MATCH(F1150,tb_MainDatabase[Link],0)),"")</f>
        <v>8857128012026</v>
      </c>
      <c r="H1150" s="62" t="str">
        <f t="array" ref="H1150">IF(F1150&lt;&gt;"",INDEX(tb_MainDatabase[Grand],MATCH(F1150,tb_MainDatabase[Link],0)),"")</f>
        <v>EDP</v>
      </c>
      <c r="I1150" s="62" t="str">
        <f t="array" ref="I1150">IF(F1150&lt;&gt;"",INDEX(tb_MainDatabase[Size],MATCH(F1150,tb_MainDatabase[Link],0)),"")</f>
        <v>10 ml.</v>
      </c>
      <c r="J1150" s="65">
        <v>1.0</v>
      </c>
      <c r="K1150" s="57">
        <f t="array" ref="K1150">IF(F1150&lt;&gt;"",INDEX(tb_MainDatabase[ราคา],MATCH(F1150,tb_MainDatabase[Link],0)),"")*J1150</f>
        <v>450</v>
      </c>
      <c r="L1150" s="65">
        <v>450.0</v>
      </c>
      <c r="M1150" s="57">
        <f t="shared" si="2"/>
        <v>0</v>
      </c>
      <c r="N1150" s="75">
        <f t="shared" si="3"/>
        <v>0</v>
      </c>
      <c r="O1150" s="77"/>
      <c r="P1150" s="107"/>
      <c r="Q1150" s="80"/>
      <c r="R1150" s="84">
        <f t="shared" si="4"/>
        <v>0</v>
      </c>
      <c r="S1150" s="84"/>
      <c r="T1150" s="84"/>
    </row>
    <row r="1151" ht="22.5" customHeight="1">
      <c r="A1151" s="41" t="s">
        <v>1177</v>
      </c>
      <c r="B1151" s="44">
        <v>46099.0</v>
      </c>
      <c r="C1151" s="46" t="s">
        <v>1192</v>
      </c>
      <c r="D1151" s="48" t="s">
        <v>2338</v>
      </c>
      <c r="E1151" s="51">
        <v>2.02600000000408E14</v>
      </c>
      <c r="F1151" s="53" t="s">
        <v>45</v>
      </c>
      <c r="G1151" s="57">
        <f t="array" ref="G1151">IF(F1151&lt;&gt;"",INDEX(tb_MainDatabase[Barcode],MATCH(F1151,tb_MainDatabase[Link],0)),"")</f>
        <v>8857128011850</v>
      </c>
      <c r="H1151" s="62" t="str">
        <f t="array" ref="H1151">IF(F1151&lt;&gt;"",INDEX(tb_MainDatabase[Grand],MATCH(F1151,tb_MainDatabase[Link],0)),"")</f>
        <v>EDP</v>
      </c>
      <c r="I1151" s="62" t="str">
        <f t="array" ref="I1151">IF(F1151&lt;&gt;"",INDEX(tb_MainDatabase[Size],MATCH(F1151,tb_MainDatabase[Link],0)),"")</f>
        <v>30 ml.</v>
      </c>
      <c r="J1151" s="65">
        <v>1.0</v>
      </c>
      <c r="K1151" s="57">
        <f t="array" ref="K1151">IF(F1151&lt;&gt;"",INDEX(tb_MainDatabase[ราคา],MATCH(F1151,tb_MainDatabase[Link],0)),"")*J1151</f>
        <v>1290</v>
      </c>
      <c r="L1151" s="65">
        <v>100.0</v>
      </c>
      <c r="M1151" s="57">
        <f t="shared" si="2"/>
        <v>1190</v>
      </c>
      <c r="N1151" s="75">
        <f t="shared" si="3"/>
        <v>1190</v>
      </c>
      <c r="O1151" s="77" t="s">
        <v>370</v>
      </c>
      <c r="P1151" s="142">
        <v>46099.0</v>
      </c>
      <c r="Q1151" s="80">
        <v>0.6118055555555556</v>
      </c>
      <c r="R1151" s="84" t="str">
        <f t="shared" si="4"/>
        <v>1773819594394169615</v>
      </c>
      <c r="S1151" s="84"/>
      <c r="T1151" s="84"/>
    </row>
    <row r="1152" ht="22.5" customHeight="1">
      <c r="A1152" s="41" t="s">
        <v>1177</v>
      </c>
      <c r="B1152" s="44">
        <v>46099.0</v>
      </c>
      <c r="C1152" s="46" t="s">
        <v>1192</v>
      </c>
      <c r="D1152" s="48" t="s">
        <v>2338</v>
      </c>
      <c r="E1152" s="51">
        <v>2.02600000000408E14</v>
      </c>
      <c r="F1152" s="53" t="s">
        <v>1721</v>
      </c>
      <c r="G1152" s="57">
        <f t="array" ref="G1152">IF(F1152&lt;&gt;"",INDEX(tb_MainDatabase[Barcode],MATCH(F1152,tb_MainDatabase[Link],0)),"")</f>
        <v>8857128012150</v>
      </c>
      <c r="H1152" s="62" t="str">
        <f t="array" ref="H1152">IF(F1152&lt;&gt;"",INDEX(tb_MainDatabase[Grand],MATCH(F1152,tb_MainDatabase[Link],0)),"")</f>
        <v>EDP</v>
      </c>
      <c r="I1152" s="62" t="str">
        <f t="array" ref="I1152">IF(F1152&lt;&gt;"",INDEX(tb_MainDatabase[Size],MATCH(F1152,tb_MainDatabase[Link],0)),"")</f>
        <v>4 ml.</v>
      </c>
      <c r="J1152" s="65">
        <v>1.0</v>
      </c>
      <c r="K1152" s="57">
        <f t="array" ref="K1152">IF(F1152&lt;&gt;"",INDEX(tb_MainDatabase[ราคา],MATCH(F1152,tb_MainDatabase[Link],0)),"")*J1152</f>
        <v>179</v>
      </c>
      <c r="L1152" s="65">
        <v>179.0</v>
      </c>
      <c r="M1152" s="57">
        <f t="shared" si="2"/>
        <v>0</v>
      </c>
      <c r="N1152" s="75">
        <f t="shared" si="3"/>
        <v>0</v>
      </c>
      <c r="O1152" s="77"/>
      <c r="P1152" s="107"/>
      <c r="Q1152" s="80"/>
      <c r="R1152" s="84">
        <f t="shared" si="4"/>
        <v>0</v>
      </c>
      <c r="S1152" s="84"/>
      <c r="T1152" s="84"/>
    </row>
    <row r="1153" ht="22.5" customHeight="1">
      <c r="A1153" s="41" t="s">
        <v>1177</v>
      </c>
      <c r="B1153" s="44">
        <v>46099.0</v>
      </c>
      <c r="C1153" s="46" t="s">
        <v>1192</v>
      </c>
      <c r="D1153" s="48" t="s">
        <v>2342</v>
      </c>
      <c r="E1153" s="51">
        <v>2.02600000000409E14</v>
      </c>
      <c r="F1153" s="53" t="s">
        <v>2343</v>
      </c>
      <c r="G1153" s="57">
        <f t="array" ref="G1153">IF(F1153&lt;&gt;"",INDEX(tb_MainDatabase[Barcode],MATCH(F1153,tb_MainDatabase[Link],0)),"")</f>
        <v>8857128011010</v>
      </c>
      <c r="H1153" s="62" t="str">
        <f t="array" ref="H1153">IF(F1153&lt;&gt;"",INDEX(tb_MainDatabase[Grand],MATCH(F1153,tb_MainDatabase[Link],0)),"")</f>
        <v>EDP</v>
      </c>
      <c r="I1153" s="62" t="str">
        <f t="array" ref="I1153">IF(F1153&lt;&gt;"",INDEX(tb_MainDatabase[Size],MATCH(F1153,tb_MainDatabase[Link],0)),"")</f>
        <v>50 ml.</v>
      </c>
      <c r="J1153" s="65">
        <v>1.0</v>
      </c>
      <c r="K1153" s="57">
        <f t="array" ref="K1153">IF(F1153&lt;&gt;"",INDEX(tb_MainDatabase[ราคา],MATCH(F1153,tb_MainDatabase[Link],0)),"")*J1153</f>
        <v>1890</v>
      </c>
      <c r="L1153" s="65">
        <v>200.0</v>
      </c>
      <c r="M1153" s="57">
        <f t="shared" si="2"/>
        <v>1690</v>
      </c>
      <c r="N1153" s="75">
        <f t="shared" si="3"/>
        <v>1690</v>
      </c>
      <c r="O1153" s="77" t="s">
        <v>133</v>
      </c>
      <c r="P1153" s="142">
        <v>46099.0</v>
      </c>
      <c r="Q1153" s="80">
        <v>0.6805555555555556</v>
      </c>
      <c r="R1153" s="84" t="str">
        <f t="shared" si="4"/>
        <v>1773825610625731353</v>
      </c>
      <c r="S1153" s="84"/>
      <c r="T1153" s="84"/>
    </row>
    <row r="1154" ht="22.5" customHeight="1">
      <c r="A1154" s="41" t="s">
        <v>1177</v>
      </c>
      <c r="B1154" s="44">
        <v>46099.0</v>
      </c>
      <c r="C1154" s="46" t="s">
        <v>1192</v>
      </c>
      <c r="D1154" s="48" t="s">
        <v>2342</v>
      </c>
      <c r="E1154" s="51">
        <v>2.02600000000409E14</v>
      </c>
      <c r="F1154" s="53" t="s">
        <v>1100</v>
      </c>
      <c r="G1154" s="57">
        <f t="array" ref="G1154">IF(F1154&lt;&gt;"",INDEX(tb_MainDatabase[Barcode],MATCH(F1154,tb_MainDatabase[Link],0)),"")</f>
        <v>8857128011263</v>
      </c>
      <c r="H1154" s="62" t="str">
        <f t="array" ref="H1154">IF(F1154&lt;&gt;"",INDEX(tb_MainDatabase[Grand],MATCH(F1154,tb_MainDatabase[Link],0)),"")</f>
        <v>EDP</v>
      </c>
      <c r="I1154" s="62" t="str">
        <f t="array" ref="I1154">IF(F1154&lt;&gt;"",INDEX(tb_MainDatabase[Size],MATCH(F1154,tb_MainDatabase[Link],0)),"")</f>
        <v>10 ml.</v>
      </c>
      <c r="J1154" s="65">
        <v>1.0</v>
      </c>
      <c r="K1154" s="57">
        <f t="array" ref="K1154">IF(F1154&lt;&gt;"",INDEX(tb_MainDatabase[ราคา],MATCH(F1154,tb_MainDatabase[Link],0)),"")*J1154</f>
        <v>450</v>
      </c>
      <c r="L1154" s="65">
        <v>450.0</v>
      </c>
      <c r="M1154" s="57">
        <f t="shared" si="2"/>
        <v>0</v>
      </c>
      <c r="N1154" s="75">
        <f t="shared" si="3"/>
        <v>0</v>
      </c>
      <c r="O1154" s="77"/>
      <c r="P1154" s="107"/>
      <c r="Q1154" s="80"/>
      <c r="R1154" s="84">
        <f t="shared" si="4"/>
        <v>0</v>
      </c>
      <c r="S1154" s="84"/>
      <c r="T1154" s="84"/>
    </row>
    <row r="1155" ht="22.5" customHeight="1">
      <c r="A1155" s="41" t="s">
        <v>1177</v>
      </c>
      <c r="B1155" s="44">
        <v>46099.0</v>
      </c>
      <c r="C1155" s="46" t="s">
        <v>1192</v>
      </c>
      <c r="D1155" s="48" t="s">
        <v>2346</v>
      </c>
      <c r="E1155" s="51">
        <v>2.0260000000041E14</v>
      </c>
      <c r="F1155" s="53" t="s">
        <v>2320</v>
      </c>
      <c r="G1155" s="108">
        <f t="array" ref="G1155">IF(F1155&lt;&gt;"",INDEX(tb_MainDatabase[Barcode],MATCH(F1155,tb_MainDatabase[Link],0)),"")</f>
        <v>8857128011638</v>
      </c>
      <c r="H1155" s="62" t="str">
        <f t="array" ref="H1155">IF(F1155&lt;&gt;"",INDEX(tb_MainDatabase[Grand],MATCH(F1155,tb_MainDatabase[Link],0)),"")</f>
        <v>EDP</v>
      </c>
      <c r="I1155" s="62" t="str">
        <f t="array" ref="I1155">IF(F1155&lt;&gt;"",INDEX(tb_MainDatabase[Size],MATCH(F1155,tb_MainDatabase[Link],0)),"")</f>
        <v>50 ml.</v>
      </c>
      <c r="J1155" s="65">
        <v>1.0</v>
      </c>
      <c r="K1155" s="57">
        <f t="array" ref="K1155">IF(F1155&lt;&gt;"",INDEX(tb_MainDatabase[ราคา],MATCH(F1155,tb_MainDatabase[Link],0)),"")*J1155</f>
        <v>1890</v>
      </c>
      <c r="L1155" s="65">
        <v>200.0</v>
      </c>
      <c r="M1155" s="57">
        <f t="shared" si="2"/>
        <v>1690</v>
      </c>
      <c r="N1155" s="75">
        <f t="shared" si="3"/>
        <v>1690</v>
      </c>
      <c r="O1155" s="77" t="s">
        <v>60</v>
      </c>
      <c r="P1155" s="142">
        <v>46099.0</v>
      </c>
      <c r="Q1155" s="80">
        <v>0.8090277777777778</v>
      </c>
      <c r="R1155" s="84" t="str">
        <f t="shared" si="4"/>
        <v>1773836694100127338</v>
      </c>
      <c r="S1155" s="84"/>
      <c r="T1155" s="84"/>
    </row>
    <row r="1156" ht="22.5" customHeight="1">
      <c r="A1156" s="41" t="s">
        <v>1177</v>
      </c>
      <c r="B1156" s="44">
        <v>46099.0</v>
      </c>
      <c r="C1156" s="46" t="s">
        <v>1192</v>
      </c>
      <c r="D1156" s="48" t="s">
        <v>2346</v>
      </c>
      <c r="E1156" s="51">
        <v>2.0260000000041E14</v>
      </c>
      <c r="F1156" s="53" t="s">
        <v>288</v>
      </c>
      <c r="G1156" s="57">
        <f t="array" ref="G1156">IF(F1156&lt;&gt;"",INDEX(tb_MainDatabase[Barcode],MATCH(F1156,tb_MainDatabase[Link],0)),"")</f>
        <v>8857128012062</v>
      </c>
      <c r="H1156" s="62" t="str">
        <f t="array" ref="H1156">IF(F1156&lt;&gt;"",INDEX(tb_MainDatabase[Grand],MATCH(F1156,tb_MainDatabase[Link],0)),"")</f>
        <v>EDP</v>
      </c>
      <c r="I1156" s="62" t="str">
        <f t="array" ref="I1156">IF(F1156&lt;&gt;"",INDEX(tb_MainDatabase[Size],MATCH(F1156,tb_MainDatabase[Link],0)),"")</f>
        <v>10 ml.</v>
      </c>
      <c r="J1156" s="65">
        <v>1.0</v>
      </c>
      <c r="K1156" s="57">
        <f t="array" ref="K1156">IF(F1156&lt;&gt;"",INDEX(tb_MainDatabase[ราคา],MATCH(F1156,tb_MainDatabase[Link],0)),"")*J1156</f>
        <v>450</v>
      </c>
      <c r="L1156" s="65">
        <v>450.0</v>
      </c>
      <c r="M1156" s="57">
        <f t="shared" si="2"/>
        <v>0</v>
      </c>
      <c r="N1156" s="75">
        <f t="shared" si="3"/>
        <v>0</v>
      </c>
      <c r="O1156" s="77"/>
      <c r="P1156" s="107"/>
      <c r="Q1156" s="80"/>
      <c r="R1156" s="84">
        <f t="shared" si="4"/>
        <v>0</v>
      </c>
      <c r="S1156" s="84"/>
      <c r="T1156" s="84"/>
    </row>
    <row r="1157" ht="22.5" customHeight="1">
      <c r="A1157" s="41" t="s">
        <v>1177</v>
      </c>
      <c r="B1157" s="44">
        <v>46099.0</v>
      </c>
      <c r="C1157" s="46" t="s">
        <v>1192</v>
      </c>
      <c r="D1157" s="48" t="s">
        <v>2350</v>
      </c>
      <c r="E1157" s="51">
        <v>2.02600000000411E14</v>
      </c>
      <c r="F1157" s="53" t="s">
        <v>64</v>
      </c>
      <c r="G1157" s="57">
        <f t="array" ref="G1157">IF(F1157&lt;&gt;"",INDEX(tb_MainDatabase[Barcode],MATCH(F1157,tb_MainDatabase[Link],0)),"")</f>
        <v>8857128011836</v>
      </c>
      <c r="H1157" s="62" t="str">
        <f t="array" ref="H1157">IF(F1157&lt;&gt;"",INDEX(tb_MainDatabase[Grand],MATCH(F1157,tb_MainDatabase[Link],0)),"")</f>
        <v>EDP</v>
      </c>
      <c r="I1157" s="62" t="str">
        <f t="array" ref="I1157">IF(F1157&lt;&gt;"",INDEX(tb_MainDatabase[Size],MATCH(F1157,tb_MainDatabase[Link],0)),"")</f>
        <v>30 ml.</v>
      </c>
      <c r="J1157" s="65">
        <v>1.0</v>
      </c>
      <c r="K1157" s="57">
        <f t="array" ref="K1157">IF(F1157&lt;&gt;"",INDEX(tb_MainDatabase[ราคา],MATCH(F1157,tb_MainDatabase[Link],0)),"")*J1157</f>
        <v>1290</v>
      </c>
      <c r="L1157" s="65">
        <v>100.0</v>
      </c>
      <c r="M1157" s="57">
        <f t="shared" si="2"/>
        <v>1190</v>
      </c>
      <c r="N1157" s="75">
        <f t="shared" si="3"/>
        <v>1190</v>
      </c>
      <c r="O1157" s="77" t="s">
        <v>133</v>
      </c>
      <c r="P1157" s="142">
        <v>46099.0</v>
      </c>
      <c r="Q1157" s="80">
        <v>0.8243055555555555</v>
      </c>
      <c r="R1157" s="84" t="str">
        <f t="shared" si="4"/>
        <v>1773837995610829310</v>
      </c>
      <c r="S1157" s="84"/>
      <c r="T1157" s="84"/>
    </row>
    <row r="1158" ht="22.5" customHeight="1">
      <c r="A1158" s="41" t="s">
        <v>1177</v>
      </c>
      <c r="B1158" s="44">
        <v>46099.0</v>
      </c>
      <c r="C1158" s="46" t="s">
        <v>1192</v>
      </c>
      <c r="D1158" s="48" t="s">
        <v>2350</v>
      </c>
      <c r="E1158" s="51">
        <v>2.02600000000411E14</v>
      </c>
      <c r="F1158" s="53" t="s">
        <v>1721</v>
      </c>
      <c r="G1158" s="57">
        <f t="array" ref="G1158">IF(F1158&lt;&gt;"",INDEX(tb_MainDatabase[Barcode],MATCH(F1158,tb_MainDatabase[Link],0)),"")</f>
        <v>8857128012150</v>
      </c>
      <c r="H1158" s="62" t="str">
        <f t="array" ref="H1158">IF(F1158&lt;&gt;"",INDEX(tb_MainDatabase[Grand],MATCH(F1158,tb_MainDatabase[Link],0)),"")</f>
        <v>EDP</v>
      </c>
      <c r="I1158" s="62" t="str">
        <f t="array" ref="I1158">IF(F1158&lt;&gt;"",INDEX(tb_MainDatabase[Size],MATCH(F1158,tb_MainDatabase[Link],0)),"")</f>
        <v>4 ml.</v>
      </c>
      <c r="J1158" s="65">
        <v>1.0</v>
      </c>
      <c r="K1158" s="57">
        <f t="array" ref="K1158">IF(F1158&lt;&gt;"",INDEX(tb_MainDatabase[ราคา],MATCH(F1158,tb_MainDatabase[Link],0)),"")*J1158</f>
        <v>179</v>
      </c>
      <c r="L1158" s="65">
        <v>179.0</v>
      </c>
      <c r="M1158" s="57">
        <f t="shared" si="2"/>
        <v>0</v>
      </c>
      <c r="N1158" s="75">
        <f t="shared" si="3"/>
        <v>0</v>
      </c>
      <c r="O1158" s="77"/>
      <c r="P1158" s="107"/>
      <c r="Q1158" s="80"/>
      <c r="R1158" s="84">
        <f t="shared" si="4"/>
        <v>0</v>
      </c>
      <c r="S1158" s="84"/>
      <c r="T1158" s="84"/>
    </row>
    <row r="1159" ht="22.5" customHeight="1">
      <c r="A1159" s="41" t="s">
        <v>1177</v>
      </c>
      <c r="B1159" s="44">
        <v>46099.0</v>
      </c>
      <c r="C1159" s="46" t="s">
        <v>1192</v>
      </c>
      <c r="D1159" s="48" t="s">
        <v>2354</v>
      </c>
      <c r="E1159" s="51">
        <v>2.02600000000412E14</v>
      </c>
      <c r="F1159" s="53" t="s">
        <v>141</v>
      </c>
      <c r="G1159" s="57">
        <f t="array" ref="G1159">IF(F1159&lt;&gt;"",INDEX(tb_MainDatabase[Barcode],MATCH(F1159,tb_MainDatabase[Link],0)),"")</f>
        <v>8857128012037</v>
      </c>
      <c r="H1159" s="62" t="str">
        <f t="array" ref="H1159">IF(F1159&lt;&gt;"",INDEX(tb_MainDatabase[Grand],MATCH(F1159,tb_MainDatabase[Link],0)),"")</f>
        <v>EDP</v>
      </c>
      <c r="I1159" s="62" t="str">
        <f t="array" ref="I1159">IF(F1159&lt;&gt;"",INDEX(tb_MainDatabase[Size],MATCH(F1159,tb_MainDatabase[Link],0)),"")</f>
        <v>10 ml.</v>
      </c>
      <c r="J1159" s="65">
        <v>1.0</v>
      </c>
      <c r="K1159" s="57">
        <f t="array" ref="K1159">IF(F1159&lt;&gt;"",INDEX(tb_MainDatabase[ราคา],MATCH(F1159,tb_MainDatabase[Link],0)),"")*J1159</f>
        <v>450</v>
      </c>
      <c r="L1159" s="65">
        <v>50.0</v>
      </c>
      <c r="M1159" s="57">
        <f t="shared" si="2"/>
        <v>400</v>
      </c>
      <c r="N1159" s="75">
        <f t="shared" si="3"/>
        <v>400</v>
      </c>
      <c r="O1159" s="77" t="s">
        <v>60</v>
      </c>
      <c r="P1159" s="142">
        <v>46099.0</v>
      </c>
      <c r="Q1159" s="80">
        <v>0.8284722222222223</v>
      </c>
      <c r="R1159" s="84" t="str">
        <f t="shared" si="4"/>
        <v>1773838387255959230</v>
      </c>
      <c r="S1159" s="84"/>
      <c r="T1159" s="84"/>
    </row>
    <row r="1160" ht="22.5" customHeight="1">
      <c r="A1160" s="41" t="s">
        <v>1177</v>
      </c>
      <c r="B1160" s="44">
        <v>46099.0</v>
      </c>
      <c r="C1160" s="46" t="s">
        <v>1192</v>
      </c>
      <c r="D1160" s="48" t="s">
        <v>2356</v>
      </c>
      <c r="E1160" s="51">
        <v>2.02600000000413E14</v>
      </c>
      <c r="F1160" s="53" t="s">
        <v>578</v>
      </c>
      <c r="G1160" s="57">
        <f t="array" ref="G1160">IF(F1160&lt;&gt;"",INDEX(tb_MainDatabase[Barcode],MATCH(F1160,tb_MainDatabase[Link],0)),"")</f>
        <v>8857128012008</v>
      </c>
      <c r="H1160" s="62" t="str">
        <f t="array" ref="H1160">IF(F1160&lt;&gt;"",INDEX(tb_MainDatabase[Grand],MATCH(F1160,tb_MainDatabase[Link],0)),"")</f>
        <v>EDP+</v>
      </c>
      <c r="I1160" s="62" t="str">
        <f t="array" ref="I1160">IF(F1160&lt;&gt;"",INDEX(tb_MainDatabase[Size],MATCH(F1160,tb_MainDatabase[Link],0)),"")</f>
        <v>30 ml.</v>
      </c>
      <c r="J1160" s="65">
        <v>1.0</v>
      </c>
      <c r="K1160" s="57">
        <f t="array" ref="K1160">IF(F1160&lt;&gt;"",INDEX(tb_MainDatabase[ราคา],MATCH(F1160,tb_MainDatabase[Link],0)),"")*J1160</f>
        <v>1890</v>
      </c>
      <c r="L1160" s="65">
        <v>100.0</v>
      </c>
      <c r="M1160" s="57">
        <f t="shared" si="2"/>
        <v>1790</v>
      </c>
      <c r="N1160" s="75">
        <f t="shared" si="3"/>
        <v>1790</v>
      </c>
      <c r="O1160" s="77" t="s">
        <v>370</v>
      </c>
      <c r="P1160" s="142">
        <v>46099.0</v>
      </c>
      <c r="Q1160" s="80">
        <v>0.8486111111111111</v>
      </c>
      <c r="R1160" s="84" t="str">
        <f t="shared" si="4"/>
        <v>1773840134932805485</v>
      </c>
      <c r="S1160" s="84"/>
      <c r="T1160" s="84"/>
    </row>
    <row r="1161" ht="22.5" customHeight="1">
      <c r="A1161" s="41" t="s">
        <v>1177</v>
      </c>
      <c r="B1161" s="44">
        <v>46099.0</v>
      </c>
      <c r="C1161" s="46" t="s">
        <v>1192</v>
      </c>
      <c r="D1161" s="48" t="s">
        <v>2356</v>
      </c>
      <c r="E1161" s="51">
        <v>2.02600000000413E14</v>
      </c>
      <c r="F1161" s="53" t="s">
        <v>239</v>
      </c>
      <c r="G1161" s="57">
        <f t="array" ref="G1161">IF(F1161&lt;&gt;"",INDEX(tb_MainDatabase[Barcode],MATCH(F1161,tb_MainDatabase[Link],0)),"")</f>
        <v>8857128012093</v>
      </c>
      <c r="H1161" s="62" t="str">
        <f t="array" ref="H1161">IF(F1161&lt;&gt;"",INDEX(tb_MainDatabase[Grand],MATCH(F1161,tb_MainDatabase[Link],0)),"")</f>
        <v>EDP</v>
      </c>
      <c r="I1161" s="62" t="str">
        <f t="array" ref="I1161">IF(F1161&lt;&gt;"",INDEX(tb_MainDatabase[Size],MATCH(F1161,tb_MainDatabase[Link],0)),"")</f>
        <v>10 ml.</v>
      </c>
      <c r="J1161" s="65">
        <v>1.0</v>
      </c>
      <c r="K1161" s="57">
        <f t="array" ref="K1161">IF(F1161&lt;&gt;"",INDEX(tb_MainDatabase[ราคา],MATCH(F1161,tb_MainDatabase[Link],0)),"")*J1161</f>
        <v>450</v>
      </c>
      <c r="L1161" s="65">
        <v>450.0</v>
      </c>
      <c r="M1161" s="57">
        <f t="shared" si="2"/>
        <v>0</v>
      </c>
      <c r="N1161" s="75">
        <f t="shared" si="3"/>
        <v>0</v>
      </c>
      <c r="O1161" s="77"/>
      <c r="P1161" s="107"/>
      <c r="Q1161" s="80"/>
      <c r="R1161" s="84">
        <f t="shared" si="4"/>
        <v>0</v>
      </c>
      <c r="S1161" s="84"/>
      <c r="T1161" s="84"/>
    </row>
    <row r="1162" ht="22.5" customHeight="1">
      <c r="A1162" s="41" t="s">
        <v>1177</v>
      </c>
      <c r="B1162" s="44">
        <v>46100.0</v>
      </c>
      <c r="C1162" s="46" t="s">
        <v>601</v>
      </c>
      <c r="D1162" s="48" t="s">
        <v>2359</v>
      </c>
      <c r="E1162" s="51">
        <v>2.02600000000414E14</v>
      </c>
      <c r="F1162" s="53" t="s">
        <v>146</v>
      </c>
      <c r="G1162" s="57">
        <f t="array" ref="G1162">IF(F1162&lt;&gt;"",INDEX(tb_MainDatabase[Barcode],MATCH(F1162,tb_MainDatabase[Link],0)),"")</f>
        <v>8857128012026</v>
      </c>
      <c r="H1162" s="62" t="str">
        <f t="array" ref="H1162">IF(F1162&lt;&gt;"",INDEX(tb_MainDatabase[Grand],MATCH(F1162,tb_MainDatabase[Link],0)),"")</f>
        <v>EDP</v>
      </c>
      <c r="I1162" s="62" t="str">
        <f t="array" ref="I1162">IF(F1162&lt;&gt;"",INDEX(tb_MainDatabase[Size],MATCH(F1162,tb_MainDatabase[Link],0)),"")</f>
        <v>10 ml.</v>
      </c>
      <c r="J1162" s="65">
        <v>1.0</v>
      </c>
      <c r="K1162" s="57">
        <f t="array" ref="K1162">IF(F1162&lt;&gt;"",INDEX(tb_MainDatabase[ราคา],MATCH(F1162,tb_MainDatabase[Link],0)),"")*J1162</f>
        <v>450</v>
      </c>
      <c r="L1162" s="65">
        <v>50.0</v>
      </c>
      <c r="M1162" s="57">
        <f t="shared" si="2"/>
        <v>400</v>
      </c>
      <c r="N1162" s="75">
        <f t="shared" si="3"/>
        <v>400</v>
      </c>
      <c r="O1162" s="77" t="s">
        <v>133</v>
      </c>
      <c r="P1162" s="142">
        <v>46100.0</v>
      </c>
      <c r="Q1162" s="80">
        <v>0.47847222222222224</v>
      </c>
      <c r="R1162" s="84" t="str">
        <f t="shared" si="4"/>
        <v>1773894537679634432</v>
      </c>
      <c r="S1162" s="84"/>
      <c r="T1162" s="84"/>
    </row>
    <row r="1163" ht="22.5" customHeight="1">
      <c r="A1163" s="41" t="s">
        <v>1177</v>
      </c>
      <c r="B1163" s="44">
        <v>46100.0</v>
      </c>
      <c r="C1163" s="46" t="s">
        <v>601</v>
      </c>
      <c r="D1163" s="48" t="s">
        <v>2362</v>
      </c>
      <c r="E1163" s="51">
        <v>2.02600000000415E14</v>
      </c>
      <c r="F1163" s="53" t="s">
        <v>1110</v>
      </c>
      <c r="G1163" s="57">
        <f t="array" ref="G1163">IF(F1163&lt;&gt;"",INDEX(tb_MainDatabase[Barcode],MATCH(F1163,tb_MainDatabase[Link],0)),"")</f>
        <v>8857128012145</v>
      </c>
      <c r="H1163" s="62" t="str">
        <f t="array" ref="H1163">IF(F1163&lt;&gt;"",INDEX(tb_MainDatabase[Grand],MATCH(F1163,tb_MainDatabase[Link],0)),"")</f>
        <v>EDP</v>
      </c>
      <c r="I1163" s="62" t="str">
        <f t="array" ref="I1163">IF(F1163&lt;&gt;"",INDEX(tb_MainDatabase[Size],MATCH(F1163,tb_MainDatabase[Link],0)),"")</f>
        <v>30 ml.</v>
      </c>
      <c r="J1163" s="65">
        <v>1.0</v>
      </c>
      <c r="K1163" s="57">
        <f t="array" ref="K1163">IF(F1163&lt;&gt;"",INDEX(tb_MainDatabase[ราคา],MATCH(F1163,tb_MainDatabase[Link],0)),"")*J1163</f>
        <v>1290</v>
      </c>
      <c r="L1163" s="65">
        <v>100.0</v>
      </c>
      <c r="M1163" s="57">
        <f t="shared" si="2"/>
        <v>1190</v>
      </c>
      <c r="N1163" s="75">
        <f t="shared" si="3"/>
        <v>1190</v>
      </c>
      <c r="O1163" s="77" t="s">
        <v>133</v>
      </c>
      <c r="P1163" s="142">
        <v>46100.0</v>
      </c>
      <c r="Q1163" s="80">
        <v>0.5013888888888889</v>
      </c>
      <c r="R1163" s="84" t="str">
        <f t="shared" si="4"/>
        <v>1773896465782560842</v>
      </c>
      <c r="S1163" s="84"/>
      <c r="T1163" s="84"/>
    </row>
    <row r="1164" ht="22.5" customHeight="1">
      <c r="A1164" s="41" t="s">
        <v>1177</v>
      </c>
      <c r="B1164" s="44">
        <v>46100.0</v>
      </c>
      <c r="C1164" s="46" t="s">
        <v>601</v>
      </c>
      <c r="D1164" s="48" t="s">
        <v>2362</v>
      </c>
      <c r="E1164" s="51">
        <v>2.02600000000415E14</v>
      </c>
      <c r="F1164" s="53" t="s">
        <v>1512</v>
      </c>
      <c r="G1164" s="57">
        <f t="array" ref="G1164">IF(F1164&lt;&gt;"",INDEX(tb_MainDatabase[Barcode],MATCH(F1164,tb_MainDatabase[Link],0)),"")</f>
        <v>8857128012066</v>
      </c>
      <c r="H1164" s="62" t="str">
        <f t="array" ref="H1164">IF(F1164&lt;&gt;"",INDEX(tb_MainDatabase[Grand],MATCH(F1164,tb_MainDatabase[Link],0)),"")</f>
        <v>EDP</v>
      </c>
      <c r="I1164" s="62" t="str">
        <f t="array" ref="I1164">IF(F1164&lt;&gt;"",INDEX(tb_MainDatabase[Size],MATCH(F1164,tb_MainDatabase[Link],0)),"")</f>
        <v>4 ml.</v>
      </c>
      <c r="J1164" s="65">
        <v>1.0</v>
      </c>
      <c r="K1164" s="57">
        <f t="array" ref="K1164">IF(F1164&lt;&gt;"",INDEX(tb_MainDatabase[ราคา],MATCH(F1164,tb_MainDatabase[Link],0)),"")*J1164</f>
        <v>179</v>
      </c>
      <c r="L1164" s="65">
        <v>179.0</v>
      </c>
      <c r="M1164" s="57">
        <f t="shared" si="2"/>
        <v>0</v>
      </c>
      <c r="N1164" s="75">
        <f t="shared" si="3"/>
        <v>0</v>
      </c>
      <c r="O1164" s="77"/>
      <c r="P1164" s="107"/>
      <c r="Q1164" s="80"/>
      <c r="R1164" s="84">
        <f t="shared" si="4"/>
        <v>0</v>
      </c>
      <c r="S1164" s="84"/>
      <c r="T1164" s="84"/>
    </row>
    <row r="1165" ht="22.5" customHeight="1">
      <c r="A1165" s="41" t="s">
        <v>1177</v>
      </c>
      <c r="B1165" s="44">
        <v>46100.0</v>
      </c>
      <c r="C1165" s="46" t="s">
        <v>601</v>
      </c>
      <c r="D1165" s="48" t="s">
        <v>2365</v>
      </c>
      <c r="E1165" s="51">
        <v>2.02600000000416E14</v>
      </c>
      <c r="F1165" s="53" t="s">
        <v>264</v>
      </c>
      <c r="G1165" s="57">
        <f t="array" ref="G1165">IF(F1165&lt;&gt;"",INDEX(tb_MainDatabase[Barcode],MATCH(F1165,tb_MainDatabase[Link],0)),"")</f>
        <v>8857128011874</v>
      </c>
      <c r="H1165" s="62" t="str">
        <f t="array" ref="H1165">IF(F1165&lt;&gt;"",INDEX(tb_MainDatabase[Grand],MATCH(F1165,tb_MainDatabase[Link],0)),"")</f>
        <v>EDP</v>
      </c>
      <c r="I1165" s="62" t="str">
        <f t="array" ref="I1165">IF(F1165&lt;&gt;"",INDEX(tb_MainDatabase[Size],MATCH(F1165,tb_MainDatabase[Link],0)),"")</f>
        <v>30 ml.</v>
      </c>
      <c r="J1165" s="65">
        <v>1.0</v>
      </c>
      <c r="K1165" s="57">
        <f t="array" ref="K1165">IF(F1165&lt;&gt;"",INDEX(tb_MainDatabase[ราคา],MATCH(F1165,tb_MainDatabase[Link],0)),"")*J1165</f>
        <v>1290</v>
      </c>
      <c r="L1165" s="65">
        <v>100.0</v>
      </c>
      <c r="M1165" s="57">
        <f t="shared" si="2"/>
        <v>1190</v>
      </c>
      <c r="N1165" s="75">
        <f t="shared" si="3"/>
        <v>1590</v>
      </c>
      <c r="O1165" s="77" t="s">
        <v>370</v>
      </c>
      <c r="P1165" s="142">
        <v>46100.0</v>
      </c>
      <c r="Q1165" s="80">
        <v>0.6555555555555556</v>
      </c>
      <c r="R1165" s="84" t="str">
        <f t="shared" si="4"/>
        <v>1773909701313222090</v>
      </c>
      <c r="S1165" s="84"/>
      <c r="T1165" s="84"/>
    </row>
    <row r="1166" ht="22.5" customHeight="1">
      <c r="A1166" s="41" t="s">
        <v>1177</v>
      </c>
      <c r="B1166" s="44">
        <v>46100.0</v>
      </c>
      <c r="C1166" s="46" t="s">
        <v>601</v>
      </c>
      <c r="D1166" s="48" t="s">
        <v>2365</v>
      </c>
      <c r="E1166" s="51">
        <v>2.02600000000416E14</v>
      </c>
      <c r="F1166" s="53" t="s">
        <v>141</v>
      </c>
      <c r="G1166" s="57">
        <f t="array" ref="G1166">IF(F1166&lt;&gt;"",INDEX(tb_MainDatabase[Barcode],MATCH(F1166,tb_MainDatabase[Link],0)),"")</f>
        <v>8857128012037</v>
      </c>
      <c r="H1166" s="62" t="str">
        <f t="array" ref="H1166">IF(F1166&lt;&gt;"",INDEX(tb_MainDatabase[Grand],MATCH(F1166,tb_MainDatabase[Link],0)),"")</f>
        <v>EDP</v>
      </c>
      <c r="I1166" s="62" t="str">
        <f t="array" ref="I1166">IF(F1166&lt;&gt;"",INDEX(tb_MainDatabase[Size],MATCH(F1166,tb_MainDatabase[Link],0)),"")</f>
        <v>10 ml.</v>
      </c>
      <c r="J1166" s="65">
        <v>1.0</v>
      </c>
      <c r="K1166" s="57">
        <f t="array" ref="K1166">IF(F1166&lt;&gt;"",INDEX(tb_MainDatabase[ราคา],MATCH(F1166,tb_MainDatabase[Link],0)),"")*J1166</f>
        <v>450</v>
      </c>
      <c r="L1166" s="65">
        <v>50.0</v>
      </c>
      <c r="M1166" s="57">
        <f t="shared" si="2"/>
        <v>400</v>
      </c>
      <c r="N1166" s="75">
        <f t="shared" si="3"/>
        <v>0</v>
      </c>
      <c r="O1166" s="77"/>
      <c r="P1166" s="107"/>
      <c r="Q1166" s="80"/>
      <c r="R1166" s="84">
        <f t="shared" si="4"/>
        <v>0</v>
      </c>
      <c r="S1166" s="84"/>
      <c r="T1166" s="84"/>
    </row>
    <row r="1167" ht="22.5" customHeight="1">
      <c r="A1167" s="41" t="s">
        <v>1177</v>
      </c>
      <c r="B1167" s="44">
        <v>46100.0</v>
      </c>
      <c r="C1167" s="46" t="s">
        <v>601</v>
      </c>
      <c r="D1167" s="48" t="s">
        <v>2365</v>
      </c>
      <c r="E1167" s="51">
        <v>2.02600000000416E14</v>
      </c>
      <c r="F1167" s="53" t="s">
        <v>129</v>
      </c>
      <c r="G1167" s="57">
        <f t="array" ref="G1167">IF(F1167&lt;&gt;"",INDEX(tb_MainDatabase[Barcode],MATCH(F1167,tb_MainDatabase[Link],0)),"")</f>
        <v>8857128012034</v>
      </c>
      <c r="H1167" s="62" t="str">
        <f t="array" ref="H1167">IF(F1167&lt;&gt;"",INDEX(tb_MainDatabase[Grand],MATCH(F1167,tb_MainDatabase[Link],0)),"")</f>
        <v>EDP</v>
      </c>
      <c r="I1167" s="62" t="str">
        <f t="array" ref="I1167">IF(F1167&lt;&gt;"",INDEX(tb_MainDatabase[Size],MATCH(F1167,tb_MainDatabase[Link],0)),"")</f>
        <v>10 ml.</v>
      </c>
      <c r="J1167" s="65">
        <v>1.0</v>
      </c>
      <c r="K1167" s="57">
        <f t="array" ref="K1167">IF(F1167&lt;&gt;"",INDEX(tb_MainDatabase[ราคา],MATCH(F1167,tb_MainDatabase[Link],0)),"")*J1167</f>
        <v>450</v>
      </c>
      <c r="L1167" s="65">
        <v>450.0</v>
      </c>
      <c r="M1167" s="57">
        <f t="shared" si="2"/>
        <v>0</v>
      </c>
      <c r="N1167" s="75">
        <f t="shared" si="3"/>
        <v>0</v>
      </c>
      <c r="O1167" s="77"/>
      <c r="P1167" s="107"/>
      <c r="Q1167" s="80"/>
      <c r="R1167" s="84">
        <f t="shared" si="4"/>
        <v>0</v>
      </c>
      <c r="S1167" s="84"/>
      <c r="T1167" s="84"/>
    </row>
    <row r="1168" ht="22.5" customHeight="1">
      <c r="A1168" s="41" t="s">
        <v>1177</v>
      </c>
      <c r="B1168" s="44">
        <v>46100.0</v>
      </c>
      <c r="C1168" s="46" t="s">
        <v>601</v>
      </c>
      <c r="D1168" s="48" t="s">
        <v>2371</v>
      </c>
      <c r="E1168" s="51">
        <v>2.02600000000417E14</v>
      </c>
      <c r="F1168" s="53" t="s">
        <v>517</v>
      </c>
      <c r="G1168" s="57">
        <f t="array" ref="G1168">IF(F1168&lt;&gt;"",INDEX(tb_MainDatabase[Barcode],MATCH(F1168,tb_MainDatabase[Link],0)),"")</f>
        <v>8857128012058</v>
      </c>
      <c r="H1168" s="62" t="str">
        <f t="array" ref="H1168">IF(F1168&lt;&gt;"",INDEX(tb_MainDatabase[Grand],MATCH(F1168,tb_MainDatabase[Link],0)),"")</f>
        <v>EDP</v>
      </c>
      <c r="I1168" s="62" t="str">
        <f t="array" ref="I1168">IF(F1168&lt;&gt;"",INDEX(tb_MainDatabase[Size],MATCH(F1168,tb_MainDatabase[Link],0)),"")</f>
        <v>10 ml.</v>
      </c>
      <c r="J1168" s="65">
        <v>1.0</v>
      </c>
      <c r="K1168" s="57">
        <f t="array" ref="K1168">IF(F1168&lt;&gt;"",INDEX(tb_MainDatabase[ราคา],MATCH(F1168,tb_MainDatabase[Link],0)),"")*J1168</f>
        <v>450</v>
      </c>
      <c r="L1168" s="65">
        <v>50.0</v>
      </c>
      <c r="M1168" s="57">
        <f t="shared" si="2"/>
        <v>400</v>
      </c>
      <c r="N1168" s="75">
        <f t="shared" si="3"/>
        <v>400</v>
      </c>
      <c r="O1168" s="77" t="s">
        <v>60</v>
      </c>
      <c r="P1168" s="142">
        <v>46100.0</v>
      </c>
      <c r="Q1168" s="80">
        <v>0.8055555555555556</v>
      </c>
      <c r="R1168" s="84" t="str">
        <f t="shared" si="4"/>
        <v>1773909930268351951</v>
      </c>
      <c r="S1168" s="84"/>
      <c r="T1168" s="84"/>
    </row>
    <row r="1169" ht="22.5" customHeight="1">
      <c r="A1169" s="41" t="s">
        <v>1177</v>
      </c>
      <c r="B1169" s="44">
        <v>46101.0</v>
      </c>
      <c r="C1169" s="46" t="s">
        <v>1192</v>
      </c>
      <c r="D1169" s="48" t="s">
        <v>2373</v>
      </c>
      <c r="E1169" s="51">
        <v>2.02600000000418E14</v>
      </c>
      <c r="F1169" s="53" t="s">
        <v>120</v>
      </c>
      <c r="G1169" s="108">
        <f t="array" ref="G1169">IF(F1169&lt;&gt;"",INDEX(tb_MainDatabase[Barcode],MATCH(F1169,tb_MainDatabase[Link],0)),"")</f>
        <v>8857128012160</v>
      </c>
      <c r="H1169" s="62" t="str">
        <f t="array" ref="H1169">IF(F1169&lt;&gt;"",INDEX(tb_MainDatabase[Grand],MATCH(F1169,tb_MainDatabase[Link],0)),"")</f>
        <v>EDP</v>
      </c>
      <c r="I1169" s="62" t="str">
        <f t="array" ref="I1169">IF(F1169&lt;&gt;"",INDEX(tb_MainDatabase[Size],MATCH(F1169,tb_MainDatabase[Link],0)),"")</f>
        <v>10 ml.</v>
      </c>
      <c r="J1169" s="65">
        <v>1.0</v>
      </c>
      <c r="K1169" s="57">
        <f t="array" ref="K1169">IF(F1169&lt;&gt;"",INDEX(tb_MainDatabase[ราคา],MATCH(F1169,tb_MainDatabase[Link],0)),"")*J1169</f>
        <v>450</v>
      </c>
      <c r="L1169" s="65">
        <v>50.0</v>
      </c>
      <c r="M1169" s="57">
        <f t="shared" si="2"/>
        <v>400</v>
      </c>
      <c r="N1169" s="75">
        <f t="shared" si="3"/>
        <v>400</v>
      </c>
      <c r="O1169" s="77" t="s">
        <v>133</v>
      </c>
      <c r="P1169" s="142">
        <v>46101.0</v>
      </c>
      <c r="Q1169" s="80">
        <v>0.45694444444444443</v>
      </c>
      <c r="R1169" s="84" t="str">
        <f t="shared" si="4"/>
        <v>1773979098738435744</v>
      </c>
      <c r="S1169" s="84"/>
      <c r="T1169" s="84"/>
    </row>
    <row r="1170" ht="22.5" customHeight="1">
      <c r="A1170" s="41" t="s">
        <v>1177</v>
      </c>
      <c r="B1170" s="44">
        <v>46101.0</v>
      </c>
      <c r="C1170" s="46" t="s">
        <v>1192</v>
      </c>
      <c r="D1170" s="48" t="s">
        <v>2375</v>
      </c>
      <c r="E1170" s="51">
        <v>2.02600000000419E14</v>
      </c>
      <c r="F1170" s="53" t="s">
        <v>252</v>
      </c>
      <c r="G1170" s="57">
        <f t="array" ref="G1170">IF(F1170&lt;&gt;"",INDEX(tb_MainDatabase[Barcode],MATCH(F1170,tb_MainDatabase[Link],0)),"")</f>
        <v>8857128012035</v>
      </c>
      <c r="H1170" s="62" t="str">
        <f t="array" ref="H1170">IF(F1170&lt;&gt;"",INDEX(tb_MainDatabase[Grand],MATCH(F1170,tb_MainDatabase[Link],0)),"")</f>
        <v>EDP</v>
      </c>
      <c r="I1170" s="62" t="str">
        <f t="array" ref="I1170">IF(F1170&lt;&gt;"",INDEX(tb_MainDatabase[Size],MATCH(F1170,tb_MainDatabase[Link],0)),"")</f>
        <v>10 ml.</v>
      </c>
      <c r="J1170" s="65">
        <v>1.0</v>
      </c>
      <c r="K1170" s="57">
        <f t="array" ref="K1170">IF(F1170&lt;&gt;"",INDEX(tb_MainDatabase[ราคา],MATCH(F1170,tb_MainDatabase[Link],0)),"")*J1170</f>
        <v>450</v>
      </c>
      <c r="L1170" s="65">
        <v>50.0</v>
      </c>
      <c r="M1170" s="57">
        <f t="shared" si="2"/>
        <v>400</v>
      </c>
      <c r="N1170" s="75">
        <f t="shared" si="3"/>
        <v>400</v>
      </c>
      <c r="O1170" s="77" t="s">
        <v>133</v>
      </c>
      <c r="P1170" s="142">
        <v>46101.0</v>
      </c>
      <c r="Q1170" s="80">
        <v>0.5083333333333333</v>
      </c>
      <c r="R1170" s="84" t="str">
        <f t="shared" si="4"/>
        <v>1773983505350171021</v>
      </c>
      <c r="S1170" s="84"/>
      <c r="T1170" s="84"/>
    </row>
    <row r="1171" ht="22.5" customHeight="1">
      <c r="A1171" s="41" t="s">
        <v>1177</v>
      </c>
      <c r="B1171" s="44">
        <v>46101.0</v>
      </c>
      <c r="C1171" s="46" t="s">
        <v>1192</v>
      </c>
      <c r="D1171" s="48" t="s">
        <v>2378</v>
      </c>
      <c r="E1171" s="51">
        <v>2.0260000000042E14</v>
      </c>
      <c r="F1171" s="53" t="s">
        <v>175</v>
      </c>
      <c r="G1171" s="57">
        <f t="array" ref="G1171">IF(F1171&lt;&gt;"",INDEX(tb_MainDatabase[Barcode],MATCH(F1171,tb_MainDatabase[Link],0)),"")</f>
        <v>8857128011287</v>
      </c>
      <c r="H1171" s="62" t="str">
        <f t="array" ref="H1171">IF(F1171&lt;&gt;"",INDEX(tb_MainDatabase[Grand],MATCH(F1171,tb_MainDatabase[Link],0)),"")</f>
        <v>EDP</v>
      </c>
      <c r="I1171" s="62" t="str">
        <f t="array" ref="I1171">IF(F1171&lt;&gt;"",INDEX(tb_MainDatabase[Size],MATCH(F1171,tb_MainDatabase[Link],0)),"")</f>
        <v>50 ml.</v>
      </c>
      <c r="J1171" s="65">
        <v>1.0</v>
      </c>
      <c r="K1171" s="57">
        <f t="array" ref="K1171">IF(F1171&lt;&gt;"",INDEX(tb_MainDatabase[ราคา],MATCH(F1171,tb_MainDatabase[Link],0)),"")*J1171</f>
        <v>1890</v>
      </c>
      <c r="L1171" s="65">
        <v>200.0</v>
      </c>
      <c r="M1171" s="57">
        <f t="shared" si="2"/>
        <v>1690</v>
      </c>
      <c r="N1171" s="75">
        <f t="shared" si="3"/>
        <v>1690</v>
      </c>
      <c r="O1171" s="77" t="s">
        <v>370</v>
      </c>
      <c r="P1171" s="142">
        <v>46101.0</v>
      </c>
      <c r="Q1171" s="80">
        <v>0.5763888888888888</v>
      </c>
      <c r="R1171" s="84" t="str">
        <f t="shared" si="4"/>
        <v>1773989381796790070</v>
      </c>
      <c r="S1171" s="84"/>
      <c r="T1171" s="84"/>
    </row>
    <row r="1172" ht="22.5" customHeight="1">
      <c r="A1172" s="41" t="s">
        <v>1177</v>
      </c>
      <c r="B1172" s="44">
        <v>46101.0</v>
      </c>
      <c r="C1172" s="46" t="s">
        <v>1192</v>
      </c>
      <c r="D1172" s="48" t="s">
        <v>2378</v>
      </c>
      <c r="E1172" s="51">
        <v>2.0260000000042E14</v>
      </c>
      <c r="F1172" s="53" t="s">
        <v>201</v>
      </c>
      <c r="G1172" s="108">
        <f t="array" ref="G1172">IF(F1172&lt;&gt;"",INDEX(tb_MainDatabase[Barcode],MATCH(F1172,tb_MainDatabase[Link],0)),"")</f>
        <v>8857128012157</v>
      </c>
      <c r="H1172" s="62" t="str">
        <f t="array" ref="H1172">IF(F1172&lt;&gt;"",INDEX(tb_MainDatabase[Grand],MATCH(F1172,tb_MainDatabase[Link],0)),"")</f>
        <v>EDP</v>
      </c>
      <c r="I1172" s="62" t="str">
        <f t="array" ref="I1172">IF(F1172&lt;&gt;"",INDEX(tb_MainDatabase[Size],MATCH(F1172,tb_MainDatabase[Link],0)),"")</f>
        <v>10 ml.</v>
      </c>
      <c r="J1172" s="65">
        <v>1.0</v>
      </c>
      <c r="K1172" s="57">
        <f t="array" ref="K1172">IF(F1172&lt;&gt;"",INDEX(tb_MainDatabase[ราคา],MATCH(F1172,tb_MainDatabase[Link],0)),"")*J1172</f>
        <v>450</v>
      </c>
      <c r="L1172" s="65">
        <v>450.0</v>
      </c>
      <c r="M1172" s="57">
        <f t="shared" si="2"/>
        <v>0</v>
      </c>
      <c r="N1172" s="75">
        <f t="shared" si="3"/>
        <v>0</v>
      </c>
      <c r="O1172" s="77"/>
      <c r="P1172" s="107"/>
      <c r="Q1172" s="80"/>
      <c r="R1172" s="84">
        <f t="shared" si="4"/>
        <v>0</v>
      </c>
      <c r="S1172" s="84"/>
      <c r="T1172" s="84"/>
    </row>
    <row r="1173" ht="22.5" customHeight="1">
      <c r="A1173" s="41" t="s">
        <v>1177</v>
      </c>
      <c r="B1173" s="44">
        <v>46101.0</v>
      </c>
      <c r="C1173" s="46" t="s">
        <v>1192</v>
      </c>
      <c r="D1173" s="48" t="s">
        <v>2382</v>
      </c>
      <c r="E1173" s="51">
        <v>2.02600000000421E14</v>
      </c>
      <c r="F1173" s="53" t="s">
        <v>1434</v>
      </c>
      <c r="G1173" s="57">
        <f t="array" ref="G1173">IF(F1173&lt;&gt;"",INDEX(tb_MainDatabase[Barcode],MATCH(F1173,tb_MainDatabase[Link],0)),"")</f>
        <v>8857128012001</v>
      </c>
      <c r="H1173" s="62" t="str">
        <f t="array" ref="H1173">IF(F1173&lt;&gt;"",INDEX(tb_MainDatabase[Grand],MATCH(F1173,tb_MainDatabase[Link],0)),"")</f>
        <v>PARFUM</v>
      </c>
      <c r="I1173" s="62" t="str">
        <f t="array" ref="I1173">IF(F1173&lt;&gt;"",INDEX(tb_MainDatabase[Size],MATCH(F1173,tb_MainDatabase[Link],0)),"")</f>
        <v>30 ml.</v>
      </c>
      <c r="J1173" s="65">
        <v>1.0</v>
      </c>
      <c r="K1173" s="57">
        <f t="array" ref="K1173">IF(F1173&lt;&gt;"",INDEX(tb_MainDatabase[ราคา],MATCH(F1173,tb_MainDatabase[Link],0)),"")*J1173</f>
        <v>2190</v>
      </c>
      <c r="L1173" s="65">
        <v>200.0</v>
      </c>
      <c r="M1173" s="57">
        <f t="shared" si="2"/>
        <v>1990</v>
      </c>
      <c r="N1173" s="75">
        <f t="shared" si="3"/>
        <v>1990</v>
      </c>
      <c r="O1173" s="77" t="s">
        <v>370</v>
      </c>
      <c r="P1173" s="142">
        <v>46101.0</v>
      </c>
      <c r="Q1173" s="80">
        <v>0.6333333333333333</v>
      </c>
      <c r="R1173" s="84" t="str">
        <f t="shared" si="4"/>
        <v>1773994269658665381</v>
      </c>
      <c r="S1173" s="84"/>
      <c r="T1173" s="84"/>
    </row>
    <row r="1174" ht="22.5" customHeight="1">
      <c r="A1174" s="41" t="s">
        <v>1177</v>
      </c>
      <c r="B1174" s="44">
        <v>46101.0</v>
      </c>
      <c r="C1174" s="46" t="s">
        <v>1192</v>
      </c>
      <c r="D1174" s="48" t="s">
        <v>2382</v>
      </c>
      <c r="E1174" s="51">
        <v>2.02600000000421E14</v>
      </c>
      <c r="F1174" s="53" t="s">
        <v>1785</v>
      </c>
      <c r="G1174" s="57">
        <f t="array" ref="G1174">IF(F1174&lt;&gt;"",INDEX(tb_MainDatabase[Barcode],MATCH(F1174,tb_MainDatabase[Link],0)),"")</f>
        <v>8857128012146</v>
      </c>
      <c r="H1174" s="62" t="str">
        <f t="array" ref="H1174">IF(F1174&lt;&gt;"",INDEX(tb_MainDatabase[Grand],MATCH(F1174,tb_MainDatabase[Link],0)),"")</f>
        <v>EDP</v>
      </c>
      <c r="I1174" s="62" t="str">
        <f t="array" ref="I1174">IF(F1174&lt;&gt;"",INDEX(tb_MainDatabase[Size],MATCH(F1174,tb_MainDatabase[Link],0)),"")</f>
        <v>10 ml.</v>
      </c>
      <c r="J1174" s="65">
        <v>1.0</v>
      </c>
      <c r="K1174" s="57">
        <f t="array" ref="K1174">IF(F1174&lt;&gt;"",INDEX(tb_MainDatabase[ราคา],MATCH(F1174,tb_MainDatabase[Link],0)),"")*J1174</f>
        <v>450</v>
      </c>
      <c r="L1174" s="65">
        <v>450.0</v>
      </c>
      <c r="M1174" s="57">
        <f t="shared" si="2"/>
        <v>0</v>
      </c>
      <c r="N1174" s="75">
        <f t="shared" si="3"/>
        <v>0</v>
      </c>
      <c r="O1174" s="77"/>
      <c r="P1174" s="107"/>
      <c r="Q1174" s="80"/>
      <c r="R1174" s="84">
        <f t="shared" si="4"/>
        <v>0</v>
      </c>
      <c r="S1174" s="84"/>
      <c r="T1174" s="84"/>
    </row>
    <row r="1175" ht="22.5" customHeight="1">
      <c r="A1175" s="41" t="s">
        <v>1177</v>
      </c>
      <c r="B1175" s="44">
        <v>46101.0</v>
      </c>
      <c r="C1175" s="46" t="s">
        <v>1192</v>
      </c>
      <c r="D1175" s="48" t="s">
        <v>2382</v>
      </c>
      <c r="E1175" s="51">
        <v>2.02600000000421E14</v>
      </c>
      <c r="F1175" s="53" t="s">
        <v>1721</v>
      </c>
      <c r="G1175" s="57">
        <f t="array" ref="G1175">IF(F1175&lt;&gt;"",INDEX(tb_MainDatabase[Barcode],MATCH(F1175,tb_MainDatabase[Link],0)),"")</f>
        <v>8857128012150</v>
      </c>
      <c r="H1175" s="62" t="str">
        <f t="array" ref="H1175">IF(F1175&lt;&gt;"",INDEX(tb_MainDatabase[Grand],MATCH(F1175,tb_MainDatabase[Link],0)),"")</f>
        <v>EDP</v>
      </c>
      <c r="I1175" s="62" t="str">
        <f t="array" ref="I1175">IF(F1175&lt;&gt;"",INDEX(tb_MainDatabase[Size],MATCH(F1175,tb_MainDatabase[Link],0)),"")</f>
        <v>4 ml.</v>
      </c>
      <c r="J1175" s="65">
        <v>1.0</v>
      </c>
      <c r="K1175" s="57">
        <f t="array" ref="K1175">IF(F1175&lt;&gt;"",INDEX(tb_MainDatabase[ราคา],MATCH(F1175,tb_MainDatabase[Link],0)),"")*J1175</f>
        <v>179</v>
      </c>
      <c r="L1175" s="65">
        <v>179.0</v>
      </c>
      <c r="M1175" s="57">
        <f t="shared" si="2"/>
        <v>0</v>
      </c>
      <c r="N1175" s="75">
        <f t="shared" si="3"/>
        <v>0</v>
      </c>
      <c r="O1175" s="77"/>
      <c r="P1175" s="107"/>
      <c r="Q1175" s="80"/>
      <c r="R1175" s="84">
        <f t="shared" si="4"/>
        <v>0</v>
      </c>
      <c r="S1175" s="84"/>
      <c r="T1175" s="84"/>
    </row>
    <row r="1176" ht="22.5" customHeight="1">
      <c r="A1176" s="41" t="s">
        <v>1177</v>
      </c>
      <c r="B1176" s="44">
        <v>46101.0</v>
      </c>
      <c r="C1176" s="46" t="s">
        <v>1192</v>
      </c>
      <c r="D1176" s="48" t="s">
        <v>2387</v>
      </c>
      <c r="E1176" s="51">
        <v>2.02600000000422E14</v>
      </c>
      <c r="F1176" s="53" t="s">
        <v>64</v>
      </c>
      <c r="G1176" s="57">
        <f t="array" ref="G1176">IF(F1176&lt;&gt;"",INDEX(tb_MainDatabase[Barcode],MATCH(F1176,tb_MainDatabase[Link],0)),"")</f>
        <v>8857128011836</v>
      </c>
      <c r="H1176" s="62" t="str">
        <f t="array" ref="H1176">IF(F1176&lt;&gt;"",INDEX(tb_MainDatabase[Grand],MATCH(F1176,tb_MainDatabase[Link],0)),"")</f>
        <v>EDP</v>
      </c>
      <c r="I1176" s="62" t="str">
        <f t="array" ref="I1176">IF(F1176&lt;&gt;"",INDEX(tb_MainDatabase[Size],MATCH(F1176,tb_MainDatabase[Link],0)),"")</f>
        <v>30 ml.</v>
      </c>
      <c r="J1176" s="65">
        <v>1.0</v>
      </c>
      <c r="K1176" s="57">
        <f t="array" ref="K1176">IF(F1176&lt;&gt;"",INDEX(tb_MainDatabase[ราคา],MATCH(F1176,tb_MainDatabase[Link],0)),"")*J1176</f>
        <v>1290</v>
      </c>
      <c r="L1176" s="65">
        <v>100.0</v>
      </c>
      <c r="M1176" s="57">
        <f t="shared" si="2"/>
        <v>1190</v>
      </c>
      <c r="N1176" s="75">
        <f t="shared" si="3"/>
        <v>1190</v>
      </c>
      <c r="O1176" s="77" t="s">
        <v>370</v>
      </c>
      <c r="P1176" s="142">
        <v>46101.0</v>
      </c>
      <c r="Q1176" s="80">
        <v>0.69375</v>
      </c>
      <c r="R1176" s="84" t="str">
        <f t="shared" si="4"/>
        <v>1773999506551221217</v>
      </c>
      <c r="S1176" s="84"/>
      <c r="T1176" s="84"/>
    </row>
    <row r="1177" ht="22.5" customHeight="1">
      <c r="A1177" s="41" t="s">
        <v>1177</v>
      </c>
      <c r="B1177" s="44">
        <v>46101.0</v>
      </c>
      <c r="C1177" s="46" t="s">
        <v>1192</v>
      </c>
      <c r="D1177" s="48" t="s">
        <v>2387</v>
      </c>
      <c r="E1177" s="51">
        <v>2.02600000000422E14</v>
      </c>
      <c r="F1177" s="53" t="s">
        <v>1512</v>
      </c>
      <c r="G1177" s="57">
        <f t="array" ref="G1177">IF(F1177&lt;&gt;"",INDEX(tb_MainDatabase[Barcode],MATCH(F1177,tb_MainDatabase[Link],0)),"")</f>
        <v>8857128012066</v>
      </c>
      <c r="H1177" s="62" t="str">
        <f t="array" ref="H1177">IF(F1177&lt;&gt;"",INDEX(tb_MainDatabase[Grand],MATCH(F1177,tb_MainDatabase[Link],0)),"")</f>
        <v>EDP</v>
      </c>
      <c r="I1177" s="62" t="str">
        <f t="array" ref="I1177">IF(F1177&lt;&gt;"",INDEX(tb_MainDatabase[Size],MATCH(F1177,tb_MainDatabase[Link],0)),"")</f>
        <v>4 ml.</v>
      </c>
      <c r="J1177" s="65">
        <v>1.0</v>
      </c>
      <c r="K1177" s="57">
        <f t="array" ref="K1177">IF(F1177&lt;&gt;"",INDEX(tb_MainDatabase[ราคา],MATCH(F1177,tb_MainDatabase[Link],0)),"")*J1177</f>
        <v>179</v>
      </c>
      <c r="L1177" s="65">
        <v>179.0</v>
      </c>
      <c r="M1177" s="57">
        <f t="shared" si="2"/>
        <v>0</v>
      </c>
      <c r="N1177" s="75">
        <f t="shared" si="3"/>
        <v>0</v>
      </c>
      <c r="O1177" s="77"/>
      <c r="P1177" s="107"/>
      <c r="Q1177" s="80"/>
      <c r="R1177" s="84">
        <f t="shared" si="4"/>
        <v>0</v>
      </c>
      <c r="S1177" s="84"/>
      <c r="T1177" s="84"/>
    </row>
    <row r="1178" ht="22.5" customHeight="1">
      <c r="A1178" s="41" t="s">
        <v>1177</v>
      </c>
      <c r="B1178" s="44">
        <v>46101.0</v>
      </c>
      <c r="C1178" s="46" t="s">
        <v>1192</v>
      </c>
      <c r="D1178" s="48" t="s">
        <v>2391</v>
      </c>
      <c r="E1178" s="51">
        <v>2.02600000000423E14</v>
      </c>
      <c r="F1178" s="53" t="s">
        <v>1404</v>
      </c>
      <c r="G1178" s="57">
        <f t="array" ref="G1178">IF(F1178&lt;&gt;"",INDEX(tb_MainDatabase[Barcode],MATCH(F1178,tb_MainDatabase[Link],0)),"")</f>
        <v>8857128011164</v>
      </c>
      <c r="H1178" s="62" t="str">
        <f t="array" ref="H1178">IF(F1178&lt;&gt;"",INDEX(tb_MainDatabase[Grand],MATCH(F1178,tb_MainDatabase[Link],0)),"")</f>
        <v>EDP</v>
      </c>
      <c r="I1178" s="62" t="str">
        <f t="array" ref="I1178">IF(F1178&lt;&gt;"",INDEX(tb_MainDatabase[Size],MATCH(F1178,tb_MainDatabase[Link],0)),"")</f>
        <v>50 ml.</v>
      </c>
      <c r="J1178" s="65">
        <v>1.0</v>
      </c>
      <c r="K1178" s="57">
        <f t="array" ref="K1178">IF(F1178&lt;&gt;"",INDEX(tb_MainDatabase[ราคา],MATCH(F1178,tb_MainDatabase[Link],0)),"")*J1178</f>
        <v>1890</v>
      </c>
      <c r="L1178" s="65">
        <v>200.0</v>
      </c>
      <c r="M1178" s="57">
        <f t="shared" si="2"/>
        <v>1690</v>
      </c>
      <c r="N1178" s="75">
        <f t="shared" si="3"/>
        <v>3380</v>
      </c>
      <c r="O1178" s="77" t="s">
        <v>133</v>
      </c>
      <c r="P1178" s="142">
        <v>46101.0</v>
      </c>
      <c r="Q1178" s="80">
        <v>0.7</v>
      </c>
      <c r="R1178" s="84" t="str">
        <f t="shared" si="4"/>
        <v>1773999781669710961</v>
      </c>
      <c r="S1178" s="84"/>
      <c r="T1178" s="84"/>
    </row>
    <row r="1179" ht="22.5" customHeight="1">
      <c r="A1179" s="41" t="s">
        <v>1177</v>
      </c>
      <c r="B1179" s="44">
        <v>46101.0</v>
      </c>
      <c r="C1179" s="46" t="s">
        <v>1192</v>
      </c>
      <c r="D1179" s="48" t="s">
        <v>2391</v>
      </c>
      <c r="E1179" s="51">
        <v>2.02600000000423E14</v>
      </c>
      <c r="F1179" s="53" t="s">
        <v>1158</v>
      </c>
      <c r="G1179" s="57">
        <f t="array" ref="G1179">IF(F1179&lt;&gt;"",INDEX(tb_MainDatabase[Barcode],MATCH(F1179,tb_MainDatabase[Link],0)),"")</f>
        <v>8857128011034</v>
      </c>
      <c r="H1179" s="62" t="str">
        <f t="array" ref="H1179">IF(F1179&lt;&gt;"",INDEX(tb_MainDatabase[Grand],MATCH(F1179,tb_MainDatabase[Link],0)),"")</f>
        <v>EDP</v>
      </c>
      <c r="I1179" s="62" t="str">
        <f t="array" ref="I1179">IF(F1179&lt;&gt;"",INDEX(tb_MainDatabase[Size],MATCH(F1179,tb_MainDatabase[Link],0)),"")</f>
        <v>50 ml.</v>
      </c>
      <c r="J1179" s="65">
        <v>1.0</v>
      </c>
      <c r="K1179" s="57">
        <f t="array" ref="K1179">IF(F1179&lt;&gt;"",INDEX(tb_MainDatabase[ราคา],MATCH(F1179,tb_MainDatabase[Link],0)),"")*J1179</f>
        <v>1890</v>
      </c>
      <c r="L1179" s="65">
        <v>200.0</v>
      </c>
      <c r="M1179" s="57">
        <f t="shared" si="2"/>
        <v>1690</v>
      </c>
      <c r="N1179" s="75">
        <f t="shared" si="3"/>
        <v>0</v>
      </c>
      <c r="O1179" s="77"/>
      <c r="P1179" s="107"/>
      <c r="Q1179" s="80"/>
      <c r="R1179" s="84">
        <f t="shared" si="4"/>
        <v>0</v>
      </c>
      <c r="S1179" s="84"/>
      <c r="T1179" s="84"/>
    </row>
    <row r="1180" ht="22.5" customHeight="1">
      <c r="A1180" s="41" t="s">
        <v>1177</v>
      </c>
      <c r="B1180" s="44">
        <v>46101.0</v>
      </c>
      <c r="C1180" s="46" t="s">
        <v>1192</v>
      </c>
      <c r="D1180" s="48" t="s">
        <v>2391</v>
      </c>
      <c r="E1180" s="51">
        <v>2.02600000000423E14</v>
      </c>
      <c r="F1180" s="53" t="s">
        <v>239</v>
      </c>
      <c r="G1180" s="57">
        <f t="array" ref="G1180">IF(F1180&lt;&gt;"",INDEX(tb_MainDatabase[Barcode],MATCH(F1180,tb_MainDatabase[Link],0)),"")</f>
        <v>8857128012093</v>
      </c>
      <c r="H1180" s="62" t="str">
        <f t="array" ref="H1180">IF(F1180&lt;&gt;"",INDEX(tb_MainDatabase[Grand],MATCH(F1180,tb_MainDatabase[Link],0)),"")</f>
        <v>EDP</v>
      </c>
      <c r="I1180" s="62" t="str">
        <f t="array" ref="I1180">IF(F1180&lt;&gt;"",INDEX(tb_MainDatabase[Size],MATCH(F1180,tb_MainDatabase[Link],0)),"")</f>
        <v>10 ml.</v>
      </c>
      <c r="J1180" s="65">
        <v>1.0</v>
      </c>
      <c r="K1180" s="57">
        <f t="array" ref="K1180">IF(F1180&lt;&gt;"",INDEX(tb_MainDatabase[ราคา],MATCH(F1180,tb_MainDatabase[Link],0)),"")*J1180</f>
        <v>450</v>
      </c>
      <c r="L1180" s="65">
        <v>450.0</v>
      </c>
      <c r="M1180" s="57">
        <f t="shared" si="2"/>
        <v>0</v>
      </c>
      <c r="N1180" s="75">
        <f t="shared" si="3"/>
        <v>0</v>
      </c>
      <c r="O1180" s="77"/>
      <c r="P1180" s="107"/>
      <c r="Q1180" s="80"/>
      <c r="R1180" s="84">
        <f t="shared" si="4"/>
        <v>0</v>
      </c>
      <c r="S1180" s="84"/>
      <c r="T1180" s="84"/>
    </row>
    <row r="1181" ht="22.5" customHeight="1">
      <c r="A1181" s="41" t="s">
        <v>1177</v>
      </c>
      <c r="B1181" s="44">
        <v>46101.0</v>
      </c>
      <c r="C1181" s="46" t="s">
        <v>1192</v>
      </c>
      <c r="D1181" s="48" t="s">
        <v>2391</v>
      </c>
      <c r="E1181" s="51">
        <v>2.02600000000423E14</v>
      </c>
      <c r="F1181" s="53" t="s">
        <v>517</v>
      </c>
      <c r="G1181" s="57">
        <f t="array" ref="G1181">IF(F1181&lt;&gt;"",INDEX(tb_MainDatabase[Barcode],MATCH(F1181,tb_MainDatabase[Link],0)),"")</f>
        <v>8857128012058</v>
      </c>
      <c r="H1181" s="62" t="str">
        <f t="array" ref="H1181">IF(F1181&lt;&gt;"",INDEX(tb_MainDatabase[Grand],MATCH(F1181,tb_MainDatabase[Link],0)),"")</f>
        <v>EDP</v>
      </c>
      <c r="I1181" s="62" t="str">
        <f t="array" ref="I1181">IF(F1181&lt;&gt;"",INDEX(tb_MainDatabase[Size],MATCH(F1181,tb_MainDatabase[Link],0)),"")</f>
        <v>10 ml.</v>
      </c>
      <c r="J1181" s="65">
        <v>1.0</v>
      </c>
      <c r="K1181" s="57">
        <f t="array" ref="K1181">IF(F1181&lt;&gt;"",INDEX(tb_MainDatabase[ราคา],MATCH(F1181,tb_MainDatabase[Link],0)),"")*J1181</f>
        <v>450</v>
      </c>
      <c r="L1181" s="65">
        <v>450.0</v>
      </c>
      <c r="M1181" s="57">
        <f t="shared" si="2"/>
        <v>0</v>
      </c>
      <c r="N1181" s="75">
        <f t="shared" si="3"/>
        <v>0</v>
      </c>
      <c r="O1181" s="77"/>
      <c r="P1181" s="107"/>
      <c r="Q1181" s="80"/>
      <c r="R1181" s="84">
        <f t="shared" si="4"/>
        <v>0</v>
      </c>
      <c r="S1181" s="84"/>
      <c r="T1181" s="84"/>
    </row>
    <row r="1182" ht="22.5" customHeight="1">
      <c r="A1182" s="41" t="s">
        <v>1177</v>
      </c>
      <c r="B1182" s="44">
        <v>46101.0</v>
      </c>
      <c r="C1182" s="46" t="s">
        <v>1192</v>
      </c>
      <c r="D1182" s="48" t="s">
        <v>2399</v>
      </c>
      <c r="E1182" s="51">
        <v>2.02600000000424E14</v>
      </c>
      <c r="F1182" s="53" t="s">
        <v>1404</v>
      </c>
      <c r="G1182" s="57">
        <f t="array" ref="G1182">IF(F1182&lt;&gt;"",INDEX(tb_MainDatabase[Barcode],MATCH(F1182,tb_MainDatabase[Link],0)),"")</f>
        <v>8857128011164</v>
      </c>
      <c r="H1182" s="62" t="str">
        <f t="array" ref="H1182">IF(F1182&lt;&gt;"",INDEX(tb_MainDatabase[Grand],MATCH(F1182,tb_MainDatabase[Link],0)),"")</f>
        <v>EDP</v>
      </c>
      <c r="I1182" s="62" t="str">
        <f t="array" ref="I1182">IF(F1182&lt;&gt;"",INDEX(tb_MainDatabase[Size],MATCH(F1182,tb_MainDatabase[Link],0)),"")</f>
        <v>50 ml.</v>
      </c>
      <c r="J1182" s="65">
        <v>1.0</v>
      </c>
      <c r="K1182" s="57">
        <f t="array" ref="K1182">IF(F1182&lt;&gt;"",INDEX(tb_MainDatabase[ราคา],MATCH(F1182,tb_MainDatabase[Link],0)),"")*J1182</f>
        <v>1890</v>
      </c>
      <c r="L1182" s="65">
        <v>200.0</v>
      </c>
      <c r="M1182" s="57">
        <f t="shared" si="2"/>
        <v>1690</v>
      </c>
      <c r="N1182" s="75">
        <f t="shared" si="3"/>
        <v>3380</v>
      </c>
      <c r="O1182" s="77" t="s">
        <v>133</v>
      </c>
      <c r="P1182" s="142">
        <v>46101.0</v>
      </c>
      <c r="Q1182" s="80">
        <v>0.7013888888888888</v>
      </c>
      <c r="R1182" s="84" t="str">
        <f t="shared" si="4"/>
        <v>1774000176288258369</v>
      </c>
      <c r="S1182" s="84"/>
      <c r="T1182" s="84"/>
    </row>
    <row r="1183" ht="22.5" customHeight="1">
      <c r="A1183" s="41" t="s">
        <v>1177</v>
      </c>
      <c r="B1183" s="44">
        <v>46101.0</v>
      </c>
      <c r="C1183" s="46" t="s">
        <v>1192</v>
      </c>
      <c r="D1183" s="48" t="s">
        <v>2399</v>
      </c>
      <c r="E1183" s="51">
        <v>2.02600000000424E14</v>
      </c>
      <c r="F1183" s="53" t="s">
        <v>1158</v>
      </c>
      <c r="G1183" s="57">
        <f t="array" ref="G1183">IF(F1183&lt;&gt;"",INDEX(tb_MainDatabase[Barcode],MATCH(F1183,tb_MainDatabase[Link],0)),"")</f>
        <v>8857128011034</v>
      </c>
      <c r="H1183" s="62" t="str">
        <f t="array" ref="H1183">IF(F1183&lt;&gt;"",INDEX(tb_MainDatabase[Grand],MATCH(F1183,tb_MainDatabase[Link],0)),"")</f>
        <v>EDP</v>
      </c>
      <c r="I1183" s="62" t="str">
        <f t="array" ref="I1183">IF(F1183&lt;&gt;"",INDEX(tb_MainDatabase[Size],MATCH(F1183,tb_MainDatabase[Link],0)),"")</f>
        <v>50 ml.</v>
      </c>
      <c r="J1183" s="65">
        <v>1.0</v>
      </c>
      <c r="K1183" s="57">
        <f t="array" ref="K1183">IF(F1183&lt;&gt;"",INDEX(tb_MainDatabase[ราคา],MATCH(F1183,tb_MainDatabase[Link],0)),"")*J1183</f>
        <v>1890</v>
      </c>
      <c r="L1183" s="65">
        <v>200.0</v>
      </c>
      <c r="M1183" s="57">
        <f t="shared" si="2"/>
        <v>1690</v>
      </c>
      <c r="N1183" s="75">
        <f t="shared" si="3"/>
        <v>0</v>
      </c>
      <c r="O1183" s="77"/>
      <c r="P1183" s="107"/>
      <c r="Q1183" s="80"/>
      <c r="R1183" s="84">
        <f t="shared" si="4"/>
        <v>0</v>
      </c>
      <c r="S1183" s="84"/>
      <c r="T1183" s="84"/>
    </row>
    <row r="1184" ht="22.5" customHeight="1">
      <c r="A1184" s="41" t="s">
        <v>1177</v>
      </c>
      <c r="B1184" s="44">
        <v>46101.0</v>
      </c>
      <c r="C1184" s="46" t="s">
        <v>1192</v>
      </c>
      <c r="D1184" s="48" t="s">
        <v>2399</v>
      </c>
      <c r="E1184" s="51">
        <v>2.02600000000424E14</v>
      </c>
      <c r="F1184" s="53" t="s">
        <v>239</v>
      </c>
      <c r="G1184" s="57">
        <f t="array" ref="G1184">IF(F1184&lt;&gt;"",INDEX(tb_MainDatabase[Barcode],MATCH(F1184,tb_MainDatabase[Link],0)),"")</f>
        <v>8857128012093</v>
      </c>
      <c r="H1184" s="62" t="str">
        <f t="array" ref="H1184">IF(F1184&lt;&gt;"",INDEX(tb_MainDatabase[Grand],MATCH(F1184,tb_MainDatabase[Link],0)),"")</f>
        <v>EDP</v>
      </c>
      <c r="I1184" s="62" t="str">
        <f t="array" ref="I1184">IF(F1184&lt;&gt;"",INDEX(tb_MainDatabase[Size],MATCH(F1184,tb_MainDatabase[Link],0)),"")</f>
        <v>10 ml.</v>
      </c>
      <c r="J1184" s="65">
        <v>1.0</v>
      </c>
      <c r="K1184" s="57">
        <f t="array" ref="K1184">IF(F1184&lt;&gt;"",INDEX(tb_MainDatabase[ราคา],MATCH(F1184,tb_MainDatabase[Link],0)),"")*J1184</f>
        <v>450</v>
      </c>
      <c r="L1184" s="65">
        <v>450.0</v>
      </c>
      <c r="M1184" s="57">
        <f t="shared" si="2"/>
        <v>0</v>
      </c>
      <c r="N1184" s="75">
        <f t="shared" si="3"/>
        <v>0</v>
      </c>
      <c r="O1184" s="77"/>
      <c r="P1184" s="107"/>
      <c r="Q1184" s="80"/>
      <c r="R1184" s="84">
        <f t="shared" si="4"/>
        <v>0</v>
      </c>
      <c r="S1184" s="84"/>
      <c r="T1184" s="84"/>
    </row>
    <row r="1185" ht="22.5" customHeight="1">
      <c r="A1185" s="41" t="s">
        <v>1177</v>
      </c>
      <c r="B1185" s="44">
        <v>46101.0</v>
      </c>
      <c r="C1185" s="46" t="s">
        <v>1192</v>
      </c>
      <c r="D1185" s="48" t="s">
        <v>2399</v>
      </c>
      <c r="E1185" s="51">
        <v>2.02600000000424E14</v>
      </c>
      <c r="F1185" s="53" t="s">
        <v>517</v>
      </c>
      <c r="G1185" s="57">
        <f t="array" ref="G1185">IF(F1185&lt;&gt;"",INDEX(tb_MainDatabase[Barcode],MATCH(F1185,tb_MainDatabase[Link],0)),"")</f>
        <v>8857128012058</v>
      </c>
      <c r="H1185" s="62" t="str">
        <f t="array" ref="H1185">IF(F1185&lt;&gt;"",INDEX(tb_MainDatabase[Grand],MATCH(F1185,tb_MainDatabase[Link],0)),"")</f>
        <v>EDP</v>
      </c>
      <c r="I1185" s="62" t="str">
        <f t="array" ref="I1185">IF(F1185&lt;&gt;"",INDEX(tb_MainDatabase[Size],MATCH(F1185,tb_MainDatabase[Link],0)),"")</f>
        <v>10 ml.</v>
      </c>
      <c r="J1185" s="65">
        <v>1.0</v>
      </c>
      <c r="K1185" s="57">
        <f t="array" ref="K1185">IF(F1185&lt;&gt;"",INDEX(tb_MainDatabase[ราคา],MATCH(F1185,tb_MainDatabase[Link],0)),"")*J1185</f>
        <v>450</v>
      </c>
      <c r="L1185" s="65">
        <v>450.0</v>
      </c>
      <c r="M1185" s="57">
        <f t="shared" si="2"/>
        <v>0</v>
      </c>
      <c r="N1185" s="75">
        <f t="shared" si="3"/>
        <v>0</v>
      </c>
      <c r="O1185" s="77"/>
      <c r="P1185" s="107"/>
      <c r="Q1185" s="80"/>
      <c r="R1185" s="84">
        <f t="shared" si="4"/>
        <v>0</v>
      </c>
      <c r="S1185" s="84"/>
      <c r="T1185" s="84"/>
    </row>
    <row r="1186" ht="22.5" customHeight="1">
      <c r="A1186" s="41" t="s">
        <v>1177</v>
      </c>
      <c r="B1186" s="44">
        <v>46101.0</v>
      </c>
      <c r="C1186" s="46" t="s">
        <v>1192</v>
      </c>
      <c r="D1186" s="48" t="s">
        <v>2405</v>
      </c>
      <c r="E1186" s="51">
        <v>2.02600000000425E14</v>
      </c>
      <c r="F1186" s="53" t="s">
        <v>1089</v>
      </c>
      <c r="G1186" s="57">
        <f t="array" ref="G1186">IF(F1186&lt;&gt;"",INDEX(tb_MainDatabase[Barcode],MATCH(F1186,tb_MainDatabase[Link],0)),"")</f>
        <v>8857128011294</v>
      </c>
      <c r="H1186" s="62" t="str">
        <f t="array" ref="H1186">IF(F1186&lt;&gt;"",INDEX(tb_MainDatabase[Grand],MATCH(F1186,tb_MainDatabase[Link],0)),"")</f>
        <v>EDP</v>
      </c>
      <c r="I1186" s="62" t="str">
        <f t="array" ref="I1186">IF(F1186&lt;&gt;"",INDEX(tb_MainDatabase[Size],MATCH(F1186,tb_MainDatabase[Link],0)),"")</f>
        <v>50 ml.</v>
      </c>
      <c r="J1186" s="65">
        <v>1.0</v>
      </c>
      <c r="K1186" s="57">
        <f t="array" ref="K1186">IF(F1186&lt;&gt;"",INDEX(tb_MainDatabase[ราคา],MATCH(F1186,tb_MainDatabase[Link],0)),"")*J1186</f>
        <v>1890</v>
      </c>
      <c r="L1186" s="65">
        <v>200.0</v>
      </c>
      <c r="M1186" s="57">
        <f t="shared" si="2"/>
        <v>1690</v>
      </c>
      <c r="N1186" s="75">
        <f t="shared" si="3"/>
        <v>1690</v>
      </c>
      <c r="O1186" s="77" t="s">
        <v>133</v>
      </c>
      <c r="P1186" s="142">
        <v>46101.0</v>
      </c>
      <c r="Q1186" s="80">
        <v>0.7118055555555556</v>
      </c>
      <c r="R1186" s="84" t="str">
        <f t="shared" si="4"/>
        <v>1774001102226770669</v>
      </c>
      <c r="S1186" s="84"/>
      <c r="T1186" s="84"/>
    </row>
    <row r="1187" ht="22.5" customHeight="1">
      <c r="A1187" s="41" t="s">
        <v>1177</v>
      </c>
      <c r="B1187" s="44">
        <v>46101.0</v>
      </c>
      <c r="C1187" s="46" t="s">
        <v>1192</v>
      </c>
      <c r="D1187" s="48" t="s">
        <v>2405</v>
      </c>
      <c r="E1187" s="51">
        <v>2.02600000000425E14</v>
      </c>
      <c r="F1187" s="53" t="s">
        <v>288</v>
      </c>
      <c r="G1187" s="57">
        <f t="array" ref="G1187">IF(F1187&lt;&gt;"",INDEX(tb_MainDatabase[Barcode],MATCH(F1187,tb_MainDatabase[Link],0)),"")</f>
        <v>8857128012062</v>
      </c>
      <c r="H1187" s="62" t="str">
        <f t="array" ref="H1187">IF(F1187&lt;&gt;"",INDEX(tb_MainDatabase[Grand],MATCH(F1187,tb_MainDatabase[Link],0)),"")</f>
        <v>EDP</v>
      </c>
      <c r="I1187" s="62" t="str">
        <f t="array" ref="I1187">IF(F1187&lt;&gt;"",INDEX(tb_MainDatabase[Size],MATCH(F1187,tb_MainDatabase[Link],0)),"")</f>
        <v>10 ml.</v>
      </c>
      <c r="J1187" s="65">
        <v>1.0</v>
      </c>
      <c r="K1187" s="57">
        <f t="array" ref="K1187">IF(F1187&lt;&gt;"",INDEX(tb_MainDatabase[ราคา],MATCH(F1187,tb_MainDatabase[Link],0)),"")*J1187</f>
        <v>450</v>
      </c>
      <c r="L1187" s="65">
        <v>450.0</v>
      </c>
      <c r="M1187" s="57">
        <f t="shared" si="2"/>
        <v>0</v>
      </c>
      <c r="N1187" s="75">
        <f t="shared" si="3"/>
        <v>0</v>
      </c>
      <c r="O1187" s="77"/>
      <c r="P1187" s="107"/>
      <c r="Q1187" s="80"/>
      <c r="R1187" s="84">
        <f t="shared" si="4"/>
        <v>0</v>
      </c>
      <c r="S1187" s="84"/>
      <c r="T1187" s="84"/>
    </row>
    <row r="1188" ht="22.5" customHeight="1">
      <c r="A1188" s="41" t="s">
        <v>1177</v>
      </c>
      <c r="B1188" s="44">
        <v>46101.0</v>
      </c>
      <c r="C1188" s="46" t="s">
        <v>1192</v>
      </c>
      <c r="D1188" s="48" t="s">
        <v>2409</v>
      </c>
      <c r="E1188" s="51">
        <v>2.02600000000426E14</v>
      </c>
      <c r="F1188" s="53" t="s">
        <v>81</v>
      </c>
      <c r="G1188" s="57">
        <f t="array" ref="G1188">IF(F1188&lt;&gt;"",INDEX(tb_MainDatabase[Barcode],MATCH(F1188,tb_MainDatabase[Link],0)),"")</f>
        <v>8857128011119</v>
      </c>
      <c r="H1188" s="62" t="str">
        <f t="array" ref="H1188">IF(F1188&lt;&gt;"",INDEX(tb_MainDatabase[Grand],MATCH(F1188,tb_MainDatabase[Link],0)),"")</f>
        <v>EDP</v>
      </c>
      <c r="I1188" s="62" t="str">
        <f t="array" ref="I1188">IF(F1188&lt;&gt;"",INDEX(tb_MainDatabase[Size],MATCH(F1188,tb_MainDatabase[Link],0)),"")</f>
        <v>50 ml.</v>
      </c>
      <c r="J1188" s="65">
        <v>1.0</v>
      </c>
      <c r="K1188" s="57">
        <f t="array" ref="K1188">IF(F1188&lt;&gt;"",INDEX(tb_MainDatabase[ราคา],MATCH(F1188,tb_MainDatabase[Link],0)),"")*J1188</f>
        <v>1890</v>
      </c>
      <c r="L1188" s="65">
        <v>200.0</v>
      </c>
      <c r="M1188" s="57">
        <f t="shared" si="2"/>
        <v>1690</v>
      </c>
      <c r="N1188" s="75">
        <f t="shared" si="3"/>
        <v>1690</v>
      </c>
      <c r="O1188" s="77" t="s">
        <v>370</v>
      </c>
      <c r="P1188" s="142">
        <v>46101.0</v>
      </c>
      <c r="Q1188" s="80">
        <v>0.7138888888888889</v>
      </c>
      <c r="R1188" s="84" t="str">
        <f t="shared" si="4"/>
        <v>1774001160606992167</v>
      </c>
      <c r="S1188" s="84"/>
      <c r="T1188" s="84"/>
    </row>
    <row r="1189" ht="22.5" customHeight="1">
      <c r="A1189" s="41" t="s">
        <v>1177</v>
      </c>
      <c r="B1189" s="44">
        <v>46101.0</v>
      </c>
      <c r="C1189" s="46" t="s">
        <v>1192</v>
      </c>
      <c r="D1189" s="48" t="s">
        <v>2409</v>
      </c>
      <c r="E1189" s="51">
        <v>2.02600000000426E14</v>
      </c>
      <c r="F1189" s="53" t="s">
        <v>129</v>
      </c>
      <c r="G1189" s="57">
        <f t="array" ref="G1189">IF(F1189&lt;&gt;"",INDEX(tb_MainDatabase[Barcode],MATCH(F1189,tb_MainDatabase[Link],0)),"")</f>
        <v>8857128012034</v>
      </c>
      <c r="H1189" s="62" t="str">
        <f t="array" ref="H1189">IF(F1189&lt;&gt;"",INDEX(tb_MainDatabase[Grand],MATCH(F1189,tb_MainDatabase[Link],0)),"")</f>
        <v>EDP</v>
      </c>
      <c r="I1189" s="62" t="str">
        <f t="array" ref="I1189">IF(F1189&lt;&gt;"",INDEX(tb_MainDatabase[Size],MATCH(F1189,tb_MainDatabase[Link],0)),"")</f>
        <v>10 ml.</v>
      </c>
      <c r="J1189" s="65">
        <v>1.0</v>
      </c>
      <c r="K1189" s="57">
        <f t="array" ref="K1189">IF(F1189&lt;&gt;"",INDEX(tb_MainDatabase[ราคา],MATCH(F1189,tb_MainDatabase[Link],0)),"")*J1189</f>
        <v>450</v>
      </c>
      <c r="L1189" s="65">
        <v>450.0</v>
      </c>
      <c r="M1189" s="57">
        <f t="shared" si="2"/>
        <v>0</v>
      </c>
      <c r="N1189" s="75">
        <f t="shared" si="3"/>
        <v>0</v>
      </c>
      <c r="O1189" s="77"/>
      <c r="P1189" s="107"/>
      <c r="Q1189" s="80"/>
      <c r="R1189" s="84">
        <f t="shared" si="4"/>
        <v>0</v>
      </c>
      <c r="S1189" s="84"/>
      <c r="T1189" s="84"/>
    </row>
    <row r="1190" ht="22.5" customHeight="1">
      <c r="A1190" s="41" t="s">
        <v>1177</v>
      </c>
      <c r="B1190" s="44">
        <v>46101.0</v>
      </c>
      <c r="C1190" s="46" t="s">
        <v>1192</v>
      </c>
      <c r="D1190" s="48" t="s">
        <v>2412</v>
      </c>
      <c r="E1190" s="51">
        <v>2.02600000000427E14</v>
      </c>
      <c r="F1190" s="53" t="s">
        <v>81</v>
      </c>
      <c r="G1190" s="57">
        <f t="array" ref="G1190">IF(F1190&lt;&gt;"",INDEX(tb_MainDatabase[Barcode],MATCH(F1190,tb_MainDatabase[Link],0)),"")</f>
        <v>8857128011119</v>
      </c>
      <c r="H1190" s="62" t="str">
        <f t="array" ref="H1190">IF(F1190&lt;&gt;"",INDEX(tb_MainDatabase[Grand],MATCH(F1190,tb_MainDatabase[Link],0)),"")</f>
        <v>EDP</v>
      </c>
      <c r="I1190" s="62" t="str">
        <f t="array" ref="I1190">IF(F1190&lt;&gt;"",INDEX(tb_MainDatabase[Size],MATCH(F1190,tb_MainDatabase[Link],0)),"")</f>
        <v>50 ml.</v>
      </c>
      <c r="J1190" s="65">
        <v>1.0</v>
      </c>
      <c r="K1190" s="57">
        <f t="array" ref="K1190">IF(F1190&lt;&gt;"",INDEX(tb_MainDatabase[ราคา],MATCH(F1190,tb_MainDatabase[Link],0)),"")*J1190</f>
        <v>1890</v>
      </c>
      <c r="L1190" s="65">
        <v>200.0</v>
      </c>
      <c r="M1190" s="57">
        <f t="shared" si="2"/>
        <v>1690</v>
      </c>
      <c r="N1190" s="75">
        <f t="shared" si="3"/>
        <v>1690</v>
      </c>
      <c r="O1190" s="77" t="s">
        <v>60</v>
      </c>
      <c r="P1190" s="142">
        <v>46101.0</v>
      </c>
      <c r="Q1190" s="80">
        <v>0.8972222222222223</v>
      </c>
      <c r="R1190" s="84" t="str">
        <f t="shared" si="4"/>
        <v>1774017153731434930</v>
      </c>
      <c r="S1190" s="84"/>
      <c r="T1190" s="84"/>
    </row>
    <row r="1191" ht="22.5" customHeight="1">
      <c r="A1191" s="41" t="s">
        <v>1177</v>
      </c>
      <c r="B1191" s="44">
        <v>46101.0</v>
      </c>
      <c r="C1191" s="46" t="s">
        <v>1192</v>
      </c>
      <c r="D1191" s="48" t="s">
        <v>2412</v>
      </c>
      <c r="E1191" s="51">
        <v>2.02600000000427E14</v>
      </c>
      <c r="F1191" s="53" t="s">
        <v>1796</v>
      </c>
      <c r="G1191" s="108">
        <f t="array" ref="G1191">IF(F1191&lt;&gt;"",INDEX(tb_MainDatabase[Barcode],MATCH(F1191,tb_MainDatabase[Link],0)),"")</f>
        <v>8857128012154</v>
      </c>
      <c r="H1191" s="62" t="str">
        <f t="array" ref="H1191">IF(F1191&lt;&gt;"",INDEX(tb_MainDatabase[Grand],MATCH(F1191,tb_MainDatabase[Link],0)),"")</f>
        <v>EDP</v>
      </c>
      <c r="I1191" s="62" t="str">
        <f t="array" ref="I1191">IF(F1191&lt;&gt;"",INDEX(tb_MainDatabase[Size],MATCH(F1191,tb_MainDatabase[Link],0)),"")</f>
        <v>10 ml.</v>
      </c>
      <c r="J1191" s="65">
        <v>1.0</v>
      </c>
      <c r="K1191" s="57">
        <f t="array" ref="K1191">IF(F1191&lt;&gt;"",INDEX(tb_MainDatabase[ราคา],MATCH(F1191,tb_MainDatabase[Link],0)),"")*J1191</f>
        <v>450</v>
      </c>
      <c r="L1191" s="65">
        <v>450.0</v>
      </c>
      <c r="M1191" s="57">
        <f t="shared" si="2"/>
        <v>0</v>
      </c>
      <c r="N1191" s="75">
        <f t="shared" si="3"/>
        <v>0</v>
      </c>
      <c r="O1191" s="77"/>
      <c r="P1191" s="107"/>
      <c r="Q1191" s="80"/>
      <c r="R1191" s="84">
        <f t="shared" si="4"/>
        <v>0</v>
      </c>
      <c r="S1191" s="84"/>
      <c r="T1191" s="84"/>
    </row>
    <row r="1192" ht="22.5" customHeight="1">
      <c r="A1192" s="41" t="s">
        <v>1177</v>
      </c>
      <c r="B1192" s="44">
        <v>46102.0</v>
      </c>
      <c r="C1192" s="46" t="s">
        <v>1192</v>
      </c>
      <c r="D1192" s="48" t="s">
        <v>2416</v>
      </c>
      <c r="E1192" s="51">
        <v>2.02600000000428E14</v>
      </c>
      <c r="F1192" s="53" t="s">
        <v>66</v>
      </c>
      <c r="G1192" s="57">
        <f t="array" ref="G1192">IF(F1192&lt;&gt;"",INDEX(tb_MainDatabase[Barcode],MATCH(F1192,tb_MainDatabase[Link],0)),"")</f>
        <v>8857128011713</v>
      </c>
      <c r="H1192" s="62" t="str">
        <f t="array" ref="H1192">IF(F1192&lt;&gt;"",INDEX(tb_MainDatabase[Grand],MATCH(F1192,tb_MainDatabase[Link],0)),"")</f>
        <v>EDP+</v>
      </c>
      <c r="I1192" s="62" t="str">
        <f t="array" ref="I1192">IF(F1192&lt;&gt;"",INDEX(tb_MainDatabase[Size],MATCH(F1192,tb_MainDatabase[Link],0)),"")</f>
        <v>50 ml.</v>
      </c>
      <c r="J1192" s="65">
        <v>1.0</v>
      </c>
      <c r="K1192" s="57">
        <f t="array" ref="K1192">IF(F1192&lt;&gt;"",INDEX(tb_MainDatabase[ราคา],MATCH(F1192,tb_MainDatabase[Link],0)),"")*J1192</f>
        <v>2890</v>
      </c>
      <c r="L1192" s="65">
        <v>200.0</v>
      </c>
      <c r="M1192" s="57">
        <f t="shared" si="2"/>
        <v>2690</v>
      </c>
      <c r="N1192" s="75">
        <f t="shared" si="3"/>
        <v>2690</v>
      </c>
      <c r="O1192" s="77" t="s">
        <v>370</v>
      </c>
      <c r="P1192" s="142">
        <v>46102.0</v>
      </c>
      <c r="Q1192" s="80">
        <v>0.5270833333333333</v>
      </c>
      <c r="R1192" s="84" t="str">
        <f t="shared" si="4"/>
        <v>1774071488730878609</v>
      </c>
      <c r="S1192" s="84"/>
      <c r="T1192" s="84"/>
    </row>
    <row r="1193" ht="22.5" customHeight="1">
      <c r="A1193" s="41" t="s">
        <v>1177</v>
      </c>
      <c r="B1193" s="44">
        <v>46102.0</v>
      </c>
      <c r="C1193" s="46" t="s">
        <v>1192</v>
      </c>
      <c r="D1193" s="48" t="s">
        <v>2416</v>
      </c>
      <c r="E1193" s="51">
        <v>2.02600000000428E14</v>
      </c>
      <c r="F1193" s="53" t="s">
        <v>1092</v>
      </c>
      <c r="G1193" s="57">
        <f t="array" ref="G1193">IF(F1193&lt;&gt;"",INDEX(tb_MainDatabase[Barcode],MATCH(F1193,tb_MainDatabase[Link],0)),"")</f>
        <v>8857128012077</v>
      </c>
      <c r="H1193" s="62" t="str">
        <f t="array" ref="H1193">IF(F1193&lt;&gt;"",INDEX(tb_MainDatabase[Grand],MATCH(F1193,tb_MainDatabase[Link],0)),"")</f>
        <v>EDP</v>
      </c>
      <c r="I1193" s="62" t="str">
        <f t="array" ref="I1193">IF(F1193&lt;&gt;"",INDEX(tb_MainDatabase[Size],MATCH(F1193,tb_MainDatabase[Link],0)),"")</f>
        <v>10 ml.</v>
      </c>
      <c r="J1193" s="65">
        <v>1.0</v>
      </c>
      <c r="K1193" s="57">
        <f t="array" ref="K1193">IF(F1193&lt;&gt;"",INDEX(tb_MainDatabase[ราคา],MATCH(F1193,tb_MainDatabase[Link],0)),"")*J1193</f>
        <v>450</v>
      </c>
      <c r="L1193" s="65">
        <v>450.0</v>
      </c>
      <c r="M1193" s="57">
        <f t="shared" si="2"/>
        <v>0</v>
      </c>
      <c r="N1193" s="75">
        <f t="shared" si="3"/>
        <v>0</v>
      </c>
      <c r="O1193" s="77"/>
      <c r="P1193" s="107"/>
      <c r="Q1193" s="80"/>
      <c r="R1193" s="84">
        <f t="shared" si="4"/>
        <v>0</v>
      </c>
      <c r="S1193" s="84"/>
      <c r="T1193" s="84"/>
    </row>
    <row r="1194" ht="22.5" customHeight="1">
      <c r="A1194" s="41" t="s">
        <v>1177</v>
      </c>
      <c r="B1194" s="44">
        <v>46102.0</v>
      </c>
      <c r="C1194" s="46" t="s">
        <v>1192</v>
      </c>
      <c r="D1194" s="48" t="s">
        <v>2416</v>
      </c>
      <c r="E1194" s="51">
        <v>2.02600000000428E14</v>
      </c>
      <c r="F1194" s="53" t="s">
        <v>1202</v>
      </c>
      <c r="G1194" s="57">
        <f t="array" ref="G1194">IF(F1194&lt;&gt;"",INDEX(tb_MainDatabase[Barcode],MATCH(F1194,tb_MainDatabase[Link],0)),"")</f>
        <v>8857128012071</v>
      </c>
      <c r="H1194" s="62" t="str">
        <f t="array" ref="H1194">IF(F1194&lt;&gt;"",INDEX(tb_MainDatabase[Grand],MATCH(F1194,tb_MainDatabase[Link],0)),"")</f>
        <v>EDP</v>
      </c>
      <c r="I1194" s="62" t="str">
        <f t="array" ref="I1194">IF(F1194&lt;&gt;"",INDEX(tb_MainDatabase[Size],MATCH(F1194,tb_MainDatabase[Link],0)),"")</f>
        <v>4 ml.</v>
      </c>
      <c r="J1194" s="65">
        <v>1.0</v>
      </c>
      <c r="K1194" s="57">
        <f t="array" ref="K1194">IF(F1194&lt;&gt;"",INDEX(tb_MainDatabase[ราคา],MATCH(F1194,tb_MainDatabase[Link],0)),"")*J1194</f>
        <v>179</v>
      </c>
      <c r="L1194" s="65">
        <v>179.0</v>
      </c>
      <c r="M1194" s="57">
        <f t="shared" si="2"/>
        <v>0</v>
      </c>
      <c r="N1194" s="75">
        <f t="shared" si="3"/>
        <v>0</v>
      </c>
      <c r="O1194" s="77"/>
      <c r="P1194" s="107"/>
      <c r="Q1194" s="80"/>
      <c r="R1194" s="84">
        <f t="shared" si="4"/>
        <v>0</v>
      </c>
      <c r="S1194" s="84"/>
      <c r="T1194" s="84"/>
    </row>
    <row r="1195" ht="22.5" customHeight="1">
      <c r="A1195" s="41" t="s">
        <v>1177</v>
      </c>
      <c r="B1195" s="44">
        <v>46102.0</v>
      </c>
      <c r="C1195" s="46" t="s">
        <v>1192</v>
      </c>
      <c r="D1195" s="48" t="s">
        <v>2421</v>
      </c>
      <c r="E1195" s="51">
        <v>2.02600000000429E14</v>
      </c>
      <c r="F1195" s="53" t="s">
        <v>175</v>
      </c>
      <c r="G1195" s="57">
        <f t="array" ref="G1195">IF(F1195&lt;&gt;"",INDEX(tb_MainDatabase[Barcode],MATCH(F1195,tb_MainDatabase[Link],0)),"")</f>
        <v>8857128011287</v>
      </c>
      <c r="H1195" s="62" t="str">
        <f t="array" ref="H1195">IF(F1195&lt;&gt;"",INDEX(tb_MainDatabase[Grand],MATCH(F1195,tb_MainDatabase[Link],0)),"")</f>
        <v>EDP</v>
      </c>
      <c r="I1195" s="62" t="str">
        <f t="array" ref="I1195">IF(F1195&lt;&gt;"",INDEX(tb_MainDatabase[Size],MATCH(F1195,tb_MainDatabase[Link],0)),"")</f>
        <v>50 ml.</v>
      </c>
      <c r="J1195" s="65">
        <v>1.0</v>
      </c>
      <c r="K1195" s="57">
        <f t="array" ref="K1195">IF(F1195&lt;&gt;"",INDEX(tb_MainDatabase[ราคา],MATCH(F1195,tb_MainDatabase[Link],0)),"")*J1195</f>
        <v>1890</v>
      </c>
      <c r="L1195" s="65">
        <v>200.0</v>
      </c>
      <c r="M1195" s="57">
        <f t="shared" si="2"/>
        <v>1690</v>
      </c>
      <c r="N1195" s="75">
        <f t="shared" si="3"/>
        <v>1690</v>
      </c>
      <c r="O1195" s="77" t="s">
        <v>370</v>
      </c>
      <c r="P1195" s="142">
        <v>46102.0</v>
      </c>
      <c r="Q1195" s="80">
        <v>0.5430555555555555</v>
      </c>
      <c r="R1195" s="84" t="str">
        <f t="shared" si="4"/>
        <v>1774072904035660553</v>
      </c>
      <c r="S1195" s="84"/>
      <c r="T1195" s="84"/>
    </row>
    <row r="1196" ht="22.5" customHeight="1">
      <c r="A1196" s="41" t="s">
        <v>1177</v>
      </c>
      <c r="B1196" s="44">
        <v>46102.0</v>
      </c>
      <c r="C1196" s="46" t="s">
        <v>1192</v>
      </c>
      <c r="D1196" s="48" t="s">
        <v>2421</v>
      </c>
      <c r="E1196" s="51">
        <v>2.02600000000429E14</v>
      </c>
      <c r="F1196" s="53" t="s">
        <v>141</v>
      </c>
      <c r="G1196" s="57">
        <f t="array" ref="G1196">IF(F1196&lt;&gt;"",INDEX(tb_MainDatabase[Barcode],MATCH(F1196,tb_MainDatabase[Link],0)),"")</f>
        <v>8857128012037</v>
      </c>
      <c r="H1196" s="62" t="str">
        <f t="array" ref="H1196">IF(F1196&lt;&gt;"",INDEX(tb_MainDatabase[Grand],MATCH(F1196,tb_MainDatabase[Link],0)),"")</f>
        <v>EDP</v>
      </c>
      <c r="I1196" s="62" t="str">
        <f t="array" ref="I1196">IF(F1196&lt;&gt;"",INDEX(tb_MainDatabase[Size],MATCH(F1196,tb_MainDatabase[Link],0)),"")</f>
        <v>10 ml.</v>
      </c>
      <c r="J1196" s="65">
        <v>1.0</v>
      </c>
      <c r="K1196" s="57">
        <f t="array" ref="K1196">IF(F1196&lt;&gt;"",INDEX(tb_MainDatabase[ราคา],MATCH(F1196,tb_MainDatabase[Link],0)),"")*J1196</f>
        <v>450</v>
      </c>
      <c r="L1196" s="65">
        <v>450.0</v>
      </c>
      <c r="M1196" s="57">
        <f t="shared" si="2"/>
        <v>0</v>
      </c>
      <c r="N1196" s="75">
        <f t="shared" si="3"/>
        <v>0</v>
      </c>
      <c r="O1196" s="77"/>
      <c r="P1196" s="107"/>
      <c r="Q1196" s="80"/>
      <c r="R1196" s="84">
        <f t="shared" si="4"/>
        <v>0</v>
      </c>
      <c r="S1196" s="84"/>
      <c r="T1196" s="84"/>
    </row>
    <row r="1197" ht="22.5" customHeight="1">
      <c r="A1197" s="41" t="s">
        <v>1177</v>
      </c>
      <c r="B1197" s="44">
        <v>46102.0</v>
      </c>
      <c r="C1197" s="46" t="s">
        <v>1192</v>
      </c>
      <c r="D1197" s="48" t="s">
        <v>2424</v>
      </c>
      <c r="E1197" s="51">
        <v>2.0260000000043E14</v>
      </c>
      <c r="F1197" s="53" t="s">
        <v>252</v>
      </c>
      <c r="G1197" s="57">
        <f t="array" ref="G1197">IF(F1197&lt;&gt;"",INDEX(tb_MainDatabase[Barcode],MATCH(F1197,tb_MainDatabase[Link],0)),"")</f>
        <v>8857128012035</v>
      </c>
      <c r="H1197" s="62" t="str">
        <f t="array" ref="H1197">IF(F1197&lt;&gt;"",INDEX(tb_MainDatabase[Grand],MATCH(F1197,tb_MainDatabase[Link],0)),"")</f>
        <v>EDP</v>
      </c>
      <c r="I1197" s="62" t="str">
        <f t="array" ref="I1197">IF(F1197&lt;&gt;"",INDEX(tb_MainDatabase[Size],MATCH(F1197,tb_MainDatabase[Link],0)),"")</f>
        <v>10 ml.</v>
      </c>
      <c r="J1197" s="65">
        <v>1.0</v>
      </c>
      <c r="K1197" s="57">
        <f t="array" ref="K1197">IF(F1197&lt;&gt;"",INDEX(tb_MainDatabase[ราคา],MATCH(F1197,tb_MainDatabase[Link],0)),"")*J1197</f>
        <v>450</v>
      </c>
      <c r="L1197" s="65">
        <v>50.0</v>
      </c>
      <c r="M1197" s="57">
        <f t="shared" si="2"/>
        <v>400</v>
      </c>
      <c r="N1197" s="75">
        <f t="shared" si="3"/>
        <v>800</v>
      </c>
      <c r="O1197" s="77" t="s">
        <v>370</v>
      </c>
      <c r="P1197" s="142">
        <v>46102.0</v>
      </c>
      <c r="Q1197" s="80">
        <v>0.6291666666666667</v>
      </c>
      <c r="R1197" s="84" t="str">
        <f t="shared" si="4"/>
        <v>1774080398798288698</v>
      </c>
      <c r="S1197" s="84"/>
      <c r="T1197" s="84"/>
    </row>
    <row r="1198" ht="22.5" customHeight="1">
      <c r="A1198" s="41" t="s">
        <v>1177</v>
      </c>
      <c r="B1198" s="44">
        <v>46102.0</v>
      </c>
      <c r="C1198" s="46" t="s">
        <v>1192</v>
      </c>
      <c r="D1198" s="48" t="s">
        <v>2424</v>
      </c>
      <c r="E1198" s="51">
        <v>2.0260000000043E14</v>
      </c>
      <c r="F1198" s="53" t="s">
        <v>77</v>
      </c>
      <c r="G1198" s="57">
        <f t="array" ref="G1198">IF(F1198&lt;&gt;"",INDEX(tb_MainDatabase[Barcode],MATCH(F1198,tb_MainDatabase[Link],0)),"")</f>
        <v>8857128012030</v>
      </c>
      <c r="H1198" s="62" t="str">
        <f t="array" ref="H1198">IF(F1198&lt;&gt;"",INDEX(tb_MainDatabase[Grand],MATCH(F1198,tb_MainDatabase[Link],0)),"")</f>
        <v>EDP</v>
      </c>
      <c r="I1198" s="62" t="str">
        <f t="array" ref="I1198">IF(F1198&lt;&gt;"",INDEX(tb_MainDatabase[Size],MATCH(F1198,tb_MainDatabase[Link],0)),"")</f>
        <v>10 ml.</v>
      </c>
      <c r="J1198" s="65">
        <v>1.0</v>
      </c>
      <c r="K1198" s="57">
        <f t="array" ref="K1198">IF(F1198&lt;&gt;"",INDEX(tb_MainDatabase[ราคา],MATCH(F1198,tb_MainDatabase[Link],0)),"")*J1198</f>
        <v>450</v>
      </c>
      <c r="L1198" s="65">
        <v>50.0</v>
      </c>
      <c r="M1198" s="57">
        <f t="shared" si="2"/>
        <v>400</v>
      </c>
      <c r="N1198" s="75">
        <f t="shared" si="3"/>
        <v>0</v>
      </c>
      <c r="O1198" s="77"/>
      <c r="P1198" s="107"/>
      <c r="Q1198" s="80"/>
      <c r="R1198" s="84">
        <f t="shared" si="4"/>
        <v>0</v>
      </c>
      <c r="S1198" s="84"/>
      <c r="T1198" s="84"/>
    </row>
    <row r="1199" ht="22.5" customHeight="1">
      <c r="A1199" s="41" t="s">
        <v>1177</v>
      </c>
      <c r="B1199" s="44">
        <v>46102.0</v>
      </c>
      <c r="C1199" s="46" t="s">
        <v>1192</v>
      </c>
      <c r="D1199" s="48" t="s">
        <v>2427</v>
      </c>
      <c r="E1199" s="51">
        <v>2.02600000000431E14</v>
      </c>
      <c r="F1199" s="53" t="s">
        <v>631</v>
      </c>
      <c r="G1199" s="57">
        <f t="array" ref="G1199">IF(F1199&lt;&gt;"",INDEX(tb_MainDatabase[Barcode],MATCH(F1199,tb_MainDatabase[Link],0)),"")</f>
        <v>8857128012023</v>
      </c>
      <c r="H1199" s="62" t="str">
        <f t="array" ref="H1199">IF(F1199&lt;&gt;"",INDEX(tb_MainDatabase[Grand],MATCH(F1199,tb_MainDatabase[Link],0)),"")</f>
        <v>EDP</v>
      </c>
      <c r="I1199" s="62" t="str">
        <f t="array" ref="I1199">IF(F1199&lt;&gt;"",INDEX(tb_MainDatabase[Size],MATCH(F1199,tb_MainDatabase[Link],0)),"")</f>
        <v>30 ml.</v>
      </c>
      <c r="J1199" s="65">
        <v>1.0</v>
      </c>
      <c r="K1199" s="57">
        <f t="array" ref="K1199">IF(F1199&lt;&gt;"",INDEX(tb_MainDatabase[ราคา],MATCH(F1199,tb_MainDatabase[Link],0)),"")*J1199</f>
        <v>1290</v>
      </c>
      <c r="L1199" s="65">
        <v>100.0</v>
      </c>
      <c r="M1199" s="57">
        <f t="shared" si="2"/>
        <v>1190</v>
      </c>
      <c r="N1199" s="75">
        <f t="shared" si="3"/>
        <v>1190</v>
      </c>
      <c r="O1199" s="77" t="s">
        <v>370</v>
      </c>
      <c r="P1199" s="142">
        <v>46102.0</v>
      </c>
      <c r="Q1199" s="80">
        <v>0.6347222222222222</v>
      </c>
      <c r="R1199" s="84" t="str">
        <f t="shared" si="4"/>
        <v>1774080859132570153</v>
      </c>
      <c r="S1199" s="84"/>
      <c r="T1199" s="84"/>
    </row>
    <row r="1200" ht="22.5" customHeight="1">
      <c r="A1200" s="41" t="s">
        <v>1177</v>
      </c>
      <c r="B1200" s="44">
        <v>46102.0</v>
      </c>
      <c r="C1200" s="46" t="s">
        <v>1192</v>
      </c>
      <c r="D1200" s="48" t="s">
        <v>2427</v>
      </c>
      <c r="E1200" s="51">
        <v>2.02600000000431E14</v>
      </c>
      <c r="F1200" s="53" t="s">
        <v>1202</v>
      </c>
      <c r="G1200" s="57">
        <f t="array" ref="G1200">IF(F1200&lt;&gt;"",INDEX(tb_MainDatabase[Barcode],MATCH(F1200,tb_MainDatabase[Link],0)),"")</f>
        <v>8857128012071</v>
      </c>
      <c r="H1200" s="62" t="str">
        <f t="array" ref="H1200">IF(F1200&lt;&gt;"",INDEX(tb_MainDatabase[Grand],MATCH(F1200,tb_MainDatabase[Link],0)),"")</f>
        <v>EDP</v>
      </c>
      <c r="I1200" s="62" t="str">
        <f t="array" ref="I1200">IF(F1200&lt;&gt;"",INDEX(tb_MainDatabase[Size],MATCH(F1200,tb_MainDatabase[Link],0)),"")</f>
        <v>4 ml.</v>
      </c>
      <c r="J1200" s="65">
        <v>1.0</v>
      </c>
      <c r="K1200" s="57">
        <f t="array" ref="K1200">IF(F1200&lt;&gt;"",INDEX(tb_MainDatabase[ราคา],MATCH(F1200,tb_MainDatabase[Link],0)),"")*J1200</f>
        <v>179</v>
      </c>
      <c r="L1200" s="65">
        <v>179.0</v>
      </c>
      <c r="M1200" s="57">
        <f t="shared" si="2"/>
        <v>0</v>
      </c>
      <c r="N1200" s="75">
        <f t="shared" si="3"/>
        <v>0</v>
      </c>
      <c r="O1200" s="77"/>
      <c r="P1200" s="107"/>
      <c r="Q1200" s="80"/>
      <c r="R1200" s="84">
        <f t="shared" si="4"/>
        <v>0</v>
      </c>
      <c r="S1200" s="84"/>
      <c r="T1200" s="84"/>
    </row>
    <row r="1201" ht="22.5" customHeight="1">
      <c r="A1201" s="41" t="s">
        <v>1177</v>
      </c>
      <c r="B1201" s="44">
        <v>46102.0</v>
      </c>
      <c r="C1201" s="46" t="s">
        <v>1192</v>
      </c>
      <c r="D1201" s="48" t="s">
        <v>2431</v>
      </c>
      <c r="E1201" s="51">
        <v>2.02600000000432E14</v>
      </c>
      <c r="F1201" s="53" t="s">
        <v>288</v>
      </c>
      <c r="G1201" s="57">
        <f t="array" ref="G1201">IF(F1201&lt;&gt;"",INDEX(tb_MainDatabase[Barcode],MATCH(F1201,tb_MainDatabase[Link],0)),"")</f>
        <v>8857128012062</v>
      </c>
      <c r="H1201" s="62" t="str">
        <f t="array" ref="H1201">IF(F1201&lt;&gt;"",INDEX(tb_MainDatabase[Grand],MATCH(F1201,tb_MainDatabase[Link],0)),"")</f>
        <v>EDP</v>
      </c>
      <c r="I1201" s="62" t="str">
        <f t="array" ref="I1201">IF(F1201&lt;&gt;"",INDEX(tb_MainDatabase[Size],MATCH(F1201,tb_MainDatabase[Link],0)),"")</f>
        <v>10 ml.</v>
      </c>
      <c r="J1201" s="65">
        <v>1.0</v>
      </c>
      <c r="K1201" s="57">
        <f t="array" ref="K1201">IF(F1201&lt;&gt;"",INDEX(tb_MainDatabase[ราคา],MATCH(F1201,tb_MainDatabase[Link],0)),"")*J1201</f>
        <v>450</v>
      </c>
      <c r="L1201" s="65">
        <v>50.0</v>
      </c>
      <c r="M1201" s="57">
        <f t="shared" si="2"/>
        <v>400</v>
      </c>
      <c r="N1201" s="75">
        <f t="shared" si="3"/>
        <v>1600</v>
      </c>
      <c r="O1201" s="77" t="s">
        <v>60</v>
      </c>
      <c r="P1201" s="142">
        <v>46102.0</v>
      </c>
      <c r="Q1201" s="80">
        <v>0.65</v>
      </c>
      <c r="R1201" s="84" t="str">
        <f t="shared" si="4"/>
        <v>1774081799947169329</v>
      </c>
      <c r="S1201" s="84"/>
      <c r="T1201" s="84"/>
    </row>
    <row r="1202" ht="22.5" customHeight="1">
      <c r="A1202" s="41" t="s">
        <v>1177</v>
      </c>
      <c r="B1202" s="44">
        <v>46102.0</v>
      </c>
      <c r="C1202" s="46" t="s">
        <v>1192</v>
      </c>
      <c r="D1202" s="48" t="s">
        <v>2431</v>
      </c>
      <c r="E1202" s="51">
        <v>2.02600000000432E14</v>
      </c>
      <c r="F1202" s="53" t="s">
        <v>386</v>
      </c>
      <c r="G1202" s="57">
        <f t="array" ref="G1202">IF(F1202&lt;&gt;"",INDEX(tb_MainDatabase[Barcode],MATCH(F1202,tb_MainDatabase[Link],0)),"")</f>
        <v>8857128012070</v>
      </c>
      <c r="H1202" s="62" t="str">
        <f t="array" ref="H1202">IF(F1202&lt;&gt;"",INDEX(tb_MainDatabase[Grand],MATCH(F1202,tb_MainDatabase[Link],0)),"")</f>
        <v>EDP</v>
      </c>
      <c r="I1202" s="62" t="str">
        <f t="array" ref="I1202">IF(F1202&lt;&gt;"",INDEX(tb_MainDatabase[Size],MATCH(F1202,tb_MainDatabase[Link],0)),"")</f>
        <v>10 ml.</v>
      </c>
      <c r="J1202" s="65">
        <v>1.0</v>
      </c>
      <c r="K1202" s="57">
        <f t="array" ref="K1202">IF(F1202&lt;&gt;"",INDEX(tb_MainDatabase[ราคา],MATCH(F1202,tb_MainDatabase[Link],0)),"")*J1202</f>
        <v>450</v>
      </c>
      <c r="L1202" s="65">
        <v>50.0</v>
      </c>
      <c r="M1202" s="57">
        <f t="shared" si="2"/>
        <v>400</v>
      </c>
      <c r="N1202" s="75">
        <f t="shared" si="3"/>
        <v>0</v>
      </c>
      <c r="O1202" s="77"/>
      <c r="P1202" s="107"/>
      <c r="Q1202" s="80"/>
      <c r="R1202" s="84">
        <f t="shared" si="4"/>
        <v>0</v>
      </c>
      <c r="S1202" s="84"/>
      <c r="T1202" s="84"/>
    </row>
    <row r="1203" ht="22.5" customHeight="1">
      <c r="A1203" s="41" t="s">
        <v>1177</v>
      </c>
      <c r="B1203" s="44">
        <v>46102.0</v>
      </c>
      <c r="C1203" s="46" t="s">
        <v>1192</v>
      </c>
      <c r="D1203" s="48" t="s">
        <v>2431</v>
      </c>
      <c r="E1203" s="51">
        <v>2.02600000000432E14</v>
      </c>
      <c r="F1203" s="53" t="s">
        <v>141</v>
      </c>
      <c r="G1203" s="57">
        <f t="array" ref="G1203">IF(F1203&lt;&gt;"",INDEX(tb_MainDatabase[Barcode],MATCH(F1203,tb_MainDatabase[Link],0)),"")</f>
        <v>8857128012037</v>
      </c>
      <c r="H1203" s="62" t="str">
        <f t="array" ref="H1203">IF(F1203&lt;&gt;"",INDEX(tb_MainDatabase[Grand],MATCH(F1203,tb_MainDatabase[Link],0)),"")</f>
        <v>EDP</v>
      </c>
      <c r="I1203" s="62" t="str">
        <f t="array" ref="I1203">IF(F1203&lt;&gt;"",INDEX(tb_MainDatabase[Size],MATCH(F1203,tb_MainDatabase[Link],0)),"")</f>
        <v>10 ml.</v>
      </c>
      <c r="J1203" s="65">
        <v>1.0</v>
      </c>
      <c r="K1203" s="57">
        <f t="array" ref="K1203">IF(F1203&lt;&gt;"",INDEX(tb_MainDatabase[ราคา],MATCH(F1203,tb_MainDatabase[Link],0)),"")*J1203</f>
        <v>450</v>
      </c>
      <c r="L1203" s="65">
        <v>50.0</v>
      </c>
      <c r="M1203" s="57">
        <f t="shared" si="2"/>
        <v>400</v>
      </c>
      <c r="N1203" s="75">
        <f t="shared" si="3"/>
        <v>0</v>
      </c>
      <c r="O1203" s="77"/>
      <c r="P1203" s="107"/>
      <c r="Q1203" s="80"/>
      <c r="R1203" s="84">
        <f t="shared" si="4"/>
        <v>0</v>
      </c>
      <c r="S1203" s="84"/>
      <c r="T1203" s="84"/>
    </row>
    <row r="1204" ht="22.5" customHeight="1">
      <c r="A1204" s="41" t="s">
        <v>1177</v>
      </c>
      <c r="B1204" s="44">
        <v>46102.0</v>
      </c>
      <c r="C1204" s="46" t="s">
        <v>1192</v>
      </c>
      <c r="D1204" s="48" t="s">
        <v>2431</v>
      </c>
      <c r="E1204" s="51">
        <v>2.02600000000432E14</v>
      </c>
      <c r="F1204" s="53" t="s">
        <v>1092</v>
      </c>
      <c r="G1204" s="57">
        <f t="array" ref="G1204">IF(F1204&lt;&gt;"",INDEX(tb_MainDatabase[Barcode],MATCH(F1204,tb_MainDatabase[Link],0)),"")</f>
        <v>8857128012077</v>
      </c>
      <c r="H1204" s="62" t="str">
        <f t="array" ref="H1204">IF(F1204&lt;&gt;"",INDEX(tb_MainDatabase[Grand],MATCH(F1204,tb_MainDatabase[Link],0)),"")</f>
        <v>EDP</v>
      </c>
      <c r="I1204" s="62" t="str">
        <f t="array" ref="I1204">IF(F1204&lt;&gt;"",INDEX(tb_MainDatabase[Size],MATCH(F1204,tb_MainDatabase[Link],0)),"")</f>
        <v>10 ml.</v>
      </c>
      <c r="J1204" s="65">
        <v>1.0</v>
      </c>
      <c r="K1204" s="57">
        <f t="array" ref="K1204">IF(F1204&lt;&gt;"",INDEX(tb_MainDatabase[ราคา],MATCH(F1204,tb_MainDatabase[Link],0)),"")*J1204</f>
        <v>450</v>
      </c>
      <c r="L1204" s="65">
        <v>50.0</v>
      </c>
      <c r="M1204" s="57">
        <f t="shared" si="2"/>
        <v>400</v>
      </c>
      <c r="N1204" s="75">
        <f t="shared" si="3"/>
        <v>0</v>
      </c>
      <c r="O1204" s="77"/>
      <c r="P1204" s="107"/>
      <c r="Q1204" s="80"/>
      <c r="R1204" s="84">
        <f t="shared" si="4"/>
        <v>0</v>
      </c>
      <c r="S1204" s="84"/>
      <c r="T1204" s="84"/>
    </row>
    <row r="1205" ht="22.5" customHeight="1">
      <c r="A1205" s="41" t="s">
        <v>1177</v>
      </c>
      <c r="B1205" s="44">
        <v>46102.0</v>
      </c>
      <c r="C1205" s="46" t="s">
        <v>1192</v>
      </c>
      <c r="D1205" s="48" t="s">
        <v>2431</v>
      </c>
      <c r="E1205" s="51">
        <v>2.02600000000432E14</v>
      </c>
      <c r="F1205" s="53" t="s">
        <v>252</v>
      </c>
      <c r="G1205" s="57">
        <f t="array" ref="G1205">IF(F1205&lt;&gt;"",INDEX(tb_MainDatabase[Barcode],MATCH(F1205,tb_MainDatabase[Link],0)),"")</f>
        <v>8857128012035</v>
      </c>
      <c r="H1205" s="62" t="str">
        <f t="array" ref="H1205">IF(F1205&lt;&gt;"",INDEX(tb_MainDatabase[Grand],MATCH(F1205,tb_MainDatabase[Link],0)),"")</f>
        <v>EDP</v>
      </c>
      <c r="I1205" s="62" t="str">
        <f t="array" ref="I1205">IF(F1205&lt;&gt;"",INDEX(tb_MainDatabase[Size],MATCH(F1205,tb_MainDatabase[Link],0)),"")</f>
        <v>10 ml.</v>
      </c>
      <c r="J1205" s="65">
        <v>1.0</v>
      </c>
      <c r="K1205" s="57">
        <f t="array" ref="K1205">IF(F1205&lt;&gt;"",INDEX(tb_MainDatabase[ราคา],MATCH(F1205,tb_MainDatabase[Link],0)),"")*J1205</f>
        <v>450</v>
      </c>
      <c r="L1205" s="65">
        <v>450.0</v>
      </c>
      <c r="M1205" s="57">
        <f t="shared" si="2"/>
        <v>0</v>
      </c>
      <c r="N1205" s="75">
        <f t="shared" si="3"/>
        <v>0</v>
      </c>
      <c r="O1205" s="77"/>
      <c r="P1205" s="107"/>
      <c r="Q1205" s="80"/>
      <c r="R1205" s="84">
        <f t="shared" si="4"/>
        <v>0</v>
      </c>
      <c r="S1205" s="84"/>
      <c r="T1205" s="84"/>
    </row>
    <row r="1206" ht="22.5" customHeight="1">
      <c r="A1206" s="41" t="s">
        <v>1177</v>
      </c>
      <c r="B1206" s="44">
        <v>46102.0</v>
      </c>
      <c r="C1206" s="46" t="s">
        <v>1192</v>
      </c>
      <c r="D1206" s="48" t="s">
        <v>2439</v>
      </c>
      <c r="E1206" s="51">
        <v>2.02600000000433E14</v>
      </c>
      <c r="F1206" s="53" t="s">
        <v>195</v>
      </c>
      <c r="G1206" s="57">
        <f t="array" ref="G1206">IF(F1206&lt;&gt;"",INDEX(tb_MainDatabase[Barcode],MATCH(F1206,tb_MainDatabase[Link],0)),"")</f>
        <v>8857128011300</v>
      </c>
      <c r="H1206" s="62" t="str">
        <f t="array" ref="H1206">IF(F1206&lt;&gt;"",INDEX(tb_MainDatabase[Grand],MATCH(F1206,tb_MainDatabase[Link],0)),"")</f>
        <v>EDP</v>
      </c>
      <c r="I1206" s="62" t="str">
        <f t="array" ref="I1206">IF(F1206&lt;&gt;"",INDEX(tb_MainDatabase[Size],MATCH(F1206,tb_MainDatabase[Link],0)),"")</f>
        <v>50 ml.</v>
      </c>
      <c r="J1206" s="65">
        <v>1.0</v>
      </c>
      <c r="K1206" s="57">
        <f t="array" ref="K1206">IF(F1206&lt;&gt;"",INDEX(tb_MainDatabase[ราคา],MATCH(F1206,tb_MainDatabase[Link],0)),"")*J1206</f>
        <v>1890</v>
      </c>
      <c r="L1206" s="65">
        <v>200.0</v>
      </c>
      <c r="M1206" s="57">
        <f t="shared" si="2"/>
        <v>1690</v>
      </c>
      <c r="N1206" s="75">
        <f t="shared" si="3"/>
        <v>1690</v>
      </c>
      <c r="O1206" s="77" t="s">
        <v>133</v>
      </c>
      <c r="P1206" s="142">
        <v>46102.0</v>
      </c>
      <c r="Q1206" s="80">
        <v>0.6777777777777778</v>
      </c>
      <c r="R1206" s="84" t="str">
        <f t="shared" si="4"/>
        <v>1774084566769859620</v>
      </c>
      <c r="S1206" s="84"/>
      <c r="T1206" s="84"/>
    </row>
    <row r="1207" ht="22.5" customHeight="1">
      <c r="A1207" s="41" t="s">
        <v>1177</v>
      </c>
      <c r="B1207" s="44">
        <v>46102.0</v>
      </c>
      <c r="C1207" s="46" t="s">
        <v>1192</v>
      </c>
      <c r="D1207" s="48" t="s">
        <v>2439</v>
      </c>
      <c r="E1207" s="51">
        <v>2.02600000000433E14</v>
      </c>
      <c r="F1207" s="53" t="s">
        <v>77</v>
      </c>
      <c r="G1207" s="57">
        <f t="array" ref="G1207">IF(F1207&lt;&gt;"",INDEX(tb_MainDatabase[Barcode],MATCH(F1207,tb_MainDatabase[Link],0)),"")</f>
        <v>8857128012030</v>
      </c>
      <c r="H1207" s="62" t="str">
        <f t="array" ref="H1207">IF(F1207&lt;&gt;"",INDEX(tb_MainDatabase[Grand],MATCH(F1207,tb_MainDatabase[Link],0)),"")</f>
        <v>EDP</v>
      </c>
      <c r="I1207" s="62" t="str">
        <f t="array" ref="I1207">IF(F1207&lt;&gt;"",INDEX(tb_MainDatabase[Size],MATCH(F1207,tb_MainDatabase[Link],0)),"")</f>
        <v>10 ml.</v>
      </c>
      <c r="J1207" s="65">
        <v>1.0</v>
      </c>
      <c r="K1207" s="57">
        <f t="array" ref="K1207">IF(F1207&lt;&gt;"",INDEX(tb_MainDatabase[ราคา],MATCH(F1207,tb_MainDatabase[Link],0)),"")*J1207</f>
        <v>450</v>
      </c>
      <c r="L1207" s="65">
        <v>450.0</v>
      </c>
      <c r="M1207" s="57">
        <f t="shared" si="2"/>
        <v>0</v>
      </c>
      <c r="N1207" s="75">
        <f t="shared" si="3"/>
        <v>0</v>
      </c>
      <c r="O1207" s="77"/>
      <c r="P1207" s="107"/>
      <c r="Q1207" s="80"/>
      <c r="R1207" s="84">
        <f t="shared" si="4"/>
        <v>0</v>
      </c>
      <c r="S1207" s="84"/>
      <c r="T1207" s="84"/>
    </row>
    <row r="1208" ht="22.5" customHeight="1">
      <c r="A1208" s="41" t="s">
        <v>1177</v>
      </c>
      <c r="B1208" s="44">
        <v>46102.0</v>
      </c>
      <c r="C1208" s="46" t="s">
        <v>1192</v>
      </c>
      <c r="D1208" s="48" t="s">
        <v>2444</v>
      </c>
      <c r="E1208" s="51">
        <v>2.02600000000434E14</v>
      </c>
      <c r="F1208" s="53" t="s">
        <v>98</v>
      </c>
      <c r="G1208" s="57">
        <f t="array" ref="G1208">IF(F1208&lt;&gt;"",INDEX(tb_MainDatabase[Barcode],MATCH(F1208,tb_MainDatabase[Link],0)),"")</f>
        <v>8857128012027</v>
      </c>
      <c r="H1208" s="62" t="str">
        <f t="array" ref="H1208">IF(F1208&lt;&gt;"",INDEX(tb_MainDatabase[Grand],MATCH(F1208,tb_MainDatabase[Link],0)),"")</f>
        <v>EDP</v>
      </c>
      <c r="I1208" s="62" t="str">
        <f t="array" ref="I1208">IF(F1208&lt;&gt;"",INDEX(tb_MainDatabase[Size],MATCH(F1208,tb_MainDatabase[Link],0)),"")</f>
        <v>10 ml.</v>
      </c>
      <c r="J1208" s="65">
        <v>1.0</v>
      </c>
      <c r="K1208" s="57">
        <f t="array" ref="K1208">IF(F1208&lt;&gt;"",INDEX(tb_MainDatabase[ราคา],MATCH(F1208,tb_MainDatabase[Link],0)),"")*J1208</f>
        <v>450</v>
      </c>
      <c r="L1208" s="65">
        <v>50.0</v>
      </c>
      <c r="M1208" s="57">
        <f t="shared" si="2"/>
        <v>400</v>
      </c>
      <c r="N1208" s="75">
        <f t="shared" si="3"/>
        <v>400</v>
      </c>
      <c r="O1208" s="77" t="s">
        <v>60</v>
      </c>
      <c r="P1208" s="142">
        <v>46102.0</v>
      </c>
      <c r="Q1208" s="80">
        <v>0.7777777777777778</v>
      </c>
      <c r="R1208" s="84" t="str">
        <f t="shared" si="4"/>
        <v>1774093151257682709</v>
      </c>
      <c r="S1208" s="84"/>
      <c r="T1208" s="84"/>
    </row>
    <row r="1209" ht="22.5" customHeight="1">
      <c r="A1209" s="41" t="s">
        <v>1177</v>
      </c>
      <c r="B1209" s="44">
        <v>46102.0</v>
      </c>
      <c r="C1209" s="46" t="s">
        <v>1192</v>
      </c>
      <c r="D1209" s="48" t="s">
        <v>2447</v>
      </c>
      <c r="E1209" s="51">
        <v>2.02600000000435E14</v>
      </c>
      <c r="F1209" s="53" t="s">
        <v>175</v>
      </c>
      <c r="G1209" s="57">
        <f t="array" ref="G1209">IF(F1209&lt;&gt;"",INDEX(tb_MainDatabase[Barcode],MATCH(F1209,tb_MainDatabase[Link],0)),"")</f>
        <v>8857128011287</v>
      </c>
      <c r="H1209" s="62" t="str">
        <f t="array" ref="H1209">IF(F1209&lt;&gt;"",INDEX(tb_MainDatabase[Grand],MATCH(F1209,tb_MainDatabase[Link],0)),"")</f>
        <v>EDP</v>
      </c>
      <c r="I1209" s="62" t="str">
        <f t="array" ref="I1209">IF(F1209&lt;&gt;"",INDEX(tb_MainDatabase[Size],MATCH(F1209,tb_MainDatabase[Link],0)),"")</f>
        <v>50 ml.</v>
      </c>
      <c r="J1209" s="65">
        <v>1.0</v>
      </c>
      <c r="K1209" s="57">
        <f t="array" ref="K1209">IF(F1209&lt;&gt;"",INDEX(tb_MainDatabase[ราคา],MATCH(F1209,tb_MainDatabase[Link],0)),"")*J1209</f>
        <v>1890</v>
      </c>
      <c r="L1209" s="65">
        <v>200.0</v>
      </c>
      <c r="M1209" s="57">
        <f t="shared" si="2"/>
        <v>1690</v>
      </c>
      <c r="N1209" s="75">
        <f t="shared" si="3"/>
        <v>1690</v>
      </c>
      <c r="O1209" s="77" t="s">
        <v>133</v>
      </c>
      <c r="P1209" s="142">
        <v>46102.0</v>
      </c>
      <c r="Q1209" s="80">
        <v>0.8291666666666667</v>
      </c>
      <c r="R1209" s="84" t="str">
        <f t="shared" si="4"/>
        <v>1774097620700681428</v>
      </c>
      <c r="S1209" s="84"/>
      <c r="T1209" s="84"/>
    </row>
    <row r="1210" ht="22.5" customHeight="1">
      <c r="A1210" s="41" t="s">
        <v>1177</v>
      </c>
      <c r="B1210" s="44">
        <v>46102.0</v>
      </c>
      <c r="C1210" s="46" t="s">
        <v>1192</v>
      </c>
      <c r="D1210" s="48" t="s">
        <v>2447</v>
      </c>
      <c r="E1210" s="51">
        <v>2.02600000000435E14</v>
      </c>
      <c r="F1210" s="53" t="s">
        <v>146</v>
      </c>
      <c r="G1210" s="57">
        <f t="array" ref="G1210">IF(F1210&lt;&gt;"",INDEX(tb_MainDatabase[Barcode],MATCH(F1210,tb_MainDatabase[Link],0)),"")</f>
        <v>8857128012026</v>
      </c>
      <c r="H1210" s="62" t="str">
        <f t="array" ref="H1210">IF(F1210&lt;&gt;"",INDEX(tb_MainDatabase[Grand],MATCH(F1210,tb_MainDatabase[Link],0)),"")</f>
        <v>EDP</v>
      </c>
      <c r="I1210" s="62" t="str">
        <f t="array" ref="I1210">IF(F1210&lt;&gt;"",INDEX(tb_MainDatabase[Size],MATCH(F1210,tb_MainDatabase[Link],0)),"")</f>
        <v>10 ml.</v>
      </c>
      <c r="J1210" s="65">
        <v>1.0</v>
      </c>
      <c r="K1210" s="57">
        <f t="array" ref="K1210">IF(F1210&lt;&gt;"",INDEX(tb_MainDatabase[ราคา],MATCH(F1210,tb_MainDatabase[Link],0)),"")*J1210</f>
        <v>450</v>
      </c>
      <c r="L1210" s="65">
        <v>450.0</v>
      </c>
      <c r="M1210" s="57">
        <f t="shared" si="2"/>
        <v>0</v>
      </c>
      <c r="N1210" s="75">
        <f t="shared" si="3"/>
        <v>0</v>
      </c>
      <c r="O1210" s="77"/>
      <c r="P1210" s="107"/>
      <c r="Q1210" s="80"/>
      <c r="R1210" s="84">
        <f t="shared" si="4"/>
        <v>0</v>
      </c>
      <c r="S1210" s="84"/>
      <c r="T1210" s="84"/>
    </row>
    <row r="1211" ht="22.5" customHeight="1">
      <c r="A1211" s="41" t="s">
        <v>1177</v>
      </c>
      <c r="B1211" s="44">
        <v>46102.0</v>
      </c>
      <c r="C1211" s="46" t="s">
        <v>1192</v>
      </c>
      <c r="D1211" s="48" t="s">
        <v>2450</v>
      </c>
      <c r="E1211" s="51">
        <v>2.02600000000436E14</v>
      </c>
      <c r="F1211" s="53" t="s">
        <v>252</v>
      </c>
      <c r="G1211" s="57">
        <f t="array" ref="G1211">IF(F1211&lt;&gt;"",INDEX(tb_MainDatabase[Barcode],MATCH(F1211,tb_MainDatabase[Link],0)),"")</f>
        <v>8857128012035</v>
      </c>
      <c r="H1211" s="62" t="str">
        <f t="array" ref="H1211">IF(F1211&lt;&gt;"",INDEX(tb_MainDatabase[Grand],MATCH(F1211,tb_MainDatabase[Link],0)),"")</f>
        <v>EDP</v>
      </c>
      <c r="I1211" s="62" t="str">
        <f t="array" ref="I1211">IF(F1211&lt;&gt;"",INDEX(tb_MainDatabase[Size],MATCH(F1211,tb_MainDatabase[Link],0)),"")</f>
        <v>10 ml.</v>
      </c>
      <c r="J1211" s="65">
        <v>1.0</v>
      </c>
      <c r="K1211" s="57">
        <f t="array" ref="K1211">IF(F1211&lt;&gt;"",INDEX(tb_MainDatabase[ราคา],MATCH(F1211,tb_MainDatabase[Link],0)),"")*J1211</f>
        <v>450</v>
      </c>
      <c r="L1211" s="65">
        <v>50.0</v>
      </c>
      <c r="M1211" s="57">
        <f t="shared" si="2"/>
        <v>400</v>
      </c>
      <c r="N1211" s="75">
        <f t="shared" si="3"/>
        <v>400</v>
      </c>
      <c r="O1211" s="77" t="s">
        <v>60</v>
      </c>
      <c r="P1211" s="142">
        <v>46102.0</v>
      </c>
      <c r="Q1211" s="80">
        <v>0.90625</v>
      </c>
      <c r="R1211" s="84" t="str">
        <f t="shared" si="4"/>
        <v>1774104228132514450</v>
      </c>
      <c r="S1211" s="84"/>
      <c r="T1211" s="84"/>
    </row>
    <row r="1212" ht="22.5" customHeight="1">
      <c r="A1212" s="41" t="s">
        <v>1177</v>
      </c>
      <c r="B1212" s="44">
        <v>46103.0</v>
      </c>
      <c r="C1212" s="46" t="s">
        <v>601</v>
      </c>
      <c r="D1212" s="48" t="s">
        <v>2453</v>
      </c>
      <c r="E1212" s="51">
        <v>2.02600000000437E14</v>
      </c>
      <c r="F1212" s="53" t="s">
        <v>64</v>
      </c>
      <c r="G1212" s="57">
        <f t="array" ref="G1212">IF(F1212&lt;&gt;"",INDEX(tb_MainDatabase[Barcode],MATCH(F1212,tb_MainDatabase[Link],0)),"")</f>
        <v>8857128011836</v>
      </c>
      <c r="H1212" s="62" t="str">
        <f t="array" ref="H1212">IF(F1212&lt;&gt;"",INDEX(tb_MainDatabase[Grand],MATCH(F1212,tb_MainDatabase[Link],0)),"")</f>
        <v>EDP</v>
      </c>
      <c r="I1212" s="62" t="str">
        <f t="array" ref="I1212">IF(F1212&lt;&gt;"",INDEX(tb_MainDatabase[Size],MATCH(F1212,tb_MainDatabase[Link],0)),"")</f>
        <v>30 ml.</v>
      </c>
      <c r="J1212" s="65">
        <v>1.0</v>
      </c>
      <c r="K1212" s="57">
        <f t="array" ref="K1212">IF(F1212&lt;&gt;"",INDEX(tb_MainDatabase[ราคา],MATCH(F1212,tb_MainDatabase[Link],0)),"")*J1212</f>
        <v>1290</v>
      </c>
      <c r="L1212" s="65">
        <v>100.0</v>
      </c>
      <c r="M1212" s="57">
        <f t="shared" si="2"/>
        <v>1190</v>
      </c>
      <c r="N1212" s="75">
        <f t="shared" si="3"/>
        <v>1190</v>
      </c>
      <c r="O1212" s="77" t="s">
        <v>133</v>
      </c>
      <c r="P1212" s="142">
        <v>46103.0</v>
      </c>
      <c r="Q1212" s="80">
        <v>0.6201388888888889</v>
      </c>
      <c r="R1212" s="84" t="str">
        <f t="shared" si="4"/>
        <v>1774165963157826204</v>
      </c>
      <c r="S1212" s="84"/>
      <c r="T1212" s="84"/>
    </row>
    <row r="1213" ht="22.5" customHeight="1">
      <c r="A1213" s="41" t="s">
        <v>1177</v>
      </c>
      <c r="B1213" s="44">
        <v>46103.0</v>
      </c>
      <c r="C1213" s="46" t="s">
        <v>601</v>
      </c>
      <c r="D1213" s="48" t="s">
        <v>2453</v>
      </c>
      <c r="E1213" s="51">
        <v>2.02600000000437E14</v>
      </c>
      <c r="F1213" s="53" t="s">
        <v>1202</v>
      </c>
      <c r="G1213" s="57">
        <f t="array" ref="G1213">IF(F1213&lt;&gt;"",INDEX(tb_MainDatabase[Barcode],MATCH(F1213,tb_MainDatabase[Link],0)),"")</f>
        <v>8857128012071</v>
      </c>
      <c r="H1213" s="62" t="str">
        <f t="array" ref="H1213">IF(F1213&lt;&gt;"",INDEX(tb_MainDatabase[Grand],MATCH(F1213,tb_MainDatabase[Link],0)),"")</f>
        <v>EDP</v>
      </c>
      <c r="I1213" s="62" t="str">
        <f t="array" ref="I1213">IF(F1213&lt;&gt;"",INDEX(tb_MainDatabase[Size],MATCH(F1213,tb_MainDatabase[Link],0)),"")</f>
        <v>4 ml.</v>
      </c>
      <c r="J1213" s="65">
        <v>1.0</v>
      </c>
      <c r="K1213" s="57">
        <f t="array" ref="K1213">IF(F1213&lt;&gt;"",INDEX(tb_MainDatabase[ราคา],MATCH(F1213,tb_MainDatabase[Link],0)),"")*J1213</f>
        <v>179</v>
      </c>
      <c r="L1213" s="65">
        <v>179.0</v>
      </c>
      <c r="M1213" s="57">
        <f t="shared" si="2"/>
        <v>0</v>
      </c>
      <c r="N1213" s="75">
        <f t="shared" si="3"/>
        <v>0</v>
      </c>
      <c r="O1213" s="77"/>
      <c r="P1213" s="107"/>
      <c r="Q1213" s="80"/>
      <c r="R1213" s="84">
        <f t="shared" si="4"/>
        <v>0</v>
      </c>
      <c r="S1213" s="84"/>
      <c r="T1213" s="84"/>
    </row>
    <row r="1214" ht="22.5" customHeight="1">
      <c r="A1214" s="41" t="s">
        <v>1177</v>
      </c>
      <c r="B1214" s="44">
        <v>46103.0</v>
      </c>
      <c r="C1214" s="46" t="s">
        <v>601</v>
      </c>
      <c r="D1214" s="48" t="s">
        <v>2456</v>
      </c>
      <c r="E1214" s="51">
        <v>2.02600000000438E14</v>
      </c>
      <c r="F1214" s="53" t="s">
        <v>372</v>
      </c>
      <c r="G1214" s="57">
        <f t="array" ref="G1214">IF(F1214&lt;&gt;"",INDEX(tb_MainDatabase[Barcode],MATCH(F1214,tb_MainDatabase[Link],0)),"")</f>
        <v>8857128012032</v>
      </c>
      <c r="H1214" s="62" t="str">
        <f t="array" ref="H1214">IF(F1214&lt;&gt;"",INDEX(tb_MainDatabase[Grand],MATCH(F1214,tb_MainDatabase[Link],0)),"")</f>
        <v>EDP</v>
      </c>
      <c r="I1214" s="62" t="str">
        <f t="array" ref="I1214">IF(F1214&lt;&gt;"",INDEX(tb_MainDatabase[Size],MATCH(F1214,tb_MainDatabase[Link],0)),"")</f>
        <v>10 ml.</v>
      </c>
      <c r="J1214" s="65">
        <v>1.0</v>
      </c>
      <c r="K1214" s="57">
        <f t="array" ref="K1214">IF(F1214&lt;&gt;"",INDEX(tb_MainDatabase[ราคา],MATCH(F1214,tb_MainDatabase[Link],0)),"")*J1214</f>
        <v>450</v>
      </c>
      <c r="L1214" s="65">
        <v>50.0</v>
      </c>
      <c r="M1214" s="57">
        <f t="shared" si="2"/>
        <v>400</v>
      </c>
      <c r="N1214" s="75">
        <f t="shared" si="3"/>
        <v>400</v>
      </c>
      <c r="O1214" s="77" t="s">
        <v>60</v>
      </c>
      <c r="P1214" s="142">
        <v>46103.0</v>
      </c>
      <c r="Q1214" s="80">
        <v>0.7006944444444444</v>
      </c>
      <c r="R1214" s="84" t="str">
        <f t="shared" si="4"/>
        <v>1774172968318553809</v>
      </c>
      <c r="S1214" s="84"/>
      <c r="T1214" s="84"/>
    </row>
    <row r="1215" ht="22.5" customHeight="1">
      <c r="A1215" s="41" t="s">
        <v>1177</v>
      </c>
      <c r="B1215" s="44">
        <v>46103.0</v>
      </c>
      <c r="C1215" s="46" t="s">
        <v>601</v>
      </c>
      <c r="D1215" s="48" t="s">
        <v>2459</v>
      </c>
      <c r="E1215" s="51">
        <v>2.02600000000439E14</v>
      </c>
      <c r="F1215" s="53" t="s">
        <v>66</v>
      </c>
      <c r="G1215" s="57">
        <f t="array" ref="G1215">IF(F1215&lt;&gt;"",INDEX(tb_MainDatabase[Barcode],MATCH(F1215,tb_MainDatabase[Link],0)),"")</f>
        <v>8857128011713</v>
      </c>
      <c r="H1215" s="62" t="str">
        <f t="array" ref="H1215">IF(F1215&lt;&gt;"",INDEX(tb_MainDatabase[Grand],MATCH(F1215,tb_MainDatabase[Link],0)),"")</f>
        <v>EDP+</v>
      </c>
      <c r="I1215" s="62" t="str">
        <f t="array" ref="I1215">IF(F1215&lt;&gt;"",INDEX(tb_MainDatabase[Size],MATCH(F1215,tb_MainDatabase[Link],0)),"")</f>
        <v>50 ml.</v>
      </c>
      <c r="J1215" s="65">
        <v>1.0</v>
      </c>
      <c r="K1215" s="57">
        <f t="array" ref="K1215">IF(F1215&lt;&gt;"",INDEX(tb_MainDatabase[ราคา],MATCH(F1215,tb_MainDatabase[Link],0)),"")*J1215</f>
        <v>2890</v>
      </c>
      <c r="L1215" s="65">
        <v>200.0</v>
      </c>
      <c r="M1215" s="57">
        <f t="shared" si="2"/>
        <v>2690</v>
      </c>
      <c r="N1215" s="75">
        <f t="shared" si="3"/>
        <v>2690</v>
      </c>
      <c r="O1215" s="77" t="s">
        <v>370</v>
      </c>
      <c r="P1215" s="142">
        <v>46103.0</v>
      </c>
      <c r="Q1215" s="80">
        <v>0.7798611111111111</v>
      </c>
      <c r="R1215" s="84" t="str">
        <f t="shared" si="4"/>
        <v>1774179679631908711</v>
      </c>
      <c r="S1215" s="84"/>
      <c r="T1215" s="84"/>
    </row>
    <row r="1216" ht="22.5" customHeight="1">
      <c r="A1216" s="41" t="s">
        <v>1177</v>
      </c>
      <c r="B1216" s="44">
        <v>46103.0</v>
      </c>
      <c r="C1216" s="46" t="s">
        <v>601</v>
      </c>
      <c r="D1216" s="48" t="s">
        <v>2459</v>
      </c>
      <c r="E1216" s="51">
        <v>2.02600000000439E14</v>
      </c>
      <c r="F1216" s="53" t="s">
        <v>77</v>
      </c>
      <c r="G1216" s="57">
        <f t="array" ref="G1216">IF(F1216&lt;&gt;"",INDEX(tb_MainDatabase[Barcode],MATCH(F1216,tb_MainDatabase[Link],0)),"")</f>
        <v>8857128012030</v>
      </c>
      <c r="H1216" s="62" t="str">
        <f t="array" ref="H1216">IF(F1216&lt;&gt;"",INDEX(tb_MainDatabase[Grand],MATCH(F1216,tb_MainDatabase[Link],0)),"")</f>
        <v>EDP</v>
      </c>
      <c r="I1216" s="62" t="str">
        <f t="array" ref="I1216">IF(F1216&lt;&gt;"",INDEX(tb_MainDatabase[Size],MATCH(F1216,tb_MainDatabase[Link],0)),"")</f>
        <v>10 ml.</v>
      </c>
      <c r="J1216" s="65">
        <v>1.0</v>
      </c>
      <c r="K1216" s="57">
        <f t="array" ref="K1216">IF(F1216&lt;&gt;"",INDEX(tb_MainDatabase[ราคา],MATCH(F1216,tb_MainDatabase[Link],0)),"")*J1216</f>
        <v>450</v>
      </c>
      <c r="L1216" s="65">
        <v>450.0</v>
      </c>
      <c r="M1216" s="57">
        <f t="shared" si="2"/>
        <v>0</v>
      </c>
      <c r="N1216" s="75">
        <f t="shared" si="3"/>
        <v>0</v>
      </c>
      <c r="O1216" s="77"/>
      <c r="P1216" s="107"/>
      <c r="Q1216" s="80"/>
      <c r="R1216" s="84">
        <f t="shared" si="4"/>
        <v>0</v>
      </c>
      <c r="S1216" s="84"/>
      <c r="T1216" s="84"/>
    </row>
    <row r="1217" ht="22.5" customHeight="1">
      <c r="A1217" s="41" t="s">
        <v>1177</v>
      </c>
      <c r="B1217" s="44">
        <v>46103.0</v>
      </c>
      <c r="C1217" s="46" t="s">
        <v>601</v>
      </c>
      <c r="D1217" s="48" t="s">
        <v>2459</v>
      </c>
      <c r="E1217" s="51">
        <v>2.02600000000439E14</v>
      </c>
      <c r="F1217" s="53" t="s">
        <v>1501</v>
      </c>
      <c r="G1217" s="57">
        <f t="array" ref="G1217">IF(F1217&lt;&gt;"",INDEX(tb_MainDatabase[Barcode],MATCH(F1217,tb_MainDatabase[Link],0)),"")</f>
        <v>8857128012054</v>
      </c>
      <c r="H1217" s="62" t="str">
        <f t="array" ref="H1217">IF(F1217&lt;&gt;"",INDEX(tb_MainDatabase[Grand],MATCH(F1217,tb_MainDatabase[Link],0)),"")</f>
        <v>EDP</v>
      </c>
      <c r="I1217" s="62" t="str">
        <f t="array" ref="I1217">IF(F1217&lt;&gt;"",INDEX(tb_MainDatabase[Size],MATCH(F1217,tb_MainDatabase[Link],0)),"")</f>
        <v>4 ml.</v>
      </c>
      <c r="J1217" s="65">
        <v>1.0</v>
      </c>
      <c r="K1217" s="57">
        <f t="array" ref="K1217">IF(F1217&lt;&gt;"",INDEX(tb_MainDatabase[ราคา],MATCH(F1217,tb_MainDatabase[Link],0)),"")*J1217</f>
        <v>179</v>
      </c>
      <c r="L1217" s="65">
        <v>179.0</v>
      </c>
      <c r="M1217" s="57">
        <f t="shared" si="2"/>
        <v>0</v>
      </c>
      <c r="N1217" s="75">
        <f t="shared" si="3"/>
        <v>0</v>
      </c>
      <c r="O1217" s="77"/>
      <c r="P1217" s="107"/>
      <c r="Q1217" s="80"/>
      <c r="R1217" s="84">
        <f t="shared" si="4"/>
        <v>0</v>
      </c>
      <c r="S1217" s="84"/>
      <c r="T1217" s="84"/>
    </row>
    <row r="1218" ht="22.5" customHeight="1">
      <c r="A1218" s="41" t="s">
        <v>1177</v>
      </c>
      <c r="B1218" s="44">
        <v>46104.0</v>
      </c>
      <c r="C1218" s="46" t="s">
        <v>1192</v>
      </c>
      <c r="D1218" s="48" t="s">
        <v>2464</v>
      </c>
      <c r="E1218" s="51">
        <v>2.0260000000044E14</v>
      </c>
      <c r="F1218" s="53" t="s">
        <v>132</v>
      </c>
      <c r="G1218" s="108">
        <f t="array" ref="G1218">IF(F1218&lt;&gt;"",INDEX(tb_MainDatabase[Barcode],MATCH(F1218,tb_MainDatabase[Link],0)),"")</f>
        <v>8857128011621</v>
      </c>
      <c r="H1218" s="62" t="str">
        <f t="array" ref="H1218">IF(F1218&lt;&gt;"",INDEX(tb_MainDatabase[Grand],MATCH(F1218,tb_MainDatabase[Link],0)),"")</f>
        <v>EDP</v>
      </c>
      <c r="I1218" s="62" t="str">
        <f t="array" ref="I1218">IF(F1218&lt;&gt;"",INDEX(tb_MainDatabase[Size],MATCH(F1218,tb_MainDatabase[Link],0)),"")</f>
        <v>50 ml.</v>
      </c>
      <c r="J1218" s="65">
        <v>1.0</v>
      </c>
      <c r="K1218" s="57">
        <f t="array" ref="K1218">IF(F1218&lt;&gt;"",INDEX(tb_MainDatabase[ราคา],MATCH(F1218,tb_MainDatabase[Link],0)),"")*J1218</f>
        <v>1890</v>
      </c>
      <c r="L1218" s="65">
        <v>200.0</v>
      </c>
      <c r="M1218" s="57">
        <f t="shared" si="2"/>
        <v>1690</v>
      </c>
      <c r="N1218" s="75">
        <f t="shared" si="3"/>
        <v>1690</v>
      </c>
      <c r="O1218" s="77" t="s">
        <v>370</v>
      </c>
      <c r="P1218" s="142">
        <v>46104.0</v>
      </c>
      <c r="Q1218" s="80">
        <v>0.46111111111111114</v>
      </c>
      <c r="R1218" s="84" t="str">
        <f t="shared" si="4"/>
        <v>1774238588036714197</v>
      </c>
      <c r="S1218" s="84"/>
      <c r="T1218" s="84"/>
    </row>
    <row r="1219" ht="22.5" customHeight="1">
      <c r="A1219" s="41" t="s">
        <v>1177</v>
      </c>
      <c r="B1219" s="44">
        <v>46104.0</v>
      </c>
      <c r="C1219" s="46" t="s">
        <v>1192</v>
      </c>
      <c r="D1219" s="48" t="s">
        <v>2464</v>
      </c>
      <c r="E1219" s="51">
        <v>2.0260000000044E14</v>
      </c>
      <c r="F1219" s="53" t="s">
        <v>255</v>
      </c>
      <c r="G1219" s="57">
        <f t="array" ref="G1219">IF(F1219&lt;&gt;"",INDEX(tb_MainDatabase[Barcode],MATCH(F1219,tb_MainDatabase[Link],0)),"")</f>
        <v>8857128012047</v>
      </c>
      <c r="H1219" s="62" t="str">
        <f t="array" ref="H1219">IF(F1219&lt;&gt;"",INDEX(tb_MainDatabase[Grand],MATCH(F1219,tb_MainDatabase[Link],0)),"")</f>
        <v>EDP</v>
      </c>
      <c r="I1219" s="62" t="str">
        <f t="array" ref="I1219">IF(F1219&lt;&gt;"",INDEX(tb_MainDatabase[Size],MATCH(F1219,tb_MainDatabase[Link],0)),"")</f>
        <v>10 ml.</v>
      </c>
      <c r="J1219" s="65">
        <v>1.0</v>
      </c>
      <c r="K1219" s="57">
        <f t="array" ref="K1219">IF(F1219&lt;&gt;"",INDEX(tb_MainDatabase[ราคา],MATCH(F1219,tb_MainDatabase[Link],0)),"")*J1219</f>
        <v>450</v>
      </c>
      <c r="L1219" s="65">
        <v>450.0</v>
      </c>
      <c r="M1219" s="57">
        <f t="shared" si="2"/>
        <v>0</v>
      </c>
      <c r="N1219" s="75">
        <f t="shared" si="3"/>
        <v>0</v>
      </c>
      <c r="O1219" s="77"/>
      <c r="P1219" s="107"/>
      <c r="Q1219" s="80"/>
      <c r="R1219" s="84">
        <f t="shared" si="4"/>
        <v>0</v>
      </c>
      <c r="S1219" s="84"/>
      <c r="T1219" s="84"/>
    </row>
    <row r="1220" ht="22.5" customHeight="1">
      <c r="A1220" s="41" t="s">
        <v>1177</v>
      </c>
      <c r="B1220" s="44">
        <v>46104.0</v>
      </c>
      <c r="C1220" s="46" t="s">
        <v>1192</v>
      </c>
      <c r="D1220" s="48" t="s">
        <v>2468</v>
      </c>
      <c r="E1220" s="51">
        <v>2.02600000000441E14</v>
      </c>
      <c r="F1220" s="53" t="s">
        <v>430</v>
      </c>
      <c r="G1220" s="57">
        <f t="array" ref="G1220">IF(F1220&lt;&gt;"",INDEX(tb_MainDatabase[Barcode],MATCH(F1220,tb_MainDatabase[Link],0)),"")</f>
        <v>8857128012028</v>
      </c>
      <c r="H1220" s="62" t="str">
        <f t="array" ref="H1220">IF(F1220&lt;&gt;"",INDEX(tb_MainDatabase[Grand],MATCH(F1220,tb_MainDatabase[Link],0)),"")</f>
        <v>EDP</v>
      </c>
      <c r="I1220" s="62" t="str">
        <f t="array" ref="I1220">IF(F1220&lt;&gt;"",INDEX(tb_MainDatabase[Size],MATCH(F1220,tb_MainDatabase[Link],0)),"")</f>
        <v>10 ml.</v>
      </c>
      <c r="J1220" s="65">
        <v>1.0</v>
      </c>
      <c r="K1220" s="57">
        <f t="array" ref="K1220">IF(F1220&lt;&gt;"",INDEX(tb_MainDatabase[ราคา],MATCH(F1220,tb_MainDatabase[Link],0)),"")*J1220</f>
        <v>450</v>
      </c>
      <c r="L1220" s="65">
        <v>50.0</v>
      </c>
      <c r="M1220" s="57">
        <f t="shared" si="2"/>
        <v>400</v>
      </c>
      <c r="N1220" s="75">
        <f t="shared" si="3"/>
        <v>400</v>
      </c>
      <c r="O1220" s="77" t="s">
        <v>370</v>
      </c>
      <c r="P1220" s="142">
        <v>46104.0</v>
      </c>
      <c r="Q1220" s="80">
        <v>0.49027777777777776</v>
      </c>
      <c r="R1220" s="84" t="str">
        <f t="shared" si="4"/>
        <v>1774241059039254293</v>
      </c>
      <c r="S1220" s="84"/>
      <c r="T1220" s="84"/>
    </row>
    <row r="1221" ht="22.5" customHeight="1">
      <c r="A1221" s="41" t="s">
        <v>1177</v>
      </c>
      <c r="B1221" s="44">
        <v>46104.0</v>
      </c>
      <c r="C1221" s="46" t="s">
        <v>1192</v>
      </c>
      <c r="D1221" s="48" t="s">
        <v>2471</v>
      </c>
      <c r="E1221" s="51">
        <v>2.02600000000442E14</v>
      </c>
      <c r="F1221" s="53" t="s">
        <v>195</v>
      </c>
      <c r="G1221" s="57">
        <f t="array" ref="G1221">IF(F1221&lt;&gt;"",INDEX(tb_MainDatabase[Barcode],MATCH(F1221,tb_MainDatabase[Link],0)),"")</f>
        <v>8857128011300</v>
      </c>
      <c r="H1221" s="62" t="str">
        <f t="array" ref="H1221">IF(F1221&lt;&gt;"",INDEX(tb_MainDatabase[Grand],MATCH(F1221,tb_MainDatabase[Link],0)),"")</f>
        <v>EDP</v>
      </c>
      <c r="I1221" s="62" t="str">
        <f t="array" ref="I1221">IF(F1221&lt;&gt;"",INDEX(tb_MainDatabase[Size],MATCH(F1221,tb_MainDatabase[Link],0)),"")</f>
        <v>50 ml.</v>
      </c>
      <c r="J1221" s="65">
        <v>1.0</v>
      </c>
      <c r="K1221" s="57">
        <f t="array" ref="K1221">IF(F1221&lt;&gt;"",INDEX(tb_MainDatabase[ราคา],MATCH(F1221,tb_MainDatabase[Link],0)),"")*J1221</f>
        <v>1890</v>
      </c>
      <c r="L1221" s="65">
        <v>200.0</v>
      </c>
      <c r="M1221" s="57">
        <f t="shared" si="2"/>
        <v>1690</v>
      </c>
      <c r="N1221" s="75">
        <f t="shared" si="3"/>
        <v>1690</v>
      </c>
      <c r="O1221" s="77" t="s">
        <v>133</v>
      </c>
      <c r="P1221" s="142">
        <v>46104.0</v>
      </c>
      <c r="Q1221" s="80">
        <v>0.5201388888888889</v>
      </c>
      <c r="R1221" s="84" t="str">
        <f t="shared" si="4"/>
        <v>1774243758362772079</v>
      </c>
      <c r="S1221" s="84"/>
      <c r="T1221" s="84"/>
    </row>
    <row r="1222" ht="22.5" customHeight="1">
      <c r="A1222" s="41" t="s">
        <v>1177</v>
      </c>
      <c r="B1222" s="44">
        <v>46104.0</v>
      </c>
      <c r="C1222" s="46" t="s">
        <v>1192</v>
      </c>
      <c r="D1222" s="48" t="s">
        <v>2471</v>
      </c>
      <c r="E1222" s="51">
        <v>2.02600000000442E14</v>
      </c>
      <c r="F1222" s="53" t="s">
        <v>252</v>
      </c>
      <c r="G1222" s="57">
        <f t="array" ref="G1222">IF(F1222&lt;&gt;"",INDEX(tb_MainDatabase[Barcode],MATCH(F1222,tb_MainDatabase[Link],0)),"")</f>
        <v>8857128012035</v>
      </c>
      <c r="H1222" s="62" t="str">
        <f t="array" ref="H1222">IF(F1222&lt;&gt;"",INDEX(tb_MainDatabase[Grand],MATCH(F1222,tb_MainDatabase[Link],0)),"")</f>
        <v>EDP</v>
      </c>
      <c r="I1222" s="62" t="str">
        <f t="array" ref="I1222">IF(F1222&lt;&gt;"",INDEX(tb_MainDatabase[Size],MATCH(F1222,tb_MainDatabase[Link],0)),"")</f>
        <v>10 ml.</v>
      </c>
      <c r="J1222" s="65">
        <v>1.0</v>
      </c>
      <c r="K1222" s="57">
        <f t="array" ref="K1222">IF(F1222&lt;&gt;"",INDEX(tb_MainDatabase[ราคา],MATCH(F1222,tb_MainDatabase[Link],0)),"")*J1222</f>
        <v>450</v>
      </c>
      <c r="L1222" s="65">
        <v>450.0</v>
      </c>
      <c r="M1222" s="57">
        <f t="shared" si="2"/>
        <v>0</v>
      </c>
      <c r="N1222" s="75">
        <f t="shared" si="3"/>
        <v>0</v>
      </c>
      <c r="O1222" s="77"/>
      <c r="P1222" s="107"/>
      <c r="Q1222" s="80"/>
      <c r="R1222" s="84">
        <f t="shared" si="4"/>
        <v>0</v>
      </c>
      <c r="S1222" s="84"/>
      <c r="T1222" s="84"/>
    </row>
    <row r="1223" ht="22.5" customHeight="1">
      <c r="A1223" s="41" t="s">
        <v>1177</v>
      </c>
      <c r="B1223" s="44">
        <v>46104.0</v>
      </c>
      <c r="C1223" s="46" t="s">
        <v>1192</v>
      </c>
      <c r="D1223" s="48" t="s">
        <v>2475</v>
      </c>
      <c r="E1223" s="51">
        <v>2.02600000000443E14</v>
      </c>
      <c r="F1223" s="53" t="s">
        <v>81</v>
      </c>
      <c r="G1223" s="57">
        <f t="array" ref="G1223">IF(F1223&lt;&gt;"",INDEX(tb_MainDatabase[Barcode],MATCH(F1223,tb_MainDatabase[Link],0)),"")</f>
        <v>8857128011119</v>
      </c>
      <c r="H1223" s="62" t="str">
        <f t="array" ref="H1223">IF(F1223&lt;&gt;"",INDEX(tb_MainDatabase[Grand],MATCH(F1223,tb_MainDatabase[Link],0)),"")</f>
        <v>EDP</v>
      </c>
      <c r="I1223" s="62" t="str">
        <f t="array" ref="I1223">IF(F1223&lt;&gt;"",INDEX(tb_MainDatabase[Size],MATCH(F1223,tb_MainDatabase[Link],0)),"")</f>
        <v>50 ml.</v>
      </c>
      <c r="J1223" s="65">
        <v>1.0</v>
      </c>
      <c r="K1223" s="57">
        <f t="array" ref="K1223">IF(F1223&lt;&gt;"",INDEX(tb_MainDatabase[ราคา],MATCH(F1223,tb_MainDatabase[Link],0)),"")*J1223</f>
        <v>1890</v>
      </c>
      <c r="L1223" s="65">
        <v>200.0</v>
      </c>
      <c r="M1223" s="57">
        <f t="shared" si="2"/>
        <v>1690</v>
      </c>
      <c r="N1223" s="75">
        <f t="shared" si="3"/>
        <v>1690</v>
      </c>
      <c r="O1223" s="77" t="s">
        <v>370</v>
      </c>
      <c r="P1223" s="142">
        <v>46104.0</v>
      </c>
      <c r="Q1223" s="80">
        <v>0.6590277777777778</v>
      </c>
      <c r="R1223" s="84" t="str">
        <f t="shared" si="4"/>
        <v>1774255751089296178</v>
      </c>
      <c r="S1223" s="84"/>
      <c r="T1223" s="84"/>
    </row>
    <row r="1224" ht="22.5" customHeight="1">
      <c r="A1224" s="41" t="s">
        <v>1177</v>
      </c>
      <c r="B1224" s="44">
        <v>46104.0</v>
      </c>
      <c r="C1224" s="46" t="s">
        <v>1192</v>
      </c>
      <c r="D1224" s="48" t="s">
        <v>2475</v>
      </c>
      <c r="E1224" s="51">
        <v>2.02600000000443E14</v>
      </c>
      <c r="F1224" s="53" t="s">
        <v>120</v>
      </c>
      <c r="G1224" s="108">
        <f t="array" ref="G1224">IF(F1224&lt;&gt;"",INDEX(tb_MainDatabase[Barcode],MATCH(F1224,tb_MainDatabase[Link],0)),"")</f>
        <v>8857128012160</v>
      </c>
      <c r="H1224" s="62" t="str">
        <f t="array" ref="H1224">IF(F1224&lt;&gt;"",INDEX(tb_MainDatabase[Grand],MATCH(F1224,tb_MainDatabase[Link],0)),"")</f>
        <v>EDP</v>
      </c>
      <c r="I1224" s="62" t="str">
        <f t="array" ref="I1224">IF(F1224&lt;&gt;"",INDEX(tb_MainDatabase[Size],MATCH(F1224,tb_MainDatabase[Link],0)),"")</f>
        <v>10 ml.</v>
      </c>
      <c r="J1224" s="65">
        <v>1.0</v>
      </c>
      <c r="K1224" s="57">
        <f t="array" ref="K1224">IF(F1224&lt;&gt;"",INDEX(tb_MainDatabase[ราคา],MATCH(F1224,tb_MainDatabase[Link],0)),"")*J1224</f>
        <v>450</v>
      </c>
      <c r="L1224" s="65">
        <v>450.0</v>
      </c>
      <c r="M1224" s="57">
        <f t="shared" si="2"/>
        <v>0</v>
      </c>
      <c r="N1224" s="75">
        <f t="shared" si="3"/>
        <v>0</v>
      </c>
      <c r="O1224" s="77"/>
      <c r="P1224" s="107"/>
      <c r="Q1224" s="80"/>
      <c r="R1224" s="84">
        <f t="shared" si="4"/>
        <v>0</v>
      </c>
      <c r="S1224" s="84"/>
      <c r="T1224" s="84"/>
    </row>
    <row r="1225" ht="22.5" customHeight="1">
      <c r="A1225" s="41" t="s">
        <v>1177</v>
      </c>
      <c r="B1225" s="44">
        <v>46104.0</v>
      </c>
      <c r="C1225" s="46" t="s">
        <v>1192</v>
      </c>
      <c r="D1225" s="48" t="s">
        <v>2480</v>
      </c>
      <c r="E1225" s="51">
        <v>2.02600000000444E14</v>
      </c>
      <c r="F1225" s="53" t="s">
        <v>98</v>
      </c>
      <c r="G1225" s="57">
        <f t="array" ref="G1225">IF(F1225&lt;&gt;"",INDEX(tb_MainDatabase[Barcode],MATCH(F1225,tb_MainDatabase[Link],0)),"")</f>
        <v>8857128012027</v>
      </c>
      <c r="H1225" s="62" t="str">
        <f t="array" ref="H1225">IF(F1225&lt;&gt;"",INDEX(tb_MainDatabase[Grand],MATCH(F1225,tb_MainDatabase[Link],0)),"")</f>
        <v>EDP</v>
      </c>
      <c r="I1225" s="62" t="str">
        <f t="array" ref="I1225">IF(F1225&lt;&gt;"",INDEX(tb_MainDatabase[Size],MATCH(F1225,tb_MainDatabase[Link],0)),"")</f>
        <v>10 ml.</v>
      </c>
      <c r="J1225" s="65">
        <v>1.0</v>
      </c>
      <c r="K1225" s="57">
        <f t="array" ref="K1225">IF(F1225&lt;&gt;"",INDEX(tb_MainDatabase[ราคา],MATCH(F1225,tb_MainDatabase[Link],0)),"")*J1225</f>
        <v>450</v>
      </c>
      <c r="L1225" s="65">
        <v>50.0</v>
      </c>
      <c r="M1225" s="57">
        <f t="shared" si="2"/>
        <v>400</v>
      </c>
      <c r="N1225" s="75">
        <f t="shared" si="3"/>
        <v>2000</v>
      </c>
      <c r="O1225" s="77" t="s">
        <v>60</v>
      </c>
      <c r="P1225" s="142">
        <v>46104.0</v>
      </c>
      <c r="Q1225" s="80">
        <v>0.6666666666666666</v>
      </c>
      <c r="R1225" s="84" t="str">
        <f t="shared" si="4"/>
        <v>1774256174028898498</v>
      </c>
      <c r="S1225" s="84"/>
      <c r="T1225" s="84"/>
    </row>
    <row r="1226" ht="22.5" customHeight="1">
      <c r="A1226" s="41" t="s">
        <v>1177</v>
      </c>
      <c r="B1226" s="44">
        <v>46104.0</v>
      </c>
      <c r="C1226" s="46" t="s">
        <v>1192</v>
      </c>
      <c r="D1226" s="48" t="s">
        <v>2480</v>
      </c>
      <c r="E1226" s="51">
        <v>2.02600000000444E14</v>
      </c>
      <c r="F1226" s="53" t="s">
        <v>201</v>
      </c>
      <c r="G1226" s="108">
        <f t="array" ref="G1226">IF(F1226&lt;&gt;"",INDEX(tb_MainDatabase[Barcode],MATCH(F1226,tb_MainDatabase[Link],0)),"")</f>
        <v>8857128012157</v>
      </c>
      <c r="H1226" s="62" t="str">
        <f t="array" ref="H1226">IF(F1226&lt;&gt;"",INDEX(tb_MainDatabase[Grand],MATCH(F1226,tb_MainDatabase[Link],0)),"")</f>
        <v>EDP</v>
      </c>
      <c r="I1226" s="62" t="str">
        <f t="array" ref="I1226">IF(F1226&lt;&gt;"",INDEX(tb_MainDatabase[Size],MATCH(F1226,tb_MainDatabase[Link],0)),"")</f>
        <v>10 ml.</v>
      </c>
      <c r="J1226" s="65">
        <v>1.0</v>
      </c>
      <c r="K1226" s="57">
        <f t="array" ref="K1226">IF(F1226&lt;&gt;"",INDEX(tb_MainDatabase[ราคา],MATCH(F1226,tb_MainDatabase[Link],0)),"")*J1226</f>
        <v>450</v>
      </c>
      <c r="L1226" s="65">
        <v>50.0</v>
      </c>
      <c r="M1226" s="57">
        <f t="shared" si="2"/>
        <v>400</v>
      </c>
      <c r="N1226" s="75">
        <f t="shared" si="3"/>
        <v>0</v>
      </c>
      <c r="O1226" s="77"/>
      <c r="P1226" s="107"/>
      <c r="Q1226" s="80"/>
      <c r="R1226" s="84">
        <f t="shared" si="4"/>
        <v>0</v>
      </c>
      <c r="S1226" s="84"/>
      <c r="T1226" s="84"/>
    </row>
    <row r="1227" ht="22.5" customHeight="1">
      <c r="A1227" s="41" t="s">
        <v>1177</v>
      </c>
      <c r="B1227" s="44">
        <v>46104.0</v>
      </c>
      <c r="C1227" s="46" t="s">
        <v>1192</v>
      </c>
      <c r="D1227" s="48" t="s">
        <v>2480</v>
      </c>
      <c r="E1227" s="51">
        <v>2.02600000000444E14</v>
      </c>
      <c r="F1227" s="53" t="s">
        <v>146</v>
      </c>
      <c r="G1227" s="57">
        <f t="array" ref="G1227">IF(F1227&lt;&gt;"",INDEX(tb_MainDatabase[Barcode],MATCH(F1227,tb_MainDatabase[Link],0)),"")</f>
        <v>8857128012026</v>
      </c>
      <c r="H1227" s="62" t="str">
        <f t="array" ref="H1227">IF(F1227&lt;&gt;"",INDEX(tb_MainDatabase[Grand],MATCH(F1227,tb_MainDatabase[Link],0)),"")</f>
        <v>EDP</v>
      </c>
      <c r="I1227" s="62" t="str">
        <f t="array" ref="I1227">IF(F1227&lt;&gt;"",INDEX(tb_MainDatabase[Size],MATCH(F1227,tb_MainDatabase[Link],0)),"")</f>
        <v>10 ml.</v>
      </c>
      <c r="J1227" s="65">
        <v>1.0</v>
      </c>
      <c r="K1227" s="57">
        <f t="array" ref="K1227">IF(F1227&lt;&gt;"",INDEX(tb_MainDatabase[ราคา],MATCH(F1227,tb_MainDatabase[Link],0)),"")*J1227</f>
        <v>450</v>
      </c>
      <c r="L1227" s="65">
        <v>50.0</v>
      </c>
      <c r="M1227" s="57">
        <f t="shared" si="2"/>
        <v>400</v>
      </c>
      <c r="N1227" s="75">
        <f t="shared" si="3"/>
        <v>0</v>
      </c>
      <c r="O1227" s="77"/>
      <c r="P1227" s="107"/>
      <c r="Q1227" s="80"/>
      <c r="R1227" s="84">
        <f t="shared" si="4"/>
        <v>0</v>
      </c>
      <c r="S1227" s="84"/>
      <c r="T1227" s="84"/>
    </row>
    <row r="1228" ht="22.5" customHeight="1">
      <c r="A1228" s="41" t="s">
        <v>1177</v>
      </c>
      <c r="B1228" s="44">
        <v>46104.0</v>
      </c>
      <c r="C1228" s="46" t="s">
        <v>1192</v>
      </c>
      <c r="D1228" s="48" t="s">
        <v>2480</v>
      </c>
      <c r="E1228" s="51">
        <v>2.02600000000444E14</v>
      </c>
      <c r="F1228" s="53" t="s">
        <v>86</v>
      </c>
      <c r="G1228" s="57">
        <f t="array" ref="G1228">IF(F1228&lt;&gt;"",INDEX(tb_MainDatabase[Barcode],MATCH(F1228,tb_MainDatabase[Link],0)),"")</f>
        <v>8857128012041</v>
      </c>
      <c r="H1228" s="62" t="str">
        <f t="array" ref="H1228">IF(F1228&lt;&gt;"",INDEX(tb_MainDatabase[Grand],MATCH(F1228,tb_MainDatabase[Link],0)),"")</f>
        <v>EDP</v>
      </c>
      <c r="I1228" s="62" t="str">
        <f t="array" ref="I1228">IF(F1228&lt;&gt;"",INDEX(tb_MainDatabase[Size],MATCH(F1228,tb_MainDatabase[Link],0)),"")</f>
        <v>10 ml.</v>
      </c>
      <c r="J1228" s="65">
        <v>1.0</v>
      </c>
      <c r="K1228" s="57">
        <f t="array" ref="K1228">IF(F1228&lt;&gt;"",INDEX(tb_MainDatabase[ราคา],MATCH(F1228,tb_MainDatabase[Link],0)),"")*J1228</f>
        <v>450</v>
      </c>
      <c r="L1228" s="65">
        <v>50.0</v>
      </c>
      <c r="M1228" s="57">
        <f t="shared" si="2"/>
        <v>400</v>
      </c>
      <c r="N1228" s="75">
        <f t="shared" si="3"/>
        <v>0</v>
      </c>
      <c r="O1228" s="77"/>
      <c r="P1228" s="107"/>
      <c r="Q1228" s="80"/>
      <c r="R1228" s="84">
        <f t="shared" si="4"/>
        <v>0</v>
      </c>
      <c r="S1228" s="84"/>
      <c r="T1228" s="84"/>
    </row>
    <row r="1229" ht="22.5" customHeight="1">
      <c r="A1229" s="41" t="s">
        <v>1177</v>
      </c>
      <c r="B1229" s="44">
        <v>46104.0</v>
      </c>
      <c r="C1229" s="46" t="s">
        <v>1192</v>
      </c>
      <c r="D1229" s="48" t="s">
        <v>2480</v>
      </c>
      <c r="E1229" s="51">
        <v>2.02600000000444E14</v>
      </c>
      <c r="F1229" s="53" t="s">
        <v>372</v>
      </c>
      <c r="G1229" s="57">
        <f t="array" ref="G1229">IF(F1229&lt;&gt;"",INDEX(tb_MainDatabase[Barcode],MATCH(F1229,tb_MainDatabase[Link],0)),"")</f>
        <v>8857128012032</v>
      </c>
      <c r="H1229" s="62" t="str">
        <f t="array" ref="H1229">IF(F1229&lt;&gt;"",INDEX(tb_MainDatabase[Grand],MATCH(F1229,tb_MainDatabase[Link],0)),"")</f>
        <v>EDP</v>
      </c>
      <c r="I1229" s="62" t="str">
        <f t="array" ref="I1229">IF(F1229&lt;&gt;"",INDEX(tb_MainDatabase[Size],MATCH(F1229,tb_MainDatabase[Link],0)),"")</f>
        <v>10 ml.</v>
      </c>
      <c r="J1229" s="65">
        <v>1.0</v>
      </c>
      <c r="K1229" s="57">
        <f t="array" ref="K1229">IF(F1229&lt;&gt;"",INDEX(tb_MainDatabase[ราคา],MATCH(F1229,tb_MainDatabase[Link],0)),"")*J1229</f>
        <v>450</v>
      </c>
      <c r="L1229" s="65">
        <v>50.0</v>
      </c>
      <c r="M1229" s="57">
        <f t="shared" si="2"/>
        <v>400</v>
      </c>
      <c r="N1229" s="75">
        <f t="shared" si="3"/>
        <v>0</v>
      </c>
      <c r="O1229" s="77"/>
      <c r="P1229" s="107"/>
      <c r="Q1229" s="80"/>
      <c r="R1229" s="84">
        <f t="shared" si="4"/>
        <v>0</v>
      </c>
      <c r="S1229" s="84"/>
      <c r="T1229" s="84"/>
    </row>
    <row r="1230" ht="22.5" customHeight="1">
      <c r="A1230" s="41" t="s">
        <v>1177</v>
      </c>
      <c r="B1230" s="44">
        <v>46104.0</v>
      </c>
      <c r="C1230" s="46" t="s">
        <v>1192</v>
      </c>
      <c r="D1230" s="48" t="s">
        <v>2480</v>
      </c>
      <c r="E1230" s="51">
        <v>2.02600000000444E14</v>
      </c>
      <c r="F1230" s="53" t="s">
        <v>252</v>
      </c>
      <c r="G1230" s="57">
        <f t="array" ref="G1230">IF(F1230&lt;&gt;"",INDEX(tb_MainDatabase[Barcode],MATCH(F1230,tb_MainDatabase[Link],0)),"")</f>
        <v>8857128012035</v>
      </c>
      <c r="H1230" s="62" t="str">
        <f t="array" ref="H1230">IF(F1230&lt;&gt;"",INDEX(tb_MainDatabase[Grand],MATCH(F1230,tb_MainDatabase[Link],0)),"")</f>
        <v>EDP</v>
      </c>
      <c r="I1230" s="62" t="str">
        <f t="array" ref="I1230">IF(F1230&lt;&gt;"",INDEX(tb_MainDatabase[Size],MATCH(F1230,tb_MainDatabase[Link],0)),"")</f>
        <v>10 ml.</v>
      </c>
      <c r="J1230" s="65">
        <v>1.0</v>
      </c>
      <c r="K1230" s="57">
        <f t="array" ref="K1230">IF(F1230&lt;&gt;"",INDEX(tb_MainDatabase[ราคา],MATCH(F1230,tb_MainDatabase[Link],0)),"")*J1230</f>
        <v>450</v>
      </c>
      <c r="L1230" s="65">
        <v>450.0</v>
      </c>
      <c r="M1230" s="57">
        <f t="shared" si="2"/>
        <v>0</v>
      </c>
      <c r="N1230" s="75">
        <f t="shared" si="3"/>
        <v>0</v>
      </c>
      <c r="O1230" s="77"/>
      <c r="P1230" s="107"/>
      <c r="Q1230" s="80"/>
      <c r="R1230" s="84">
        <f t="shared" si="4"/>
        <v>0</v>
      </c>
      <c r="S1230" s="84"/>
      <c r="T1230" s="84"/>
    </row>
    <row r="1231" ht="22.5" customHeight="1">
      <c r="A1231" s="41" t="s">
        <v>1177</v>
      </c>
      <c r="B1231" s="44">
        <v>46104.0</v>
      </c>
      <c r="C1231" s="46" t="s">
        <v>1192</v>
      </c>
      <c r="D1231" s="48" t="s">
        <v>2492</v>
      </c>
      <c r="E1231" s="51">
        <v>2.02600000000445E14</v>
      </c>
      <c r="F1231" s="53" t="s">
        <v>224</v>
      </c>
      <c r="G1231" s="57">
        <f t="array" ref="G1231">IF(F1231&lt;&gt;"",INDEX(tb_MainDatabase[Barcode],MATCH(F1231,tb_MainDatabase[Link],0)),"")</f>
        <v>8857128012053</v>
      </c>
      <c r="H1231" s="62" t="str">
        <f t="array" ref="H1231">IF(F1231&lt;&gt;"",INDEX(tb_MainDatabase[Grand],MATCH(F1231,tb_MainDatabase[Link],0)),"")</f>
        <v>EDP</v>
      </c>
      <c r="I1231" s="62" t="str">
        <f t="array" ref="I1231">IF(F1231&lt;&gt;"",INDEX(tb_MainDatabase[Size],MATCH(F1231,tb_MainDatabase[Link],0)),"")</f>
        <v>10 ml.</v>
      </c>
      <c r="J1231" s="65">
        <v>1.0</v>
      </c>
      <c r="K1231" s="57">
        <f t="array" ref="K1231">IF(F1231&lt;&gt;"",INDEX(tb_MainDatabase[ราคา],MATCH(F1231,tb_MainDatabase[Link],0)),"")*J1231</f>
        <v>450</v>
      </c>
      <c r="L1231" s="65">
        <v>50.0</v>
      </c>
      <c r="M1231" s="57">
        <f t="shared" si="2"/>
        <v>400</v>
      </c>
      <c r="N1231" s="75">
        <f t="shared" si="3"/>
        <v>800</v>
      </c>
      <c r="O1231" s="77" t="s">
        <v>370</v>
      </c>
      <c r="P1231" s="142">
        <v>46104.0</v>
      </c>
      <c r="Q1231" s="80">
        <v>0.7013888888888888</v>
      </c>
      <c r="R1231" s="84" t="str">
        <f t="shared" si="4"/>
        <v>1774259382833789359</v>
      </c>
      <c r="S1231" s="84"/>
      <c r="T1231" s="84"/>
    </row>
    <row r="1232" ht="22.5" customHeight="1">
      <c r="A1232" s="41" t="s">
        <v>1177</v>
      </c>
      <c r="B1232" s="44">
        <v>46104.0</v>
      </c>
      <c r="C1232" s="46" t="s">
        <v>1192</v>
      </c>
      <c r="D1232" s="48" t="s">
        <v>2492</v>
      </c>
      <c r="E1232" s="51">
        <v>2.02600000000445E14</v>
      </c>
      <c r="F1232" s="53" t="s">
        <v>120</v>
      </c>
      <c r="G1232" s="108">
        <f t="array" ref="G1232">IF(F1232&lt;&gt;"",INDEX(tb_MainDatabase[Barcode],MATCH(F1232,tb_MainDatabase[Link],0)),"")</f>
        <v>8857128012160</v>
      </c>
      <c r="H1232" s="62" t="str">
        <f t="array" ref="H1232">IF(F1232&lt;&gt;"",INDEX(tb_MainDatabase[Grand],MATCH(F1232,tb_MainDatabase[Link],0)),"")</f>
        <v>EDP</v>
      </c>
      <c r="I1232" s="62" t="str">
        <f t="array" ref="I1232">IF(F1232&lt;&gt;"",INDEX(tb_MainDatabase[Size],MATCH(F1232,tb_MainDatabase[Link],0)),"")</f>
        <v>10 ml.</v>
      </c>
      <c r="J1232" s="65">
        <v>1.0</v>
      </c>
      <c r="K1232" s="57">
        <f t="array" ref="K1232">IF(F1232&lt;&gt;"",INDEX(tb_MainDatabase[ราคา],MATCH(F1232,tb_MainDatabase[Link],0)),"")*J1232</f>
        <v>450</v>
      </c>
      <c r="L1232" s="65">
        <v>50.0</v>
      </c>
      <c r="M1232" s="57">
        <f t="shared" si="2"/>
        <v>400</v>
      </c>
      <c r="N1232" s="75">
        <f t="shared" si="3"/>
        <v>0</v>
      </c>
      <c r="O1232" s="77"/>
      <c r="P1232" s="107"/>
      <c r="Q1232" s="80"/>
      <c r="R1232" s="84">
        <f t="shared" si="4"/>
        <v>0</v>
      </c>
      <c r="S1232" s="84"/>
      <c r="T1232" s="84"/>
    </row>
    <row r="1233" ht="22.5" customHeight="1">
      <c r="A1233" s="41" t="s">
        <v>1177</v>
      </c>
      <c r="B1233" s="44">
        <v>46104.0</v>
      </c>
      <c r="C1233" s="46" t="s">
        <v>1192</v>
      </c>
      <c r="D1233" s="48" t="s">
        <v>2495</v>
      </c>
      <c r="E1233" s="51">
        <v>2.02600000000446E14</v>
      </c>
      <c r="F1233" s="53" t="s">
        <v>1434</v>
      </c>
      <c r="G1233" s="57">
        <f t="array" ref="G1233">IF(F1233&lt;&gt;"",INDEX(tb_MainDatabase[Barcode],MATCH(F1233,tb_MainDatabase[Link],0)),"")</f>
        <v>8857128012001</v>
      </c>
      <c r="H1233" s="62" t="str">
        <f t="array" ref="H1233">IF(F1233&lt;&gt;"",INDEX(tb_MainDatabase[Grand],MATCH(F1233,tb_MainDatabase[Link],0)),"")</f>
        <v>PARFUM</v>
      </c>
      <c r="I1233" s="62" t="str">
        <f t="array" ref="I1233">IF(F1233&lt;&gt;"",INDEX(tb_MainDatabase[Size],MATCH(F1233,tb_MainDatabase[Link],0)),"")</f>
        <v>30 ml.</v>
      </c>
      <c r="J1233" s="65">
        <v>1.0</v>
      </c>
      <c r="K1233" s="57">
        <f t="array" ref="K1233">IF(F1233&lt;&gt;"",INDEX(tb_MainDatabase[ราคา],MATCH(F1233,tb_MainDatabase[Link],0)),"")*J1233</f>
        <v>2190</v>
      </c>
      <c r="L1233" s="65">
        <v>200.0</v>
      </c>
      <c r="M1233" s="57">
        <f t="shared" si="2"/>
        <v>1990</v>
      </c>
      <c r="N1233" s="75">
        <f t="shared" si="3"/>
        <v>3190</v>
      </c>
      <c r="O1233" s="77" t="s">
        <v>60</v>
      </c>
      <c r="P1233" s="142">
        <v>46104.0</v>
      </c>
      <c r="Q1233" s="80">
        <v>0.7284722222222222</v>
      </c>
      <c r="R1233" s="84" t="str">
        <f t="shared" si="4"/>
        <v>1774261443803350609</v>
      </c>
      <c r="S1233" s="84"/>
      <c r="T1233" s="84"/>
    </row>
    <row r="1234" ht="22.5" customHeight="1">
      <c r="A1234" s="41" t="s">
        <v>1177</v>
      </c>
      <c r="B1234" s="44">
        <v>46104.0</v>
      </c>
      <c r="C1234" s="46" t="s">
        <v>1192</v>
      </c>
      <c r="D1234" s="48" t="s">
        <v>2495</v>
      </c>
      <c r="E1234" s="51">
        <v>2.02600000000446E14</v>
      </c>
      <c r="F1234" s="53" t="s">
        <v>170</v>
      </c>
      <c r="G1234" s="57">
        <f t="array" ref="G1234">IF(F1234&lt;&gt;"",INDEX(tb_MainDatabase[Barcode],MATCH(F1234,tb_MainDatabase[Link],0)),"")</f>
        <v>8857128012103</v>
      </c>
      <c r="H1234" s="62" t="str">
        <f t="array" ref="H1234">IF(F1234&lt;&gt;"",INDEX(tb_MainDatabase[Grand],MATCH(F1234,tb_MainDatabase[Link],0)),"")</f>
        <v>PARFUM</v>
      </c>
      <c r="I1234" s="62" t="str">
        <f t="array" ref="I1234">IF(F1234&lt;&gt;"",INDEX(tb_MainDatabase[Size],MATCH(F1234,tb_MainDatabase[Link],0)),"")</f>
        <v>10 ml.</v>
      </c>
      <c r="J1234" s="65">
        <v>1.0</v>
      </c>
      <c r="K1234" s="57">
        <f t="array" ref="K1234">IF(F1234&lt;&gt;"",INDEX(tb_MainDatabase[ราคา],MATCH(F1234,tb_MainDatabase[Link],0)),"")*J1234</f>
        <v>850</v>
      </c>
      <c r="L1234" s="65">
        <v>50.0</v>
      </c>
      <c r="M1234" s="57">
        <f t="shared" si="2"/>
        <v>800</v>
      </c>
      <c r="N1234" s="75">
        <f t="shared" si="3"/>
        <v>0</v>
      </c>
      <c r="O1234" s="77"/>
      <c r="P1234" s="107"/>
      <c r="Q1234" s="80"/>
      <c r="R1234" s="84">
        <f t="shared" si="4"/>
        <v>0</v>
      </c>
      <c r="S1234" s="84"/>
      <c r="T1234" s="84"/>
    </row>
    <row r="1235" ht="22.5" customHeight="1">
      <c r="A1235" s="41" t="s">
        <v>1177</v>
      </c>
      <c r="B1235" s="44">
        <v>46104.0</v>
      </c>
      <c r="C1235" s="46" t="s">
        <v>1192</v>
      </c>
      <c r="D1235" s="48" t="s">
        <v>2495</v>
      </c>
      <c r="E1235" s="51">
        <v>2.02600000000446E14</v>
      </c>
      <c r="F1235" s="53" t="s">
        <v>1100</v>
      </c>
      <c r="G1235" s="57">
        <f t="array" ref="G1235">IF(F1235&lt;&gt;"",INDEX(tb_MainDatabase[Barcode],MATCH(F1235,tb_MainDatabase[Link],0)),"")</f>
        <v>8857128011263</v>
      </c>
      <c r="H1235" s="62" t="str">
        <f t="array" ref="H1235">IF(F1235&lt;&gt;"",INDEX(tb_MainDatabase[Grand],MATCH(F1235,tb_MainDatabase[Link],0)),"")</f>
        <v>EDP</v>
      </c>
      <c r="I1235" s="62" t="str">
        <f t="array" ref="I1235">IF(F1235&lt;&gt;"",INDEX(tb_MainDatabase[Size],MATCH(F1235,tb_MainDatabase[Link],0)),"")</f>
        <v>10 ml.</v>
      </c>
      <c r="J1235" s="65">
        <v>1.0</v>
      </c>
      <c r="K1235" s="57">
        <f t="array" ref="K1235">IF(F1235&lt;&gt;"",INDEX(tb_MainDatabase[ราคา],MATCH(F1235,tb_MainDatabase[Link],0)),"")*J1235</f>
        <v>450</v>
      </c>
      <c r="L1235" s="65">
        <v>50.0</v>
      </c>
      <c r="M1235" s="57">
        <f t="shared" si="2"/>
        <v>400</v>
      </c>
      <c r="N1235" s="75">
        <f t="shared" si="3"/>
        <v>0</v>
      </c>
      <c r="O1235" s="77"/>
      <c r="P1235" s="107"/>
      <c r="Q1235" s="80"/>
      <c r="R1235" s="84">
        <f t="shared" si="4"/>
        <v>0</v>
      </c>
      <c r="S1235" s="84"/>
      <c r="T1235" s="84"/>
    </row>
    <row r="1236" ht="22.5" customHeight="1">
      <c r="A1236" s="41" t="s">
        <v>1177</v>
      </c>
      <c r="B1236" s="44">
        <v>46104.0</v>
      </c>
      <c r="C1236" s="46" t="s">
        <v>1192</v>
      </c>
      <c r="D1236" s="48" t="s">
        <v>2495</v>
      </c>
      <c r="E1236" s="51">
        <v>2.02600000000446E14</v>
      </c>
      <c r="F1236" s="53" t="s">
        <v>255</v>
      </c>
      <c r="G1236" s="57">
        <f t="array" ref="G1236">IF(F1236&lt;&gt;"",INDEX(tb_MainDatabase[Barcode],MATCH(F1236,tb_MainDatabase[Link],0)),"")</f>
        <v>8857128012047</v>
      </c>
      <c r="H1236" s="62" t="str">
        <f t="array" ref="H1236">IF(F1236&lt;&gt;"",INDEX(tb_MainDatabase[Grand],MATCH(F1236,tb_MainDatabase[Link],0)),"")</f>
        <v>EDP</v>
      </c>
      <c r="I1236" s="62" t="str">
        <f t="array" ref="I1236">IF(F1236&lt;&gt;"",INDEX(tb_MainDatabase[Size],MATCH(F1236,tb_MainDatabase[Link],0)),"")</f>
        <v>10 ml.</v>
      </c>
      <c r="J1236" s="65">
        <v>1.0</v>
      </c>
      <c r="K1236" s="57">
        <f t="array" ref="K1236">IF(F1236&lt;&gt;"",INDEX(tb_MainDatabase[ราคา],MATCH(F1236,tb_MainDatabase[Link],0)),"")*J1236</f>
        <v>450</v>
      </c>
      <c r="L1236" s="65">
        <v>450.0</v>
      </c>
      <c r="M1236" s="57">
        <f t="shared" si="2"/>
        <v>0</v>
      </c>
      <c r="N1236" s="75">
        <f t="shared" si="3"/>
        <v>0</v>
      </c>
      <c r="O1236" s="77"/>
      <c r="P1236" s="107"/>
      <c r="Q1236" s="80"/>
      <c r="R1236" s="84">
        <f t="shared" si="4"/>
        <v>0</v>
      </c>
      <c r="S1236" s="84"/>
      <c r="T1236" s="84"/>
    </row>
    <row r="1237" ht="22.5" customHeight="1">
      <c r="A1237" s="41" t="s">
        <v>1177</v>
      </c>
      <c r="B1237" s="44">
        <v>46104.0</v>
      </c>
      <c r="C1237" s="46" t="s">
        <v>1192</v>
      </c>
      <c r="D1237" s="48" t="s">
        <v>2495</v>
      </c>
      <c r="E1237" s="51">
        <v>2.02600000000446E14</v>
      </c>
      <c r="F1237" s="53" t="s">
        <v>120</v>
      </c>
      <c r="G1237" s="108">
        <f t="array" ref="G1237">IF(F1237&lt;&gt;"",INDEX(tb_MainDatabase[Barcode],MATCH(F1237,tb_MainDatabase[Link],0)),"")</f>
        <v>8857128012160</v>
      </c>
      <c r="H1237" s="62" t="str">
        <f t="array" ref="H1237">IF(F1237&lt;&gt;"",INDEX(tb_MainDatabase[Grand],MATCH(F1237,tb_MainDatabase[Link],0)),"")</f>
        <v>EDP</v>
      </c>
      <c r="I1237" s="62" t="str">
        <f t="array" ref="I1237">IF(F1237&lt;&gt;"",INDEX(tb_MainDatabase[Size],MATCH(F1237,tb_MainDatabase[Link],0)),"")</f>
        <v>10 ml.</v>
      </c>
      <c r="J1237" s="65">
        <v>1.0</v>
      </c>
      <c r="K1237" s="57">
        <f t="array" ref="K1237">IF(F1237&lt;&gt;"",INDEX(tb_MainDatabase[ราคา],MATCH(F1237,tb_MainDatabase[Link],0)),"")*J1237</f>
        <v>450</v>
      </c>
      <c r="L1237" s="65">
        <v>450.0</v>
      </c>
      <c r="M1237" s="57">
        <f t="shared" si="2"/>
        <v>0</v>
      </c>
      <c r="N1237" s="75">
        <f t="shared" si="3"/>
        <v>0</v>
      </c>
      <c r="O1237" s="77"/>
      <c r="P1237" s="107"/>
      <c r="Q1237" s="80"/>
      <c r="R1237" s="84">
        <f t="shared" si="4"/>
        <v>0</v>
      </c>
      <c r="S1237" s="84"/>
      <c r="T1237" s="84"/>
    </row>
    <row r="1238" ht="22.5" customHeight="1">
      <c r="A1238" s="41" t="s">
        <v>1177</v>
      </c>
      <c r="B1238" s="44">
        <v>46104.0</v>
      </c>
      <c r="C1238" s="46" t="s">
        <v>1192</v>
      </c>
      <c r="D1238" s="48" t="s">
        <v>2495</v>
      </c>
      <c r="E1238" s="51">
        <v>2.02600000000446E14</v>
      </c>
      <c r="F1238" s="53" t="s">
        <v>86</v>
      </c>
      <c r="G1238" s="57">
        <f t="array" ref="G1238">IF(F1238&lt;&gt;"",INDEX(tb_MainDatabase[Barcode],MATCH(F1238,tb_MainDatabase[Link],0)),"")</f>
        <v>8857128012041</v>
      </c>
      <c r="H1238" s="62" t="str">
        <f t="array" ref="H1238">IF(F1238&lt;&gt;"",INDEX(tb_MainDatabase[Grand],MATCH(F1238,tb_MainDatabase[Link],0)),"")</f>
        <v>EDP</v>
      </c>
      <c r="I1238" s="62" t="str">
        <f t="array" ref="I1238">IF(F1238&lt;&gt;"",INDEX(tb_MainDatabase[Size],MATCH(F1238,tb_MainDatabase[Link],0)),"")</f>
        <v>10 ml.</v>
      </c>
      <c r="J1238" s="65">
        <v>1.0</v>
      </c>
      <c r="K1238" s="57">
        <f t="array" ref="K1238">IF(F1238&lt;&gt;"",INDEX(tb_MainDatabase[ราคา],MATCH(F1238,tb_MainDatabase[Link],0)),"")*J1238</f>
        <v>450</v>
      </c>
      <c r="L1238" s="65">
        <v>450.0</v>
      </c>
      <c r="M1238" s="57">
        <f t="shared" si="2"/>
        <v>0</v>
      </c>
      <c r="N1238" s="75">
        <f t="shared" si="3"/>
        <v>0</v>
      </c>
      <c r="O1238" s="77"/>
      <c r="P1238" s="107"/>
      <c r="Q1238" s="80"/>
      <c r="R1238" s="84">
        <f t="shared" si="4"/>
        <v>0</v>
      </c>
      <c r="S1238" s="84"/>
      <c r="T1238" s="84"/>
    </row>
    <row r="1239" ht="22.5" customHeight="1">
      <c r="A1239" s="41" t="s">
        <v>1177</v>
      </c>
      <c r="B1239" s="44">
        <v>46105.0</v>
      </c>
      <c r="C1239" s="46" t="s">
        <v>1192</v>
      </c>
      <c r="D1239" s="48" t="s">
        <v>2503</v>
      </c>
      <c r="E1239" s="51">
        <v>2.02600000000447E14</v>
      </c>
      <c r="F1239" s="53" t="s">
        <v>743</v>
      </c>
      <c r="G1239" s="57">
        <f t="array" ref="G1239">IF(F1239&lt;&gt;"",INDEX(tb_MainDatabase[Barcode],MATCH(F1239,tb_MainDatabase[Link],0)),"")</f>
        <v>8857128011744</v>
      </c>
      <c r="H1239" s="62" t="str">
        <f t="array" ref="H1239">IF(F1239&lt;&gt;"",INDEX(tb_MainDatabase[Grand],MATCH(F1239,tb_MainDatabase[Link],0)),"")</f>
        <v>EDP</v>
      </c>
      <c r="I1239" s="62" t="str">
        <f t="array" ref="I1239">IF(F1239&lt;&gt;"",INDEX(tb_MainDatabase[Size],MATCH(F1239,tb_MainDatabase[Link],0)),"")</f>
        <v>10 ml.</v>
      </c>
      <c r="J1239" s="65">
        <v>1.0</v>
      </c>
      <c r="K1239" s="57">
        <f t="array" ref="K1239">IF(F1239&lt;&gt;"",INDEX(tb_MainDatabase[ราคา],MATCH(F1239,tb_MainDatabase[Link],0)),"")*J1239</f>
        <v>450</v>
      </c>
      <c r="L1239" s="65">
        <v>50.0</v>
      </c>
      <c r="M1239" s="57">
        <f t="shared" si="2"/>
        <v>400</v>
      </c>
      <c r="N1239" s="75">
        <f t="shared" si="3"/>
        <v>400</v>
      </c>
      <c r="O1239" s="77" t="s">
        <v>133</v>
      </c>
      <c r="P1239" s="142">
        <v>46105.0</v>
      </c>
      <c r="Q1239" s="80">
        <v>0.5472222222222223</v>
      </c>
      <c r="R1239" s="84" t="str">
        <f t="shared" si="4"/>
        <v>1774332465244244407</v>
      </c>
      <c r="S1239" s="84"/>
      <c r="T1239" s="84"/>
    </row>
    <row r="1240" ht="22.5" customHeight="1">
      <c r="A1240" s="41" t="s">
        <v>1177</v>
      </c>
      <c r="B1240" s="44">
        <v>46105.0</v>
      </c>
      <c r="C1240" s="46" t="s">
        <v>1192</v>
      </c>
      <c r="D1240" s="48" t="s">
        <v>2505</v>
      </c>
      <c r="E1240" s="51">
        <v>2.02600000000448E14</v>
      </c>
      <c r="F1240" s="53" t="s">
        <v>2506</v>
      </c>
      <c r="G1240" s="108">
        <f t="array" ref="G1240">IF(F1240&lt;&gt;"",INDEX(tb_MainDatabase[Barcode],MATCH(F1240,tb_MainDatabase[Link],0)),"")</f>
        <v>8857128011560</v>
      </c>
      <c r="H1240" s="62" t="str">
        <f t="array" ref="H1240">IF(F1240&lt;&gt;"",INDEX(tb_MainDatabase[Grand],MATCH(F1240,tb_MainDatabase[Link],0)),"")</f>
        <v>EDP</v>
      </c>
      <c r="I1240" s="62" t="str">
        <f t="array" ref="I1240">IF(F1240&lt;&gt;"",INDEX(tb_MainDatabase[Size],MATCH(F1240,tb_MainDatabase[Link],0)),"")</f>
        <v>50 ml.</v>
      </c>
      <c r="J1240" s="65">
        <v>1.0</v>
      </c>
      <c r="K1240" s="57">
        <f t="array" ref="K1240">IF(F1240&lt;&gt;"",INDEX(tb_MainDatabase[ราคา],MATCH(F1240,tb_MainDatabase[Link],0)),"")*J1240</f>
        <v>1890</v>
      </c>
      <c r="L1240" s="65">
        <v>200.0</v>
      </c>
      <c r="M1240" s="57">
        <f t="shared" si="2"/>
        <v>1690</v>
      </c>
      <c r="N1240" s="75">
        <f t="shared" si="3"/>
        <v>1690</v>
      </c>
      <c r="O1240" s="77" t="s">
        <v>133</v>
      </c>
      <c r="P1240" s="142">
        <v>46105.0</v>
      </c>
      <c r="Q1240" s="80">
        <v>0.5611111111111111</v>
      </c>
      <c r="R1240" s="84" t="str">
        <f t="shared" si="4"/>
        <v>1774333711429854609</v>
      </c>
      <c r="S1240" s="84"/>
      <c r="T1240" s="84"/>
    </row>
    <row r="1241" ht="22.5" customHeight="1">
      <c r="A1241" s="41" t="s">
        <v>1177</v>
      </c>
      <c r="B1241" s="44">
        <v>46105.0</v>
      </c>
      <c r="C1241" s="46" t="s">
        <v>1192</v>
      </c>
      <c r="D1241" s="48" t="s">
        <v>2505</v>
      </c>
      <c r="E1241" s="51">
        <v>2.02600000000448E14</v>
      </c>
      <c r="F1241" s="53" t="s">
        <v>986</v>
      </c>
      <c r="G1241" s="57">
        <f t="array" ref="G1241">IF(F1241&lt;&gt;"",INDEX(tb_MainDatabase[Barcode],MATCH(F1241,tb_MainDatabase[Link],0)),"")</f>
        <v>8857128012065</v>
      </c>
      <c r="H1241" s="62" t="str">
        <f t="array" ref="H1241">IF(F1241&lt;&gt;"",INDEX(tb_MainDatabase[Grand],MATCH(F1241,tb_MainDatabase[Link],0)),"")</f>
        <v>EDP</v>
      </c>
      <c r="I1241" s="62" t="str">
        <f t="array" ref="I1241">IF(F1241&lt;&gt;"",INDEX(tb_MainDatabase[Size],MATCH(F1241,tb_MainDatabase[Link],0)),"")</f>
        <v>10 ml.</v>
      </c>
      <c r="J1241" s="65">
        <v>1.0</v>
      </c>
      <c r="K1241" s="57">
        <f t="array" ref="K1241">IF(F1241&lt;&gt;"",INDEX(tb_MainDatabase[ราคา],MATCH(F1241,tb_MainDatabase[Link],0)),"")*J1241</f>
        <v>450</v>
      </c>
      <c r="L1241" s="65">
        <v>450.0</v>
      </c>
      <c r="M1241" s="57">
        <f t="shared" si="2"/>
        <v>0</v>
      </c>
      <c r="N1241" s="75">
        <f t="shared" si="3"/>
        <v>0</v>
      </c>
      <c r="O1241" s="77"/>
      <c r="P1241" s="107"/>
      <c r="Q1241" s="80"/>
      <c r="R1241" s="84">
        <f t="shared" si="4"/>
        <v>0</v>
      </c>
      <c r="S1241" s="84"/>
      <c r="T1241" s="84"/>
    </row>
    <row r="1242" ht="22.5" customHeight="1">
      <c r="A1242" s="41" t="s">
        <v>1177</v>
      </c>
      <c r="B1242" s="44">
        <v>46105.0</v>
      </c>
      <c r="C1242" s="46" t="s">
        <v>1192</v>
      </c>
      <c r="D1242" s="48" t="s">
        <v>2509</v>
      </c>
      <c r="E1242" s="51">
        <v>2.02600000000449E14</v>
      </c>
      <c r="F1242" s="53" t="s">
        <v>210</v>
      </c>
      <c r="G1242" s="57">
        <f t="array" ref="G1242">IF(F1242&lt;&gt;"",INDEX(tb_MainDatabase[Barcode],MATCH(F1242,tb_MainDatabase[Link],0)),"")</f>
        <v>8857128012101</v>
      </c>
      <c r="H1242" s="62" t="str">
        <f t="array" ref="H1242">IF(F1242&lt;&gt;"",INDEX(tb_MainDatabase[Grand],MATCH(F1242,tb_MainDatabase[Link],0)),"")</f>
        <v>EDP+</v>
      </c>
      <c r="I1242" s="62" t="str">
        <f t="array" ref="I1242">IF(F1242&lt;&gt;"",INDEX(tb_MainDatabase[Size],MATCH(F1242,tb_MainDatabase[Link],0)),"")</f>
        <v>10 ml.</v>
      </c>
      <c r="J1242" s="65">
        <v>1.0</v>
      </c>
      <c r="K1242" s="57">
        <f t="array" ref="K1242">IF(F1242&lt;&gt;"",INDEX(tb_MainDatabase[ราคา],MATCH(F1242,tb_MainDatabase[Link],0)),"")*J1242</f>
        <v>650</v>
      </c>
      <c r="L1242" s="65">
        <v>50.0</v>
      </c>
      <c r="M1242" s="57">
        <f t="shared" si="2"/>
        <v>600</v>
      </c>
      <c r="N1242" s="75">
        <f t="shared" si="3"/>
        <v>600</v>
      </c>
      <c r="O1242" s="77" t="s">
        <v>133</v>
      </c>
      <c r="P1242" s="142">
        <v>46105.0</v>
      </c>
      <c r="Q1242" s="80">
        <v>0.675</v>
      </c>
      <c r="R1242" s="84" t="str">
        <f t="shared" si="4"/>
        <v>1774343526665311028</v>
      </c>
      <c r="S1242" s="84"/>
      <c r="T1242" s="84"/>
    </row>
    <row r="1243" ht="22.5" customHeight="1">
      <c r="A1243" s="41" t="s">
        <v>1177</v>
      </c>
      <c r="B1243" s="44">
        <v>46105.0</v>
      </c>
      <c r="C1243" s="46" t="s">
        <v>1192</v>
      </c>
      <c r="D1243" s="48" t="s">
        <v>2511</v>
      </c>
      <c r="E1243" s="51">
        <v>2.0260000000045E14</v>
      </c>
      <c r="F1243" s="53" t="s">
        <v>81</v>
      </c>
      <c r="G1243" s="57">
        <f t="array" ref="G1243">IF(F1243&lt;&gt;"",INDEX(tb_MainDatabase[Barcode],MATCH(F1243,tb_MainDatabase[Link],0)),"")</f>
        <v>8857128011119</v>
      </c>
      <c r="H1243" s="62" t="str">
        <f t="array" ref="H1243">IF(F1243&lt;&gt;"",INDEX(tb_MainDatabase[Grand],MATCH(F1243,tb_MainDatabase[Link],0)),"")</f>
        <v>EDP</v>
      </c>
      <c r="I1243" s="62" t="str">
        <f t="array" ref="I1243">IF(F1243&lt;&gt;"",INDEX(tb_MainDatabase[Size],MATCH(F1243,tb_MainDatabase[Link],0)),"")</f>
        <v>50 ml.</v>
      </c>
      <c r="J1243" s="65">
        <v>1.0</v>
      </c>
      <c r="K1243" s="57">
        <f t="array" ref="K1243">IF(F1243&lt;&gt;"",INDEX(tb_MainDatabase[ราคา],MATCH(F1243,tb_MainDatabase[Link],0)),"")*J1243</f>
        <v>1890</v>
      </c>
      <c r="L1243" s="65">
        <v>200.0</v>
      </c>
      <c r="M1243" s="57">
        <f t="shared" si="2"/>
        <v>1690</v>
      </c>
      <c r="N1243" s="75">
        <f t="shared" si="3"/>
        <v>1690</v>
      </c>
      <c r="O1243" s="77" t="s">
        <v>60</v>
      </c>
      <c r="P1243" s="142">
        <v>46105.0</v>
      </c>
      <c r="Q1243" s="80">
        <v>0.6965277777777777</v>
      </c>
      <c r="R1243" s="84" t="str">
        <f t="shared" si="4"/>
        <v>1774345322209873137</v>
      </c>
      <c r="S1243" s="84"/>
      <c r="T1243" s="84"/>
    </row>
    <row r="1244" ht="22.5" customHeight="1">
      <c r="A1244" s="41" t="s">
        <v>1177</v>
      </c>
      <c r="B1244" s="44">
        <v>46105.0</v>
      </c>
      <c r="C1244" s="46" t="s">
        <v>1192</v>
      </c>
      <c r="D1244" s="48" t="s">
        <v>2511</v>
      </c>
      <c r="E1244" s="51">
        <v>2.0260000000045E14</v>
      </c>
      <c r="F1244" s="53" t="s">
        <v>146</v>
      </c>
      <c r="G1244" s="57">
        <f t="array" ref="G1244">IF(F1244&lt;&gt;"",INDEX(tb_MainDatabase[Barcode],MATCH(F1244,tb_MainDatabase[Link],0)),"")</f>
        <v>8857128012026</v>
      </c>
      <c r="H1244" s="62" t="str">
        <f t="array" ref="H1244">IF(F1244&lt;&gt;"",INDEX(tb_MainDatabase[Grand],MATCH(F1244,tb_MainDatabase[Link],0)),"")</f>
        <v>EDP</v>
      </c>
      <c r="I1244" s="62" t="str">
        <f t="array" ref="I1244">IF(F1244&lt;&gt;"",INDEX(tb_MainDatabase[Size],MATCH(F1244,tb_MainDatabase[Link],0)),"")</f>
        <v>10 ml.</v>
      </c>
      <c r="J1244" s="65">
        <v>1.0</v>
      </c>
      <c r="K1244" s="57">
        <f t="array" ref="K1244">IF(F1244&lt;&gt;"",INDEX(tb_MainDatabase[ราคา],MATCH(F1244,tb_MainDatabase[Link],0)),"")*J1244</f>
        <v>450</v>
      </c>
      <c r="L1244" s="65">
        <v>450.0</v>
      </c>
      <c r="M1244" s="57">
        <f t="shared" si="2"/>
        <v>0</v>
      </c>
      <c r="N1244" s="75">
        <f t="shared" si="3"/>
        <v>0</v>
      </c>
      <c r="O1244" s="77"/>
      <c r="P1244" s="107"/>
      <c r="Q1244" s="80"/>
      <c r="R1244" s="84">
        <f t="shared" si="4"/>
        <v>0</v>
      </c>
      <c r="S1244" s="84"/>
      <c r="T1244" s="84"/>
    </row>
    <row r="1245" ht="22.5" customHeight="1">
      <c r="A1245" s="41" t="s">
        <v>1177</v>
      </c>
      <c r="B1245" s="44">
        <v>46106.0</v>
      </c>
      <c r="C1245" s="46" t="s">
        <v>1192</v>
      </c>
      <c r="D1245" s="48" t="s">
        <v>2515</v>
      </c>
      <c r="E1245" s="51">
        <v>2.02600000000452E14</v>
      </c>
      <c r="F1245" s="53" t="s">
        <v>206</v>
      </c>
      <c r="G1245" s="108">
        <f t="array" ref="G1245">IF(F1245&lt;&gt;"",INDEX(tb_MainDatabase[Barcode],MATCH(F1245,tb_MainDatabase[Link],0)),"")</f>
        <v>8857128012159</v>
      </c>
      <c r="H1245" s="62" t="str">
        <f t="array" ref="H1245">IF(F1245&lt;&gt;"",INDEX(tb_MainDatabase[Grand],MATCH(F1245,tb_MainDatabase[Link],0)),"")</f>
        <v>EDP</v>
      </c>
      <c r="I1245" s="62" t="str">
        <f t="array" ref="I1245">IF(F1245&lt;&gt;"",INDEX(tb_MainDatabase[Size],MATCH(F1245,tb_MainDatabase[Link],0)),"")</f>
        <v>30 ml.</v>
      </c>
      <c r="J1245" s="65">
        <v>1.0</v>
      </c>
      <c r="K1245" s="57">
        <f t="array" ref="K1245">IF(F1245&lt;&gt;"",INDEX(tb_MainDatabase[ราคา],MATCH(F1245,tb_MainDatabase[Link],0)),"")*J1245</f>
        <v>1290</v>
      </c>
      <c r="L1245" s="65">
        <v>100.0</v>
      </c>
      <c r="M1245" s="57">
        <f t="shared" si="2"/>
        <v>1190</v>
      </c>
      <c r="N1245" s="75">
        <f t="shared" si="3"/>
        <v>2380</v>
      </c>
      <c r="O1245" s="77" t="s">
        <v>58</v>
      </c>
      <c r="P1245" s="142">
        <v>46106.0</v>
      </c>
      <c r="Q1245" s="80">
        <v>0.49722222222222223</v>
      </c>
      <c r="R1245" s="84" t="str">
        <f t="shared" si="4"/>
        <v>1774414479436462726</v>
      </c>
      <c r="S1245" s="84"/>
      <c r="T1245" s="84"/>
    </row>
    <row r="1246" ht="22.5" customHeight="1">
      <c r="A1246" s="41" t="s">
        <v>1177</v>
      </c>
      <c r="B1246" s="44">
        <v>46106.0</v>
      </c>
      <c r="C1246" s="46" t="s">
        <v>1192</v>
      </c>
      <c r="D1246" s="48" t="s">
        <v>2515</v>
      </c>
      <c r="E1246" s="51">
        <v>2.02600000000452E14</v>
      </c>
      <c r="F1246" s="53" t="s">
        <v>451</v>
      </c>
      <c r="G1246" s="57">
        <f t="array" ref="G1246">IF(F1246&lt;&gt;"",INDEX(tb_MainDatabase[Barcode],MATCH(F1246,tb_MainDatabase[Link],0)),"")</f>
        <v>8857128011867</v>
      </c>
      <c r="H1246" s="62" t="str">
        <f t="array" ref="H1246">IF(F1246&lt;&gt;"",INDEX(tb_MainDatabase[Grand],MATCH(F1246,tb_MainDatabase[Link],0)),"")</f>
        <v>EDP</v>
      </c>
      <c r="I1246" s="62" t="str">
        <f t="array" ref="I1246">IF(F1246&lt;&gt;"",INDEX(tb_MainDatabase[Size],MATCH(F1246,tb_MainDatabase[Link],0)),"")</f>
        <v>30 ml.</v>
      </c>
      <c r="J1246" s="65">
        <v>1.0</v>
      </c>
      <c r="K1246" s="57">
        <f t="array" ref="K1246">IF(F1246&lt;&gt;"",INDEX(tb_MainDatabase[ราคา],MATCH(F1246,tb_MainDatabase[Link],0)),"")*J1246</f>
        <v>1290</v>
      </c>
      <c r="L1246" s="65">
        <v>100.0</v>
      </c>
      <c r="M1246" s="57">
        <f t="shared" si="2"/>
        <v>1190</v>
      </c>
      <c r="N1246" s="75">
        <f t="shared" si="3"/>
        <v>0</v>
      </c>
      <c r="O1246" s="77"/>
      <c r="P1246" s="107"/>
      <c r="Q1246" s="80"/>
      <c r="R1246" s="84">
        <f t="shared" si="4"/>
        <v>0</v>
      </c>
      <c r="S1246" s="84"/>
      <c r="T1246" s="84"/>
    </row>
    <row r="1247" ht="22.5" customHeight="1">
      <c r="A1247" s="41" t="s">
        <v>1177</v>
      </c>
      <c r="B1247" s="44">
        <v>46106.0</v>
      </c>
      <c r="C1247" s="46" t="s">
        <v>1192</v>
      </c>
      <c r="D1247" s="48" t="s">
        <v>2515</v>
      </c>
      <c r="E1247" s="51">
        <v>2.02600000000452E14</v>
      </c>
      <c r="F1247" s="53" t="s">
        <v>1501</v>
      </c>
      <c r="G1247" s="57">
        <f t="array" ref="G1247">IF(F1247&lt;&gt;"",INDEX(tb_MainDatabase[Barcode],MATCH(F1247,tb_MainDatabase[Link],0)),"")</f>
        <v>8857128012054</v>
      </c>
      <c r="H1247" s="62" t="str">
        <f t="array" ref="H1247">IF(F1247&lt;&gt;"",INDEX(tb_MainDatabase[Grand],MATCH(F1247,tb_MainDatabase[Link],0)),"")</f>
        <v>EDP</v>
      </c>
      <c r="I1247" s="62" t="str">
        <f t="array" ref="I1247">IF(F1247&lt;&gt;"",INDEX(tb_MainDatabase[Size],MATCH(F1247,tb_MainDatabase[Link],0)),"")</f>
        <v>4 ml.</v>
      </c>
      <c r="J1247" s="65">
        <v>1.0</v>
      </c>
      <c r="K1247" s="57">
        <f t="array" ref="K1247">IF(F1247&lt;&gt;"",INDEX(tb_MainDatabase[ราคา],MATCH(F1247,tb_MainDatabase[Link],0)),"")*J1247</f>
        <v>179</v>
      </c>
      <c r="L1247" s="65">
        <v>179.0</v>
      </c>
      <c r="M1247" s="57">
        <f t="shared" si="2"/>
        <v>0</v>
      </c>
      <c r="N1247" s="75">
        <f t="shared" si="3"/>
        <v>0</v>
      </c>
      <c r="O1247" s="77"/>
      <c r="P1247" s="107"/>
      <c r="Q1247" s="80"/>
      <c r="R1247" s="84">
        <f t="shared" si="4"/>
        <v>0</v>
      </c>
      <c r="S1247" s="84"/>
      <c r="T1247" s="84"/>
    </row>
    <row r="1248" ht="22.5" customHeight="1">
      <c r="A1248" s="41" t="s">
        <v>1177</v>
      </c>
      <c r="B1248" s="44">
        <v>46106.0</v>
      </c>
      <c r="C1248" s="46" t="s">
        <v>1192</v>
      </c>
      <c r="D1248" s="48" t="s">
        <v>2520</v>
      </c>
      <c r="E1248" s="51">
        <v>2.02600000000453E14</v>
      </c>
      <c r="F1248" s="53" t="s">
        <v>216</v>
      </c>
      <c r="G1248" s="57">
        <f t="array" ref="G1248">IF(F1248&lt;&gt;"",INDEX(tb_MainDatabase[Barcode],MATCH(F1248,tb_MainDatabase[Link],0)),"")</f>
        <v>8857128011522</v>
      </c>
      <c r="H1248" s="62" t="str">
        <f t="array" ref="H1248">IF(F1248&lt;&gt;"",INDEX(tb_MainDatabase[Grand],MATCH(F1248,tb_MainDatabase[Link],0)),"")</f>
        <v>EDP</v>
      </c>
      <c r="I1248" s="62" t="str">
        <f t="array" ref="I1248">IF(F1248&lt;&gt;"",INDEX(tb_MainDatabase[Size],MATCH(F1248,tb_MainDatabase[Link],0)),"")</f>
        <v>50 ml.</v>
      </c>
      <c r="J1248" s="65">
        <v>1.0</v>
      </c>
      <c r="K1248" s="57">
        <f t="array" ref="K1248">IF(F1248&lt;&gt;"",INDEX(tb_MainDatabase[ราคา],MATCH(F1248,tb_MainDatabase[Link],0)),"")*J1248</f>
        <v>1890</v>
      </c>
      <c r="L1248" s="65">
        <v>200.0</v>
      </c>
      <c r="M1248" s="57">
        <f t="shared" si="2"/>
        <v>1690</v>
      </c>
      <c r="N1248" s="75">
        <f t="shared" si="3"/>
        <v>5970</v>
      </c>
      <c r="O1248" s="77" t="s">
        <v>60</v>
      </c>
      <c r="P1248" s="142">
        <v>46106.0</v>
      </c>
      <c r="Q1248" s="80">
        <v>0.4909722222222222</v>
      </c>
      <c r="R1248" s="84" t="str">
        <f t="shared" si="4"/>
        <v>1774414739171924064</v>
      </c>
      <c r="S1248" s="84"/>
      <c r="T1248" s="84"/>
    </row>
    <row r="1249" ht="22.5" customHeight="1">
      <c r="A1249" s="41" t="s">
        <v>1177</v>
      </c>
      <c r="B1249" s="44">
        <v>46106.0</v>
      </c>
      <c r="C1249" s="46" t="s">
        <v>1192</v>
      </c>
      <c r="D1249" s="48" t="s">
        <v>2520</v>
      </c>
      <c r="E1249" s="51">
        <v>2.02600000000453E14</v>
      </c>
      <c r="F1249" s="53" t="s">
        <v>132</v>
      </c>
      <c r="G1249" s="108">
        <f t="array" ref="G1249">IF(F1249&lt;&gt;"",INDEX(tb_MainDatabase[Barcode],MATCH(F1249,tb_MainDatabase[Link],0)),"")</f>
        <v>8857128011621</v>
      </c>
      <c r="H1249" s="62" t="str">
        <f t="array" ref="H1249">IF(F1249&lt;&gt;"",INDEX(tb_MainDatabase[Grand],MATCH(F1249,tb_MainDatabase[Link],0)),"")</f>
        <v>EDP</v>
      </c>
      <c r="I1249" s="62" t="str">
        <f t="array" ref="I1249">IF(F1249&lt;&gt;"",INDEX(tb_MainDatabase[Size],MATCH(F1249,tb_MainDatabase[Link],0)),"")</f>
        <v>50 ml.</v>
      </c>
      <c r="J1249" s="65">
        <v>1.0</v>
      </c>
      <c r="K1249" s="57">
        <f t="array" ref="K1249">IF(F1249&lt;&gt;"",INDEX(tb_MainDatabase[ราคา],MATCH(F1249,tb_MainDatabase[Link],0)),"")*J1249</f>
        <v>1890</v>
      </c>
      <c r="L1249" s="65">
        <v>200.0</v>
      </c>
      <c r="M1249" s="57">
        <f t="shared" si="2"/>
        <v>1690</v>
      </c>
      <c r="N1249" s="75">
        <f t="shared" si="3"/>
        <v>0</v>
      </c>
      <c r="O1249" s="77"/>
      <c r="P1249" s="107"/>
      <c r="Q1249" s="80"/>
      <c r="R1249" s="84">
        <f t="shared" si="4"/>
        <v>0</v>
      </c>
      <c r="S1249" s="84"/>
      <c r="T1249" s="84"/>
    </row>
    <row r="1250" ht="22.5" customHeight="1">
      <c r="A1250" s="41" t="s">
        <v>1177</v>
      </c>
      <c r="B1250" s="44">
        <v>46106.0</v>
      </c>
      <c r="C1250" s="46" t="s">
        <v>1192</v>
      </c>
      <c r="D1250" s="48" t="s">
        <v>2520</v>
      </c>
      <c r="E1250" s="51">
        <v>2.02600000000453E14</v>
      </c>
      <c r="F1250" s="53" t="s">
        <v>1434</v>
      </c>
      <c r="G1250" s="57">
        <f t="array" ref="G1250">IF(F1250&lt;&gt;"",INDEX(tb_MainDatabase[Barcode],MATCH(F1250,tb_MainDatabase[Link],0)),"")</f>
        <v>8857128012001</v>
      </c>
      <c r="H1250" s="62" t="str">
        <f t="array" ref="H1250">IF(F1250&lt;&gt;"",INDEX(tb_MainDatabase[Grand],MATCH(F1250,tb_MainDatabase[Link],0)),"")</f>
        <v>PARFUM</v>
      </c>
      <c r="I1250" s="62" t="str">
        <f t="array" ref="I1250">IF(F1250&lt;&gt;"",INDEX(tb_MainDatabase[Size],MATCH(F1250,tb_MainDatabase[Link],0)),"")</f>
        <v>30 ml.</v>
      </c>
      <c r="J1250" s="65">
        <v>1.0</v>
      </c>
      <c r="K1250" s="57">
        <f t="array" ref="K1250">IF(F1250&lt;&gt;"",INDEX(tb_MainDatabase[ราคา],MATCH(F1250,tb_MainDatabase[Link],0)),"")*J1250</f>
        <v>2190</v>
      </c>
      <c r="L1250" s="65">
        <v>200.0</v>
      </c>
      <c r="M1250" s="57">
        <f t="shared" si="2"/>
        <v>1990</v>
      </c>
      <c r="N1250" s="75">
        <f t="shared" si="3"/>
        <v>0</v>
      </c>
      <c r="O1250" s="77"/>
      <c r="P1250" s="107"/>
      <c r="Q1250" s="80"/>
      <c r="R1250" s="84">
        <f t="shared" si="4"/>
        <v>0</v>
      </c>
      <c r="S1250" s="84"/>
      <c r="T1250" s="84"/>
    </row>
    <row r="1251" ht="22.5" customHeight="1">
      <c r="A1251" s="41" t="s">
        <v>1177</v>
      </c>
      <c r="B1251" s="44">
        <v>46106.0</v>
      </c>
      <c r="C1251" s="46" t="s">
        <v>1192</v>
      </c>
      <c r="D1251" s="48" t="s">
        <v>2520</v>
      </c>
      <c r="E1251" s="51">
        <v>2.02600000000453E14</v>
      </c>
      <c r="F1251" s="53" t="s">
        <v>110</v>
      </c>
      <c r="G1251" s="57">
        <f t="array" ref="G1251">IF(F1251&lt;&gt;"",INDEX(tb_MainDatabase[Barcode],MATCH(F1251,tb_MainDatabase[Link],0)),"")</f>
        <v>8857128012110</v>
      </c>
      <c r="H1251" s="62" t="str">
        <f t="array" ref="H1251">IF(F1251&lt;&gt;"",INDEX(tb_MainDatabase[Grand],MATCH(F1251,tb_MainDatabase[Link],0)),"")</f>
        <v>EDP+</v>
      </c>
      <c r="I1251" s="62" t="str">
        <f t="array" ref="I1251">IF(F1251&lt;&gt;"",INDEX(tb_MainDatabase[Size],MATCH(F1251,tb_MainDatabase[Link],0)),"")</f>
        <v>10 ml.</v>
      </c>
      <c r="J1251" s="65">
        <v>1.0</v>
      </c>
      <c r="K1251" s="57">
        <f t="array" ref="K1251">IF(F1251&lt;&gt;"",INDEX(tb_MainDatabase[ราคา],MATCH(F1251,tb_MainDatabase[Link],0)),"")*J1251</f>
        <v>650</v>
      </c>
      <c r="L1251" s="65">
        <v>50.0</v>
      </c>
      <c r="M1251" s="57">
        <f t="shared" si="2"/>
        <v>600</v>
      </c>
      <c r="N1251" s="75">
        <f t="shared" si="3"/>
        <v>0</v>
      </c>
      <c r="O1251" s="77"/>
      <c r="P1251" s="107"/>
      <c r="Q1251" s="80"/>
      <c r="R1251" s="84">
        <f t="shared" si="4"/>
        <v>0</v>
      </c>
      <c r="S1251" s="84"/>
      <c r="T1251" s="84"/>
    </row>
    <row r="1252" ht="22.5" customHeight="1">
      <c r="A1252" s="41" t="s">
        <v>1177</v>
      </c>
      <c r="B1252" s="44">
        <v>46106.0</v>
      </c>
      <c r="C1252" s="46" t="s">
        <v>1192</v>
      </c>
      <c r="D1252" s="48" t="s">
        <v>2520</v>
      </c>
      <c r="E1252" s="51">
        <v>2.02600000000453E14</v>
      </c>
      <c r="F1252" s="53" t="s">
        <v>255</v>
      </c>
      <c r="G1252" s="57">
        <f t="array" ref="G1252">IF(F1252&lt;&gt;"",INDEX(tb_MainDatabase[Barcode],MATCH(F1252,tb_MainDatabase[Link],0)),"")</f>
        <v>8857128012047</v>
      </c>
      <c r="H1252" s="62" t="str">
        <f t="array" ref="H1252">IF(F1252&lt;&gt;"",INDEX(tb_MainDatabase[Grand],MATCH(F1252,tb_MainDatabase[Link],0)),"")</f>
        <v>EDP</v>
      </c>
      <c r="I1252" s="62" t="str">
        <f t="array" ref="I1252">IF(F1252&lt;&gt;"",INDEX(tb_MainDatabase[Size],MATCH(F1252,tb_MainDatabase[Link],0)),"")</f>
        <v>10 ml.</v>
      </c>
      <c r="J1252" s="65">
        <v>3.0</v>
      </c>
      <c r="K1252" s="57">
        <f t="array" ref="K1252">IF(F1252&lt;&gt;"",INDEX(tb_MainDatabase[ราคา],MATCH(F1252,tb_MainDatabase[Link],0)),"")*J1252</f>
        <v>1350</v>
      </c>
      <c r="L1252" s="65">
        <v>450.0</v>
      </c>
      <c r="M1252" s="57">
        <f t="shared" si="2"/>
        <v>0</v>
      </c>
      <c r="N1252" s="75">
        <f t="shared" si="3"/>
        <v>0</v>
      </c>
      <c r="O1252" s="77"/>
      <c r="P1252" s="107"/>
      <c r="Q1252" s="80"/>
      <c r="R1252" s="84">
        <f t="shared" si="4"/>
        <v>0</v>
      </c>
      <c r="S1252" s="84"/>
      <c r="T1252" s="84"/>
    </row>
    <row r="1253" ht="22.5" customHeight="1">
      <c r="A1253" s="41" t="s">
        <v>1177</v>
      </c>
      <c r="B1253" s="44">
        <v>46106.0</v>
      </c>
      <c r="C1253" s="46" t="s">
        <v>1192</v>
      </c>
      <c r="D1253" s="48" t="s">
        <v>2528</v>
      </c>
      <c r="E1253" s="51">
        <v>2.02600000000454E14</v>
      </c>
      <c r="F1253" s="53" t="s">
        <v>201</v>
      </c>
      <c r="G1253" s="108">
        <f t="array" ref="G1253">IF(F1253&lt;&gt;"",INDEX(tb_MainDatabase[Barcode],MATCH(F1253,tb_MainDatabase[Link],0)),"")</f>
        <v>8857128012157</v>
      </c>
      <c r="H1253" s="62" t="str">
        <f t="array" ref="H1253">IF(F1253&lt;&gt;"",INDEX(tb_MainDatabase[Grand],MATCH(F1253,tb_MainDatabase[Link],0)),"")</f>
        <v>EDP</v>
      </c>
      <c r="I1253" s="62" t="str">
        <f t="array" ref="I1253">IF(F1253&lt;&gt;"",INDEX(tb_MainDatabase[Size],MATCH(F1253,tb_MainDatabase[Link],0)),"")</f>
        <v>10 ml.</v>
      </c>
      <c r="J1253" s="65">
        <v>1.0</v>
      </c>
      <c r="K1253" s="57">
        <f t="array" ref="K1253">IF(F1253&lt;&gt;"",INDEX(tb_MainDatabase[ราคา],MATCH(F1253,tb_MainDatabase[Link],0)),"")*J1253</f>
        <v>450</v>
      </c>
      <c r="L1253" s="65">
        <v>50.0</v>
      </c>
      <c r="M1253" s="57">
        <f t="shared" si="2"/>
        <v>400</v>
      </c>
      <c r="N1253" s="75">
        <f t="shared" si="3"/>
        <v>400</v>
      </c>
      <c r="O1253" s="77" t="s">
        <v>133</v>
      </c>
      <c r="P1253" s="142">
        <v>46106.0</v>
      </c>
      <c r="Q1253" s="80">
        <v>0.5618055555555556</v>
      </c>
      <c r="R1253" s="84" t="str">
        <f t="shared" si="4"/>
        <v>1774420135196191632</v>
      </c>
      <c r="S1253" s="84"/>
      <c r="T1253" s="84"/>
    </row>
    <row r="1254" ht="22.5" customHeight="1">
      <c r="A1254" s="41" t="s">
        <v>1177</v>
      </c>
      <c r="B1254" s="44">
        <v>46106.0</v>
      </c>
      <c r="C1254" s="46" t="s">
        <v>1192</v>
      </c>
      <c r="D1254" s="48" t="s">
        <v>2530</v>
      </c>
      <c r="E1254" s="51">
        <v>2.02600000000455E14</v>
      </c>
      <c r="F1254" s="53" t="s">
        <v>252</v>
      </c>
      <c r="G1254" s="57">
        <f t="array" ref="G1254">IF(F1254&lt;&gt;"",INDEX(tb_MainDatabase[Barcode],MATCH(F1254,tb_MainDatabase[Link],0)),"")</f>
        <v>8857128012035</v>
      </c>
      <c r="H1254" s="62" t="str">
        <f t="array" ref="H1254">IF(F1254&lt;&gt;"",INDEX(tb_MainDatabase[Grand],MATCH(F1254,tb_MainDatabase[Link],0)),"")</f>
        <v>EDP</v>
      </c>
      <c r="I1254" s="62" t="str">
        <f t="array" ref="I1254">IF(F1254&lt;&gt;"",INDEX(tb_MainDatabase[Size],MATCH(F1254,tb_MainDatabase[Link],0)),"")</f>
        <v>10 ml.</v>
      </c>
      <c r="J1254" s="65">
        <v>1.0</v>
      </c>
      <c r="K1254" s="57">
        <f t="array" ref="K1254">IF(F1254&lt;&gt;"",INDEX(tb_MainDatabase[ราคา],MATCH(F1254,tb_MainDatabase[Link],0)),"")*J1254</f>
        <v>450</v>
      </c>
      <c r="L1254" s="65">
        <v>50.0</v>
      </c>
      <c r="M1254" s="57">
        <f t="shared" si="2"/>
        <v>400</v>
      </c>
      <c r="N1254" s="75">
        <f t="shared" si="3"/>
        <v>400</v>
      </c>
      <c r="O1254" s="77" t="s">
        <v>133</v>
      </c>
      <c r="P1254" s="142">
        <v>46106.0</v>
      </c>
      <c r="Q1254" s="80">
        <v>0.6416666666666667</v>
      </c>
      <c r="R1254" s="84" t="str">
        <f t="shared" si="4"/>
        <v>1774427056331945401</v>
      </c>
      <c r="S1254" s="84"/>
      <c r="T1254" s="84"/>
    </row>
    <row r="1255" ht="22.5" customHeight="1">
      <c r="A1255" s="41" t="s">
        <v>1177</v>
      </c>
      <c r="B1255" s="44">
        <v>46106.0</v>
      </c>
      <c r="C1255" s="46" t="s">
        <v>1192</v>
      </c>
      <c r="D1255" s="48" t="s">
        <v>2532</v>
      </c>
      <c r="E1255" s="51">
        <v>2.02600000000456E14</v>
      </c>
      <c r="F1255" s="53" t="s">
        <v>312</v>
      </c>
      <c r="G1255" s="57">
        <f t="array" ref="G1255">IF(F1255&lt;&gt;"",INDEX(tb_MainDatabase[Barcode],MATCH(F1255,tb_MainDatabase[Link],0)),"")</f>
        <v>8857128012116</v>
      </c>
      <c r="H1255" s="62" t="str">
        <f t="array" ref="H1255">IF(F1255&lt;&gt;"",INDEX(tb_MainDatabase[Grand],MATCH(F1255,tb_MainDatabase[Link],0)),"")</f>
        <v>PARFUM</v>
      </c>
      <c r="I1255" s="62" t="str">
        <f t="array" ref="I1255">IF(F1255&lt;&gt;"",INDEX(tb_MainDatabase[Size],MATCH(F1255,tb_MainDatabase[Link],0)),"")</f>
        <v>10 ml.</v>
      </c>
      <c r="J1255" s="65">
        <v>1.0</v>
      </c>
      <c r="K1255" s="57">
        <f t="array" ref="K1255">IF(F1255&lt;&gt;"",INDEX(tb_MainDatabase[ราคา],MATCH(F1255,tb_MainDatabase[Link],0)),"")*J1255</f>
        <v>850</v>
      </c>
      <c r="L1255" s="65">
        <v>50.0</v>
      </c>
      <c r="M1255" s="57">
        <f t="shared" si="2"/>
        <v>800</v>
      </c>
      <c r="N1255" s="75">
        <f t="shared" si="3"/>
        <v>800</v>
      </c>
      <c r="O1255" s="77" t="s">
        <v>60</v>
      </c>
      <c r="P1255" s="142">
        <v>46106.0</v>
      </c>
      <c r="Q1255" s="80">
        <v>0.79375</v>
      </c>
      <c r="R1255" s="84" t="str">
        <f t="shared" si="4"/>
        <v>1774440168381639426</v>
      </c>
      <c r="S1255" s="84"/>
      <c r="T1255" s="84"/>
    </row>
    <row r="1256" ht="22.5" customHeight="1">
      <c r="A1256" s="41" t="s">
        <v>1177</v>
      </c>
      <c r="B1256" s="44">
        <v>46106.0</v>
      </c>
      <c r="C1256" s="46" t="s">
        <v>1192</v>
      </c>
      <c r="D1256" s="48" t="s">
        <v>2534</v>
      </c>
      <c r="E1256" s="51">
        <v>2.02600000000457E14</v>
      </c>
      <c r="F1256" s="53" t="s">
        <v>1100</v>
      </c>
      <c r="G1256" s="57">
        <f t="array" ref="G1256">IF(F1256&lt;&gt;"",INDEX(tb_MainDatabase[Barcode],MATCH(F1256,tb_MainDatabase[Link],0)),"")</f>
        <v>8857128011263</v>
      </c>
      <c r="H1256" s="62" t="str">
        <f t="array" ref="H1256">IF(F1256&lt;&gt;"",INDEX(tb_MainDatabase[Grand],MATCH(F1256,tb_MainDatabase[Link],0)),"")</f>
        <v>EDP</v>
      </c>
      <c r="I1256" s="62" t="str">
        <f t="array" ref="I1256">IF(F1256&lt;&gt;"",INDEX(tb_MainDatabase[Size],MATCH(F1256,tb_MainDatabase[Link],0)),"")</f>
        <v>10 ml.</v>
      </c>
      <c r="J1256" s="65">
        <v>1.0</v>
      </c>
      <c r="K1256" s="57">
        <f t="array" ref="K1256">IF(F1256&lt;&gt;"",INDEX(tb_MainDatabase[ราคา],MATCH(F1256,tb_MainDatabase[Link],0)),"")*J1256</f>
        <v>450</v>
      </c>
      <c r="L1256" s="65">
        <v>50.0</v>
      </c>
      <c r="M1256" s="57">
        <f t="shared" si="2"/>
        <v>400</v>
      </c>
      <c r="N1256" s="75">
        <f t="shared" si="3"/>
        <v>400</v>
      </c>
      <c r="O1256" s="77" t="s">
        <v>370</v>
      </c>
      <c r="P1256" s="142">
        <v>46106.0</v>
      </c>
      <c r="Q1256" s="80">
        <v>0.8222222222222222</v>
      </c>
      <c r="R1256" s="84" t="str">
        <f t="shared" si="4"/>
        <v>1774442663800434828</v>
      </c>
      <c r="S1256" s="84"/>
      <c r="T1256" s="84"/>
    </row>
    <row r="1257" ht="22.5" customHeight="1">
      <c r="A1257" s="41" t="s">
        <v>1177</v>
      </c>
      <c r="B1257" s="44">
        <v>46106.0</v>
      </c>
      <c r="C1257" s="46" t="s">
        <v>1192</v>
      </c>
      <c r="D1257" s="48" t="s">
        <v>2536</v>
      </c>
      <c r="E1257" s="51">
        <v>2.02600000000458E14</v>
      </c>
      <c r="F1257" s="53" t="s">
        <v>210</v>
      </c>
      <c r="G1257" s="57">
        <f t="array" ref="G1257">IF(F1257&lt;&gt;"",INDEX(tb_MainDatabase[Barcode],MATCH(F1257,tb_MainDatabase[Link],0)),"")</f>
        <v>8857128012101</v>
      </c>
      <c r="H1257" s="62" t="str">
        <f t="array" ref="H1257">IF(F1257&lt;&gt;"",INDEX(tb_MainDatabase[Grand],MATCH(F1257,tb_MainDatabase[Link],0)),"")</f>
        <v>EDP+</v>
      </c>
      <c r="I1257" s="62" t="str">
        <f t="array" ref="I1257">IF(F1257&lt;&gt;"",INDEX(tb_MainDatabase[Size],MATCH(F1257,tb_MainDatabase[Link],0)),"")</f>
        <v>10 ml.</v>
      </c>
      <c r="J1257" s="65">
        <v>1.0</v>
      </c>
      <c r="K1257" s="57">
        <f t="array" ref="K1257">IF(F1257&lt;&gt;"",INDEX(tb_MainDatabase[ราคา],MATCH(F1257,tb_MainDatabase[Link],0)),"")*J1257</f>
        <v>650</v>
      </c>
      <c r="L1257" s="65">
        <v>50.0</v>
      </c>
      <c r="M1257" s="57">
        <f t="shared" si="2"/>
        <v>600</v>
      </c>
      <c r="N1257" s="75">
        <f t="shared" si="3"/>
        <v>600</v>
      </c>
      <c r="O1257" s="77" t="s">
        <v>60</v>
      </c>
      <c r="P1257" s="142">
        <v>46106.0</v>
      </c>
      <c r="Q1257" s="80">
        <v>0.8340277777777778</v>
      </c>
      <c r="R1257" s="84" t="str">
        <f t="shared" si="4"/>
        <v>1774443642533590201</v>
      </c>
      <c r="S1257" s="84"/>
      <c r="T1257" s="84"/>
    </row>
    <row r="1258" ht="22.5" customHeight="1">
      <c r="A1258" s="41" t="s">
        <v>1177</v>
      </c>
      <c r="B1258" s="44">
        <v>46107.0</v>
      </c>
      <c r="C1258" s="46" t="s">
        <v>601</v>
      </c>
      <c r="D1258" s="48" t="s">
        <v>2539</v>
      </c>
      <c r="E1258" s="51">
        <v>2.02600000000459E14</v>
      </c>
      <c r="F1258" s="53" t="s">
        <v>201</v>
      </c>
      <c r="G1258" s="108">
        <f t="array" ref="G1258">IF(F1258&lt;&gt;"",INDEX(tb_MainDatabase[Barcode],MATCH(F1258,tb_MainDatabase[Link],0)),"")</f>
        <v>8857128012157</v>
      </c>
      <c r="H1258" s="62" t="str">
        <f t="array" ref="H1258">IF(F1258&lt;&gt;"",INDEX(tb_MainDatabase[Grand],MATCH(F1258,tb_MainDatabase[Link],0)),"")</f>
        <v>EDP</v>
      </c>
      <c r="I1258" s="62" t="str">
        <f t="array" ref="I1258">IF(F1258&lt;&gt;"",INDEX(tb_MainDatabase[Size],MATCH(F1258,tb_MainDatabase[Link],0)),"")</f>
        <v>10 ml.</v>
      </c>
      <c r="J1258" s="65">
        <v>1.0</v>
      </c>
      <c r="K1258" s="57">
        <f t="array" ref="K1258">IF(F1258&lt;&gt;"",INDEX(tb_MainDatabase[ราคา],MATCH(F1258,tb_MainDatabase[Link],0)),"")*J1258</f>
        <v>450</v>
      </c>
      <c r="L1258" s="65">
        <v>50.0</v>
      </c>
      <c r="M1258" s="57">
        <f t="shared" si="2"/>
        <v>400</v>
      </c>
      <c r="N1258" s="75">
        <f t="shared" si="3"/>
        <v>400</v>
      </c>
      <c r="O1258" s="77" t="s">
        <v>60</v>
      </c>
      <c r="P1258" s="142">
        <v>46107.0</v>
      </c>
      <c r="Q1258" s="80">
        <v>0.5125</v>
      </c>
      <c r="R1258" s="84" t="str">
        <f t="shared" si="4"/>
        <v>1774502269281489619</v>
      </c>
      <c r="S1258" s="84"/>
      <c r="T1258" s="84"/>
    </row>
    <row r="1259" ht="22.5" customHeight="1">
      <c r="A1259" s="41" t="s">
        <v>1177</v>
      </c>
      <c r="B1259" s="44">
        <v>46107.0</v>
      </c>
      <c r="C1259" s="46" t="s">
        <v>601</v>
      </c>
      <c r="D1259" s="48" t="s">
        <v>2541</v>
      </c>
      <c r="E1259" s="51">
        <v>2.0260000000046E14</v>
      </c>
      <c r="F1259" s="53" t="s">
        <v>110</v>
      </c>
      <c r="G1259" s="57">
        <f t="array" ref="G1259">IF(F1259&lt;&gt;"",INDEX(tb_MainDatabase[Barcode],MATCH(F1259,tb_MainDatabase[Link],0)),"")</f>
        <v>8857128012110</v>
      </c>
      <c r="H1259" s="62" t="str">
        <f t="array" ref="H1259">IF(F1259&lt;&gt;"",INDEX(tb_MainDatabase[Grand],MATCH(F1259,tb_MainDatabase[Link],0)),"")</f>
        <v>EDP+</v>
      </c>
      <c r="I1259" s="62" t="str">
        <f t="array" ref="I1259">IF(F1259&lt;&gt;"",INDEX(tb_MainDatabase[Size],MATCH(F1259,tb_MainDatabase[Link],0)),"")</f>
        <v>10 ml.</v>
      </c>
      <c r="J1259" s="65">
        <v>1.0</v>
      </c>
      <c r="K1259" s="57">
        <f t="array" ref="K1259">IF(F1259&lt;&gt;"",INDEX(tb_MainDatabase[ราคา],MATCH(F1259,tb_MainDatabase[Link],0)),"")*J1259</f>
        <v>650</v>
      </c>
      <c r="L1259" s="65">
        <v>50.0</v>
      </c>
      <c r="M1259" s="57">
        <f t="shared" si="2"/>
        <v>600</v>
      </c>
      <c r="N1259" s="75">
        <f t="shared" si="3"/>
        <v>600</v>
      </c>
      <c r="O1259" s="77" t="s">
        <v>60</v>
      </c>
      <c r="P1259" s="142">
        <v>46107.0</v>
      </c>
      <c r="Q1259" s="80">
        <v>0.6166666666666667</v>
      </c>
      <c r="R1259" s="84" t="str">
        <f t="shared" si="4"/>
        <v>1774511283969996395</v>
      </c>
      <c r="S1259" s="84"/>
      <c r="T1259" s="84"/>
    </row>
    <row r="1260" ht="22.5" customHeight="1">
      <c r="A1260" s="41" t="s">
        <v>1177</v>
      </c>
      <c r="B1260" s="44">
        <v>46107.0</v>
      </c>
      <c r="C1260" s="46" t="s">
        <v>601</v>
      </c>
      <c r="D1260" s="48" t="s">
        <v>2543</v>
      </c>
      <c r="E1260" s="51">
        <v>2.02600000000461E14</v>
      </c>
      <c r="F1260" s="53" t="s">
        <v>195</v>
      </c>
      <c r="G1260" s="57">
        <f t="array" ref="G1260">IF(F1260&lt;&gt;"",INDEX(tb_MainDatabase[Barcode],MATCH(F1260,tb_MainDatabase[Link],0)),"")</f>
        <v>8857128011300</v>
      </c>
      <c r="H1260" s="62" t="str">
        <f t="array" ref="H1260">IF(F1260&lt;&gt;"",INDEX(tb_MainDatabase[Grand],MATCH(F1260,tb_MainDatabase[Link],0)),"")</f>
        <v>EDP</v>
      </c>
      <c r="I1260" s="62" t="str">
        <f t="array" ref="I1260">IF(F1260&lt;&gt;"",INDEX(tb_MainDatabase[Size],MATCH(F1260,tb_MainDatabase[Link],0)),"")</f>
        <v>50 ml.</v>
      </c>
      <c r="J1260" s="65">
        <v>1.0</v>
      </c>
      <c r="K1260" s="57">
        <f t="array" ref="K1260">IF(F1260&lt;&gt;"",INDEX(tb_MainDatabase[ราคา],MATCH(F1260,tb_MainDatabase[Link],0)),"")*J1260</f>
        <v>1890</v>
      </c>
      <c r="L1260" s="65">
        <v>200.0</v>
      </c>
      <c r="M1260" s="57">
        <f t="shared" si="2"/>
        <v>1690</v>
      </c>
      <c r="N1260" s="75">
        <f t="shared" si="3"/>
        <v>3380</v>
      </c>
      <c r="O1260" s="77" t="s">
        <v>133</v>
      </c>
      <c r="P1260" s="142">
        <v>46107.0</v>
      </c>
      <c r="Q1260" s="80">
        <v>0.6652777777777777</v>
      </c>
      <c r="R1260" s="84" t="str">
        <f t="shared" si="4"/>
        <v>1774515384794711503</v>
      </c>
      <c r="S1260" s="84"/>
      <c r="T1260" s="84"/>
    </row>
    <row r="1261" ht="22.5" customHeight="1">
      <c r="A1261" s="41" t="s">
        <v>1177</v>
      </c>
      <c r="B1261" s="44">
        <v>46107.0</v>
      </c>
      <c r="C1261" s="46" t="s">
        <v>601</v>
      </c>
      <c r="D1261" s="48" t="s">
        <v>2543</v>
      </c>
      <c r="E1261" s="51">
        <v>2.02600000000461E14</v>
      </c>
      <c r="F1261" s="53" t="s">
        <v>175</v>
      </c>
      <c r="G1261" s="57">
        <f t="array" ref="G1261">IF(F1261&lt;&gt;"",INDEX(tb_MainDatabase[Barcode],MATCH(F1261,tb_MainDatabase[Link],0)),"")</f>
        <v>8857128011287</v>
      </c>
      <c r="H1261" s="62" t="str">
        <f t="array" ref="H1261">IF(F1261&lt;&gt;"",INDEX(tb_MainDatabase[Grand],MATCH(F1261,tb_MainDatabase[Link],0)),"")</f>
        <v>EDP</v>
      </c>
      <c r="I1261" s="62" t="str">
        <f t="array" ref="I1261">IF(F1261&lt;&gt;"",INDEX(tb_MainDatabase[Size],MATCH(F1261,tb_MainDatabase[Link],0)),"")</f>
        <v>50 ml.</v>
      </c>
      <c r="J1261" s="65">
        <v>1.0</v>
      </c>
      <c r="K1261" s="57">
        <f t="array" ref="K1261">IF(F1261&lt;&gt;"",INDEX(tb_MainDatabase[ราคา],MATCH(F1261,tb_MainDatabase[Link],0)),"")*J1261</f>
        <v>1890</v>
      </c>
      <c r="L1261" s="65">
        <v>200.0</v>
      </c>
      <c r="M1261" s="57">
        <f t="shared" si="2"/>
        <v>1690</v>
      </c>
      <c r="N1261" s="75">
        <f t="shared" si="3"/>
        <v>0</v>
      </c>
      <c r="O1261" s="77"/>
      <c r="P1261" s="107"/>
      <c r="Q1261" s="80"/>
      <c r="R1261" s="84">
        <f t="shared" si="4"/>
        <v>0</v>
      </c>
      <c r="S1261" s="84"/>
      <c r="T1261" s="84"/>
    </row>
    <row r="1262" ht="22.5" customHeight="1">
      <c r="A1262" s="41" t="s">
        <v>1177</v>
      </c>
      <c r="B1262" s="44">
        <v>46107.0</v>
      </c>
      <c r="C1262" s="46" t="s">
        <v>601</v>
      </c>
      <c r="D1262" s="48" t="s">
        <v>2543</v>
      </c>
      <c r="E1262" s="51">
        <v>2.02600000000461E14</v>
      </c>
      <c r="F1262" s="53" t="s">
        <v>77</v>
      </c>
      <c r="G1262" s="57">
        <f t="array" ref="G1262">IF(F1262&lt;&gt;"",INDEX(tb_MainDatabase[Barcode],MATCH(F1262,tb_MainDatabase[Link],0)),"")</f>
        <v>8857128012030</v>
      </c>
      <c r="H1262" s="62" t="str">
        <f t="array" ref="H1262">IF(F1262&lt;&gt;"",INDEX(tb_MainDatabase[Grand],MATCH(F1262,tb_MainDatabase[Link],0)),"")</f>
        <v>EDP</v>
      </c>
      <c r="I1262" s="62" t="str">
        <f t="array" ref="I1262">IF(F1262&lt;&gt;"",INDEX(tb_MainDatabase[Size],MATCH(F1262,tb_MainDatabase[Link],0)),"")</f>
        <v>10 ml.</v>
      </c>
      <c r="J1262" s="65">
        <v>1.0</v>
      </c>
      <c r="K1262" s="57">
        <f t="array" ref="K1262">IF(F1262&lt;&gt;"",INDEX(tb_MainDatabase[ราคา],MATCH(F1262,tb_MainDatabase[Link],0)),"")*J1262</f>
        <v>450</v>
      </c>
      <c r="L1262" s="65">
        <v>450.0</v>
      </c>
      <c r="M1262" s="57">
        <f t="shared" si="2"/>
        <v>0</v>
      </c>
      <c r="N1262" s="75">
        <f t="shared" si="3"/>
        <v>0</v>
      </c>
      <c r="O1262" s="77"/>
      <c r="P1262" s="107"/>
      <c r="Q1262" s="80"/>
      <c r="R1262" s="84">
        <f t="shared" si="4"/>
        <v>0</v>
      </c>
      <c r="S1262" s="84"/>
      <c r="T1262" s="84"/>
    </row>
    <row r="1263" ht="22.5" customHeight="1">
      <c r="A1263" s="41" t="s">
        <v>1177</v>
      </c>
      <c r="B1263" s="44">
        <v>46107.0</v>
      </c>
      <c r="C1263" s="46" t="s">
        <v>601</v>
      </c>
      <c r="D1263" s="48" t="s">
        <v>2543</v>
      </c>
      <c r="E1263" s="51">
        <v>2.02600000000461E14</v>
      </c>
      <c r="F1263" s="53" t="s">
        <v>252</v>
      </c>
      <c r="G1263" s="57">
        <f t="array" ref="G1263">IF(F1263&lt;&gt;"",INDEX(tb_MainDatabase[Barcode],MATCH(F1263,tb_MainDatabase[Link],0)),"")</f>
        <v>8857128012035</v>
      </c>
      <c r="H1263" s="62" t="str">
        <f t="array" ref="H1263">IF(F1263&lt;&gt;"",INDEX(tb_MainDatabase[Grand],MATCH(F1263,tb_MainDatabase[Link],0)),"")</f>
        <v>EDP</v>
      </c>
      <c r="I1263" s="62" t="str">
        <f t="array" ref="I1263">IF(F1263&lt;&gt;"",INDEX(tb_MainDatabase[Size],MATCH(F1263,tb_MainDatabase[Link],0)),"")</f>
        <v>10 ml.</v>
      </c>
      <c r="J1263" s="65">
        <v>1.0</v>
      </c>
      <c r="K1263" s="57">
        <f t="array" ref="K1263">IF(F1263&lt;&gt;"",INDEX(tb_MainDatabase[ราคา],MATCH(F1263,tb_MainDatabase[Link],0)),"")*J1263</f>
        <v>450</v>
      </c>
      <c r="L1263" s="65">
        <v>450.0</v>
      </c>
      <c r="M1263" s="57">
        <f t="shared" si="2"/>
        <v>0</v>
      </c>
      <c r="N1263" s="75">
        <f t="shared" si="3"/>
        <v>0</v>
      </c>
      <c r="O1263" s="77"/>
      <c r="P1263" s="107"/>
      <c r="Q1263" s="80"/>
      <c r="R1263" s="84">
        <f t="shared" si="4"/>
        <v>0</v>
      </c>
      <c r="S1263" s="84"/>
      <c r="T1263" s="84"/>
    </row>
    <row r="1264" ht="22.5" customHeight="1">
      <c r="A1264" s="41" t="s">
        <v>1177</v>
      </c>
      <c r="B1264" s="44">
        <v>46107.0</v>
      </c>
      <c r="C1264" s="46" t="s">
        <v>601</v>
      </c>
      <c r="D1264" s="48" t="s">
        <v>2549</v>
      </c>
      <c r="E1264" s="51">
        <v>2.02600000000462E14</v>
      </c>
      <c r="F1264" s="53" t="s">
        <v>86</v>
      </c>
      <c r="G1264" s="57">
        <f t="array" ref="G1264">IF(F1264&lt;&gt;"",INDEX(tb_MainDatabase[Barcode],MATCH(F1264,tb_MainDatabase[Link],0)),"")</f>
        <v>8857128012041</v>
      </c>
      <c r="H1264" s="62" t="str">
        <f t="array" ref="H1264">IF(F1264&lt;&gt;"",INDEX(tb_MainDatabase[Grand],MATCH(F1264,tb_MainDatabase[Link],0)),"")</f>
        <v>EDP</v>
      </c>
      <c r="I1264" s="62" t="str">
        <f t="array" ref="I1264">IF(F1264&lt;&gt;"",INDEX(tb_MainDatabase[Size],MATCH(F1264,tb_MainDatabase[Link],0)),"")</f>
        <v>10 ml.</v>
      </c>
      <c r="J1264" s="65">
        <v>1.0</v>
      </c>
      <c r="K1264" s="57">
        <f t="array" ref="K1264">IF(F1264&lt;&gt;"",INDEX(tb_MainDatabase[ราคา],MATCH(F1264,tb_MainDatabase[Link],0)),"")*J1264</f>
        <v>450</v>
      </c>
      <c r="L1264" s="65">
        <v>50.0</v>
      </c>
      <c r="M1264" s="57">
        <f t="shared" si="2"/>
        <v>400</v>
      </c>
      <c r="N1264" s="75">
        <f t="shared" si="3"/>
        <v>400</v>
      </c>
      <c r="O1264" s="77" t="s">
        <v>60</v>
      </c>
      <c r="P1264" s="142">
        <v>46107.0</v>
      </c>
      <c r="Q1264" s="80">
        <v>0.7840277777777778</v>
      </c>
      <c r="R1264" s="84" t="str">
        <f t="shared" si="4"/>
        <v>1774525719480850771</v>
      </c>
      <c r="S1264" s="84"/>
      <c r="T1264" s="84"/>
    </row>
    <row r="1265" ht="22.5" customHeight="1">
      <c r="A1265" s="41" t="s">
        <v>1177</v>
      </c>
      <c r="B1265" s="44">
        <v>46108.0</v>
      </c>
      <c r="C1265" s="46" t="s">
        <v>1192</v>
      </c>
      <c r="D1265" s="48" t="s">
        <v>2551</v>
      </c>
      <c r="E1265" s="51">
        <v>2.02600000000463E14</v>
      </c>
      <c r="F1265" s="53" t="s">
        <v>216</v>
      </c>
      <c r="G1265" s="57">
        <f t="array" ref="G1265">IF(F1265&lt;&gt;"",INDEX(tb_MainDatabase[Barcode],MATCH(F1265,tb_MainDatabase[Link],0)),"")</f>
        <v>8857128011522</v>
      </c>
      <c r="H1265" s="62" t="str">
        <f t="array" ref="H1265">IF(F1265&lt;&gt;"",INDEX(tb_MainDatabase[Grand],MATCH(F1265,tb_MainDatabase[Link],0)),"")</f>
        <v>EDP</v>
      </c>
      <c r="I1265" s="62" t="str">
        <f t="array" ref="I1265">IF(F1265&lt;&gt;"",INDEX(tb_MainDatabase[Size],MATCH(F1265,tb_MainDatabase[Link],0)),"")</f>
        <v>50 ml.</v>
      </c>
      <c r="J1265" s="65">
        <v>1.0</v>
      </c>
      <c r="K1265" s="57">
        <f t="array" ref="K1265">IF(F1265&lt;&gt;"",INDEX(tb_MainDatabase[ราคา],MATCH(F1265,tb_MainDatabase[Link],0)),"")*J1265</f>
        <v>1890</v>
      </c>
      <c r="L1265" s="65">
        <v>200.0</v>
      </c>
      <c r="M1265" s="57">
        <f t="shared" si="2"/>
        <v>1690</v>
      </c>
      <c r="N1265" s="75">
        <f t="shared" si="3"/>
        <v>1690</v>
      </c>
      <c r="O1265" s="77" t="s">
        <v>370</v>
      </c>
      <c r="P1265" s="142">
        <v>46108.0</v>
      </c>
      <c r="Q1265" s="80">
        <v>0.5416666666666666</v>
      </c>
      <c r="R1265" s="84" t="str">
        <f t="shared" si="4"/>
        <v>1774591202830190782</v>
      </c>
      <c r="S1265" s="84"/>
      <c r="T1265" s="84"/>
    </row>
    <row r="1266" ht="22.5" customHeight="1">
      <c r="A1266" s="41" t="s">
        <v>1177</v>
      </c>
      <c r="B1266" s="44">
        <v>46108.0</v>
      </c>
      <c r="C1266" s="46" t="s">
        <v>1192</v>
      </c>
      <c r="D1266" s="48" t="s">
        <v>2551</v>
      </c>
      <c r="E1266" s="51">
        <v>2.02600000000463E14</v>
      </c>
      <c r="F1266" s="53" t="s">
        <v>255</v>
      </c>
      <c r="G1266" s="57">
        <f t="array" ref="G1266">IF(F1266&lt;&gt;"",INDEX(tb_MainDatabase[Barcode],MATCH(F1266,tb_MainDatabase[Link],0)),"")</f>
        <v>8857128012047</v>
      </c>
      <c r="H1266" s="62" t="str">
        <f t="array" ref="H1266">IF(F1266&lt;&gt;"",INDEX(tb_MainDatabase[Grand],MATCH(F1266,tb_MainDatabase[Link],0)),"")</f>
        <v>EDP</v>
      </c>
      <c r="I1266" s="62" t="str">
        <f t="array" ref="I1266">IF(F1266&lt;&gt;"",INDEX(tb_MainDatabase[Size],MATCH(F1266,tb_MainDatabase[Link],0)),"")</f>
        <v>10 ml.</v>
      </c>
      <c r="J1266" s="65">
        <v>1.0</v>
      </c>
      <c r="K1266" s="57">
        <f t="array" ref="K1266">IF(F1266&lt;&gt;"",INDEX(tb_MainDatabase[ราคา],MATCH(F1266,tb_MainDatabase[Link],0)),"")*J1266</f>
        <v>450</v>
      </c>
      <c r="L1266" s="65">
        <v>450.0</v>
      </c>
      <c r="M1266" s="57">
        <f t="shared" si="2"/>
        <v>0</v>
      </c>
      <c r="N1266" s="75">
        <f t="shared" si="3"/>
        <v>0</v>
      </c>
      <c r="O1266" s="77"/>
      <c r="P1266" s="107"/>
      <c r="Q1266" s="80"/>
      <c r="R1266" s="84">
        <f t="shared" si="4"/>
        <v>0</v>
      </c>
      <c r="S1266" s="84"/>
      <c r="T1266" s="84"/>
    </row>
    <row r="1267" ht="22.5" customHeight="1">
      <c r="A1267" s="41" t="s">
        <v>1177</v>
      </c>
      <c r="B1267" s="44">
        <v>46108.0</v>
      </c>
      <c r="C1267" s="46" t="s">
        <v>1192</v>
      </c>
      <c r="D1267" s="48" t="s">
        <v>2555</v>
      </c>
      <c r="E1267" s="51">
        <v>2.02600000000464E14</v>
      </c>
      <c r="F1267" s="53" t="s">
        <v>252</v>
      </c>
      <c r="G1267" s="57">
        <f t="array" ref="G1267">IF(F1267&lt;&gt;"",INDEX(tb_MainDatabase[Barcode],MATCH(F1267,tb_MainDatabase[Link],0)),"")</f>
        <v>8857128012035</v>
      </c>
      <c r="H1267" s="62" t="str">
        <f t="array" ref="H1267">IF(F1267&lt;&gt;"",INDEX(tb_MainDatabase[Grand],MATCH(F1267,tb_MainDatabase[Link],0)),"")</f>
        <v>EDP</v>
      </c>
      <c r="I1267" s="62" t="str">
        <f t="array" ref="I1267">IF(F1267&lt;&gt;"",INDEX(tb_MainDatabase[Size],MATCH(F1267,tb_MainDatabase[Link],0)),"")</f>
        <v>10 ml.</v>
      </c>
      <c r="J1267" s="65">
        <v>1.0</v>
      </c>
      <c r="K1267" s="57">
        <f t="array" ref="K1267">IF(F1267&lt;&gt;"",INDEX(tb_MainDatabase[ราคา],MATCH(F1267,tb_MainDatabase[Link],0)),"")*J1267</f>
        <v>450</v>
      </c>
      <c r="L1267" s="65">
        <v>50.0</v>
      </c>
      <c r="M1267" s="57">
        <f t="shared" si="2"/>
        <v>400</v>
      </c>
      <c r="N1267" s="75">
        <f t="shared" si="3"/>
        <v>400</v>
      </c>
      <c r="O1267" s="77" t="s">
        <v>370</v>
      </c>
      <c r="P1267" s="142">
        <v>46108.0</v>
      </c>
      <c r="Q1267" s="80">
        <v>0.6319444444444444</v>
      </c>
      <c r="R1267" s="84" t="str">
        <f t="shared" si="4"/>
        <v>1774599018636886804</v>
      </c>
      <c r="S1267" s="84"/>
      <c r="T1267" s="84"/>
    </row>
    <row r="1268" ht="22.5" customHeight="1">
      <c r="A1268" s="41" t="s">
        <v>1177</v>
      </c>
      <c r="B1268" s="44">
        <v>46108.0</v>
      </c>
      <c r="C1268" s="46" t="s">
        <v>1192</v>
      </c>
      <c r="D1268" s="48" t="s">
        <v>2557</v>
      </c>
      <c r="E1268" s="51">
        <v>2.02600000000465E14</v>
      </c>
      <c r="F1268" s="53" t="s">
        <v>94</v>
      </c>
      <c r="G1268" s="57">
        <f t="array" ref="G1268">IF(F1268&lt;&gt;"",INDEX(tb_MainDatabase[Barcode],MATCH(F1268,tb_MainDatabase[Link],0)),"")</f>
        <v>8857128012039</v>
      </c>
      <c r="H1268" s="62" t="str">
        <f t="array" ref="H1268">IF(F1268&lt;&gt;"",INDEX(tb_MainDatabase[Grand],MATCH(F1268,tb_MainDatabase[Link],0)),"")</f>
        <v>EDP</v>
      </c>
      <c r="I1268" s="62" t="str">
        <f t="array" ref="I1268">IF(F1268&lt;&gt;"",INDEX(tb_MainDatabase[Size],MATCH(F1268,tb_MainDatabase[Link],0)),"")</f>
        <v>10 ml.</v>
      </c>
      <c r="J1268" s="65">
        <v>1.0</v>
      </c>
      <c r="K1268" s="57">
        <f t="array" ref="K1268">IF(F1268&lt;&gt;"",INDEX(tb_MainDatabase[ราคา],MATCH(F1268,tb_MainDatabase[Link],0)),"")*J1268</f>
        <v>450</v>
      </c>
      <c r="L1268" s="65">
        <v>50.0</v>
      </c>
      <c r="M1268" s="57">
        <f t="shared" si="2"/>
        <v>400</v>
      </c>
      <c r="N1268" s="75">
        <f t="shared" si="3"/>
        <v>400</v>
      </c>
      <c r="O1268" s="77" t="s">
        <v>133</v>
      </c>
      <c r="P1268" s="142">
        <v>46108.0</v>
      </c>
      <c r="Q1268" s="80">
        <v>0.6909722222222222</v>
      </c>
      <c r="R1268" s="84" t="str">
        <f t="shared" si="4"/>
        <v>1774603695021413684</v>
      </c>
      <c r="S1268" s="84"/>
      <c r="T1268" s="84"/>
    </row>
    <row r="1269" ht="22.5" customHeight="1">
      <c r="A1269" s="41" t="s">
        <v>1177</v>
      </c>
      <c r="B1269" s="44">
        <v>46108.0</v>
      </c>
      <c r="C1269" s="46" t="s">
        <v>1192</v>
      </c>
      <c r="D1269" s="48" t="s">
        <v>2560</v>
      </c>
      <c r="E1269" s="51">
        <v>2.02600000000466E14</v>
      </c>
      <c r="F1269" s="53" t="s">
        <v>1728</v>
      </c>
      <c r="G1269" s="57">
        <f t="array" ref="G1269">IF(F1269&lt;&gt;"",INDEX(tb_MainDatabase[Barcode],MATCH(F1269,tb_MainDatabase[Link],0)),"")</f>
        <v>8857128012142</v>
      </c>
      <c r="H1269" s="62" t="str">
        <f t="array" ref="H1269">IF(F1269&lt;&gt;"",INDEX(tb_MainDatabase[Grand],MATCH(F1269,tb_MainDatabase[Link],0)),"")</f>
        <v>EDP</v>
      </c>
      <c r="I1269" s="62" t="str">
        <f t="array" ref="I1269">IF(F1269&lt;&gt;"",INDEX(tb_MainDatabase[Size],MATCH(F1269,tb_MainDatabase[Link],0)),"")</f>
        <v>10 ml.</v>
      </c>
      <c r="J1269" s="65">
        <v>1.0</v>
      </c>
      <c r="K1269" s="57">
        <f t="array" ref="K1269">IF(F1269&lt;&gt;"",INDEX(tb_MainDatabase[ราคา],MATCH(F1269,tb_MainDatabase[Link],0)),"")*J1269</f>
        <v>450</v>
      </c>
      <c r="L1269" s="65">
        <v>50.0</v>
      </c>
      <c r="M1269" s="57">
        <f t="shared" si="2"/>
        <v>400</v>
      </c>
      <c r="N1269" s="75">
        <f t="shared" si="3"/>
        <v>400</v>
      </c>
      <c r="O1269" s="77" t="s">
        <v>133</v>
      </c>
      <c r="P1269" s="142">
        <v>46108.0</v>
      </c>
      <c r="Q1269" s="80">
        <v>0.6916666666666667</v>
      </c>
      <c r="R1269" s="84" t="str">
        <f t="shared" si="4"/>
        <v>1774604188659696659</v>
      </c>
      <c r="S1269" s="84"/>
      <c r="T1269" s="84"/>
    </row>
    <row r="1270" ht="22.5" customHeight="1">
      <c r="A1270" s="41" t="s">
        <v>1177</v>
      </c>
      <c r="B1270" s="44">
        <v>46108.0</v>
      </c>
      <c r="C1270" s="46" t="s">
        <v>1192</v>
      </c>
      <c r="D1270" s="48" t="s">
        <v>2562</v>
      </c>
      <c r="E1270" s="51">
        <v>2.02600000000467E14</v>
      </c>
      <c r="F1270" s="53" t="s">
        <v>143</v>
      </c>
      <c r="G1270" s="57">
        <f t="array" ref="G1270">IF(F1270&lt;&gt;"",INDEX(tb_MainDatabase[Barcode],MATCH(F1270,tb_MainDatabase[Link],0)),"")</f>
        <v>8857128011041</v>
      </c>
      <c r="H1270" s="62" t="str">
        <f t="array" ref="H1270">IF(F1270&lt;&gt;"",INDEX(tb_MainDatabase[Grand],MATCH(F1270,tb_MainDatabase[Link],0)),"")</f>
        <v>EDP</v>
      </c>
      <c r="I1270" s="62" t="str">
        <f t="array" ref="I1270">IF(F1270&lt;&gt;"",INDEX(tb_MainDatabase[Size],MATCH(F1270,tb_MainDatabase[Link],0)),"")</f>
        <v>50 ml.</v>
      </c>
      <c r="J1270" s="65">
        <v>1.0</v>
      </c>
      <c r="K1270" s="57">
        <f t="array" ref="K1270">IF(F1270&lt;&gt;"",INDEX(tb_MainDatabase[ราคา],MATCH(F1270,tb_MainDatabase[Link],0)),"")*J1270</f>
        <v>1890</v>
      </c>
      <c r="L1270" s="65">
        <v>200.0</v>
      </c>
      <c r="M1270" s="57">
        <f t="shared" si="2"/>
        <v>1690</v>
      </c>
      <c r="N1270" s="75">
        <f t="shared" si="3"/>
        <v>1690</v>
      </c>
      <c r="O1270" s="77" t="s">
        <v>60</v>
      </c>
      <c r="P1270" s="142">
        <v>46108.0</v>
      </c>
      <c r="Q1270" s="80">
        <v>0.80625</v>
      </c>
      <c r="R1270" s="84" t="str">
        <f t="shared" si="4"/>
        <v>1774614063174683581</v>
      </c>
      <c r="S1270" s="84"/>
      <c r="T1270" s="84"/>
    </row>
    <row r="1271" ht="22.5" customHeight="1">
      <c r="A1271" s="41" t="s">
        <v>1177</v>
      </c>
      <c r="B1271" s="44">
        <v>46108.0</v>
      </c>
      <c r="C1271" s="46" t="s">
        <v>1192</v>
      </c>
      <c r="D1271" s="48" t="s">
        <v>2562</v>
      </c>
      <c r="E1271" s="51">
        <v>2.02600000000467E14</v>
      </c>
      <c r="F1271" s="53" t="s">
        <v>1785</v>
      </c>
      <c r="G1271" s="57">
        <f t="array" ref="G1271">IF(F1271&lt;&gt;"",INDEX(tb_MainDatabase[Barcode],MATCH(F1271,tb_MainDatabase[Link],0)),"")</f>
        <v>8857128012146</v>
      </c>
      <c r="H1271" s="62" t="str">
        <f t="array" ref="H1271">IF(F1271&lt;&gt;"",INDEX(tb_MainDatabase[Grand],MATCH(F1271,tb_MainDatabase[Link],0)),"")</f>
        <v>EDP</v>
      </c>
      <c r="I1271" s="62" t="str">
        <f t="array" ref="I1271">IF(F1271&lt;&gt;"",INDEX(tb_MainDatabase[Size],MATCH(F1271,tb_MainDatabase[Link],0)),"")</f>
        <v>10 ml.</v>
      </c>
      <c r="J1271" s="65">
        <v>1.0</v>
      </c>
      <c r="K1271" s="57">
        <f t="array" ref="K1271">IF(F1271&lt;&gt;"",INDEX(tb_MainDatabase[ราคา],MATCH(F1271,tb_MainDatabase[Link],0)),"")*J1271</f>
        <v>450</v>
      </c>
      <c r="L1271" s="65">
        <v>450.0</v>
      </c>
      <c r="M1271" s="57">
        <f t="shared" si="2"/>
        <v>0</v>
      </c>
      <c r="N1271" s="75">
        <f t="shared" si="3"/>
        <v>0</v>
      </c>
      <c r="O1271" s="77"/>
      <c r="P1271" s="107"/>
      <c r="Q1271" s="80"/>
      <c r="R1271" s="84">
        <f t="shared" si="4"/>
        <v>0</v>
      </c>
      <c r="S1271" s="84"/>
      <c r="T1271" s="84"/>
    </row>
    <row r="1272" ht="22.5" customHeight="1">
      <c r="A1272" s="41" t="s">
        <v>1177</v>
      </c>
      <c r="B1272" s="44">
        <v>46108.0</v>
      </c>
      <c r="C1272" s="46" t="s">
        <v>1192</v>
      </c>
      <c r="D1272" s="48" t="s">
        <v>2566</v>
      </c>
      <c r="E1272" s="51">
        <v>2.02600000000468E14</v>
      </c>
      <c r="F1272" s="53" t="s">
        <v>94</v>
      </c>
      <c r="G1272" s="57">
        <f t="array" ref="G1272">IF(F1272&lt;&gt;"",INDEX(tb_MainDatabase[Barcode],MATCH(F1272,tb_MainDatabase[Link],0)),"")</f>
        <v>8857128012039</v>
      </c>
      <c r="H1272" s="62" t="str">
        <f t="array" ref="H1272">IF(F1272&lt;&gt;"",INDEX(tb_MainDatabase[Grand],MATCH(F1272,tb_MainDatabase[Link],0)),"")</f>
        <v>EDP</v>
      </c>
      <c r="I1272" s="62" t="str">
        <f t="array" ref="I1272">IF(F1272&lt;&gt;"",INDEX(tb_MainDatabase[Size],MATCH(F1272,tb_MainDatabase[Link],0)),"")</f>
        <v>10 ml.</v>
      </c>
      <c r="J1272" s="65">
        <v>1.0</v>
      </c>
      <c r="K1272" s="57">
        <f t="array" ref="K1272">IF(F1272&lt;&gt;"",INDEX(tb_MainDatabase[ราคา],MATCH(F1272,tb_MainDatabase[Link],0)),"")*J1272</f>
        <v>450</v>
      </c>
      <c r="L1272" s="65">
        <v>50.0</v>
      </c>
      <c r="M1272" s="57">
        <f t="shared" si="2"/>
        <v>400</v>
      </c>
      <c r="N1272" s="75">
        <f t="shared" si="3"/>
        <v>400</v>
      </c>
      <c r="O1272" s="77" t="s">
        <v>370</v>
      </c>
      <c r="P1272" s="142">
        <v>46108.0</v>
      </c>
      <c r="Q1272" s="80">
        <v>0.8479166666666667</v>
      </c>
      <c r="R1272" s="84" t="str">
        <f t="shared" si="4"/>
        <v>1774617673030656802</v>
      </c>
      <c r="S1272" s="84"/>
      <c r="T1272" s="84"/>
    </row>
    <row r="1273" ht="22.5" customHeight="1">
      <c r="A1273" s="41" t="s">
        <v>1177</v>
      </c>
      <c r="B1273" s="44">
        <v>46108.0</v>
      </c>
      <c r="C1273" s="46" t="s">
        <v>1192</v>
      </c>
      <c r="D1273" s="48" t="s">
        <v>2570</v>
      </c>
      <c r="E1273" s="51">
        <v>2.02600000000469E14</v>
      </c>
      <c r="F1273" s="53" t="s">
        <v>1100</v>
      </c>
      <c r="G1273" s="57">
        <f t="array" ref="G1273">IF(F1273&lt;&gt;"",INDEX(tb_MainDatabase[Barcode],MATCH(F1273,tb_MainDatabase[Link],0)),"")</f>
        <v>8857128011263</v>
      </c>
      <c r="H1273" s="62" t="str">
        <f t="array" ref="H1273">IF(F1273&lt;&gt;"",INDEX(tb_MainDatabase[Grand],MATCH(F1273,tb_MainDatabase[Link],0)),"")</f>
        <v>EDP</v>
      </c>
      <c r="I1273" s="62" t="str">
        <f t="array" ref="I1273">IF(F1273&lt;&gt;"",INDEX(tb_MainDatabase[Size],MATCH(F1273,tb_MainDatabase[Link],0)),"")</f>
        <v>10 ml.</v>
      </c>
      <c r="J1273" s="65">
        <v>1.0</v>
      </c>
      <c r="K1273" s="57">
        <f t="array" ref="K1273">IF(F1273&lt;&gt;"",INDEX(tb_MainDatabase[ราคา],MATCH(F1273,tb_MainDatabase[Link],0)),"")*J1273</f>
        <v>450</v>
      </c>
      <c r="L1273" s="65">
        <v>50.0</v>
      </c>
      <c r="M1273" s="57">
        <f t="shared" si="2"/>
        <v>400</v>
      </c>
      <c r="N1273" s="75">
        <f t="shared" si="3"/>
        <v>400</v>
      </c>
      <c r="O1273" s="77" t="s">
        <v>370</v>
      </c>
      <c r="P1273" s="142">
        <v>46108.0</v>
      </c>
      <c r="Q1273" s="80">
        <v>0.8513888888888889</v>
      </c>
      <c r="R1273" s="84" t="str">
        <f t="shared" si="4"/>
        <v>1774617898268998998</v>
      </c>
      <c r="S1273" s="84"/>
      <c r="T1273" s="84"/>
    </row>
    <row r="1274" ht="22.5" customHeight="1">
      <c r="A1274" s="41" t="s">
        <v>1177</v>
      </c>
      <c r="B1274" s="44">
        <v>46108.0</v>
      </c>
      <c r="C1274" s="46" t="s">
        <v>1192</v>
      </c>
      <c r="D1274" s="48" t="s">
        <v>2572</v>
      </c>
      <c r="E1274" s="51">
        <v>2.0260000000047E14</v>
      </c>
      <c r="F1274" s="53" t="s">
        <v>255</v>
      </c>
      <c r="G1274" s="57">
        <f t="array" ref="G1274">IF(F1274&lt;&gt;"",INDEX(tb_MainDatabase[Barcode],MATCH(F1274,tb_MainDatabase[Link],0)),"")</f>
        <v>8857128012047</v>
      </c>
      <c r="H1274" s="62" t="str">
        <f t="array" ref="H1274">IF(F1274&lt;&gt;"",INDEX(tb_MainDatabase[Grand],MATCH(F1274,tb_MainDatabase[Link],0)),"")</f>
        <v>EDP</v>
      </c>
      <c r="I1274" s="62" t="str">
        <f t="array" ref="I1274">IF(F1274&lt;&gt;"",INDEX(tb_MainDatabase[Size],MATCH(F1274,tb_MainDatabase[Link],0)),"")</f>
        <v>10 ml.</v>
      </c>
      <c r="J1274" s="65">
        <v>1.0</v>
      </c>
      <c r="K1274" s="57">
        <f t="array" ref="K1274">IF(F1274&lt;&gt;"",INDEX(tb_MainDatabase[ราคา],MATCH(F1274,tb_MainDatabase[Link],0)),"")*J1274</f>
        <v>450</v>
      </c>
      <c r="L1274" s="65">
        <v>50.0</v>
      </c>
      <c r="M1274" s="57">
        <f t="shared" si="2"/>
        <v>400</v>
      </c>
      <c r="N1274" s="75">
        <f t="shared" si="3"/>
        <v>1200</v>
      </c>
      <c r="O1274" s="77" t="s">
        <v>60</v>
      </c>
      <c r="P1274" s="142">
        <v>46108.0</v>
      </c>
      <c r="Q1274" s="80">
        <v>0.9048611111111111</v>
      </c>
      <c r="R1274" s="84" t="str">
        <f t="shared" si="4"/>
        <v>1774621886059122698</v>
      </c>
      <c r="S1274" s="84"/>
      <c r="T1274" s="84"/>
    </row>
    <row r="1275" ht="22.5" customHeight="1">
      <c r="A1275" s="41" t="s">
        <v>1177</v>
      </c>
      <c r="B1275" s="44">
        <v>46108.0</v>
      </c>
      <c r="C1275" s="46" t="s">
        <v>1192</v>
      </c>
      <c r="D1275" s="48" t="s">
        <v>2572</v>
      </c>
      <c r="E1275" s="51">
        <v>2.0260000000047E14</v>
      </c>
      <c r="F1275" s="53" t="s">
        <v>1100</v>
      </c>
      <c r="G1275" s="57">
        <f t="array" ref="G1275">IF(F1275&lt;&gt;"",INDEX(tb_MainDatabase[Barcode],MATCH(F1275,tb_MainDatabase[Link],0)),"")</f>
        <v>8857128011263</v>
      </c>
      <c r="H1275" s="62" t="str">
        <f t="array" ref="H1275">IF(F1275&lt;&gt;"",INDEX(tb_MainDatabase[Grand],MATCH(F1275,tb_MainDatabase[Link],0)),"")</f>
        <v>EDP</v>
      </c>
      <c r="I1275" s="62" t="str">
        <f t="array" ref="I1275">IF(F1275&lt;&gt;"",INDEX(tb_MainDatabase[Size],MATCH(F1275,tb_MainDatabase[Link],0)),"")</f>
        <v>10 ml.</v>
      </c>
      <c r="J1275" s="65">
        <v>1.0</v>
      </c>
      <c r="K1275" s="57">
        <f t="array" ref="K1275">IF(F1275&lt;&gt;"",INDEX(tb_MainDatabase[ราคา],MATCH(F1275,tb_MainDatabase[Link],0)),"")*J1275</f>
        <v>450</v>
      </c>
      <c r="L1275" s="65">
        <v>50.0</v>
      </c>
      <c r="M1275" s="57">
        <f t="shared" si="2"/>
        <v>400</v>
      </c>
      <c r="N1275" s="75">
        <f t="shared" si="3"/>
        <v>0</v>
      </c>
      <c r="O1275" s="77"/>
      <c r="P1275" s="107"/>
      <c r="Q1275" s="80"/>
      <c r="R1275" s="84">
        <f t="shared" si="4"/>
        <v>0</v>
      </c>
      <c r="S1275" s="84"/>
      <c r="T1275" s="84"/>
    </row>
    <row r="1276" ht="22.5" customHeight="1">
      <c r="A1276" s="41" t="s">
        <v>1177</v>
      </c>
      <c r="B1276" s="44">
        <v>46108.0</v>
      </c>
      <c r="C1276" s="46" t="s">
        <v>1192</v>
      </c>
      <c r="D1276" s="48" t="s">
        <v>2572</v>
      </c>
      <c r="E1276" s="51">
        <v>2.0260000000047E14</v>
      </c>
      <c r="F1276" s="53" t="s">
        <v>430</v>
      </c>
      <c r="G1276" s="57">
        <f t="array" ref="G1276">IF(F1276&lt;&gt;"",INDEX(tb_MainDatabase[Barcode],MATCH(F1276,tb_MainDatabase[Link],0)),"")</f>
        <v>8857128012028</v>
      </c>
      <c r="H1276" s="62" t="str">
        <f t="array" ref="H1276">IF(F1276&lt;&gt;"",INDEX(tb_MainDatabase[Grand],MATCH(F1276,tb_MainDatabase[Link],0)),"")</f>
        <v>EDP</v>
      </c>
      <c r="I1276" s="62" t="str">
        <f t="array" ref="I1276">IF(F1276&lt;&gt;"",INDEX(tb_MainDatabase[Size],MATCH(F1276,tb_MainDatabase[Link],0)),"")</f>
        <v>10 ml.</v>
      </c>
      <c r="J1276" s="65">
        <v>1.0</v>
      </c>
      <c r="K1276" s="57">
        <f t="array" ref="K1276">IF(F1276&lt;&gt;"",INDEX(tb_MainDatabase[ราคา],MATCH(F1276,tb_MainDatabase[Link],0)),"")*J1276</f>
        <v>450</v>
      </c>
      <c r="L1276" s="65">
        <v>50.0</v>
      </c>
      <c r="M1276" s="57">
        <f t="shared" si="2"/>
        <v>400</v>
      </c>
      <c r="N1276" s="75">
        <f t="shared" si="3"/>
        <v>0</v>
      </c>
      <c r="O1276" s="77"/>
      <c r="P1276" s="107"/>
      <c r="Q1276" s="80"/>
      <c r="R1276" s="84">
        <f t="shared" si="4"/>
        <v>0</v>
      </c>
      <c r="S1276" s="84"/>
      <c r="T1276" s="84"/>
    </row>
    <row r="1277" ht="22.5" customHeight="1">
      <c r="A1277" s="41" t="s">
        <v>1177</v>
      </c>
      <c r="B1277" s="44">
        <v>46108.0</v>
      </c>
      <c r="C1277" s="46" t="s">
        <v>1192</v>
      </c>
      <c r="D1277" s="48" t="s">
        <v>2572</v>
      </c>
      <c r="E1277" s="51">
        <v>2.0260000000047E14</v>
      </c>
      <c r="F1277" s="53" t="s">
        <v>1501</v>
      </c>
      <c r="G1277" s="57">
        <f t="array" ref="G1277">IF(F1277&lt;&gt;"",INDEX(tb_MainDatabase[Barcode],MATCH(F1277,tb_MainDatabase[Link],0)),"")</f>
        <v>8857128012054</v>
      </c>
      <c r="H1277" s="62" t="str">
        <f t="array" ref="H1277">IF(F1277&lt;&gt;"",INDEX(tb_MainDatabase[Grand],MATCH(F1277,tb_MainDatabase[Link],0)),"")</f>
        <v>EDP</v>
      </c>
      <c r="I1277" s="62" t="str">
        <f t="array" ref="I1277">IF(F1277&lt;&gt;"",INDEX(tb_MainDatabase[Size],MATCH(F1277,tb_MainDatabase[Link],0)),"")</f>
        <v>4 ml.</v>
      </c>
      <c r="J1277" s="65">
        <v>1.0</v>
      </c>
      <c r="K1277" s="57">
        <f t="array" ref="K1277">IF(F1277&lt;&gt;"",INDEX(tb_MainDatabase[ราคา],MATCH(F1277,tb_MainDatabase[Link],0)),"")*J1277</f>
        <v>179</v>
      </c>
      <c r="L1277" s="65">
        <v>179.0</v>
      </c>
      <c r="M1277" s="57">
        <f t="shared" si="2"/>
        <v>0</v>
      </c>
      <c r="N1277" s="75">
        <f t="shared" si="3"/>
        <v>0</v>
      </c>
      <c r="O1277" s="77"/>
      <c r="P1277" s="107"/>
      <c r="Q1277" s="80"/>
      <c r="R1277" s="84">
        <f t="shared" si="4"/>
        <v>0</v>
      </c>
      <c r="S1277" s="84"/>
      <c r="T1277" s="84"/>
    </row>
    <row r="1278" ht="22.5" customHeight="1">
      <c r="A1278" s="41" t="s">
        <v>1177</v>
      </c>
      <c r="B1278" s="44">
        <v>46109.0</v>
      </c>
      <c r="C1278" s="46" t="s">
        <v>1192</v>
      </c>
      <c r="D1278" s="48" t="s">
        <v>2578</v>
      </c>
      <c r="E1278" s="51">
        <v>2.02600000000471E14</v>
      </c>
      <c r="F1278" s="53" t="s">
        <v>81</v>
      </c>
      <c r="G1278" s="57">
        <f t="array" ref="G1278">IF(F1278&lt;&gt;"",INDEX(tb_MainDatabase[Barcode],MATCH(F1278,tb_MainDatabase[Link],0)),"")</f>
        <v>8857128011119</v>
      </c>
      <c r="H1278" s="62" t="str">
        <f t="array" ref="H1278">IF(F1278&lt;&gt;"",INDEX(tb_MainDatabase[Grand],MATCH(F1278,tb_MainDatabase[Link],0)),"")</f>
        <v>EDP</v>
      </c>
      <c r="I1278" s="62" t="str">
        <f t="array" ref="I1278">IF(F1278&lt;&gt;"",INDEX(tb_MainDatabase[Size],MATCH(F1278,tb_MainDatabase[Link],0)),"")</f>
        <v>50 ml.</v>
      </c>
      <c r="J1278" s="65">
        <v>1.0</v>
      </c>
      <c r="K1278" s="57">
        <f t="array" ref="K1278">IF(F1278&lt;&gt;"",INDEX(tb_MainDatabase[ราคา],MATCH(F1278,tb_MainDatabase[Link],0)),"")*J1278</f>
        <v>1890</v>
      </c>
      <c r="L1278" s="65">
        <v>200.0</v>
      </c>
      <c r="M1278" s="57">
        <f t="shared" si="2"/>
        <v>1690</v>
      </c>
      <c r="N1278" s="75">
        <f t="shared" si="3"/>
        <v>1690</v>
      </c>
      <c r="O1278" s="77" t="s">
        <v>133</v>
      </c>
      <c r="P1278" s="142">
        <v>46109.0</v>
      </c>
      <c r="Q1278" s="80">
        <v>0.4777777777777778</v>
      </c>
      <c r="R1278" s="84" t="str">
        <f t="shared" si="4"/>
        <v>1774672082570455633</v>
      </c>
      <c r="S1278" s="84"/>
      <c r="T1278" s="84"/>
    </row>
    <row r="1279" ht="22.5" customHeight="1">
      <c r="A1279" s="41" t="s">
        <v>1177</v>
      </c>
      <c r="B1279" s="44">
        <v>46109.0</v>
      </c>
      <c r="C1279" s="46" t="s">
        <v>1192</v>
      </c>
      <c r="D1279" s="48" t="s">
        <v>2578</v>
      </c>
      <c r="E1279" s="51">
        <v>2.02600000000471E14</v>
      </c>
      <c r="F1279" s="53" t="s">
        <v>224</v>
      </c>
      <c r="G1279" s="57">
        <f t="array" ref="G1279">IF(F1279&lt;&gt;"",INDEX(tb_MainDatabase[Barcode],MATCH(F1279,tb_MainDatabase[Link],0)),"")</f>
        <v>8857128012053</v>
      </c>
      <c r="H1279" s="62" t="str">
        <f t="array" ref="H1279">IF(F1279&lt;&gt;"",INDEX(tb_MainDatabase[Grand],MATCH(F1279,tb_MainDatabase[Link],0)),"")</f>
        <v>EDP</v>
      </c>
      <c r="I1279" s="62" t="str">
        <f t="array" ref="I1279">IF(F1279&lt;&gt;"",INDEX(tb_MainDatabase[Size],MATCH(F1279,tb_MainDatabase[Link],0)),"")</f>
        <v>10 ml.</v>
      </c>
      <c r="J1279" s="65">
        <v>1.0</v>
      </c>
      <c r="K1279" s="57">
        <f t="array" ref="K1279">IF(F1279&lt;&gt;"",INDEX(tb_MainDatabase[ราคา],MATCH(F1279,tb_MainDatabase[Link],0)),"")*J1279</f>
        <v>450</v>
      </c>
      <c r="L1279" s="65">
        <v>450.0</v>
      </c>
      <c r="M1279" s="57">
        <f t="shared" si="2"/>
        <v>0</v>
      </c>
      <c r="N1279" s="75">
        <f t="shared" si="3"/>
        <v>0</v>
      </c>
      <c r="O1279" s="77"/>
      <c r="P1279" s="107"/>
      <c r="Q1279" s="80"/>
      <c r="R1279" s="84">
        <f t="shared" si="4"/>
        <v>0</v>
      </c>
      <c r="S1279" s="84"/>
      <c r="T1279" s="84"/>
    </row>
    <row r="1280" ht="22.5" customHeight="1">
      <c r="A1280" s="41" t="s">
        <v>1177</v>
      </c>
      <c r="B1280" s="44">
        <v>46109.0</v>
      </c>
      <c r="C1280" s="46" t="s">
        <v>1192</v>
      </c>
      <c r="D1280" s="48" t="s">
        <v>2582</v>
      </c>
      <c r="E1280" s="51">
        <v>2.02600000000472E14</v>
      </c>
      <c r="F1280" s="53" t="s">
        <v>129</v>
      </c>
      <c r="G1280" s="57">
        <f t="array" ref="G1280">IF(F1280&lt;&gt;"",INDEX(tb_MainDatabase[Barcode],MATCH(F1280,tb_MainDatabase[Link],0)),"")</f>
        <v>8857128012034</v>
      </c>
      <c r="H1280" s="62" t="str">
        <f t="array" ref="H1280">IF(F1280&lt;&gt;"",INDEX(tb_MainDatabase[Grand],MATCH(F1280,tb_MainDatabase[Link],0)),"")</f>
        <v>EDP</v>
      </c>
      <c r="I1280" s="62" t="str">
        <f t="array" ref="I1280">IF(F1280&lt;&gt;"",INDEX(tb_MainDatabase[Size],MATCH(F1280,tb_MainDatabase[Link],0)),"")</f>
        <v>10 ml.</v>
      </c>
      <c r="J1280" s="65">
        <v>1.0</v>
      </c>
      <c r="K1280" s="57">
        <f t="array" ref="K1280">IF(F1280&lt;&gt;"",INDEX(tb_MainDatabase[ราคา],MATCH(F1280,tb_MainDatabase[Link],0)),"")*J1280</f>
        <v>450</v>
      </c>
      <c r="L1280" s="65">
        <v>50.0</v>
      </c>
      <c r="M1280" s="57">
        <f t="shared" si="2"/>
        <v>400</v>
      </c>
      <c r="N1280" s="75">
        <f t="shared" si="3"/>
        <v>400</v>
      </c>
      <c r="O1280" s="77" t="s">
        <v>133</v>
      </c>
      <c r="P1280" s="142">
        <v>46109.0</v>
      </c>
      <c r="Q1280" s="80">
        <v>0.5791666666666667</v>
      </c>
      <c r="R1280" s="84" t="str">
        <f t="shared" si="4"/>
        <v>1774680837481671398</v>
      </c>
      <c r="S1280" s="84"/>
      <c r="T1280" s="84"/>
    </row>
    <row r="1281" ht="22.5" customHeight="1">
      <c r="A1281" s="41" t="s">
        <v>1177</v>
      </c>
      <c r="B1281" s="44">
        <v>46109.0</v>
      </c>
      <c r="C1281" s="46" t="s">
        <v>1192</v>
      </c>
      <c r="D1281" s="48" t="s">
        <v>2584</v>
      </c>
      <c r="E1281" s="51">
        <v>2.02600000000473E14</v>
      </c>
      <c r="F1281" s="53" t="s">
        <v>141</v>
      </c>
      <c r="G1281" s="57">
        <f t="array" ref="G1281">IF(F1281&lt;&gt;"",INDEX(tb_MainDatabase[Barcode],MATCH(F1281,tb_MainDatabase[Link],0)),"")</f>
        <v>8857128012037</v>
      </c>
      <c r="H1281" s="62" t="str">
        <f t="array" ref="H1281">IF(F1281&lt;&gt;"",INDEX(tb_MainDatabase[Grand],MATCH(F1281,tb_MainDatabase[Link],0)),"")</f>
        <v>EDP</v>
      </c>
      <c r="I1281" s="62" t="str">
        <f t="array" ref="I1281">IF(F1281&lt;&gt;"",INDEX(tb_MainDatabase[Size],MATCH(F1281,tb_MainDatabase[Link],0)),"")</f>
        <v>10 ml.</v>
      </c>
      <c r="J1281" s="65">
        <v>1.0</v>
      </c>
      <c r="K1281" s="57">
        <f t="array" ref="K1281">IF(F1281&lt;&gt;"",INDEX(tb_MainDatabase[ราคา],MATCH(F1281,tb_MainDatabase[Link],0)),"")*J1281</f>
        <v>450</v>
      </c>
      <c r="L1281" s="65">
        <v>50.0</v>
      </c>
      <c r="M1281" s="57">
        <f t="shared" si="2"/>
        <v>400</v>
      </c>
      <c r="N1281" s="75">
        <f t="shared" si="3"/>
        <v>800</v>
      </c>
      <c r="O1281" s="77" t="s">
        <v>370</v>
      </c>
      <c r="P1281" s="142">
        <v>46109.0</v>
      </c>
      <c r="Q1281" s="80">
        <v>0.6791666666666667</v>
      </c>
      <c r="R1281" s="84" t="str">
        <f t="shared" si="4"/>
        <v>1774689481016648420</v>
      </c>
      <c r="S1281" s="84"/>
      <c r="T1281" s="84"/>
    </row>
    <row r="1282" ht="22.5" customHeight="1">
      <c r="A1282" s="41" t="s">
        <v>1177</v>
      </c>
      <c r="B1282" s="44">
        <v>46109.0</v>
      </c>
      <c r="C1282" s="46" t="s">
        <v>1192</v>
      </c>
      <c r="D1282" s="48" t="s">
        <v>2584</v>
      </c>
      <c r="E1282" s="51">
        <v>2.02600000000473E14</v>
      </c>
      <c r="F1282" s="53" t="s">
        <v>120</v>
      </c>
      <c r="G1282" s="108">
        <f t="array" ref="G1282">IF(F1282&lt;&gt;"",INDEX(tb_MainDatabase[Barcode],MATCH(F1282,tb_MainDatabase[Link],0)),"")</f>
        <v>8857128012160</v>
      </c>
      <c r="H1282" s="62" t="str">
        <f t="array" ref="H1282">IF(F1282&lt;&gt;"",INDEX(tb_MainDatabase[Grand],MATCH(F1282,tb_MainDatabase[Link],0)),"")</f>
        <v>EDP</v>
      </c>
      <c r="I1282" s="62" t="str">
        <f t="array" ref="I1282">IF(F1282&lt;&gt;"",INDEX(tb_MainDatabase[Size],MATCH(F1282,tb_MainDatabase[Link],0)),"")</f>
        <v>10 ml.</v>
      </c>
      <c r="J1282" s="65">
        <v>1.0</v>
      </c>
      <c r="K1282" s="57">
        <f t="array" ref="K1282">IF(F1282&lt;&gt;"",INDEX(tb_MainDatabase[ราคา],MATCH(F1282,tb_MainDatabase[Link],0)),"")*J1282</f>
        <v>450</v>
      </c>
      <c r="L1282" s="65">
        <v>50.0</v>
      </c>
      <c r="M1282" s="57">
        <f t="shared" si="2"/>
        <v>400</v>
      </c>
      <c r="N1282" s="75">
        <f t="shared" si="3"/>
        <v>0</v>
      </c>
      <c r="O1282" s="77"/>
      <c r="P1282" s="107"/>
      <c r="Q1282" s="80"/>
      <c r="R1282" s="84">
        <f t="shared" si="4"/>
        <v>0</v>
      </c>
      <c r="S1282" s="84"/>
      <c r="T1282" s="84"/>
    </row>
    <row r="1283" ht="22.5" customHeight="1">
      <c r="A1283" s="41" t="s">
        <v>1177</v>
      </c>
      <c r="B1283" s="44">
        <v>46109.0</v>
      </c>
      <c r="C1283" s="46" t="s">
        <v>1192</v>
      </c>
      <c r="D1283" s="48" t="s">
        <v>2588</v>
      </c>
      <c r="E1283" s="51">
        <v>2.02600000000474E14</v>
      </c>
      <c r="F1283" s="53" t="s">
        <v>288</v>
      </c>
      <c r="G1283" s="57">
        <f t="array" ref="G1283">IF(F1283&lt;&gt;"",INDEX(tb_MainDatabase[Barcode],MATCH(F1283,tb_MainDatabase[Link],0)),"")</f>
        <v>8857128012062</v>
      </c>
      <c r="H1283" s="62" t="str">
        <f t="array" ref="H1283">IF(F1283&lt;&gt;"",INDEX(tb_MainDatabase[Grand],MATCH(F1283,tb_MainDatabase[Link],0)),"")</f>
        <v>EDP</v>
      </c>
      <c r="I1283" s="62" t="str">
        <f t="array" ref="I1283">IF(F1283&lt;&gt;"",INDEX(tb_MainDatabase[Size],MATCH(F1283,tb_MainDatabase[Link],0)),"")</f>
        <v>10 ml.</v>
      </c>
      <c r="J1283" s="65">
        <v>1.0</v>
      </c>
      <c r="K1283" s="57">
        <f t="array" ref="K1283">IF(F1283&lt;&gt;"",INDEX(tb_MainDatabase[ราคา],MATCH(F1283,tb_MainDatabase[Link],0)),"")*J1283</f>
        <v>450</v>
      </c>
      <c r="L1283" s="65">
        <v>50.0</v>
      </c>
      <c r="M1283" s="57">
        <f t="shared" si="2"/>
        <v>400</v>
      </c>
      <c r="N1283" s="75">
        <f t="shared" si="3"/>
        <v>800</v>
      </c>
      <c r="O1283" s="77" t="s">
        <v>60</v>
      </c>
      <c r="P1283" s="142">
        <v>46109.0</v>
      </c>
      <c r="Q1283" s="80">
        <v>0.7347222222222223</v>
      </c>
      <c r="R1283" s="84" t="str">
        <f t="shared" si="4"/>
        <v>1774694259782533222</v>
      </c>
      <c r="S1283" s="84"/>
      <c r="T1283" s="84"/>
    </row>
    <row r="1284" ht="22.5" customHeight="1">
      <c r="A1284" s="41" t="s">
        <v>1177</v>
      </c>
      <c r="B1284" s="44">
        <v>46109.0</v>
      </c>
      <c r="C1284" s="46" t="s">
        <v>1192</v>
      </c>
      <c r="D1284" s="48" t="s">
        <v>2588</v>
      </c>
      <c r="E1284" s="51">
        <v>2.02600000000474E14</v>
      </c>
      <c r="F1284" s="53" t="s">
        <v>430</v>
      </c>
      <c r="G1284" s="57">
        <f t="array" ref="G1284">IF(F1284&lt;&gt;"",INDEX(tb_MainDatabase[Barcode],MATCH(F1284,tb_MainDatabase[Link],0)),"")</f>
        <v>8857128012028</v>
      </c>
      <c r="H1284" s="62" t="str">
        <f t="array" ref="H1284">IF(F1284&lt;&gt;"",INDEX(tb_MainDatabase[Grand],MATCH(F1284,tb_MainDatabase[Link],0)),"")</f>
        <v>EDP</v>
      </c>
      <c r="I1284" s="62" t="str">
        <f t="array" ref="I1284">IF(F1284&lt;&gt;"",INDEX(tb_MainDatabase[Size],MATCH(F1284,tb_MainDatabase[Link],0)),"")</f>
        <v>10 ml.</v>
      </c>
      <c r="J1284" s="65">
        <v>1.0</v>
      </c>
      <c r="K1284" s="57">
        <f t="array" ref="K1284">IF(F1284&lt;&gt;"",INDEX(tb_MainDatabase[ราคา],MATCH(F1284,tb_MainDatabase[Link],0)),"")*J1284</f>
        <v>450</v>
      </c>
      <c r="L1284" s="65">
        <v>50.0</v>
      </c>
      <c r="M1284" s="57">
        <f t="shared" si="2"/>
        <v>400</v>
      </c>
      <c r="N1284" s="75">
        <f t="shared" si="3"/>
        <v>0</v>
      </c>
      <c r="O1284" s="77"/>
      <c r="P1284" s="107"/>
      <c r="Q1284" s="80"/>
      <c r="R1284" s="84">
        <f t="shared" si="4"/>
        <v>0</v>
      </c>
      <c r="S1284" s="84"/>
      <c r="T1284" s="84"/>
    </row>
    <row r="1285" ht="22.5" customHeight="1">
      <c r="A1285" s="41" t="s">
        <v>1177</v>
      </c>
      <c r="B1285" s="44">
        <v>46109.0</v>
      </c>
      <c r="C1285" s="46" t="s">
        <v>1192</v>
      </c>
      <c r="D1285" s="48" t="s">
        <v>2591</v>
      </c>
      <c r="E1285" s="51">
        <v>2.02600000000475E14</v>
      </c>
      <c r="F1285" s="53" t="s">
        <v>141</v>
      </c>
      <c r="G1285" s="57">
        <f t="array" ref="G1285">IF(F1285&lt;&gt;"",INDEX(tb_MainDatabase[Barcode],MATCH(F1285,tb_MainDatabase[Link],0)),"")</f>
        <v>8857128012037</v>
      </c>
      <c r="H1285" s="62" t="str">
        <f t="array" ref="H1285">IF(F1285&lt;&gt;"",INDEX(tb_MainDatabase[Grand],MATCH(F1285,tb_MainDatabase[Link],0)),"")</f>
        <v>EDP</v>
      </c>
      <c r="I1285" s="62" t="str">
        <f t="array" ref="I1285">IF(F1285&lt;&gt;"",INDEX(tb_MainDatabase[Size],MATCH(F1285,tb_MainDatabase[Link],0)),"")</f>
        <v>10 ml.</v>
      </c>
      <c r="J1285" s="65">
        <v>1.0</v>
      </c>
      <c r="K1285" s="57">
        <f t="array" ref="K1285">IF(F1285&lt;&gt;"",INDEX(tb_MainDatabase[ราคา],MATCH(F1285,tb_MainDatabase[Link],0)),"")*J1285</f>
        <v>450</v>
      </c>
      <c r="L1285" s="65">
        <v>50.0</v>
      </c>
      <c r="M1285" s="57">
        <f t="shared" si="2"/>
        <v>400</v>
      </c>
      <c r="N1285" s="75">
        <f t="shared" si="3"/>
        <v>400</v>
      </c>
      <c r="O1285" s="77" t="s">
        <v>370</v>
      </c>
      <c r="P1285" s="142">
        <v>46109.0</v>
      </c>
      <c r="Q1285" s="80">
        <v>0.7583333333333333</v>
      </c>
      <c r="R1285" s="84" t="str">
        <f t="shared" si="4"/>
        <v>1774696302139799544</v>
      </c>
      <c r="S1285" s="84"/>
      <c r="T1285" s="84"/>
    </row>
    <row r="1286" ht="22.5" customHeight="1">
      <c r="A1286" s="41" t="s">
        <v>1177</v>
      </c>
      <c r="B1286" s="44">
        <v>46109.0</v>
      </c>
      <c r="C1286" s="46" t="s">
        <v>1192</v>
      </c>
      <c r="D1286" s="48" t="s">
        <v>2593</v>
      </c>
      <c r="E1286" s="51">
        <v>2.02600000000476E14</v>
      </c>
      <c r="F1286" s="53" t="s">
        <v>141</v>
      </c>
      <c r="G1286" s="57">
        <f t="array" ref="G1286">IF(F1286&lt;&gt;"",INDEX(tb_MainDatabase[Barcode],MATCH(F1286,tb_MainDatabase[Link],0)),"")</f>
        <v>8857128012037</v>
      </c>
      <c r="H1286" s="62" t="str">
        <f t="array" ref="H1286">IF(F1286&lt;&gt;"",INDEX(tb_MainDatabase[Grand],MATCH(F1286,tb_MainDatabase[Link],0)),"")</f>
        <v>EDP</v>
      </c>
      <c r="I1286" s="62" t="str">
        <f t="array" ref="I1286">IF(F1286&lt;&gt;"",INDEX(tb_MainDatabase[Size],MATCH(F1286,tb_MainDatabase[Link],0)),"")</f>
        <v>10 ml.</v>
      </c>
      <c r="J1286" s="65">
        <v>1.0</v>
      </c>
      <c r="K1286" s="57">
        <f t="array" ref="K1286">IF(F1286&lt;&gt;"",INDEX(tb_MainDatabase[ราคา],MATCH(F1286,tb_MainDatabase[Link],0)),"")*J1286</f>
        <v>450</v>
      </c>
      <c r="L1286" s="65">
        <v>50.0</v>
      </c>
      <c r="M1286" s="57">
        <f t="shared" si="2"/>
        <v>400</v>
      </c>
      <c r="N1286" s="75">
        <f t="shared" si="3"/>
        <v>400</v>
      </c>
      <c r="O1286" s="77" t="s">
        <v>60</v>
      </c>
      <c r="P1286" s="142">
        <v>46109.0</v>
      </c>
      <c r="Q1286" s="80">
        <v>0.8402777777777778</v>
      </c>
      <c r="R1286" s="84" t="str">
        <f t="shared" si="4"/>
        <v>1774703437890231733</v>
      </c>
      <c r="S1286" s="84"/>
      <c r="T1286" s="84"/>
    </row>
    <row r="1287" ht="22.5" customHeight="1">
      <c r="A1287" s="41" t="s">
        <v>1177</v>
      </c>
      <c r="B1287" s="44">
        <v>46110.0</v>
      </c>
      <c r="C1287" s="46" t="s">
        <v>601</v>
      </c>
      <c r="D1287" s="48" t="s">
        <v>2595</v>
      </c>
      <c r="E1287" s="51">
        <v>2.02600000000477E14</v>
      </c>
      <c r="F1287" s="53" t="s">
        <v>120</v>
      </c>
      <c r="G1287" s="108">
        <f t="array" ref="G1287">IF(F1287&lt;&gt;"",INDEX(tb_MainDatabase[Barcode],MATCH(F1287,tb_MainDatabase[Link],0)),"")</f>
        <v>8857128012160</v>
      </c>
      <c r="H1287" s="62" t="str">
        <f t="array" ref="H1287">IF(F1287&lt;&gt;"",INDEX(tb_MainDatabase[Grand],MATCH(F1287,tb_MainDatabase[Link],0)),"")</f>
        <v>EDP</v>
      </c>
      <c r="I1287" s="62" t="str">
        <f t="array" ref="I1287">IF(F1287&lt;&gt;"",INDEX(tb_MainDatabase[Size],MATCH(F1287,tb_MainDatabase[Link],0)),"")</f>
        <v>10 ml.</v>
      </c>
      <c r="J1287" s="65">
        <v>1.0</v>
      </c>
      <c r="K1287" s="57">
        <f t="array" ref="K1287">IF(F1287&lt;&gt;"",INDEX(tb_MainDatabase[ราคา],MATCH(F1287,tb_MainDatabase[Link],0)),"")*J1287</f>
        <v>450</v>
      </c>
      <c r="L1287" s="65">
        <v>50.0</v>
      </c>
      <c r="M1287" s="57">
        <f t="shared" si="2"/>
        <v>400</v>
      </c>
      <c r="N1287" s="75">
        <f t="shared" si="3"/>
        <v>400</v>
      </c>
      <c r="O1287" s="77" t="s">
        <v>133</v>
      </c>
      <c r="P1287" s="142">
        <v>46110.0</v>
      </c>
      <c r="Q1287" s="80">
        <v>0.5965277777777778</v>
      </c>
      <c r="R1287" s="84" t="str">
        <f t="shared" si="4"/>
        <v>1774767917084848513</v>
      </c>
      <c r="S1287" s="84"/>
      <c r="T1287" s="84"/>
    </row>
    <row r="1288" ht="22.5" customHeight="1">
      <c r="A1288" s="41" t="s">
        <v>1177</v>
      </c>
      <c r="B1288" s="44">
        <v>46110.0</v>
      </c>
      <c r="C1288" s="46" t="s">
        <v>601</v>
      </c>
      <c r="D1288" s="48" t="s">
        <v>2598</v>
      </c>
      <c r="E1288" s="51">
        <v>2.02600000000478E14</v>
      </c>
      <c r="F1288" s="53" t="s">
        <v>132</v>
      </c>
      <c r="G1288" s="108">
        <f t="array" ref="G1288">IF(F1288&lt;&gt;"",INDEX(tb_MainDatabase[Barcode],MATCH(F1288,tb_MainDatabase[Link],0)),"")</f>
        <v>8857128011621</v>
      </c>
      <c r="H1288" s="62" t="str">
        <f t="array" ref="H1288">IF(F1288&lt;&gt;"",INDEX(tb_MainDatabase[Grand],MATCH(F1288,tb_MainDatabase[Link],0)),"")</f>
        <v>EDP</v>
      </c>
      <c r="I1288" s="62" t="str">
        <f t="array" ref="I1288">IF(F1288&lt;&gt;"",INDEX(tb_MainDatabase[Size],MATCH(F1288,tb_MainDatabase[Link],0)),"")</f>
        <v>50 ml.</v>
      </c>
      <c r="J1288" s="65">
        <v>1.0</v>
      </c>
      <c r="K1288" s="57">
        <f t="array" ref="K1288">IF(F1288&lt;&gt;"",INDEX(tb_MainDatabase[ราคา],MATCH(F1288,tb_MainDatabase[Link],0)),"")*J1288</f>
        <v>1890</v>
      </c>
      <c r="L1288" s="65">
        <v>200.0</v>
      </c>
      <c r="M1288" s="57">
        <f t="shared" si="2"/>
        <v>1690</v>
      </c>
      <c r="N1288" s="75">
        <f t="shared" si="3"/>
        <v>3380</v>
      </c>
      <c r="O1288" s="77" t="s">
        <v>370</v>
      </c>
      <c r="P1288" s="142">
        <v>46110.0</v>
      </c>
      <c r="Q1288" s="80">
        <v>0.6291666666666667</v>
      </c>
      <c r="R1288" s="84" t="str">
        <f t="shared" si="4"/>
        <v>1774771456133588970</v>
      </c>
      <c r="S1288" s="84"/>
      <c r="T1288" s="84"/>
    </row>
    <row r="1289" ht="22.5" customHeight="1">
      <c r="A1289" s="41" t="s">
        <v>1177</v>
      </c>
      <c r="B1289" s="44">
        <v>46110.0</v>
      </c>
      <c r="C1289" s="46" t="s">
        <v>601</v>
      </c>
      <c r="D1289" s="48" t="s">
        <v>2598</v>
      </c>
      <c r="E1289" s="51">
        <v>2.02600000000478E14</v>
      </c>
      <c r="F1289" s="53" t="s">
        <v>81</v>
      </c>
      <c r="G1289" s="57">
        <f t="array" ref="G1289">IF(F1289&lt;&gt;"",INDEX(tb_MainDatabase[Barcode],MATCH(F1289,tb_MainDatabase[Link],0)),"")</f>
        <v>8857128011119</v>
      </c>
      <c r="H1289" s="62" t="str">
        <f t="array" ref="H1289">IF(F1289&lt;&gt;"",INDEX(tb_MainDatabase[Grand],MATCH(F1289,tb_MainDatabase[Link],0)),"")</f>
        <v>EDP</v>
      </c>
      <c r="I1289" s="62" t="str">
        <f t="array" ref="I1289">IF(F1289&lt;&gt;"",INDEX(tb_MainDatabase[Size],MATCH(F1289,tb_MainDatabase[Link],0)),"")</f>
        <v>50 ml.</v>
      </c>
      <c r="J1289" s="65">
        <v>1.0</v>
      </c>
      <c r="K1289" s="57">
        <f t="array" ref="K1289">IF(F1289&lt;&gt;"",INDEX(tb_MainDatabase[ราคา],MATCH(F1289,tb_MainDatabase[Link],0)),"")*J1289</f>
        <v>1890</v>
      </c>
      <c r="L1289" s="65">
        <v>200.0</v>
      </c>
      <c r="M1289" s="57">
        <f t="shared" si="2"/>
        <v>1690</v>
      </c>
      <c r="N1289" s="75">
        <f t="shared" si="3"/>
        <v>0</v>
      </c>
      <c r="O1289" s="77"/>
      <c r="P1289" s="107"/>
      <c r="Q1289" s="80"/>
      <c r="R1289" s="84">
        <f t="shared" si="4"/>
        <v>0</v>
      </c>
      <c r="S1289" s="84"/>
      <c r="T1289" s="84"/>
    </row>
    <row r="1290" ht="22.5" customHeight="1">
      <c r="A1290" s="41" t="s">
        <v>1177</v>
      </c>
      <c r="B1290" s="44">
        <v>46110.0</v>
      </c>
      <c r="C1290" s="46" t="s">
        <v>601</v>
      </c>
      <c r="D1290" s="48" t="s">
        <v>2598</v>
      </c>
      <c r="E1290" s="51">
        <v>2.02600000000478E14</v>
      </c>
      <c r="F1290" s="53" t="s">
        <v>146</v>
      </c>
      <c r="G1290" s="57">
        <f t="array" ref="G1290">IF(F1290&lt;&gt;"",INDEX(tb_MainDatabase[Barcode],MATCH(F1290,tb_MainDatabase[Link],0)),"")</f>
        <v>8857128012026</v>
      </c>
      <c r="H1290" s="62" t="str">
        <f t="array" ref="H1290">IF(F1290&lt;&gt;"",INDEX(tb_MainDatabase[Grand],MATCH(F1290,tb_MainDatabase[Link],0)),"")</f>
        <v>EDP</v>
      </c>
      <c r="I1290" s="62" t="str">
        <f t="array" ref="I1290">IF(F1290&lt;&gt;"",INDEX(tb_MainDatabase[Size],MATCH(F1290,tb_MainDatabase[Link],0)),"")</f>
        <v>10 ml.</v>
      </c>
      <c r="J1290" s="65">
        <v>1.0</v>
      </c>
      <c r="K1290" s="57">
        <f t="array" ref="K1290">IF(F1290&lt;&gt;"",INDEX(tb_MainDatabase[ราคา],MATCH(F1290,tb_MainDatabase[Link],0)),"")*J1290</f>
        <v>450</v>
      </c>
      <c r="L1290" s="65">
        <v>450.0</v>
      </c>
      <c r="M1290" s="57">
        <f t="shared" si="2"/>
        <v>0</v>
      </c>
      <c r="N1290" s="75">
        <f t="shared" si="3"/>
        <v>0</v>
      </c>
      <c r="O1290" s="77"/>
      <c r="P1290" s="107"/>
      <c r="Q1290" s="80"/>
      <c r="R1290" s="84">
        <f t="shared" si="4"/>
        <v>0</v>
      </c>
      <c r="S1290" s="84"/>
      <c r="T1290" s="84"/>
    </row>
    <row r="1291" ht="22.5" customHeight="1">
      <c r="A1291" s="41" t="s">
        <v>1177</v>
      </c>
      <c r="B1291" s="44">
        <v>46110.0</v>
      </c>
      <c r="C1291" s="46" t="s">
        <v>601</v>
      </c>
      <c r="D1291" s="48" t="s">
        <v>2598</v>
      </c>
      <c r="E1291" s="51">
        <v>2.02600000000478E14</v>
      </c>
      <c r="F1291" s="53" t="s">
        <v>224</v>
      </c>
      <c r="G1291" s="57">
        <f t="array" ref="G1291">IF(F1291&lt;&gt;"",INDEX(tb_MainDatabase[Barcode],MATCH(F1291,tb_MainDatabase[Link],0)),"")</f>
        <v>8857128012053</v>
      </c>
      <c r="H1291" s="62" t="str">
        <f t="array" ref="H1291">IF(F1291&lt;&gt;"",INDEX(tb_MainDatabase[Grand],MATCH(F1291,tb_MainDatabase[Link],0)),"")</f>
        <v>EDP</v>
      </c>
      <c r="I1291" s="62" t="str">
        <f t="array" ref="I1291">IF(F1291&lt;&gt;"",INDEX(tb_MainDatabase[Size],MATCH(F1291,tb_MainDatabase[Link],0)),"")</f>
        <v>10 ml.</v>
      </c>
      <c r="J1291" s="65">
        <v>1.0</v>
      </c>
      <c r="K1291" s="57">
        <f t="array" ref="K1291">IF(F1291&lt;&gt;"",INDEX(tb_MainDatabase[ราคา],MATCH(F1291,tb_MainDatabase[Link],0)),"")*J1291</f>
        <v>450</v>
      </c>
      <c r="L1291" s="65">
        <v>450.0</v>
      </c>
      <c r="M1291" s="57">
        <f t="shared" si="2"/>
        <v>0</v>
      </c>
      <c r="N1291" s="75">
        <f t="shared" si="3"/>
        <v>0</v>
      </c>
      <c r="O1291" s="77"/>
      <c r="P1291" s="107"/>
      <c r="Q1291" s="80"/>
      <c r="R1291" s="84">
        <f t="shared" si="4"/>
        <v>0</v>
      </c>
      <c r="S1291" s="84"/>
      <c r="T1291" s="84"/>
    </row>
    <row r="1292" ht="22.5" customHeight="1">
      <c r="A1292" s="41" t="s">
        <v>1177</v>
      </c>
      <c r="B1292" s="44">
        <v>46110.0</v>
      </c>
      <c r="C1292" s="46" t="s">
        <v>601</v>
      </c>
      <c r="D1292" s="48" t="s">
        <v>2605</v>
      </c>
      <c r="E1292" s="51">
        <v>2.02600000000479E14</v>
      </c>
      <c r="F1292" s="53" t="s">
        <v>129</v>
      </c>
      <c r="G1292" s="57">
        <f t="array" ref="G1292">IF(F1292&lt;&gt;"",INDEX(tb_MainDatabase[Barcode],MATCH(F1292,tb_MainDatabase[Link],0)),"")</f>
        <v>8857128012034</v>
      </c>
      <c r="H1292" s="62" t="str">
        <f t="array" ref="H1292">IF(F1292&lt;&gt;"",INDEX(tb_MainDatabase[Grand],MATCH(F1292,tb_MainDatabase[Link],0)),"")</f>
        <v>EDP</v>
      </c>
      <c r="I1292" s="62" t="str">
        <f t="array" ref="I1292">IF(F1292&lt;&gt;"",INDEX(tb_MainDatabase[Size],MATCH(F1292,tb_MainDatabase[Link],0)),"")</f>
        <v>10 ml.</v>
      </c>
      <c r="J1292" s="65">
        <v>1.0</v>
      </c>
      <c r="K1292" s="57">
        <f t="array" ref="K1292">IF(F1292&lt;&gt;"",INDEX(tb_MainDatabase[ราคา],MATCH(F1292,tb_MainDatabase[Link],0)),"")*J1292</f>
        <v>450</v>
      </c>
      <c r="L1292" s="65">
        <v>50.0</v>
      </c>
      <c r="M1292" s="57">
        <f t="shared" si="2"/>
        <v>400</v>
      </c>
      <c r="N1292" s="75">
        <f t="shared" si="3"/>
        <v>400</v>
      </c>
      <c r="O1292" s="77" t="s">
        <v>133</v>
      </c>
      <c r="P1292" s="142">
        <v>46110.0</v>
      </c>
      <c r="Q1292" s="80">
        <v>0.8409722222222222</v>
      </c>
      <c r="R1292" s="84" t="str">
        <f t="shared" si="4"/>
        <v>1774789870027361194</v>
      </c>
      <c r="S1292" s="84"/>
      <c r="T1292" s="84"/>
    </row>
    <row r="1293" ht="22.5" customHeight="1">
      <c r="A1293" s="41" t="s">
        <v>1177</v>
      </c>
      <c r="B1293" s="44">
        <v>46111.0</v>
      </c>
      <c r="C1293" s="46" t="s">
        <v>1192</v>
      </c>
      <c r="D1293" s="48" t="s">
        <v>2607</v>
      </c>
      <c r="E1293" s="51">
        <v>2.0260000000048E14</v>
      </c>
      <c r="F1293" s="53" t="s">
        <v>252</v>
      </c>
      <c r="G1293" s="57">
        <f t="array" ref="G1293">IF(F1293&lt;&gt;"",INDEX(tb_MainDatabase[Barcode],MATCH(F1293,tb_MainDatabase[Link],0)),"")</f>
        <v>8857128012035</v>
      </c>
      <c r="H1293" s="62" t="str">
        <f t="array" ref="H1293">IF(F1293&lt;&gt;"",INDEX(tb_MainDatabase[Grand],MATCH(F1293,tb_MainDatabase[Link],0)),"")</f>
        <v>EDP</v>
      </c>
      <c r="I1293" s="62" t="str">
        <f t="array" ref="I1293">IF(F1293&lt;&gt;"",INDEX(tb_MainDatabase[Size],MATCH(F1293,tb_MainDatabase[Link],0)),"")</f>
        <v>10 ml.</v>
      </c>
      <c r="J1293" s="65">
        <v>1.0</v>
      </c>
      <c r="K1293" s="57">
        <f t="array" ref="K1293">IF(F1293&lt;&gt;"",INDEX(tb_MainDatabase[ราคา],MATCH(F1293,tb_MainDatabase[Link],0)),"")*J1293</f>
        <v>450</v>
      </c>
      <c r="L1293" s="65">
        <v>50.0</v>
      </c>
      <c r="M1293" s="57">
        <f t="shared" si="2"/>
        <v>400</v>
      </c>
      <c r="N1293" s="75">
        <f t="shared" si="3"/>
        <v>800</v>
      </c>
      <c r="O1293" s="77" t="s">
        <v>60</v>
      </c>
      <c r="P1293" s="142">
        <v>46111.0</v>
      </c>
      <c r="Q1293" s="80">
        <v>0.47152777777777777</v>
      </c>
      <c r="R1293" s="84" t="str">
        <f t="shared" si="4"/>
        <v>1774844262578905544</v>
      </c>
      <c r="S1293" s="84"/>
      <c r="T1293" s="84"/>
    </row>
    <row r="1294" ht="22.5" customHeight="1">
      <c r="A1294" s="41" t="s">
        <v>1177</v>
      </c>
      <c r="B1294" s="44">
        <v>46111.0</v>
      </c>
      <c r="C1294" s="46" t="s">
        <v>1192</v>
      </c>
      <c r="D1294" s="48" t="s">
        <v>2607</v>
      </c>
      <c r="E1294" s="51">
        <v>2.0260000000048E14</v>
      </c>
      <c r="F1294" s="53" t="s">
        <v>141</v>
      </c>
      <c r="G1294" s="57">
        <f t="array" ref="G1294">IF(F1294&lt;&gt;"",INDEX(tb_MainDatabase[Barcode],MATCH(F1294,tb_MainDatabase[Link],0)),"")</f>
        <v>8857128012037</v>
      </c>
      <c r="H1294" s="62" t="str">
        <f t="array" ref="H1294">IF(F1294&lt;&gt;"",INDEX(tb_MainDatabase[Grand],MATCH(F1294,tb_MainDatabase[Link],0)),"")</f>
        <v>EDP</v>
      </c>
      <c r="I1294" s="62" t="str">
        <f t="array" ref="I1294">IF(F1294&lt;&gt;"",INDEX(tb_MainDatabase[Size],MATCH(F1294,tb_MainDatabase[Link],0)),"")</f>
        <v>10 ml.</v>
      </c>
      <c r="J1294" s="65">
        <v>1.0</v>
      </c>
      <c r="K1294" s="57">
        <f t="array" ref="K1294">IF(F1294&lt;&gt;"",INDEX(tb_MainDatabase[ราคา],MATCH(F1294,tb_MainDatabase[Link],0)),"")*J1294</f>
        <v>450</v>
      </c>
      <c r="L1294" s="65">
        <v>50.0</v>
      </c>
      <c r="M1294" s="57">
        <f t="shared" si="2"/>
        <v>400</v>
      </c>
      <c r="N1294" s="75">
        <f t="shared" si="3"/>
        <v>0</v>
      </c>
      <c r="O1294" s="77"/>
      <c r="P1294" s="107"/>
      <c r="Q1294" s="80"/>
      <c r="R1294" s="84">
        <f t="shared" si="4"/>
        <v>0</v>
      </c>
      <c r="S1294" s="84"/>
      <c r="T1294" s="84"/>
    </row>
    <row r="1295" ht="22.5" customHeight="1">
      <c r="A1295" s="41" t="s">
        <v>1177</v>
      </c>
      <c r="B1295" s="44">
        <v>46111.0</v>
      </c>
      <c r="C1295" s="46" t="s">
        <v>1192</v>
      </c>
      <c r="D1295" s="48" t="s">
        <v>2611</v>
      </c>
      <c r="E1295" s="51">
        <v>2.02600000000481E14</v>
      </c>
      <c r="F1295" s="53" t="s">
        <v>372</v>
      </c>
      <c r="G1295" s="57">
        <f t="array" ref="G1295">IF(F1295&lt;&gt;"",INDEX(tb_MainDatabase[Barcode],MATCH(F1295,tb_MainDatabase[Link],0)),"")</f>
        <v>8857128012032</v>
      </c>
      <c r="H1295" s="62" t="str">
        <f t="array" ref="H1295">IF(F1295&lt;&gt;"",INDEX(tb_MainDatabase[Grand],MATCH(F1295,tb_MainDatabase[Link],0)),"")</f>
        <v>EDP</v>
      </c>
      <c r="I1295" s="62" t="str">
        <f t="array" ref="I1295">IF(F1295&lt;&gt;"",INDEX(tb_MainDatabase[Size],MATCH(F1295,tb_MainDatabase[Link],0)),"")</f>
        <v>10 ml.</v>
      </c>
      <c r="J1295" s="65">
        <v>1.0</v>
      </c>
      <c r="K1295" s="57">
        <f t="array" ref="K1295">IF(F1295&lt;&gt;"",INDEX(tb_MainDatabase[ราคา],MATCH(F1295,tb_MainDatabase[Link],0)),"")*J1295</f>
        <v>450</v>
      </c>
      <c r="L1295" s="65">
        <v>50.0</v>
      </c>
      <c r="M1295" s="57">
        <f t="shared" si="2"/>
        <v>400</v>
      </c>
      <c r="N1295" s="75">
        <f t="shared" si="3"/>
        <v>400</v>
      </c>
      <c r="O1295" s="77" t="s">
        <v>133</v>
      </c>
      <c r="P1295" s="142">
        <v>46111.0</v>
      </c>
      <c r="Q1295" s="80">
        <v>0.5222222222222223</v>
      </c>
      <c r="R1295" s="84" t="str">
        <f t="shared" si="4"/>
        <v>1774848711707322070</v>
      </c>
      <c r="S1295" s="84"/>
      <c r="T1295" s="84"/>
    </row>
    <row r="1296" ht="22.5" customHeight="1">
      <c r="A1296" s="41" t="s">
        <v>1177</v>
      </c>
      <c r="B1296" s="44">
        <v>46111.0</v>
      </c>
      <c r="C1296" s="46" t="s">
        <v>1192</v>
      </c>
      <c r="D1296" s="48" t="s">
        <v>2613</v>
      </c>
      <c r="E1296" s="51">
        <v>2.02600000000482E14</v>
      </c>
      <c r="F1296" s="53" t="s">
        <v>1330</v>
      </c>
      <c r="G1296" s="57">
        <f t="array" ref="G1296">IF(F1296&lt;&gt;"",INDEX(tb_MainDatabase[Barcode],MATCH(F1296,tb_MainDatabase[Link],0)),"")</f>
        <v>8857128012069</v>
      </c>
      <c r="H1296" s="62" t="str">
        <f t="array" ref="H1296">IF(F1296&lt;&gt;"",INDEX(tb_MainDatabase[Grand],MATCH(F1296,tb_MainDatabase[Link],0)),"")</f>
        <v>EDP</v>
      </c>
      <c r="I1296" s="62" t="str">
        <f t="array" ref="I1296">IF(F1296&lt;&gt;"",INDEX(tb_MainDatabase[Size],MATCH(F1296,tb_MainDatabase[Link],0)),"")</f>
        <v>30 ml.</v>
      </c>
      <c r="J1296" s="65">
        <v>1.0</v>
      </c>
      <c r="K1296" s="57">
        <f t="array" ref="K1296">IF(F1296&lt;&gt;"",INDEX(tb_MainDatabase[ราคา],MATCH(F1296,tb_MainDatabase[Link],0)),"")*J1296</f>
        <v>1290</v>
      </c>
      <c r="L1296" s="65">
        <v>100.0</v>
      </c>
      <c r="M1296" s="57">
        <f t="shared" si="2"/>
        <v>1190</v>
      </c>
      <c r="N1296" s="75">
        <f t="shared" si="3"/>
        <v>1590</v>
      </c>
      <c r="O1296" s="77" t="s">
        <v>370</v>
      </c>
      <c r="P1296" s="142">
        <v>46111.0</v>
      </c>
      <c r="Q1296" s="80">
        <v>0.5326388888888889</v>
      </c>
      <c r="R1296" s="84" t="str">
        <f t="shared" si="4"/>
        <v>1774849601939220006</v>
      </c>
      <c r="S1296" s="84"/>
      <c r="T1296" s="84"/>
    </row>
    <row r="1297" ht="22.5" customHeight="1">
      <c r="A1297" s="41" t="s">
        <v>1177</v>
      </c>
      <c r="B1297" s="44">
        <v>46111.0</v>
      </c>
      <c r="C1297" s="46" t="s">
        <v>1192</v>
      </c>
      <c r="D1297" s="48" t="s">
        <v>2613</v>
      </c>
      <c r="E1297" s="51">
        <v>2.02600000000482E14</v>
      </c>
      <c r="F1297" s="53" t="s">
        <v>94</v>
      </c>
      <c r="G1297" s="57">
        <f t="array" ref="G1297">IF(F1297&lt;&gt;"",INDEX(tb_MainDatabase[Barcode],MATCH(F1297,tb_MainDatabase[Link],0)),"")</f>
        <v>8857128012039</v>
      </c>
      <c r="H1297" s="62" t="str">
        <f t="array" ref="H1297">IF(F1297&lt;&gt;"",INDEX(tb_MainDatabase[Grand],MATCH(F1297,tb_MainDatabase[Link],0)),"")</f>
        <v>EDP</v>
      </c>
      <c r="I1297" s="62" t="str">
        <f t="array" ref="I1297">IF(F1297&lt;&gt;"",INDEX(tb_MainDatabase[Size],MATCH(F1297,tb_MainDatabase[Link],0)),"")</f>
        <v>10 ml.</v>
      </c>
      <c r="J1297" s="65">
        <v>1.0</v>
      </c>
      <c r="K1297" s="57">
        <f t="array" ref="K1297">IF(F1297&lt;&gt;"",INDEX(tb_MainDatabase[ราคา],MATCH(F1297,tb_MainDatabase[Link],0)),"")*J1297</f>
        <v>450</v>
      </c>
      <c r="L1297" s="65">
        <v>50.0</v>
      </c>
      <c r="M1297" s="57">
        <f t="shared" si="2"/>
        <v>400</v>
      </c>
      <c r="N1297" s="75">
        <f t="shared" si="3"/>
        <v>0</v>
      </c>
      <c r="O1297" s="77"/>
      <c r="P1297" s="107"/>
      <c r="Q1297" s="80"/>
      <c r="R1297" s="84">
        <f t="shared" si="4"/>
        <v>0</v>
      </c>
      <c r="S1297" s="84"/>
      <c r="T1297" s="84"/>
    </row>
    <row r="1298" ht="22.5" customHeight="1">
      <c r="A1298" s="41" t="s">
        <v>1177</v>
      </c>
      <c r="B1298" s="44">
        <v>46111.0</v>
      </c>
      <c r="C1298" s="46" t="s">
        <v>1192</v>
      </c>
      <c r="D1298" s="48" t="s">
        <v>2613</v>
      </c>
      <c r="E1298" s="51">
        <v>2.02600000000482E14</v>
      </c>
      <c r="F1298" s="53" t="s">
        <v>141</v>
      </c>
      <c r="G1298" s="57">
        <f t="array" ref="G1298">IF(F1298&lt;&gt;"",INDEX(tb_MainDatabase[Barcode],MATCH(F1298,tb_MainDatabase[Link],0)),"")</f>
        <v>8857128012037</v>
      </c>
      <c r="H1298" s="62" t="str">
        <f t="array" ref="H1298">IF(F1298&lt;&gt;"",INDEX(tb_MainDatabase[Grand],MATCH(F1298,tb_MainDatabase[Link],0)),"")</f>
        <v>EDP</v>
      </c>
      <c r="I1298" s="62" t="str">
        <f t="array" ref="I1298">IF(F1298&lt;&gt;"",INDEX(tb_MainDatabase[Size],MATCH(F1298,tb_MainDatabase[Link],0)),"")</f>
        <v>10 ml.</v>
      </c>
      <c r="J1298" s="65">
        <v>1.0</v>
      </c>
      <c r="K1298" s="57">
        <f t="array" ref="K1298">IF(F1298&lt;&gt;"",INDEX(tb_MainDatabase[ราคา],MATCH(F1298,tb_MainDatabase[Link],0)),"")*J1298</f>
        <v>450</v>
      </c>
      <c r="L1298" s="65">
        <v>450.0</v>
      </c>
      <c r="M1298" s="57">
        <f t="shared" si="2"/>
        <v>0</v>
      </c>
      <c r="N1298" s="75">
        <f t="shared" si="3"/>
        <v>0</v>
      </c>
      <c r="O1298" s="77"/>
      <c r="P1298" s="107"/>
      <c r="Q1298" s="80"/>
      <c r="R1298" s="84">
        <f t="shared" si="4"/>
        <v>0</v>
      </c>
      <c r="S1298" s="84"/>
      <c r="T1298" s="84"/>
    </row>
    <row r="1299" ht="22.5" customHeight="1">
      <c r="A1299" s="41" t="s">
        <v>1177</v>
      </c>
      <c r="B1299" s="44">
        <v>46111.0</v>
      </c>
      <c r="C1299" s="46" t="s">
        <v>1192</v>
      </c>
      <c r="D1299" s="48" t="s">
        <v>2617</v>
      </c>
      <c r="E1299" s="51">
        <v>2.02600000000483E14</v>
      </c>
      <c r="F1299" s="53" t="s">
        <v>372</v>
      </c>
      <c r="G1299" s="57">
        <f t="array" ref="G1299">IF(F1299&lt;&gt;"",INDEX(tb_MainDatabase[Barcode],MATCH(F1299,tb_MainDatabase[Link],0)),"")</f>
        <v>8857128012032</v>
      </c>
      <c r="H1299" s="62" t="str">
        <f t="array" ref="H1299">IF(F1299&lt;&gt;"",INDEX(tb_MainDatabase[Grand],MATCH(F1299,tb_MainDatabase[Link],0)),"")</f>
        <v>EDP</v>
      </c>
      <c r="I1299" s="62" t="str">
        <f t="array" ref="I1299">IF(F1299&lt;&gt;"",INDEX(tb_MainDatabase[Size],MATCH(F1299,tb_MainDatabase[Link],0)),"")</f>
        <v>10 ml.</v>
      </c>
      <c r="J1299" s="65">
        <v>1.0</v>
      </c>
      <c r="K1299" s="57">
        <f t="array" ref="K1299">IF(F1299&lt;&gt;"",INDEX(tb_MainDatabase[ราคา],MATCH(F1299,tb_MainDatabase[Link],0)),"")*J1299</f>
        <v>450</v>
      </c>
      <c r="L1299" s="65">
        <v>50.0</v>
      </c>
      <c r="M1299" s="57">
        <f t="shared" si="2"/>
        <v>400</v>
      </c>
      <c r="N1299" s="75">
        <f t="shared" si="3"/>
        <v>400</v>
      </c>
      <c r="O1299" s="77" t="s">
        <v>370</v>
      </c>
      <c r="P1299" s="142">
        <v>46111.0</v>
      </c>
      <c r="Q1299" s="80">
        <v>0.5430555555555555</v>
      </c>
      <c r="R1299" s="84" t="str">
        <f t="shared" si="4"/>
        <v>1774850500837821852</v>
      </c>
      <c r="S1299" s="84"/>
      <c r="T1299" s="84"/>
    </row>
    <row r="1300" ht="22.5" customHeight="1">
      <c r="A1300" s="41" t="s">
        <v>1177</v>
      </c>
      <c r="B1300" s="44">
        <v>46111.0</v>
      </c>
      <c r="C1300" s="46" t="s">
        <v>1192</v>
      </c>
      <c r="D1300" s="48" t="s">
        <v>2620</v>
      </c>
      <c r="E1300" s="51">
        <v>2.02600000000484E14</v>
      </c>
      <c r="F1300" s="53" t="s">
        <v>120</v>
      </c>
      <c r="G1300" s="108">
        <f t="array" ref="G1300">IF(F1300&lt;&gt;"",INDEX(tb_MainDatabase[Barcode],MATCH(F1300,tb_MainDatabase[Link],0)),"")</f>
        <v>8857128012160</v>
      </c>
      <c r="H1300" s="62" t="str">
        <f t="array" ref="H1300">IF(F1300&lt;&gt;"",INDEX(tb_MainDatabase[Grand],MATCH(F1300,tb_MainDatabase[Link],0)),"")</f>
        <v>EDP</v>
      </c>
      <c r="I1300" s="62" t="str">
        <f t="array" ref="I1300">IF(F1300&lt;&gt;"",INDEX(tb_MainDatabase[Size],MATCH(F1300,tb_MainDatabase[Link],0)),"")</f>
        <v>10 ml.</v>
      </c>
      <c r="J1300" s="65">
        <v>1.0</v>
      </c>
      <c r="K1300" s="57">
        <f t="array" ref="K1300">IF(F1300&lt;&gt;"",INDEX(tb_MainDatabase[ราคา],MATCH(F1300,tb_MainDatabase[Link],0)),"")*J1300</f>
        <v>450</v>
      </c>
      <c r="L1300" s="65">
        <v>100.0</v>
      </c>
      <c r="M1300" s="57">
        <f t="shared" si="2"/>
        <v>350</v>
      </c>
      <c r="N1300" s="75">
        <f t="shared" si="3"/>
        <v>350</v>
      </c>
      <c r="O1300" s="77" t="s">
        <v>60</v>
      </c>
      <c r="P1300" s="142">
        <v>46111.0</v>
      </c>
      <c r="Q1300" s="80">
        <v>0.5493055555555556</v>
      </c>
      <c r="R1300" s="84" t="str">
        <f t="shared" si="4"/>
        <v>1774851023252530250</v>
      </c>
      <c r="S1300" s="84"/>
      <c r="T1300" s="84"/>
    </row>
    <row r="1301" ht="22.5" customHeight="1">
      <c r="A1301" s="41" t="s">
        <v>1177</v>
      </c>
      <c r="B1301" s="44">
        <v>46111.0</v>
      </c>
      <c r="C1301" s="46" t="s">
        <v>1192</v>
      </c>
      <c r="D1301" s="48" t="s">
        <v>2622</v>
      </c>
      <c r="E1301" s="51">
        <v>2.02600000000485E14</v>
      </c>
      <c r="F1301" s="53" t="s">
        <v>172</v>
      </c>
      <c r="G1301" s="57">
        <f t="array" ref="G1301">IF(F1301&lt;&gt;"",INDEX(tb_MainDatabase[Barcode],MATCH(F1301,tb_MainDatabase[Link],0)),"")</f>
        <v>8857128012005</v>
      </c>
      <c r="H1301" s="62" t="str">
        <f t="array" ref="H1301">IF(F1301&lt;&gt;"",INDEX(tb_MainDatabase[Grand],MATCH(F1301,tb_MainDatabase[Link],0)),"")</f>
        <v>EDP+</v>
      </c>
      <c r="I1301" s="62" t="str">
        <f t="array" ref="I1301">IF(F1301&lt;&gt;"",INDEX(tb_MainDatabase[Size],MATCH(F1301,tb_MainDatabase[Link],0)),"")</f>
        <v>30 ml.</v>
      </c>
      <c r="J1301" s="65">
        <v>1.0</v>
      </c>
      <c r="K1301" s="57">
        <f t="array" ref="K1301">IF(F1301&lt;&gt;"",INDEX(tb_MainDatabase[ราคา],MATCH(F1301,tb_MainDatabase[Link],0)),"")*J1301</f>
        <v>1890</v>
      </c>
      <c r="L1301" s="65">
        <v>100.0</v>
      </c>
      <c r="M1301" s="57">
        <f t="shared" si="2"/>
        <v>1790</v>
      </c>
      <c r="N1301" s="75">
        <f t="shared" si="3"/>
        <v>1790</v>
      </c>
      <c r="O1301" s="77" t="s">
        <v>133</v>
      </c>
      <c r="P1301" s="142">
        <v>46111.0</v>
      </c>
      <c r="Q1301" s="80">
        <v>0.6479166666666667</v>
      </c>
      <c r="R1301" s="84" t="str">
        <f t="shared" si="4"/>
        <v>1774859578819343716</v>
      </c>
      <c r="S1301" s="84"/>
      <c r="T1301" s="84"/>
    </row>
    <row r="1302" ht="22.5" customHeight="1">
      <c r="A1302" s="41" t="s">
        <v>1177</v>
      </c>
      <c r="B1302" s="44">
        <v>46111.0</v>
      </c>
      <c r="C1302" s="46" t="s">
        <v>1192</v>
      </c>
      <c r="D1302" s="48" t="s">
        <v>2622</v>
      </c>
      <c r="E1302" s="51">
        <v>2.02600000000485E14</v>
      </c>
      <c r="F1302" s="53" t="s">
        <v>86</v>
      </c>
      <c r="G1302" s="57">
        <f t="array" ref="G1302">IF(F1302&lt;&gt;"",INDEX(tb_MainDatabase[Barcode],MATCH(F1302,tb_MainDatabase[Link],0)),"")</f>
        <v>8857128012041</v>
      </c>
      <c r="H1302" s="62" t="str">
        <f t="array" ref="H1302">IF(F1302&lt;&gt;"",INDEX(tb_MainDatabase[Grand],MATCH(F1302,tb_MainDatabase[Link],0)),"")</f>
        <v>EDP</v>
      </c>
      <c r="I1302" s="62" t="str">
        <f t="array" ref="I1302">IF(F1302&lt;&gt;"",INDEX(tb_MainDatabase[Size],MATCH(F1302,tb_MainDatabase[Link],0)),"")</f>
        <v>10 ml.</v>
      </c>
      <c r="J1302" s="65">
        <v>1.0</v>
      </c>
      <c r="K1302" s="57">
        <f t="array" ref="K1302">IF(F1302&lt;&gt;"",INDEX(tb_MainDatabase[ราคา],MATCH(F1302,tb_MainDatabase[Link],0)),"")*J1302</f>
        <v>450</v>
      </c>
      <c r="L1302" s="65">
        <v>450.0</v>
      </c>
      <c r="M1302" s="57">
        <f t="shared" si="2"/>
        <v>0</v>
      </c>
      <c r="N1302" s="75">
        <f t="shared" si="3"/>
        <v>0</v>
      </c>
      <c r="O1302" s="77"/>
      <c r="P1302" s="107"/>
      <c r="Q1302" s="80"/>
      <c r="R1302" s="84">
        <f t="shared" si="4"/>
        <v>0</v>
      </c>
      <c r="S1302" s="84"/>
      <c r="T1302" s="84"/>
    </row>
    <row r="1303" ht="22.5" customHeight="1">
      <c r="A1303" s="41" t="s">
        <v>1177</v>
      </c>
      <c r="B1303" s="44">
        <v>46111.0</v>
      </c>
      <c r="C1303" s="46" t="s">
        <v>1192</v>
      </c>
      <c r="D1303" s="48" t="s">
        <v>2625</v>
      </c>
      <c r="E1303" s="51">
        <v>2.02600000000486E14</v>
      </c>
      <c r="F1303" s="53" t="s">
        <v>141</v>
      </c>
      <c r="G1303" s="57">
        <f t="array" ref="G1303">IF(F1303&lt;&gt;"",INDEX(tb_MainDatabase[Barcode],MATCH(F1303,tb_MainDatabase[Link],0)),"")</f>
        <v>8857128012037</v>
      </c>
      <c r="H1303" s="62" t="str">
        <f t="array" ref="H1303">IF(F1303&lt;&gt;"",INDEX(tb_MainDatabase[Grand],MATCH(F1303,tb_MainDatabase[Link],0)),"")</f>
        <v>EDP</v>
      </c>
      <c r="I1303" s="62" t="str">
        <f t="array" ref="I1303">IF(F1303&lt;&gt;"",INDEX(tb_MainDatabase[Size],MATCH(F1303,tb_MainDatabase[Link],0)),"")</f>
        <v>10 ml.</v>
      </c>
      <c r="J1303" s="65">
        <v>1.0</v>
      </c>
      <c r="K1303" s="57">
        <f t="array" ref="K1303">IF(F1303&lt;&gt;"",INDEX(tb_MainDatabase[ราคา],MATCH(F1303,tb_MainDatabase[Link],0)),"")*J1303</f>
        <v>450</v>
      </c>
      <c r="L1303" s="65">
        <v>50.0</v>
      </c>
      <c r="M1303" s="57">
        <f t="shared" si="2"/>
        <v>400</v>
      </c>
      <c r="N1303" s="75">
        <f t="shared" si="3"/>
        <v>400</v>
      </c>
      <c r="O1303" s="77" t="s">
        <v>60</v>
      </c>
      <c r="P1303" s="142">
        <v>46111.0</v>
      </c>
      <c r="Q1303" s="80">
        <v>0.6631944444444444</v>
      </c>
      <c r="R1303" s="84" t="str">
        <f t="shared" si="4"/>
        <v>1774860905335118123</v>
      </c>
      <c r="S1303" s="84"/>
      <c r="T1303" s="84"/>
    </row>
    <row r="1304" ht="22.5" customHeight="1">
      <c r="A1304" s="41" t="s">
        <v>1177</v>
      </c>
      <c r="B1304" s="44">
        <v>46111.0</v>
      </c>
      <c r="C1304" s="46" t="s">
        <v>1192</v>
      </c>
      <c r="D1304" s="48" t="s">
        <v>2627</v>
      </c>
      <c r="E1304" s="51">
        <v>2.02600000000487E14</v>
      </c>
      <c r="F1304" s="53" t="s">
        <v>141</v>
      </c>
      <c r="G1304" s="57">
        <f t="array" ref="G1304">IF(F1304&lt;&gt;"",INDEX(tb_MainDatabase[Barcode],MATCH(F1304,tb_MainDatabase[Link],0)),"")</f>
        <v>8857128012037</v>
      </c>
      <c r="H1304" s="62" t="str">
        <f t="array" ref="H1304">IF(F1304&lt;&gt;"",INDEX(tb_MainDatabase[Grand],MATCH(F1304,tb_MainDatabase[Link],0)),"")</f>
        <v>EDP</v>
      </c>
      <c r="I1304" s="62" t="str">
        <f t="array" ref="I1304">IF(F1304&lt;&gt;"",INDEX(tb_MainDatabase[Size],MATCH(F1304,tb_MainDatabase[Link],0)),"")</f>
        <v>10 ml.</v>
      </c>
      <c r="J1304" s="65">
        <v>1.0</v>
      </c>
      <c r="K1304" s="57">
        <f t="array" ref="K1304">IF(F1304&lt;&gt;"",INDEX(tb_MainDatabase[ราคา],MATCH(F1304,tb_MainDatabase[Link],0)),"")*J1304</f>
        <v>450</v>
      </c>
      <c r="L1304" s="65">
        <v>50.0</v>
      </c>
      <c r="M1304" s="57">
        <f t="shared" si="2"/>
        <v>400</v>
      </c>
      <c r="N1304" s="75">
        <f t="shared" si="3"/>
        <v>400</v>
      </c>
      <c r="O1304" s="77" t="s">
        <v>370</v>
      </c>
      <c r="P1304" s="142">
        <v>46111.0</v>
      </c>
      <c r="Q1304" s="80">
        <v>0.7861111111111111</v>
      </c>
      <c r="R1304" s="84" t="str">
        <f t="shared" si="4"/>
        <v>1774871516579932219</v>
      </c>
      <c r="S1304" s="84"/>
      <c r="T1304" s="84"/>
    </row>
    <row r="1305" ht="22.5" customHeight="1">
      <c r="A1305" s="41" t="s">
        <v>1177</v>
      </c>
      <c r="B1305" s="44">
        <v>46111.0</v>
      </c>
      <c r="C1305" s="46" t="s">
        <v>1192</v>
      </c>
      <c r="D1305" s="48" t="s">
        <v>2632</v>
      </c>
      <c r="E1305" s="51">
        <v>2.02600000000488E14</v>
      </c>
      <c r="F1305" s="53" t="s">
        <v>77</v>
      </c>
      <c r="G1305" s="57">
        <f t="array" ref="G1305">IF(F1305&lt;&gt;"",INDEX(tb_MainDatabase[Barcode],MATCH(F1305,tb_MainDatabase[Link],0)),"")</f>
        <v>8857128012030</v>
      </c>
      <c r="H1305" s="62" t="str">
        <f t="array" ref="H1305">IF(F1305&lt;&gt;"",INDEX(tb_MainDatabase[Grand],MATCH(F1305,tb_MainDatabase[Link],0)),"")</f>
        <v>EDP</v>
      </c>
      <c r="I1305" s="62" t="str">
        <f t="array" ref="I1305">IF(F1305&lt;&gt;"",INDEX(tb_MainDatabase[Size],MATCH(F1305,tb_MainDatabase[Link],0)),"")</f>
        <v>10 ml.</v>
      </c>
      <c r="J1305" s="65">
        <v>1.0</v>
      </c>
      <c r="K1305" s="57">
        <f t="array" ref="K1305">IF(F1305&lt;&gt;"",INDEX(tb_MainDatabase[ราคา],MATCH(F1305,tb_MainDatabase[Link],0)),"")*J1305</f>
        <v>450</v>
      </c>
      <c r="L1305" s="65">
        <v>50.0</v>
      </c>
      <c r="M1305" s="57">
        <f t="shared" si="2"/>
        <v>400</v>
      </c>
      <c r="N1305" s="75">
        <f t="shared" si="3"/>
        <v>800</v>
      </c>
      <c r="O1305" s="77" t="s">
        <v>370</v>
      </c>
      <c r="P1305" s="142">
        <v>46111.0</v>
      </c>
      <c r="Q1305" s="80">
        <v>0.7902777777777777</v>
      </c>
      <c r="R1305" s="84" t="str">
        <f t="shared" si="4"/>
        <v>1774871881428281499</v>
      </c>
      <c r="S1305" s="84"/>
      <c r="T1305" s="84"/>
    </row>
    <row r="1306" ht="22.5" customHeight="1">
      <c r="A1306" s="41" t="s">
        <v>1177</v>
      </c>
      <c r="B1306" s="44">
        <v>46111.0</v>
      </c>
      <c r="C1306" s="46" t="s">
        <v>1192</v>
      </c>
      <c r="D1306" s="48" t="s">
        <v>2632</v>
      </c>
      <c r="E1306" s="51">
        <v>2.02600000000488E14</v>
      </c>
      <c r="F1306" s="53" t="s">
        <v>1092</v>
      </c>
      <c r="G1306" s="57">
        <f t="array" ref="G1306">IF(F1306&lt;&gt;"",INDEX(tb_MainDatabase[Barcode],MATCH(F1306,tb_MainDatabase[Link],0)),"")</f>
        <v>8857128012077</v>
      </c>
      <c r="H1306" s="62" t="str">
        <f t="array" ref="H1306">IF(F1306&lt;&gt;"",INDEX(tb_MainDatabase[Grand],MATCH(F1306,tb_MainDatabase[Link],0)),"")</f>
        <v>EDP</v>
      </c>
      <c r="I1306" s="62" t="str">
        <f t="array" ref="I1306">IF(F1306&lt;&gt;"",INDEX(tb_MainDatabase[Size],MATCH(F1306,tb_MainDatabase[Link],0)),"")</f>
        <v>10 ml.</v>
      </c>
      <c r="J1306" s="65">
        <v>1.0</v>
      </c>
      <c r="K1306" s="57">
        <f t="array" ref="K1306">IF(F1306&lt;&gt;"",INDEX(tb_MainDatabase[ราคา],MATCH(F1306,tb_MainDatabase[Link],0)),"")*J1306</f>
        <v>450</v>
      </c>
      <c r="L1306" s="65">
        <v>50.0</v>
      </c>
      <c r="M1306" s="57">
        <f t="shared" si="2"/>
        <v>400</v>
      </c>
      <c r="N1306" s="75">
        <f t="shared" si="3"/>
        <v>0</v>
      </c>
      <c r="O1306" s="77"/>
      <c r="P1306" s="107"/>
      <c r="Q1306" s="80"/>
      <c r="R1306" s="84">
        <f t="shared" si="4"/>
        <v>0</v>
      </c>
      <c r="S1306" s="84"/>
      <c r="T1306" s="84"/>
    </row>
    <row r="1307" ht="22.5" customHeight="1">
      <c r="A1307" s="41" t="s">
        <v>1177</v>
      </c>
      <c r="B1307" s="44">
        <v>46111.0</v>
      </c>
      <c r="C1307" s="46" t="s">
        <v>1192</v>
      </c>
      <c r="D1307" s="48" t="s">
        <v>2636</v>
      </c>
      <c r="E1307" s="51">
        <v>2.02600000000489E14</v>
      </c>
      <c r="F1307" s="53" t="s">
        <v>94</v>
      </c>
      <c r="G1307" s="57">
        <f t="array" ref="G1307">IF(F1307&lt;&gt;"",INDEX(tb_MainDatabase[Barcode],MATCH(F1307,tb_MainDatabase[Link],0)),"")</f>
        <v>8857128012039</v>
      </c>
      <c r="H1307" s="62" t="str">
        <f t="array" ref="H1307">IF(F1307&lt;&gt;"",INDEX(tb_MainDatabase[Grand],MATCH(F1307,tb_MainDatabase[Link],0)),"")</f>
        <v>EDP</v>
      </c>
      <c r="I1307" s="62" t="str">
        <f t="array" ref="I1307">IF(F1307&lt;&gt;"",INDEX(tb_MainDatabase[Size],MATCH(F1307,tb_MainDatabase[Link],0)),"")</f>
        <v>10 ml.</v>
      </c>
      <c r="J1307" s="65">
        <v>1.0</v>
      </c>
      <c r="K1307" s="57">
        <f t="array" ref="K1307">IF(F1307&lt;&gt;"",INDEX(tb_MainDatabase[ราคา],MATCH(F1307,tb_MainDatabase[Link],0)),"")*J1307</f>
        <v>450</v>
      </c>
      <c r="L1307" s="65">
        <v>50.0</v>
      </c>
      <c r="M1307" s="57">
        <f t="shared" si="2"/>
        <v>400</v>
      </c>
      <c r="N1307" s="75">
        <f t="shared" si="3"/>
        <v>400</v>
      </c>
      <c r="O1307" s="77" t="s">
        <v>370</v>
      </c>
      <c r="P1307" s="142">
        <v>46111.0</v>
      </c>
      <c r="Q1307" s="80">
        <v>0.8027777777777778</v>
      </c>
      <c r="R1307" s="84" t="str">
        <f t="shared" si="4"/>
        <v>1774872971774953454</v>
      </c>
      <c r="S1307" s="84"/>
      <c r="T1307" s="84"/>
    </row>
    <row r="1308" ht="22.5" customHeight="1">
      <c r="A1308" s="41" t="s">
        <v>1177</v>
      </c>
      <c r="B1308" s="44">
        <v>46111.0</v>
      </c>
      <c r="C1308" s="46" t="s">
        <v>1192</v>
      </c>
      <c r="D1308" s="48" t="s">
        <v>2638</v>
      </c>
      <c r="E1308" s="51">
        <v>2.0260000000049E14</v>
      </c>
      <c r="F1308" s="53" t="s">
        <v>372</v>
      </c>
      <c r="G1308" s="57">
        <f t="array" ref="G1308">IF(F1308&lt;&gt;"",INDEX(tb_MainDatabase[Barcode],MATCH(F1308,tb_MainDatabase[Link],0)),"")</f>
        <v>8857128012032</v>
      </c>
      <c r="H1308" s="62" t="str">
        <f t="array" ref="H1308">IF(F1308&lt;&gt;"",INDEX(tb_MainDatabase[Grand],MATCH(F1308,tb_MainDatabase[Link],0)),"")</f>
        <v>EDP</v>
      </c>
      <c r="I1308" s="62" t="str">
        <f t="array" ref="I1308">IF(F1308&lt;&gt;"",INDEX(tb_MainDatabase[Size],MATCH(F1308,tb_MainDatabase[Link],0)),"")</f>
        <v>10 ml.</v>
      </c>
      <c r="J1308" s="65">
        <v>1.0</v>
      </c>
      <c r="K1308" s="57">
        <f t="array" ref="K1308">IF(F1308&lt;&gt;"",INDEX(tb_MainDatabase[ราคา],MATCH(F1308,tb_MainDatabase[Link],0)),"")*J1308</f>
        <v>450</v>
      </c>
      <c r="L1308" s="65">
        <v>50.0</v>
      </c>
      <c r="M1308" s="57">
        <f t="shared" si="2"/>
        <v>400</v>
      </c>
      <c r="N1308" s="75">
        <f t="shared" si="3"/>
        <v>800</v>
      </c>
      <c r="O1308" s="77" t="s">
        <v>370</v>
      </c>
      <c r="P1308" s="142">
        <v>46111.0</v>
      </c>
      <c r="Q1308" s="80">
        <v>0.8743055555555556</v>
      </c>
      <c r="R1308" s="84" t="str">
        <f t="shared" si="4"/>
        <v>1774879122039499833</v>
      </c>
      <c r="S1308" s="84"/>
      <c r="T1308" s="84"/>
    </row>
    <row r="1309" ht="22.5" customHeight="1">
      <c r="A1309" s="41" t="s">
        <v>1177</v>
      </c>
      <c r="B1309" s="44">
        <v>46111.0</v>
      </c>
      <c r="C1309" s="46" t="s">
        <v>1192</v>
      </c>
      <c r="D1309" s="48" t="s">
        <v>2638</v>
      </c>
      <c r="E1309" s="51">
        <v>2.0260000000049E14</v>
      </c>
      <c r="F1309" s="53" t="s">
        <v>129</v>
      </c>
      <c r="G1309" s="57">
        <f t="array" ref="G1309">IF(F1309&lt;&gt;"",INDEX(tb_MainDatabase[Barcode],MATCH(F1309,tb_MainDatabase[Link],0)),"")</f>
        <v>8857128012034</v>
      </c>
      <c r="H1309" s="62" t="str">
        <f t="array" ref="H1309">IF(F1309&lt;&gt;"",INDEX(tb_MainDatabase[Grand],MATCH(F1309,tb_MainDatabase[Link],0)),"")</f>
        <v>EDP</v>
      </c>
      <c r="I1309" s="62" t="str">
        <f t="array" ref="I1309">IF(F1309&lt;&gt;"",INDEX(tb_MainDatabase[Size],MATCH(F1309,tb_MainDatabase[Link],0)),"")</f>
        <v>10 ml.</v>
      </c>
      <c r="J1309" s="65">
        <v>1.0</v>
      </c>
      <c r="K1309" s="57">
        <f t="array" ref="K1309">IF(F1309&lt;&gt;"",INDEX(tb_MainDatabase[ราคา],MATCH(F1309,tb_MainDatabase[Link],0)),"")*J1309</f>
        <v>450</v>
      </c>
      <c r="L1309" s="65">
        <v>50.0</v>
      </c>
      <c r="M1309" s="57">
        <f t="shared" si="2"/>
        <v>400</v>
      </c>
      <c r="N1309" s="75">
        <f t="shared" si="3"/>
        <v>0</v>
      </c>
      <c r="O1309" s="77"/>
      <c r="P1309" s="107"/>
      <c r="Q1309" s="80"/>
      <c r="R1309" s="84">
        <f t="shared" si="4"/>
        <v>0</v>
      </c>
      <c r="S1309" s="84"/>
      <c r="T1309" s="84"/>
    </row>
    <row r="1310" ht="22.5" customHeight="1">
      <c r="A1310" s="41" t="s">
        <v>1177</v>
      </c>
      <c r="B1310" s="44">
        <v>46112.0</v>
      </c>
      <c r="C1310" s="46" t="s">
        <v>1192</v>
      </c>
      <c r="D1310" s="48" t="s">
        <v>2642</v>
      </c>
      <c r="E1310" s="51">
        <v>2.02600000000491E14</v>
      </c>
      <c r="F1310" s="53" t="s">
        <v>141</v>
      </c>
      <c r="G1310" s="57">
        <f t="array" ref="G1310">IF(F1310&lt;&gt;"",INDEX(tb_MainDatabase[Barcode],MATCH(F1310,tb_MainDatabase[Link],0)),"")</f>
        <v>8857128012037</v>
      </c>
      <c r="H1310" s="62" t="str">
        <f t="array" ref="H1310">IF(F1310&lt;&gt;"",INDEX(tb_MainDatabase[Grand],MATCH(F1310,tb_MainDatabase[Link],0)),"")</f>
        <v>EDP</v>
      </c>
      <c r="I1310" s="62" t="str">
        <f t="array" ref="I1310">IF(F1310&lt;&gt;"",INDEX(tb_MainDatabase[Size],MATCH(F1310,tb_MainDatabase[Link],0)),"")</f>
        <v>10 ml.</v>
      </c>
      <c r="J1310" s="65">
        <v>1.0</v>
      </c>
      <c r="K1310" s="57">
        <f t="array" ref="K1310">IF(F1310&lt;&gt;"",INDEX(tb_MainDatabase[ราคา],MATCH(F1310,tb_MainDatabase[Link],0)),"")*J1310</f>
        <v>450</v>
      </c>
      <c r="L1310" s="65">
        <v>50.0</v>
      </c>
      <c r="M1310" s="57">
        <f t="shared" si="2"/>
        <v>400</v>
      </c>
      <c r="N1310" s="75">
        <f t="shared" si="3"/>
        <v>400</v>
      </c>
      <c r="O1310" s="77" t="s">
        <v>370</v>
      </c>
      <c r="P1310" s="142">
        <v>46112.0</v>
      </c>
      <c r="Q1310" s="80">
        <v>0.5361111111111111</v>
      </c>
      <c r="R1310" s="84" t="str">
        <f t="shared" si="4"/>
        <v>1774936293716446776</v>
      </c>
      <c r="S1310" s="84"/>
      <c r="T1310" s="84"/>
    </row>
    <row r="1311" ht="22.5" customHeight="1">
      <c r="A1311" s="41" t="s">
        <v>1177</v>
      </c>
      <c r="B1311" s="44">
        <v>46112.0</v>
      </c>
      <c r="C1311" s="46" t="s">
        <v>1192</v>
      </c>
      <c r="D1311" s="48" t="s">
        <v>2644</v>
      </c>
      <c r="E1311" s="51">
        <v>2.02600000000492E14</v>
      </c>
      <c r="F1311" s="53" t="s">
        <v>1785</v>
      </c>
      <c r="G1311" s="57">
        <f t="array" ref="G1311">IF(F1311&lt;&gt;"",INDEX(tb_MainDatabase[Barcode],MATCH(F1311,tb_MainDatabase[Link],0)),"")</f>
        <v>8857128012146</v>
      </c>
      <c r="H1311" s="62" t="str">
        <f t="array" ref="H1311">IF(F1311&lt;&gt;"",INDEX(tb_MainDatabase[Grand],MATCH(F1311,tb_MainDatabase[Link],0)),"")</f>
        <v>EDP</v>
      </c>
      <c r="I1311" s="62" t="str">
        <f t="array" ref="I1311">IF(F1311&lt;&gt;"",INDEX(tb_MainDatabase[Size],MATCH(F1311,tb_MainDatabase[Link],0)),"")</f>
        <v>10 ml.</v>
      </c>
      <c r="J1311" s="65">
        <v>1.0</v>
      </c>
      <c r="K1311" s="57">
        <f t="array" ref="K1311">IF(F1311&lt;&gt;"",INDEX(tb_MainDatabase[ราคา],MATCH(F1311,tb_MainDatabase[Link],0)),"")*J1311</f>
        <v>450</v>
      </c>
      <c r="L1311" s="65">
        <v>50.0</v>
      </c>
      <c r="M1311" s="57">
        <f t="shared" si="2"/>
        <v>400</v>
      </c>
      <c r="N1311" s="75">
        <f t="shared" si="3"/>
        <v>400</v>
      </c>
      <c r="O1311" s="77" t="s">
        <v>133</v>
      </c>
      <c r="P1311" s="142">
        <v>46112.0</v>
      </c>
      <c r="Q1311" s="80">
        <v>0.5826388888888889</v>
      </c>
      <c r="R1311" s="84" t="str">
        <f t="shared" si="4"/>
        <v>1774940355395967288</v>
      </c>
      <c r="S1311" s="84"/>
      <c r="T1311" s="84"/>
    </row>
    <row r="1312" ht="22.5" customHeight="1">
      <c r="A1312" s="41" t="s">
        <v>1177</v>
      </c>
      <c r="B1312" s="44">
        <v>46112.0</v>
      </c>
      <c r="C1312" s="46" t="s">
        <v>1192</v>
      </c>
      <c r="D1312" s="48" t="s">
        <v>2647</v>
      </c>
      <c r="E1312" s="51">
        <v>2.02600000000493E14</v>
      </c>
      <c r="F1312" s="53" t="s">
        <v>1211</v>
      </c>
      <c r="G1312" s="57">
        <f t="array" ref="G1312">IF(F1312&lt;&gt;"",INDEX(tb_MainDatabase[Barcode],MATCH(F1312,tb_MainDatabase[Link],0)),"")</f>
        <v>8857128011935</v>
      </c>
      <c r="H1312" s="62" t="str">
        <f t="array" ref="H1312">IF(F1312&lt;&gt;"",INDEX(tb_MainDatabase[Grand],MATCH(F1312,tb_MainDatabase[Link],0)),"")</f>
        <v>EDP</v>
      </c>
      <c r="I1312" s="62" t="str">
        <f t="array" ref="I1312">IF(F1312&lt;&gt;"",INDEX(tb_MainDatabase[Size],MATCH(F1312,tb_MainDatabase[Link],0)),"")</f>
        <v>30 ml.</v>
      </c>
      <c r="J1312" s="65">
        <v>1.0</v>
      </c>
      <c r="K1312" s="57">
        <f t="array" ref="K1312">IF(F1312&lt;&gt;"",INDEX(tb_MainDatabase[ราคา],MATCH(F1312,tb_MainDatabase[Link],0)),"")*J1312</f>
        <v>1290</v>
      </c>
      <c r="L1312" s="65">
        <v>100.0</v>
      </c>
      <c r="M1312" s="57">
        <f t="shared" si="2"/>
        <v>1190</v>
      </c>
      <c r="N1312" s="75">
        <f t="shared" si="3"/>
        <v>1190</v>
      </c>
      <c r="O1312" s="77" t="s">
        <v>370</v>
      </c>
      <c r="P1312" s="142">
        <v>46112.0</v>
      </c>
      <c r="Q1312" s="80">
        <v>0.6111111111111112</v>
      </c>
      <c r="R1312" s="84" t="str">
        <f t="shared" si="4"/>
        <v>1774942777874136157</v>
      </c>
      <c r="S1312" s="84"/>
      <c r="T1312" s="84"/>
    </row>
    <row r="1313" ht="22.5" customHeight="1">
      <c r="A1313" s="41" t="s">
        <v>1177</v>
      </c>
      <c r="B1313" s="44">
        <v>46112.0</v>
      </c>
      <c r="C1313" s="46" t="s">
        <v>1192</v>
      </c>
      <c r="D1313" s="48" t="s">
        <v>2650</v>
      </c>
      <c r="E1313" s="51">
        <v>2.02600000000494E14</v>
      </c>
      <c r="F1313" s="53" t="s">
        <v>1471</v>
      </c>
      <c r="G1313" s="57">
        <f t="array" ref="G1313">IF(F1313&lt;&gt;"",INDEX(tb_MainDatabase[Barcode],MATCH(F1313,tb_MainDatabase[Link],0)),"")</f>
        <v>8857128012021</v>
      </c>
      <c r="H1313" s="62" t="str">
        <f t="array" ref="H1313">IF(F1313&lt;&gt;"",INDEX(tb_MainDatabase[Grand],MATCH(F1313,tb_MainDatabase[Link],0)),"")</f>
        <v>EDP</v>
      </c>
      <c r="I1313" s="62" t="str">
        <f t="array" ref="I1313">IF(F1313&lt;&gt;"",INDEX(tb_MainDatabase[Size],MATCH(F1313,tb_MainDatabase[Link],0)),"")</f>
        <v>50 ml.</v>
      </c>
      <c r="J1313" s="65">
        <v>1.0</v>
      </c>
      <c r="K1313" s="57">
        <f t="array" ref="K1313">IF(F1313&lt;&gt;"",INDEX(tb_MainDatabase[ราคา],MATCH(F1313,tb_MainDatabase[Link],0)),"")*J1313</f>
        <v>1890</v>
      </c>
      <c r="L1313" s="65">
        <v>200.0</v>
      </c>
      <c r="M1313" s="57">
        <f t="shared" si="2"/>
        <v>1690</v>
      </c>
      <c r="N1313" s="75">
        <f t="shared" si="3"/>
        <v>3380</v>
      </c>
      <c r="O1313" s="77" t="s">
        <v>133</v>
      </c>
      <c r="P1313" s="142">
        <v>46112.0</v>
      </c>
      <c r="Q1313" s="80">
        <v>0.625</v>
      </c>
      <c r="R1313" s="84" t="str">
        <f t="shared" si="4"/>
        <v>1774943567904969939</v>
      </c>
      <c r="S1313" s="84"/>
      <c r="T1313" s="84"/>
    </row>
    <row r="1314" ht="22.5" customHeight="1">
      <c r="A1314" s="41" t="s">
        <v>1177</v>
      </c>
      <c r="B1314" s="44">
        <v>46112.0</v>
      </c>
      <c r="C1314" s="46" t="s">
        <v>1192</v>
      </c>
      <c r="D1314" s="48" t="s">
        <v>2650</v>
      </c>
      <c r="E1314" s="51">
        <v>2.02600000000494E14</v>
      </c>
      <c r="F1314" s="53" t="s">
        <v>195</v>
      </c>
      <c r="G1314" s="57">
        <f t="array" ref="G1314">IF(F1314&lt;&gt;"",INDEX(tb_MainDatabase[Barcode],MATCH(F1314,tb_MainDatabase[Link],0)),"")</f>
        <v>8857128011300</v>
      </c>
      <c r="H1314" s="62" t="str">
        <f t="array" ref="H1314">IF(F1314&lt;&gt;"",INDEX(tb_MainDatabase[Grand],MATCH(F1314,tb_MainDatabase[Link],0)),"")</f>
        <v>EDP</v>
      </c>
      <c r="I1314" s="62" t="str">
        <f t="array" ref="I1314">IF(F1314&lt;&gt;"",INDEX(tb_MainDatabase[Size],MATCH(F1314,tb_MainDatabase[Link],0)),"")</f>
        <v>50 ml.</v>
      </c>
      <c r="J1314" s="65">
        <v>1.0</v>
      </c>
      <c r="K1314" s="57">
        <f t="array" ref="K1314">IF(F1314&lt;&gt;"",INDEX(tb_MainDatabase[ราคา],MATCH(F1314,tb_MainDatabase[Link],0)),"")*J1314</f>
        <v>1890</v>
      </c>
      <c r="L1314" s="65">
        <v>200.0</v>
      </c>
      <c r="M1314" s="57">
        <f t="shared" si="2"/>
        <v>1690</v>
      </c>
      <c r="N1314" s="75">
        <f t="shared" si="3"/>
        <v>0</v>
      </c>
      <c r="O1314" s="77"/>
      <c r="P1314" s="107"/>
      <c r="Q1314" s="80"/>
      <c r="R1314" s="84">
        <f t="shared" si="4"/>
        <v>0</v>
      </c>
      <c r="S1314" s="84"/>
      <c r="T1314" s="84"/>
    </row>
    <row r="1315" ht="22.5" customHeight="1">
      <c r="A1315" s="41" t="s">
        <v>1177</v>
      </c>
      <c r="B1315" s="44">
        <v>46112.0</v>
      </c>
      <c r="C1315" s="46" t="s">
        <v>1192</v>
      </c>
      <c r="D1315" s="48" t="s">
        <v>2650</v>
      </c>
      <c r="E1315" s="51">
        <v>2.02600000000494E14</v>
      </c>
      <c r="F1315" s="53" t="s">
        <v>77</v>
      </c>
      <c r="G1315" s="57">
        <f t="array" ref="G1315">IF(F1315&lt;&gt;"",INDEX(tb_MainDatabase[Barcode],MATCH(F1315,tb_MainDatabase[Link],0)),"")</f>
        <v>8857128012030</v>
      </c>
      <c r="H1315" s="62" t="str">
        <f t="array" ref="H1315">IF(F1315&lt;&gt;"",INDEX(tb_MainDatabase[Grand],MATCH(F1315,tb_MainDatabase[Link],0)),"")</f>
        <v>EDP</v>
      </c>
      <c r="I1315" s="62" t="str">
        <f t="array" ref="I1315">IF(F1315&lt;&gt;"",INDEX(tb_MainDatabase[Size],MATCH(F1315,tb_MainDatabase[Link],0)),"")</f>
        <v>10 ml.</v>
      </c>
      <c r="J1315" s="65">
        <v>1.0</v>
      </c>
      <c r="K1315" s="57">
        <f t="array" ref="K1315">IF(F1315&lt;&gt;"",INDEX(tb_MainDatabase[ราคา],MATCH(F1315,tb_MainDatabase[Link],0)),"")*J1315</f>
        <v>450</v>
      </c>
      <c r="L1315" s="65">
        <v>450.0</v>
      </c>
      <c r="M1315" s="57">
        <f t="shared" si="2"/>
        <v>0</v>
      </c>
      <c r="N1315" s="75">
        <f t="shared" si="3"/>
        <v>0</v>
      </c>
      <c r="O1315" s="77"/>
      <c r="P1315" s="107"/>
      <c r="Q1315" s="80"/>
      <c r="R1315" s="84">
        <f t="shared" si="4"/>
        <v>0</v>
      </c>
      <c r="S1315" s="84"/>
      <c r="T1315" s="84"/>
    </row>
    <row r="1316" ht="22.5" customHeight="1">
      <c r="A1316" s="41" t="s">
        <v>1177</v>
      </c>
      <c r="B1316" s="44">
        <v>46112.0</v>
      </c>
      <c r="C1316" s="46" t="s">
        <v>1192</v>
      </c>
      <c r="D1316" s="48" t="s">
        <v>2650</v>
      </c>
      <c r="E1316" s="51">
        <v>2.02600000000494E14</v>
      </c>
      <c r="F1316" s="53" t="s">
        <v>1092</v>
      </c>
      <c r="G1316" s="57">
        <f t="array" ref="G1316">IF(F1316&lt;&gt;"",INDEX(tb_MainDatabase[Barcode],MATCH(F1316,tb_MainDatabase[Link],0)),"")</f>
        <v>8857128012077</v>
      </c>
      <c r="H1316" s="62" t="str">
        <f t="array" ref="H1316">IF(F1316&lt;&gt;"",INDEX(tb_MainDatabase[Grand],MATCH(F1316,tb_MainDatabase[Link],0)),"")</f>
        <v>EDP</v>
      </c>
      <c r="I1316" s="62" t="str">
        <f t="array" ref="I1316">IF(F1316&lt;&gt;"",INDEX(tb_MainDatabase[Size],MATCH(F1316,tb_MainDatabase[Link],0)),"")</f>
        <v>10 ml.</v>
      </c>
      <c r="J1316" s="65">
        <v>1.0</v>
      </c>
      <c r="K1316" s="57">
        <f t="array" ref="K1316">IF(F1316&lt;&gt;"",INDEX(tb_MainDatabase[ราคา],MATCH(F1316,tb_MainDatabase[Link],0)),"")*J1316</f>
        <v>450</v>
      </c>
      <c r="L1316" s="65">
        <v>450.0</v>
      </c>
      <c r="M1316" s="57">
        <f t="shared" si="2"/>
        <v>0</v>
      </c>
      <c r="N1316" s="75">
        <f t="shared" si="3"/>
        <v>0</v>
      </c>
      <c r="O1316" s="77"/>
      <c r="P1316" s="107"/>
      <c r="Q1316" s="80"/>
      <c r="R1316" s="84">
        <f t="shared" si="4"/>
        <v>0</v>
      </c>
      <c r="S1316" s="84"/>
      <c r="T1316" s="84"/>
    </row>
    <row r="1317" ht="22.5" customHeight="1">
      <c r="A1317" s="41" t="s">
        <v>1177</v>
      </c>
      <c r="B1317" s="44">
        <v>46112.0</v>
      </c>
      <c r="C1317" s="46" t="s">
        <v>1192</v>
      </c>
      <c r="D1317" s="48" t="s">
        <v>2660</v>
      </c>
      <c r="E1317" s="51">
        <v>2.02600000000495E14</v>
      </c>
      <c r="F1317" s="53" t="s">
        <v>264</v>
      </c>
      <c r="G1317" s="57">
        <f t="array" ref="G1317">IF(F1317&lt;&gt;"",INDEX(tb_MainDatabase[Barcode],MATCH(F1317,tb_MainDatabase[Link],0)),"")</f>
        <v>8857128011874</v>
      </c>
      <c r="H1317" s="62" t="str">
        <f t="array" ref="H1317">IF(F1317&lt;&gt;"",INDEX(tb_MainDatabase[Grand],MATCH(F1317,tb_MainDatabase[Link],0)),"")</f>
        <v>EDP</v>
      </c>
      <c r="I1317" s="62" t="str">
        <f t="array" ref="I1317">IF(F1317&lt;&gt;"",INDEX(tb_MainDatabase[Size],MATCH(F1317,tb_MainDatabase[Link],0)),"")</f>
        <v>30 ml.</v>
      </c>
      <c r="J1317" s="65">
        <v>1.0</v>
      </c>
      <c r="K1317" s="57">
        <f t="array" ref="K1317">IF(F1317&lt;&gt;"",INDEX(tb_MainDatabase[ราคา],MATCH(F1317,tb_MainDatabase[Link],0)),"")*J1317</f>
        <v>1290</v>
      </c>
      <c r="L1317" s="65">
        <v>100.0</v>
      </c>
      <c r="M1317" s="57">
        <f t="shared" si="2"/>
        <v>1190</v>
      </c>
      <c r="N1317" s="75">
        <f t="shared" si="3"/>
        <v>1190</v>
      </c>
      <c r="O1317" s="77" t="s">
        <v>370</v>
      </c>
      <c r="P1317" s="142">
        <v>46112.0</v>
      </c>
      <c r="Q1317" s="80">
        <v>0.6319444444444444</v>
      </c>
      <c r="R1317" s="84" t="str">
        <f t="shared" si="4"/>
        <v>1774944542456835433</v>
      </c>
      <c r="S1317" s="84"/>
      <c r="T1317" s="84"/>
    </row>
    <row r="1318" ht="22.5" customHeight="1">
      <c r="A1318" s="41" t="s">
        <v>1177</v>
      </c>
      <c r="B1318" s="44">
        <v>46112.0</v>
      </c>
      <c r="C1318" s="46" t="s">
        <v>1192</v>
      </c>
      <c r="D1318" s="48" t="s">
        <v>2660</v>
      </c>
      <c r="E1318" s="51">
        <v>2.02600000000495E14</v>
      </c>
      <c r="F1318" s="53" t="s">
        <v>1501</v>
      </c>
      <c r="G1318" s="57">
        <f t="array" ref="G1318">IF(F1318&lt;&gt;"",INDEX(tb_MainDatabase[Barcode],MATCH(F1318,tb_MainDatabase[Link],0)),"")</f>
        <v>8857128012054</v>
      </c>
      <c r="H1318" s="62" t="str">
        <f t="array" ref="H1318">IF(F1318&lt;&gt;"",INDEX(tb_MainDatabase[Grand],MATCH(F1318,tb_MainDatabase[Link],0)),"")</f>
        <v>EDP</v>
      </c>
      <c r="I1318" s="62" t="str">
        <f t="array" ref="I1318">IF(F1318&lt;&gt;"",INDEX(tb_MainDatabase[Size],MATCH(F1318,tb_MainDatabase[Link],0)),"")</f>
        <v>4 ml.</v>
      </c>
      <c r="J1318" s="65">
        <v>1.0</v>
      </c>
      <c r="K1318" s="57">
        <f t="array" ref="K1318">IF(F1318&lt;&gt;"",INDEX(tb_MainDatabase[ราคา],MATCH(F1318,tb_MainDatabase[Link],0)),"")*J1318</f>
        <v>179</v>
      </c>
      <c r="L1318" s="65">
        <v>179.0</v>
      </c>
      <c r="M1318" s="57">
        <f t="shared" si="2"/>
        <v>0</v>
      </c>
      <c r="N1318" s="75">
        <f t="shared" si="3"/>
        <v>0</v>
      </c>
      <c r="O1318" s="77"/>
      <c r="P1318" s="107"/>
      <c r="Q1318" s="80"/>
      <c r="R1318" s="84">
        <f t="shared" si="4"/>
        <v>0</v>
      </c>
      <c r="S1318" s="84"/>
      <c r="T1318" s="84"/>
    </row>
    <row r="1319" ht="22.5" customHeight="1">
      <c r="A1319" s="41" t="s">
        <v>1177</v>
      </c>
      <c r="B1319" s="44">
        <v>46112.0</v>
      </c>
      <c r="C1319" s="46" t="s">
        <v>1192</v>
      </c>
      <c r="D1319" s="48" t="s">
        <v>2664</v>
      </c>
      <c r="E1319" s="51">
        <v>2.02600000000496E14</v>
      </c>
      <c r="F1319" s="53" t="s">
        <v>631</v>
      </c>
      <c r="G1319" s="57">
        <f t="array" ref="G1319">IF(F1319&lt;&gt;"",INDEX(tb_MainDatabase[Barcode],MATCH(F1319,tb_MainDatabase[Link],0)),"")</f>
        <v>8857128012023</v>
      </c>
      <c r="H1319" s="62" t="str">
        <f t="array" ref="H1319">IF(F1319&lt;&gt;"",INDEX(tb_MainDatabase[Grand],MATCH(F1319,tb_MainDatabase[Link],0)),"")</f>
        <v>EDP</v>
      </c>
      <c r="I1319" s="62" t="str">
        <f t="array" ref="I1319">IF(F1319&lt;&gt;"",INDEX(tb_MainDatabase[Size],MATCH(F1319,tb_MainDatabase[Link],0)),"")</f>
        <v>30 ml.</v>
      </c>
      <c r="J1319" s="65">
        <v>1.0</v>
      </c>
      <c r="K1319" s="57">
        <f t="array" ref="K1319">IF(F1319&lt;&gt;"",INDEX(tb_MainDatabase[ราคา],MATCH(F1319,tb_MainDatabase[Link],0)),"")*J1319</f>
        <v>1290</v>
      </c>
      <c r="L1319" s="65">
        <v>100.0</v>
      </c>
      <c r="M1319" s="57">
        <f t="shared" si="2"/>
        <v>1190</v>
      </c>
      <c r="N1319" s="75">
        <f t="shared" si="3"/>
        <v>1190</v>
      </c>
      <c r="O1319" s="77" t="s">
        <v>370</v>
      </c>
      <c r="P1319" s="142">
        <v>46112.0</v>
      </c>
      <c r="Q1319" s="80">
        <v>0.6791666666666667</v>
      </c>
      <c r="R1319" s="84" t="str">
        <f t="shared" si="4"/>
        <v>1774948720906290174</v>
      </c>
      <c r="S1319" s="84"/>
      <c r="T1319" s="84"/>
    </row>
    <row r="1320" ht="22.5" customHeight="1">
      <c r="A1320" s="41" t="s">
        <v>1177</v>
      </c>
      <c r="B1320" s="44">
        <v>46112.0</v>
      </c>
      <c r="C1320" s="46" t="s">
        <v>1192</v>
      </c>
      <c r="D1320" s="48" t="s">
        <v>2664</v>
      </c>
      <c r="E1320" s="51">
        <v>2.02600000000496E14</v>
      </c>
      <c r="F1320" s="53" t="s">
        <v>1159</v>
      </c>
      <c r="G1320" s="57">
        <f t="array" ref="G1320">IF(F1320&lt;&gt;"",INDEX(tb_MainDatabase[Barcode],MATCH(F1320,tb_MainDatabase[Link],0)),"")</f>
        <v>8857128012017</v>
      </c>
      <c r="H1320" s="62" t="str">
        <f t="array" ref="H1320">IF(F1320&lt;&gt;"",INDEX(tb_MainDatabase[Grand],MATCH(F1320,tb_MainDatabase[Link],0)),"")</f>
        <v>EDP</v>
      </c>
      <c r="I1320" s="62" t="str">
        <f t="array" ref="I1320">IF(F1320&lt;&gt;"",INDEX(tb_MainDatabase[Size],MATCH(F1320,tb_MainDatabase[Link],0)),"")</f>
        <v>4 ml.</v>
      </c>
      <c r="J1320" s="65">
        <v>1.0</v>
      </c>
      <c r="K1320" s="57">
        <f t="array" ref="K1320">IF(F1320&lt;&gt;"",INDEX(tb_MainDatabase[ราคา],MATCH(F1320,tb_MainDatabase[Link],0)),"")*J1320</f>
        <v>179</v>
      </c>
      <c r="L1320" s="65">
        <v>179.0</v>
      </c>
      <c r="M1320" s="57">
        <f t="shared" si="2"/>
        <v>0</v>
      </c>
      <c r="N1320" s="75">
        <f t="shared" si="3"/>
        <v>0</v>
      </c>
      <c r="O1320" s="77"/>
      <c r="P1320" s="107"/>
      <c r="Q1320" s="80"/>
      <c r="R1320" s="84">
        <f t="shared" si="4"/>
        <v>0</v>
      </c>
      <c r="S1320" s="84"/>
      <c r="T1320" s="84"/>
    </row>
    <row r="1321" ht="22.5" customHeight="1">
      <c r="A1321" s="41" t="s">
        <v>1177</v>
      </c>
      <c r="B1321" s="44">
        <v>46112.0</v>
      </c>
      <c r="C1321" s="46" t="s">
        <v>1192</v>
      </c>
      <c r="D1321" s="48" t="s">
        <v>2668</v>
      </c>
      <c r="E1321" s="51">
        <v>2.02600000000497E14</v>
      </c>
      <c r="F1321" s="53" t="s">
        <v>280</v>
      </c>
      <c r="G1321" s="57">
        <f t="array" ref="G1321">IF(F1321&lt;&gt;"",INDEX(tb_MainDatabase[Barcode],MATCH(F1321,tb_MainDatabase[Link],0)),"")</f>
        <v>8857128012042</v>
      </c>
      <c r="H1321" s="62" t="str">
        <f t="array" ref="H1321">IF(F1321&lt;&gt;"",INDEX(tb_MainDatabase[Grand],MATCH(F1321,tb_MainDatabase[Link],0)),"")</f>
        <v>EDP</v>
      </c>
      <c r="I1321" s="62" t="str">
        <f t="array" ref="I1321">IF(F1321&lt;&gt;"",INDEX(tb_MainDatabase[Size],MATCH(F1321,tb_MainDatabase[Link],0)),"")</f>
        <v>10 ml.</v>
      </c>
      <c r="J1321" s="65">
        <v>1.0</v>
      </c>
      <c r="K1321" s="57">
        <f t="array" ref="K1321">IF(F1321&lt;&gt;"",INDEX(tb_MainDatabase[ราคา],MATCH(F1321,tb_MainDatabase[Link],0)),"")*J1321</f>
        <v>450</v>
      </c>
      <c r="L1321" s="65">
        <v>50.0</v>
      </c>
      <c r="M1321" s="57">
        <f t="shared" si="2"/>
        <v>400</v>
      </c>
      <c r="N1321" s="75">
        <f t="shared" si="3"/>
        <v>800</v>
      </c>
      <c r="O1321" s="77" t="s">
        <v>370</v>
      </c>
      <c r="P1321" s="142">
        <v>46112.0</v>
      </c>
      <c r="Q1321" s="80">
        <v>0.75625</v>
      </c>
      <c r="R1321" s="84" t="str">
        <f t="shared" si="4"/>
        <v>1774955300935387006</v>
      </c>
      <c r="S1321" s="84"/>
      <c r="T1321" s="84"/>
    </row>
    <row r="1322" ht="22.5" customHeight="1">
      <c r="A1322" s="41" t="s">
        <v>1177</v>
      </c>
      <c r="B1322" s="44">
        <v>46112.0</v>
      </c>
      <c r="C1322" s="46" t="s">
        <v>1192</v>
      </c>
      <c r="D1322" s="48" t="s">
        <v>2668</v>
      </c>
      <c r="E1322" s="51">
        <v>2.02600000000497E14</v>
      </c>
      <c r="F1322" s="53" t="s">
        <v>141</v>
      </c>
      <c r="G1322" s="57">
        <f t="array" ref="G1322">IF(F1322&lt;&gt;"",INDEX(tb_MainDatabase[Barcode],MATCH(F1322,tb_MainDatabase[Link],0)),"")</f>
        <v>8857128012037</v>
      </c>
      <c r="H1322" s="62" t="str">
        <f t="array" ref="H1322">IF(F1322&lt;&gt;"",INDEX(tb_MainDatabase[Grand],MATCH(F1322,tb_MainDatabase[Link],0)),"")</f>
        <v>EDP</v>
      </c>
      <c r="I1322" s="62" t="str">
        <f t="array" ref="I1322">IF(F1322&lt;&gt;"",INDEX(tb_MainDatabase[Size],MATCH(F1322,tb_MainDatabase[Link],0)),"")</f>
        <v>10 ml.</v>
      </c>
      <c r="J1322" s="65">
        <v>1.0</v>
      </c>
      <c r="K1322" s="57">
        <f t="array" ref="K1322">IF(F1322&lt;&gt;"",INDEX(tb_MainDatabase[ราคา],MATCH(F1322,tb_MainDatabase[Link],0)),"")*J1322</f>
        <v>450</v>
      </c>
      <c r="L1322" s="65">
        <v>50.0</v>
      </c>
      <c r="M1322" s="57">
        <f t="shared" si="2"/>
        <v>400</v>
      </c>
      <c r="N1322" s="75">
        <f t="shared" si="3"/>
        <v>0</v>
      </c>
      <c r="O1322" s="77"/>
      <c r="P1322" s="107"/>
      <c r="Q1322" s="80"/>
      <c r="R1322" s="84">
        <f t="shared" si="4"/>
        <v>0</v>
      </c>
      <c r="S1322" s="84"/>
      <c r="T1322" s="84"/>
    </row>
    <row r="1323" ht="22.5" customHeight="1">
      <c r="A1323" s="41" t="s">
        <v>1177</v>
      </c>
      <c r="B1323" s="44">
        <v>46112.0</v>
      </c>
      <c r="C1323" s="46" t="s">
        <v>1192</v>
      </c>
      <c r="D1323" s="48" t="s">
        <v>2672</v>
      </c>
      <c r="E1323" s="51">
        <v>2.02600000000498E14</v>
      </c>
      <c r="F1323" s="53" t="s">
        <v>141</v>
      </c>
      <c r="G1323" s="57">
        <f t="array" ref="G1323">IF(F1323&lt;&gt;"",INDEX(tb_MainDatabase[Barcode],MATCH(F1323,tb_MainDatabase[Link],0)),"")</f>
        <v>8857128012037</v>
      </c>
      <c r="H1323" s="62" t="str">
        <f t="array" ref="H1323">IF(F1323&lt;&gt;"",INDEX(tb_MainDatabase[Grand],MATCH(F1323,tb_MainDatabase[Link],0)),"")</f>
        <v>EDP</v>
      </c>
      <c r="I1323" s="62" t="str">
        <f t="array" ref="I1323">IF(F1323&lt;&gt;"",INDEX(tb_MainDatabase[Size],MATCH(F1323,tb_MainDatabase[Link],0)),"")</f>
        <v>10 ml.</v>
      </c>
      <c r="J1323" s="65">
        <v>1.0</v>
      </c>
      <c r="K1323" s="57">
        <f t="array" ref="K1323">IF(F1323&lt;&gt;"",INDEX(tb_MainDatabase[ราคา],MATCH(F1323,tb_MainDatabase[Link],0)),"")*J1323</f>
        <v>450</v>
      </c>
      <c r="L1323" s="65">
        <v>50.0</v>
      </c>
      <c r="M1323" s="57">
        <f t="shared" si="2"/>
        <v>400</v>
      </c>
      <c r="N1323" s="75">
        <f t="shared" si="3"/>
        <v>400</v>
      </c>
      <c r="O1323" s="77" t="s">
        <v>370</v>
      </c>
      <c r="P1323" s="142">
        <v>46112.0</v>
      </c>
      <c r="Q1323" s="80">
        <v>0.7611111111111111</v>
      </c>
      <c r="R1323" s="84" t="str">
        <f t="shared" si="4"/>
        <v>1774955795900575112</v>
      </c>
      <c r="S1323" s="84"/>
      <c r="T1323" s="84"/>
    </row>
    <row r="1324" ht="22.5" customHeight="1">
      <c r="A1324" s="41" t="s">
        <v>1191</v>
      </c>
      <c r="B1324" s="44">
        <v>46113.0</v>
      </c>
      <c r="C1324" s="46" t="s">
        <v>1192</v>
      </c>
      <c r="D1324" s="48" t="s">
        <v>2674</v>
      </c>
      <c r="E1324" s="51">
        <v>2.02600000000499E14</v>
      </c>
      <c r="F1324" s="53" t="s">
        <v>372</v>
      </c>
      <c r="G1324" s="57">
        <f t="array" ref="G1324">IF(F1324&lt;&gt;"",INDEX(tb_MainDatabase[Barcode],MATCH(F1324,tb_MainDatabase[Link],0)),"")</f>
        <v>8857128012032</v>
      </c>
      <c r="H1324" s="62" t="str">
        <f t="array" ref="H1324">IF(F1324&lt;&gt;"",INDEX(tb_MainDatabase[Grand],MATCH(F1324,tb_MainDatabase[Link],0)),"")</f>
        <v>EDP</v>
      </c>
      <c r="I1324" s="62" t="str">
        <f t="array" ref="I1324">IF(F1324&lt;&gt;"",INDEX(tb_MainDatabase[Size],MATCH(F1324,tb_MainDatabase[Link],0)),"")</f>
        <v>10 ml.</v>
      </c>
      <c r="J1324" s="65">
        <v>1.0</v>
      </c>
      <c r="K1324" s="57">
        <f t="array" ref="K1324">IF(F1324&lt;&gt;"",INDEX(tb_MainDatabase[ราคา],MATCH(F1324,tb_MainDatabase[Link],0)),"")*J1324</f>
        <v>450</v>
      </c>
      <c r="L1324" s="65">
        <v>50.0</v>
      </c>
      <c r="M1324" s="57">
        <f t="shared" si="2"/>
        <v>400</v>
      </c>
      <c r="N1324" s="75">
        <f t="shared" si="3"/>
        <v>400</v>
      </c>
      <c r="O1324" s="77" t="s">
        <v>60</v>
      </c>
      <c r="P1324" s="142">
        <v>46113.0</v>
      </c>
      <c r="Q1324" s="80">
        <v>0.5423611111111111</v>
      </c>
      <c r="R1324" s="84" t="str">
        <f t="shared" si="4"/>
        <v>1775023240862678681</v>
      </c>
      <c r="S1324" s="84"/>
      <c r="T1324" s="84"/>
    </row>
    <row r="1325" ht="22.5" customHeight="1">
      <c r="A1325" s="41" t="s">
        <v>1191</v>
      </c>
      <c r="B1325" s="44">
        <v>46113.0</v>
      </c>
      <c r="C1325" s="46" t="s">
        <v>1192</v>
      </c>
      <c r="D1325" s="48" t="s">
        <v>2677</v>
      </c>
      <c r="E1325" s="51">
        <v>2.026000000005E14</v>
      </c>
      <c r="F1325" s="53" t="s">
        <v>129</v>
      </c>
      <c r="G1325" s="57">
        <f t="array" ref="G1325">IF(F1325&lt;&gt;"",INDEX(tb_MainDatabase[Barcode],MATCH(F1325,tb_MainDatabase[Link],0)),"")</f>
        <v>8857128012034</v>
      </c>
      <c r="H1325" s="62" t="str">
        <f t="array" ref="H1325">IF(F1325&lt;&gt;"",INDEX(tb_MainDatabase[Grand],MATCH(F1325,tb_MainDatabase[Link],0)),"")</f>
        <v>EDP</v>
      </c>
      <c r="I1325" s="62" t="str">
        <f t="array" ref="I1325">IF(F1325&lt;&gt;"",INDEX(tb_MainDatabase[Size],MATCH(F1325,tb_MainDatabase[Link],0)),"")</f>
        <v>10 ml.</v>
      </c>
      <c r="J1325" s="65">
        <v>1.0</v>
      </c>
      <c r="K1325" s="57">
        <f t="array" ref="K1325">IF(F1325&lt;&gt;"",INDEX(tb_MainDatabase[ราคา],MATCH(F1325,tb_MainDatabase[Link],0)),"")*J1325</f>
        <v>450</v>
      </c>
      <c r="L1325" s="65">
        <v>50.0</v>
      </c>
      <c r="M1325" s="57">
        <f t="shared" si="2"/>
        <v>400</v>
      </c>
      <c r="N1325" s="75">
        <f t="shared" si="3"/>
        <v>400</v>
      </c>
      <c r="O1325" s="77" t="s">
        <v>370</v>
      </c>
      <c r="P1325" s="142">
        <v>46113.0</v>
      </c>
      <c r="Q1325" s="80">
        <v>0.6090277777777777</v>
      </c>
      <c r="R1325" s="84" t="str">
        <f t="shared" si="4"/>
        <v>1775029003117195563</v>
      </c>
      <c r="S1325" s="84"/>
      <c r="T1325" s="84"/>
    </row>
    <row r="1326" ht="22.5" customHeight="1">
      <c r="A1326" s="41" t="s">
        <v>1191</v>
      </c>
      <c r="B1326" s="44">
        <v>46113.0</v>
      </c>
      <c r="C1326" s="46" t="s">
        <v>1192</v>
      </c>
      <c r="D1326" s="48" t="s">
        <v>2680</v>
      </c>
      <c r="E1326" s="51">
        <v>2.02600000000501E14</v>
      </c>
      <c r="F1326" s="53" t="s">
        <v>129</v>
      </c>
      <c r="G1326" s="57">
        <f t="array" ref="G1326">IF(F1326&lt;&gt;"",INDEX(tb_MainDatabase[Barcode],MATCH(F1326,tb_MainDatabase[Link],0)),"")</f>
        <v>8857128012034</v>
      </c>
      <c r="H1326" s="62" t="str">
        <f t="array" ref="H1326">IF(F1326&lt;&gt;"",INDEX(tb_MainDatabase[Grand],MATCH(F1326,tb_MainDatabase[Link],0)),"")</f>
        <v>EDP</v>
      </c>
      <c r="I1326" s="62" t="str">
        <f t="array" ref="I1326">IF(F1326&lt;&gt;"",INDEX(tb_MainDatabase[Size],MATCH(F1326,tb_MainDatabase[Link],0)),"")</f>
        <v>10 ml.</v>
      </c>
      <c r="J1326" s="65">
        <v>1.0</v>
      </c>
      <c r="K1326" s="57">
        <f t="array" ref="K1326">IF(F1326&lt;&gt;"",INDEX(tb_MainDatabase[ราคา],MATCH(F1326,tb_MainDatabase[Link],0)),"")*J1326</f>
        <v>450</v>
      </c>
      <c r="L1326" s="65">
        <v>50.0</v>
      </c>
      <c r="M1326" s="57">
        <f t="shared" si="2"/>
        <v>400</v>
      </c>
      <c r="N1326" s="75">
        <f t="shared" si="3"/>
        <v>400</v>
      </c>
      <c r="O1326" s="77" t="s">
        <v>370</v>
      </c>
      <c r="P1326" s="142">
        <v>46113.0</v>
      </c>
      <c r="Q1326" s="80">
        <v>0.6166666666666667</v>
      </c>
      <c r="R1326" s="84" t="str">
        <f t="shared" si="4"/>
        <v>1775029675159545199</v>
      </c>
      <c r="S1326" s="84"/>
      <c r="T1326" s="84"/>
    </row>
    <row r="1327" ht="22.5" customHeight="1">
      <c r="A1327" s="41" t="s">
        <v>1191</v>
      </c>
      <c r="B1327" s="44">
        <v>46113.0</v>
      </c>
      <c r="C1327" s="46" t="s">
        <v>1192</v>
      </c>
      <c r="D1327" s="48" t="s">
        <v>2683</v>
      </c>
      <c r="E1327" s="51">
        <v>2.02600000000502E14</v>
      </c>
      <c r="F1327" s="53" t="s">
        <v>180</v>
      </c>
      <c r="G1327" s="57">
        <f t="array" ref="G1327">IF(F1327&lt;&gt;"",INDEX(tb_MainDatabase[Barcode],MATCH(F1327,tb_MainDatabase[Link],0)),"")</f>
        <v>8857128012108</v>
      </c>
      <c r="H1327" s="62" t="str">
        <f t="array" ref="H1327">IF(F1327&lt;&gt;"",INDEX(tb_MainDatabase[Grand],MATCH(F1327,tb_MainDatabase[Link],0)),"")</f>
        <v>EDP+</v>
      </c>
      <c r="I1327" s="62" t="str">
        <f t="array" ref="I1327">IF(F1327&lt;&gt;"",INDEX(tb_MainDatabase[Size],MATCH(F1327,tb_MainDatabase[Link],0)),"")</f>
        <v>10 ml.</v>
      </c>
      <c r="J1327" s="65">
        <v>1.0</v>
      </c>
      <c r="K1327" s="57">
        <f t="array" ref="K1327">IF(F1327&lt;&gt;"",INDEX(tb_MainDatabase[ราคา],MATCH(F1327,tb_MainDatabase[Link],0)),"")*J1327</f>
        <v>650</v>
      </c>
      <c r="L1327" s="65">
        <v>50.0</v>
      </c>
      <c r="M1327" s="57">
        <f t="shared" si="2"/>
        <v>600</v>
      </c>
      <c r="N1327" s="75">
        <f t="shared" si="3"/>
        <v>600</v>
      </c>
      <c r="O1327" s="77" t="s">
        <v>370</v>
      </c>
      <c r="P1327" s="142">
        <v>46113.0</v>
      </c>
      <c r="Q1327" s="80">
        <v>0.7104166666666667</v>
      </c>
      <c r="R1327" s="84" t="str">
        <f t="shared" si="4"/>
        <v>1775037798679904687</v>
      </c>
      <c r="S1327" s="84"/>
      <c r="T1327" s="84"/>
    </row>
    <row r="1328" ht="22.5" customHeight="1">
      <c r="A1328" s="41" t="s">
        <v>1191</v>
      </c>
      <c r="B1328" s="44">
        <v>46113.0</v>
      </c>
      <c r="C1328" s="46" t="s">
        <v>1192</v>
      </c>
      <c r="D1328" s="48" t="s">
        <v>2686</v>
      </c>
      <c r="E1328" s="51">
        <v>2.02600000000503E14</v>
      </c>
      <c r="F1328" s="53" t="s">
        <v>1434</v>
      </c>
      <c r="G1328" s="57">
        <f t="array" ref="G1328">IF(F1328&lt;&gt;"",INDEX(tb_MainDatabase[Barcode],MATCH(F1328,tb_MainDatabase[Link],0)),"")</f>
        <v>8857128012001</v>
      </c>
      <c r="H1328" s="62" t="str">
        <f t="array" ref="H1328">IF(F1328&lt;&gt;"",INDEX(tb_MainDatabase[Grand],MATCH(F1328,tb_MainDatabase[Link],0)),"")</f>
        <v>PARFUM</v>
      </c>
      <c r="I1328" s="62" t="str">
        <f t="array" ref="I1328">IF(F1328&lt;&gt;"",INDEX(tb_MainDatabase[Size],MATCH(F1328,tb_MainDatabase[Link],0)),"")</f>
        <v>30 ml.</v>
      </c>
      <c r="J1328" s="65">
        <v>1.0</v>
      </c>
      <c r="K1328" s="57">
        <f t="array" ref="K1328">IF(F1328&lt;&gt;"",INDEX(tb_MainDatabase[ราคา],MATCH(F1328,tb_MainDatabase[Link],0)),"")*J1328</f>
        <v>2190</v>
      </c>
      <c r="L1328" s="65">
        <v>200.0</v>
      </c>
      <c r="M1328" s="57">
        <f t="shared" si="2"/>
        <v>1990</v>
      </c>
      <c r="N1328" s="75">
        <f t="shared" si="3"/>
        <v>1990</v>
      </c>
      <c r="O1328" s="77" t="s">
        <v>370</v>
      </c>
      <c r="P1328" s="142">
        <v>46113.0</v>
      </c>
      <c r="Q1328" s="80">
        <v>0.7375</v>
      </c>
      <c r="R1328" s="84" t="str">
        <f t="shared" si="4"/>
        <v>1775040065343587181</v>
      </c>
      <c r="S1328" s="84"/>
      <c r="T1328" s="84"/>
    </row>
    <row r="1329" ht="22.5" customHeight="1">
      <c r="A1329" s="41" t="s">
        <v>1191</v>
      </c>
      <c r="B1329" s="44">
        <v>46113.0</v>
      </c>
      <c r="C1329" s="46" t="s">
        <v>1192</v>
      </c>
      <c r="D1329" s="48" t="s">
        <v>2689</v>
      </c>
      <c r="E1329" s="51">
        <v>2.02600000000504E14</v>
      </c>
      <c r="F1329" s="53" t="s">
        <v>517</v>
      </c>
      <c r="G1329" s="57">
        <f t="array" ref="G1329">IF(F1329&lt;&gt;"",INDEX(tb_MainDatabase[Barcode],MATCH(F1329,tb_MainDatabase[Link],0)),"")</f>
        <v>8857128012058</v>
      </c>
      <c r="H1329" s="62" t="str">
        <f t="array" ref="H1329">IF(F1329&lt;&gt;"",INDEX(tb_MainDatabase[Grand],MATCH(F1329,tb_MainDatabase[Link],0)),"")</f>
        <v>EDP</v>
      </c>
      <c r="I1329" s="62" t="str">
        <f t="array" ref="I1329">IF(F1329&lt;&gt;"",INDEX(tb_MainDatabase[Size],MATCH(F1329,tb_MainDatabase[Link],0)),"")</f>
        <v>10 ml.</v>
      </c>
      <c r="J1329" s="65">
        <v>1.0</v>
      </c>
      <c r="K1329" s="57">
        <f t="array" ref="K1329">IF(F1329&lt;&gt;"",INDEX(tb_MainDatabase[ราคา],MATCH(F1329,tb_MainDatabase[Link],0)),"")*J1329</f>
        <v>450</v>
      </c>
      <c r="L1329" s="65">
        <v>50.0</v>
      </c>
      <c r="M1329" s="57">
        <f t="shared" si="2"/>
        <v>400</v>
      </c>
      <c r="N1329" s="75">
        <f t="shared" si="3"/>
        <v>800</v>
      </c>
      <c r="O1329" s="77" t="s">
        <v>60</v>
      </c>
      <c r="P1329" s="142">
        <v>46113.0</v>
      </c>
      <c r="Q1329" s="80">
        <v>0.7777777777777778</v>
      </c>
      <c r="R1329" s="84" t="str">
        <f t="shared" si="4"/>
        <v>1775040467419121794</v>
      </c>
      <c r="S1329" s="84"/>
      <c r="T1329" s="84"/>
    </row>
    <row r="1330" ht="22.5" customHeight="1">
      <c r="A1330" s="41" t="s">
        <v>1191</v>
      </c>
      <c r="B1330" s="44">
        <v>46113.0</v>
      </c>
      <c r="C1330" s="46" t="s">
        <v>1192</v>
      </c>
      <c r="D1330" s="48" t="s">
        <v>2689</v>
      </c>
      <c r="E1330" s="51">
        <v>2.02600000000504E14</v>
      </c>
      <c r="F1330" s="53" t="s">
        <v>224</v>
      </c>
      <c r="G1330" s="57">
        <f t="array" ref="G1330">IF(F1330&lt;&gt;"",INDEX(tb_MainDatabase[Barcode],MATCH(F1330,tb_MainDatabase[Link],0)),"")</f>
        <v>8857128012053</v>
      </c>
      <c r="H1330" s="62" t="str">
        <f t="array" ref="H1330">IF(F1330&lt;&gt;"",INDEX(tb_MainDatabase[Grand],MATCH(F1330,tb_MainDatabase[Link],0)),"")</f>
        <v>EDP</v>
      </c>
      <c r="I1330" s="62" t="str">
        <f t="array" ref="I1330">IF(F1330&lt;&gt;"",INDEX(tb_MainDatabase[Size],MATCH(F1330,tb_MainDatabase[Link],0)),"")</f>
        <v>10 ml.</v>
      </c>
      <c r="J1330" s="65">
        <v>1.0</v>
      </c>
      <c r="K1330" s="57">
        <f t="array" ref="K1330">IF(F1330&lt;&gt;"",INDEX(tb_MainDatabase[ราคา],MATCH(F1330,tb_MainDatabase[Link],0)),"")*J1330</f>
        <v>450</v>
      </c>
      <c r="L1330" s="65">
        <v>50.0</v>
      </c>
      <c r="M1330" s="57">
        <f t="shared" si="2"/>
        <v>400</v>
      </c>
      <c r="N1330" s="75">
        <f t="shared" si="3"/>
        <v>0</v>
      </c>
      <c r="O1330" s="77"/>
      <c r="P1330" s="107"/>
      <c r="Q1330" s="80"/>
      <c r="R1330" s="84">
        <f t="shared" si="4"/>
        <v>0</v>
      </c>
      <c r="S1330" s="84"/>
      <c r="T1330" s="84"/>
    </row>
    <row r="1331" ht="22.5" customHeight="1">
      <c r="A1331" s="41" t="s">
        <v>1191</v>
      </c>
      <c r="B1331" s="44">
        <v>46113.0</v>
      </c>
      <c r="C1331" s="46" t="s">
        <v>1192</v>
      </c>
      <c r="D1331" s="48" t="s">
        <v>2697</v>
      </c>
      <c r="E1331" s="51">
        <v>2.02600000000505E14</v>
      </c>
      <c r="F1331" s="53" t="s">
        <v>98</v>
      </c>
      <c r="G1331" s="57">
        <f t="array" ref="G1331">IF(F1331&lt;&gt;"",INDEX(tb_MainDatabase[Barcode],MATCH(F1331,tb_MainDatabase[Link],0)),"")</f>
        <v>8857128012027</v>
      </c>
      <c r="H1331" s="62" t="str">
        <f t="array" ref="H1331">IF(F1331&lt;&gt;"",INDEX(tb_MainDatabase[Grand],MATCH(F1331,tb_MainDatabase[Link],0)),"")</f>
        <v>EDP</v>
      </c>
      <c r="I1331" s="62" t="str">
        <f t="array" ref="I1331">IF(F1331&lt;&gt;"",INDEX(tb_MainDatabase[Size],MATCH(F1331,tb_MainDatabase[Link],0)),"")</f>
        <v>10 ml.</v>
      </c>
      <c r="J1331" s="65">
        <v>1.0</v>
      </c>
      <c r="K1331" s="57">
        <f t="array" ref="K1331">IF(F1331&lt;&gt;"",INDEX(tb_MainDatabase[ราคา],MATCH(F1331,tb_MainDatabase[Link],0)),"")*J1331</f>
        <v>450</v>
      </c>
      <c r="L1331" s="65">
        <v>50.0</v>
      </c>
      <c r="M1331" s="57">
        <f t="shared" si="2"/>
        <v>400</v>
      </c>
      <c r="N1331" s="75">
        <f t="shared" si="3"/>
        <v>800</v>
      </c>
      <c r="O1331" s="77" t="s">
        <v>133</v>
      </c>
      <c r="P1331" s="142">
        <v>46113.0</v>
      </c>
      <c r="Q1331" s="80">
        <v>0.7819444444444444</v>
      </c>
      <c r="R1331" s="84" t="str">
        <f t="shared" si="4"/>
        <v>1775043983132163641</v>
      </c>
      <c r="S1331" s="84"/>
      <c r="T1331" s="84"/>
    </row>
    <row r="1332" ht="22.5" customHeight="1">
      <c r="A1332" s="41" t="s">
        <v>1191</v>
      </c>
      <c r="B1332" s="44">
        <v>46113.0</v>
      </c>
      <c r="C1332" s="46" t="s">
        <v>1192</v>
      </c>
      <c r="D1332" s="48" t="s">
        <v>2697</v>
      </c>
      <c r="E1332" s="51">
        <v>2.02600000000505E14</v>
      </c>
      <c r="F1332" s="53" t="s">
        <v>146</v>
      </c>
      <c r="G1332" s="57">
        <f t="array" ref="G1332">IF(F1332&lt;&gt;"",INDEX(tb_MainDatabase[Barcode],MATCH(F1332,tb_MainDatabase[Link],0)),"")</f>
        <v>8857128012026</v>
      </c>
      <c r="H1332" s="62" t="str">
        <f t="array" ref="H1332">IF(F1332&lt;&gt;"",INDEX(tb_MainDatabase[Grand],MATCH(F1332,tb_MainDatabase[Link],0)),"")</f>
        <v>EDP</v>
      </c>
      <c r="I1332" s="62" t="str">
        <f t="array" ref="I1332">IF(F1332&lt;&gt;"",INDEX(tb_MainDatabase[Size],MATCH(F1332,tb_MainDatabase[Link],0)),"")</f>
        <v>10 ml.</v>
      </c>
      <c r="J1332" s="65">
        <v>1.0</v>
      </c>
      <c r="K1332" s="57">
        <f t="array" ref="K1332">IF(F1332&lt;&gt;"",INDEX(tb_MainDatabase[ราคา],MATCH(F1332,tb_MainDatabase[Link],0)),"")*J1332</f>
        <v>450</v>
      </c>
      <c r="L1332" s="65">
        <v>50.0</v>
      </c>
      <c r="M1332" s="57">
        <f t="shared" si="2"/>
        <v>400</v>
      </c>
      <c r="N1332" s="75">
        <f t="shared" si="3"/>
        <v>0</v>
      </c>
      <c r="O1332" s="77"/>
      <c r="P1332" s="107"/>
      <c r="Q1332" s="80"/>
      <c r="R1332" s="84">
        <f t="shared" si="4"/>
        <v>0</v>
      </c>
      <c r="S1332" s="84"/>
      <c r="T1332" s="84"/>
    </row>
    <row r="1333" ht="22.5" customHeight="1">
      <c r="A1333" s="41" t="s">
        <v>1191</v>
      </c>
      <c r="B1333" s="44">
        <v>46113.0</v>
      </c>
      <c r="C1333" s="46" t="s">
        <v>1192</v>
      </c>
      <c r="D1333" s="48" t="s">
        <v>2702</v>
      </c>
      <c r="E1333" s="51">
        <v>2.02600000000506E14</v>
      </c>
      <c r="F1333" s="53" t="s">
        <v>986</v>
      </c>
      <c r="G1333" s="57">
        <f t="array" ref="G1333">IF(F1333&lt;&gt;"",INDEX(tb_MainDatabase[Barcode],MATCH(F1333,tb_MainDatabase[Link],0)),"")</f>
        <v>8857128012065</v>
      </c>
      <c r="H1333" s="62" t="str">
        <f t="array" ref="H1333">IF(F1333&lt;&gt;"",INDEX(tb_MainDatabase[Grand],MATCH(F1333,tb_MainDatabase[Link],0)),"")</f>
        <v>EDP</v>
      </c>
      <c r="I1333" s="62" t="str">
        <f t="array" ref="I1333">IF(F1333&lt;&gt;"",INDEX(tb_MainDatabase[Size],MATCH(F1333,tb_MainDatabase[Link],0)),"")</f>
        <v>10 ml.</v>
      </c>
      <c r="J1333" s="65">
        <v>1.0</v>
      </c>
      <c r="K1333" s="57">
        <f t="array" ref="K1333">IF(F1333&lt;&gt;"",INDEX(tb_MainDatabase[ราคา],MATCH(F1333,tb_MainDatabase[Link],0)),"")*J1333</f>
        <v>450</v>
      </c>
      <c r="L1333" s="65">
        <v>450.0</v>
      </c>
      <c r="M1333" s="57">
        <f t="shared" si="2"/>
        <v>0</v>
      </c>
      <c r="N1333" s="75">
        <f t="shared" si="3"/>
        <v>0</v>
      </c>
      <c r="O1333" s="77"/>
      <c r="P1333" s="107"/>
      <c r="Q1333" s="80"/>
      <c r="R1333" s="84" t="str">
        <f t="shared" si="4"/>
        <v>1775044266561903265</v>
      </c>
      <c r="S1333" s="48" t="s">
        <v>2705</v>
      </c>
      <c r="T1333" s="143"/>
    </row>
    <row r="1334" ht="22.5" customHeight="1">
      <c r="A1334" s="41" t="s">
        <v>1191</v>
      </c>
      <c r="B1334" s="44">
        <v>46113.0</v>
      </c>
      <c r="C1334" s="46" t="s">
        <v>1192</v>
      </c>
      <c r="D1334" s="48" t="s">
        <v>2706</v>
      </c>
      <c r="E1334" s="51">
        <v>2.02600000000507E14</v>
      </c>
      <c r="F1334" s="53" t="s">
        <v>1100</v>
      </c>
      <c r="G1334" s="57">
        <f t="array" ref="G1334">IF(F1334&lt;&gt;"",INDEX(tb_MainDatabase[Barcode],MATCH(F1334,tb_MainDatabase[Link],0)),"")</f>
        <v>8857128011263</v>
      </c>
      <c r="H1334" s="62" t="str">
        <f t="array" ref="H1334">IF(F1334&lt;&gt;"",INDEX(tb_MainDatabase[Grand],MATCH(F1334,tb_MainDatabase[Link],0)),"")</f>
        <v>EDP</v>
      </c>
      <c r="I1334" s="62" t="str">
        <f t="array" ref="I1334">IF(F1334&lt;&gt;"",INDEX(tb_MainDatabase[Size],MATCH(F1334,tb_MainDatabase[Link],0)),"")</f>
        <v>10 ml.</v>
      </c>
      <c r="J1334" s="65">
        <v>1.0</v>
      </c>
      <c r="K1334" s="57">
        <f t="array" ref="K1334">IF(F1334&lt;&gt;"",INDEX(tb_MainDatabase[ราคา],MATCH(F1334,tb_MainDatabase[Link],0)),"")*J1334</f>
        <v>450</v>
      </c>
      <c r="L1334" s="65">
        <v>50.0</v>
      </c>
      <c r="M1334" s="57">
        <f t="shared" si="2"/>
        <v>400</v>
      </c>
      <c r="N1334" s="75">
        <f t="shared" si="3"/>
        <v>1200</v>
      </c>
      <c r="O1334" s="77" t="s">
        <v>370</v>
      </c>
      <c r="P1334" s="142">
        <v>46113.0</v>
      </c>
      <c r="Q1334" s="80">
        <v>0.8291666666666667</v>
      </c>
      <c r="R1334" s="84" t="str">
        <f t="shared" si="4"/>
        <v>1775048001609393834</v>
      </c>
      <c r="S1334" s="84"/>
      <c r="T1334" s="84"/>
    </row>
    <row r="1335" ht="22.5" customHeight="1">
      <c r="A1335" s="41" t="s">
        <v>1191</v>
      </c>
      <c r="B1335" s="44">
        <v>46113.0</v>
      </c>
      <c r="C1335" s="46" t="s">
        <v>1192</v>
      </c>
      <c r="D1335" s="48" t="s">
        <v>2706</v>
      </c>
      <c r="E1335" s="51">
        <v>2.02600000000507E14</v>
      </c>
      <c r="F1335" s="53" t="s">
        <v>214</v>
      </c>
      <c r="G1335" s="57">
        <f t="array" ref="G1335">IF(F1335&lt;&gt;"",INDEX(tb_MainDatabase[Barcode],MATCH(F1335,tb_MainDatabase[Link],0)),"")</f>
        <v>8857128012118</v>
      </c>
      <c r="H1335" s="62" t="str">
        <f t="array" ref="H1335">IF(F1335&lt;&gt;"",INDEX(tb_MainDatabase[Grand],MATCH(F1335,tb_MainDatabase[Link],0)),"")</f>
        <v>PARFUM</v>
      </c>
      <c r="I1335" s="62" t="str">
        <f t="array" ref="I1335">IF(F1335&lt;&gt;"",INDEX(tb_MainDatabase[Size],MATCH(F1335,tb_MainDatabase[Link],0)),"")</f>
        <v>10 ml.</v>
      </c>
      <c r="J1335" s="65">
        <v>1.0</v>
      </c>
      <c r="K1335" s="57">
        <f t="array" ref="K1335">IF(F1335&lt;&gt;"",INDEX(tb_MainDatabase[ราคา],MATCH(F1335,tb_MainDatabase[Link],0)),"")*J1335</f>
        <v>850</v>
      </c>
      <c r="L1335" s="65">
        <v>50.0</v>
      </c>
      <c r="M1335" s="57">
        <f t="shared" si="2"/>
        <v>800</v>
      </c>
      <c r="N1335" s="75">
        <f t="shared" si="3"/>
        <v>0</v>
      </c>
      <c r="O1335" s="77"/>
      <c r="P1335" s="107"/>
      <c r="Q1335" s="80"/>
      <c r="R1335" s="84">
        <f t="shared" si="4"/>
        <v>0</v>
      </c>
      <c r="S1335" s="84"/>
      <c r="T1335" s="84"/>
    </row>
    <row r="1336" ht="22.5" customHeight="1">
      <c r="A1336" s="41" t="s">
        <v>1191</v>
      </c>
      <c r="B1336" s="44">
        <v>46113.0</v>
      </c>
      <c r="C1336" s="46" t="s">
        <v>1192</v>
      </c>
      <c r="D1336" s="48" t="s">
        <v>2706</v>
      </c>
      <c r="E1336" s="51">
        <v>2.02600000000507E14</v>
      </c>
      <c r="F1336" s="53" t="s">
        <v>1501</v>
      </c>
      <c r="G1336" s="57">
        <f t="array" ref="G1336">IF(F1336&lt;&gt;"",INDEX(tb_MainDatabase[Barcode],MATCH(F1336,tb_MainDatabase[Link],0)),"")</f>
        <v>8857128012054</v>
      </c>
      <c r="H1336" s="62" t="str">
        <f t="array" ref="H1336">IF(F1336&lt;&gt;"",INDEX(tb_MainDatabase[Grand],MATCH(F1336,tb_MainDatabase[Link],0)),"")</f>
        <v>EDP</v>
      </c>
      <c r="I1336" s="62" t="str">
        <f t="array" ref="I1336">IF(F1336&lt;&gt;"",INDEX(tb_MainDatabase[Size],MATCH(F1336,tb_MainDatabase[Link],0)),"")</f>
        <v>4 ml.</v>
      </c>
      <c r="J1336" s="65">
        <v>1.0</v>
      </c>
      <c r="K1336" s="57">
        <f t="array" ref="K1336">IF(F1336&lt;&gt;"",INDEX(tb_MainDatabase[ราคา],MATCH(F1336,tb_MainDatabase[Link],0)),"")*J1336</f>
        <v>179</v>
      </c>
      <c r="L1336" s="65">
        <v>179.0</v>
      </c>
      <c r="M1336" s="57">
        <f t="shared" si="2"/>
        <v>0</v>
      </c>
      <c r="N1336" s="75">
        <f t="shared" si="3"/>
        <v>0</v>
      </c>
      <c r="O1336" s="77"/>
      <c r="P1336" s="107"/>
      <c r="Q1336" s="80"/>
      <c r="R1336" s="84">
        <f t="shared" si="4"/>
        <v>0</v>
      </c>
      <c r="S1336" s="84"/>
      <c r="T1336" s="84"/>
    </row>
    <row r="1337" ht="22.5" customHeight="1">
      <c r="A1337" s="41" t="s">
        <v>1191</v>
      </c>
      <c r="B1337" s="44">
        <v>46113.0</v>
      </c>
      <c r="C1337" s="46" t="s">
        <v>1192</v>
      </c>
      <c r="D1337" s="48" t="s">
        <v>2714</v>
      </c>
      <c r="E1337" s="51">
        <v>2.02600000000508E14</v>
      </c>
      <c r="F1337" s="53" t="s">
        <v>298</v>
      </c>
      <c r="G1337" s="57">
        <f t="array" ref="G1337">IF(F1337&lt;&gt;"",INDEX(tb_MainDatabase[Barcode],MATCH(F1337,tb_MainDatabase[Link],0)),"")</f>
        <v>8857128011683</v>
      </c>
      <c r="H1337" s="62" t="str">
        <f t="array" ref="H1337">IF(F1337&lt;&gt;"",INDEX(tb_MainDatabase[Grand],MATCH(F1337,tb_MainDatabase[Link],0)),"")</f>
        <v>EDP+</v>
      </c>
      <c r="I1337" s="62" t="str">
        <f t="array" ref="I1337">IF(F1337&lt;&gt;"",INDEX(tb_MainDatabase[Size],MATCH(F1337,tb_MainDatabase[Link],0)),"")</f>
        <v>50 ml.</v>
      </c>
      <c r="J1337" s="65">
        <v>1.0</v>
      </c>
      <c r="K1337" s="57">
        <f t="array" ref="K1337">IF(F1337&lt;&gt;"",INDEX(tb_MainDatabase[ราคา],MATCH(F1337,tb_MainDatabase[Link],0)),"")*J1337</f>
        <v>2890</v>
      </c>
      <c r="L1337" s="65">
        <v>200.0</v>
      </c>
      <c r="M1337" s="57">
        <f t="shared" si="2"/>
        <v>2690</v>
      </c>
      <c r="N1337" s="75">
        <f t="shared" si="3"/>
        <v>2690</v>
      </c>
      <c r="O1337" s="77" t="s">
        <v>370</v>
      </c>
      <c r="P1337" s="142">
        <v>46113.0</v>
      </c>
      <c r="Q1337" s="80">
        <v>0.8888888888888888</v>
      </c>
      <c r="R1337" s="84" t="str">
        <f t="shared" si="4"/>
        <v>1775053160112295200</v>
      </c>
      <c r="S1337" s="84"/>
      <c r="T1337" s="84"/>
    </row>
    <row r="1338" ht="22.5" customHeight="1">
      <c r="A1338" s="41" t="s">
        <v>1191</v>
      </c>
      <c r="B1338" s="44">
        <v>46113.0</v>
      </c>
      <c r="C1338" s="46" t="s">
        <v>1192</v>
      </c>
      <c r="D1338" s="48" t="s">
        <v>2714</v>
      </c>
      <c r="E1338" s="51">
        <v>2.02600000000508E14</v>
      </c>
      <c r="F1338" s="53" t="s">
        <v>141</v>
      </c>
      <c r="G1338" s="57">
        <f t="array" ref="G1338">IF(F1338&lt;&gt;"",INDEX(tb_MainDatabase[Barcode],MATCH(F1338,tb_MainDatabase[Link],0)),"")</f>
        <v>8857128012037</v>
      </c>
      <c r="H1338" s="62" t="str">
        <f t="array" ref="H1338">IF(F1338&lt;&gt;"",INDEX(tb_MainDatabase[Grand],MATCH(F1338,tb_MainDatabase[Link],0)),"")</f>
        <v>EDP</v>
      </c>
      <c r="I1338" s="62" t="str">
        <f t="array" ref="I1338">IF(F1338&lt;&gt;"",INDEX(tb_MainDatabase[Size],MATCH(F1338,tb_MainDatabase[Link],0)),"")</f>
        <v>10 ml.</v>
      </c>
      <c r="J1338" s="65">
        <v>1.0</v>
      </c>
      <c r="K1338" s="57">
        <f t="array" ref="K1338">IF(F1338&lt;&gt;"",INDEX(tb_MainDatabase[ราคา],MATCH(F1338,tb_MainDatabase[Link],0)),"")*J1338</f>
        <v>450</v>
      </c>
      <c r="L1338" s="65">
        <v>450.0</v>
      </c>
      <c r="M1338" s="57">
        <f t="shared" si="2"/>
        <v>0</v>
      </c>
      <c r="N1338" s="75">
        <f t="shared" si="3"/>
        <v>0</v>
      </c>
      <c r="O1338" s="77"/>
      <c r="P1338" s="107"/>
      <c r="Q1338" s="80"/>
      <c r="R1338" s="84">
        <f t="shared" si="4"/>
        <v>0</v>
      </c>
      <c r="S1338" s="84"/>
      <c r="T1338" s="84"/>
    </row>
    <row r="1339" ht="22.5" customHeight="1">
      <c r="A1339" s="41" t="s">
        <v>1191</v>
      </c>
      <c r="B1339" s="44">
        <v>46114.0</v>
      </c>
      <c r="C1339" s="46" t="s">
        <v>601</v>
      </c>
      <c r="D1339" s="48" t="s">
        <v>2722</v>
      </c>
      <c r="E1339" s="51">
        <v>2.02600000000509E14</v>
      </c>
      <c r="F1339" s="53" t="s">
        <v>210</v>
      </c>
      <c r="G1339" s="57">
        <f t="array" ref="G1339">IF(F1339&lt;&gt;"",INDEX(tb_MainDatabase[Barcode],MATCH(F1339,tb_MainDatabase[Link],0)),"")</f>
        <v>8857128012101</v>
      </c>
      <c r="H1339" s="62" t="str">
        <f t="array" ref="H1339">IF(F1339&lt;&gt;"",INDEX(tb_MainDatabase[Grand],MATCH(F1339,tb_MainDatabase[Link],0)),"")</f>
        <v>EDP+</v>
      </c>
      <c r="I1339" s="62" t="str">
        <f t="array" ref="I1339">IF(F1339&lt;&gt;"",INDEX(tb_MainDatabase[Size],MATCH(F1339,tb_MainDatabase[Link],0)),"")</f>
        <v>10 ml.</v>
      </c>
      <c r="J1339" s="65">
        <v>1.0</v>
      </c>
      <c r="K1339" s="57">
        <f t="array" ref="K1339">IF(F1339&lt;&gt;"",INDEX(tb_MainDatabase[ราคา],MATCH(F1339,tb_MainDatabase[Link],0)),"")*J1339</f>
        <v>650</v>
      </c>
      <c r="L1339" s="65">
        <v>50.0</v>
      </c>
      <c r="M1339" s="57">
        <f t="shared" si="2"/>
        <v>600</v>
      </c>
      <c r="N1339" s="75">
        <f t="shared" si="3"/>
        <v>1000</v>
      </c>
      <c r="O1339" s="77" t="s">
        <v>370</v>
      </c>
      <c r="P1339" s="142">
        <v>46114.0</v>
      </c>
      <c r="Q1339" s="80">
        <v>0.7465277777777778</v>
      </c>
      <c r="R1339" s="84" t="str">
        <f t="shared" si="4"/>
        <v>1775127218650585718</v>
      </c>
      <c r="S1339" s="84"/>
      <c r="T1339" s="84"/>
    </row>
    <row r="1340" ht="22.5" customHeight="1">
      <c r="A1340" s="41" t="s">
        <v>1191</v>
      </c>
      <c r="B1340" s="44">
        <v>46114.0</v>
      </c>
      <c r="C1340" s="46" t="s">
        <v>601</v>
      </c>
      <c r="D1340" s="48" t="s">
        <v>2722</v>
      </c>
      <c r="E1340" s="51">
        <v>2.02600000000509E14</v>
      </c>
      <c r="F1340" s="53" t="s">
        <v>94</v>
      </c>
      <c r="G1340" s="57">
        <f t="array" ref="G1340">IF(F1340&lt;&gt;"",INDEX(tb_MainDatabase[Barcode],MATCH(F1340,tb_MainDatabase[Link],0)),"")</f>
        <v>8857128012039</v>
      </c>
      <c r="H1340" s="62" t="str">
        <f t="array" ref="H1340">IF(F1340&lt;&gt;"",INDEX(tb_MainDatabase[Grand],MATCH(F1340,tb_MainDatabase[Link],0)),"")</f>
        <v>EDP</v>
      </c>
      <c r="I1340" s="62" t="str">
        <f t="array" ref="I1340">IF(F1340&lt;&gt;"",INDEX(tb_MainDatabase[Size],MATCH(F1340,tb_MainDatabase[Link],0)),"")</f>
        <v>10 ml.</v>
      </c>
      <c r="J1340" s="65">
        <v>1.0</v>
      </c>
      <c r="K1340" s="57">
        <f t="array" ref="K1340">IF(F1340&lt;&gt;"",INDEX(tb_MainDatabase[ราคา],MATCH(F1340,tb_MainDatabase[Link],0)),"")*J1340</f>
        <v>450</v>
      </c>
      <c r="L1340" s="65">
        <v>50.0</v>
      </c>
      <c r="M1340" s="57">
        <f t="shared" si="2"/>
        <v>400</v>
      </c>
      <c r="N1340" s="75">
        <f t="shared" si="3"/>
        <v>0</v>
      </c>
      <c r="O1340" s="77"/>
      <c r="P1340" s="107"/>
      <c r="Q1340" s="80"/>
      <c r="R1340" s="84">
        <f t="shared" si="4"/>
        <v>0</v>
      </c>
      <c r="S1340" s="84"/>
      <c r="T1340" s="84"/>
    </row>
    <row r="1341" ht="22.5" customHeight="1">
      <c r="A1341" s="41" t="s">
        <v>1191</v>
      </c>
      <c r="B1341" s="44">
        <v>46114.0</v>
      </c>
      <c r="C1341" s="46" t="s">
        <v>601</v>
      </c>
      <c r="D1341" s="48" t="s">
        <v>2722</v>
      </c>
      <c r="E1341" s="51">
        <v>2.02600000000509E14</v>
      </c>
      <c r="F1341" s="53" t="s">
        <v>1501</v>
      </c>
      <c r="G1341" s="57">
        <f t="array" ref="G1341">IF(F1341&lt;&gt;"",INDEX(tb_MainDatabase[Barcode],MATCH(F1341,tb_MainDatabase[Link],0)),"")</f>
        <v>8857128012054</v>
      </c>
      <c r="H1341" s="62" t="str">
        <f t="array" ref="H1341">IF(F1341&lt;&gt;"",INDEX(tb_MainDatabase[Grand],MATCH(F1341,tb_MainDatabase[Link],0)),"")</f>
        <v>EDP</v>
      </c>
      <c r="I1341" s="62" t="str">
        <f t="array" ref="I1341">IF(F1341&lt;&gt;"",INDEX(tb_MainDatabase[Size],MATCH(F1341,tb_MainDatabase[Link],0)),"")</f>
        <v>4 ml.</v>
      </c>
      <c r="J1341" s="65">
        <v>1.0</v>
      </c>
      <c r="K1341" s="57">
        <f t="array" ref="K1341">IF(F1341&lt;&gt;"",INDEX(tb_MainDatabase[ราคา],MATCH(F1341,tb_MainDatabase[Link],0)),"")*J1341</f>
        <v>179</v>
      </c>
      <c r="L1341" s="65">
        <v>179.0</v>
      </c>
      <c r="M1341" s="57">
        <f t="shared" si="2"/>
        <v>0</v>
      </c>
      <c r="N1341" s="75">
        <f t="shared" si="3"/>
        <v>0</v>
      </c>
      <c r="O1341" s="77"/>
      <c r="P1341" s="107"/>
      <c r="Q1341" s="80"/>
      <c r="R1341" s="84">
        <f t="shared" si="4"/>
        <v>0</v>
      </c>
      <c r="S1341" s="84"/>
      <c r="T1341" s="84"/>
    </row>
    <row r="1342" ht="22.5" customHeight="1">
      <c r="A1342" s="41" t="s">
        <v>1191</v>
      </c>
      <c r="B1342" s="44">
        <v>46114.0</v>
      </c>
      <c r="C1342" s="46" t="s">
        <v>601</v>
      </c>
      <c r="D1342" s="48" t="s">
        <v>2728</v>
      </c>
      <c r="E1342" s="51">
        <v>2.0260000000051E14</v>
      </c>
      <c r="F1342" s="53" t="s">
        <v>146</v>
      </c>
      <c r="G1342" s="57">
        <f t="array" ref="G1342">IF(F1342&lt;&gt;"",INDEX(tb_MainDatabase[Barcode],MATCH(F1342,tb_MainDatabase[Link],0)),"")</f>
        <v>8857128012026</v>
      </c>
      <c r="H1342" s="62" t="str">
        <f t="array" ref="H1342">IF(F1342&lt;&gt;"",INDEX(tb_MainDatabase[Grand],MATCH(F1342,tb_MainDatabase[Link],0)),"")</f>
        <v>EDP</v>
      </c>
      <c r="I1342" s="62" t="str">
        <f t="array" ref="I1342">IF(F1342&lt;&gt;"",INDEX(tb_MainDatabase[Size],MATCH(F1342,tb_MainDatabase[Link],0)),"")</f>
        <v>10 ml.</v>
      </c>
      <c r="J1342" s="65">
        <v>1.0</v>
      </c>
      <c r="K1342" s="57">
        <f t="array" ref="K1342">IF(F1342&lt;&gt;"",INDEX(tb_MainDatabase[ราคา],MATCH(F1342,tb_MainDatabase[Link],0)),"")*J1342</f>
        <v>450</v>
      </c>
      <c r="L1342" s="65">
        <v>50.0</v>
      </c>
      <c r="M1342" s="57">
        <f t="shared" si="2"/>
        <v>400</v>
      </c>
      <c r="N1342" s="75">
        <f t="shared" si="3"/>
        <v>400</v>
      </c>
      <c r="O1342" s="77" t="s">
        <v>60</v>
      </c>
      <c r="P1342" s="142">
        <v>46114.0</v>
      </c>
      <c r="Q1342" s="80">
        <v>0.7881944444444444</v>
      </c>
      <c r="R1342" s="84" t="str">
        <f t="shared" si="4"/>
        <v>1775130928364838661</v>
      </c>
      <c r="S1342" s="84"/>
      <c r="T1342" s="84"/>
    </row>
    <row r="1343" ht="22.5" customHeight="1">
      <c r="A1343" s="41" t="s">
        <v>1191</v>
      </c>
      <c r="B1343" s="44">
        <v>46114.0</v>
      </c>
      <c r="C1343" s="46" t="s">
        <v>601</v>
      </c>
      <c r="D1343" s="48" t="s">
        <v>2731</v>
      </c>
      <c r="E1343" s="51">
        <v>2.02600000000511E14</v>
      </c>
      <c r="F1343" s="53" t="s">
        <v>986</v>
      </c>
      <c r="G1343" s="57">
        <f t="array" ref="G1343">IF(F1343&lt;&gt;"",INDEX(tb_MainDatabase[Barcode],MATCH(F1343,tb_MainDatabase[Link],0)),"")</f>
        <v>8857128012065</v>
      </c>
      <c r="H1343" s="62" t="str">
        <f t="array" ref="H1343">IF(F1343&lt;&gt;"",INDEX(tb_MainDatabase[Grand],MATCH(F1343,tb_MainDatabase[Link],0)),"")</f>
        <v>EDP</v>
      </c>
      <c r="I1343" s="62" t="str">
        <f t="array" ref="I1343">IF(F1343&lt;&gt;"",INDEX(tb_MainDatabase[Size],MATCH(F1343,tb_MainDatabase[Link],0)),"")</f>
        <v>10 ml.</v>
      </c>
      <c r="J1343" s="65">
        <v>1.0</v>
      </c>
      <c r="K1343" s="57">
        <f t="array" ref="K1343">IF(F1343&lt;&gt;"",INDEX(tb_MainDatabase[ราคา],MATCH(F1343,tb_MainDatabase[Link],0)),"")*J1343</f>
        <v>450</v>
      </c>
      <c r="L1343" s="65">
        <v>50.0</v>
      </c>
      <c r="M1343" s="57">
        <f t="shared" si="2"/>
        <v>400</v>
      </c>
      <c r="N1343" s="75">
        <f t="shared" si="3"/>
        <v>800</v>
      </c>
      <c r="O1343" s="77" t="s">
        <v>133</v>
      </c>
      <c r="P1343" s="142">
        <v>46114.0</v>
      </c>
      <c r="Q1343" s="80">
        <v>0.8395833333333333</v>
      </c>
      <c r="R1343" s="84" t="str">
        <f t="shared" si="4"/>
        <v>1775135306134955810</v>
      </c>
      <c r="S1343" s="84"/>
      <c r="T1343" s="84"/>
    </row>
    <row r="1344" ht="22.5" customHeight="1">
      <c r="A1344" s="41" t="s">
        <v>1191</v>
      </c>
      <c r="B1344" s="44">
        <v>46114.0</v>
      </c>
      <c r="C1344" s="46" t="s">
        <v>601</v>
      </c>
      <c r="D1344" s="48" t="s">
        <v>2731</v>
      </c>
      <c r="E1344" s="51">
        <v>2.02600000000511E14</v>
      </c>
      <c r="F1344" s="53" t="s">
        <v>372</v>
      </c>
      <c r="G1344" s="57">
        <f t="array" ref="G1344">IF(F1344&lt;&gt;"",INDEX(tb_MainDatabase[Barcode],MATCH(F1344,tb_MainDatabase[Link],0)),"")</f>
        <v>8857128012032</v>
      </c>
      <c r="H1344" s="62" t="str">
        <f t="array" ref="H1344">IF(F1344&lt;&gt;"",INDEX(tb_MainDatabase[Grand],MATCH(F1344,tb_MainDatabase[Link],0)),"")</f>
        <v>EDP</v>
      </c>
      <c r="I1344" s="62" t="str">
        <f t="array" ref="I1344">IF(F1344&lt;&gt;"",INDEX(tb_MainDatabase[Size],MATCH(F1344,tb_MainDatabase[Link],0)),"")</f>
        <v>10 ml.</v>
      </c>
      <c r="J1344" s="65">
        <v>1.0</v>
      </c>
      <c r="K1344" s="57">
        <f t="array" ref="K1344">IF(F1344&lt;&gt;"",INDEX(tb_MainDatabase[ราคา],MATCH(F1344,tb_MainDatabase[Link],0)),"")*J1344</f>
        <v>450</v>
      </c>
      <c r="L1344" s="65">
        <v>50.0</v>
      </c>
      <c r="M1344" s="57">
        <f t="shared" si="2"/>
        <v>400</v>
      </c>
      <c r="N1344" s="75">
        <f t="shared" si="3"/>
        <v>0</v>
      </c>
      <c r="O1344" s="77"/>
      <c r="P1344" s="142"/>
      <c r="Q1344" s="80"/>
      <c r="R1344" s="84">
        <f t="shared" si="4"/>
        <v>0</v>
      </c>
      <c r="S1344" s="84"/>
      <c r="T1344" s="84"/>
    </row>
    <row r="1345" ht="22.5" customHeight="1">
      <c r="A1345" s="41" t="s">
        <v>1191</v>
      </c>
      <c r="B1345" s="44">
        <v>46115.0</v>
      </c>
      <c r="C1345" s="46" t="s">
        <v>1192</v>
      </c>
      <c r="D1345" s="48" t="s">
        <v>2735</v>
      </c>
      <c r="E1345" s="51">
        <v>2.02600000000512E14</v>
      </c>
      <c r="F1345" s="53" t="s">
        <v>81</v>
      </c>
      <c r="G1345" s="57">
        <f t="array" ref="G1345">IF(F1345&lt;&gt;"",INDEX(tb_MainDatabase[Barcode],MATCH(F1345,tb_MainDatabase[Link],0)),"")</f>
        <v>8857128011119</v>
      </c>
      <c r="H1345" s="62" t="str">
        <f t="array" ref="H1345">IF(F1345&lt;&gt;"",INDEX(tb_MainDatabase[Grand],MATCH(F1345,tb_MainDatabase[Link],0)),"")</f>
        <v>EDP</v>
      </c>
      <c r="I1345" s="62" t="str">
        <f t="array" ref="I1345">IF(F1345&lt;&gt;"",INDEX(tb_MainDatabase[Size],MATCH(F1345,tb_MainDatabase[Link],0)),"")</f>
        <v>50 ml.</v>
      </c>
      <c r="J1345" s="65">
        <v>1.0</v>
      </c>
      <c r="K1345" s="57">
        <f t="array" ref="K1345">IF(F1345&lt;&gt;"",INDEX(tb_MainDatabase[ราคา],MATCH(F1345,tb_MainDatabase[Link],0)),"")*J1345</f>
        <v>1890</v>
      </c>
      <c r="L1345" s="65">
        <v>200.0</v>
      </c>
      <c r="M1345" s="57">
        <f t="shared" si="2"/>
        <v>1690</v>
      </c>
      <c r="N1345" s="75">
        <f t="shared" si="3"/>
        <v>3380</v>
      </c>
      <c r="O1345" s="77" t="s">
        <v>370</v>
      </c>
      <c r="P1345" s="142">
        <v>46115.0</v>
      </c>
      <c r="Q1345" s="80">
        <v>0.575</v>
      </c>
      <c r="R1345" s="84" t="str">
        <f t="shared" si="4"/>
        <v>1775198789964995256</v>
      </c>
      <c r="S1345" s="84"/>
      <c r="T1345" s="84"/>
    </row>
    <row r="1346" ht="22.5" customHeight="1">
      <c r="A1346" s="41" t="s">
        <v>1191</v>
      </c>
      <c r="B1346" s="44">
        <v>46115.0</v>
      </c>
      <c r="C1346" s="46" t="s">
        <v>1192</v>
      </c>
      <c r="D1346" s="48" t="s">
        <v>2735</v>
      </c>
      <c r="E1346" s="51">
        <v>2.02600000000512E14</v>
      </c>
      <c r="F1346" s="53" t="s">
        <v>93</v>
      </c>
      <c r="G1346" s="57">
        <f t="array" ref="G1346">IF(F1346&lt;&gt;"",INDEX(tb_MainDatabase[Barcode],MATCH(F1346,tb_MainDatabase[Link],0)),"")</f>
        <v>8857128011171</v>
      </c>
      <c r="H1346" s="62" t="str">
        <f t="array" ref="H1346">IF(F1346&lt;&gt;"",INDEX(tb_MainDatabase[Grand],MATCH(F1346,tb_MainDatabase[Link],0)),"")</f>
        <v>EDP</v>
      </c>
      <c r="I1346" s="62" t="str">
        <f t="array" ref="I1346">IF(F1346&lt;&gt;"",INDEX(tb_MainDatabase[Size],MATCH(F1346,tb_MainDatabase[Link],0)),"")</f>
        <v>50 ml.</v>
      </c>
      <c r="J1346" s="65">
        <v>1.0</v>
      </c>
      <c r="K1346" s="57">
        <f t="array" ref="K1346">IF(F1346&lt;&gt;"",INDEX(tb_MainDatabase[ราคา],MATCH(F1346,tb_MainDatabase[Link],0)),"")*J1346</f>
        <v>1890</v>
      </c>
      <c r="L1346" s="65">
        <v>200.0</v>
      </c>
      <c r="M1346" s="57">
        <f t="shared" si="2"/>
        <v>1690</v>
      </c>
      <c r="N1346" s="75">
        <f t="shared" si="3"/>
        <v>0</v>
      </c>
      <c r="O1346" s="77"/>
      <c r="P1346" s="107"/>
      <c r="Q1346" s="80"/>
      <c r="R1346" s="84">
        <f t="shared" si="4"/>
        <v>0</v>
      </c>
      <c r="S1346" s="84"/>
      <c r="T1346" s="84"/>
    </row>
    <row r="1347" ht="22.5" customHeight="1">
      <c r="A1347" s="41" t="s">
        <v>1191</v>
      </c>
      <c r="B1347" s="44">
        <v>46115.0</v>
      </c>
      <c r="C1347" s="46" t="s">
        <v>1192</v>
      </c>
      <c r="D1347" s="48" t="s">
        <v>2735</v>
      </c>
      <c r="E1347" s="51">
        <v>2.02600000000512E14</v>
      </c>
      <c r="F1347" s="53" t="s">
        <v>1785</v>
      </c>
      <c r="G1347" s="57">
        <f t="array" ref="G1347">IF(F1347&lt;&gt;"",INDEX(tb_MainDatabase[Barcode],MATCH(F1347,tb_MainDatabase[Link],0)),"")</f>
        <v>8857128012146</v>
      </c>
      <c r="H1347" s="62" t="str">
        <f t="array" ref="H1347">IF(F1347&lt;&gt;"",INDEX(tb_MainDatabase[Grand],MATCH(F1347,tb_MainDatabase[Link],0)),"")</f>
        <v>EDP</v>
      </c>
      <c r="I1347" s="62" t="str">
        <f t="array" ref="I1347">IF(F1347&lt;&gt;"",INDEX(tb_MainDatabase[Size],MATCH(F1347,tb_MainDatabase[Link],0)),"")</f>
        <v>10 ml.</v>
      </c>
      <c r="J1347" s="65">
        <v>1.0</v>
      </c>
      <c r="K1347" s="57">
        <f t="array" ref="K1347">IF(F1347&lt;&gt;"",INDEX(tb_MainDatabase[ราคา],MATCH(F1347,tb_MainDatabase[Link],0)),"")*J1347</f>
        <v>450</v>
      </c>
      <c r="L1347" s="65">
        <v>450.0</v>
      </c>
      <c r="M1347" s="57">
        <f t="shared" si="2"/>
        <v>0</v>
      </c>
      <c r="N1347" s="75">
        <f t="shared" si="3"/>
        <v>0</v>
      </c>
      <c r="O1347" s="77"/>
      <c r="P1347" s="107"/>
      <c r="Q1347" s="80"/>
      <c r="R1347" s="84">
        <f t="shared" si="4"/>
        <v>0</v>
      </c>
      <c r="S1347" s="84"/>
      <c r="T1347" s="84"/>
    </row>
    <row r="1348" ht="22.5" customHeight="1">
      <c r="A1348" s="41" t="s">
        <v>1191</v>
      </c>
      <c r="B1348" s="44">
        <v>46115.0</v>
      </c>
      <c r="C1348" s="46" t="s">
        <v>1192</v>
      </c>
      <c r="D1348" s="48" t="s">
        <v>2735</v>
      </c>
      <c r="E1348" s="51">
        <v>2.02600000000512E14</v>
      </c>
      <c r="F1348" s="53" t="s">
        <v>280</v>
      </c>
      <c r="G1348" s="57">
        <f t="array" ref="G1348">IF(F1348&lt;&gt;"",INDEX(tb_MainDatabase[Barcode],MATCH(F1348,tb_MainDatabase[Link],0)),"")</f>
        <v>8857128012042</v>
      </c>
      <c r="H1348" s="62" t="str">
        <f t="array" ref="H1348">IF(F1348&lt;&gt;"",INDEX(tb_MainDatabase[Grand],MATCH(F1348,tb_MainDatabase[Link],0)),"")</f>
        <v>EDP</v>
      </c>
      <c r="I1348" s="62" t="str">
        <f t="array" ref="I1348">IF(F1348&lt;&gt;"",INDEX(tb_MainDatabase[Size],MATCH(F1348,tb_MainDatabase[Link],0)),"")</f>
        <v>10 ml.</v>
      </c>
      <c r="J1348" s="65">
        <v>1.0</v>
      </c>
      <c r="K1348" s="57">
        <f t="array" ref="K1348">IF(F1348&lt;&gt;"",INDEX(tb_MainDatabase[ราคา],MATCH(F1348,tb_MainDatabase[Link],0)),"")*J1348</f>
        <v>450</v>
      </c>
      <c r="L1348" s="65">
        <v>450.0</v>
      </c>
      <c r="M1348" s="57">
        <f t="shared" si="2"/>
        <v>0</v>
      </c>
      <c r="N1348" s="75">
        <f t="shared" si="3"/>
        <v>0</v>
      </c>
      <c r="O1348" s="77"/>
      <c r="P1348" s="107"/>
      <c r="Q1348" s="80"/>
      <c r="R1348" s="84">
        <f t="shared" si="4"/>
        <v>0</v>
      </c>
      <c r="S1348" s="84"/>
      <c r="T1348" s="84"/>
    </row>
    <row r="1349" ht="22.5" customHeight="1">
      <c r="A1349" s="41" t="s">
        <v>1191</v>
      </c>
      <c r="B1349" s="44">
        <v>46115.0</v>
      </c>
      <c r="C1349" s="46" t="s">
        <v>1192</v>
      </c>
      <c r="D1349" s="48" t="s">
        <v>2744</v>
      </c>
      <c r="E1349" s="51">
        <v>2.02600000000513E14</v>
      </c>
      <c r="F1349" s="53" t="s">
        <v>1108</v>
      </c>
      <c r="G1349" s="57">
        <f t="array" ref="G1349">IF(F1349&lt;&gt;"",INDEX(tb_MainDatabase[Barcode],MATCH(F1349,tb_MainDatabase[Link],0)),"")</f>
        <v>8857128012144</v>
      </c>
      <c r="H1349" s="62" t="str">
        <f t="array" ref="H1349">IF(F1349&lt;&gt;"",INDEX(tb_MainDatabase[Grand],MATCH(F1349,tb_MainDatabase[Link],0)),"")</f>
        <v>EDP</v>
      </c>
      <c r="I1349" s="62" t="str">
        <f t="array" ref="I1349">IF(F1349&lt;&gt;"",INDEX(tb_MainDatabase[Size],MATCH(F1349,tb_MainDatabase[Link],0)),"")</f>
        <v>50 ml.</v>
      </c>
      <c r="J1349" s="65">
        <v>1.0</v>
      </c>
      <c r="K1349" s="57">
        <f t="array" ref="K1349">IF(F1349&lt;&gt;"",INDEX(tb_MainDatabase[ราคา],MATCH(F1349,tb_MainDatabase[Link],0)),"")*J1349</f>
        <v>1890</v>
      </c>
      <c r="L1349" s="65">
        <v>200.0</v>
      </c>
      <c r="M1349" s="57">
        <f t="shared" si="2"/>
        <v>1690</v>
      </c>
      <c r="N1349" s="75">
        <f t="shared" si="3"/>
        <v>1690</v>
      </c>
      <c r="O1349" s="77" t="s">
        <v>370</v>
      </c>
      <c r="P1349" s="142">
        <v>46115.0</v>
      </c>
      <c r="Q1349" s="80">
        <v>0.5763888888888888</v>
      </c>
      <c r="R1349" s="84" t="str">
        <f t="shared" si="4"/>
        <v>1775198963921775151</v>
      </c>
      <c r="S1349" s="84"/>
      <c r="T1349" s="84"/>
    </row>
    <row r="1350" ht="22.5" customHeight="1">
      <c r="A1350" s="41" t="s">
        <v>1191</v>
      </c>
      <c r="B1350" s="44">
        <v>46115.0</v>
      </c>
      <c r="C1350" s="46" t="s">
        <v>1192</v>
      </c>
      <c r="D1350" s="48" t="s">
        <v>2744</v>
      </c>
      <c r="E1350" s="51">
        <v>2.02600000000513E14</v>
      </c>
      <c r="F1350" s="53" t="s">
        <v>280</v>
      </c>
      <c r="G1350" s="57">
        <f t="array" ref="G1350">IF(F1350&lt;&gt;"",INDEX(tb_MainDatabase[Barcode],MATCH(F1350,tb_MainDatabase[Link],0)),"")</f>
        <v>8857128012042</v>
      </c>
      <c r="H1350" s="62" t="str">
        <f t="array" ref="H1350">IF(F1350&lt;&gt;"",INDEX(tb_MainDatabase[Grand],MATCH(F1350,tb_MainDatabase[Link],0)),"")</f>
        <v>EDP</v>
      </c>
      <c r="I1350" s="62" t="str">
        <f t="array" ref="I1350">IF(F1350&lt;&gt;"",INDEX(tb_MainDatabase[Size],MATCH(F1350,tb_MainDatabase[Link],0)),"")</f>
        <v>10 ml.</v>
      </c>
      <c r="J1350" s="65">
        <v>1.0</v>
      </c>
      <c r="K1350" s="57">
        <f t="array" ref="K1350">IF(F1350&lt;&gt;"",INDEX(tb_MainDatabase[ราคา],MATCH(F1350,tb_MainDatabase[Link],0)),"")*J1350</f>
        <v>450</v>
      </c>
      <c r="L1350" s="65">
        <v>450.0</v>
      </c>
      <c r="M1350" s="57">
        <f t="shared" si="2"/>
        <v>0</v>
      </c>
      <c r="N1350" s="75">
        <f t="shared" si="3"/>
        <v>0</v>
      </c>
      <c r="O1350" s="77"/>
      <c r="P1350" s="107"/>
      <c r="Q1350" s="80"/>
      <c r="R1350" s="84">
        <f t="shared" si="4"/>
        <v>0</v>
      </c>
      <c r="S1350" s="84"/>
      <c r="T1350" s="84"/>
    </row>
    <row r="1351" ht="22.5" customHeight="1">
      <c r="A1351" s="41" t="s">
        <v>1191</v>
      </c>
      <c r="B1351" s="44">
        <v>46115.0</v>
      </c>
      <c r="C1351" s="46" t="s">
        <v>1192</v>
      </c>
      <c r="D1351" s="48" t="s">
        <v>2748</v>
      </c>
      <c r="E1351" s="51">
        <v>2.02600000000514E14</v>
      </c>
      <c r="F1351" s="53" t="s">
        <v>372</v>
      </c>
      <c r="G1351" s="57">
        <f t="array" ref="G1351">IF(F1351&lt;&gt;"",INDEX(tb_MainDatabase[Barcode],MATCH(F1351,tb_MainDatabase[Link],0)),"")</f>
        <v>8857128012032</v>
      </c>
      <c r="H1351" s="62" t="str">
        <f t="array" ref="H1351">IF(F1351&lt;&gt;"",INDEX(tb_MainDatabase[Grand],MATCH(F1351,tb_MainDatabase[Link],0)),"")</f>
        <v>EDP</v>
      </c>
      <c r="I1351" s="62" t="str">
        <f t="array" ref="I1351">IF(F1351&lt;&gt;"",INDEX(tb_MainDatabase[Size],MATCH(F1351,tb_MainDatabase[Link],0)),"")</f>
        <v>10 ml.</v>
      </c>
      <c r="J1351" s="65">
        <v>1.0</v>
      </c>
      <c r="K1351" s="57">
        <f t="array" ref="K1351">IF(F1351&lt;&gt;"",INDEX(tb_MainDatabase[ราคา],MATCH(F1351,tb_MainDatabase[Link],0)),"")*J1351</f>
        <v>450</v>
      </c>
      <c r="L1351" s="65">
        <v>50.0</v>
      </c>
      <c r="M1351" s="57">
        <f t="shared" si="2"/>
        <v>400</v>
      </c>
      <c r="N1351" s="75">
        <f t="shared" si="3"/>
        <v>400</v>
      </c>
      <c r="O1351" s="77" t="s">
        <v>133</v>
      </c>
      <c r="P1351" s="142">
        <v>46115.0</v>
      </c>
      <c r="Q1351" s="80">
        <v>0.5916666666666667</v>
      </c>
      <c r="R1351" s="84" t="str">
        <f t="shared" si="4"/>
        <v>1775200304378522781</v>
      </c>
      <c r="S1351" s="84"/>
      <c r="T1351" s="84"/>
    </row>
    <row r="1352" ht="22.5" customHeight="1">
      <c r="A1352" s="41" t="s">
        <v>1191</v>
      </c>
      <c r="B1352" s="44">
        <v>46115.0</v>
      </c>
      <c r="C1352" s="46" t="s">
        <v>1192</v>
      </c>
      <c r="D1352" s="48" t="s">
        <v>2751</v>
      </c>
      <c r="E1352" s="51">
        <v>2.02600000000515E14</v>
      </c>
      <c r="F1352" s="53" t="s">
        <v>77</v>
      </c>
      <c r="G1352" s="57">
        <f t="array" ref="G1352">IF(F1352&lt;&gt;"",INDEX(tb_MainDatabase[Barcode],MATCH(F1352,tb_MainDatabase[Link],0)),"")</f>
        <v>8857128012030</v>
      </c>
      <c r="H1352" s="62" t="str">
        <f t="array" ref="H1352">IF(F1352&lt;&gt;"",INDEX(tb_MainDatabase[Grand],MATCH(F1352,tb_MainDatabase[Link],0)),"")</f>
        <v>EDP</v>
      </c>
      <c r="I1352" s="62" t="str">
        <f t="array" ref="I1352">IF(F1352&lt;&gt;"",INDEX(tb_MainDatabase[Size],MATCH(F1352,tb_MainDatabase[Link],0)),"")</f>
        <v>10 ml.</v>
      </c>
      <c r="J1352" s="65">
        <v>1.0</v>
      </c>
      <c r="K1352" s="57">
        <f t="array" ref="K1352">IF(F1352&lt;&gt;"",INDEX(tb_MainDatabase[ราคา],MATCH(F1352,tb_MainDatabase[Link],0)),"")*J1352</f>
        <v>450</v>
      </c>
      <c r="L1352" s="65">
        <v>50.0</v>
      </c>
      <c r="M1352" s="57">
        <f t="shared" si="2"/>
        <v>400</v>
      </c>
      <c r="N1352" s="75">
        <f t="shared" si="3"/>
        <v>400</v>
      </c>
      <c r="O1352" s="77" t="s">
        <v>133</v>
      </c>
      <c r="P1352" s="142">
        <v>46115.0</v>
      </c>
      <c r="Q1352" s="80">
        <v>0.6611111111111111</v>
      </c>
      <c r="R1352" s="84" t="str">
        <f t="shared" si="4"/>
        <v>1775206347295530028</v>
      </c>
      <c r="S1352" s="84"/>
      <c r="T1352" s="84"/>
    </row>
    <row r="1353" ht="22.5" customHeight="1">
      <c r="A1353" s="41" t="s">
        <v>1191</v>
      </c>
      <c r="B1353" s="44">
        <v>46115.0</v>
      </c>
      <c r="C1353" s="46" t="s">
        <v>1192</v>
      </c>
      <c r="D1353" s="48" t="s">
        <v>2753</v>
      </c>
      <c r="E1353" s="51">
        <v>2.02600000000516E14</v>
      </c>
      <c r="F1353" s="53" t="s">
        <v>93</v>
      </c>
      <c r="G1353" s="57">
        <f t="array" ref="G1353">IF(F1353&lt;&gt;"",INDEX(tb_MainDatabase[Barcode],MATCH(F1353,tb_MainDatabase[Link],0)),"")</f>
        <v>8857128011171</v>
      </c>
      <c r="H1353" s="62" t="str">
        <f t="array" ref="H1353">IF(F1353&lt;&gt;"",INDEX(tb_MainDatabase[Grand],MATCH(F1353,tb_MainDatabase[Link],0)),"")</f>
        <v>EDP</v>
      </c>
      <c r="I1353" s="62" t="str">
        <f t="array" ref="I1353">IF(F1353&lt;&gt;"",INDEX(tb_MainDatabase[Size],MATCH(F1353,tb_MainDatabase[Link],0)),"")</f>
        <v>50 ml.</v>
      </c>
      <c r="J1353" s="65">
        <v>1.0</v>
      </c>
      <c r="K1353" s="57">
        <f t="array" ref="K1353">IF(F1353&lt;&gt;"",INDEX(tb_MainDatabase[ราคา],MATCH(F1353,tb_MainDatabase[Link],0)),"")*J1353</f>
        <v>1890</v>
      </c>
      <c r="L1353" s="65">
        <v>200.0</v>
      </c>
      <c r="M1353" s="57">
        <f t="shared" si="2"/>
        <v>1690</v>
      </c>
      <c r="N1353" s="75">
        <f t="shared" si="3"/>
        <v>1690</v>
      </c>
      <c r="O1353" s="77" t="s">
        <v>370</v>
      </c>
      <c r="P1353" s="142">
        <v>46115.0</v>
      </c>
      <c r="Q1353" s="80">
        <v>0.6708333333333333</v>
      </c>
      <c r="R1353" s="84" t="str">
        <f t="shared" si="4"/>
        <v>1775207181257645100</v>
      </c>
      <c r="S1353" s="84"/>
      <c r="T1353" s="84"/>
    </row>
    <row r="1354" ht="22.5" customHeight="1">
      <c r="A1354" s="41" t="s">
        <v>1191</v>
      </c>
      <c r="B1354" s="44">
        <v>46115.0</v>
      </c>
      <c r="C1354" s="46" t="s">
        <v>1192</v>
      </c>
      <c r="D1354" s="48" t="s">
        <v>2753</v>
      </c>
      <c r="E1354" s="51">
        <v>2.02600000000516E14</v>
      </c>
      <c r="F1354" s="53" t="s">
        <v>141</v>
      </c>
      <c r="G1354" s="57">
        <f t="array" ref="G1354">IF(F1354&lt;&gt;"",INDEX(tb_MainDatabase[Barcode],MATCH(F1354,tb_MainDatabase[Link],0)),"")</f>
        <v>8857128012037</v>
      </c>
      <c r="H1354" s="62" t="str">
        <f t="array" ref="H1354">IF(F1354&lt;&gt;"",INDEX(tb_MainDatabase[Grand],MATCH(F1354,tb_MainDatabase[Link],0)),"")</f>
        <v>EDP</v>
      </c>
      <c r="I1354" s="62" t="str">
        <f t="array" ref="I1354">IF(F1354&lt;&gt;"",INDEX(tb_MainDatabase[Size],MATCH(F1354,tb_MainDatabase[Link],0)),"")</f>
        <v>10 ml.</v>
      </c>
      <c r="J1354" s="65">
        <v>1.0</v>
      </c>
      <c r="K1354" s="57">
        <f t="array" ref="K1354">IF(F1354&lt;&gt;"",INDEX(tb_MainDatabase[ราคา],MATCH(F1354,tb_MainDatabase[Link],0)),"")*J1354</f>
        <v>450</v>
      </c>
      <c r="L1354" s="65">
        <v>450.0</v>
      </c>
      <c r="M1354" s="57">
        <f t="shared" si="2"/>
        <v>0</v>
      </c>
      <c r="N1354" s="75">
        <f t="shared" si="3"/>
        <v>0</v>
      </c>
      <c r="O1354" s="77"/>
      <c r="P1354" s="107"/>
      <c r="Q1354" s="80"/>
      <c r="R1354" s="84">
        <f t="shared" si="4"/>
        <v>0</v>
      </c>
      <c r="S1354" s="84"/>
      <c r="T1354" s="84"/>
    </row>
    <row r="1355" ht="22.5" customHeight="1">
      <c r="A1355" s="41" t="s">
        <v>1191</v>
      </c>
      <c r="B1355" s="44">
        <v>46115.0</v>
      </c>
      <c r="C1355" s="46" t="s">
        <v>1192</v>
      </c>
      <c r="D1355" s="48" t="s">
        <v>2757</v>
      </c>
      <c r="E1355" s="51">
        <v>2.02600000000517E14</v>
      </c>
      <c r="F1355" s="53" t="s">
        <v>45</v>
      </c>
      <c r="G1355" s="57">
        <f t="array" ref="G1355">IF(F1355&lt;&gt;"",INDEX(tb_MainDatabase[Barcode],MATCH(F1355,tb_MainDatabase[Link],0)),"")</f>
        <v>8857128011850</v>
      </c>
      <c r="H1355" s="62" t="str">
        <f t="array" ref="H1355">IF(F1355&lt;&gt;"",INDEX(tb_MainDatabase[Grand],MATCH(F1355,tb_MainDatabase[Link],0)),"")</f>
        <v>EDP</v>
      </c>
      <c r="I1355" s="62" t="str">
        <f t="array" ref="I1355">IF(F1355&lt;&gt;"",INDEX(tb_MainDatabase[Size],MATCH(F1355,tb_MainDatabase[Link],0)),"")</f>
        <v>30 ml.</v>
      </c>
      <c r="J1355" s="65">
        <v>1.0</v>
      </c>
      <c r="K1355" s="57">
        <f t="array" ref="K1355">IF(F1355&lt;&gt;"",INDEX(tb_MainDatabase[ราคา],MATCH(F1355,tb_MainDatabase[Link],0)),"")*J1355</f>
        <v>1290</v>
      </c>
      <c r="L1355" s="65">
        <v>100.0</v>
      </c>
      <c r="M1355" s="57">
        <f t="shared" si="2"/>
        <v>1190</v>
      </c>
      <c r="N1355" s="75">
        <f t="shared" si="3"/>
        <v>1590</v>
      </c>
      <c r="O1355" s="77" t="s">
        <v>370</v>
      </c>
      <c r="P1355" s="142">
        <v>46115.0</v>
      </c>
      <c r="Q1355" s="80">
        <v>0.7041666666666667</v>
      </c>
      <c r="R1355" s="84" t="str">
        <f t="shared" si="4"/>
        <v>1775209935183215478</v>
      </c>
      <c r="S1355" s="84"/>
      <c r="T1355" s="84"/>
    </row>
    <row r="1356" ht="22.5" customHeight="1">
      <c r="A1356" s="41" t="s">
        <v>1191</v>
      </c>
      <c r="B1356" s="44">
        <v>46115.0</v>
      </c>
      <c r="C1356" s="46" t="s">
        <v>1192</v>
      </c>
      <c r="D1356" s="48" t="s">
        <v>2757</v>
      </c>
      <c r="E1356" s="51">
        <v>2.02600000000517E14</v>
      </c>
      <c r="F1356" s="53" t="s">
        <v>141</v>
      </c>
      <c r="G1356" s="57">
        <f t="array" ref="G1356">IF(F1356&lt;&gt;"",INDEX(tb_MainDatabase[Barcode],MATCH(F1356,tb_MainDatabase[Link],0)),"")</f>
        <v>8857128012037</v>
      </c>
      <c r="H1356" s="62" t="str">
        <f t="array" ref="H1356">IF(F1356&lt;&gt;"",INDEX(tb_MainDatabase[Grand],MATCH(F1356,tb_MainDatabase[Link],0)),"")</f>
        <v>EDP</v>
      </c>
      <c r="I1356" s="62" t="str">
        <f t="array" ref="I1356">IF(F1356&lt;&gt;"",INDEX(tb_MainDatabase[Size],MATCH(F1356,tb_MainDatabase[Link],0)),"")</f>
        <v>10 ml.</v>
      </c>
      <c r="J1356" s="65">
        <v>1.0</v>
      </c>
      <c r="K1356" s="57">
        <f t="array" ref="K1356">IF(F1356&lt;&gt;"",INDEX(tb_MainDatabase[ราคา],MATCH(F1356,tb_MainDatabase[Link],0)),"")*J1356</f>
        <v>450</v>
      </c>
      <c r="L1356" s="65">
        <v>50.0</v>
      </c>
      <c r="M1356" s="57">
        <f t="shared" si="2"/>
        <v>400</v>
      </c>
      <c r="N1356" s="75">
        <f t="shared" si="3"/>
        <v>0</v>
      </c>
      <c r="O1356" s="77"/>
      <c r="P1356" s="107"/>
      <c r="Q1356" s="80"/>
      <c r="R1356" s="84">
        <f t="shared" si="4"/>
        <v>0</v>
      </c>
      <c r="S1356" s="84"/>
      <c r="T1356" s="84"/>
    </row>
    <row r="1357" ht="22.5" customHeight="1">
      <c r="A1357" s="41" t="s">
        <v>1191</v>
      </c>
      <c r="B1357" s="44">
        <v>46115.0</v>
      </c>
      <c r="C1357" s="46" t="s">
        <v>1192</v>
      </c>
      <c r="D1357" s="48" t="s">
        <v>2757</v>
      </c>
      <c r="E1357" s="51">
        <v>2.02600000000517E14</v>
      </c>
      <c r="F1357" s="53" t="s">
        <v>252</v>
      </c>
      <c r="G1357" s="57">
        <f t="array" ref="G1357">IF(F1357&lt;&gt;"",INDEX(tb_MainDatabase[Barcode],MATCH(F1357,tb_MainDatabase[Link],0)),"")</f>
        <v>8857128012035</v>
      </c>
      <c r="H1357" s="62" t="str">
        <f t="array" ref="H1357">IF(F1357&lt;&gt;"",INDEX(tb_MainDatabase[Grand],MATCH(F1357,tb_MainDatabase[Link],0)),"")</f>
        <v>EDP</v>
      </c>
      <c r="I1357" s="62" t="str">
        <f t="array" ref="I1357">IF(F1357&lt;&gt;"",INDEX(tb_MainDatabase[Size],MATCH(F1357,tb_MainDatabase[Link],0)),"")</f>
        <v>10 ml.</v>
      </c>
      <c r="J1357" s="65">
        <v>1.0</v>
      </c>
      <c r="K1357" s="57">
        <f t="array" ref="K1357">IF(F1357&lt;&gt;"",INDEX(tb_MainDatabase[ราคา],MATCH(F1357,tb_MainDatabase[Link],0)),"")*J1357</f>
        <v>450</v>
      </c>
      <c r="L1357" s="65">
        <v>450.0</v>
      </c>
      <c r="M1357" s="57">
        <f t="shared" si="2"/>
        <v>0</v>
      </c>
      <c r="N1357" s="75">
        <f t="shared" si="3"/>
        <v>0</v>
      </c>
      <c r="O1357" s="77"/>
      <c r="P1357" s="107"/>
      <c r="Q1357" s="80"/>
      <c r="R1357" s="84">
        <f t="shared" si="4"/>
        <v>0</v>
      </c>
      <c r="S1357" s="84"/>
      <c r="T1357" s="84"/>
    </row>
    <row r="1358" ht="22.5" customHeight="1">
      <c r="A1358" s="41" t="s">
        <v>1191</v>
      </c>
      <c r="B1358" s="44">
        <v>46115.0</v>
      </c>
      <c r="C1358" s="46" t="s">
        <v>1192</v>
      </c>
      <c r="D1358" s="48" t="s">
        <v>2763</v>
      </c>
      <c r="E1358" s="51">
        <v>2.02600000000518E14</v>
      </c>
      <c r="F1358" s="53" t="s">
        <v>98</v>
      </c>
      <c r="G1358" s="57">
        <f t="array" ref="G1358">IF(F1358&lt;&gt;"",INDEX(tb_MainDatabase[Barcode],MATCH(F1358,tb_MainDatabase[Link],0)),"")</f>
        <v>8857128012027</v>
      </c>
      <c r="H1358" s="62" t="str">
        <f t="array" ref="H1358">IF(F1358&lt;&gt;"",INDEX(tb_MainDatabase[Grand],MATCH(F1358,tb_MainDatabase[Link],0)),"")</f>
        <v>EDP</v>
      </c>
      <c r="I1358" s="62" t="str">
        <f t="array" ref="I1358">IF(F1358&lt;&gt;"",INDEX(tb_MainDatabase[Size],MATCH(F1358,tb_MainDatabase[Link],0)),"")</f>
        <v>10 ml.</v>
      </c>
      <c r="J1358" s="65">
        <v>1.0</v>
      </c>
      <c r="K1358" s="57">
        <f t="array" ref="K1358">IF(F1358&lt;&gt;"",INDEX(tb_MainDatabase[ราคา],MATCH(F1358,tb_MainDatabase[Link],0)),"")*J1358</f>
        <v>450</v>
      </c>
      <c r="L1358" s="65">
        <v>50.0</v>
      </c>
      <c r="M1358" s="57">
        <f t="shared" si="2"/>
        <v>400</v>
      </c>
      <c r="N1358" s="75">
        <f t="shared" si="3"/>
        <v>400</v>
      </c>
      <c r="O1358" s="77" t="s">
        <v>370</v>
      </c>
      <c r="P1358" s="142">
        <v>46115.0</v>
      </c>
      <c r="Q1358" s="80">
        <v>0.7229166666666667</v>
      </c>
      <c r="R1358" s="84" t="str">
        <f t="shared" si="4"/>
        <v>1775211639412987099</v>
      </c>
      <c r="S1358" s="84"/>
      <c r="T1358" s="84"/>
    </row>
    <row r="1359" ht="22.5" customHeight="1">
      <c r="A1359" s="41" t="s">
        <v>1191</v>
      </c>
      <c r="B1359" s="44">
        <v>46115.0</v>
      </c>
      <c r="C1359" s="46" t="s">
        <v>1192</v>
      </c>
      <c r="D1359" s="48" t="s">
        <v>2765</v>
      </c>
      <c r="E1359" s="51">
        <v>2.02600000000519E14</v>
      </c>
      <c r="F1359" s="53" t="s">
        <v>1372</v>
      </c>
      <c r="G1359" s="57">
        <f t="array" ref="G1359">IF(F1359&lt;&gt;"",INDEX(tb_MainDatabase[Barcode],MATCH(F1359,tb_MainDatabase[Link],0)),"")</f>
        <v>8857128012057</v>
      </c>
      <c r="H1359" s="62" t="str">
        <f t="array" ref="H1359">IF(F1359&lt;&gt;"",INDEX(tb_MainDatabase[Grand],MATCH(F1359,tb_MainDatabase[Link],0)),"")</f>
        <v>EDP</v>
      </c>
      <c r="I1359" s="62" t="str">
        <f t="array" ref="I1359">IF(F1359&lt;&gt;"",INDEX(tb_MainDatabase[Size],MATCH(F1359,tb_MainDatabase[Link],0)),"")</f>
        <v>30 ml.</v>
      </c>
      <c r="J1359" s="65">
        <v>1.0</v>
      </c>
      <c r="K1359" s="57">
        <f t="array" ref="K1359">IF(F1359&lt;&gt;"",INDEX(tb_MainDatabase[ราคา],MATCH(F1359,tb_MainDatabase[Link],0)),"")*J1359</f>
        <v>1290</v>
      </c>
      <c r="L1359" s="65">
        <v>100.0</v>
      </c>
      <c r="M1359" s="57">
        <f t="shared" si="2"/>
        <v>1190</v>
      </c>
      <c r="N1359" s="75">
        <f t="shared" si="3"/>
        <v>1590</v>
      </c>
      <c r="O1359" s="77" t="s">
        <v>60</v>
      </c>
      <c r="P1359" s="142">
        <v>46115.0</v>
      </c>
      <c r="Q1359" s="80">
        <v>0.7652777777777777</v>
      </c>
      <c r="R1359" s="84" t="str">
        <f t="shared" si="4"/>
        <v>1775215325588268144</v>
      </c>
      <c r="S1359" s="84"/>
      <c r="T1359" s="84"/>
    </row>
    <row r="1360" ht="22.5" customHeight="1">
      <c r="A1360" s="41" t="s">
        <v>1191</v>
      </c>
      <c r="B1360" s="44">
        <v>46115.0</v>
      </c>
      <c r="C1360" s="46" t="s">
        <v>1192</v>
      </c>
      <c r="D1360" s="48" t="s">
        <v>2765</v>
      </c>
      <c r="E1360" s="51">
        <v>2.02600000000519E14</v>
      </c>
      <c r="F1360" s="53" t="s">
        <v>141</v>
      </c>
      <c r="G1360" s="57">
        <f t="array" ref="G1360">IF(F1360&lt;&gt;"",INDEX(tb_MainDatabase[Barcode],MATCH(F1360,tb_MainDatabase[Link],0)),"")</f>
        <v>8857128012037</v>
      </c>
      <c r="H1360" s="62" t="str">
        <f t="array" ref="H1360">IF(F1360&lt;&gt;"",INDEX(tb_MainDatabase[Grand],MATCH(F1360,tb_MainDatabase[Link],0)),"")</f>
        <v>EDP</v>
      </c>
      <c r="I1360" s="62" t="str">
        <f t="array" ref="I1360">IF(F1360&lt;&gt;"",INDEX(tb_MainDatabase[Size],MATCH(F1360,tb_MainDatabase[Link],0)),"")</f>
        <v>10 ml.</v>
      </c>
      <c r="J1360" s="65">
        <v>1.0</v>
      </c>
      <c r="K1360" s="57">
        <f t="array" ref="K1360">IF(F1360&lt;&gt;"",INDEX(tb_MainDatabase[ราคา],MATCH(F1360,tb_MainDatabase[Link],0)),"")*J1360</f>
        <v>450</v>
      </c>
      <c r="L1360" s="65">
        <v>50.0</v>
      </c>
      <c r="M1360" s="57">
        <f t="shared" si="2"/>
        <v>400</v>
      </c>
      <c r="N1360" s="75">
        <f t="shared" si="3"/>
        <v>0</v>
      </c>
      <c r="O1360" s="77"/>
      <c r="P1360" s="107"/>
      <c r="Q1360" s="80"/>
      <c r="R1360" s="84">
        <f t="shared" si="4"/>
        <v>0</v>
      </c>
      <c r="S1360" s="84"/>
      <c r="T1360" s="84"/>
    </row>
    <row r="1361" ht="22.5" customHeight="1">
      <c r="A1361" s="41" t="s">
        <v>1191</v>
      </c>
      <c r="B1361" s="44">
        <v>46115.0</v>
      </c>
      <c r="C1361" s="46" t="s">
        <v>1192</v>
      </c>
      <c r="D1361" s="48" t="s">
        <v>2765</v>
      </c>
      <c r="E1361" s="51">
        <v>2.02600000000519E14</v>
      </c>
      <c r="F1361" s="53" t="s">
        <v>77</v>
      </c>
      <c r="G1361" s="57">
        <f t="array" ref="G1361">IF(F1361&lt;&gt;"",INDEX(tb_MainDatabase[Barcode],MATCH(F1361,tb_MainDatabase[Link],0)),"")</f>
        <v>8857128012030</v>
      </c>
      <c r="H1361" s="62" t="str">
        <f t="array" ref="H1361">IF(F1361&lt;&gt;"",INDEX(tb_MainDatabase[Grand],MATCH(F1361,tb_MainDatabase[Link],0)),"")</f>
        <v>EDP</v>
      </c>
      <c r="I1361" s="62" t="str">
        <f t="array" ref="I1361">IF(F1361&lt;&gt;"",INDEX(tb_MainDatabase[Size],MATCH(F1361,tb_MainDatabase[Link],0)),"")</f>
        <v>10 ml.</v>
      </c>
      <c r="J1361" s="65">
        <v>1.0</v>
      </c>
      <c r="K1361" s="57">
        <f t="array" ref="K1361">IF(F1361&lt;&gt;"",INDEX(tb_MainDatabase[ราคา],MATCH(F1361,tb_MainDatabase[Link],0)),"")*J1361</f>
        <v>450</v>
      </c>
      <c r="L1361" s="65">
        <v>450.0</v>
      </c>
      <c r="M1361" s="57">
        <f t="shared" si="2"/>
        <v>0</v>
      </c>
      <c r="N1361" s="75">
        <f t="shared" si="3"/>
        <v>0</v>
      </c>
      <c r="O1361" s="77"/>
      <c r="P1361" s="107"/>
      <c r="Q1361" s="80"/>
      <c r="R1361" s="84">
        <f t="shared" si="4"/>
        <v>0</v>
      </c>
      <c r="S1361" s="84"/>
      <c r="T1361" s="84"/>
    </row>
    <row r="1362" ht="22.5" customHeight="1">
      <c r="A1362" s="41" t="s">
        <v>1191</v>
      </c>
      <c r="B1362" s="44">
        <v>46115.0</v>
      </c>
      <c r="C1362" s="46" t="s">
        <v>1192</v>
      </c>
      <c r="D1362" s="48" t="s">
        <v>2771</v>
      </c>
      <c r="E1362" s="51">
        <v>2.0260000000052E14</v>
      </c>
      <c r="F1362" s="53" t="s">
        <v>77</v>
      </c>
      <c r="G1362" s="57">
        <f t="array" ref="G1362">IF(F1362&lt;&gt;"",INDEX(tb_MainDatabase[Barcode],MATCH(F1362,tb_MainDatabase[Link],0)),"")</f>
        <v>8857128012030</v>
      </c>
      <c r="H1362" s="62" t="str">
        <f t="array" ref="H1362">IF(F1362&lt;&gt;"",INDEX(tb_MainDatabase[Grand],MATCH(F1362,tb_MainDatabase[Link],0)),"")</f>
        <v>EDP</v>
      </c>
      <c r="I1362" s="62" t="str">
        <f t="array" ref="I1362">IF(F1362&lt;&gt;"",INDEX(tb_MainDatabase[Size],MATCH(F1362,tb_MainDatabase[Link],0)),"")</f>
        <v>10 ml.</v>
      </c>
      <c r="J1362" s="65">
        <v>1.0</v>
      </c>
      <c r="K1362" s="57">
        <f t="array" ref="K1362">IF(F1362&lt;&gt;"",INDEX(tb_MainDatabase[ราคา],MATCH(F1362,tb_MainDatabase[Link],0)),"")*J1362</f>
        <v>450</v>
      </c>
      <c r="L1362" s="65">
        <v>50.0</v>
      </c>
      <c r="M1362" s="57">
        <f t="shared" si="2"/>
        <v>400</v>
      </c>
      <c r="N1362" s="75">
        <f t="shared" si="3"/>
        <v>400</v>
      </c>
      <c r="O1362" s="77" t="s">
        <v>133</v>
      </c>
      <c r="P1362" s="142">
        <v>46115.0</v>
      </c>
      <c r="Q1362" s="80">
        <v>0.8159722222222222</v>
      </c>
      <c r="R1362" s="84" t="str">
        <f t="shared" si="4"/>
        <v>1775219726616847262</v>
      </c>
      <c r="S1362" s="84"/>
      <c r="T1362" s="84"/>
    </row>
    <row r="1363" ht="22.5" customHeight="1">
      <c r="A1363" s="41" t="s">
        <v>1191</v>
      </c>
      <c r="B1363" s="44">
        <v>46115.0</v>
      </c>
      <c r="C1363" s="46" t="s">
        <v>1192</v>
      </c>
      <c r="D1363" s="48" t="s">
        <v>2773</v>
      </c>
      <c r="E1363" s="51">
        <v>2.02600000000521E14</v>
      </c>
      <c r="F1363" s="53" t="s">
        <v>146</v>
      </c>
      <c r="G1363" s="57">
        <f t="array" ref="G1363">IF(F1363&lt;&gt;"",INDEX(tb_MainDatabase[Barcode],MATCH(F1363,tb_MainDatabase[Link],0)),"")</f>
        <v>8857128012026</v>
      </c>
      <c r="H1363" s="62" t="str">
        <f t="array" ref="H1363">IF(F1363&lt;&gt;"",INDEX(tb_MainDatabase[Grand],MATCH(F1363,tb_MainDatabase[Link],0)),"")</f>
        <v>EDP</v>
      </c>
      <c r="I1363" s="62" t="str">
        <f t="array" ref="I1363">IF(F1363&lt;&gt;"",INDEX(tb_MainDatabase[Size],MATCH(F1363,tb_MainDatabase[Link],0)),"")</f>
        <v>10 ml.</v>
      </c>
      <c r="J1363" s="65">
        <v>1.0</v>
      </c>
      <c r="K1363" s="57">
        <f t="array" ref="K1363">IF(F1363&lt;&gt;"",INDEX(tb_MainDatabase[ราคา],MATCH(F1363,tb_MainDatabase[Link],0)),"")*J1363</f>
        <v>450</v>
      </c>
      <c r="L1363" s="65">
        <v>50.0</v>
      </c>
      <c r="M1363" s="57">
        <f t="shared" si="2"/>
        <v>400</v>
      </c>
      <c r="N1363" s="75">
        <f t="shared" si="3"/>
        <v>400</v>
      </c>
      <c r="O1363" s="77" t="s">
        <v>133</v>
      </c>
      <c r="P1363" s="142">
        <v>46115.0</v>
      </c>
      <c r="Q1363" s="80">
        <v>0.8868055555555555</v>
      </c>
      <c r="R1363" s="84" t="str">
        <f t="shared" si="4"/>
        <v>1775225727168295605</v>
      </c>
      <c r="S1363" s="84"/>
      <c r="T1363" s="84"/>
    </row>
    <row r="1364" ht="22.5" customHeight="1">
      <c r="A1364" s="41" t="s">
        <v>1191</v>
      </c>
      <c r="B1364" s="44">
        <v>46116.0</v>
      </c>
      <c r="C1364" s="46" t="s">
        <v>1192</v>
      </c>
      <c r="D1364" s="48" t="s">
        <v>2776</v>
      </c>
      <c r="E1364" s="51">
        <v>2.02600000000522E14</v>
      </c>
      <c r="F1364" s="53" t="s">
        <v>175</v>
      </c>
      <c r="G1364" s="57">
        <f t="array" ref="G1364">IF(F1364&lt;&gt;"",INDEX(tb_MainDatabase[Barcode],MATCH(F1364,tb_MainDatabase[Link],0)),"")</f>
        <v>8857128011287</v>
      </c>
      <c r="H1364" s="62" t="str">
        <f t="array" ref="H1364">IF(F1364&lt;&gt;"",INDEX(tb_MainDatabase[Grand],MATCH(F1364,tb_MainDatabase[Link],0)),"")</f>
        <v>EDP</v>
      </c>
      <c r="I1364" s="62" t="str">
        <f t="array" ref="I1364">IF(F1364&lt;&gt;"",INDEX(tb_MainDatabase[Size],MATCH(F1364,tb_MainDatabase[Link],0)),"")</f>
        <v>50 ml.</v>
      </c>
      <c r="J1364" s="65">
        <v>1.0</v>
      </c>
      <c r="K1364" s="57">
        <f t="array" ref="K1364">IF(F1364&lt;&gt;"",INDEX(tb_MainDatabase[ราคา],MATCH(F1364,tb_MainDatabase[Link],0)),"")*J1364</f>
        <v>1890</v>
      </c>
      <c r="L1364" s="65">
        <v>200.0</v>
      </c>
      <c r="M1364" s="57">
        <f t="shared" si="2"/>
        <v>1690</v>
      </c>
      <c r="N1364" s="75">
        <f t="shared" si="3"/>
        <v>1690</v>
      </c>
      <c r="O1364" s="77" t="s">
        <v>60</v>
      </c>
      <c r="P1364" s="142">
        <v>46116.0</v>
      </c>
      <c r="Q1364" s="80">
        <v>0.5194444444444445</v>
      </c>
      <c r="R1364" s="84" t="str">
        <f t="shared" si="4"/>
        <v>1775280499900264096</v>
      </c>
      <c r="S1364" s="84"/>
      <c r="T1364" s="84"/>
    </row>
    <row r="1365" ht="22.5" customHeight="1">
      <c r="A1365" s="41" t="s">
        <v>1191</v>
      </c>
      <c r="B1365" s="44">
        <v>46116.0</v>
      </c>
      <c r="C1365" s="46" t="s">
        <v>1192</v>
      </c>
      <c r="D1365" s="48" t="s">
        <v>2776</v>
      </c>
      <c r="E1365" s="51">
        <v>2.02600000000522E14</v>
      </c>
      <c r="F1365" s="53" t="s">
        <v>269</v>
      </c>
      <c r="G1365" s="57">
        <f t="array" ref="G1365">IF(F1365&lt;&gt;"",INDEX(tb_MainDatabase[Barcode],MATCH(F1365,tb_MainDatabase[Link],0)),"")</f>
        <v>8857128012060</v>
      </c>
      <c r="H1365" s="62" t="str">
        <f t="array" ref="H1365">IF(F1365&lt;&gt;"",INDEX(tb_MainDatabase[Grand],MATCH(F1365,tb_MainDatabase[Link],0)),"")</f>
        <v>EDP</v>
      </c>
      <c r="I1365" s="62" t="str">
        <f t="array" ref="I1365">IF(F1365&lt;&gt;"",INDEX(tb_MainDatabase[Size],MATCH(F1365,tb_MainDatabase[Link],0)),"")</f>
        <v>10 ml.</v>
      </c>
      <c r="J1365" s="65">
        <v>1.0</v>
      </c>
      <c r="K1365" s="57">
        <f t="array" ref="K1365">IF(F1365&lt;&gt;"",INDEX(tb_MainDatabase[ราคา],MATCH(F1365,tb_MainDatabase[Link],0)),"")*J1365</f>
        <v>450</v>
      </c>
      <c r="L1365" s="65">
        <v>450.0</v>
      </c>
      <c r="M1365" s="57">
        <f t="shared" si="2"/>
        <v>0</v>
      </c>
      <c r="N1365" s="75">
        <f t="shared" si="3"/>
        <v>0</v>
      </c>
      <c r="O1365" s="77"/>
      <c r="P1365" s="107"/>
      <c r="Q1365" s="80"/>
      <c r="R1365" s="84">
        <f t="shared" si="4"/>
        <v>0</v>
      </c>
      <c r="S1365" s="84"/>
      <c r="T1365" s="84"/>
    </row>
    <row r="1366" ht="22.5" customHeight="1">
      <c r="A1366" s="41" t="s">
        <v>1191</v>
      </c>
      <c r="B1366" s="44">
        <v>46116.0</v>
      </c>
      <c r="C1366" s="46" t="s">
        <v>1192</v>
      </c>
      <c r="D1366" s="48" t="s">
        <v>2780</v>
      </c>
      <c r="E1366" s="51">
        <v>2.02600000000523E14</v>
      </c>
      <c r="F1366" s="53" t="s">
        <v>175</v>
      </c>
      <c r="G1366" s="57">
        <f t="array" ref="G1366">IF(F1366&lt;&gt;"",INDEX(tb_MainDatabase[Barcode],MATCH(F1366,tb_MainDatabase[Link],0)),"")</f>
        <v>8857128011287</v>
      </c>
      <c r="H1366" s="62" t="str">
        <f t="array" ref="H1366">IF(F1366&lt;&gt;"",INDEX(tb_MainDatabase[Grand],MATCH(F1366,tb_MainDatabase[Link],0)),"")</f>
        <v>EDP</v>
      </c>
      <c r="I1366" s="62" t="str">
        <f t="array" ref="I1366">IF(F1366&lt;&gt;"",INDEX(tb_MainDatabase[Size],MATCH(F1366,tb_MainDatabase[Link],0)),"")</f>
        <v>50 ml.</v>
      </c>
      <c r="J1366" s="65">
        <v>1.0</v>
      </c>
      <c r="K1366" s="57">
        <f t="array" ref="K1366">IF(F1366&lt;&gt;"",INDEX(tb_MainDatabase[ราคา],MATCH(F1366,tb_MainDatabase[Link],0)),"")*J1366</f>
        <v>1890</v>
      </c>
      <c r="L1366" s="65">
        <v>200.0</v>
      </c>
      <c r="M1366" s="57">
        <f t="shared" si="2"/>
        <v>1690</v>
      </c>
      <c r="N1366" s="75">
        <f t="shared" si="3"/>
        <v>1690</v>
      </c>
      <c r="O1366" s="77" t="s">
        <v>133</v>
      </c>
      <c r="P1366" s="142">
        <v>46116.0</v>
      </c>
      <c r="Q1366" s="80">
        <v>0.5916666666666667</v>
      </c>
      <c r="R1366" s="84" t="str">
        <f t="shared" si="4"/>
        <v>1775286702727562048</v>
      </c>
      <c r="S1366" s="84"/>
      <c r="T1366" s="84"/>
    </row>
    <row r="1367" ht="22.5" customHeight="1">
      <c r="A1367" s="41" t="s">
        <v>1191</v>
      </c>
      <c r="B1367" s="44">
        <v>46116.0</v>
      </c>
      <c r="C1367" s="46" t="s">
        <v>1192</v>
      </c>
      <c r="D1367" s="48" t="s">
        <v>2780</v>
      </c>
      <c r="E1367" s="51">
        <v>2.02600000000523E14</v>
      </c>
      <c r="F1367" s="53" t="s">
        <v>252</v>
      </c>
      <c r="G1367" s="57">
        <f t="array" ref="G1367">IF(F1367&lt;&gt;"",INDEX(tb_MainDatabase[Barcode],MATCH(F1367,tb_MainDatabase[Link],0)),"")</f>
        <v>8857128012035</v>
      </c>
      <c r="H1367" s="62" t="str">
        <f t="array" ref="H1367">IF(F1367&lt;&gt;"",INDEX(tb_MainDatabase[Grand],MATCH(F1367,tb_MainDatabase[Link],0)),"")</f>
        <v>EDP</v>
      </c>
      <c r="I1367" s="62" t="str">
        <f t="array" ref="I1367">IF(F1367&lt;&gt;"",INDEX(tb_MainDatabase[Size],MATCH(F1367,tb_MainDatabase[Link],0)),"")</f>
        <v>10 ml.</v>
      </c>
      <c r="J1367" s="65">
        <v>1.0</v>
      </c>
      <c r="K1367" s="57">
        <f t="array" ref="K1367">IF(F1367&lt;&gt;"",INDEX(tb_MainDatabase[ราคา],MATCH(F1367,tb_MainDatabase[Link],0)),"")*J1367</f>
        <v>450</v>
      </c>
      <c r="L1367" s="65">
        <v>450.0</v>
      </c>
      <c r="M1367" s="57">
        <f t="shared" si="2"/>
        <v>0</v>
      </c>
      <c r="N1367" s="75">
        <f t="shared" si="3"/>
        <v>0</v>
      </c>
      <c r="O1367" s="77"/>
      <c r="P1367" s="107"/>
      <c r="Q1367" s="80"/>
      <c r="R1367" s="84">
        <f t="shared" si="4"/>
        <v>0</v>
      </c>
      <c r="S1367" s="84"/>
      <c r="T1367" s="84"/>
    </row>
    <row r="1368" ht="22.5" customHeight="1">
      <c r="A1368" s="41" t="s">
        <v>1191</v>
      </c>
      <c r="B1368" s="44">
        <v>46116.0</v>
      </c>
      <c r="C1368" s="46" t="s">
        <v>1192</v>
      </c>
      <c r="D1368" s="48" t="s">
        <v>2784</v>
      </c>
      <c r="E1368" s="51">
        <v>2.02600000000524E14</v>
      </c>
      <c r="F1368" s="53" t="s">
        <v>141</v>
      </c>
      <c r="G1368" s="57">
        <f t="array" ref="G1368">IF(F1368&lt;&gt;"",INDEX(tb_MainDatabase[Barcode],MATCH(F1368,tb_MainDatabase[Link],0)),"")</f>
        <v>8857128012037</v>
      </c>
      <c r="H1368" s="62" t="str">
        <f t="array" ref="H1368">IF(F1368&lt;&gt;"",INDEX(tb_MainDatabase[Grand],MATCH(F1368,tb_MainDatabase[Link],0)),"")</f>
        <v>EDP</v>
      </c>
      <c r="I1368" s="62" t="str">
        <f t="array" ref="I1368">IF(F1368&lt;&gt;"",INDEX(tb_MainDatabase[Size],MATCH(F1368,tb_MainDatabase[Link],0)),"")</f>
        <v>10 ml.</v>
      </c>
      <c r="J1368" s="65">
        <v>1.0</v>
      </c>
      <c r="K1368" s="57">
        <f t="array" ref="K1368">IF(F1368&lt;&gt;"",INDEX(tb_MainDatabase[ราคา],MATCH(F1368,tb_MainDatabase[Link],0)),"")*J1368</f>
        <v>450</v>
      </c>
      <c r="L1368" s="65">
        <v>50.0</v>
      </c>
      <c r="M1368" s="57">
        <f t="shared" si="2"/>
        <v>400</v>
      </c>
      <c r="N1368" s="75">
        <f t="shared" si="3"/>
        <v>400</v>
      </c>
      <c r="O1368" s="77" t="s">
        <v>133</v>
      </c>
      <c r="P1368" s="142">
        <v>46116.0</v>
      </c>
      <c r="Q1368" s="80">
        <v>0.6069444444444444</v>
      </c>
      <c r="R1368" s="84" t="str">
        <f t="shared" si="4"/>
        <v>1775288012725183570</v>
      </c>
      <c r="S1368" s="84"/>
      <c r="T1368" s="84"/>
    </row>
    <row r="1369" ht="22.5" customHeight="1">
      <c r="A1369" s="41" t="s">
        <v>1191</v>
      </c>
      <c r="B1369" s="44">
        <v>46116.0</v>
      </c>
      <c r="C1369" s="46" t="s">
        <v>1192</v>
      </c>
      <c r="D1369" s="48" t="s">
        <v>2786</v>
      </c>
      <c r="E1369" s="51">
        <v>2.02600000000525E14</v>
      </c>
      <c r="F1369" s="53" t="s">
        <v>77</v>
      </c>
      <c r="G1369" s="57">
        <f t="array" ref="G1369">IF(F1369&lt;&gt;"",INDEX(tb_MainDatabase[Barcode],MATCH(F1369,tb_MainDatabase[Link],0)),"")</f>
        <v>8857128012030</v>
      </c>
      <c r="H1369" s="62" t="str">
        <f t="array" ref="H1369">IF(F1369&lt;&gt;"",INDEX(tb_MainDatabase[Grand],MATCH(F1369,tb_MainDatabase[Link],0)),"")</f>
        <v>EDP</v>
      </c>
      <c r="I1369" s="62" t="str">
        <f t="array" ref="I1369">IF(F1369&lt;&gt;"",INDEX(tb_MainDatabase[Size],MATCH(F1369,tb_MainDatabase[Link],0)),"")</f>
        <v>10 ml.</v>
      </c>
      <c r="J1369" s="65">
        <v>1.0</v>
      </c>
      <c r="K1369" s="57">
        <f t="array" ref="K1369">IF(F1369&lt;&gt;"",INDEX(tb_MainDatabase[ราคา],MATCH(F1369,tb_MainDatabase[Link],0)),"")*J1369</f>
        <v>450</v>
      </c>
      <c r="L1369" s="65">
        <v>50.0</v>
      </c>
      <c r="M1369" s="57">
        <f t="shared" si="2"/>
        <v>400</v>
      </c>
      <c r="N1369" s="75">
        <f t="shared" si="3"/>
        <v>400</v>
      </c>
      <c r="O1369" s="77" t="s">
        <v>60</v>
      </c>
      <c r="P1369" s="142">
        <v>46116.0</v>
      </c>
      <c r="Q1369" s="80">
        <v>0.6506944444444445</v>
      </c>
      <c r="R1369" s="84" t="str">
        <f t="shared" si="4"/>
        <v>1775291862406176493</v>
      </c>
      <c r="S1369" s="84"/>
      <c r="T1369" s="84"/>
    </row>
    <row r="1370" ht="22.5" customHeight="1">
      <c r="A1370" s="41" t="s">
        <v>1191</v>
      </c>
      <c r="B1370" s="44">
        <v>46116.0</v>
      </c>
      <c r="C1370" s="46" t="s">
        <v>1192</v>
      </c>
      <c r="D1370" s="48" t="s">
        <v>2790</v>
      </c>
      <c r="E1370" s="51">
        <v>2.02600000000526E14</v>
      </c>
      <c r="F1370" s="53" t="s">
        <v>120</v>
      </c>
      <c r="G1370" s="108">
        <f t="array" ref="G1370">IF(F1370&lt;&gt;"",INDEX(tb_MainDatabase[Barcode],MATCH(F1370,tb_MainDatabase[Link],0)),"")</f>
        <v>8857128012160</v>
      </c>
      <c r="H1370" s="62" t="str">
        <f t="array" ref="H1370">IF(F1370&lt;&gt;"",INDEX(tb_MainDatabase[Grand],MATCH(F1370,tb_MainDatabase[Link],0)),"")</f>
        <v>EDP</v>
      </c>
      <c r="I1370" s="62" t="str">
        <f t="array" ref="I1370">IF(F1370&lt;&gt;"",INDEX(tb_MainDatabase[Size],MATCH(F1370,tb_MainDatabase[Link],0)),"")</f>
        <v>10 ml.</v>
      </c>
      <c r="J1370" s="65">
        <v>1.0</v>
      </c>
      <c r="K1370" s="57">
        <f t="array" ref="K1370">IF(F1370&lt;&gt;"",INDEX(tb_MainDatabase[ราคา],MATCH(F1370,tb_MainDatabase[Link],0)),"")*J1370</f>
        <v>450</v>
      </c>
      <c r="L1370" s="65">
        <v>50.0</v>
      </c>
      <c r="M1370" s="57">
        <f t="shared" si="2"/>
        <v>400</v>
      </c>
      <c r="N1370" s="75">
        <f t="shared" si="3"/>
        <v>800</v>
      </c>
      <c r="O1370" s="77" t="s">
        <v>370</v>
      </c>
      <c r="P1370" s="142">
        <v>46116.0</v>
      </c>
      <c r="Q1370" s="80">
        <v>0.6618055555555555</v>
      </c>
      <c r="R1370" s="84" t="str">
        <f t="shared" si="4"/>
        <v>1775292728362297389</v>
      </c>
      <c r="S1370" s="84"/>
      <c r="T1370" s="84"/>
    </row>
    <row r="1371" ht="22.5" customHeight="1">
      <c r="A1371" s="41" t="s">
        <v>1191</v>
      </c>
      <c r="B1371" s="44">
        <v>46116.0</v>
      </c>
      <c r="C1371" s="46" t="s">
        <v>1192</v>
      </c>
      <c r="D1371" s="48" t="s">
        <v>2790</v>
      </c>
      <c r="E1371" s="51">
        <v>2.02600000000526E14</v>
      </c>
      <c r="F1371" s="53" t="s">
        <v>269</v>
      </c>
      <c r="G1371" s="57">
        <f t="array" ref="G1371">IF(F1371&lt;&gt;"",INDEX(tb_MainDatabase[Barcode],MATCH(F1371,tb_MainDatabase[Link],0)),"")</f>
        <v>8857128012060</v>
      </c>
      <c r="H1371" s="62" t="str">
        <f t="array" ref="H1371">IF(F1371&lt;&gt;"",INDEX(tb_MainDatabase[Grand],MATCH(F1371,tb_MainDatabase[Link],0)),"")</f>
        <v>EDP</v>
      </c>
      <c r="I1371" s="62" t="str">
        <f t="array" ref="I1371">IF(F1371&lt;&gt;"",INDEX(tb_MainDatabase[Size],MATCH(F1371,tb_MainDatabase[Link],0)),"")</f>
        <v>10 ml.</v>
      </c>
      <c r="J1371" s="65">
        <v>1.0</v>
      </c>
      <c r="K1371" s="57">
        <f t="array" ref="K1371">IF(F1371&lt;&gt;"",INDEX(tb_MainDatabase[ราคา],MATCH(F1371,tb_MainDatabase[Link],0)),"")*J1371</f>
        <v>450</v>
      </c>
      <c r="L1371" s="65">
        <v>50.0</v>
      </c>
      <c r="M1371" s="57">
        <f t="shared" si="2"/>
        <v>400</v>
      </c>
      <c r="N1371" s="75">
        <f t="shared" si="3"/>
        <v>0</v>
      </c>
      <c r="O1371" s="77"/>
      <c r="P1371" s="107"/>
      <c r="Q1371" s="80"/>
      <c r="R1371" s="84">
        <f t="shared" si="4"/>
        <v>0</v>
      </c>
      <c r="S1371" s="84"/>
      <c r="T1371" s="84"/>
    </row>
    <row r="1372" ht="22.5" customHeight="1">
      <c r="A1372" s="41" t="s">
        <v>1191</v>
      </c>
      <c r="B1372" s="44">
        <v>46116.0</v>
      </c>
      <c r="C1372" s="46" t="s">
        <v>1192</v>
      </c>
      <c r="D1372" s="48" t="s">
        <v>2795</v>
      </c>
      <c r="E1372" s="51">
        <v>2.02600000000527E14</v>
      </c>
      <c r="F1372" s="53" t="s">
        <v>269</v>
      </c>
      <c r="G1372" s="57">
        <f t="array" ref="G1372">IF(F1372&lt;&gt;"",INDEX(tb_MainDatabase[Barcode],MATCH(F1372,tb_MainDatabase[Link],0)),"")</f>
        <v>8857128012060</v>
      </c>
      <c r="H1372" s="62" t="str">
        <f t="array" ref="H1372">IF(F1372&lt;&gt;"",INDEX(tb_MainDatabase[Grand],MATCH(F1372,tb_MainDatabase[Link],0)),"")</f>
        <v>EDP</v>
      </c>
      <c r="I1372" s="62" t="str">
        <f t="array" ref="I1372">IF(F1372&lt;&gt;"",INDEX(tb_MainDatabase[Size],MATCH(F1372,tb_MainDatabase[Link],0)),"")</f>
        <v>10 ml.</v>
      </c>
      <c r="J1372" s="65">
        <v>1.0</v>
      </c>
      <c r="K1372" s="57">
        <f t="array" ref="K1372">IF(F1372&lt;&gt;"",INDEX(tb_MainDatabase[ราคา],MATCH(F1372,tb_MainDatabase[Link],0)),"")*J1372</f>
        <v>450</v>
      </c>
      <c r="L1372" s="65">
        <v>50.0</v>
      </c>
      <c r="M1372" s="57">
        <f t="shared" si="2"/>
        <v>400</v>
      </c>
      <c r="N1372" s="75">
        <f t="shared" si="3"/>
        <v>400</v>
      </c>
      <c r="O1372" s="77" t="s">
        <v>60</v>
      </c>
      <c r="P1372" s="142">
        <v>46116.0</v>
      </c>
      <c r="Q1372" s="80">
        <v>0.7375</v>
      </c>
      <c r="R1372" s="84" t="str">
        <f t="shared" si="4"/>
        <v>1775299338333878811</v>
      </c>
      <c r="S1372" s="84"/>
      <c r="T1372" s="84"/>
    </row>
    <row r="1373" ht="22.5" customHeight="1">
      <c r="A1373" s="41" t="s">
        <v>1191</v>
      </c>
      <c r="B1373" s="44">
        <v>46116.0</v>
      </c>
      <c r="C1373" s="46" t="s">
        <v>1192</v>
      </c>
      <c r="D1373" s="48" t="s">
        <v>2797</v>
      </c>
      <c r="E1373" s="51">
        <v>2.02600000000528E14</v>
      </c>
      <c r="F1373" s="53" t="s">
        <v>94</v>
      </c>
      <c r="G1373" s="57">
        <f t="array" ref="G1373">IF(F1373&lt;&gt;"",INDEX(tb_MainDatabase[Barcode],MATCH(F1373,tb_MainDatabase[Link],0)),"")</f>
        <v>8857128012039</v>
      </c>
      <c r="H1373" s="62" t="str">
        <f t="array" ref="H1373">IF(F1373&lt;&gt;"",INDEX(tb_MainDatabase[Grand],MATCH(F1373,tb_MainDatabase[Link],0)),"")</f>
        <v>EDP</v>
      </c>
      <c r="I1373" s="62" t="str">
        <f t="array" ref="I1373">IF(F1373&lt;&gt;"",INDEX(tb_MainDatabase[Size],MATCH(F1373,tb_MainDatabase[Link],0)),"")</f>
        <v>10 ml.</v>
      </c>
      <c r="J1373" s="65">
        <v>1.0</v>
      </c>
      <c r="K1373" s="57">
        <f t="array" ref="K1373">IF(F1373&lt;&gt;"",INDEX(tb_MainDatabase[ราคา],MATCH(F1373,tb_MainDatabase[Link],0)),"")*J1373</f>
        <v>450</v>
      </c>
      <c r="L1373" s="65">
        <v>50.0</v>
      </c>
      <c r="M1373" s="57">
        <f t="shared" si="2"/>
        <v>400</v>
      </c>
      <c r="N1373" s="75">
        <f t="shared" si="3"/>
        <v>400</v>
      </c>
      <c r="O1373" s="77" t="s">
        <v>60</v>
      </c>
      <c r="P1373" s="142">
        <v>46116.0</v>
      </c>
      <c r="Q1373" s="80">
        <v>0.7493055555555556</v>
      </c>
      <c r="R1373" s="84" t="str">
        <f t="shared" si="4"/>
        <v>1775300387559581133</v>
      </c>
      <c r="S1373" s="84"/>
      <c r="T1373" s="84"/>
    </row>
    <row r="1374" ht="22.5" customHeight="1">
      <c r="A1374" s="41" t="s">
        <v>1191</v>
      </c>
      <c r="B1374" s="44">
        <v>46116.0</v>
      </c>
      <c r="C1374" s="46" t="s">
        <v>1192</v>
      </c>
      <c r="D1374" s="48" t="s">
        <v>2799</v>
      </c>
      <c r="E1374" s="51">
        <v>2.02600000000529E14</v>
      </c>
      <c r="F1374" s="53" t="s">
        <v>1404</v>
      </c>
      <c r="G1374" s="57">
        <f t="array" ref="G1374">IF(F1374&lt;&gt;"",INDEX(tb_MainDatabase[Barcode],MATCH(F1374,tb_MainDatabase[Link],0)),"")</f>
        <v>8857128011164</v>
      </c>
      <c r="H1374" s="62" t="str">
        <f t="array" ref="H1374">IF(F1374&lt;&gt;"",INDEX(tb_MainDatabase[Grand],MATCH(F1374,tb_MainDatabase[Link],0)),"")</f>
        <v>EDP</v>
      </c>
      <c r="I1374" s="62" t="str">
        <f t="array" ref="I1374">IF(F1374&lt;&gt;"",INDEX(tb_MainDatabase[Size],MATCH(F1374,tb_MainDatabase[Link],0)),"")</f>
        <v>50 ml.</v>
      </c>
      <c r="J1374" s="65">
        <v>1.0</v>
      </c>
      <c r="K1374" s="57">
        <f t="array" ref="K1374">IF(F1374&lt;&gt;"",INDEX(tb_MainDatabase[ราคา],MATCH(F1374,tb_MainDatabase[Link],0)),"")*J1374</f>
        <v>1890</v>
      </c>
      <c r="L1374" s="65">
        <v>200.0</v>
      </c>
      <c r="M1374" s="57">
        <f t="shared" si="2"/>
        <v>1690</v>
      </c>
      <c r="N1374" s="75">
        <f t="shared" si="3"/>
        <v>1690</v>
      </c>
      <c r="O1374" s="77" t="s">
        <v>133</v>
      </c>
      <c r="P1374" s="142">
        <v>46116.0</v>
      </c>
      <c r="Q1374" s="80">
        <v>0.7534722222222222</v>
      </c>
      <c r="R1374" s="84" t="str">
        <f t="shared" si="4"/>
        <v>1775300592246232241</v>
      </c>
      <c r="S1374" s="84"/>
      <c r="T1374" s="84"/>
    </row>
    <row r="1375" ht="22.5" customHeight="1">
      <c r="A1375" s="41" t="s">
        <v>1191</v>
      </c>
      <c r="B1375" s="44">
        <v>46116.0</v>
      </c>
      <c r="C1375" s="46" t="s">
        <v>1192</v>
      </c>
      <c r="D1375" s="48" t="s">
        <v>2799</v>
      </c>
      <c r="E1375" s="51">
        <v>2.02600000000529E14</v>
      </c>
      <c r="F1375" s="53" t="s">
        <v>141</v>
      </c>
      <c r="G1375" s="57">
        <f t="array" ref="G1375">IF(F1375&lt;&gt;"",INDEX(tb_MainDatabase[Barcode],MATCH(F1375,tb_MainDatabase[Link],0)),"")</f>
        <v>8857128012037</v>
      </c>
      <c r="H1375" s="62" t="str">
        <f t="array" ref="H1375">IF(F1375&lt;&gt;"",INDEX(tb_MainDatabase[Grand],MATCH(F1375,tb_MainDatabase[Link],0)),"")</f>
        <v>EDP</v>
      </c>
      <c r="I1375" s="62" t="str">
        <f t="array" ref="I1375">IF(F1375&lt;&gt;"",INDEX(tb_MainDatabase[Size],MATCH(F1375,tb_MainDatabase[Link],0)),"")</f>
        <v>10 ml.</v>
      </c>
      <c r="J1375" s="65">
        <v>1.0</v>
      </c>
      <c r="K1375" s="57">
        <f t="array" ref="K1375">IF(F1375&lt;&gt;"",INDEX(tb_MainDatabase[ราคา],MATCH(F1375,tb_MainDatabase[Link],0)),"")*J1375</f>
        <v>450</v>
      </c>
      <c r="L1375" s="65">
        <v>450.0</v>
      </c>
      <c r="M1375" s="57">
        <f t="shared" si="2"/>
        <v>0</v>
      </c>
      <c r="N1375" s="75">
        <f t="shared" si="3"/>
        <v>0</v>
      </c>
      <c r="O1375" s="77"/>
      <c r="P1375" s="107"/>
      <c r="Q1375" s="80"/>
      <c r="R1375" s="84">
        <f t="shared" si="4"/>
        <v>0</v>
      </c>
      <c r="S1375" s="84"/>
      <c r="T1375" s="84"/>
    </row>
    <row r="1376" ht="22.5" customHeight="1">
      <c r="A1376" s="41" t="s">
        <v>1191</v>
      </c>
      <c r="B1376" s="44">
        <v>46116.0</v>
      </c>
      <c r="C1376" s="46" t="s">
        <v>1192</v>
      </c>
      <c r="D1376" s="48" t="s">
        <v>2804</v>
      </c>
      <c r="E1376" s="51">
        <v>2.0260000000053E14</v>
      </c>
      <c r="F1376" s="53" t="s">
        <v>224</v>
      </c>
      <c r="G1376" s="57">
        <f t="array" ref="G1376">IF(F1376&lt;&gt;"",INDEX(tb_MainDatabase[Barcode],MATCH(F1376,tb_MainDatabase[Link],0)),"")</f>
        <v>8857128012053</v>
      </c>
      <c r="H1376" s="62" t="str">
        <f t="array" ref="H1376">IF(F1376&lt;&gt;"",INDEX(tb_MainDatabase[Grand],MATCH(F1376,tb_MainDatabase[Link],0)),"")</f>
        <v>EDP</v>
      </c>
      <c r="I1376" s="62" t="str">
        <f t="array" ref="I1376">IF(F1376&lt;&gt;"",INDEX(tb_MainDatabase[Size],MATCH(F1376,tb_MainDatabase[Link],0)),"")</f>
        <v>10 ml.</v>
      </c>
      <c r="J1376" s="65">
        <v>1.0</v>
      </c>
      <c r="K1376" s="57">
        <f t="array" ref="K1376">IF(F1376&lt;&gt;"",INDEX(tb_MainDatabase[ราคา],MATCH(F1376,tb_MainDatabase[Link],0)),"")*J1376</f>
        <v>450</v>
      </c>
      <c r="L1376" s="65">
        <v>50.0</v>
      </c>
      <c r="M1376" s="57">
        <f t="shared" si="2"/>
        <v>400</v>
      </c>
      <c r="N1376" s="75">
        <f t="shared" si="3"/>
        <v>400</v>
      </c>
      <c r="O1376" s="77" t="s">
        <v>370</v>
      </c>
      <c r="P1376" s="142">
        <v>46116.0</v>
      </c>
      <c r="Q1376" s="80">
        <v>0.7583333333333333</v>
      </c>
      <c r="R1376" s="84" t="str">
        <f t="shared" si="4"/>
        <v>1775301154558789941</v>
      </c>
      <c r="S1376" s="84"/>
      <c r="T1376" s="84"/>
    </row>
    <row r="1377" ht="22.5" customHeight="1">
      <c r="A1377" s="41" t="s">
        <v>1191</v>
      </c>
      <c r="B1377" s="44">
        <v>46116.0</v>
      </c>
      <c r="C1377" s="46" t="s">
        <v>1192</v>
      </c>
      <c r="D1377" s="48" t="s">
        <v>2806</v>
      </c>
      <c r="E1377" s="51">
        <v>2.02600000000531E14</v>
      </c>
      <c r="F1377" s="53" t="s">
        <v>120</v>
      </c>
      <c r="G1377" s="108">
        <f t="array" ref="G1377">IF(F1377&lt;&gt;"",INDEX(tb_MainDatabase[Barcode],MATCH(F1377,tb_MainDatabase[Link],0)),"")</f>
        <v>8857128012160</v>
      </c>
      <c r="H1377" s="62" t="str">
        <f t="array" ref="H1377">IF(F1377&lt;&gt;"",INDEX(tb_MainDatabase[Grand],MATCH(F1377,tb_MainDatabase[Link],0)),"")</f>
        <v>EDP</v>
      </c>
      <c r="I1377" s="62" t="str">
        <f t="array" ref="I1377">IF(F1377&lt;&gt;"",INDEX(tb_MainDatabase[Size],MATCH(F1377,tb_MainDatabase[Link],0)),"")</f>
        <v>10 ml.</v>
      </c>
      <c r="J1377" s="65">
        <v>1.0</v>
      </c>
      <c r="K1377" s="57">
        <f t="array" ref="K1377">IF(F1377&lt;&gt;"",INDEX(tb_MainDatabase[ราคา],MATCH(F1377,tb_MainDatabase[Link],0)),"")*J1377</f>
        <v>450</v>
      </c>
      <c r="L1377" s="65">
        <v>50.0</v>
      </c>
      <c r="M1377" s="57">
        <f t="shared" si="2"/>
        <v>400</v>
      </c>
      <c r="N1377" s="75">
        <f t="shared" si="3"/>
        <v>400</v>
      </c>
      <c r="O1377" s="77" t="s">
        <v>370</v>
      </c>
      <c r="P1377" s="142">
        <v>46116.0</v>
      </c>
      <c r="Q1377" s="80">
        <v>0.7590277777777777</v>
      </c>
      <c r="R1377" s="84" t="str">
        <f t="shared" si="4"/>
        <v>1775301202242621573</v>
      </c>
      <c r="S1377" s="84"/>
      <c r="T1377" s="84"/>
    </row>
    <row r="1378" ht="22.5" customHeight="1">
      <c r="A1378" s="41" t="s">
        <v>1191</v>
      </c>
      <c r="B1378" s="44">
        <v>46116.0</v>
      </c>
      <c r="C1378" s="46" t="s">
        <v>1192</v>
      </c>
      <c r="D1378" s="48" t="s">
        <v>2809</v>
      </c>
      <c r="E1378" s="51">
        <v>2.02600000000532E14</v>
      </c>
      <c r="F1378" s="53" t="s">
        <v>98</v>
      </c>
      <c r="G1378" s="57">
        <f t="array" ref="G1378">IF(F1378&lt;&gt;"",INDEX(tb_MainDatabase[Barcode],MATCH(F1378,tb_MainDatabase[Link],0)),"")</f>
        <v>8857128012027</v>
      </c>
      <c r="H1378" s="62" t="str">
        <f t="array" ref="H1378">IF(F1378&lt;&gt;"",INDEX(tb_MainDatabase[Grand],MATCH(F1378,tb_MainDatabase[Link],0)),"")</f>
        <v>EDP</v>
      </c>
      <c r="I1378" s="62" t="str">
        <f t="array" ref="I1378">IF(F1378&lt;&gt;"",INDEX(tb_MainDatabase[Size],MATCH(F1378,tb_MainDatabase[Link],0)),"")</f>
        <v>10 ml.</v>
      </c>
      <c r="J1378" s="65">
        <v>1.0</v>
      </c>
      <c r="K1378" s="57">
        <f t="array" ref="K1378">IF(F1378&lt;&gt;"",INDEX(tb_MainDatabase[ราคา],MATCH(F1378,tb_MainDatabase[Link],0)),"")*J1378</f>
        <v>450</v>
      </c>
      <c r="L1378" s="65">
        <v>50.0</v>
      </c>
      <c r="M1378" s="57">
        <f t="shared" si="2"/>
        <v>400</v>
      </c>
      <c r="N1378" s="75">
        <f t="shared" si="3"/>
        <v>800</v>
      </c>
      <c r="O1378" s="77" t="s">
        <v>370</v>
      </c>
      <c r="P1378" s="142">
        <v>46116.0</v>
      </c>
      <c r="Q1378" s="80">
        <v>0.7743055555555556</v>
      </c>
      <c r="R1378" s="84" t="str">
        <f t="shared" si="4"/>
        <v>1775302513793232374</v>
      </c>
      <c r="S1378" s="84"/>
      <c r="T1378" s="84"/>
    </row>
    <row r="1379" ht="22.5" customHeight="1">
      <c r="A1379" s="41" t="s">
        <v>1191</v>
      </c>
      <c r="B1379" s="44">
        <v>46116.0</v>
      </c>
      <c r="C1379" s="46" t="s">
        <v>1192</v>
      </c>
      <c r="D1379" s="48" t="s">
        <v>2809</v>
      </c>
      <c r="E1379" s="51">
        <v>2.02600000000532E14</v>
      </c>
      <c r="F1379" s="53" t="s">
        <v>141</v>
      </c>
      <c r="G1379" s="57">
        <f t="array" ref="G1379">IF(F1379&lt;&gt;"",INDEX(tb_MainDatabase[Barcode],MATCH(F1379,tb_MainDatabase[Link],0)),"")</f>
        <v>8857128012037</v>
      </c>
      <c r="H1379" s="62" t="str">
        <f t="array" ref="H1379">IF(F1379&lt;&gt;"",INDEX(tb_MainDatabase[Grand],MATCH(F1379,tb_MainDatabase[Link],0)),"")</f>
        <v>EDP</v>
      </c>
      <c r="I1379" s="62" t="str">
        <f t="array" ref="I1379">IF(F1379&lt;&gt;"",INDEX(tb_MainDatabase[Size],MATCH(F1379,tb_MainDatabase[Link],0)),"")</f>
        <v>10 ml.</v>
      </c>
      <c r="J1379" s="65">
        <v>1.0</v>
      </c>
      <c r="K1379" s="57">
        <f t="array" ref="K1379">IF(F1379&lt;&gt;"",INDEX(tb_MainDatabase[ราคา],MATCH(F1379,tb_MainDatabase[Link],0)),"")*J1379</f>
        <v>450</v>
      </c>
      <c r="L1379" s="65">
        <v>50.0</v>
      </c>
      <c r="M1379" s="57">
        <f t="shared" si="2"/>
        <v>400</v>
      </c>
      <c r="N1379" s="75">
        <f t="shared" si="3"/>
        <v>0</v>
      </c>
      <c r="O1379" s="77"/>
      <c r="P1379" s="107"/>
      <c r="Q1379" s="80"/>
      <c r="R1379" s="84">
        <f t="shared" si="4"/>
        <v>0</v>
      </c>
      <c r="S1379" s="84"/>
      <c r="T1379" s="84"/>
    </row>
    <row r="1380" ht="22.5" customHeight="1">
      <c r="A1380" s="41" t="s">
        <v>1191</v>
      </c>
      <c r="B1380" s="44">
        <v>46116.0</v>
      </c>
      <c r="C1380" s="46" t="s">
        <v>1192</v>
      </c>
      <c r="D1380" s="48" t="s">
        <v>2813</v>
      </c>
      <c r="E1380" s="51">
        <v>2.02600000000533E14</v>
      </c>
      <c r="F1380" s="53" t="s">
        <v>120</v>
      </c>
      <c r="G1380" s="108">
        <f t="array" ref="G1380">IF(F1380&lt;&gt;"",INDEX(tb_MainDatabase[Barcode],MATCH(F1380,tb_MainDatabase[Link],0)),"")</f>
        <v>8857128012160</v>
      </c>
      <c r="H1380" s="62" t="str">
        <f t="array" ref="H1380">IF(F1380&lt;&gt;"",INDEX(tb_MainDatabase[Grand],MATCH(F1380,tb_MainDatabase[Link],0)),"")</f>
        <v>EDP</v>
      </c>
      <c r="I1380" s="62" t="str">
        <f t="array" ref="I1380">IF(F1380&lt;&gt;"",INDEX(tb_MainDatabase[Size],MATCH(F1380,tb_MainDatabase[Link],0)),"")</f>
        <v>10 ml.</v>
      </c>
      <c r="J1380" s="65">
        <v>1.0</v>
      </c>
      <c r="K1380" s="57">
        <f t="array" ref="K1380">IF(F1380&lt;&gt;"",INDEX(tb_MainDatabase[ราคา],MATCH(F1380,tb_MainDatabase[Link],0)),"")*J1380</f>
        <v>450</v>
      </c>
      <c r="L1380" s="65">
        <v>50.0</v>
      </c>
      <c r="M1380" s="57">
        <f t="shared" si="2"/>
        <v>400</v>
      </c>
      <c r="N1380" s="75">
        <f t="shared" si="3"/>
        <v>400</v>
      </c>
      <c r="O1380" s="77" t="s">
        <v>370</v>
      </c>
      <c r="P1380" s="142">
        <v>46116.0</v>
      </c>
      <c r="Q1380" s="80">
        <v>0.7958333333333333</v>
      </c>
      <c r="R1380" s="84" t="str">
        <f t="shared" si="4"/>
        <v>1775304963877995687</v>
      </c>
      <c r="S1380" s="84"/>
      <c r="T1380" s="84"/>
    </row>
    <row r="1381" ht="22.5" customHeight="1">
      <c r="A1381" s="41" t="s">
        <v>1191</v>
      </c>
      <c r="B1381" s="44">
        <v>46116.0</v>
      </c>
      <c r="C1381" s="46" t="s">
        <v>1192</v>
      </c>
      <c r="D1381" s="48" t="s">
        <v>2816</v>
      </c>
      <c r="E1381" s="51">
        <v>2.02600000000534E14</v>
      </c>
      <c r="F1381" s="53" t="s">
        <v>269</v>
      </c>
      <c r="G1381" s="57">
        <f t="array" ref="G1381">IF(F1381&lt;&gt;"",INDEX(tb_MainDatabase[Barcode],MATCH(F1381,tb_MainDatabase[Link],0)),"")</f>
        <v>8857128012060</v>
      </c>
      <c r="H1381" s="62" t="str">
        <f t="array" ref="H1381">IF(F1381&lt;&gt;"",INDEX(tb_MainDatabase[Grand],MATCH(F1381,tb_MainDatabase[Link],0)),"")</f>
        <v>EDP</v>
      </c>
      <c r="I1381" s="62" t="str">
        <f t="array" ref="I1381">IF(F1381&lt;&gt;"",INDEX(tb_MainDatabase[Size],MATCH(F1381,tb_MainDatabase[Link],0)),"")</f>
        <v>10 ml.</v>
      </c>
      <c r="J1381" s="65">
        <v>1.0</v>
      </c>
      <c r="K1381" s="57">
        <f t="array" ref="K1381">IF(F1381&lt;&gt;"",INDEX(tb_MainDatabase[ราคา],MATCH(F1381,tb_MainDatabase[Link],0)),"")*J1381</f>
        <v>450</v>
      </c>
      <c r="L1381" s="65">
        <v>50.0</v>
      </c>
      <c r="M1381" s="57">
        <f t="shared" si="2"/>
        <v>400</v>
      </c>
      <c r="N1381" s="75">
        <f t="shared" si="3"/>
        <v>400</v>
      </c>
      <c r="O1381" s="77" t="s">
        <v>370</v>
      </c>
      <c r="P1381" s="142">
        <v>46116.0</v>
      </c>
      <c r="Q1381" s="80">
        <v>0.8625</v>
      </c>
      <c r="R1381" s="84" t="str">
        <f t="shared" si="4"/>
        <v>1775309995206856200</v>
      </c>
      <c r="S1381" s="84"/>
      <c r="T1381" s="84"/>
    </row>
    <row r="1382" ht="22.5" customHeight="1">
      <c r="A1382" s="41" t="s">
        <v>1191</v>
      </c>
      <c r="B1382" s="44">
        <v>46116.0</v>
      </c>
      <c r="C1382" s="46" t="s">
        <v>1192</v>
      </c>
      <c r="D1382" s="48" t="s">
        <v>2818</v>
      </c>
      <c r="E1382" s="51">
        <v>2.02600000000535E14</v>
      </c>
      <c r="F1382" s="53" t="s">
        <v>148</v>
      </c>
      <c r="G1382" s="57">
        <f t="array" ref="G1382">IF(F1382&lt;&gt;"",INDEX(tb_MainDatabase[Barcode],MATCH(F1382,tb_MainDatabase[Link],0)),"")</f>
        <v>8857128011027</v>
      </c>
      <c r="H1382" s="62" t="str">
        <f t="array" ref="H1382">IF(F1382&lt;&gt;"",INDEX(tb_MainDatabase[Grand],MATCH(F1382,tb_MainDatabase[Link],0)),"")</f>
        <v>EDP</v>
      </c>
      <c r="I1382" s="62" t="str">
        <f t="array" ref="I1382">IF(F1382&lt;&gt;"",INDEX(tb_MainDatabase[Size],MATCH(F1382,tb_MainDatabase[Link],0)),"")</f>
        <v>50 ml.</v>
      </c>
      <c r="J1382" s="65">
        <v>1.0</v>
      </c>
      <c r="K1382" s="57">
        <f t="array" ref="K1382">IF(F1382&lt;&gt;"",INDEX(tb_MainDatabase[ราคา],MATCH(F1382,tb_MainDatabase[Link],0)),"")*J1382</f>
        <v>1890</v>
      </c>
      <c r="L1382" s="65">
        <v>200.0</v>
      </c>
      <c r="M1382" s="57">
        <f t="shared" si="2"/>
        <v>1690</v>
      </c>
      <c r="N1382" s="75">
        <f t="shared" si="3"/>
        <v>3380</v>
      </c>
      <c r="O1382" s="77" t="s">
        <v>370</v>
      </c>
      <c r="P1382" s="142">
        <v>46116.0</v>
      </c>
      <c r="Q1382" s="80">
        <v>0.9</v>
      </c>
      <c r="R1382" s="84" t="str">
        <f t="shared" si="4"/>
        <v>1775313286408309998</v>
      </c>
      <c r="S1382" s="84"/>
      <c r="T1382" s="84"/>
    </row>
    <row r="1383" ht="22.5" customHeight="1">
      <c r="A1383" s="41" t="s">
        <v>1191</v>
      </c>
      <c r="B1383" s="44">
        <v>46116.0</v>
      </c>
      <c r="C1383" s="46" t="s">
        <v>1192</v>
      </c>
      <c r="D1383" s="48" t="s">
        <v>2818</v>
      </c>
      <c r="E1383" s="51">
        <v>2.02600000000535E14</v>
      </c>
      <c r="F1383" s="53" t="s">
        <v>2320</v>
      </c>
      <c r="G1383" s="108">
        <f t="array" ref="G1383">IF(F1383&lt;&gt;"",INDEX(tb_MainDatabase[Barcode],MATCH(F1383,tb_MainDatabase[Link],0)),"")</f>
        <v>8857128011638</v>
      </c>
      <c r="H1383" s="62" t="str">
        <f t="array" ref="H1383">IF(F1383&lt;&gt;"",INDEX(tb_MainDatabase[Grand],MATCH(F1383,tb_MainDatabase[Link],0)),"")</f>
        <v>EDP</v>
      </c>
      <c r="I1383" s="62" t="str">
        <f t="array" ref="I1383">IF(F1383&lt;&gt;"",INDEX(tb_MainDatabase[Size],MATCH(F1383,tb_MainDatabase[Link],0)),"")</f>
        <v>50 ml.</v>
      </c>
      <c r="J1383" s="65">
        <v>1.0</v>
      </c>
      <c r="K1383" s="57">
        <f t="array" ref="K1383">IF(F1383&lt;&gt;"",INDEX(tb_MainDatabase[ราคา],MATCH(F1383,tb_MainDatabase[Link],0)),"")*J1383</f>
        <v>1890</v>
      </c>
      <c r="L1383" s="65">
        <v>200.0</v>
      </c>
      <c r="M1383" s="57">
        <f t="shared" si="2"/>
        <v>1690</v>
      </c>
      <c r="N1383" s="75">
        <f t="shared" si="3"/>
        <v>0</v>
      </c>
      <c r="O1383" s="77"/>
      <c r="P1383" s="107"/>
      <c r="Q1383" s="80"/>
      <c r="R1383" s="84">
        <f t="shared" si="4"/>
        <v>0</v>
      </c>
      <c r="S1383" s="84"/>
      <c r="T1383" s="84"/>
    </row>
    <row r="1384" ht="22.5" customHeight="1">
      <c r="A1384" s="41" t="s">
        <v>1191</v>
      </c>
      <c r="B1384" s="44">
        <v>46116.0</v>
      </c>
      <c r="C1384" s="46" t="s">
        <v>1192</v>
      </c>
      <c r="D1384" s="48" t="s">
        <v>2818</v>
      </c>
      <c r="E1384" s="51">
        <v>2.02600000000535E14</v>
      </c>
      <c r="F1384" s="53" t="s">
        <v>252</v>
      </c>
      <c r="G1384" s="57">
        <f t="array" ref="G1384">IF(F1384&lt;&gt;"",INDEX(tb_MainDatabase[Barcode],MATCH(F1384,tb_MainDatabase[Link],0)),"")</f>
        <v>8857128012035</v>
      </c>
      <c r="H1384" s="62" t="str">
        <f t="array" ref="H1384">IF(F1384&lt;&gt;"",INDEX(tb_MainDatabase[Grand],MATCH(F1384,tb_MainDatabase[Link],0)),"")</f>
        <v>EDP</v>
      </c>
      <c r="I1384" s="62" t="str">
        <f t="array" ref="I1384">IF(F1384&lt;&gt;"",INDEX(tb_MainDatabase[Size],MATCH(F1384,tb_MainDatabase[Link],0)),"")</f>
        <v>10 ml.</v>
      </c>
      <c r="J1384" s="65">
        <v>1.0</v>
      </c>
      <c r="K1384" s="57">
        <f t="array" ref="K1384">IF(F1384&lt;&gt;"",INDEX(tb_MainDatabase[ราคา],MATCH(F1384,tb_MainDatabase[Link],0)),"")*J1384</f>
        <v>450</v>
      </c>
      <c r="L1384" s="65">
        <v>450.0</v>
      </c>
      <c r="M1384" s="57">
        <f t="shared" si="2"/>
        <v>0</v>
      </c>
      <c r="N1384" s="75">
        <f t="shared" si="3"/>
        <v>0</v>
      </c>
      <c r="O1384" s="77"/>
      <c r="P1384" s="107"/>
      <c r="Q1384" s="80"/>
      <c r="R1384" s="84">
        <f t="shared" si="4"/>
        <v>0</v>
      </c>
      <c r="S1384" s="84"/>
      <c r="T1384" s="84"/>
    </row>
    <row r="1385" ht="22.5" customHeight="1">
      <c r="A1385" s="41" t="s">
        <v>1191</v>
      </c>
      <c r="B1385" s="44">
        <v>46116.0</v>
      </c>
      <c r="C1385" s="46" t="s">
        <v>1192</v>
      </c>
      <c r="D1385" s="48" t="s">
        <v>2818</v>
      </c>
      <c r="E1385" s="51">
        <v>2.02600000000535E14</v>
      </c>
      <c r="F1385" s="53" t="s">
        <v>77</v>
      </c>
      <c r="G1385" s="57">
        <f t="array" ref="G1385">IF(F1385&lt;&gt;"",INDEX(tb_MainDatabase[Barcode],MATCH(F1385,tb_MainDatabase[Link],0)),"")</f>
        <v>8857128012030</v>
      </c>
      <c r="H1385" s="62" t="str">
        <f t="array" ref="H1385">IF(F1385&lt;&gt;"",INDEX(tb_MainDatabase[Grand],MATCH(F1385,tb_MainDatabase[Link],0)),"")</f>
        <v>EDP</v>
      </c>
      <c r="I1385" s="62" t="str">
        <f t="array" ref="I1385">IF(F1385&lt;&gt;"",INDEX(tb_MainDatabase[Size],MATCH(F1385,tb_MainDatabase[Link],0)),"")</f>
        <v>10 ml.</v>
      </c>
      <c r="J1385" s="65">
        <v>1.0</v>
      </c>
      <c r="K1385" s="57">
        <f t="array" ref="K1385">IF(F1385&lt;&gt;"",INDEX(tb_MainDatabase[ราคา],MATCH(F1385,tb_MainDatabase[Link],0)),"")*J1385</f>
        <v>450</v>
      </c>
      <c r="L1385" s="65">
        <v>450.0</v>
      </c>
      <c r="M1385" s="57">
        <f t="shared" si="2"/>
        <v>0</v>
      </c>
      <c r="N1385" s="75">
        <f t="shared" si="3"/>
        <v>0</v>
      </c>
      <c r="O1385" s="77"/>
      <c r="P1385" s="107"/>
      <c r="Q1385" s="80"/>
      <c r="R1385" s="84">
        <f t="shared" si="4"/>
        <v>0</v>
      </c>
      <c r="S1385" s="84"/>
      <c r="T1385" s="84"/>
    </row>
    <row r="1386" ht="22.5" customHeight="1">
      <c r="A1386" s="41" t="s">
        <v>1191</v>
      </c>
      <c r="B1386" s="44">
        <v>46116.0</v>
      </c>
      <c r="C1386" s="46" t="s">
        <v>1192</v>
      </c>
      <c r="D1386" s="48" t="s">
        <v>2825</v>
      </c>
      <c r="E1386" s="51">
        <v>2.02600000000536E14</v>
      </c>
      <c r="F1386" s="53" t="s">
        <v>259</v>
      </c>
      <c r="G1386" s="57">
        <f t="array" ref="G1386">IF(F1386&lt;&gt;"",INDEX(tb_MainDatabase[Barcode],MATCH(F1386,tb_MainDatabase[Link],0)),"")</f>
        <v>8857128011133</v>
      </c>
      <c r="H1386" s="62" t="str">
        <f t="array" ref="H1386">IF(F1386&lt;&gt;"",INDEX(tb_MainDatabase[Grand],MATCH(F1386,tb_MainDatabase[Link],0)),"")</f>
        <v>EDP</v>
      </c>
      <c r="I1386" s="62" t="str">
        <f t="array" ref="I1386">IF(F1386&lt;&gt;"",INDEX(tb_MainDatabase[Size],MATCH(F1386,tb_MainDatabase[Link],0)),"")</f>
        <v>50 ml.</v>
      </c>
      <c r="J1386" s="65">
        <v>1.0</v>
      </c>
      <c r="K1386" s="57">
        <f t="array" ref="K1386">IF(F1386&lt;&gt;"",INDEX(tb_MainDatabase[ราคา],MATCH(F1386,tb_MainDatabase[Link],0)),"")*J1386</f>
        <v>1890</v>
      </c>
      <c r="L1386" s="65">
        <v>200.0</v>
      </c>
      <c r="M1386" s="57">
        <f t="shared" si="2"/>
        <v>1690</v>
      </c>
      <c r="N1386" s="75">
        <f t="shared" si="3"/>
        <v>1690</v>
      </c>
      <c r="O1386" s="77" t="s">
        <v>370</v>
      </c>
      <c r="P1386" s="142">
        <v>46116.0</v>
      </c>
      <c r="Q1386" s="80">
        <v>0.9048611111111111</v>
      </c>
      <c r="R1386" s="84" t="str">
        <f t="shared" si="4"/>
        <v>1775313757815851800</v>
      </c>
      <c r="S1386" s="84"/>
      <c r="T1386" s="84"/>
    </row>
    <row r="1387" ht="22.5" customHeight="1">
      <c r="A1387" s="41" t="s">
        <v>1191</v>
      </c>
      <c r="B1387" s="44">
        <v>46116.0</v>
      </c>
      <c r="C1387" s="46" t="s">
        <v>1192</v>
      </c>
      <c r="D1387" s="48" t="s">
        <v>2825</v>
      </c>
      <c r="E1387" s="51">
        <v>2.02600000000536E14</v>
      </c>
      <c r="F1387" s="53" t="s">
        <v>86</v>
      </c>
      <c r="G1387" s="57">
        <f t="array" ref="G1387">IF(F1387&lt;&gt;"",INDEX(tb_MainDatabase[Barcode],MATCH(F1387,tb_MainDatabase[Link],0)),"")</f>
        <v>8857128012041</v>
      </c>
      <c r="H1387" s="62" t="str">
        <f t="array" ref="H1387">IF(F1387&lt;&gt;"",INDEX(tb_MainDatabase[Grand],MATCH(F1387,tb_MainDatabase[Link],0)),"")</f>
        <v>EDP</v>
      </c>
      <c r="I1387" s="62" t="str">
        <f t="array" ref="I1387">IF(F1387&lt;&gt;"",INDEX(tb_MainDatabase[Size],MATCH(F1387,tb_MainDatabase[Link],0)),"")</f>
        <v>10 ml.</v>
      </c>
      <c r="J1387" s="65">
        <v>1.0</v>
      </c>
      <c r="K1387" s="57">
        <f t="array" ref="K1387">IF(F1387&lt;&gt;"",INDEX(tb_MainDatabase[ราคา],MATCH(F1387,tb_MainDatabase[Link],0)),"")*J1387</f>
        <v>450</v>
      </c>
      <c r="L1387" s="65">
        <v>450.0</v>
      </c>
      <c r="M1387" s="57">
        <f t="shared" si="2"/>
        <v>0</v>
      </c>
      <c r="N1387" s="75">
        <f t="shared" si="3"/>
        <v>0</v>
      </c>
      <c r="O1387" s="77"/>
      <c r="P1387" s="107"/>
      <c r="Q1387" s="80"/>
      <c r="R1387" s="84">
        <f t="shared" si="4"/>
        <v>0</v>
      </c>
      <c r="S1387" s="84"/>
      <c r="T1387" s="84"/>
    </row>
    <row r="1388" ht="22.5" customHeight="1">
      <c r="A1388" s="41" t="s">
        <v>1191</v>
      </c>
      <c r="B1388" s="44">
        <v>46117.0</v>
      </c>
      <c r="C1388" s="46" t="s">
        <v>2829</v>
      </c>
      <c r="D1388" s="48" t="s">
        <v>2830</v>
      </c>
      <c r="E1388" s="51">
        <v>2.02600000000537E14</v>
      </c>
      <c r="F1388" s="53" t="s">
        <v>141</v>
      </c>
      <c r="G1388" s="57">
        <f t="array" ref="G1388">IF(F1388&lt;&gt;"",INDEX(tb_MainDatabase[Barcode],MATCH(F1388,tb_MainDatabase[Link],0)),"")</f>
        <v>8857128012037</v>
      </c>
      <c r="H1388" s="62" t="str">
        <f t="array" ref="H1388">IF(F1388&lt;&gt;"",INDEX(tb_MainDatabase[Grand],MATCH(F1388,tb_MainDatabase[Link],0)),"")</f>
        <v>EDP</v>
      </c>
      <c r="I1388" s="62" t="str">
        <f t="array" ref="I1388">IF(F1388&lt;&gt;"",INDEX(tb_MainDatabase[Size],MATCH(F1388,tb_MainDatabase[Link],0)),"")</f>
        <v>10 ml.</v>
      </c>
      <c r="J1388" s="65">
        <v>1.0</v>
      </c>
      <c r="K1388" s="57">
        <f t="array" ref="K1388">IF(F1388&lt;&gt;"",INDEX(tb_MainDatabase[ราคา],MATCH(F1388,tb_MainDatabase[Link],0)),"")*J1388</f>
        <v>450</v>
      </c>
      <c r="L1388" s="65">
        <v>50.0</v>
      </c>
      <c r="M1388" s="57">
        <f t="shared" si="2"/>
        <v>400</v>
      </c>
      <c r="N1388" s="75">
        <f t="shared" si="3"/>
        <v>400</v>
      </c>
      <c r="O1388" s="77" t="s">
        <v>133</v>
      </c>
      <c r="P1388" s="142">
        <v>46117.0</v>
      </c>
      <c r="Q1388" s="80">
        <v>0.45555555555555555</v>
      </c>
      <c r="R1388" s="84" t="str">
        <f t="shared" si="4"/>
        <v>1775360889971832032</v>
      </c>
      <c r="S1388" s="84"/>
      <c r="T1388" s="84"/>
    </row>
    <row r="1389" ht="22.5" customHeight="1">
      <c r="A1389" s="41" t="s">
        <v>1191</v>
      </c>
      <c r="B1389" s="44">
        <v>46117.0</v>
      </c>
      <c r="C1389" s="46" t="s">
        <v>2829</v>
      </c>
      <c r="D1389" s="48" t="s">
        <v>2833</v>
      </c>
      <c r="E1389" s="51">
        <v>2.02600000000538E14</v>
      </c>
      <c r="F1389" s="53" t="s">
        <v>451</v>
      </c>
      <c r="G1389" s="57">
        <f t="array" ref="G1389">IF(F1389&lt;&gt;"",INDEX(tb_MainDatabase[Barcode],MATCH(F1389,tb_MainDatabase[Link],0)),"")</f>
        <v>8857128011867</v>
      </c>
      <c r="H1389" s="62" t="str">
        <f t="array" ref="H1389">IF(F1389&lt;&gt;"",INDEX(tb_MainDatabase[Grand],MATCH(F1389,tb_MainDatabase[Link],0)),"")</f>
        <v>EDP</v>
      </c>
      <c r="I1389" s="62" t="str">
        <f t="array" ref="I1389">IF(F1389&lt;&gt;"",INDEX(tb_MainDatabase[Size],MATCH(F1389,tb_MainDatabase[Link],0)),"")</f>
        <v>30 ml.</v>
      </c>
      <c r="J1389" s="65">
        <v>1.0</v>
      </c>
      <c r="K1389" s="57">
        <f t="array" ref="K1389">IF(F1389&lt;&gt;"",INDEX(tb_MainDatabase[ราคา],MATCH(F1389,tb_MainDatabase[Link],0)),"")*J1389</f>
        <v>1290</v>
      </c>
      <c r="L1389" s="65">
        <v>100.0</v>
      </c>
      <c r="M1389" s="57">
        <f t="shared" si="2"/>
        <v>1190</v>
      </c>
      <c r="N1389" s="75">
        <f t="shared" si="3"/>
        <v>2380</v>
      </c>
      <c r="O1389" s="77" t="s">
        <v>60</v>
      </c>
      <c r="P1389" s="142">
        <v>46117.0</v>
      </c>
      <c r="Q1389" s="80">
        <v>0.49027777777777776</v>
      </c>
      <c r="R1389" s="84" t="str">
        <f t="shared" si="4"/>
        <v>1775364321263651465</v>
      </c>
      <c r="S1389" s="84"/>
      <c r="T1389" s="84"/>
    </row>
    <row r="1390" ht="22.5" customHeight="1">
      <c r="A1390" s="41" t="s">
        <v>1191</v>
      </c>
      <c r="B1390" s="44">
        <v>46117.0</v>
      </c>
      <c r="C1390" s="46" t="s">
        <v>2829</v>
      </c>
      <c r="D1390" s="48" t="s">
        <v>2833</v>
      </c>
      <c r="E1390" s="51">
        <v>2.02600000000538E14</v>
      </c>
      <c r="F1390" s="53" t="s">
        <v>264</v>
      </c>
      <c r="G1390" s="57">
        <f t="array" ref="G1390">IF(F1390&lt;&gt;"",INDEX(tb_MainDatabase[Barcode],MATCH(F1390,tb_MainDatabase[Link],0)),"")</f>
        <v>8857128011874</v>
      </c>
      <c r="H1390" s="62" t="str">
        <f t="array" ref="H1390">IF(F1390&lt;&gt;"",INDEX(tb_MainDatabase[Grand],MATCH(F1390,tb_MainDatabase[Link],0)),"")</f>
        <v>EDP</v>
      </c>
      <c r="I1390" s="62" t="str">
        <f t="array" ref="I1390">IF(F1390&lt;&gt;"",INDEX(tb_MainDatabase[Size],MATCH(F1390,tb_MainDatabase[Link],0)),"")</f>
        <v>30 ml.</v>
      </c>
      <c r="J1390" s="65">
        <v>1.0</v>
      </c>
      <c r="K1390" s="57">
        <f t="array" ref="K1390">IF(F1390&lt;&gt;"",INDEX(tb_MainDatabase[ราคา],MATCH(F1390,tb_MainDatabase[Link],0)),"")*J1390</f>
        <v>1290</v>
      </c>
      <c r="L1390" s="65">
        <v>100.0</v>
      </c>
      <c r="M1390" s="57">
        <f t="shared" si="2"/>
        <v>1190</v>
      </c>
      <c r="N1390" s="75">
        <f t="shared" si="3"/>
        <v>0</v>
      </c>
      <c r="O1390" s="77"/>
      <c r="P1390" s="107"/>
      <c r="Q1390" s="80"/>
      <c r="R1390" s="84">
        <f t="shared" si="4"/>
        <v>0</v>
      </c>
      <c r="S1390" s="84"/>
      <c r="T1390" s="84"/>
    </row>
    <row r="1391" ht="22.5" customHeight="1">
      <c r="A1391" s="41" t="s">
        <v>1191</v>
      </c>
      <c r="B1391" s="44">
        <v>46117.0</v>
      </c>
      <c r="C1391" s="46" t="s">
        <v>2829</v>
      </c>
      <c r="D1391" s="48" t="s">
        <v>2833</v>
      </c>
      <c r="E1391" s="51">
        <v>2.02600000000538E14</v>
      </c>
      <c r="F1391" s="53" t="s">
        <v>269</v>
      </c>
      <c r="G1391" s="57">
        <f t="array" ref="G1391">IF(F1391&lt;&gt;"",INDEX(tb_MainDatabase[Barcode],MATCH(F1391,tb_MainDatabase[Link],0)),"")</f>
        <v>8857128012060</v>
      </c>
      <c r="H1391" s="62" t="str">
        <f t="array" ref="H1391">IF(F1391&lt;&gt;"",INDEX(tb_MainDatabase[Grand],MATCH(F1391,tb_MainDatabase[Link],0)),"")</f>
        <v>EDP</v>
      </c>
      <c r="I1391" s="62" t="str">
        <f t="array" ref="I1391">IF(F1391&lt;&gt;"",INDEX(tb_MainDatabase[Size],MATCH(F1391,tb_MainDatabase[Link],0)),"")</f>
        <v>10 ml.</v>
      </c>
      <c r="J1391" s="65">
        <v>1.0</v>
      </c>
      <c r="K1391" s="57">
        <f t="array" ref="K1391">IF(F1391&lt;&gt;"",INDEX(tb_MainDatabase[ราคา],MATCH(F1391,tb_MainDatabase[Link],0)),"")*J1391</f>
        <v>450</v>
      </c>
      <c r="L1391" s="65">
        <v>450.0</v>
      </c>
      <c r="M1391" s="57">
        <f t="shared" si="2"/>
        <v>0</v>
      </c>
      <c r="N1391" s="75">
        <f t="shared" si="3"/>
        <v>0</v>
      </c>
      <c r="O1391" s="77"/>
      <c r="P1391" s="107"/>
      <c r="Q1391" s="80"/>
      <c r="R1391" s="84">
        <f t="shared" si="4"/>
        <v>0</v>
      </c>
      <c r="S1391" s="84"/>
      <c r="T1391" s="84"/>
    </row>
    <row r="1392" ht="22.5" customHeight="1">
      <c r="A1392" s="41" t="s">
        <v>1191</v>
      </c>
      <c r="B1392" s="44">
        <v>46117.0</v>
      </c>
      <c r="C1392" s="46" t="s">
        <v>2829</v>
      </c>
      <c r="D1392" s="48" t="s">
        <v>2839</v>
      </c>
      <c r="E1392" s="51">
        <v>2.02600000000539E14</v>
      </c>
      <c r="F1392" s="53" t="s">
        <v>1092</v>
      </c>
      <c r="G1392" s="57">
        <f t="array" ref="G1392">IF(F1392&lt;&gt;"",INDEX(tb_MainDatabase[Barcode],MATCH(F1392,tb_MainDatabase[Link],0)),"")</f>
        <v>8857128012077</v>
      </c>
      <c r="H1392" s="62" t="str">
        <f t="array" ref="H1392">IF(F1392&lt;&gt;"",INDEX(tb_MainDatabase[Grand],MATCH(F1392,tb_MainDatabase[Link],0)),"")</f>
        <v>EDP</v>
      </c>
      <c r="I1392" s="62" t="str">
        <f t="array" ref="I1392">IF(F1392&lt;&gt;"",INDEX(tb_MainDatabase[Size],MATCH(F1392,tb_MainDatabase[Link],0)),"")</f>
        <v>10 ml.</v>
      </c>
      <c r="J1392" s="65">
        <v>1.0</v>
      </c>
      <c r="K1392" s="57">
        <f t="array" ref="K1392">IF(F1392&lt;&gt;"",INDEX(tb_MainDatabase[ราคา],MATCH(F1392,tb_MainDatabase[Link],0)),"")*J1392</f>
        <v>450</v>
      </c>
      <c r="L1392" s="65">
        <v>50.0</v>
      </c>
      <c r="M1392" s="57">
        <f t="shared" si="2"/>
        <v>400</v>
      </c>
      <c r="N1392" s="75">
        <f t="shared" si="3"/>
        <v>800</v>
      </c>
      <c r="O1392" s="77" t="s">
        <v>370</v>
      </c>
      <c r="P1392" s="142">
        <v>46117.0</v>
      </c>
      <c r="Q1392" s="80">
        <v>0.5326388888888889</v>
      </c>
      <c r="R1392" s="84" t="str">
        <f t="shared" si="4"/>
        <v>1775368024355357765</v>
      </c>
      <c r="S1392" s="84"/>
      <c r="T1392" s="84"/>
    </row>
    <row r="1393" ht="22.5" customHeight="1">
      <c r="A1393" s="41" t="s">
        <v>1191</v>
      </c>
      <c r="B1393" s="44">
        <v>46117.0</v>
      </c>
      <c r="C1393" s="46" t="s">
        <v>2829</v>
      </c>
      <c r="D1393" s="48" t="s">
        <v>2839</v>
      </c>
      <c r="E1393" s="51">
        <v>2.02600000000539E14</v>
      </c>
      <c r="F1393" s="53" t="s">
        <v>252</v>
      </c>
      <c r="G1393" s="57">
        <f t="array" ref="G1393">IF(F1393&lt;&gt;"",INDEX(tb_MainDatabase[Barcode],MATCH(F1393,tb_MainDatabase[Link],0)),"")</f>
        <v>8857128012035</v>
      </c>
      <c r="H1393" s="62" t="str">
        <f t="array" ref="H1393">IF(F1393&lt;&gt;"",INDEX(tb_MainDatabase[Grand],MATCH(F1393,tb_MainDatabase[Link],0)),"")</f>
        <v>EDP</v>
      </c>
      <c r="I1393" s="62" t="str">
        <f t="array" ref="I1393">IF(F1393&lt;&gt;"",INDEX(tb_MainDatabase[Size],MATCH(F1393,tb_MainDatabase[Link],0)),"")</f>
        <v>10 ml.</v>
      </c>
      <c r="J1393" s="65">
        <v>1.0</v>
      </c>
      <c r="K1393" s="57">
        <f t="array" ref="K1393">IF(F1393&lt;&gt;"",INDEX(tb_MainDatabase[ราคา],MATCH(F1393,tb_MainDatabase[Link],0)),"")*J1393</f>
        <v>450</v>
      </c>
      <c r="L1393" s="65">
        <v>50.0</v>
      </c>
      <c r="M1393" s="57">
        <f t="shared" si="2"/>
        <v>400</v>
      </c>
      <c r="N1393" s="75">
        <f t="shared" si="3"/>
        <v>0</v>
      </c>
      <c r="O1393" s="77"/>
      <c r="P1393" s="107"/>
      <c r="Q1393" s="80"/>
      <c r="R1393" s="84">
        <f t="shared" si="4"/>
        <v>0</v>
      </c>
      <c r="S1393" s="84"/>
      <c r="T1393" s="84"/>
    </row>
    <row r="1394" ht="22.5" customHeight="1">
      <c r="A1394" s="41" t="s">
        <v>1191</v>
      </c>
      <c r="B1394" s="44">
        <v>46117.0</v>
      </c>
      <c r="C1394" s="46" t="s">
        <v>2829</v>
      </c>
      <c r="D1394" s="48" t="s">
        <v>2843</v>
      </c>
      <c r="E1394" s="51">
        <v>2.0260000000054E14</v>
      </c>
      <c r="F1394" s="53" t="s">
        <v>132</v>
      </c>
      <c r="G1394" s="108">
        <f t="array" ref="G1394">IF(F1394&lt;&gt;"",INDEX(tb_MainDatabase[Barcode],MATCH(F1394,tb_MainDatabase[Link],0)),"")</f>
        <v>8857128011621</v>
      </c>
      <c r="H1394" s="62" t="str">
        <f t="array" ref="H1394">IF(F1394&lt;&gt;"",INDEX(tb_MainDatabase[Grand],MATCH(F1394,tb_MainDatabase[Link],0)),"")</f>
        <v>EDP</v>
      </c>
      <c r="I1394" s="62" t="str">
        <f t="array" ref="I1394">IF(F1394&lt;&gt;"",INDEX(tb_MainDatabase[Size],MATCH(F1394,tb_MainDatabase[Link],0)),"")</f>
        <v>50 ml.</v>
      </c>
      <c r="J1394" s="65">
        <v>1.0</v>
      </c>
      <c r="K1394" s="57">
        <f t="array" ref="K1394">IF(F1394&lt;&gt;"",INDEX(tb_MainDatabase[ราคา],MATCH(F1394,tb_MainDatabase[Link],0)),"")*J1394</f>
        <v>1890</v>
      </c>
      <c r="L1394" s="65">
        <v>200.0</v>
      </c>
      <c r="M1394" s="57">
        <f t="shared" si="2"/>
        <v>1690</v>
      </c>
      <c r="N1394" s="75">
        <f t="shared" si="3"/>
        <v>1690</v>
      </c>
      <c r="O1394" s="77" t="s">
        <v>370</v>
      </c>
      <c r="P1394" s="142">
        <v>46117.0</v>
      </c>
      <c r="Q1394" s="80">
        <v>0.5430555555555555</v>
      </c>
      <c r="R1394" s="84" t="str">
        <f t="shared" si="4"/>
        <v>1775368876799569867</v>
      </c>
      <c r="S1394" s="84"/>
      <c r="T1394" s="84"/>
    </row>
    <row r="1395" ht="22.5" customHeight="1">
      <c r="A1395" s="41" t="s">
        <v>1191</v>
      </c>
      <c r="B1395" s="44">
        <v>46117.0</v>
      </c>
      <c r="C1395" s="46" t="s">
        <v>2829</v>
      </c>
      <c r="D1395" s="48" t="s">
        <v>2843</v>
      </c>
      <c r="E1395" s="51">
        <v>2.0260000000054E14</v>
      </c>
      <c r="F1395" s="53" t="s">
        <v>141</v>
      </c>
      <c r="G1395" s="57">
        <f t="array" ref="G1395">IF(F1395&lt;&gt;"",INDEX(tb_MainDatabase[Barcode],MATCH(F1395,tb_MainDatabase[Link],0)),"")</f>
        <v>8857128012037</v>
      </c>
      <c r="H1395" s="62" t="str">
        <f t="array" ref="H1395">IF(F1395&lt;&gt;"",INDEX(tb_MainDatabase[Grand],MATCH(F1395,tb_MainDatabase[Link],0)),"")</f>
        <v>EDP</v>
      </c>
      <c r="I1395" s="62" t="str">
        <f t="array" ref="I1395">IF(F1395&lt;&gt;"",INDEX(tb_MainDatabase[Size],MATCH(F1395,tb_MainDatabase[Link],0)),"")</f>
        <v>10 ml.</v>
      </c>
      <c r="J1395" s="65">
        <v>1.0</v>
      </c>
      <c r="K1395" s="57">
        <f t="array" ref="K1395">IF(F1395&lt;&gt;"",INDEX(tb_MainDatabase[ราคา],MATCH(F1395,tb_MainDatabase[Link],0)),"")*J1395</f>
        <v>450</v>
      </c>
      <c r="L1395" s="65">
        <v>450.0</v>
      </c>
      <c r="M1395" s="57">
        <f t="shared" si="2"/>
        <v>0</v>
      </c>
      <c r="N1395" s="75">
        <f t="shared" si="3"/>
        <v>0</v>
      </c>
      <c r="O1395" s="77"/>
      <c r="P1395" s="107"/>
      <c r="Q1395" s="80"/>
      <c r="R1395" s="84">
        <f t="shared" si="4"/>
        <v>0</v>
      </c>
      <c r="S1395" s="84"/>
      <c r="T1395" s="84"/>
    </row>
    <row r="1396" ht="22.5" customHeight="1">
      <c r="A1396" s="41" t="s">
        <v>1191</v>
      </c>
      <c r="B1396" s="44">
        <v>46117.0</v>
      </c>
      <c r="C1396" s="46" t="s">
        <v>2829</v>
      </c>
      <c r="D1396" s="48" t="s">
        <v>2847</v>
      </c>
      <c r="E1396" s="51">
        <v>2.02600000000541E14</v>
      </c>
      <c r="F1396" s="53" t="s">
        <v>94</v>
      </c>
      <c r="G1396" s="57">
        <f t="array" ref="G1396">IF(F1396&lt;&gt;"",INDEX(tb_MainDatabase[Barcode],MATCH(F1396,tb_MainDatabase[Link],0)),"")</f>
        <v>8857128012039</v>
      </c>
      <c r="H1396" s="62" t="str">
        <f t="array" ref="H1396">IF(F1396&lt;&gt;"",INDEX(tb_MainDatabase[Grand],MATCH(F1396,tb_MainDatabase[Link],0)),"")</f>
        <v>EDP</v>
      </c>
      <c r="I1396" s="62" t="str">
        <f t="array" ref="I1396">IF(F1396&lt;&gt;"",INDEX(tb_MainDatabase[Size],MATCH(F1396,tb_MainDatabase[Link],0)),"")</f>
        <v>10 ml.</v>
      </c>
      <c r="J1396" s="65">
        <v>1.0</v>
      </c>
      <c r="K1396" s="57">
        <f t="array" ref="K1396">IF(F1396&lt;&gt;"",INDEX(tb_MainDatabase[ราคา],MATCH(F1396,tb_MainDatabase[Link],0)),"")*J1396</f>
        <v>450</v>
      </c>
      <c r="L1396" s="65">
        <v>50.0</v>
      </c>
      <c r="M1396" s="57">
        <f t="shared" si="2"/>
        <v>400</v>
      </c>
      <c r="N1396" s="75">
        <f t="shared" si="3"/>
        <v>400</v>
      </c>
      <c r="O1396" s="77" t="s">
        <v>370</v>
      </c>
      <c r="P1396" s="142">
        <v>46117.0</v>
      </c>
      <c r="Q1396" s="80">
        <v>0.5527777777777778</v>
      </c>
      <c r="R1396" s="84" t="str">
        <f t="shared" si="4"/>
        <v>1775369761276703581</v>
      </c>
      <c r="S1396" s="84"/>
      <c r="T1396" s="84"/>
    </row>
    <row r="1397" ht="22.5" customHeight="1">
      <c r="A1397" s="41" t="s">
        <v>1191</v>
      </c>
      <c r="B1397" s="44">
        <v>46117.0</v>
      </c>
      <c r="C1397" s="46" t="s">
        <v>2829</v>
      </c>
      <c r="D1397" s="48" t="s">
        <v>2850</v>
      </c>
      <c r="E1397" s="51">
        <v>2.02600000000542E14</v>
      </c>
      <c r="F1397" s="53" t="s">
        <v>71</v>
      </c>
      <c r="G1397" s="57">
        <f t="array" ref="G1397">IF(F1397&lt;&gt;"",INDEX(tb_MainDatabase[Barcode],MATCH(F1397,tb_MainDatabase[Link],0)),"")</f>
        <v>8857128012010</v>
      </c>
      <c r="H1397" s="62" t="str">
        <f t="array" ref="H1397">IF(F1397&lt;&gt;"",INDEX(tb_MainDatabase[Grand],MATCH(F1397,tb_MainDatabase[Link],0)),"")</f>
        <v>EDP+</v>
      </c>
      <c r="I1397" s="62" t="str">
        <f t="array" ref="I1397">IF(F1397&lt;&gt;"",INDEX(tb_MainDatabase[Size],MATCH(F1397,tb_MainDatabase[Link],0)),"")</f>
        <v>30 ml.</v>
      </c>
      <c r="J1397" s="65">
        <v>1.0</v>
      </c>
      <c r="K1397" s="57">
        <f t="array" ref="K1397">IF(F1397&lt;&gt;"",INDEX(tb_MainDatabase[ราคา],MATCH(F1397,tb_MainDatabase[Link],0)),"")*J1397</f>
        <v>1890</v>
      </c>
      <c r="L1397" s="65">
        <v>100.0</v>
      </c>
      <c r="M1397" s="57">
        <f t="shared" si="2"/>
        <v>1790</v>
      </c>
      <c r="N1397" s="75">
        <f t="shared" si="3"/>
        <v>3480</v>
      </c>
      <c r="O1397" s="77" t="s">
        <v>60</v>
      </c>
      <c r="P1397" s="142">
        <v>46117.0</v>
      </c>
      <c r="Q1397" s="80">
        <v>0.5548611111111111</v>
      </c>
      <c r="R1397" s="84" t="str">
        <f t="shared" si="4"/>
        <v>1775369821366825659</v>
      </c>
      <c r="S1397" s="84"/>
      <c r="T1397" s="84"/>
    </row>
    <row r="1398" ht="22.5" customHeight="1">
      <c r="A1398" s="41" t="s">
        <v>1191</v>
      </c>
      <c r="B1398" s="44">
        <v>46117.0</v>
      </c>
      <c r="C1398" s="46" t="s">
        <v>2829</v>
      </c>
      <c r="D1398" s="48" t="s">
        <v>2850</v>
      </c>
      <c r="E1398" s="51">
        <v>2.02600000000542E14</v>
      </c>
      <c r="F1398" s="53" t="s">
        <v>1108</v>
      </c>
      <c r="G1398" s="57">
        <f t="array" ref="G1398">IF(F1398&lt;&gt;"",INDEX(tb_MainDatabase[Barcode],MATCH(F1398,tb_MainDatabase[Link],0)),"")</f>
        <v>8857128012144</v>
      </c>
      <c r="H1398" s="62" t="str">
        <f t="array" ref="H1398">IF(F1398&lt;&gt;"",INDEX(tb_MainDatabase[Grand],MATCH(F1398,tb_MainDatabase[Link],0)),"")</f>
        <v>EDP</v>
      </c>
      <c r="I1398" s="62" t="str">
        <f t="array" ref="I1398">IF(F1398&lt;&gt;"",INDEX(tb_MainDatabase[Size],MATCH(F1398,tb_MainDatabase[Link],0)),"")</f>
        <v>50 ml.</v>
      </c>
      <c r="J1398" s="65">
        <v>1.0</v>
      </c>
      <c r="K1398" s="57">
        <f t="array" ref="K1398">IF(F1398&lt;&gt;"",INDEX(tb_MainDatabase[ราคา],MATCH(F1398,tb_MainDatabase[Link],0)),"")*J1398</f>
        <v>1890</v>
      </c>
      <c r="L1398" s="65">
        <v>200.0</v>
      </c>
      <c r="M1398" s="57">
        <f t="shared" si="2"/>
        <v>1690</v>
      </c>
      <c r="N1398" s="75">
        <f t="shared" si="3"/>
        <v>0</v>
      </c>
      <c r="O1398" s="77"/>
      <c r="P1398" s="107"/>
      <c r="Q1398" s="80"/>
      <c r="R1398" s="84">
        <f t="shared" si="4"/>
        <v>0</v>
      </c>
      <c r="S1398" s="84"/>
      <c r="T1398" s="84"/>
    </row>
    <row r="1399" ht="22.5" customHeight="1">
      <c r="A1399" s="41" t="s">
        <v>1191</v>
      </c>
      <c r="B1399" s="44">
        <v>46117.0</v>
      </c>
      <c r="C1399" s="46" t="s">
        <v>2829</v>
      </c>
      <c r="D1399" s="48" t="s">
        <v>2850</v>
      </c>
      <c r="E1399" s="51">
        <v>2.02600000000542E14</v>
      </c>
      <c r="F1399" s="53" t="s">
        <v>146</v>
      </c>
      <c r="G1399" s="57">
        <f t="array" ref="G1399">IF(F1399&lt;&gt;"",INDEX(tb_MainDatabase[Barcode],MATCH(F1399,tb_MainDatabase[Link],0)),"")</f>
        <v>8857128012026</v>
      </c>
      <c r="H1399" s="62" t="str">
        <f t="array" ref="H1399">IF(F1399&lt;&gt;"",INDEX(tb_MainDatabase[Grand],MATCH(F1399,tb_MainDatabase[Link],0)),"")</f>
        <v>EDP</v>
      </c>
      <c r="I1399" s="62" t="str">
        <f t="array" ref="I1399">IF(F1399&lt;&gt;"",INDEX(tb_MainDatabase[Size],MATCH(F1399,tb_MainDatabase[Link],0)),"")</f>
        <v>10 ml.</v>
      </c>
      <c r="J1399" s="65">
        <v>1.0</v>
      </c>
      <c r="K1399" s="57">
        <f t="array" ref="K1399">IF(F1399&lt;&gt;"",INDEX(tb_MainDatabase[ราคา],MATCH(F1399,tb_MainDatabase[Link],0)),"")*J1399</f>
        <v>450</v>
      </c>
      <c r="L1399" s="65">
        <v>450.0</v>
      </c>
      <c r="M1399" s="57">
        <f t="shared" si="2"/>
        <v>0</v>
      </c>
      <c r="N1399" s="75">
        <f t="shared" si="3"/>
        <v>0</v>
      </c>
      <c r="O1399" s="77"/>
      <c r="P1399" s="107"/>
      <c r="Q1399" s="80"/>
      <c r="R1399" s="84">
        <f t="shared" si="4"/>
        <v>0</v>
      </c>
      <c r="S1399" s="84"/>
      <c r="T1399" s="84"/>
    </row>
    <row r="1400" ht="22.5" customHeight="1">
      <c r="A1400" s="41" t="s">
        <v>1191</v>
      </c>
      <c r="B1400" s="44">
        <v>46117.0</v>
      </c>
      <c r="C1400" s="46" t="s">
        <v>2829</v>
      </c>
      <c r="D1400" s="48" t="s">
        <v>2850</v>
      </c>
      <c r="E1400" s="51">
        <v>2.02600000000542E14</v>
      </c>
      <c r="F1400" s="53" t="s">
        <v>517</v>
      </c>
      <c r="G1400" s="57">
        <f t="array" ref="G1400">IF(F1400&lt;&gt;"",INDEX(tb_MainDatabase[Barcode],MATCH(F1400,tb_MainDatabase[Link],0)),"")</f>
        <v>8857128012058</v>
      </c>
      <c r="H1400" s="62" t="str">
        <f t="array" ref="H1400">IF(F1400&lt;&gt;"",INDEX(tb_MainDatabase[Grand],MATCH(F1400,tb_MainDatabase[Link],0)),"")</f>
        <v>EDP</v>
      </c>
      <c r="I1400" s="62" t="str">
        <f t="array" ref="I1400">IF(F1400&lt;&gt;"",INDEX(tb_MainDatabase[Size],MATCH(F1400,tb_MainDatabase[Link],0)),"")</f>
        <v>10 ml.</v>
      </c>
      <c r="J1400" s="65">
        <v>1.0</v>
      </c>
      <c r="K1400" s="57">
        <f t="array" ref="K1400">IF(F1400&lt;&gt;"",INDEX(tb_MainDatabase[ราคา],MATCH(F1400,tb_MainDatabase[Link],0)),"")*J1400</f>
        <v>450</v>
      </c>
      <c r="L1400" s="65">
        <v>450.0</v>
      </c>
      <c r="M1400" s="57">
        <f t="shared" si="2"/>
        <v>0</v>
      </c>
      <c r="N1400" s="75">
        <f t="shared" si="3"/>
        <v>0</v>
      </c>
      <c r="O1400" s="77"/>
      <c r="P1400" s="107"/>
      <c r="Q1400" s="80"/>
      <c r="R1400" s="84">
        <f t="shared" si="4"/>
        <v>0</v>
      </c>
      <c r="S1400" s="84"/>
      <c r="T1400" s="84"/>
    </row>
    <row r="1401" ht="22.5" customHeight="1">
      <c r="A1401" s="41" t="s">
        <v>1191</v>
      </c>
      <c r="B1401" s="44">
        <v>46117.0</v>
      </c>
      <c r="C1401" s="46" t="s">
        <v>2829</v>
      </c>
      <c r="D1401" s="48" t="s">
        <v>2857</v>
      </c>
      <c r="E1401" s="51">
        <v>2.02600000000543E14</v>
      </c>
      <c r="F1401" s="53" t="s">
        <v>141</v>
      </c>
      <c r="G1401" s="57">
        <f t="array" ref="G1401">IF(F1401&lt;&gt;"",INDEX(tb_MainDatabase[Barcode],MATCH(F1401,tb_MainDatabase[Link],0)),"")</f>
        <v>8857128012037</v>
      </c>
      <c r="H1401" s="62" t="str">
        <f t="array" ref="H1401">IF(F1401&lt;&gt;"",INDEX(tb_MainDatabase[Grand],MATCH(F1401,tb_MainDatabase[Link],0)),"")</f>
        <v>EDP</v>
      </c>
      <c r="I1401" s="62" t="str">
        <f t="array" ref="I1401">IF(F1401&lt;&gt;"",INDEX(tb_MainDatabase[Size],MATCH(F1401,tb_MainDatabase[Link],0)),"")</f>
        <v>10 ml.</v>
      </c>
      <c r="J1401" s="65">
        <v>1.0</v>
      </c>
      <c r="K1401" s="57">
        <f t="array" ref="K1401">IF(F1401&lt;&gt;"",INDEX(tb_MainDatabase[ราคา],MATCH(F1401,tb_MainDatabase[Link],0)),"")*J1401</f>
        <v>450</v>
      </c>
      <c r="L1401" s="65">
        <v>50.0</v>
      </c>
      <c r="M1401" s="57">
        <f t="shared" si="2"/>
        <v>400</v>
      </c>
      <c r="N1401" s="75">
        <f t="shared" si="3"/>
        <v>800</v>
      </c>
      <c r="O1401" s="77" t="s">
        <v>133</v>
      </c>
      <c r="P1401" s="142">
        <v>46117.0</v>
      </c>
      <c r="Q1401" s="80">
        <v>0.5972222222222222</v>
      </c>
      <c r="R1401" s="84" t="str">
        <f t="shared" si="4"/>
        <v>1775373617055394695</v>
      </c>
      <c r="S1401" s="84"/>
      <c r="T1401" s="84"/>
    </row>
    <row r="1402" ht="22.5" customHeight="1">
      <c r="A1402" s="41" t="s">
        <v>1191</v>
      </c>
      <c r="B1402" s="44">
        <v>46117.0</v>
      </c>
      <c r="C1402" s="46" t="s">
        <v>2829</v>
      </c>
      <c r="D1402" s="48" t="s">
        <v>2857</v>
      </c>
      <c r="E1402" s="51">
        <v>2.02600000000543E14</v>
      </c>
      <c r="F1402" s="53" t="s">
        <v>120</v>
      </c>
      <c r="G1402" s="108">
        <f t="array" ref="G1402">IF(F1402&lt;&gt;"",INDEX(tb_MainDatabase[Barcode],MATCH(F1402,tb_MainDatabase[Link],0)),"")</f>
        <v>8857128012160</v>
      </c>
      <c r="H1402" s="62" t="str">
        <f t="array" ref="H1402">IF(F1402&lt;&gt;"",INDEX(tb_MainDatabase[Grand],MATCH(F1402,tb_MainDatabase[Link],0)),"")</f>
        <v>EDP</v>
      </c>
      <c r="I1402" s="62" t="str">
        <f t="array" ref="I1402">IF(F1402&lt;&gt;"",INDEX(tb_MainDatabase[Size],MATCH(F1402,tb_MainDatabase[Link],0)),"")</f>
        <v>10 ml.</v>
      </c>
      <c r="J1402" s="65">
        <v>1.0</v>
      </c>
      <c r="K1402" s="57">
        <f t="array" ref="K1402">IF(F1402&lt;&gt;"",INDEX(tb_MainDatabase[ราคา],MATCH(F1402,tb_MainDatabase[Link],0)),"")*J1402</f>
        <v>450</v>
      </c>
      <c r="L1402" s="65">
        <v>50.0</v>
      </c>
      <c r="M1402" s="57">
        <f t="shared" si="2"/>
        <v>400</v>
      </c>
      <c r="N1402" s="75">
        <f t="shared" si="3"/>
        <v>0</v>
      </c>
      <c r="O1402" s="77"/>
      <c r="P1402" s="107"/>
      <c r="Q1402" s="80"/>
      <c r="R1402" s="84">
        <f t="shared" si="4"/>
        <v>0</v>
      </c>
      <c r="S1402" s="84"/>
      <c r="T1402" s="84"/>
    </row>
    <row r="1403" ht="22.5" customHeight="1">
      <c r="A1403" s="41" t="s">
        <v>1191</v>
      </c>
      <c r="B1403" s="44">
        <v>46117.0</v>
      </c>
      <c r="C1403" s="46" t="s">
        <v>2829</v>
      </c>
      <c r="D1403" s="48" t="s">
        <v>2861</v>
      </c>
      <c r="E1403" s="51">
        <v>2.02600000000544E14</v>
      </c>
      <c r="F1403" s="53" t="s">
        <v>372</v>
      </c>
      <c r="G1403" s="57">
        <f t="array" ref="G1403">IF(F1403&lt;&gt;"",INDEX(tb_MainDatabase[Barcode],MATCH(F1403,tb_MainDatabase[Link],0)),"")</f>
        <v>8857128012032</v>
      </c>
      <c r="H1403" s="62" t="str">
        <f t="array" ref="H1403">IF(F1403&lt;&gt;"",INDEX(tb_MainDatabase[Grand],MATCH(F1403,tb_MainDatabase[Link],0)),"")</f>
        <v>EDP</v>
      </c>
      <c r="I1403" s="62" t="str">
        <f t="array" ref="I1403">IF(F1403&lt;&gt;"",INDEX(tb_MainDatabase[Size],MATCH(F1403,tb_MainDatabase[Link],0)),"")</f>
        <v>10 ml.</v>
      </c>
      <c r="J1403" s="65">
        <v>1.0</v>
      </c>
      <c r="K1403" s="57">
        <f t="array" ref="K1403">IF(F1403&lt;&gt;"",INDEX(tb_MainDatabase[ราคา],MATCH(F1403,tb_MainDatabase[Link],0)),"")*J1403</f>
        <v>450</v>
      </c>
      <c r="L1403" s="65">
        <v>50.0</v>
      </c>
      <c r="M1403" s="57">
        <f t="shared" si="2"/>
        <v>400</v>
      </c>
      <c r="N1403" s="75">
        <f t="shared" si="3"/>
        <v>800</v>
      </c>
      <c r="O1403" s="77" t="s">
        <v>133</v>
      </c>
      <c r="P1403" s="142">
        <v>46117.0</v>
      </c>
      <c r="Q1403" s="80">
        <v>0.6</v>
      </c>
      <c r="R1403" s="84" t="str">
        <f t="shared" si="4"/>
        <v>1775373849338975496</v>
      </c>
      <c r="S1403" s="84"/>
      <c r="T1403" s="84"/>
    </row>
    <row r="1404" ht="22.5" customHeight="1">
      <c r="A1404" s="41" t="s">
        <v>1191</v>
      </c>
      <c r="B1404" s="44">
        <v>46117.0</v>
      </c>
      <c r="C1404" s="46" t="s">
        <v>2829</v>
      </c>
      <c r="D1404" s="48" t="s">
        <v>2861</v>
      </c>
      <c r="E1404" s="51">
        <v>2.02600000000544E14</v>
      </c>
      <c r="F1404" s="53" t="s">
        <v>141</v>
      </c>
      <c r="G1404" s="57">
        <f t="array" ref="G1404">IF(F1404&lt;&gt;"",INDEX(tb_MainDatabase[Barcode],MATCH(F1404,tb_MainDatabase[Link],0)),"")</f>
        <v>8857128012037</v>
      </c>
      <c r="H1404" s="62" t="str">
        <f t="array" ref="H1404">IF(F1404&lt;&gt;"",INDEX(tb_MainDatabase[Grand],MATCH(F1404,tb_MainDatabase[Link],0)),"")</f>
        <v>EDP</v>
      </c>
      <c r="I1404" s="62" t="str">
        <f t="array" ref="I1404">IF(F1404&lt;&gt;"",INDEX(tb_MainDatabase[Size],MATCH(F1404,tb_MainDatabase[Link],0)),"")</f>
        <v>10 ml.</v>
      </c>
      <c r="J1404" s="65">
        <v>1.0</v>
      </c>
      <c r="K1404" s="57">
        <f t="array" ref="K1404">IF(F1404&lt;&gt;"",INDEX(tb_MainDatabase[ราคา],MATCH(F1404,tb_MainDatabase[Link],0)),"")*J1404</f>
        <v>450</v>
      </c>
      <c r="L1404" s="65">
        <v>50.0</v>
      </c>
      <c r="M1404" s="57">
        <f t="shared" si="2"/>
        <v>400</v>
      </c>
      <c r="N1404" s="75">
        <f t="shared" si="3"/>
        <v>0</v>
      </c>
      <c r="O1404" s="77"/>
      <c r="P1404" s="107"/>
      <c r="Q1404" s="80"/>
      <c r="R1404" s="84">
        <f t="shared" si="4"/>
        <v>0</v>
      </c>
      <c r="S1404" s="84"/>
      <c r="T1404" s="84"/>
    </row>
    <row r="1405" ht="22.5" customHeight="1">
      <c r="A1405" s="41" t="s">
        <v>1191</v>
      </c>
      <c r="B1405" s="44">
        <v>46117.0</v>
      </c>
      <c r="C1405" s="46" t="s">
        <v>2829</v>
      </c>
      <c r="D1405" s="48" t="s">
        <v>2865</v>
      </c>
      <c r="E1405" s="51">
        <v>2.02600000000545E14</v>
      </c>
      <c r="F1405" s="53" t="s">
        <v>612</v>
      </c>
      <c r="G1405" s="108">
        <f t="array" ref="G1405">IF(F1405&lt;&gt;"",INDEX(tb_MainDatabase[Barcode],MATCH(F1405,tb_MainDatabase[Link],0)),"")</f>
        <v>8857128012163</v>
      </c>
      <c r="H1405" s="62" t="str">
        <f t="array" ref="H1405">IF(F1405&lt;&gt;"",INDEX(tb_MainDatabase[Grand],MATCH(F1405,tb_MainDatabase[Link],0)),"")</f>
        <v>EDP</v>
      </c>
      <c r="I1405" s="62" t="str">
        <f t="array" ref="I1405">IF(F1405&lt;&gt;"",INDEX(tb_MainDatabase[Size],MATCH(F1405,tb_MainDatabase[Link],0)),"")</f>
        <v>10 ml.</v>
      </c>
      <c r="J1405" s="65">
        <v>1.0</v>
      </c>
      <c r="K1405" s="57">
        <f t="array" ref="K1405">IF(F1405&lt;&gt;"",INDEX(tb_MainDatabase[ราคา],MATCH(F1405,tb_MainDatabase[Link],0)),"")*J1405</f>
        <v>450</v>
      </c>
      <c r="L1405" s="65">
        <v>50.0</v>
      </c>
      <c r="M1405" s="57">
        <f t="shared" si="2"/>
        <v>400</v>
      </c>
      <c r="N1405" s="75">
        <f t="shared" si="3"/>
        <v>400</v>
      </c>
      <c r="O1405" s="77" t="s">
        <v>133</v>
      </c>
      <c r="P1405" s="142">
        <v>46117.0</v>
      </c>
      <c r="Q1405" s="80">
        <v>0.6048611111111111</v>
      </c>
      <c r="R1405" s="84" t="str">
        <f t="shared" si="4"/>
        <v>1775374211178379679</v>
      </c>
      <c r="S1405" s="84"/>
      <c r="T1405" s="84"/>
    </row>
    <row r="1406" ht="22.5" customHeight="1">
      <c r="A1406" s="41" t="s">
        <v>1191</v>
      </c>
      <c r="B1406" s="44">
        <v>46117.0</v>
      </c>
      <c r="C1406" s="46" t="s">
        <v>2829</v>
      </c>
      <c r="D1406" s="48" t="s">
        <v>2865</v>
      </c>
      <c r="E1406" s="51">
        <v>2.02600000000545E14</v>
      </c>
      <c r="F1406" s="53" t="s">
        <v>1159</v>
      </c>
      <c r="G1406" s="57">
        <f t="array" ref="G1406">IF(F1406&lt;&gt;"",INDEX(tb_MainDatabase[Barcode],MATCH(F1406,tb_MainDatabase[Link],0)),"")</f>
        <v>8857128012017</v>
      </c>
      <c r="H1406" s="62" t="str">
        <f t="array" ref="H1406">IF(F1406&lt;&gt;"",INDEX(tb_MainDatabase[Grand],MATCH(F1406,tb_MainDatabase[Link],0)),"")</f>
        <v>EDP</v>
      </c>
      <c r="I1406" s="62" t="str">
        <f t="array" ref="I1406">IF(F1406&lt;&gt;"",INDEX(tb_MainDatabase[Size],MATCH(F1406,tb_MainDatabase[Link],0)),"")</f>
        <v>4 ml.</v>
      </c>
      <c r="J1406" s="65">
        <v>1.0</v>
      </c>
      <c r="K1406" s="57">
        <f t="array" ref="K1406">IF(F1406&lt;&gt;"",INDEX(tb_MainDatabase[ราคา],MATCH(F1406,tb_MainDatabase[Link],0)),"")*J1406</f>
        <v>179</v>
      </c>
      <c r="L1406" s="65">
        <v>179.0</v>
      </c>
      <c r="M1406" s="57">
        <f t="shared" si="2"/>
        <v>0</v>
      </c>
      <c r="N1406" s="75">
        <f t="shared" si="3"/>
        <v>0</v>
      </c>
      <c r="O1406" s="77"/>
      <c r="P1406" s="107"/>
      <c r="Q1406" s="80"/>
      <c r="R1406" s="84">
        <f t="shared" si="4"/>
        <v>0</v>
      </c>
      <c r="S1406" s="84"/>
      <c r="T1406" s="84"/>
    </row>
    <row r="1407" ht="22.5" customHeight="1">
      <c r="A1407" s="41" t="s">
        <v>1191</v>
      </c>
      <c r="B1407" s="44">
        <v>46117.0</v>
      </c>
      <c r="C1407" s="46" t="s">
        <v>2829</v>
      </c>
      <c r="D1407" s="48" t="s">
        <v>2869</v>
      </c>
      <c r="E1407" s="51">
        <v>2.02600000000546E14</v>
      </c>
      <c r="F1407" s="53" t="s">
        <v>1092</v>
      </c>
      <c r="G1407" s="57">
        <f t="array" ref="G1407">IF(F1407&lt;&gt;"",INDEX(tb_MainDatabase[Barcode],MATCH(F1407,tb_MainDatabase[Link],0)),"")</f>
        <v>8857128012077</v>
      </c>
      <c r="H1407" s="62" t="str">
        <f t="array" ref="H1407">IF(F1407&lt;&gt;"",INDEX(tb_MainDatabase[Grand],MATCH(F1407,tb_MainDatabase[Link],0)),"")</f>
        <v>EDP</v>
      </c>
      <c r="I1407" s="62" t="str">
        <f t="array" ref="I1407">IF(F1407&lt;&gt;"",INDEX(tb_MainDatabase[Size],MATCH(F1407,tb_MainDatabase[Link],0)),"")</f>
        <v>10 ml.</v>
      </c>
      <c r="J1407" s="65">
        <v>1.0</v>
      </c>
      <c r="K1407" s="57">
        <f t="array" ref="K1407">IF(F1407&lt;&gt;"",INDEX(tb_MainDatabase[ราคา],MATCH(F1407,tb_MainDatabase[Link],0)),"")*J1407</f>
        <v>450</v>
      </c>
      <c r="L1407" s="65">
        <v>50.0</v>
      </c>
      <c r="M1407" s="57">
        <f t="shared" si="2"/>
        <v>400</v>
      </c>
      <c r="N1407" s="75">
        <f t="shared" si="3"/>
        <v>400</v>
      </c>
      <c r="O1407" s="77" t="s">
        <v>370</v>
      </c>
      <c r="P1407" s="142">
        <v>46117.0</v>
      </c>
      <c r="Q1407" s="80">
        <v>0.6229166666666667</v>
      </c>
      <c r="R1407" s="84" t="str">
        <f t="shared" si="4"/>
        <v>1775375846885657630</v>
      </c>
      <c r="S1407" s="84"/>
      <c r="T1407" s="84"/>
    </row>
    <row r="1408" ht="22.5" customHeight="1">
      <c r="A1408" s="41" t="s">
        <v>1191</v>
      </c>
      <c r="B1408" s="44">
        <v>46117.0</v>
      </c>
      <c r="C1408" s="46" t="s">
        <v>2829</v>
      </c>
      <c r="D1408" s="48" t="s">
        <v>2872</v>
      </c>
      <c r="E1408" s="51">
        <v>2.02600000000547E14</v>
      </c>
      <c r="F1408" s="53" t="s">
        <v>96</v>
      </c>
      <c r="G1408" s="57">
        <f t="array" ref="G1408">IF(F1408&lt;&gt;"",INDEX(tb_MainDatabase[Barcode],MATCH(F1408,tb_MainDatabase[Link],0)),"")</f>
        <v>8857128012019</v>
      </c>
      <c r="H1408" s="62" t="str">
        <f t="array" ref="H1408">IF(F1408&lt;&gt;"",INDEX(tb_MainDatabase[Grand],MATCH(F1408,tb_MainDatabase[Link],0)),"")</f>
        <v>EDP</v>
      </c>
      <c r="I1408" s="62" t="str">
        <f t="array" ref="I1408">IF(F1408&lt;&gt;"",INDEX(tb_MainDatabase[Size],MATCH(F1408,tb_MainDatabase[Link],0)),"")</f>
        <v>50 ml.</v>
      </c>
      <c r="J1408" s="65">
        <v>1.0</v>
      </c>
      <c r="K1408" s="57">
        <f t="array" ref="K1408">IF(F1408&lt;&gt;"",INDEX(tb_MainDatabase[ราคา],MATCH(F1408,tb_MainDatabase[Link],0)),"")*J1408</f>
        <v>1890</v>
      </c>
      <c r="L1408" s="65">
        <v>200.0</v>
      </c>
      <c r="M1408" s="57">
        <f t="shared" si="2"/>
        <v>1690</v>
      </c>
      <c r="N1408" s="75">
        <f t="shared" si="3"/>
        <v>1690</v>
      </c>
      <c r="O1408" s="77" t="s">
        <v>133</v>
      </c>
      <c r="P1408" s="142">
        <v>46117.0</v>
      </c>
      <c r="Q1408" s="80">
        <v>0.6305555555555555</v>
      </c>
      <c r="R1408" s="84" t="str">
        <f t="shared" si="4"/>
        <v>1775376446173133371</v>
      </c>
      <c r="S1408" s="84"/>
      <c r="T1408" s="84"/>
    </row>
    <row r="1409" ht="22.5" customHeight="1">
      <c r="A1409" s="41" t="s">
        <v>1191</v>
      </c>
      <c r="B1409" s="44">
        <v>46117.0</v>
      </c>
      <c r="C1409" s="46" t="s">
        <v>2829</v>
      </c>
      <c r="D1409" s="48" t="s">
        <v>2872</v>
      </c>
      <c r="E1409" s="51">
        <v>2.02600000000547E14</v>
      </c>
      <c r="F1409" s="53" t="s">
        <v>372</v>
      </c>
      <c r="G1409" s="57">
        <f t="array" ref="G1409">IF(F1409&lt;&gt;"",INDEX(tb_MainDatabase[Barcode],MATCH(F1409,tb_MainDatabase[Link],0)),"")</f>
        <v>8857128012032</v>
      </c>
      <c r="H1409" s="62" t="str">
        <f t="array" ref="H1409">IF(F1409&lt;&gt;"",INDEX(tb_MainDatabase[Grand],MATCH(F1409,tb_MainDatabase[Link],0)),"")</f>
        <v>EDP</v>
      </c>
      <c r="I1409" s="62" t="str">
        <f t="array" ref="I1409">IF(F1409&lt;&gt;"",INDEX(tb_MainDatabase[Size],MATCH(F1409,tb_MainDatabase[Link],0)),"")</f>
        <v>10 ml.</v>
      </c>
      <c r="J1409" s="65">
        <v>1.0</v>
      </c>
      <c r="K1409" s="57">
        <f t="array" ref="K1409">IF(F1409&lt;&gt;"",INDEX(tb_MainDatabase[ราคา],MATCH(F1409,tb_MainDatabase[Link],0)),"")*J1409</f>
        <v>450</v>
      </c>
      <c r="L1409" s="65">
        <v>450.0</v>
      </c>
      <c r="M1409" s="57">
        <f t="shared" si="2"/>
        <v>0</v>
      </c>
      <c r="N1409" s="75">
        <f t="shared" si="3"/>
        <v>0</v>
      </c>
      <c r="O1409" s="77"/>
      <c r="P1409" s="107"/>
      <c r="Q1409" s="80"/>
      <c r="R1409" s="84">
        <f t="shared" si="4"/>
        <v>0</v>
      </c>
      <c r="S1409" s="84"/>
      <c r="T1409" s="84"/>
    </row>
    <row r="1410" ht="22.5" customHeight="1">
      <c r="A1410" s="41" t="s">
        <v>1191</v>
      </c>
      <c r="B1410" s="44">
        <v>46117.0</v>
      </c>
      <c r="C1410" s="46" t="s">
        <v>2829</v>
      </c>
      <c r="D1410" s="48" t="s">
        <v>2876</v>
      </c>
      <c r="E1410" s="51">
        <v>2.02600000000548E14</v>
      </c>
      <c r="F1410" s="53" t="s">
        <v>1796</v>
      </c>
      <c r="G1410" s="108">
        <f t="array" ref="G1410">IF(F1410&lt;&gt;"",INDEX(tb_MainDatabase[Barcode],MATCH(F1410,tb_MainDatabase[Link],0)),"")</f>
        <v>8857128012154</v>
      </c>
      <c r="H1410" s="62" t="str">
        <f t="array" ref="H1410">IF(F1410&lt;&gt;"",INDEX(tb_MainDatabase[Grand],MATCH(F1410,tb_MainDatabase[Link],0)),"")</f>
        <v>EDP</v>
      </c>
      <c r="I1410" s="62" t="str">
        <f t="array" ref="I1410">IF(F1410&lt;&gt;"",INDEX(tb_MainDatabase[Size],MATCH(F1410,tb_MainDatabase[Link],0)),"")</f>
        <v>10 ml.</v>
      </c>
      <c r="J1410" s="65">
        <v>1.0</v>
      </c>
      <c r="K1410" s="57">
        <f t="array" ref="K1410">IF(F1410&lt;&gt;"",INDEX(tb_MainDatabase[ราคา],MATCH(F1410,tb_MainDatabase[Link],0)),"")*J1410</f>
        <v>450</v>
      </c>
      <c r="L1410" s="65">
        <v>50.0</v>
      </c>
      <c r="M1410" s="57">
        <f t="shared" si="2"/>
        <v>400</v>
      </c>
      <c r="N1410" s="75">
        <f t="shared" si="3"/>
        <v>400</v>
      </c>
      <c r="O1410" s="77" t="s">
        <v>370</v>
      </c>
      <c r="P1410" s="142">
        <v>46117.0</v>
      </c>
      <c r="Q1410" s="80">
        <v>0.6361111111111111</v>
      </c>
      <c r="R1410" s="84" t="str">
        <f t="shared" si="4"/>
        <v>1775376950790881113</v>
      </c>
      <c r="S1410" s="84"/>
      <c r="T1410" s="84"/>
    </row>
    <row r="1411" ht="22.5" customHeight="1">
      <c r="A1411" s="41" t="s">
        <v>1191</v>
      </c>
      <c r="B1411" s="44">
        <v>46117.0</v>
      </c>
      <c r="C1411" s="46" t="s">
        <v>2829</v>
      </c>
      <c r="D1411" s="48" t="s">
        <v>2879</v>
      </c>
      <c r="E1411" s="51">
        <v>2.02600000000549E14</v>
      </c>
      <c r="F1411" s="53" t="s">
        <v>1100</v>
      </c>
      <c r="G1411" s="57">
        <f t="array" ref="G1411">IF(F1411&lt;&gt;"",INDEX(tb_MainDatabase[Barcode],MATCH(F1411,tb_MainDatabase[Link],0)),"")</f>
        <v>8857128011263</v>
      </c>
      <c r="H1411" s="62" t="str">
        <f t="array" ref="H1411">IF(F1411&lt;&gt;"",INDEX(tb_MainDatabase[Grand],MATCH(F1411,tb_MainDatabase[Link],0)),"")</f>
        <v>EDP</v>
      </c>
      <c r="I1411" s="62" t="str">
        <f t="array" ref="I1411">IF(F1411&lt;&gt;"",INDEX(tb_MainDatabase[Size],MATCH(F1411,tb_MainDatabase[Link],0)),"")</f>
        <v>10 ml.</v>
      </c>
      <c r="J1411" s="65">
        <v>1.0</v>
      </c>
      <c r="K1411" s="57">
        <f t="array" ref="K1411">IF(F1411&lt;&gt;"",INDEX(tb_MainDatabase[ราคา],MATCH(F1411,tb_MainDatabase[Link],0)),"")*J1411</f>
        <v>450</v>
      </c>
      <c r="L1411" s="65">
        <v>50.0</v>
      </c>
      <c r="M1411" s="57">
        <f t="shared" si="2"/>
        <v>400</v>
      </c>
      <c r="N1411" s="75">
        <f t="shared" si="3"/>
        <v>400</v>
      </c>
      <c r="O1411" s="77" t="s">
        <v>60</v>
      </c>
      <c r="P1411" s="142">
        <v>46117.0</v>
      </c>
      <c r="Q1411" s="80">
        <v>0.6409722222222223</v>
      </c>
      <c r="R1411" s="84" t="str">
        <f t="shared" si="4"/>
        <v>1775377404762923197</v>
      </c>
      <c r="S1411" s="84"/>
      <c r="T1411" s="84"/>
    </row>
    <row r="1412" ht="22.5" customHeight="1">
      <c r="A1412" s="41" t="s">
        <v>1191</v>
      </c>
      <c r="B1412" s="44">
        <v>46117.0</v>
      </c>
      <c r="C1412" s="46" t="s">
        <v>2829</v>
      </c>
      <c r="D1412" s="48" t="s">
        <v>2882</v>
      </c>
      <c r="E1412" s="51">
        <v>2.0260000000055E14</v>
      </c>
      <c r="F1412" s="53" t="s">
        <v>120</v>
      </c>
      <c r="G1412" s="108">
        <f t="array" ref="G1412">IF(F1412&lt;&gt;"",INDEX(tb_MainDatabase[Barcode],MATCH(F1412,tb_MainDatabase[Link],0)),"")</f>
        <v>8857128012160</v>
      </c>
      <c r="H1412" s="62" t="str">
        <f t="array" ref="H1412">IF(F1412&lt;&gt;"",INDEX(tb_MainDatabase[Grand],MATCH(F1412,tb_MainDatabase[Link],0)),"")</f>
        <v>EDP</v>
      </c>
      <c r="I1412" s="62" t="str">
        <f t="array" ref="I1412">IF(F1412&lt;&gt;"",INDEX(tb_MainDatabase[Size],MATCH(F1412,tb_MainDatabase[Link],0)),"")</f>
        <v>10 ml.</v>
      </c>
      <c r="J1412" s="65">
        <v>1.0</v>
      </c>
      <c r="K1412" s="57">
        <f t="array" ref="K1412">IF(F1412&lt;&gt;"",INDEX(tb_MainDatabase[ราคา],MATCH(F1412,tb_MainDatabase[Link],0)),"")*J1412</f>
        <v>450</v>
      </c>
      <c r="L1412" s="65">
        <v>50.0</v>
      </c>
      <c r="M1412" s="57">
        <f t="shared" si="2"/>
        <v>400</v>
      </c>
      <c r="N1412" s="75">
        <f t="shared" si="3"/>
        <v>800</v>
      </c>
      <c r="O1412" s="77" t="s">
        <v>370</v>
      </c>
      <c r="P1412" s="142">
        <v>46117.0</v>
      </c>
      <c r="Q1412" s="80">
        <v>0.7208333333333333</v>
      </c>
      <c r="R1412" s="84" t="str">
        <f t="shared" si="4"/>
        <v>1775384265533966089</v>
      </c>
      <c r="S1412" s="84"/>
      <c r="T1412" s="84"/>
    </row>
    <row r="1413" ht="22.5" customHeight="1">
      <c r="A1413" s="41" t="s">
        <v>1191</v>
      </c>
      <c r="B1413" s="44">
        <v>46117.0</v>
      </c>
      <c r="C1413" s="46" t="s">
        <v>2829</v>
      </c>
      <c r="D1413" s="48" t="s">
        <v>2882</v>
      </c>
      <c r="E1413" s="51">
        <v>2.0260000000055E14</v>
      </c>
      <c r="F1413" s="53" t="s">
        <v>1100</v>
      </c>
      <c r="G1413" s="57">
        <f t="array" ref="G1413">IF(F1413&lt;&gt;"",INDEX(tb_MainDatabase[Barcode],MATCH(F1413,tb_MainDatabase[Link],0)),"")</f>
        <v>8857128011263</v>
      </c>
      <c r="H1413" s="62" t="str">
        <f t="array" ref="H1413">IF(F1413&lt;&gt;"",INDEX(tb_MainDatabase[Grand],MATCH(F1413,tb_MainDatabase[Link],0)),"")</f>
        <v>EDP</v>
      </c>
      <c r="I1413" s="62" t="str">
        <f t="array" ref="I1413">IF(F1413&lt;&gt;"",INDEX(tb_MainDatabase[Size],MATCH(F1413,tb_MainDatabase[Link],0)),"")</f>
        <v>10 ml.</v>
      </c>
      <c r="J1413" s="65">
        <v>1.0</v>
      </c>
      <c r="K1413" s="57">
        <f t="array" ref="K1413">IF(F1413&lt;&gt;"",INDEX(tb_MainDatabase[ราคา],MATCH(F1413,tb_MainDatabase[Link],0)),"")*J1413</f>
        <v>450</v>
      </c>
      <c r="L1413" s="65">
        <v>50.0</v>
      </c>
      <c r="M1413" s="57">
        <f t="shared" si="2"/>
        <v>400</v>
      </c>
      <c r="N1413" s="75">
        <f t="shared" si="3"/>
        <v>0</v>
      </c>
      <c r="O1413" s="77"/>
      <c r="P1413" s="107"/>
      <c r="Q1413" s="80"/>
      <c r="R1413" s="84">
        <f t="shared" si="4"/>
        <v>0</v>
      </c>
      <c r="S1413" s="84"/>
      <c r="T1413" s="84"/>
    </row>
    <row r="1414" ht="22.5" customHeight="1">
      <c r="A1414" s="41" t="s">
        <v>1191</v>
      </c>
      <c r="B1414" s="44">
        <v>46117.0</v>
      </c>
      <c r="C1414" s="46" t="s">
        <v>2829</v>
      </c>
      <c r="D1414" s="48" t="s">
        <v>2886</v>
      </c>
      <c r="E1414" s="51">
        <v>2.02600000000551E14</v>
      </c>
      <c r="F1414" s="53" t="s">
        <v>312</v>
      </c>
      <c r="G1414" s="57">
        <f t="array" ref="G1414">IF(F1414&lt;&gt;"",INDEX(tb_MainDatabase[Barcode],MATCH(F1414,tb_MainDatabase[Link],0)),"")</f>
        <v>8857128012116</v>
      </c>
      <c r="H1414" s="62" t="str">
        <f t="array" ref="H1414">IF(F1414&lt;&gt;"",INDEX(tb_MainDatabase[Grand],MATCH(F1414,tb_MainDatabase[Link],0)),"")</f>
        <v>PARFUM</v>
      </c>
      <c r="I1414" s="62" t="str">
        <f t="array" ref="I1414">IF(F1414&lt;&gt;"",INDEX(tb_MainDatabase[Size],MATCH(F1414,tb_MainDatabase[Link],0)),"")</f>
        <v>10 ml.</v>
      </c>
      <c r="J1414" s="65">
        <v>1.0</v>
      </c>
      <c r="K1414" s="57">
        <f t="array" ref="K1414">IF(F1414&lt;&gt;"",INDEX(tb_MainDatabase[ราคา],MATCH(F1414,tb_MainDatabase[Link],0)),"")*J1414</f>
        <v>850</v>
      </c>
      <c r="L1414" s="65">
        <v>50.0</v>
      </c>
      <c r="M1414" s="57">
        <f t="shared" si="2"/>
        <v>800</v>
      </c>
      <c r="N1414" s="75">
        <f t="shared" si="3"/>
        <v>800</v>
      </c>
      <c r="O1414" s="77" t="s">
        <v>60</v>
      </c>
      <c r="P1414" s="142">
        <v>46117.0</v>
      </c>
      <c r="Q1414" s="80">
        <v>0.7423611111111111</v>
      </c>
      <c r="R1414" s="84" t="str">
        <f t="shared" si="4"/>
        <v>1775386053259507187</v>
      </c>
      <c r="S1414" s="84"/>
      <c r="T1414" s="84"/>
    </row>
    <row r="1415" ht="22.5" customHeight="1">
      <c r="A1415" s="41" t="s">
        <v>1191</v>
      </c>
      <c r="B1415" s="44">
        <v>46117.0</v>
      </c>
      <c r="C1415" s="46" t="s">
        <v>2829</v>
      </c>
      <c r="D1415" s="48" t="s">
        <v>2889</v>
      </c>
      <c r="E1415" s="51">
        <v>2.02600000000553E14</v>
      </c>
      <c r="F1415" s="53" t="s">
        <v>1138</v>
      </c>
      <c r="G1415" s="57">
        <f t="array" ref="G1415">IF(F1415&lt;&gt;"",INDEX(tb_MainDatabase[Barcode],MATCH(F1415,tb_MainDatabase[Link],0)),"")</f>
        <v>8857128011607</v>
      </c>
      <c r="H1415" s="62" t="str">
        <f t="array" ref="H1415">IF(F1415&lt;&gt;"",INDEX(tb_MainDatabase[Grand],MATCH(F1415,tb_MainDatabase[Link],0)),"")</f>
        <v>PARFUM</v>
      </c>
      <c r="I1415" s="62" t="str">
        <f t="array" ref="I1415">IF(F1415&lt;&gt;"",INDEX(tb_MainDatabase[Size],MATCH(F1415,tb_MainDatabase[Link],0)),"")</f>
        <v>50 ml.</v>
      </c>
      <c r="J1415" s="65">
        <v>1.0</v>
      </c>
      <c r="K1415" s="57">
        <f t="array" ref="K1415">IF(F1415&lt;&gt;"",INDEX(tb_MainDatabase[ราคา],MATCH(F1415,tb_MainDatabase[Link],0)),"")*J1415</f>
        <v>3040</v>
      </c>
      <c r="L1415" s="65">
        <v>150.0</v>
      </c>
      <c r="M1415" s="57">
        <f t="shared" si="2"/>
        <v>2890</v>
      </c>
      <c r="N1415" s="75">
        <f t="shared" si="3"/>
        <v>2890</v>
      </c>
      <c r="O1415" s="77" t="s">
        <v>370</v>
      </c>
      <c r="P1415" s="142">
        <v>46117.0</v>
      </c>
      <c r="Q1415" s="80">
        <v>0.775</v>
      </c>
      <c r="R1415" s="84" t="str">
        <f t="shared" si="4"/>
        <v>1775388887954497043</v>
      </c>
      <c r="S1415" s="84"/>
      <c r="T1415" s="84"/>
    </row>
    <row r="1416" ht="22.5" customHeight="1">
      <c r="A1416" s="41" t="s">
        <v>1191</v>
      </c>
      <c r="B1416" s="44">
        <v>46117.0</v>
      </c>
      <c r="C1416" s="46" t="s">
        <v>2829</v>
      </c>
      <c r="D1416" s="48" t="s">
        <v>2889</v>
      </c>
      <c r="E1416" s="51">
        <v>2.02600000000553E14</v>
      </c>
      <c r="F1416" s="53" t="s">
        <v>129</v>
      </c>
      <c r="G1416" s="57">
        <f t="array" ref="G1416">IF(F1416&lt;&gt;"",INDEX(tb_MainDatabase[Barcode],MATCH(F1416,tb_MainDatabase[Link],0)),"")</f>
        <v>8857128012034</v>
      </c>
      <c r="H1416" s="62" t="str">
        <f t="array" ref="H1416">IF(F1416&lt;&gt;"",INDEX(tb_MainDatabase[Grand],MATCH(F1416,tb_MainDatabase[Link],0)),"")</f>
        <v>EDP</v>
      </c>
      <c r="I1416" s="62" t="str">
        <f t="array" ref="I1416">IF(F1416&lt;&gt;"",INDEX(tb_MainDatabase[Size],MATCH(F1416,tb_MainDatabase[Link],0)),"")</f>
        <v>10 ml.</v>
      </c>
      <c r="J1416" s="65">
        <v>1.0</v>
      </c>
      <c r="K1416" s="57">
        <f t="array" ref="K1416">IF(F1416&lt;&gt;"",INDEX(tb_MainDatabase[ราคา],MATCH(F1416,tb_MainDatabase[Link],0)),"")*J1416</f>
        <v>450</v>
      </c>
      <c r="L1416" s="65">
        <v>450.0</v>
      </c>
      <c r="M1416" s="57">
        <f t="shared" si="2"/>
        <v>0</v>
      </c>
      <c r="N1416" s="75">
        <f t="shared" si="3"/>
        <v>0</v>
      </c>
      <c r="O1416" s="77"/>
      <c r="P1416" s="107"/>
      <c r="Q1416" s="80"/>
      <c r="R1416" s="84">
        <f t="shared" si="4"/>
        <v>0</v>
      </c>
      <c r="S1416" s="84"/>
      <c r="T1416" s="84"/>
    </row>
    <row r="1417" ht="22.5" customHeight="1">
      <c r="A1417" s="41" t="s">
        <v>1191</v>
      </c>
      <c r="B1417" s="44">
        <v>46117.0</v>
      </c>
      <c r="C1417" s="46" t="s">
        <v>2829</v>
      </c>
      <c r="D1417" s="48" t="s">
        <v>2889</v>
      </c>
      <c r="E1417" s="51">
        <v>2.02600000000553E14</v>
      </c>
      <c r="F1417" s="53" t="s">
        <v>1159</v>
      </c>
      <c r="G1417" s="57">
        <f t="array" ref="G1417">IF(F1417&lt;&gt;"",INDEX(tb_MainDatabase[Barcode],MATCH(F1417,tb_MainDatabase[Link],0)),"")</f>
        <v>8857128012017</v>
      </c>
      <c r="H1417" s="62" t="str">
        <f t="array" ref="H1417">IF(F1417&lt;&gt;"",INDEX(tb_MainDatabase[Grand],MATCH(F1417,tb_MainDatabase[Link],0)),"")</f>
        <v>EDP</v>
      </c>
      <c r="I1417" s="62" t="str">
        <f t="array" ref="I1417">IF(F1417&lt;&gt;"",INDEX(tb_MainDatabase[Size],MATCH(F1417,tb_MainDatabase[Link],0)),"")</f>
        <v>4 ml.</v>
      </c>
      <c r="J1417" s="65">
        <v>1.0</v>
      </c>
      <c r="K1417" s="57">
        <f t="array" ref="K1417">IF(F1417&lt;&gt;"",INDEX(tb_MainDatabase[ราคา],MATCH(F1417,tb_MainDatabase[Link],0)),"")*J1417</f>
        <v>179</v>
      </c>
      <c r="L1417" s="65">
        <v>179.0</v>
      </c>
      <c r="M1417" s="57">
        <f t="shared" si="2"/>
        <v>0</v>
      </c>
      <c r="N1417" s="75">
        <f t="shared" si="3"/>
        <v>0</v>
      </c>
      <c r="O1417" s="77"/>
      <c r="P1417" s="107"/>
      <c r="Q1417" s="80"/>
      <c r="R1417" s="84">
        <f t="shared" si="4"/>
        <v>0</v>
      </c>
      <c r="S1417" s="84"/>
      <c r="T1417" s="84"/>
    </row>
    <row r="1418" ht="22.5" customHeight="1">
      <c r="A1418" s="41" t="s">
        <v>1191</v>
      </c>
      <c r="B1418" s="44">
        <v>46117.0</v>
      </c>
      <c r="C1418" s="46" t="s">
        <v>2829</v>
      </c>
      <c r="D1418" s="48" t="s">
        <v>2894</v>
      </c>
      <c r="E1418" s="51">
        <v>2.02600000000554E14</v>
      </c>
      <c r="F1418" s="53" t="s">
        <v>180</v>
      </c>
      <c r="G1418" s="57">
        <f t="array" ref="G1418">IF(F1418&lt;&gt;"",INDEX(tb_MainDatabase[Barcode],MATCH(F1418,tb_MainDatabase[Link],0)),"")</f>
        <v>8857128012108</v>
      </c>
      <c r="H1418" s="62" t="str">
        <f t="array" ref="H1418">IF(F1418&lt;&gt;"",INDEX(tb_MainDatabase[Grand],MATCH(F1418,tb_MainDatabase[Link],0)),"")</f>
        <v>EDP+</v>
      </c>
      <c r="I1418" s="62" t="str">
        <f t="array" ref="I1418">IF(F1418&lt;&gt;"",INDEX(tb_MainDatabase[Size],MATCH(F1418,tb_MainDatabase[Link],0)),"")</f>
        <v>10 ml.</v>
      </c>
      <c r="J1418" s="65">
        <v>1.0</v>
      </c>
      <c r="K1418" s="57">
        <f t="array" ref="K1418">IF(F1418&lt;&gt;"",INDEX(tb_MainDatabase[ราคา],MATCH(F1418,tb_MainDatabase[Link],0)),"")*J1418</f>
        <v>650</v>
      </c>
      <c r="L1418" s="65">
        <v>50.0</v>
      </c>
      <c r="M1418" s="57">
        <f t="shared" si="2"/>
        <v>600</v>
      </c>
      <c r="N1418" s="75">
        <f t="shared" si="3"/>
        <v>600</v>
      </c>
      <c r="O1418" s="77" t="s">
        <v>133</v>
      </c>
      <c r="P1418" s="142">
        <v>46117.0</v>
      </c>
      <c r="Q1418" s="80">
        <v>0.8854166666666666</v>
      </c>
      <c r="R1418" s="84" t="str">
        <f t="shared" si="4"/>
        <v>1775398463841413245</v>
      </c>
      <c r="S1418" s="84"/>
      <c r="T1418" s="84"/>
    </row>
    <row r="1419" ht="22.5" customHeight="1">
      <c r="A1419" s="41" t="s">
        <v>1191</v>
      </c>
      <c r="B1419" s="44">
        <v>46118.0</v>
      </c>
      <c r="C1419" s="46" t="s">
        <v>1192</v>
      </c>
      <c r="D1419" s="48" t="s">
        <v>2896</v>
      </c>
      <c r="E1419" s="51">
        <v>2.02600000000555E14</v>
      </c>
      <c r="F1419" s="53" t="s">
        <v>224</v>
      </c>
      <c r="G1419" s="57">
        <f t="array" ref="G1419">IF(F1419&lt;&gt;"",INDEX(tb_MainDatabase[Barcode],MATCH(F1419,tb_MainDatabase[Link],0)),"")</f>
        <v>8857128012053</v>
      </c>
      <c r="H1419" s="62" t="str">
        <f t="array" ref="H1419">IF(F1419&lt;&gt;"",INDEX(tb_MainDatabase[Grand],MATCH(F1419,tb_MainDatabase[Link],0)),"")</f>
        <v>EDP</v>
      </c>
      <c r="I1419" s="62" t="str">
        <f t="array" ref="I1419">IF(F1419&lt;&gt;"",INDEX(tb_MainDatabase[Size],MATCH(F1419,tb_MainDatabase[Link],0)),"")</f>
        <v>10 ml.</v>
      </c>
      <c r="J1419" s="65">
        <v>1.0</v>
      </c>
      <c r="K1419" s="57">
        <f t="array" ref="K1419">IF(F1419&lt;&gt;"",INDEX(tb_MainDatabase[ราคา],MATCH(F1419,tb_MainDatabase[Link],0)),"")*J1419</f>
        <v>450</v>
      </c>
      <c r="L1419" s="65">
        <v>50.0</v>
      </c>
      <c r="M1419" s="57">
        <f t="shared" si="2"/>
        <v>400</v>
      </c>
      <c r="N1419" s="75">
        <f t="shared" si="3"/>
        <v>400</v>
      </c>
      <c r="O1419" s="77" t="s">
        <v>133</v>
      </c>
      <c r="P1419" s="142">
        <v>46118.0</v>
      </c>
      <c r="Q1419" s="80">
        <v>0.49375</v>
      </c>
      <c r="R1419" s="84" t="str">
        <f t="shared" si="4"/>
        <v>1775451077202493314</v>
      </c>
      <c r="S1419" s="84"/>
      <c r="T1419" s="84"/>
    </row>
    <row r="1420" ht="22.5" customHeight="1">
      <c r="A1420" s="41" t="s">
        <v>1191</v>
      </c>
      <c r="B1420" s="44">
        <v>46118.0</v>
      </c>
      <c r="C1420" s="46" t="s">
        <v>1192</v>
      </c>
      <c r="D1420" s="48" t="s">
        <v>2898</v>
      </c>
      <c r="E1420" s="51">
        <v>2.02600000000556E14</v>
      </c>
      <c r="F1420" s="53" t="s">
        <v>172</v>
      </c>
      <c r="G1420" s="57">
        <f t="array" ref="G1420">IF(F1420&lt;&gt;"",INDEX(tb_MainDatabase[Barcode],MATCH(F1420,tb_MainDatabase[Link],0)),"")</f>
        <v>8857128012005</v>
      </c>
      <c r="H1420" s="62" t="str">
        <f t="array" ref="H1420">IF(F1420&lt;&gt;"",INDEX(tb_MainDatabase[Grand],MATCH(F1420,tb_MainDatabase[Link],0)),"")</f>
        <v>EDP+</v>
      </c>
      <c r="I1420" s="62" t="str">
        <f t="array" ref="I1420">IF(F1420&lt;&gt;"",INDEX(tb_MainDatabase[Size],MATCH(F1420,tb_MainDatabase[Link],0)),"")</f>
        <v>30 ml.</v>
      </c>
      <c r="J1420" s="65">
        <v>1.0</v>
      </c>
      <c r="K1420" s="57">
        <f t="array" ref="K1420">IF(F1420&lt;&gt;"",INDEX(tb_MainDatabase[ราคา],MATCH(F1420,tb_MainDatabase[Link],0)),"")*J1420</f>
        <v>1890</v>
      </c>
      <c r="L1420" s="65">
        <v>100.0</v>
      </c>
      <c r="M1420" s="57">
        <f t="shared" si="2"/>
        <v>1790</v>
      </c>
      <c r="N1420" s="75">
        <f t="shared" si="3"/>
        <v>1790</v>
      </c>
      <c r="O1420" s="77" t="s">
        <v>370</v>
      </c>
      <c r="P1420" s="142">
        <v>46118.0</v>
      </c>
      <c r="Q1420" s="80">
        <v>0.5173611111111112</v>
      </c>
      <c r="R1420" s="84" t="str">
        <f t="shared" si="4"/>
        <v>1775453078688805053</v>
      </c>
      <c r="S1420" s="84"/>
      <c r="T1420" s="84"/>
    </row>
    <row r="1421" ht="22.5" customHeight="1">
      <c r="A1421" s="41" t="s">
        <v>1191</v>
      </c>
      <c r="B1421" s="44">
        <v>46118.0</v>
      </c>
      <c r="C1421" s="46" t="s">
        <v>1192</v>
      </c>
      <c r="D1421" s="48" t="s">
        <v>2898</v>
      </c>
      <c r="E1421" s="51">
        <v>2.02600000000556E14</v>
      </c>
      <c r="F1421" s="53" t="s">
        <v>224</v>
      </c>
      <c r="G1421" s="57">
        <f t="array" ref="G1421">IF(F1421&lt;&gt;"",INDEX(tb_MainDatabase[Barcode],MATCH(F1421,tb_MainDatabase[Link],0)),"")</f>
        <v>8857128012053</v>
      </c>
      <c r="H1421" s="62" t="str">
        <f t="array" ref="H1421">IF(F1421&lt;&gt;"",INDEX(tb_MainDatabase[Grand],MATCH(F1421,tb_MainDatabase[Link],0)),"")</f>
        <v>EDP</v>
      </c>
      <c r="I1421" s="62" t="str">
        <f t="array" ref="I1421">IF(F1421&lt;&gt;"",INDEX(tb_MainDatabase[Size],MATCH(F1421,tb_MainDatabase[Link],0)),"")</f>
        <v>10 ml.</v>
      </c>
      <c r="J1421" s="65">
        <v>1.0</v>
      </c>
      <c r="K1421" s="57">
        <f t="array" ref="K1421">IF(F1421&lt;&gt;"",INDEX(tb_MainDatabase[ราคา],MATCH(F1421,tb_MainDatabase[Link],0)),"")*J1421</f>
        <v>450</v>
      </c>
      <c r="L1421" s="65">
        <v>450.0</v>
      </c>
      <c r="M1421" s="57">
        <f t="shared" si="2"/>
        <v>0</v>
      </c>
      <c r="N1421" s="75">
        <f t="shared" si="3"/>
        <v>0</v>
      </c>
      <c r="O1421" s="77"/>
      <c r="P1421" s="107"/>
      <c r="Q1421" s="80"/>
      <c r="R1421" s="84">
        <f t="shared" si="4"/>
        <v>0</v>
      </c>
      <c r="S1421" s="84"/>
      <c r="T1421" s="84"/>
    </row>
    <row r="1422" ht="22.5" customHeight="1">
      <c r="A1422" s="41" t="s">
        <v>1191</v>
      </c>
      <c r="B1422" s="44">
        <v>46118.0</v>
      </c>
      <c r="C1422" s="46" t="s">
        <v>1192</v>
      </c>
      <c r="D1422" s="48" t="s">
        <v>2902</v>
      </c>
      <c r="E1422" s="51">
        <v>2.02600000000557E14</v>
      </c>
      <c r="F1422" s="53" t="s">
        <v>45</v>
      </c>
      <c r="G1422" s="57">
        <f t="array" ref="G1422">IF(F1422&lt;&gt;"",INDEX(tb_MainDatabase[Barcode],MATCH(F1422,tb_MainDatabase[Link],0)),"")</f>
        <v>8857128011850</v>
      </c>
      <c r="H1422" s="62" t="str">
        <f t="array" ref="H1422">IF(F1422&lt;&gt;"",INDEX(tb_MainDatabase[Grand],MATCH(F1422,tb_MainDatabase[Link],0)),"")</f>
        <v>EDP</v>
      </c>
      <c r="I1422" s="62" t="str">
        <f t="array" ref="I1422">IF(F1422&lt;&gt;"",INDEX(tb_MainDatabase[Size],MATCH(F1422,tb_MainDatabase[Link],0)),"")</f>
        <v>30 ml.</v>
      </c>
      <c r="J1422" s="65">
        <v>1.0</v>
      </c>
      <c r="K1422" s="57">
        <f t="array" ref="K1422">IF(F1422&lt;&gt;"",INDEX(tb_MainDatabase[ราคา],MATCH(F1422,tb_MainDatabase[Link],0)),"")*J1422</f>
        <v>1290</v>
      </c>
      <c r="L1422" s="65">
        <v>100.0</v>
      </c>
      <c r="M1422" s="57">
        <f t="shared" si="2"/>
        <v>1190</v>
      </c>
      <c r="N1422" s="75">
        <f t="shared" si="3"/>
        <v>1190</v>
      </c>
      <c r="O1422" s="77" t="s">
        <v>60</v>
      </c>
      <c r="P1422" s="142">
        <v>46118.0</v>
      </c>
      <c r="Q1422" s="80">
        <v>0.5729166666666666</v>
      </c>
      <c r="R1422" s="84" t="str">
        <f t="shared" si="4"/>
        <v>1775457873177425532</v>
      </c>
      <c r="S1422" s="84"/>
      <c r="T1422" s="84"/>
    </row>
    <row r="1423" ht="22.5" customHeight="1">
      <c r="A1423" s="41" t="s">
        <v>1191</v>
      </c>
      <c r="B1423" s="44">
        <v>46118.0</v>
      </c>
      <c r="C1423" s="46" t="s">
        <v>1192</v>
      </c>
      <c r="D1423" s="48" t="s">
        <v>2902</v>
      </c>
      <c r="E1423" s="51">
        <v>2.02600000000557E14</v>
      </c>
      <c r="F1423" s="53" t="s">
        <v>1501</v>
      </c>
      <c r="G1423" s="57">
        <f t="array" ref="G1423">IF(F1423&lt;&gt;"",INDEX(tb_MainDatabase[Barcode],MATCH(F1423,tb_MainDatabase[Link],0)),"")</f>
        <v>8857128012054</v>
      </c>
      <c r="H1423" s="62" t="str">
        <f t="array" ref="H1423">IF(F1423&lt;&gt;"",INDEX(tb_MainDatabase[Grand],MATCH(F1423,tb_MainDatabase[Link],0)),"")</f>
        <v>EDP</v>
      </c>
      <c r="I1423" s="62" t="str">
        <f t="array" ref="I1423">IF(F1423&lt;&gt;"",INDEX(tb_MainDatabase[Size],MATCH(F1423,tb_MainDatabase[Link],0)),"")</f>
        <v>4 ml.</v>
      </c>
      <c r="J1423" s="65">
        <v>1.0</v>
      </c>
      <c r="K1423" s="57">
        <f t="array" ref="K1423">IF(F1423&lt;&gt;"",INDEX(tb_MainDatabase[ราคา],MATCH(F1423,tb_MainDatabase[Link],0)),"")*J1423</f>
        <v>179</v>
      </c>
      <c r="L1423" s="65">
        <v>179.0</v>
      </c>
      <c r="M1423" s="57">
        <f t="shared" si="2"/>
        <v>0</v>
      </c>
      <c r="N1423" s="75">
        <f t="shared" si="3"/>
        <v>0</v>
      </c>
      <c r="O1423" s="77"/>
      <c r="P1423" s="142"/>
      <c r="Q1423" s="80"/>
      <c r="R1423" s="84">
        <f t="shared" si="4"/>
        <v>0</v>
      </c>
      <c r="S1423" s="84"/>
      <c r="T1423" s="84"/>
    </row>
    <row r="1424" ht="22.5" customHeight="1">
      <c r="A1424" s="41" t="s">
        <v>1191</v>
      </c>
      <c r="B1424" s="44">
        <v>46118.0</v>
      </c>
      <c r="C1424" s="46" t="s">
        <v>1192</v>
      </c>
      <c r="D1424" s="48" t="s">
        <v>2906</v>
      </c>
      <c r="E1424" s="51">
        <v>2.02600000000558E14</v>
      </c>
      <c r="F1424" s="53" t="s">
        <v>252</v>
      </c>
      <c r="G1424" s="57">
        <f t="array" ref="G1424">IF(F1424&lt;&gt;"",INDEX(tb_MainDatabase[Barcode],MATCH(F1424,tb_MainDatabase[Link],0)),"")</f>
        <v>8857128012035</v>
      </c>
      <c r="H1424" s="62" t="str">
        <f t="array" ref="H1424">IF(F1424&lt;&gt;"",INDEX(tb_MainDatabase[Grand],MATCH(F1424,tb_MainDatabase[Link],0)),"")</f>
        <v>EDP</v>
      </c>
      <c r="I1424" s="62" t="str">
        <f t="array" ref="I1424">IF(F1424&lt;&gt;"",INDEX(tb_MainDatabase[Size],MATCH(F1424,tb_MainDatabase[Link],0)),"")</f>
        <v>10 ml.</v>
      </c>
      <c r="J1424" s="65">
        <v>1.0</v>
      </c>
      <c r="K1424" s="57">
        <f t="array" ref="K1424">IF(F1424&lt;&gt;"",INDEX(tb_MainDatabase[ราคา],MATCH(F1424,tb_MainDatabase[Link],0)),"")*J1424</f>
        <v>450</v>
      </c>
      <c r="L1424" s="65">
        <v>50.0</v>
      </c>
      <c r="M1424" s="57">
        <f t="shared" si="2"/>
        <v>400</v>
      </c>
      <c r="N1424" s="75">
        <f t="shared" si="3"/>
        <v>400</v>
      </c>
      <c r="O1424" s="77" t="s">
        <v>133</v>
      </c>
      <c r="P1424" s="142">
        <v>46118.0</v>
      </c>
      <c r="Q1424" s="80">
        <v>0.5888888888888889</v>
      </c>
      <c r="R1424" s="84" t="str">
        <f t="shared" si="4"/>
        <v>1775459292097472922</v>
      </c>
      <c r="S1424" s="84"/>
      <c r="T1424" s="84"/>
    </row>
    <row r="1425" ht="22.5" customHeight="1">
      <c r="A1425" s="41" t="s">
        <v>1191</v>
      </c>
      <c r="B1425" s="44">
        <v>46118.0</v>
      </c>
      <c r="C1425" s="46" t="s">
        <v>1192</v>
      </c>
      <c r="D1425" s="48" t="s">
        <v>2909</v>
      </c>
      <c r="E1425" s="51">
        <v>2.02600000000559E14</v>
      </c>
      <c r="F1425" s="53" t="s">
        <v>2910</v>
      </c>
      <c r="G1425" s="57">
        <f t="array" ref="G1425">IF(F1425&lt;&gt;"",INDEX(tb_MainDatabase[Barcode],MATCH(F1425,tb_MainDatabase[Link],0)),"")</f>
        <v>8857128011898</v>
      </c>
      <c r="H1425" s="62" t="str">
        <f t="array" ref="H1425">IF(F1425&lt;&gt;"",INDEX(tb_MainDatabase[Grand],MATCH(F1425,tb_MainDatabase[Link],0)),"")</f>
        <v>EDP</v>
      </c>
      <c r="I1425" s="62" t="str">
        <f t="array" ref="I1425">IF(F1425&lt;&gt;"",INDEX(tb_MainDatabase[Size],MATCH(F1425,tb_MainDatabase[Link],0)),"")</f>
        <v>30 ml.</v>
      </c>
      <c r="J1425" s="65">
        <v>1.0</v>
      </c>
      <c r="K1425" s="57">
        <f t="array" ref="K1425">IF(F1425&lt;&gt;"",INDEX(tb_MainDatabase[ราคา],MATCH(F1425,tb_MainDatabase[Link],0)),"")*J1425</f>
        <v>1290</v>
      </c>
      <c r="L1425" s="65">
        <v>100.0</v>
      </c>
      <c r="M1425" s="57">
        <f t="shared" si="2"/>
        <v>1190</v>
      </c>
      <c r="N1425" s="75">
        <f t="shared" si="3"/>
        <v>1590</v>
      </c>
      <c r="O1425" s="77" t="s">
        <v>370</v>
      </c>
      <c r="P1425" s="142">
        <v>46118.0</v>
      </c>
      <c r="Q1425" s="80">
        <v>0.6916666666666667</v>
      </c>
      <c r="R1425" s="84" t="str">
        <f t="shared" si="4"/>
        <v>1775468177907275365</v>
      </c>
      <c r="S1425" s="84"/>
      <c r="T1425" s="84"/>
    </row>
    <row r="1426" ht="22.5" customHeight="1">
      <c r="A1426" s="41" t="s">
        <v>1191</v>
      </c>
      <c r="B1426" s="44">
        <v>46118.0</v>
      </c>
      <c r="C1426" s="46" t="s">
        <v>1192</v>
      </c>
      <c r="D1426" s="48" t="s">
        <v>2909</v>
      </c>
      <c r="E1426" s="51">
        <v>2.02600000000559E14</v>
      </c>
      <c r="F1426" s="53" t="s">
        <v>120</v>
      </c>
      <c r="G1426" s="108">
        <f t="array" ref="G1426">IF(F1426&lt;&gt;"",INDEX(tb_MainDatabase[Barcode],MATCH(F1426,tb_MainDatabase[Link],0)),"")</f>
        <v>8857128012160</v>
      </c>
      <c r="H1426" s="62" t="str">
        <f t="array" ref="H1426">IF(F1426&lt;&gt;"",INDEX(tb_MainDatabase[Grand],MATCH(F1426,tb_MainDatabase[Link],0)),"")</f>
        <v>EDP</v>
      </c>
      <c r="I1426" s="62" t="str">
        <f t="array" ref="I1426">IF(F1426&lt;&gt;"",INDEX(tb_MainDatabase[Size],MATCH(F1426,tb_MainDatabase[Link],0)),"")</f>
        <v>10 ml.</v>
      </c>
      <c r="J1426" s="65">
        <v>1.0</v>
      </c>
      <c r="K1426" s="57">
        <f t="array" ref="K1426">IF(F1426&lt;&gt;"",INDEX(tb_MainDatabase[ราคา],MATCH(F1426,tb_MainDatabase[Link],0)),"")*J1426</f>
        <v>450</v>
      </c>
      <c r="L1426" s="65">
        <v>50.0</v>
      </c>
      <c r="M1426" s="57">
        <f t="shared" si="2"/>
        <v>400</v>
      </c>
      <c r="N1426" s="75">
        <f t="shared" si="3"/>
        <v>0</v>
      </c>
      <c r="O1426" s="77"/>
      <c r="P1426" s="107"/>
      <c r="Q1426" s="80"/>
      <c r="R1426" s="84">
        <f t="shared" si="4"/>
        <v>0</v>
      </c>
      <c r="S1426" s="84"/>
      <c r="T1426" s="84"/>
    </row>
    <row r="1427" ht="22.5" customHeight="1">
      <c r="A1427" s="41" t="s">
        <v>1191</v>
      </c>
      <c r="B1427" s="44">
        <v>46118.0</v>
      </c>
      <c r="C1427" s="46" t="s">
        <v>1192</v>
      </c>
      <c r="D1427" s="48" t="s">
        <v>2909</v>
      </c>
      <c r="E1427" s="51">
        <v>2.02600000000559E14</v>
      </c>
      <c r="F1427" s="53" t="s">
        <v>146</v>
      </c>
      <c r="G1427" s="57">
        <f t="array" ref="G1427">IF(F1427&lt;&gt;"",INDEX(tb_MainDatabase[Barcode],MATCH(F1427,tb_MainDatabase[Link],0)),"")</f>
        <v>8857128012026</v>
      </c>
      <c r="H1427" s="62" t="str">
        <f t="array" ref="H1427">IF(F1427&lt;&gt;"",INDEX(tb_MainDatabase[Grand],MATCH(F1427,tb_MainDatabase[Link],0)),"")</f>
        <v>EDP</v>
      </c>
      <c r="I1427" s="62" t="str">
        <f t="array" ref="I1427">IF(F1427&lt;&gt;"",INDEX(tb_MainDatabase[Size],MATCH(F1427,tb_MainDatabase[Link],0)),"")</f>
        <v>10 ml.</v>
      </c>
      <c r="J1427" s="65">
        <v>1.0</v>
      </c>
      <c r="K1427" s="57">
        <f t="array" ref="K1427">IF(F1427&lt;&gt;"",INDEX(tb_MainDatabase[ราคา],MATCH(F1427,tb_MainDatabase[Link],0)),"")*J1427</f>
        <v>450</v>
      </c>
      <c r="L1427" s="65">
        <v>450.0</v>
      </c>
      <c r="M1427" s="57">
        <f t="shared" si="2"/>
        <v>0</v>
      </c>
      <c r="N1427" s="75">
        <f t="shared" si="3"/>
        <v>0</v>
      </c>
      <c r="O1427" s="77"/>
      <c r="P1427" s="107"/>
      <c r="Q1427" s="80"/>
      <c r="R1427" s="84">
        <f t="shared" si="4"/>
        <v>0</v>
      </c>
      <c r="S1427" s="84"/>
      <c r="T1427" s="84"/>
    </row>
    <row r="1428" ht="22.5" customHeight="1">
      <c r="A1428" s="41" t="s">
        <v>1191</v>
      </c>
      <c r="B1428" s="44">
        <v>46118.0</v>
      </c>
      <c r="C1428" s="46" t="s">
        <v>1192</v>
      </c>
      <c r="D1428" s="48" t="s">
        <v>2915</v>
      </c>
      <c r="E1428" s="51">
        <v>2.0260000000056E14</v>
      </c>
      <c r="F1428" s="53" t="s">
        <v>45</v>
      </c>
      <c r="G1428" s="57">
        <f t="array" ref="G1428">IF(F1428&lt;&gt;"",INDEX(tb_MainDatabase[Barcode],MATCH(F1428,tb_MainDatabase[Link],0)),"")</f>
        <v>8857128011850</v>
      </c>
      <c r="H1428" s="62" t="str">
        <f t="array" ref="H1428">IF(F1428&lt;&gt;"",INDEX(tb_MainDatabase[Grand],MATCH(F1428,tb_MainDatabase[Link],0)),"")</f>
        <v>EDP</v>
      </c>
      <c r="I1428" s="62" t="str">
        <f t="array" ref="I1428">IF(F1428&lt;&gt;"",INDEX(tb_MainDatabase[Size],MATCH(F1428,tb_MainDatabase[Link],0)),"")</f>
        <v>30 ml.</v>
      </c>
      <c r="J1428" s="65">
        <v>1.0</v>
      </c>
      <c r="K1428" s="57">
        <f t="array" ref="K1428">IF(F1428&lt;&gt;"",INDEX(tb_MainDatabase[ราคา],MATCH(F1428,tb_MainDatabase[Link],0)),"")*J1428</f>
        <v>1290</v>
      </c>
      <c r="L1428" s="65">
        <v>100.0</v>
      </c>
      <c r="M1428" s="57">
        <f t="shared" si="2"/>
        <v>1190</v>
      </c>
      <c r="N1428" s="75">
        <f t="shared" si="3"/>
        <v>1190</v>
      </c>
      <c r="O1428" s="77" t="s">
        <v>133</v>
      </c>
      <c r="P1428" s="142">
        <v>46118.0</v>
      </c>
      <c r="Q1428" s="80">
        <v>0.7138888888888889</v>
      </c>
      <c r="R1428" s="84" t="str">
        <f t="shared" si="4"/>
        <v>1775470101524525220</v>
      </c>
      <c r="S1428" s="84"/>
      <c r="T1428" s="84"/>
    </row>
    <row r="1429" ht="22.5" customHeight="1">
      <c r="A1429" s="41" t="s">
        <v>1191</v>
      </c>
      <c r="B1429" s="44">
        <v>46118.0</v>
      </c>
      <c r="C1429" s="46" t="s">
        <v>1192</v>
      </c>
      <c r="D1429" s="48" t="s">
        <v>2915</v>
      </c>
      <c r="E1429" s="51">
        <v>2.0260000000056E14</v>
      </c>
      <c r="F1429" s="53" t="s">
        <v>1501</v>
      </c>
      <c r="G1429" s="57">
        <f t="array" ref="G1429">IF(F1429&lt;&gt;"",INDEX(tb_MainDatabase[Barcode],MATCH(F1429,tb_MainDatabase[Link],0)),"")</f>
        <v>8857128012054</v>
      </c>
      <c r="H1429" s="62" t="str">
        <f t="array" ref="H1429">IF(F1429&lt;&gt;"",INDEX(tb_MainDatabase[Grand],MATCH(F1429,tb_MainDatabase[Link],0)),"")</f>
        <v>EDP</v>
      </c>
      <c r="I1429" s="62" t="str">
        <f t="array" ref="I1429">IF(F1429&lt;&gt;"",INDEX(tb_MainDatabase[Size],MATCH(F1429,tb_MainDatabase[Link],0)),"")</f>
        <v>4 ml.</v>
      </c>
      <c r="J1429" s="65">
        <v>1.0</v>
      </c>
      <c r="K1429" s="57">
        <f t="array" ref="K1429">IF(F1429&lt;&gt;"",INDEX(tb_MainDatabase[ราคา],MATCH(F1429,tb_MainDatabase[Link],0)),"")*J1429</f>
        <v>179</v>
      </c>
      <c r="L1429" s="65">
        <v>179.0</v>
      </c>
      <c r="M1429" s="57">
        <f t="shared" si="2"/>
        <v>0</v>
      </c>
      <c r="N1429" s="75">
        <f t="shared" si="3"/>
        <v>0</v>
      </c>
      <c r="O1429" s="77"/>
      <c r="P1429" s="107"/>
      <c r="Q1429" s="80"/>
      <c r="R1429" s="84">
        <f t="shared" si="4"/>
        <v>0</v>
      </c>
      <c r="S1429" s="84"/>
      <c r="T1429" s="84"/>
    </row>
    <row r="1430" ht="22.5" customHeight="1">
      <c r="A1430" s="41" t="s">
        <v>1191</v>
      </c>
      <c r="B1430" s="44">
        <v>46118.0</v>
      </c>
      <c r="C1430" s="46" t="s">
        <v>1192</v>
      </c>
      <c r="D1430" s="48" t="s">
        <v>2919</v>
      </c>
      <c r="E1430" s="51">
        <v>2.02600000000561E14</v>
      </c>
      <c r="F1430" s="53" t="s">
        <v>252</v>
      </c>
      <c r="G1430" s="57">
        <f t="array" ref="G1430">IF(F1430&lt;&gt;"",INDEX(tb_MainDatabase[Barcode],MATCH(F1430,tb_MainDatabase[Link],0)),"")</f>
        <v>8857128012035</v>
      </c>
      <c r="H1430" s="62" t="str">
        <f t="array" ref="H1430">IF(F1430&lt;&gt;"",INDEX(tb_MainDatabase[Grand],MATCH(F1430,tb_MainDatabase[Link],0)),"")</f>
        <v>EDP</v>
      </c>
      <c r="I1430" s="62" t="str">
        <f t="array" ref="I1430">IF(F1430&lt;&gt;"",INDEX(tb_MainDatabase[Size],MATCH(F1430,tb_MainDatabase[Link],0)),"")</f>
        <v>10 ml.</v>
      </c>
      <c r="J1430" s="65">
        <v>2.0</v>
      </c>
      <c r="K1430" s="57">
        <f t="array" ref="K1430">IF(F1430&lt;&gt;"",INDEX(tb_MainDatabase[ราคา],MATCH(F1430,tb_MainDatabase[Link],0)),"")*J1430</f>
        <v>900</v>
      </c>
      <c r="L1430" s="65">
        <v>50.0</v>
      </c>
      <c r="M1430" s="57">
        <f t="shared" si="2"/>
        <v>800</v>
      </c>
      <c r="N1430" s="75">
        <f t="shared" si="3"/>
        <v>800</v>
      </c>
      <c r="O1430" s="77" t="s">
        <v>370</v>
      </c>
      <c r="P1430" s="142">
        <v>46118.0</v>
      </c>
      <c r="Q1430" s="80">
        <v>0.7361111111111112</v>
      </c>
      <c r="R1430" s="84" t="str">
        <f t="shared" si="4"/>
        <v>1775471986053407615</v>
      </c>
      <c r="S1430" s="84"/>
      <c r="T1430" s="84"/>
    </row>
    <row r="1431" ht="22.5" customHeight="1">
      <c r="A1431" s="41" t="s">
        <v>1191</v>
      </c>
      <c r="B1431" s="44">
        <v>46118.0</v>
      </c>
      <c r="C1431" s="46" t="s">
        <v>1192</v>
      </c>
      <c r="D1431" s="48" t="s">
        <v>2921</v>
      </c>
      <c r="E1431" s="51">
        <v>2.02600000000562E14</v>
      </c>
      <c r="F1431" s="53" t="s">
        <v>175</v>
      </c>
      <c r="G1431" s="57">
        <f t="array" ref="G1431">IF(F1431&lt;&gt;"",INDEX(tb_MainDatabase[Barcode],MATCH(F1431,tb_MainDatabase[Link],0)),"")</f>
        <v>8857128011287</v>
      </c>
      <c r="H1431" s="62" t="str">
        <f t="array" ref="H1431">IF(F1431&lt;&gt;"",INDEX(tb_MainDatabase[Grand],MATCH(F1431,tb_MainDatabase[Link],0)),"")</f>
        <v>EDP</v>
      </c>
      <c r="I1431" s="62" t="str">
        <f t="array" ref="I1431">IF(F1431&lt;&gt;"",INDEX(tb_MainDatabase[Size],MATCH(F1431,tb_MainDatabase[Link],0)),"")</f>
        <v>50 ml.</v>
      </c>
      <c r="J1431" s="65">
        <v>1.0</v>
      </c>
      <c r="K1431" s="57">
        <f t="array" ref="K1431">IF(F1431&lt;&gt;"",INDEX(tb_MainDatabase[ราคา],MATCH(F1431,tb_MainDatabase[Link],0)),"")*J1431</f>
        <v>1890</v>
      </c>
      <c r="L1431" s="65">
        <v>200.0</v>
      </c>
      <c r="M1431" s="57">
        <f t="shared" si="2"/>
        <v>1690</v>
      </c>
      <c r="N1431" s="75">
        <f t="shared" si="3"/>
        <v>1690</v>
      </c>
      <c r="O1431" s="77" t="s">
        <v>370</v>
      </c>
      <c r="P1431" s="142">
        <v>46118.0</v>
      </c>
      <c r="Q1431" s="80">
        <v>0.7534722222222222</v>
      </c>
      <c r="R1431" s="84" t="str">
        <f t="shared" si="4"/>
        <v>1775473517799428224</v>
      </c>
      <c r="S1431" s="84"/>
      <c r="T1431" s="84"/>
    </row>
    <row r="1432" ht="22.5" customHeight="1">
      <c r="A1432" s="41" t="s">
        <v>1191</v>
      </c>
      <c r="B1432" s="44">
        <v>46118.0</v>
      </c>
      <c r="C1432" s="46" t="s">
        <v>1192</v>
      </c>
      <c r="D1432" s="48" t="s">
        <v>2921</v>
      </c>
      <c r="E1432" s="51">
        <v>2.02600000000562E14</v>
      </c>
      <c r="F1432" s="53" t="s">
        <v>77</v>
      </c>
      <c r="G1432" s="57">
        <f t="array" ref="G1432">IF(F1432&lt;&gt;"",INDEX(tb_MainDatabase[Barcode],MATCH(F1432,tb_MainDatabase[Link],0)),"")</f>
        <v>8857128012030</v>
      </c>
      <c r="H1432" s="62" t="str">
        <f t="array" ref="H1432">IF(F1432&lt;&gt;"",INDEX(tb_MainDatabase[Grand],MATCH(F1432,tb_MainDatabase[Link],0)),"")</f>
        <v>EDP</v>
      </c>
      <c r="I1432" s="62" t="str">
        <f t="array" ref="I1432">IF(F1432&lt;&gt;"",INDEX(tb_MainDatabase[Size],MATCH(F1432,tb_MainDatabase[Link],0)),"")</f>
        <v>10 ml.</v>
      </c>
      <c r="J1432" s="65">
        <v>1.0</v>
      </c>
      <c r="K1432" s="57">
        <f t="array" ref="K1432">IF(F1432&lt;&gt;"",INDEX(tb_MainDatabase[ราคา],MATCH(F1432,tb_MainDatabase[Link],0)),"")*J1432</f>
        <v>450</v>
      </c>
      <c r="L1432" s="65">
        <v>450.0</v>
      </c>
      <c r="M1432" s="57">
        <f t="shared" si="2"/>
        <v>0</v>
      </c>
      <c r="N1432" s="75">
        <f t="shared" si="3"/>
        <v>0</v>
      </c>
      <c r="O1432" s="77"/>
      <c r="P1432" s="107"/>
      <c r="Q1432" s="80"/>
      <c r="R1432" s="84">
        <f t="shared" si="4"/>
        <v>0</v>
      </c>
      <c r="S1432" s="84"/>
      <c r="T1432" s="84"/>
    </row>
    <row r="1433" ht="22.5" customHeight="1">
      <c r="A1433" s="41" t="s">
        <v>1191</v>
      </c>
      <c r="B1433" s="44">
        <v>46118.0</v>
      </c>
      <c r="C1433" s="46" t="s">
        <v>1192</v>
      </c>
      <c r="D1433" s="48" t="s">
        <v>2925</v>
      </c>
      <c r="E1433" s="51">
        <v>2.02600000000563E14</v>
      </c>
      <c r="F1433" s="53" t="s">
        <v>386</v>
      </c>
      <c r="G1433" s="57">
        <f t="array" ref="G1433">IF(F1433&lt;&gt;"",INDEX(tb_MainDatabase[Barcode],MATCH(F1433,tb_MainDatabase[Link],0)),"")</f>
        <v>8857128012070</v>
      </c>
      <c r="H1433" s="62" t="str">
        <f t="array" ref="H1433">IF(F1433&lt;&gt;"",INDEX(tb_MainDatabase[Grand],MATCH(F1433,tb_MainDatabase[Link],0)),"")</f>
        <v>EDP</v>
      </c>
      <c r="I1433" s="62" t="str">
        <f t="array" ref="I1433">IF(F1433&lt;&gt;"",INDEX(tb_MainDatabase[Size],MATCH(F1433,tb_MainDatabase[Link],0)),"")</f>
        <v>10 ml.</v>
      </c>
      <c r="J1433" s="65">
        <v>1.0</v>
      </c>
      <c r="K1433" s="57">
        <f t="array" ref="K1433">IF(F1433&lt;&gt;"",INDEX(tb_MainDatabase[ราคา],MATCH(F1433,tb_MainDatabase[Link],0)),"")*J1433</f>
        <v>450</v>
      </c>
      <c r="L1433" s="65">
        <v>50.0</v>
      </c>
      <c r="M1433" s="57">
        <f t="shared" si="2"/>
        <v>400</v>
      </c>
      <c r="N1433" s="75">
        <f t="shared" si="3"/>
        <v>400</v>
      </c>
      <c r="O1433" s="77" t="s">
        <v>370</v>
      </c>
      <c r="P1433" s="142">
        <v>46118.0</v>
      </c>
      <c r="Q1433" s="80">
        <v>0.7798611111111111</v>
      </c>
      <c r="R1433" s="84" t="str">
        <f t="shared" si="4"/>
        <v>1775475239595385229</v>
      </c>
      <c r="S1433" s="84"/>
      <c r="T1433" s="84"/>
    </row>
    <row r="1434" ht="22.5" customHeight="1">
      <c r="A1434" s="41" t="s">
        <v>1191</v>
      </c>
      <c r="B1434" s="44">
        <v>46119.0</v>
      </c>
      <c r="C1434" s="46" t="s">
        <v>1192</v>
      </c>
      <c r="D1434" s="48" t="s">
        <v>2927</v>
      </c>
      <c r="E1434" s="51">
        <v>2.02600000000564E14</v>
      </c>
      <c r="F1434" s="53" t="s">
        <v>120</v>
      </c>
      <c r="G1434" s="108">
        <f t="array" ref="G1434">IF(F1434&lt;&gt;"",INDEX(tb_MainDatabase[Barcode],MATCH(F1434,tb_MainDatabase[Link],0)),"")</f>
        <v>8857128012160</v>
      </c>
      <c r="H1434" s="62" t="str">
        <f t="array" ref="H1434">IF(F1434&lt;&gt;"",INDEX(tb_MainDatabase[Grand],MATCH(F1434,tb_MainDatabase[Link],0)),"")</f>
        <v>EDP</v>
      </c>
      <c r="I1434" s="62" t="str">
        <f t="array" ref="I1434">IF(F1434&lt;&gt;"",INDEX(tb_MainDatabase[Size],MATCH(F1434,tb_MainDatabase[Link],0)),"")</f>
        <v>10 ml.</v>
      </c>
      <c r="J1434" s="65">
        <v>1.0</v>
      </c>
      <c r="K1434" s="57">
        <f t="array" ref="K1434">IF(F1434&lt;&gt;"",INDEX(tb_MainDatabase[ราคา],MATCH(F1434,tb_MainDatabase[Link],0)),"")*J1434</f>
        <v>450</v>
      </c>
      <c r="L1434" s="65">
        <v>50.0</v>
      </c>
      <c r="M1434" s="57">
        <f t="shared" si="2"/>
        <v>400</v>
      </c>
      <c r="N1434" s="75">
        <f t="shared" si="3"/>
        <v>400</v>
      </c>
      <c r="O1434" s="77" t="s">
        <v>370</v>
      </c>
      <c r="P1434" s="142">
        <v>46119.0</v>
      </c>
      <c r="Q1434" s="80">
        <v>0.51875</v>
      </c>
      <c r="R1434" s="84" t="str">
        <f t="shared" si="4"/>
        <v>1775539750727864529</v>
      </c>
      <c r="S1434" s="84"/>
      <c r="T1434" s="84"/>
    </row>
    <row r="1435" ht="22.5" customHeight="1">
      <c r="A1435" s="41" t="s">
        <v>1191</v>
      </c>
      <c r="B1435" s="44">
        <v>46119.0</v>
      </c>
      <c r="C1435" s="46" t="s">
        <v>1192</v>
      </c>
      <c r="D1435" s="48" t="s">
        <v>2930</v>
      </c>
      <c r="E1435" s="51">
        <v>2.02600000000565E14</v>
      </c>
      <c r="F1435" s="53" t="s">
        <v>1108</v>
      </c>
      <c r="G1435" s="57">
        <f t="array" ref="G1435">IF(F1435&lt;&gt;"",INDEX(tb_MainDatabase[Barcode],MATCH(F1435,tb_MainDatabase[Link],0)),"")</f>
        <v>8857128012144</v>
      </c>
      <c r="H1435" s="62" t="str">
        <f t="array" ref="H1435">IF(F1435&lt;&gt;"",INDEX(tb_MainDatabase[Grand],MATCH(F1435,tb_MainDatabase[Link],0)),"")</f>
        <v>EDP</v>
      </c>
      <c r="I1435" s="62" t="str">
        <f t="array" ref="I1435">IF(F1435&lt;&gt;"",INDEX(tb_MainDatabase[Size],MATCH(F1435,tb_MainDatabase[Link],0)),"")</f>
        <v>50 ml.</v>
      </c>
      <c r="J1435" s="65">
        <v>1.0</v>
      </c>
      <c r="K1435" s="57">
        <f t="array" ref="K1435">IF(F1435&lt;&gt;"",INDEX(tb_MainDatabase[ราคา],MATCH(F1435,tb_MainDatabase[Link],0)),"")*J1435</f>
        <v>1890</v>
      </c>
      <c r="L1435" s="65">
        <v>200.0</v>
      </c>
      <c r="M1435" s="57">
        <f t="shared" si="2"/>
        <v>1690</v>
      </c>
      <c r="N1435" s="75">
        <f t="shared" si="3"/>
        <v>1690</v>
      </c>
      <c r="O1435" s="77" t="s">
        <v>133</v>
      </c>
      <c r="P1435" s="142">
        <v>46119.0</v>
      </c>
      <c r="Q1435" s="80">
        <v>0.6131944444444445</v>
      </c>
      <c r="R1435" s="84" t="str">
        <f t="shared" si="4"/>
        <v>1775539891305339372</v>
      </c>
      <c r="S1435" s="84"/>
      <c r="T1435" s="84"/>
    </row>
    <row r="1436" ht="22.5" customHeight="1">
      <c r="A1436" s="41" t="s">
        <v>1191</v>
      </c>
      <c r="B1436" s="44">
        <v>46119.0</v>
      </c>
      <c r="C1436" s="46" t="s">
        <v>1192</v>
      </c>
      <c r="D1436" s="48" t="s">
        <v>2930</v>
      </c>
      <c r="E1436" s="51">
        <v>2.02600000000565E14</v>
      </c>
      <c r="F1436" s="53" t="s">
        <v>255</v>
      </c>
      <c r="G1436" s="57">
        <f t="array" ref="G1436">IF(F1436&lt;&gt;"",INDEX(tb_MainDatabase[Barcode],MATCH(F1436,tb_MainDatabase[Link],0)),"")</f>
        <v>8857128012047</v>
      </c>
      <c r="H1436" s="62" t="str">
        <f t="array" ref="H1436">IF(F1436&lt;&gt;"",INDEX(tb_MainDatabase[Grand],MATCH(F1436,tb_MainDatabase[Link],0)),"")</f>
        <v>EDP</v>
      </c>
      <c r="I1436" s="62" t="str">
        <f t="array" ref="I1436">IF(F1436&lt;&gt;"",INDEX(tb_MainDatabase[Size],MATCH(F1436,tb_MainDatabase[Link],0)),"")</f>
        <v>10 ml.</v>
      </c>
      <c r="J1436" s="65">
        <v>1.0</v>
      </c>
      <c r="K1436" s="57">
        <f t="array" ref="K1436">IF(F1436&lt;&gt;"",INDEX(tb_MainDatabase[ราคา],MATCH(F1436,tb_MainDatabase[Link],0)),"")*J1436</f>
        <v>450</v>
      </c>
      <c r="L1436" s="65">
        <v>450.0</v>
      </c>
      <c r="M1436" s="57">
        <f t="shared" si="2"/>
        <v>0</v>
      </c>
      <c r="N1436" s="75">
        <f t="shared" si="3"/>
        <v>0</v>
      </c>
      <c r="O1436" s="77"/>
      <c r="P1436" s="107"/>
      <c r="Q1436" s="80"/>
      <c r="R1436" s="84">
        <f t="shared" si="4"/>
        <v>0</v>
      </c>
      <c r="S1436" s="84"/>
      <c r="T1436" s="84"/>
    </row>
    <row r="1437" ht="22.5" customHeight="1">
      <c r="A1437" s="41" t="s">
        <v>1191</v>
      </c>
      <c r="B1437" s="44">
        <v>46119.0</v>
      </c>
      <c r="C1437" s="46" t="s">
        <v>1192</v>
      </c>
      <c r="D1437" s="48" t="s">
        <v>2935</v>
      </c>
      <c r="E1437" s="51">
        <v>2.02600000000566E14</v>
      </c>
      <c r="F1437" s="53" t="s">
        <v>81</v>
      </c>
      <c r="G1437" s="57">
        <f t="array" ref="G1437">IF(F1437&lt;&gt;"",INDEX(tb_MainDatabase[Barcode],MATCH(F1437,tb_MainDatabase[Link],0)),"")</f>
        <v>8857128011119</v>
      </c>
      <c r="H1437" s="62" t="str">
        <f t="array" ref="H1437">IF(F1437&lt;&gt;"",INDEX(tb_MainDatabase[Grand],MATCH(F1437,tb_MainDatabase[Link],0)),"")</f>
        <v>EDP</v>
      </c>
      <c r="I1437" s="62" t="str">
        <f t="array" ref="I1437">IF(F1437&lt;&gt;"",INDEX(tb_MainDatabase[Size],MATCH(F1437,tb_MainDatabase[Link],0)),"")</f>
        <v>50 ml.</v>
      </c>
      <c r="J1437" s="65">
        <v>1.0</v>
      </c>
      <c r="K1437" s="57">
        <f t="array" ref="K1437">IF(F1437&lt;&gt;"",INDEX(tb_MainDatabase[ราคา],MATCH(F1437,tb_MainDatabase[Link],0)),"")*J1437</f>
        <v>1890</v>
      </c>
      <c r="L1437" s="65">
        <v>200.0</v>
      </c>
      <c r="M1437" s="57">
        <f t="shared" si="2"/>
        <v>1690</v>
      </c>
      <c r="N1437" s="75">
        <f t="shared" si="3"/>
        <v>1690</v>
      </c>
      <c r="O1437" s="77" t="s">
        <v>133</v>
      </c>
      <c r="P1437" s="142">
        <v>46119.0</v>
      </c>
      <c r="Q1437" s="80">
        <v>0.6243055555555556</v>
      </c>
      <c r="R1437" s="84" t="str">
        <f t="shared" si="4"/>
        <v>1775548771573303972</v>
      </c>
      <c r="S1437" s="84"/>
      <c r="T1437" s="84"/>
    </row>
    <row r="1438" ht="22.5" customHeight="1">
      <c r="A1438" s="41" t="s">
        <v>1191</v>
      </c>
      <c r="B1438" s="44">
        <v>46119.0</v>
      </c>
      <c r="C1438" s="46" t="s">
        <v>1192</v>
      </c>
      <c r="D1438" s="48" t="s">
        <v>2935</v>
      </c>
      <c r="E1438" s="51">
        <v>2.02600000000566E14</v>
      </c>
      <c r="F1438" s="53" t="s">
        <v>1092</v>
      </c>
      <c r="G1438" s="57">
        <f t="array" ref="G1438">IF(F1438&lt;&gt;"",INDEX(tb_MainDatabase[Barcode],MATCH(F1438,tb_MainDatabase[Link],0)),"")</f>
        <v>8857128012077</v>
      </c>
      <c r="H1438" s="62" t="str">
        <f t="array" ref="H1438">IF(F1438&lt;&gt;"",INDEX(tb_MainDatabase[Grand],MATCH(F1438,tb_MainDatabase[Link],0)),"")</f>
        <v>EDP</v>
      </c>
      <c r="I1438" s="62" t="str">
        <f t="array" ref="I1438">IF(F1438&lt;&gt;"",INDEX(tb_MainDatabase[Size],MATCH(F1438,tb_MainDatabase[Link],0)),"")</f>
        <v>10 ml.</v>
      </c>
      <c r="J1438" s="65">
        <v>1.0</v>
      </c>
      <c r="K1438" s="57">
        <f t="array" ref="K1438">IF(F1438&lt;&gt;"",INDEX(tb_MainDatabase[ราคา],MATCH(F1438,tb_MainDatabase[Link],0)),"")*J1438</f>
        <v>450</v>
      </c>
      <c r="L1438" s="65">
        <v>450.0</v>
      </c>
      <c r="M1438" s="57">
        <f t="shared" si="2"/>
        <v>0</v>
      </c>
      <c r="N1438" s="75">
        <f t="shared" si="3"/>
        <v>0</v>
      </c>
      <c r="O1438" s="77"/>
      <c r="P1438" s="107"/>
      <c r="Q1438" s="80"/>
      <c r="R1438" s="84">
        <f t="shared" si="4"/>
        <v>0</v>
      </c>
      <c r="S1438" s="84"/>
      <c r="T1438" s="84"/>
    </row>
    <row r="1439" ht="22.5" customHeight="1">
      <c r="A1439" s="41" t="s">
        <v>1191</v>
      </c>
      <c r="B1439" s="44">
        <v>46119.0</v>
      </c>
      <c r="C1439" s="46" t="s">
        <v>1192</v>
      </c>
      <c r="D1439" s="48" t="s">
        <v>2939</v>
      </c>
      <c r="E1439" s="51">
        <v>2.02600000000567E14</v>
      </c>
      <c r="F1439" s="53" t="s">
        <v>175</v>
      </c>
      <c r="G1439" s="57">
        <f t="array" ref="G1439">IF(F1439&lt;&gt;"",INDEX(tb_MainDatabase[Barcode],MATCH(F1439,tb_MainDatabase[Link],0)),"")</f>
        <v>8857128011287</v>
      </c>
      <c r="H1439" s="62" t="str">
        <f t="array" ref="H1439">IF(F1439&lt;&gt;"",INDEX(tb_MainDatabase[Grand],MATCH(F1439,tb_MainDatabase[Link],0)),"")</f>
        <v>EDP</v>
      </c>
      <c r="I1439" s="62" t="str">
        <f t="array" ref="I1439">IF(F1439&lt;&gt;"",INDEX(tb_MainDatabase[Size],MATCH(F1439,tb_MainDatabase[Link],0)),"")</f>
        <v>50 ml.</v>
      </c>
      <c r="J1439" s="65">
        <v>1.0</v>
      </c>
      <c r="K1439" s="57">
        <f t="array" ref="K1439">IF(F1439&lt;&gt;"",INDEX(tb_MainDatabase[ราคา],MATCH(F1439,tb_MainDatabase[Link],0)),"")*J1439</f>
        <v>1890</v>
      </c>
      <c r="L1439" s="65">
        <v>200.0</v>
      </c>
      <c r="M1439" s="57">
        <f t="shared" si="2"/>
        <v>1690</v>
      </c>
      <c r="N1439" s="75">
        <f t="shared" si="3"/>
        <v>1690</v>
      </c>
      <c r="O1439" s="77" t="s">
        <v>370</v>
      </c>
      <c r="P1439" s="142">
        <v>46119.0</v>
      </c>
      <c r="Q1439" s="80">
        <v>0.7451388888888889</v>
      </c>
      <c r="R1439" s="84" t="str">
        <f t="shared" si="4"/>
        <v>1775559074244971356</v>
      </c>
      <c r="S1439" s="84"/>
      <c r="T1439" s="84"/>
    </row>
    <row r="1440" ht="22.5" customHeight="1">
      <c r="A1440" s="41" t="s">
        <v>1191</v>
      </c>
      <c r="B1440" s="44">
        <v>46119.0</v>
      </c>
      <c r="C1440" s="46" t="s">
        <v>1192</v>
      </c>
      <c r="D1440" s="48" t="s">
        <v>2939</v>
      </c>
      <c r="E1440" s="51">
        <v>2.02600000000567E14</v>
      </c>
      <c r="F1440" s="53" t="s">
        <v>77</v>
      </c>
      <c r="G1440" s="57">
        <f t="array" ref="G1440">IF(F1440&lt;&gt;"",INDEX(tb_MainDatabase[Barcode],MATCH(F1440,tb_MainDatabase[Link],0)),"")</f>
        <v>8857128012030</v>
      </c>
      <c r="H1440" s="62" t="str">
        <f t="array" ref="H1440">IF(F1440&lt;&gt;"",INDEX(tb_MainDatabase[Grand],MATCH(F1440,tb_MainDatabase[Link],0)),"")</f>
        <v>EDP</v>
      </c>
      <c r="I1440" s="62" t="str">
        <f t="array" ref="I1440">IF(F1440&lt;&gt;"",INDEX(tb_MainDatabase[Size],MATCH(F1440,tb_MainDatabase[Link],0)),"")</f>
        <v>10 ml.</v>
      </c>
      <c r="J1440" s="65">
        <v>1.0</v>
      </c>
      <c r="K1440" s="57">
        <f t="array" ref="K1440">IF(F1440&lt;&gt;"",INDEX(tb_MainDatabase[ราคา],MATCH(F1440,tb_MainDatabase[Link],0)),"")*J1440</f>
        <v>450</v>
      </c>
      <c r="L1440" s="65">
        <v>450.0</v>
      </c>
      <c r="M1440" s="57">
        <f t="shared" si="2"/>
        <v>0</v>
      </c>
      <c r="N1440" s="75">
        <f t="shared" si="3"/>
        <v>0</v>
      </c>
      <c r="O1440" s="77"/>
      <c r="P1440" s="107"/>
      <c r="Q1440" s="80"/>
      <c r="R1440" s="84">
        <f t="shared" si="4"/>
        <v>0</v>
      </c>
      <c r="S1440" s="84"/>
      <c r="T1440" s="84"/>
    </row>
    <row r="1441" ht="22.5" customHeight="1">
      <c r="A1441" s="41" t="s">
        <v>1191</v>
      </c>
      <c r="B1441" s="44">
        <v>46119.0</v>
      </c>
      <c r="C1441" s="46" t="s">
        <v>1192</v>
      </c>
      <c r="D1441" s="48" t="s">
        <v>2942</v>
      </c>
      <c r="E1441" s="51">
        <v>2.02600000000568E14</v>
      </c>
      <c r="F1441" s="53" t="s">
        <v>64</v>
      </c>
      <c r="G1441" s="57">
        <f t="array" ref="G1441">IF(F1441&lt;&gt;"",INDEX(tb_MainDatabase[Barcode],MATCH(F1441,tb_MainDatabase[Link],0)),"")</f>
        <v>8857128011836</v>
      </c>
      <c r="H1441" s="62" t="str">
        <f t="array" ref="H1441">IF(F1441&lt;&gt;"",INDEX(tb_MainDatabase[Grand],MATCH(F1441,tb_MainDatabase[Link],0)),"")</f>
        <v>EDP</v>
      </c>
      <c r="I1441" s="62" t="str">
        <f t="array" ref="I1441">IF(F1441&lt;&gt;"",INDEX(tb_MainDatabase[Size],MATCH(F1441,tb_MainDatabase[Link],0)),"")</f>
        <v>30 ml.</v>
      </c>
      <c r="J1441" s="65">
        <v>1.0</v>
      </c>
      <c r="K1441" s="57">
        <f t="array" ref="K1441">IF(F1441&lt;&gt;"",INDEX(tb_MainDatabase[ราคา],MATCH(F1441,tb_MainDatabase[Link],0)),"")*J1441</f>
        <v>1290</v>
      </c>
      <c r="L1441" s="65">
        <v>100.0</v>
      </c>
      <c r="M1441" s="57">
        <f t="shared" si="2"/>
        <v>1190</v>
      </c>
      <c r="N1441" s="75">
        <f t="shared" si="3"/>
        <v>2380</v>
      </c>
      <c r="O1441" s="77" t="s">
        <v>370</v>
      </c>
      <c r="P1441" s="142">
        <v>46119.0</v>
      </c>
      <c r="Q1441" s="80">
        <v>0.8069444444444445</v>
      </c>
      <c r="R1441" s="84" t="str">
        <f t="shared" si="4"/>
        <v>1775564468319272516</v>
      </c>
      <c r="S1441" s="84"/>
      <c r="T1441" s="84"/>
    </row>
    <row r="1442" ht="22.5" customHeight="1">
      <c r="A1442" s="41" t="s">
        <v>1191</v>
      </c>
      <c r="B1442" s="44">
        <v>46119.0</v>
      </c>
      <c r="C1442" s="46" t="s">
        <v>1192</v>
      </c>
      <c r="D1442" s="48" t="s">
        <v>2942</v>
      </c>
      <c r="E1442" s="51">
        <v>2.02600000000568E14</v>
      </c>
      <c r="F1442" s="53" t="s">
        <v>1178</v>
      </c>
      <c r="G1442" s="57">
        <f t="array" ref="G1442">IF(F1442&lt;&gt;"",INDEX(tb_MainDatabase[Barcode],MATCH(F1442,tb_MainDatabase[Link],0)),"")</f>
        <v>8857128011430</v>
      </c>
      <c r="H1442" s="62" t="str">
        <f t="array" ref="H1442">IF(F1442&lt;&gt;"",INDEX(tb_MainDatabase[Grand],MATCH(F1442,tb_MainDatabase[Link],0)),"")</f>
        <v>EDP</v>
      </c>
      <c r="I1442" s="62" t="str">
        <f t="array" ref="I1442">IF(F1442&lt;&gt;"",INDEX(tb_MainDatabase[Size],MATCH(F1442,tb_MainDatabase[Link],0)),"")</f>
        <v>30 ml.</v>
      </c>
      <c r="J1442" s="65">
        <v>1.0</v>
      </c>
      <c r="K1442" s="57">
        <f t="array" ref="K1442">IF(F1442&lt;&gt;"",INDEX(tb_MainDatabase[ราคา],MATCH(F1442,tb_MainDatabase[Link],0)),"")*J1442</f>
        <v>1290</v>
      </c>
      <c r="L1442" s="65">
        <v>100.0</v>
      </c>
      <c r="M1442" s="57">
        <f t="shared" si="2"/>
        <v>1190</v>
      </c>
      <c r="N1442" s="75">
        <f t="shared" si="3"/>
        <v>0</v>
      </c>
      <c r="O1442" s="77"/>
      <c r="P1442" s="107"/>
      <c r="Q1442" s="80"/>
      <c r="R1442" s="84">
        <f t="shared" si="4"/>
        <v>0</v>
      </c>
      <c r="S1442" s="84"/>
      <c r="T1442" s="84"/>
    </row>
    <row r="1443" ht="22.5" customHeight="1">
      <c r="A1443" s="41" t="s">
        <v>1191</v>
      </c>
      <c r="B1443" s="44">
        <v>46119.0</v>
      </c>
      <c r="C1443" s="46" t="s">
        <v>1192</v>
      </c>
      <c r="D1443" s="48" t="s">
        <v>2942</v>
      </c>
      <c r="E1443" s="51">
        <v>2.02600000000568E14</v>
      </c>
      <c r="F1443" s="53" t="s">
        <v>129</v>
      </c>
      <c r="G1443" s="57">
        <f t="array" ref="G1443">IF(F1443&lt;&gt;"",INDEX(tb_MainDatabase[Barcode],MATCH(F1443,tb_MainDatabase[Link],0)),"")</f>
        <v>8857128012034</v>
      </c>
      <c r="H1443" s="62" t="str">
        <f t="array" ref="H1443">IF(F1443&lt;&gt;"",INDEX(tb_MainDatabase[Grand],MATCH(F1443,tb_MainDatabase[Link],0)),"")</f>
        <v>EDP</v>
      </c>
      <c r="I1443" s="62" t="str">
        <f t="array" ref="I1443">IF(F1443&lt;&gt;"",INDEX(tb_MainDatabase[Size],MATCH(F1443,tb_MainDatabase[Link],0)),"")</f>
        <v>10 ml.</v>
      </c>
      <c r="J1443" s="65">
        <v>1.0</v>
      </c>
      <c r="K1443" s="57">
        <f t="array" ref="K1443">IF(F1443&lt;&gt;"",INDEX(tb_MainDatabase[ราคา],MATCH(F1443,tb_MainDatabase[Link],0)),"")*J1443</f>
        <v>450</v>
      </c>
      <c r="L1443" s="65">
        <v>450.0</v>
      </c>
      <c r="M1443" s="57">
        <f t="shared" si="2"/>
        <v>0</v>
      </c>
      <c r="N1443" s="75">
        <f t="shared" si="3"/>
        <v>0</v>
      </c>
      <c r="O1443" s="77"/>
      <c r="P1443" s="107"/>
      <c r="Q1443" s="80"/>
      <c r="R1443" s="84">
        <f t="shared" si="4"/>
        <v>0</v>
      </c>
      <c r="S1443" s="84"/>
      <c r="T1443" s="84"/>
    </row>
    <row r="1444" ht="22.5" customHeight="1">
      <c r="A1444" s="41" t="s">
        <v>1191</v>
      </c>
      <c r="B1444" s="44">
        <v>46119.0</v>
      </c>
      <c r="C1444" s="46" t="s">
        <v>1192</v>
      </c>
      <c r="D1444" s="48" t="s">
        <v>2947</v>
      </c>
      <c r="E1444" s="51">
        <v>2.02600000000569E14</v>
      </c>
      <c r="F1444" s="53" t="s">
        <v>210</v>
      </c>
      <c r="G1444" s="57">
        <f t="array" ref="G1444">IF(F1444&lt;&gt;"",INDEX(tb_MainDatabase[Barcode],MATCH(F1444,tb_MainDatabase[Link],0)),"")</f>
        <v>8857128012101</v>
      </c>
      <c r="H1444" s="62" t="str">
        <f t="array" ref="H1444">IF(F1444&lt;&gt;"",INDEX(tb_MainDatabase[Grand],MATCH(F1444,tb_MainDatabase[Link],0)),"")</f>
        <v>EDP+</v>
      </c>
      <c r="I1444" s="62" t="str">
        <f t="array" ref="I1444">IF(F1444&lt;&gt;"",INDEX(tb_MainDatabase[Size],MATCH(F1444,tb_MainDatabase[Link],0)),"")</f>
        <v>10 ml.</v>
      </c>
      <c r="J1444" s="65">
        <v>1.0</v>
      </c>
      <c r="K1444" s="57">
        <f t="array" ref="K1444">IF(F1444&lt;&gt;"",INDEX(tb_MainDatabase[ราคา],MATCH(F1444,tb_MainDatabase[Link],0)),"")*J1444</f>
        <v>650</v>
      </c>
      <c r="L1444" s="65">
        <v>50.0</v>
      </c>
      <c r="M1444" s="57">
        <f t="shared" si="2"/>
        <v>600</v>
      </c>
      <c r="N1444" s="75">
        <f t="shared" si="3"/>
        <v>600</v>
      </c>
      <c r="O1444" s="77" t="s">
        <v>60</v>
      </c>
      <c r="P1444" s="142">
        <v>46119.0</v>
      </c>
      <c r="Q1444" s="80">
        <v>0.8472222222222222</v>
      </c>
      <c r="R1444" s="84" t="str">
        <f t="shared" si="4"/>
        <v>1775568017696803443</v>
      </c>
      <c r="S1444" s="84"/>
      <c r="T1444" s="84"/>
    </row>
    <row r="1445" ht="22.5" customHeight="1">
      <c r="A1445" s="41" t="s">
        <v>1191</v>
      </c>
      <c r="B1445" s="44">
        <v>46119.0</v>
      </c>
      <c r="C1445" s="46" t="s">
        <v>1192</v>
      </c>
      <c r="D1445" s="48" t="s">
        <v>2950</v>
      </c>
      <c r="E1445" s="51">
        <v>2.0260000000057E14</v>
      </c>
      <c r="F1445" s="53" t="s">
        <v>285</v>
      </c>
      <c r="G1445" s="57">
        <f t="array" ref="G1445">IF(F1445&lt;&gt;"",INDEX(tb_MainDatabase[Barcode],MATCH(F1445,tb_MainDatabase[Link],0)),"")</f>
        <v>8857128011065</v>
      </c>
      <c r="H1445" s="62" t="str">
        <f t="array" ref="H1445">IF(F1445&lt;&gt;"",INDEX(tb_MainDatabase[Grand],MATCH(F1445,tb_MainDatabase[Link],0)),"")</f>
        <v>EDP</v>
      </c>
      <c r="I1445" s="62" t="str">
        <f t="array" ref="I1445">IF(F1445&lt;&gt;"",INDEX(tb_MainDatabase[Size],MATCH(F1445,tb_MainDatabase[Link],0)),"")</f>
        <v>50 ml.</v>
      </c>
      <c r="J1445" s="65">
        <v>1.0</v>
      </c>
      <c r="K1445" s="57">
        <f t="array" ref="K1445">IF(F1445&lt;&gt;"",INDEX(tb_MainDatabase[ราคา],MATCH(F1445,tb_MainDatabase[Link],0)),"")*J1445</f>
        <v>1890</v>
      </c>
      <c r="L1445" s="65">
        <v>200.0</v>
      </c>
      <c r="M1445" s="57">
        <f t="shared" si="2"/>
        <v>1690</v>
      </c>
      <c r="N1445" s="75">
        <f t="shared" si="3"/>
        <v>1690</v>
      </c>
      <c r="O1445" s="77" t="s">
        <v>133</v>
      </c>
      <c r="P1445" s="142">
        <v>46119.0</v>
      </c>
      <c r="Q1445" s="80">
        <v>1.3138888888888889</v>
      </c>
      <c r="R1445" s="84" t="str">
        <f t="shared" si="4"/>
        <v>1775572300997823044</v>
      </c>
      <c r="S1445" s="84"/>
      <c r="T1445" s="84"/>
    </row>
    <row r="1446" ht="22.5" customHeight="1">
      <c r="A1446" s="41" t="s">
        <v>1191</v>
      </c>
      <c r="B1446" s="44">
        <v>46119.0</v>
      </c>
      <c r="C1446" s="46" t="s">
        <v>1192</v>
      </c>
      <c r="D1446" s="48" t="s">
        <v>2950</v>
      </c>
      <c r="E1446" s="51">
        <v>2.0260000000057E14</v>
      </c>
      <c r="F1446" s="53" t="s">
        <v>141</v>
      </c>
      <c r="G1446" s="57">
        <f t="array" ref="G1446">IF(F1446&lt;&gt;"",INDEX(tb_MainDatabase[Barcode],MATCH(F1446,tb_MainDatabase[Link],0)),"")</f>
        <v>8857128012037</v>
      </c>
      <c r="H1446" s="62" t="str">
        <f t="array" ref="H1446">IF(F1446&lt;&gt;"",INDEX(tb_MainDatabase[Grand],MATCH(F1446,tb_MainDatabase[Link],0)),"")</f>
        <v>EDP</v>
      </c>
      <c r="I1446" s="62" t="str">
        <f t="array" ref="I1446">IF(F1446&lt;&gt;"",INDEX(tb_MainDatabase[Size],MATCH(F1446,tb_MainDatabase[Link],0)),"")</f>
        <v>10 ml.</v>
      </c>
      <c r="J1446" s="65">
        <v>1.0</v>
      </c>
      <c r="K1446" s="57">
        <f t="array" ref="K1446">IF(F1446&lt;&gt;"",INDEX(tb_MainDatabase[ราคา],MATCH(F1446,tb_MainDatabase[Link],0)),"")*J1446</f>
        <v>450</v>
      </c>
      <c r="L1446" s="65">
        <v>450.0</v>
      </c>
      <c r="M1446" s="57">
        <f t="shared" si="2"/>
        <v>0</v>
      </c>
      <c r="N1446" s="75">
        <f t="shared" si="3"/>
        <v>0</v>
      </c>
      <c r="O1446" s="77"/>
      <c r="P1446" s="107"/>
      <c r="Q1446" s="80"/>
      <c r="R1446" s="84">
        <f t="shared" si="4"/>
        <v>0</v>
      </c>
      <c r="S1446" s="84"/>
      <c r="T1446" s="84"/>
    </row>
    <row r="1447" ht="22.5" customHeight="1">
      <c r="A1447" s="41" t="s">
        <v>1191</v>
      </c>
      <c r="B1447" s="44">
        <v>46120.0</v>
      </c>
      <c r="C1447" s="46" t="s">
        <v>1667</v>
      </c>
      <c r="D1447" s="48" t="s">
        <v>2955</v>
      </c>
      <c r="E1447" s="51">
        <v>2.02600000000571E14</v>
      </c>
      <c r="F1447" s="53" t="s">
        <v>1108</v>
      </c>
      <c r="G1447" s="57">
        <f t="array" ref="G1447">IF(F1447&lt;&gt;"",INDEX(tb_MainDatabase[Barcode],MATCH(F1447,tb_MainDatabase[Link],0)),"")</f>
        <v>8857128012144</v>
      </c>
      <c r="H1447" s="62" t="str">
        <f t="array" ref="H1447">IF(F1447&lt;&gt;"",INDEX(tb_MainDatabase[Grand],MATCH(F1447,tb_MainDatabase[Link],0)),"")</f>
        <v>EDP</v>
      </c>
      <c r="I1447" s="62" t="str">
        <f t="array" ref="I1447">IF(F1447&lt;&gt;"",INDEX(tb_MainDatabase[Size],MATCH(F1447,tb_MainDatabase[Link],0)),"")</f>
        <v>50 ml.</v>
      </c>
      <c r="J1447" s="65">
        <v>1.0</v>
      </c>
      <c r="K1447" s="57">
        <f t="array" ref="K1447">IF(F1447&lt;&gt;"",INDEX(tb_MainDatabase[ราคา],MATCH(F1447,tb_MainDatabase[Link],0)),"")*J1447</f>
        <v>1890</v>
      </c>
      <c r="L1447" s="65">
        <v>200.0</v>
      </c>
      <c r="M1447" s="57">
        <f t="shared" si="2"/>
        <v>1690</v>
      </c>
      <c r="N1447" s="75">
        <f t="shared" si="3"/>
        <v>3380</v>
      </c>
      <c r="O1447" s="77" t="s">
        <v>133</v>
      </c>
      <c r="P1447" s="142">
        <v>46120.0</v>
      </c>
      <c r="Q1447" s="80">
        <v>0.7972222222222223</v>
      </c>
      <c r="R1447" s="84" t="str">
        <f t="shared" si="4"/>
        <v>1775649924017333742</v>
      </c>
      <c r="S1447" s="84"/>
      <c r="T1447" s="84"/>
    </row>
    <row r="1448" ht="22.5" customHeight="1">
      <c r="A1448" s="41" t="s">
        <v>1191</v>
      </c>
      <c r="B1448" s="44">
        <v>46120.0</v>
      </c>
      <c r="C1448" s="46" t="s">
        <v>1667</v>
      </c>
      <c r="D1448" s="48" t="s">
        <v>2955</v>
      </c>
      <c r="E1448" s="51">
        <v>2.02600000000571E14</v>
      </c>
      <c r="F1448" s="53" t="s">
        <v>195</v>
      </c>
      <c r="G1448" s="57">
        <f t="array" ref="G1448">IF(F1448&lt;&gt;"",INDEX(tb_MainDatabase[Barcode],MATCH(F1448,tb_MainDatabase[Link],0)),"")</f>
        <v>8857128011300</v>
      </c>
      <c r="H1448" s="62" t="str">
        <f t="array" ref="H1448">IF(F1448&lt;&gt;"",INDEX(tb_MainDatabase[Grand],MATCH(F1448,tb_MainDatabase[Link],0)),"")</f>
        <v>EDP</v>
      </c>
      <c r="I1448" s="62" t="str">
        <f t="array" ref="I1448">IF(F1448&lt;&gt;"",INDEX(tb_MainDatabase[Size],MATCH(F1448,tb_MainDatabase[Link],0)),"")</f>
        <v>50 ml.</v>
      </c>
      <c r="J1448" s="65">
        <v>1.0</v>
      </c>
      <c r="K1448" s="57">
        <f t="array" ref="K1448">IF(F1448&lt;&gt;"",INDEX(tb_MainDatabase[ราคา],MATCH(F1448,tb_MainDatabase[Link],0)),"")*J1448</f>
        <v>1890</v>
      </c>
      <c r="L1448" s="65">
        <v>200.0</v>
      </c>
      <c r="M1448" s="57">
        <f t="shared" si="2"/>
        <v>1690</v>
      </c>
      <c r="N1448" s="75">
        <f t="shared" si="3"/>
        <v>0</v>
      </c>
      <c r="O1448" s="77"/>
      <c r="P1448" s="107"/>
      <c r="Q1448" s="80"/>
      <c r="R1448" s="84">
        <f t="shared" si="4"/>
        <v>0</v>
      </c>
      <c r="S1448" s="84"/>
      <c r="T1448" s="84"/>
    </row>
    <row r="1449" ht="22.5" customHeight="1">
      <c r="A1449" s="41" t="s">
        <v>1191</v>
      </c>
      <c r="B1449" s="44">
        <v>46120.0</v>
      </c>
      <c r="C1449" s="46" t="s">
        <v>1667</v>
      </c>
      <c r="D1449" s="48" t="s">
        <v>2955</v>
      </c>
      <c r="E1449" s="51">
        <v>2.02600000000571E14</v>
      </c>
      <c r="F1449" s="53" t="s">
        <v>77</v>
      </c>
      <c r="G1449" s="57">
        <f t="array" ref="G1449">IF(F1449&lt;&gt;"",INDEX(tb_MainDatabase[Barcode],MATCH(F1449,tb_MainDatabase[Link],0)),"")</f>
        <v>8857128012030</v>
      </c>
      <c r="H1449" s="62" t="str">
        <f t="array" ref="H1449">IF(F1449&lt;&gt;"",INDEX(tb_MainDatabase[Grand],MATCH(F1449,tb_MainDatabase[Link],0)),"")</f>
        <v>EDP</v>
      </c>
      <c r="I1449" s="62" t="str">
        <f t="array" ref="I1449">IF(F1449&lt;&gt;"",INDEX(tb_MainDatabase[Size],MATCH(F1449,tb_MainDatabase[Link],0)),"")</f>
        <v>10 ml.</v>
      </c>
      <c r="J1449" s="65">
        <v>1.0</v>
      </c>
      <c r="K1449" s="57">
        <f t="array" ref="K1449">IF(F1449&lt;&gt;"",INDEX(tb_MainDatabase[ราคา],MATCH(F1449,tb_MainDatabase[Link],0)),"")*J1449</f>
        <v>450</v>
      </c>
      <c r="L1449" s="65">
        <v>450.0</v>
      </c>
      <c r="M1449" s="57">
        <f t="shared" si="2"/>
        <v>0</v>
      </c>
      <c r="N1449" s="75">
        <f t="shared" si="3"/>
        <v>0</v>
      </c>
      <c r="O1449" s="77"/>
      <c r="P1449" s="107"/>
      <c r="Q1449" s="80"/>
      <c r="R1449" s="84">
        <f t="shared" si="4"/>
        <v>0</v>
      </c>
      <c r="S1449" s="84"/>
      <c r="T1449" s="84"/>
    </row>
    <row r="1450" ht="22.5" customHeight="1">
      <c r="A1450" s="41" t="s">
        <v>1191</v>
      </c>
      <c r="B1450" s="44">
        <v>46120.0</v>
      </c>
      <c r="C1450" s="46" t="s">
        <v>1667</v>
      </c>
      <c r="D1450" s="48" t="s">
        <v>2955</v>
      </c>
      <c r="E1450" s="51">
        <v>2.02600000000571E14</v>
      </c>
      <c r="F1450" s="53" t="s">
        <v>1785</v>
      </c>
      <c r="G1450" s="57">
        <f t="array" ref="G1450">IF(F1450&lt;&gt;"",INDEX(tb_MainDatabase[Barcode],MATCH(F1450,tb_MainDatabase[Link],0)),"")</f>
        <v>8857128012146</v>
      </c>
      <c r="H1450" s="62" t="str">
        <f t="array" ref="H1450">IF(F1450&lt;&gt;"",INDEX(tb_MainDatabase[Grand],MATCH(F1450,tb_MainDatabase[Link],0)),"")</f>
        <v>EDP</v>
      </c>
      <c r="I1450" s="62" t="str">
        <f t="array" ref="I1450">IF(F1450&lt;&gt;"",INDEX(tb_MainDatabase[Size],MATCH(F1450,tb_MainDatabase[Link],0)),"")</f>
        <v>10 ml.</v>
      </c>
      <c r="J1450" s="65">
        <v>1.0</v>
      </c>
      <c r="K1450" s="57">
        <f t="array" ref="K1450">IF(F1450&lt;&gt;"",INDEX(tb_MainDatabase[ราคา],MATCH(F1450,tb_MainDatabase[Link],0)),"")*J1450</f>
        <v>450</v>
      </c>
      <c r="L1450" s="65">
        <v>450.0</v>
      </c>
      <c r="M1450" s="57">
        <f t="shared" si="2"/>
        <v>0</v>
      </c>
      <c r="N1450" s="75">
        <f t="shared" si="3"/>
        <v>0</v>
      </c>
      <c r="O1450" s="77"/>
      <c r="P1450" s="107"/>
      <c r="Q1450" s="80"/>
      <c r="R1450" s="84">
        <f t="shared" si="4"/>
        <v>0</v>
      </c>
      <c r="S1450" s="84"/>
      <c r="T1450" s="84"/>
    </row>
    <row r="1451" ht="22.5" customHeight="1">
      <c r="A1451" s="41" t="s">
        <v>1191</v>
      </c>
      <c r="B1451" s="44">
        <v>46120.0</v>
      </c>
      <c r="C1451" s="46" t="s">
        <v>1667</v>
      </c>
      <c r="D1451" s="48" t="s">
        <v>2961</v>
      </c>
      <c r="E1451" s="51">
        <v>2.02600000000572E14</v>
      </c>
      <c r="F1451" s="53" t="s">
        <v>81</v>
      </c>
      <c r="G1451" s="57">
        <f t="array" ref="G1451">IF(F1451&lt;&gt;"",INDEX(tb_MainDatabase[Barcode],MATCH(F1451,tb_MainDatabase[Link],0)),"")</f>
        <v>8857128011119</v>
      </c>
      <c r="H1451" s="62" t="str">
        <f t="array" ref="H1451">IF(F1451&lt;&gt;"",INDEX(tb_MainDatabase[Grand],MATCH(F1451,tb_MainDatabase[Link],0)),"")</f>
        <v>EDP</v>
      </c>
      <c r="I1451" s="62" t="str">
        <f t="array" ref="I1451">IF(F1451&lt;&gt;"",INDEX(tb_MainDatabase[Size],MATCH(F1451,tb_MainDatabase[Link],0)),"")</f>
        <v>50 ml.</v>
      </c>
      <c r="J1451" s="65">
        <v>1.0</v>
      </c>
      <c r="K1451" s="57">
        <f t="array" ref="K1451">IF(F1451&lt;&gt;"",INDEX(tb_MainDatabase[ราคา],MATCH(F1451,tb_MainDatabase[Link],0)),"")*J1451</f>
        <v>1890</v>
      </c>
      <c r="L1451" s="65">
        <v>200.0</v>
      </c>
      <c r="M1451" s="57">
        <f t="shared" si="2"/>
        <v>1690</v>
      </c>
      <c r="N1451" s="75">
        <f t="shared" si="3"/>
        <v>3380</v>
      </c>
      <c r="O1451" s="77" t="s">
        <v>133</v>
      </c>
      <c r="P1451" s="142">
        <v>46120.0</v>
      </c>
      <c r="Q1451" s="80">
        <v>0.7979166666666667</v>
      </c>
      <c r="R1451" s="84" t="str">
        <f t="shared" si="4"/>
        <v>1775650120491141804</v>
      </c>
      <c r="S1451" s="84"/>
      <c r="T1451" s="84"/>
    </row>
    <row r="1452" ht="22.5" customHeight="1">
      <c r="A1452" s="41" t="s">
        <v>1191</v>
      </c>
      <c r="B1452" s="44">
        <v>46120.0</v>
      </c>
      <c r="C1452" s="46" t="s">
        <v>1667</v>
      </c>
      <c r="D1452" s="48" t="s">
        <v>2961</v>
      </c>
      <c r="E1452" s="51">
        <v>2.02600000000572E14</v>
      </c>
      <c r="F1452" s="53" t="s">
        <v>185</v>
      </c>
      <c r="G1452" s="57">
        <f t="array" ref="G1452">IF(F1452&lt;&gt;"",INDEX(tb_MainDatabase[Barcode],MATCH(F1452,tb_MainDatabase[Link],0)),"")</f>
        <v>8857128011317</v>
      </c>
      <c r="H1452" s="62" t="str">
        <f t="array" ref="H1452">IF(F1452&lt;&gt;"",INDEX(tb_MainDatabase[Grand],MATCH(F1452,tb_MainDatabase[Link],0)),"")</f>
        <v>EDP</v>
      </c>
      <c r="I1452" s="62" t="str">
        <f t="array" ref="I1452">IF(F1452&lt;&gt;"",INDEX(tb_MainDatabase[Size],MATCH(F1452,tb_MainDatabase[Link],0)),"")</f>
        <v>50 ml.</v>
      </c>
      <c r="J1452" s="65">
        <v>1.0</v>
      </c>
      <c r="K1452" s="57">
        <f t="array" ref="K1452">IF(F1452&lt;&gt;"",INDEX(tb_MainDatabase[ราคา],MATCH(F1452,tb_MainDatabase[Link],0)),"")*J1452</f>
        <v>1890</v>
      </c>
      <c r="L1452" s="65">
        <v>200.0</v>
      </c>
      <c r="M1452" s="57">
        <f t="shared" si="2"/>
        <v>1690</v>
      </c>
      <c r="N1452" s="75">
        <f t="shared" si="3"/>
        <v>0</v>
      </c>
      <c r="O1452" s="77"/>
      <c r="P1452" s="107"/>
      <c r="Q1452" s="80"/>
      <c r="R1452" s="84">
        <f t="shared" si="4"/>
        <v>0</v>
      </c>
      <c r="S1452" s="84"/>
      <c r="T1452" s="84"/>
    </row>
    <row r="1453" ht="22.5" customHeight="1">
      <c r="A1453" s="41" t="s">
        <v>1191</v>
      </c>
      <c r="B1453" s="44">
        <v>46120.0</v>
      </c>
      <c r="C1453" s="46" t="s">
        <v>1667</v>
      </c>
      <c r="D1453" s="48" t="s">
        <v>2961</v>
      </c>
      <c r="E1453" s="51">
        <v>2.02600000000572E14</v>
      </c>
      <c r="F1453" s="53" t="s">
        <v>141</v>
      </c>
      <c r="G1453" s="57">
        <f t="array" ref="G1453">IF(F1453&lt;&gt;"",INDEX(tb_MainDatabase[Barcode],MATCH(F1453,tb_MainDatabase[Link],0)),"")</f>
        <v>8857128012037</v>
      </c>
      <c r="H1453" s="62" t="str">
        <f t="array" ref="H1453">IF(F1453&lt;&gt;"",INDEX(tb_MainDatabase[Grand],MATCH(F1453,tb_MainDatabase[Link],0)),"")</f>
        <v>EDP</v>
      </c>
      <c r="I1453" s="62" t="str">
        <f t="array" ref="I1453">IF(F1453&lt;&gt;"",INDEX(tb_MainDatabase[Size],MATCH(F1453,tb_MainDatabase[Link],0)),"")</f>
        <v>10 ml.</v>
      </c>
      <c r="J1453" s="65">
        <v>1.0</v>
      </c>
      <c r="K1453" s="57">
        <f t="array" ref="K1453">IF(F1453&lt;&gt;"",INDEX(tb_MainDatabase[ราคา],MATCH(F1453,tb_MainDatabase[Link],0)),"")*J1453</f>
        <v>450</v>
      </c>
      <c r="L1453" s="65">
        <v>450.0</v>
      </c>
      <c r="M1453" s="57">
        <f t="shared" si="2"/>
        <v>0</v>
      </c>
      <c r="N1453" s="75">
        <f t="shared" si="3"/>
        <v>0</v>
      </c>
      <c r="O1453" s="77"/>
      <c r="P1453" s="107"/>
      <c r="Q1453" s="80"/>
      <c r="R1453" s="84">
        <f t="shared" si="4"/>
        <v>0</v>
      </c>
      <c r="S1453" s="84"/>
      <c r="T1453" s="84"/>
    </row>
    <row r="1454" ht="22.5" customHeight="1">
      <c r="A1454" s="41" t="s">
        <v>1191</v>
      </c>
      <c r="B1454" s="44">
        <v>46120.0</v>
      </c>
      <c r="C1454" s="46" t="s">
        <v>1667</v>
      </c>
      <c r="D1454" s="48" t="s">
        <v>2961</v>
      </c>
      <c r="E1454" s="51">
        <v>2.02600000000572E14</v>
      </c>
      <c r="F1454" s="53" t="s">
        <v>517</v>
      </c>
      <c r="G1454" s="57">
        <f t="array" ref="G1454">IF(F1454&lt;&gt;"",INDEX(tb_MainDatabase[Barcode],MATCH(F1454,tb_MainDatabase[Link],0)),"")</f>
        <v>8857128012058</v>
      </c>
      <c r="H1454" s="62" t="str">
        <f t="array" ref="H1454">IF(F1454&lt;&gt;"",INDEX(tb_MainDatabase[Grand],MATCH(F1454,tb_MainDatabase[Link],0)),"")</f>
        <v>EDP</v>
      </c>
      <c r="I1454" s="62" t="str">
        <f t="array" ref="I1454">IF(F1454&lt;&gt;"",INDEX(tb_MainDatabase[Size],MATCH(F1454,tb_MainDatabase[Link],0)),"")</f>
        <v>10 ml.</v>
      </c>
      <c r="J1454" s="65">
        <v>1.0</v>
      </c>
      <c r="K1454" s="57">
        <f t="array" ref="K1454">IF(F1454&lt;&gt;"",INDEX(tb_MainDatabase[ราคา],MATCH(F1454,tb_MainDatabase[Link],0)),"")*J1454</f>
        <v>450</v>
      </c>
      <c r="L1454" s="65">
        <v>450.0</v>
      </c>
      <c r="M1454" s="57">
        <f t="shared" si="2"/>
        <v>0</v>
      </c>
      <c r="N1454" s="75">
        <f t="shared" si="3"/>
        <v>0</v>
      </c>
      <c r="O1454" s="77"/>
      <c r="P1454" s="107"/>
      <c r="Q1454" s="80"/>
      <c r="R1454" s="84">
        <f t="shared" si="4"/>
        <v>0</v>
      </c>
      <c r="S1454" s="84"/>
      <c r="T1454" s="84"/>
    </row>
    <row r="1455" ht="22.5" customHeight="1">
      <c r="A1455" s="41" t="s">
        <v>1191</v>
      </c>
      <c r="B1455" s="44">
        <v>46121.0</v>
      </c>
      <c r="C1455" s="46" t="s">
        <v>1192</v>
      </c>
      <c r="D1455" s="48" t="s">
        <v>2968</v>
      </c>
      <c r="E1455" s="51">
        <v>2.02600000000573E14</v>
      </c>
      <c r="F1455" s="53" t="s">
        <v>195</v>
      </c>
      <c r="G1455" s="57">
        <f t="array" ref="G1455">IF(F1455&lt;&gt;"",INDEX(tb_MainDatabase[Barcode],MATCH(F1455,tb_MainDatabase[Link],0)),"")</f>
        <v>8857128011300</v>
      </c>
      <c r="H1455" s="62" t="str">
        <f t="array" ref="H1455">IF(F1455&lt;&gt;"",INDEX(tb_MainDatabase[Grand],MATCH(F1455,tb_MainDatabase[Link],0)),"")</f>
        <v>EDP</v>
      </c>
      <c r="I1455" s="62" t="str">
        <f t="array" ref="I1455">IF(F1455&lt;&gt;"",INDEX(tb_MainDatabase[Size],MATCH(F1455,tb_MainDatabase[Link],0)),"")</f>
        <v>50 ml.</v>
      </c>
      <c r="J1455" s="65">
        <v>1.0</v>
      </c>
      <c r="K1455" s="57">
        <f t="array" ref="K1455">IF(F1455&lt;&gt;"",INDEX(tb_MainDatabase[ราคา],MATCH(F1455,tb_MainDatabase[Link],0)),"")*J1455</f>
        <v>1890</v>
      </c>
      <c r="L1455" s="65">
        <v>200.0</v>
      </c>
      <c r="M1455" s="57">
        <f t="shared" si="2"/>
        <v>1690</v>
      </c>
      <c r="N1455" s="75">
        <f t="shared" si="3"/>
        <v>1690</v>
      </c>
      <c r="O1455" s="77" t="s">
        <v>370</v>
      </c>
      <c r="P1455" s="142">
        <v>46121.0</v>
      </c>
      <c r="Q1455" s="80">
        <v>0.5145833333333333</v>
      </c>
      <c r="R1455" s="84" t="str">
        <f t="shared" si="4"/>
        <v>1775712069016510483</v>
      </c>
      <c r="S1455" s="84"/>
      <c r="T1455" s="84"/>
    </row>
    <row r="1456" ht="22.5" customHeight="1">
      <c r="A1456" s="41" t="s">
        <v>1191</v>
      </c>
      <c r="B1456" s="44">
        <v>46121.0</v>
      </c>
      <c r="C1456" s="46" t="s">
        <v>1192</v>
      </c>
      <c r="D1456" s="48" t="s">
        <v>2968</v>
      </c>
      <c r="E1456" s="51">
        <v>2.02600000000573E14</v>
      </c>
      <c r="F1456" s="53" t="s">
        <v>278</v>
      </c>
      <c r="G1456" s="57">
        <f t="array" ref="G1456">IF(F1456&lt;&gt;"",INDEX(tb_MainDatabase[Barcode],MATCH(F1456,tb_MainDatabase[Link],0)),"")</f>
        <v>8857128012055</v>
      </c>
      <c r="H1456" s="62" t="str">
        <f t="array" ref="H1456">IF(F1456&lt;&gt;"",INDEX(tb_MainDatabase[Grand],MATCH(F1456,tb_MainDatabase[Link],0)),"")</f>
        <v>EDP</v>
      </c>
      <c r="I1456" s="62" t="str">
        <f t="array" ref="I1456">IF(F1456&lt;&gt;"",INDEX(tb_MainDatabase[Size],MATCH(F1456,tb_MainDatabase[Link],0)),"")</f>
        <v>10 ml.</v>
      </c>
      <c r="J1456" s="65">
        <v>1.0</v>
      </c>
      <c r="K1456" s="57">
        <f t="array" ref="K1456">IF(F1456&lt;&gt;"",INDEX(tb_MainDatabase[ราคา],MATCH(F1456,tb_MainDatabase[Link],0)),"")*J1456</f>
        <v>450</v>
      </c>
      <c r="L1456" s="65">
        <v>450.0</v>
      </c>
      <c r="M1456" s="57">
        <f t="shared" si="2"/>
        <v>0</v>
      </c>
      <c r="N1456" s="75">
        <f t="shared" si="3"/>
        <v>0</v>
      </c>
      <c r="O1456" s="77"/>
      <c r="P1456" s="107"/>
      <c r="Q1456" s="80"/>
      <c r="R1456" s="84">
        <f t="shared" si="4"/>
        <v>0</v>
      </c>
      <c r="S1456" s="84"/>
      <c r="T1456" s="84"/>
    </row>
    <row r="1457" ht="22.5" customHeight="1">
      <c r="A1457" s="41" t="s">
        <v>1191</v>
      </c>
      <c r="B1457" s="44">
        <v>46121.0</v>
      </c>
      <c r="C1457" s="46" t="s">
        <v>1192</v>
      </c>
      <c r="D1457" s="48" t="s">
        <v>2971</v>
      </c>
      <c r="E1457" s="51">
        <v>2.02600000000574E14</v>
      </c>
      <c r="F1457" s="53" t="s">
        <v>94</v>
      </c>
      <c r="G1457" s="57">
        <f t="array" ref="G1457">IF(F1457&lt;&gt;"",INDEX(tb_MainDatabase[Barcode],MATCH(F1457,tb_MainDatabase[Link],0)),"")</f>
        <v>8857128012039</v>
      </c>
      <c r="H1457" s="62" t="str">
        <f t="array" ref="H1457">IF(F1457&lt;&gt;"",INDEX(tb_MainDatabase[Grand],MATCH(F1457,tb_MainDatabase[Link],0)),"")</f>
        <v>EDP</v>
      </c>
      <c r="I1457" s="62" t="str">
        <f t="array" ref="I1457">IF(F1457&lt;&gt;"",INDEX(tb_MainDatabase[Size],MATCH(F1457,tb_MainDatabase[Link],0)),"")</f>
        <v>10 ml.</v>
      </c>
      <c r="J1457" s="65">
        <v>1.0</v>
      </c>
      <c r="K1457" s="57">
        <f t="array" ref="K1457">IF(F1457&lt;&gt;"",INDEX(tb_MainDatabase[ราคา],MATCH(F1457,tb_MainDatabase[Link],0)),"")*J1457</f>
        <v>450</v>
      </c>
      <c r="L1457" s="65">
        <v>50.0</v>
      </c>
      <c r="M1457" s="57">
        <f t="shared" si="2"/>
        <v>400</v>
      </c>
      <c r="N1457" s="75">
        <f t="shared" si="3"/>
        <v>400</v>
      </c>
      <c r="O1457" s="77" t="s">
        <v>58</v>
      </c>
      <c r="P1457" s="142">
        <v>46121.0</v>
      </c>
      <c r="Q1457" s="80">
        <v>0.5840277777777778</v>
      </c>
      <c r="R1457" s="84" t="str">
        <f t="shared" si="4"/>
        <v>1775718026309349130</v>
      </c>
      <c r="S1457" s="84"/>
      <c r="T1457" s="84"/>
    </row>
    <row r="1458" ht="22.5" customHeight="1">
      <c r="A1458" s="41" t="s">
        <v>1191</v>
      </c>
      <c r="B1458" s="44">
        <v>46121.0</v>
      </c>
      <c r="C1458" s="46" t="s">
        <v>1192</v>
      </c>
      <c r="D1458" s="48" t="s">
        <v>2974</v>
      </c>
      <c r="E1458" s="51">
        <v>2.02600000000575E14</v>
      </c>
      <c r="F1458" s="53" t="s">
        <v>224</v>
      </c>
      <c r="G1458" s="57">
        <f t="array" ref="G1458">IF(F1458&lt;&gt;"",INDEX(tb_MainDatabase[Barcode],MATCH(F1458,tb_MainDatabase[Link],0)),"")</f>
        <v>8857128012053</v>
      </c>
      <c r="H1458" s="62" t="str">
        <f t="array" ref="H1458">IF(F1458&lt;&gt;"",INDEX(tb_MainDatabase[Grand],MATCH(F1458,tb_MainDatabase[Link],0)),"")</f>
        <v>EDP</v>
      </c>
      <c r="I1458" s="62" t="str">
        <f t="array" ref="I1458">IF(F1458&lt;&gt;"",INDEX(tb_MainDatabase[Size],MATCH(F1458,tb_MainDatabase[Link],0)),"")</f>
        <v>10 ml.</v>
      </c>
      <c r="J1458" s="65">
        <v>1.0</v>
      </c>
      <c r="K1458" s="57">
        <f t="array" ref="K1458">IF(F1458&lt;&gt;"",INDEX(tb_MainDatabase[ราคา],MATCH(F1458,tb_MainDatabase[Link],0)),"")*J1458</f>
        <v>450</v>
      </c>
      <c r="L1458" s="65">
        <v>50.0</v>
      </c>
      <c r="M1458" s="57">
        <f t="shared" si="2"/>
        <v>400</v>
      </c>
      <c r="N1458" s="75">
        <f t="shared" si="3"/>
        <v>400</v>
      </c>
      <c r="O1458" s="77" t="s">
        <v>370</v>
      </c>
      <c r="P1458" s="142">
        <v>46121.0</v>
      </c>
      <c r="Q1458" s="80">
        <v>0.7027777777777777</v>
      </c>
      <c r="R1458" s="84" t="str">
        <f t="shared" si="4"/>
        <v>1775728299415739823</v>
      </c>
      <c r="S1458" s="84"/>
      <c r="T1458" s="84"/>
    </row>
    <row r="1459" ht="22.5" customHeight="1">
      <c r="A1459" s="41" t="s">
        <v>1191</v>
      </c>
      <c r="B1459" s="44">
        <v>46121.0</v>
      </c>
      <c r="C1459" s="46" t="s">
        <v>1192</v>
      </c>
      <c r="D1459" s="48" t="s">
        <v>2976</v>
      </c>
      <c r="E1459" s="51">
        <v>2.02600000000576E14</v>
      </c>
      <c r="F1459" s="53" t="s">
        <v>1100</v>
      </c>
      <c r="G1459" s="57">
        <f t="array" ref="G1459">IF(F1459&lt;&gt;"",INDEX(tb_MainDatabase[Barcode],MATCH(F1459,tb_MainDatabase[Link],0)),"")</f>
        <v>8857128011263</v>
      </c>
      <c r="H1459" s="62" t="str">
        <f t="array" ref="H1459">IF(F1459&lt;&gt;"",INDEX(tb_MainDatabase[Grand],MATCH(F1459,tb_MainDatabase[Link],0)),"")</f>
        <v>EDP</v>
      </c>
      <c r="I1459" s="62" t="str">
        <f t="array" ref="I1459">IF(F1459&lt;&gt;"",INDEX(tb_MainDatabase[Size],MATCH(F1459,tb_MainDatabase[Link],0)),"")</f>
        <v>10 ml.</v>
      </c>
      <c r="J1459" s="65">
        <v>1.0</v>
      </c>
      <c r="K1459" s="57">
        <f t="array" ref="K1459">IF(F1459&lt;&gt;"",INDEX(tb_MainDatabase[ราคา],MATCH(F1459,tb_MainDatabase[Link],0)),"")*J1459</f>
        <v>450</v>
      </c>
      <c r="L1459" s="65">
        <v>50.0</v>
      </c>
      <c r="M1459" s="57">
        <f t="shared" si="2"/>
        <v>400</v>
      </c>
      <c r="N1459" s="75">
        <f t="shared" si="3"/>
        <v>400</v>
      </c>
      <c r="O1459" s="77" t="s">
        <v>133</v>
      </c>
      <c r="P1459" s="142">
        <v>46121.0</v>
      </c>
      <c r="Q1459" s="80">
        <v>0.70625</v>
      </c>
      <c r="R1459" s="84" t="str">
        <f t="shared" si="4"/>
        <v>1775728648421122959</v>
      </c>
      <c r="S1459" s="84"/>
      <c r="T1459" s="84"/>
    </row>
    <row r="1460" ht="22.5" customHeight="1">
      <c r="A1460" s="41" t="s">
        <v>1191</v>
      </c>
      <c r="B1460" s="44">
        <v>46121.0</v>
      </c>
      <c r="C1460" s="46" t="s">
        <v>1192</v>
      </c>
      <c r="D1460" s="48" t="s">
        <v>2978</v>
      </c>
      <c r="E1460" s="51">
        <v>2.02600000000577E14</v>
      </c>
      <c r="F1460" s="53" t="s">
        <v>386</v>
      </c>
      <c r="G1460" s="57">
        <f t="array" ref="G1460">IF(F1460&lt;&gt;"",INDEX(tb_MainDatabase[Barcode],MATCH(F1460,tb_MainDatabase[Link],0)),"")</f>
        <v>8857128012070</v>
      </c>
      <c r="H1460" s="62" t="str">
        <f t="array" ref="H1460">IF(F1460&lt;&gt;"",INDEX(tb_MainDatabase[Grand],MATCH(F1460,tb_MainDatabase[Link],0)),"")</f>
        <v>EDP</v>
      </c>
      <c r="I1460" s="62" t="str">
        <f t="array" ref="I1460">IF(F1460&lt;&gt;"",INDEX(tb_MainDatabase[Size],MATCH(F1460,tb_MainDatabase[Link],0)),"")</f>
        <v>10 ml.</v>
      </c>
      <c r="J1460" s="65">
        <v>1.0</v>
      </c>
      <c r="K1460" s="57">
        <f t="array" ref="K1460">IF(F1460&lt;&gt;"",INDEX(tb_MainDatabase[ราคา],MATCH(F1460,tb_MainDatabase[Link],0)),"")*J1460</f>
        <v>450</v>
      </c>
      <c r="L1460" s="65">
        <v>50.0</v>
      </c>
      <c r="M1460" s="57">
        <f t="shared" si="2"/>
        <v>400</v>
      </c>
      <c r="N1460" s="75">
        <f t="shared" si="3"/>
        <v>800</v>
      </c>
      <c r="O1460" s="77" t="s">
        <v>60</v>
      </c>
      <c r="P1460" s="142">
        <v>46121.0</v>
      </c>
      <c r="Q1460" s="80">
        <v>0.7784722222222222</v>
      </c>
      <c r="R1460" s="84" t="str">
        <f t="shared" si="4"/>
        <v>1775734825827822648</v>
      </c>
      <c r="S1460" s="84"/>
      <c r="T1460" s="84"/>
    </row>
    <row r="1461" ht="22.5" customHeight="1">
      <c r="A1461" s="41" t="s">
        <v>1191</v>
      </c>
      <c r="B1461" s="44">
        <v>46121.0</v>
      </c>
      <c r="C1461" s="46" t="s">
        <v>1192</v>
      </c>
      <c r="D1461" s="48" t="s">
        <v>2978</v>
      </c>
      <c r="E1461" s="51">
        <v>2.02600000000577E14</v>
      </c>
      <c r="F1461" s="53" t="s">
        <v>430</v>
      </c>
      <c r="G1461" s="57">
        <f t="array" ref="G1461">IF(F1461&lt;&gt;"",INDEX(tb_MainDatabase[Barcode],MATCH(F1461,tb_MainDatabase[Link],0)),"")</f>
        <v>8857128012028</v>
      </c>
      <c r="H1461" s="62" t="str">
        <f t="array" ref="H1461">IF(F1461&lt;&gt;"",INDEX(tb_MainDatabase[Grand],MATCH(F1461,tb_MainDatabase[Link],0)),"")</f>
        <v>EDP</v>
      </c>
      <c r="I1461" s="62" t="str">
        <f t="array" ref="I1461">IF(F1461&lt;&gt;"",INDEX(tb_MainDatabase[Size],MATCH(F1461,tb_MainDatabase[Link],0)),"")</f>
        <v>10 ml.</v>
      </c>
      <c r="J1461" s="65">
        <v>1.0</v>
      </c>
      <c r="K1461" s="57">
        <f t="array" ref="K1461">IF(F1461&lt;&gt;"",INDEX(tb_MainDatabase[ราคา],MATCH(F1461,tb_MainDatabase[Link],0)),"")*J1461</f>
        <v>450</v>
      </c>
      <c r="L1461" s="65">
        <v>50.0</v>
      </c>
      <c r="M1461" s="57">
        <f t="shared" si="2"/>
        <v>400</v>
      </c>
      <c r="N1461" s="75">
        <f t="shared" si="3"/>
        <v>0</v>
      </c>
      <c r="O1461" s="77"/>
      <c r="P1461" s="107"/>
      <c r="Q1461" s="80"/>
      <c r="R1461" s="84">
        <f t="shared" si="4"/>
        <v>0</v>
      </c>
      <c r="S1461" s="84"/>
      <c r="T1461" s="84"/>
    </row>
    <row r="1462" ht="22.5" customHeight="1">
      <c r="A1462" s="41" t="s">
        <v>1191</v>
      </c>
      <c r="B1462" s="44">
        <v>46121.0</v>
      </c>
      <c r="C1462" s="46" t="s">
        <v>1192</v>
      </c>
      <c r="D1462" s="48" t="s">
        <v>2981</v>
      </c>
      <c r="E1462" s="51">
        <v>2.02600000000578E14</v>
      </c>
      <c r="F1462" s="53" t="s">
        <v>224</v>
      </c>
      <c r="G1462" s="57">
        <f t="array" ref="G1462">IF(F1462&lt;&gt;"",INDEX(tb_MainDatabase[Barcode],MATCH(F1462,tb_MainDatabase[Link],0)),"")</f>
        <v>8857128012053</v>
      </c>
      <c r="H1462" s="62" t="str">
        <f t="array" ref="H1462">IF(F1462&lt;&gt;"",INDEX(tb_MainDatabase[Grand],MATCH(F1462,tb_MainDatabase[Link],0)),"")</f>
        <v>EDP</v>
      </c>
      <c r="I1462" s="62" t="str">
        <f t="array" ref="I1462">IF(F1462&lt;&gt;"",INDEX(tb_MainDatabase[Size],MATCH(F1462,tb_MainDatabase[Link],0)),"")</f>
        <v>10 ml.</v>
      </c>
      <c r="J1462" s="65">
        <v>1.0</v>
      </c>
      <c r="K1462" s="57">
        <f t="array" ref="K1462">IF(F1462&lt;&gt;"",INDEX(tb_MainDatabase[ราคา],MATCH(F1462,tb_MainDatabase[Link],0)),"")*J1462</f>
        <v>450</v>
      </c>
      <c r="L1462" s="65">
        <v>50.0</v>
      </c>
      <c r="M1462" s="57">
        <f t="shared" si="2"/>
        <v>400</v>
      </c>
      <c r="N1462" s="75">
        <f t="shared" si="3"/>
        <v>400</v>
      </c>
      <c r="O1462" s="77" t="s">
        <v>133</v>
      </c>
      <c r="P1462" s="142">
        <v>46121.0</v>
      </c>
      <c r="Q1462" s="80">
        <v>0.7861111111111111</v>
      </c>
      <c r="R1462" s="84" t="str">
        <f t="shared" si="4"/>
        <v>1775735509065285810</v>
      </c>
      <c r="S1462" s="84"/>
      <c r="T1462" s="84"/>
    </row>
    <row r="1463" ht="22.5" customHeight="1">
      <c r="A1463" s="41" t="s">
        <v>1191</v>
      </c>
      <c r="B1463" s="44">
        <v>46121.0</v>
      </c>
      <c r="C1463" s="46" t="s">
        <v>1192</v>
      </c>
      <c r="D1463" s="48" t="s">
        <v>2984</v>
      </c>
      <c r="E1463" s="51">
        <v>2.02600000000579E14</v>
      </c>
      <c r="F1463" s="53" t="s">
        <v>252</v>
      </c>
      <c r="G1463" s="57">
        <f t="array" ref="G1463">IF(F1463&lt;&gt;"",INDEX(tb_MainDatabase[Barcode],MATCH(F1463,tb_MainDatabase[Link],0)),"")</f>
        <v>8857128012035</v>
      </c>
      <c r="H1463" s="62" t="str">
        <f t="array" ref="H1463">IF(F1463&lt;&gt;"",INDEX(tb_MainDatabase[Grand],MATCH(F1463,tb_MainDatabase[Link],0)),"")</f>
        <v>EDP</v>
      </c>
      <c r="I1463" s="62" t="str">
        <f t="array" ref="I1463">IF(F1463&lt;&gt;"",INDEX(tb_MainDatabase[Size],MATCH(F1463,tb_MainDatabase[Link],0)),"")</f>
        <v>10 ml.</v>
      </c>
      <c r="J1463" s="65">
        <v>1.0</v>
      </c>
      <c r="K1463" s="57">
        <f t="array" ref="K1463">IF(F1463&lt;&gt;"",INDEX(tb_MainDatabase[ราคา],MATCH(F1463,tb_MainDatabase[Link],0)),"")*J1463</f>
        <v>450</v>
      </c>
      <c r="L1463" s="65">
        <v>50.0</v>
      </c>
      <c r="M1463" s="57">
        <f t="shared" si="2"/>
        <v>400</v>
      </c>
      <c r="N1463" s="75">
        <f t="shared" si="3"/>
        <v>400</v>
      </c>
      <c r="O1463" s="77" t="s">
        <v>60</v>
      </c>
      <c r="P1463" s="142">
        <v>46121.0</v>
      </c>
      <c r="Q1463" s="80">
        <v>0.8409722222222222</v>
      </c>
      <c r="R1463" s="84" t="str">
        <f t="shared" si="4"/>
        <v>1775736430525411659</v>
      </c>
      <c r="S1463" s="84"/>
      <c r="T1463" s="84"/>
    </row>
    <row r="1464" ht="22.5" customHeight="1">
      <c r="A1464" s="41" t="s">
        <v>1191</v>
      </c>
      <c r="B1464" s="44">
        <v>46121.0</v>
      </c>
      <c r="C1464" s="46" t="s">
        <v>1192</v>
      </c>
      <c r="D1464" s="48" t="s">
        <v>2986</v>
      </c>
      <c r="E1464" s="51">
        <v>2.0260000000058E14</v>
      </c>
      <c r="F1464" s="53" t="s">
        <v>94</v>
      </c>
      <c r="G1464" s="57">
        <f t="array" ref="G1464">IF(F1464&lt;&gt;"",INDEX(tb_MainDatabase[Barcode],MATCH(F1464,tb_MainDatabase[Link],0)),"")</f>
        <v>8857128012039</v>
      </c>
      <c r="H1464" s="62" t="str">
        <f t="array" ref="H1464">IF(F1464&lt;&gt;"",INDEX(tb_MainDatabase[Grand],MATCH(F1464,tb_MainDatabase[Link],0)),"")</f>
        <v>EDP</v>
      </c>
      <c r="I1464" s="62" t="str">
        <f t="array" ref="I1464">IF(F1464&lt;&gt;"",INDEX(tb_MainDatabase[Size],MATCH(F1464,tb_MainDatabase[Link],0)),"")</f>
        <v>10 ml.</v>
      </c>
      <c r="J1464" s="65">
        <v>1.0</v>
      </c>
      <c r="K1464" s="57">
        <f t="array" ref="K1464">IF(F1464&lt;&gt;"",INDEX(tb_MainDatabase[ราคา],MATCH(F1464,tb_MainDatabase[Link],0)),"")*J1464</f>
        <v>450</v>
      </c>
      <c r="L1464" s="65">
        <v>50.0</v>
      </c>
      <c r="M1464" s="57">
        <f t="shared" si="2"/>
        <v>400</v>
      </c>
      <c r="N1464" s="75">
        <f t="shared" si="3"/>
        <v>400</v>
      </c>
      <c r="O1464" s="77" t="s">
        <v>133</v>
      </c>
      <c r="P1464" s="142">
        <v>46121.0</v>
      </c>
      <c r="Q1464" s="80">
        <v>0.8451388888888889</v>
      </c>
      <c r="R1464" s="84" t="str">
        <f t="shared" si="4"/>
        <v>1775740624976385193</v>
      </c>
      <c r="S1464" s="84"/>
      <c r="T1464" s="84"/>
    </row>
    <row r="1465" ht="22.5" customHeight="1">
      <c r="A1465" s="41" t="s">
        <v>1191</v>
      </c>
      <c r="B1465" s="44">
        <v>46121.0</v>
      </c>
      <c r="C1465" s="46" t="s">
        <v>1192</v>
      </c>
      <c r="D1465" s="48" t="s">
        <v>2989</v>
      </c>
      <c r="E1465" s="51">
        <v>2.02600000000581E14</v>
      </c>
      <c r="F1465" s="53" t="s">
        <v>386</v>
      </c>
      <c r="G1465" s="57">
        <f t="array" ref="G1465">IF(F1465&lt;&gt;"",INDEX(tb_MainDatabase[Barcode],MATCH(F1465,tb_MainDatabase[Link],0)),"")</f>
        <v>8857128012070</v>
      </c>
      <c r="H1465" s="62" t="str">
        <f t="array" ref="H1465">IF(F1465&lt;&gt;"",INDEX(tb_MainDatabase[Grand],MATCH(F1465,tb_MainDatabase[Link],0)),"")</f>
        <v>EDP</v>
      </c>
      <c r="I1465" s="62" t="str">
        <f t="array" ref="I1465">IF(F1465&lt;&gt;"",INDEX(tb_MainDatabase[Size],MATCH(F1465,tb_MainDatabase[Link],0)),"")</f>
        <v>10 ml.</v>
      </c>
      <c r="J1465" s="65">
        <v>0.0</v>
      </c>
      <c r="K1465" s="57">
        <f t="array" ref="K1465">IF(F1465&lt;&gt;"",INDEX(tb_MainDatabase[ราคา],MATCH(F1465,tb_MainDatabase[Link],0)),"")*J1465</f>
        <v>0</v>
      </c>
      <c r="L1465" s="65">
        <v>0.0</v>
      </c>
      <c r="M1465" s="57">
        <f t="shared" si="2"/>
        <v>0</v>
      </c>
      <c r="N1465" s="75">
        <f t="shared" si="3"/>
        <v>0</v>
      </c>
      <c r="O1465" s="77" t="s">
        <v>370</v>
      </c>
      <c r="P1465" s="142">
        <v>46121.0</v>
      </c>
      <c r="Q1465" s="80">
        <v>0.8645833333333334</v>
      </c>
      <c r="R1465" s="84" t="str">
        <f t="shared" si="4"/>
        <v>1775742340285820481</v>
      </c>
      <c r="S1465" s="84"/>
      <c r="T1465" s="84"/>
    </row>
    <row r="1466" ht="22.5" customHeight="1">
      <c r="A1466" s="41" t="s">
        <v>1191</v>
      </c>
      <c r="B1466" s="44">
        <v>46121.0</v>
      </c>
      <c r="C1466" s="46" t="s">
        <v>1192</v>
      </c>
      <c r="D1466" s="48" t="s">
        <v>2991</v>
      </c>
      <c r="E1466" s="51">
        <v>2.02600000000582E14</v>
      </c>
      <c r="F1466" s="53" t="s">
        <v>757</v>
      </c>
      <c r="G1466" s="57">
        <f t="array" ref="G1466">IF(F1466&lt;&gt;"",INDEX(tb_MainDatabase[Barcode],MATCH(F1466,tb_MainDatabase[Link],0)),"")</f>
        <v>8857128011096</v>
      </c>
      <c r="H1466" s="62" t="str">
        <f t="array" ref="H1466">IF(F1466&lt;&gt;"",INDEX(tb_MainDatabase[Grand],MATCH(F1466,tb_MainDatabase[Link],0)),"")</f>
        <v>EDP</v>
      </c>
      <c r="I1466" s="62" t="str">
        <f t="array" ref="I1466">IF(F1466&lt;&gt;"",INDEX(tb_MainDatabase[Size],MATCH(F1466,tb_MainDatabase[Link],0)),"")</f>
        <v>50 ml.</v>
      </c>
      <c r="J1466" s="65">
        <v>1.0</v>
      </c>
      <c r="K1466" s="57">
        <f t="array" ref="K1466">IF(F1466&lt;&gt;"",INDEX(tb_MainDatabase[ราคา],MATCH(F1466,tb_MainDatabase[Link],0)),"")*J1466</f>
        <v>1890</v>
      </c>
      <c r="L1466" s="65">
        <v>200.0</v>
      </c>
      <c r="M1466" s="57">
        <f t="shared" si="2"/>
        <v>1690</v>
      </c>
      <c r="N1466" s="75">
        <f t="shared" si="3"/>
        <v>1690</v>
      </c>
      <c r="O1466" s="77" t="s">
        <v>60</v>
      </c>
      <c r="P1466" s="142">
        <v>46121.0</v>
      </c>
      <c r="Q1466" s="80">
        <v>0.8652777777777778</v>
      </c>
      <c r="R1466" s="84" t="str">
        <f t="shared" si="4"/>
        <v>1775742412855681057</v>
      </c>
      <c r="S1466" s="84"/>
      <c r="T1466" s="84"/>
    </row>
    <row r="1467" ht="22.5" customHeight="1">
      <c r="A1467" s="41" t="s">
        <v>1191</v>
      </c>
      <c r="B1467" s="44">
        <v>46121.0</v>
      </c>
      <c r="C1467" s="46" t="s">
        <v>1192</v>
      </c>
      <c r="D1467" s="48" t="s">
        <v>2991</v>
      </c>
      <c r="E1467" s="51">
        <v>2.02600000000582E14</v>
      </c>
      <c r="F1467" s="53" t="s">
        <v>386</v>
      </c>
      <c r="G1467" s="57">
        <f t="array" ref="G1467">IF(F1467&lt;&gt;"",INDEX(tb_MainDatabase[Barcode],MATCH(F1467,tb_MainDatabase[Link],0)),"")</f>
        <v>8857128012070</v>
      </c>
      <c r="H1467" s="62" t="str">
        <f t="array" ref="H1467">IF(F1467&lt;&gt;"",INDEX(tb_MainDatabase[Grand],MATCH(F1467,tb_MainDatabase[Link],0)),"")</f>
        <v>EDP</v>
      </c>
      <c r="I1467" s="62" t="str">
        <f t="array" ref="I1467">IF(F1467&lt;&gt;"",INDEX(tb_MainDatabase[Size],MATCH(F1467,tb_MainDatabase[Link],0)),"")</f>
        <v>10 ml.</v>
      </c>
      <c r="J1467" s="65">
        <v>1.0</v>
      </c>
      <c r="K1467" s="57">
        <f t="array" ref="K1467">IF(F1467&lt;&gt;"",INDEX(tb_MainDatabase[ราคา],MATCH(F1467,tb_MainDatabase[Link],0)),"")*J1467</f>
        <v>450</v>
      </c>
      <c r="L1467" s="65">
        <v>450.0</v>
      </c>
      <c r="M1467" s="57">
        <f t="shared" si="2"/>
        <v>0</v>
      </c>
      <c r="N1467" s="75">
        <f t="shared" si="3"/>
        <v>0</v>
      </c>
      <c r="O1467" s="77"/>
      <c r="P1467" s="107"/>
      <c r="Q1467" s="80"/>
      <c r="R1467" s="84">
        <f t="shared" si="4"/>
        <v>0</v>
      </c>
      <c r="S1467" s="84"/>
      <c r="T1467" s="84"/>
    </row>
    <row r="1468" ht="22.5" customHeight="1">
      <c r="A1468" s="41" t="s">
        <v>1191</v>
      </c>
      <c r="B1468" s="44">
        <v>46122.0</v>
      </c>
      <c r="C1468" s="46" t="s">
        <v>1192</v>
      </c>
      <c r="D1468" s="48" t="s">
        <v>2995</v>
      </c>
      <c r="E1468" s="51">
        <v>2.02600000000583E14</v>
      </c>
      <c r="F1468" s="53" t="s">
        <v>490</v>
      </c>
      <c r="G1468" s="57">
        <f t="array" ref="G1468">IF(F1468&lt;&gt;"",INDEX(tb_MainDatabase[Barcode],MATCH(F1468,tb_MainDatabase[Link],0)),"")</f>
        <v>8857128012124</v>
      </c>
      <c r="H1468" s="62" t="str">
        <f t="array" ref="H1468">IF(F1468&lt;&gt;"",INDEX(tb_MainDatabase[Grand],MATCH(F1468,tb_MainDatabase[Link],0)),"")</f>
        <v>PARFUM</v>
      </c>
      <c r="I1468" s="62" t="str">
        <f t="array" ref="I1468">IF(F1468&lt;&gt;"",INDEX(tb_MainDatabase[Size],MATCH(F1468,tb_MainDatabase[Link],0)),"")</f>
        <v>10 ml.</v>
      </c>
      <c r="J1468" s="65">
        <v>1.0</v>
      </c>
      <c r="K1468" s="57">
        <f t="array" ref="K1468">IF(F1468&lt;&gt;"",INDEX(tb_MainDatabase[ราคา],MATCH(F1468,tb_MainDatabase[Link],0)),"")*J1468</f>
        <v>850</v>
      </c>
      <c r="L1468" s="65">
        <v>50.0</v>
      </c>
      <c r="M1468" s="57">
        <f t="shared" si="2"/>
        <v>800</v>
      </c>
      <c r="N1468" s="75">
        <f t="shared" si="3"/>
        <v>1200</v>
      </c>
      <c r="O1468" s="77" t="s">
        <v>133</v>
      </c>
      <c r="P1468" s="142">
        <v>46122.0</v>
      </c>
      <c r="Q1468" s="80">
        <v>0.4534722222222222</v>
      </c>
      <c r="R1468" s="84" t="str">
        <f t="shared" si="4"/>
        <v>1775793169306543792</v>
      </c>
      <c r="S1468" s="84"/>
      <c r="T1468" s="84"/>
    </row>
    <row r="1469" ht="22.5" customHeight="1">
      <c r="A1469" s="41" t="s">
        <v>1191</v>
      </c>
      <c r="B1469" s="44">
        <v>46122.0</v>
      </c>
      <c r="C1469" s="46" t="s">
        <v>1192</v>
      </c>
      <c r="D1469" s="48" t="s">
        <v>2995</v>
      </c>
      <c r="E1469" s="51">
        <v>2.02600000000583E14</v>
      </c>
      <c r="F1469" s="53" t="s">
        <v>1100</v>
      </c>
      <c r="G1469" s="57">
        <f t="array" ref="G1469">IF(F1469&lt;&gt;"",INDEX(tb_MainDatabase[Barcode],MATCH(F1469,tb_MainDatabase[Link],0)),"")</f>
        <v>8857128011263</v>
      </c>
      <c r="H1469" s="62" t="str">
        <f t="array" ref="H1469">IF(F1469&lt;&gt;"",INDEX(tb_MainDatabase[Grand],MATCH(F1469,tb_MainDatabase[Link],0)),"")</f>
        <v>EDP</v>
      </c>
      <c r="I1469" s="62" t="str">
        <f t="array" ref="I1469">IF(F1469&lt;&gt;"",INDEX(tb_MainDatabase[Size],MATCH(F1469,tb_MainDatabase[Link],0)),"")</f>
        <v>10 ml.</v>
      </c>
      <c r="J1469" s="65">
        <v>1.0</v>
      </c>
      <c r="K1469" s="57">
        <f t="array" ref="K1469">IF(F1469&lt;&gt;"",INDEX(tb_MainDatabase[ราคา],MATCH(F1469,tb_MainDatabase[Link],0)),"")*J1469</f>
        <v>450</v>
      </c>
      <c r="L1469" s="65">
        <v>50.0</v>
      </c>
      <c r="M1469" s="57">
        <f t="shared" si="2"/>
        <v>400</v>
      </c>
      <c r="N1469" s="75">
        <f t="shared" si="3"/>
        <v>0</v>
      </c>
      <c r="O1469" s="77"/>
      <c r="P1469" s="107"/>
      <c r="Q1469" s="80"/>
      <c r="R1469" s="84">
        <f t="shared" si="4"/>
        <v>0</v>
      </c>
      <c r="S1469" s="84"/>
      <c r="T1469" s="84"/>
    </row>
    <row r="1470" ht="22.5" customHeight="1">
      <c r="A1470" s="41" t="s">
        <v>1191</v>
      </c>
      <c r="B1470" s="44">
        <v>46122.0</v>
      </c>
      <c r="C1470" s="46" t="s">
        <v>1192</v>
      </c>
      <c r="D1470" s="48" t="s">
        <v>2999</v>
      </c>
      <c r="E1470" s="51">
        <v>2.02600000000584E14</v>
      </c>
      <c r="F1470" s="53" t="s">
        <v>252</v>
      </c>
      <c r="G1470" s="57">
        <f t="array" ref="G1470">IF(F1470&lt;&gt;"",INDEX(tb_MainDatabase[Barcode],MATCH(F1470,tb_MainDatabase[Link],0)),"")</f>
        <v>8857128012035</v>
      </c>
      <c r="H1470" s="62" t="str">
        <f t="array" ref="H1470">IF(F1470&lt;&gt;"",INDEX(tb_MainDatabase[Grand],MATCH(F1470,tb_MainDatabase[Link],0)),"")</f>
        <v>EDP</v>
      </c>
      <c r="I1470" s="62" t="str">
        <f t="array" ref="I1470">IF(F1470&lt;&gt;"",INDEX(tb_MainDatabase[Size],MATCH(F1470,tb_MainDatabase[Link],0)),"")</f>
        <v>10 ml.</v>
      </c>
      <c r="J1470" s="65">
        <v>1.0</v>
      </c>
      <c r="K1470" s="57">
        <f t="array" ref="K1470">IF(F1470&lt;&gt;"",INDEX(tb_MainDatabase[ราคา],MATCH(F1470,tb_MainDatabase[Link],0)),"")*J1470</f>
        <v>450</v>
      </c>
      <c r="L1470" s="65">
        <v>50.0</v>
      </c>
      <c r="M1470" s="57">
        <f t="shared" si="2"/>
        <v>400</v>
      </c>
      <c r="N1470" s="75">
        <f t="shared" si="3"/>
        <v>400</v>
      </c>
      <c r="O1470" s="77" t="s">
        <v>60</v>
      </c>
      <c r="P1470" s="142">
        <v>46122.0</v>
      </c>
      <c r="Q1470" s="80">
        <v>0.46458333333333335</v>
      </c>
      <c r="R1470" s="84" t="str">
        <f t="shared" si="4"/>
        <v>1775794164155822092</v>
      </c>
      <c r="S1470" s="84"/>
      <c r="T1470" s="84"/>
    </row>
    <row r="1471" ht="22.5" customHeight="1">
      <c r="A1471" s="41" t="s">
        <v>1191</v>
      </c>
      <c r="B1471" s="44">
        <v>46122.0</v>
      </c>
      <c r="C1471" s="46" t="s">
        <v>1192</v>
      </c>
      <c r="D1471" s="48" t="s">
        <v>3001</v>
      </c>
      <c r="E1471" s="51">
        <v>2.02600000000585E14</v>
      </c>
      <c r="F1471" s="53" t="s">
        <v>386</v>
      </c>
      <c r="G1471" s="57">
        <f t="array" ref="G1471">IF(F1471&lt;&gt;"",INDEX(tb_MainDatabase[Barcode],MATCH(F1471,tb_MainDatabase[Link],0)),"")</f>
        <v>8857128012070</v>
      </c>
      <c r="H1471" s="62" t="str">
        <f t="array" ref="H1471">IF(F1471&lt;&gt;"",INDEX(tb_MainDatabase[Grand],MATCH(F1471,tb_MainDatabase[Link],0)),"")</f>
        <v>EDP</v>
      </c>
      <c r="I1471" s="62" t="str">
        <f t="array" ref="I1471">IF(F1471&lt;&gt;"",INDEX(tb_MainDatabase[Size],MATCH(F1471,tb_MainDatabase[Link],0)),"")</f>
        <v>10 ml.</v>
      </c>
      <c r="J1471" s="65">
        <v>1.0</v>
      </c>
      <c r="K1471" s="57">
        <f t="array" ref="K1471">IF(F1471&lt;&gt;"",INDEX(tb_MainDatabase[ราคา],MATCH(F1471,tb_MainDatabase[Link],0)),"")*J1471</f>
        <v>450</v>
      </c>
      <c r="L1471" s="65">
        <v>50.0</v>
      </c>
      <c r="M1471" s="57">
        <f t="shared" si="2"/>
        <v>400</v>
      </c>
      <c r="N1471" s="75">
        <f t="shared" si="3"/>
        <v>400</v>
      </c>
      <c r="O1471" s="77" t="s">
        <v>370</v>
      </c>
      <c r="P1471" s="142">
        <v>46122.0</v>
      </c>
      <c r="Q1471" s="80">
        <v>0.5326388888888889</v>
      </c>
      <c r="R1471" s="84" t="str">
        <f t="shared" si="4"/>
        <v>1775800022395245110</v>
      </c>
      <c r="S1471" s="84"/>
      <c r="T1471" s="84"/>
    </row>
    <row r="1472" ht="22.5" customHeight="1">
      <c r="A1472" s="41" t="s">
        <v>1191</v>
      </c>
      <c r="B1472" s="44">
        <v>46122.0</v>
      </c>
      <c r="C1472" s="46" t="s">
        <v>1192</v>
      </c>
      <c r="D1472" s="48" t="s">
        <v>3003</v>
      </c>
      <c r="E1472" s="51">
        <v>2.02600000000586E14</v>
      </c>
      <c r="F1472" s="53" t="s">
        <v>255</v>
      </c>
      <c r="G1472" s="57">
        <f t="array" ref="G1472">IF(F1472&lt;&gt;"",INDEX(tb_MainDatabase[Barcode],MATCH(F1472,tb_MainDatabase[Link],0)),"")</f>
        <v>8857128012047</v>
      </c>
      <c r="H1472" s="62" t="str">
        <f t="array" ref="H1472">IF(F1472&lt;&gt;"",INDEX(tb_MainDatabase[Grand],MATCH(F1472,tb_MainDatabase[Link],0)),"")</f>
        <v>EDP</v>
      </c>
      <c r="I1472" s="62" t="str">
        <f t="array" ref="I1472">IF(F1472&lt;&gt;"",INDEX(tb_MainDatabase[Size],MATCH(F1472,tb_MainDatabase[Link],0)),"")</f>
        <v>10 ml.</v>
      </c>
      <c r="J1472" s="65">
        <v>1.0</v>
      </c>
      <c r="K1472" s="57">
        <f t="array" ref="K1472">IF(F1472&lt;&gt;"",INDEX(tb_MainDatabase[ราคา],MATCH(F1472,tb_MainDatabase[Link],0)),"")*J1472</f>
        <v>450</v>
      </c>
      <c r="L1472" s="65">
        <v>50.0</v>
      </c>
      <c r="M1472" s="57">
        <f t="shared" si="2"/>
        <v>400</v>
      </c>
      <c r="N1472" s="75">
        <f t="shared" si="3"/>
        <v>400</v>
      </c>
      <c r="O1472" s="77" t="s">
        <v>370</v>
      </c>
      <c r="P1472" s="142">
        <v>46122.0</v>
      </c>
      <c r="Q1472" s="80">
        <v>0.7048611111111112</v>
      </c>
      <c r="R1472" s="84" t="str">
        <f t="shared" si="4"/>
        <v>1775814871989561654</v>
      </c>
      <c r="S1472" s="84"/>
      <c r="T1472" s="84"/>
    </row>
    <row r="1473" ht="22.5" customHeight="1">
      <c r="A1473" s="41" t="s">
        <v>1191</v>
      </c>
      <c r="B1473" s="44">
        <v>46122.0</v>
      </c>
      <c r="C1473" s="46" t="s">
        <v>1192</v>
      </c>
      <c r="D1473" s="48" t="s">
        <v>3006</v>
      </c>
      <c r="E1473" s="51">
        <v>2.02600000000587E14</v>
      </c>
      <c r="F1473" s="53" t="s">
        <v>490</v>
      </c>
      <c r="G1473" s="57">
        <f t="array" ref="G1473">IF(F1473&lt;&gt;"",INDEX(tb_MainDatabase[Barcode],MATCH(F1473,tb_MainDatabase[Link],0)),"")</f>
        <v>8857128012124</v>
      </c>
      <c r="H1473" s="62" t="str">
        <f t="array" ref="H1473">IF(F1473&lt;&gt;"",INDEX(tb_MainDatabase[Grand],MATCH(F1473,tb_MainDatabase[Link],0)),"")</f>
        <v>PARFUM</v>
      </c>
      <c r="I1473" s="62" t="str">
        <f t="array" ref="I1473">IF(F1473&lt;&gt;"",INDEX(tb_MainDatabase[Size],MATCH(F1473,tb_MainDatabase[Link],0)),"")</f>
        <v>10 ml.</v>
      </c>
      <c r="J1473" s="65">
        <v>1.0</v>
      </c>
      <c r="K1473" s="57">
        <f t="array" ref="K1473">IF(F1473&lt;&gt;"",INDEX(tb_MainDatabase[ราคา],MATCH(F1473,tb_MainDatabase[Link],0)),"")*J1473</f>
        <v>850</v>
      </c>
      <c r="L1473" s="65">
        <v>50.0</v>
      </c>
      <c r="M1473" s="57">
        <f t="shared" si="2"/>
        <v>800</v>
      </c>
      <c r="N1473" s="75">
        <f t="shared" si="3"/>
        <v>800</v>
      </c>
      <c r="O1473" s="77" t="s">
        <v>60</v>
      </c>
      <c r="P1473" s="142">
        <v>46122.0</v>
      </c>
      <c r="Q1473" s="80">
        <v>0.7354166666666667</v>
      </c>
      <c r="R1473" s="84" t="str">
        <f t="shared" si="4"/>
        <v>1775817542577639978</v>
      </c>
      <c r="S1473" s="84"/>
      <c r="T1473" s="84"/>
    </row>
    <row r="1474" ht="22.5" customHeight="1">
      <c r="A1474" s="41" t="s">
        <v>1191</v>
      </c>
      <c r="B1474" s="44">
        <v>46122.0</v>
      </c>
      <c r="C1474" s="46" t="s">
        <v>1192</v>
      </c>
      <c r="D1474" s="48" t="s">
        <v>3008</v>
      </c>
      <c r="E1474" s="51">
        <v>2.02600000000588E14</v>
      </c>
      <c r="F1474" s="53" t="s">
        <v>94</v>
      </c>
      <c r="G1474" s="57">
        <f t="array" ref="G1474">IF(F1474&lt;&gt;"",INDEX(tb_MainDatabase[Barcode],MATCH(F1474,tb_MainDatabase[Link],0)),"")</f>
        <v>8857128012039</v>
      </c>
      <c r="H1474" s="62" t="str">
        <f t="array" ref="H1474">IF(F1474&lt;&gt;"",INDEX(tb_MainDatabase[Grand],MATCH(F1474,tb_MainDatabase[Link],0)),"")</f>
        <v>EDP</v>
      </c>
      <c r="I1474" s="62" t="str">
        <f t="array" ref="I1474">IF(F1474&lt;&gt;"",INDEX(tb_MainDatabase[Size],MATCH(F1474,tb_MainDatabase[Link],0)),"")</f>
        <v>10 ml.</v>
      </c>
      <c r="J1474" s="65">
        <v>1.0</v>
      </c>
      <c r="K1474" s="57">
        <f t="array" ref="K1474">IF(F1474&lt;&gt;"",INDEX(tb_MainDatabase[ราคา],MATCH(F1474,tb_MainDatabase[Link],0)),"")*J1474</f>
        <v>450</v>
      </c>
      <c r="L1474" s="65">
        <v>50.0</v>
      </c>
      <c r="M1474" s="57">
        <f t="shared" si="2"/>
        <v>400</v>
      </c>
      <c r="N1474" s="75">
        <f t="shared" si="3"/>
        <v>400</v>
      </c>
      <c r="O1474" s="77" t="s">
        <v>60</v>
      </c>
      <c r="P1474" s="142">
        <v>46122.0</v>
      </c>
      <c r="Q1474" s="80">
        <v>0.7409722222222223</v>
      </c>
      <c r="R1474" s="84" t="str">
        <f t="shared" si="4"/>
        <v>1775818125874649104</v>
      </c>
      <c r="S1474" s="84"/>
      <c r="T1474" s="84"/>
    </row>
    <row r="1475" ht="22.5" customHeight="1">
      <c r="A1475" s="41" t="s">
        <v>1191</v>
      </c>
      <c r="B1475" s="44">
        <v>46122.0</v>
      </c>
      <c r="C1475" s="46" t="s">
        <v>1192</v>
      </c>
      <c r="D1475" s="48" t="s">
        <v>3011</v>
      </c>
      <c r="E1475" s="51">
        <v>2.02600000000589E14</v>
      </c>
      <c r="F1475" s="53" t="s">
        <v>757</v>
      </c>
      <c r="G1475" s="57">
        <f t="array" ref="G1475">IF(F1475&lt;&gt;"",INDEX(tb_MainDatabase[Barcode],MATCH(F1475,tb_MainDatabase[Link],0)),"")</f>
        <v>8857128011096</v>
      </c>
      <c r="H1475" s="62" t="str">
        <f t="array" ref="H1475">IF(F1475&lt;&gt;"",INDEX(tb_MainDatabase[Grand],MATCH(F1475,tb_MainDatabase[Link],0)),"")</f>
        <v>EDP</v>
      </c>
      <c r="I1475" s="62" t="str">
        <f t="array" ref="I1475">IF(F1475&lt;&gt;"",INDEX(tb_MainDatabase[Size],MATCH(F1475,tb_MainDatabase[Link],0)),"")</f>
        <v>50 ml.</v>
      </c>
      <c r="J1475" s="65">
        <v>1.0</v>
      </c>
      <c r="K1475" s="57">
        <f t="array" ref="K1475">IF(F1475&lt;&gt;"",INDEX(tb_MainDatabase[ราคา],MATCH(F1475,tb_MainDatabase[Link],0)),"")*J1475</f>
        <v>1890</v>
      </c>
      <c r="L1475" s="65">
        <v>200.0</v>
      </c>
      <c r="M1475" s="57">
        <f t="shared" si="2"/>
        <v>1690</v>
      </c>
      <c r="N1475" s="75">
        <f t="shared" si="3"/>
        <v>1690</v>
      </c>
      <c r="O1475" s="77" t="s">
        <v>370</v>
      </c>
      <c r="P1475" s="142">
        <v>46122.0</v>
      </c>
      <c r="Q1475" s="80">
        <v>0.75625</v>
      </c>
      <c r="R1475" s="84" t="str">
        <f t="shared" si="4"/>
        <v>1775818899315780714</v>
      </c>
      <c r="S1475" s="84"/>
      <c r="T1475" s="84"/>
    </row>
    <row r="1476" ht="22.5" customHeight="1">
      <c r="A1476" s="41" t="s">
        <v>1191</v>
      </c>
      <c r="B1476" s="44">
        <v>46122.0</v>
      </c>
      <c r="C1476" s="46" t="s">
        <v>1192</v>
      </c>
      <c r="D1476" s="48" t="s">
        <v>3011</v>
      </c>
      <c r="E1476" s="51">
        <v>2.02600000000589E14</v>
      </c>
      <c r="F1476" s="53" t="s">
        <v>517</v>
      </c>
      <c r="G1476" s="57">
        <f t="array" ref="G1476">IF(F1476&lt;&gt;"",INDEX(tb_MainDatabase[Barcode],MATCH(F1476,tb_MainDatabase[Link],0)),"")</f>
        <v>8857128012058</v>
      </c>
      <c r="H1476" s="62" t="str">
        <f t="array" ref="H1476">IF(F1476&lt;&gt;"",INDEX(tb_MainDatabase[Grand],MATCH(F1476,tb_MainDatabase[Link],0)),"")</f>
        <v>EDP</v>
      </c>
      <c r="I1476" s="62" t="str">
        <f t="array" ref="I1476">IF(F1476&lt;&gt;"",INDEX(tb_MainDatabase[Size],MATCH(F1476,tb_MainDatabase[Link],0)),"")</f>
        <v>10 ml.</v>
      </c>
      <c r="J1476" s="65">
        <v>1.0</v>
      </c>
      <c r="K1476" s="57">
        <f t="array" ref="K1476">IF(F1476&lt;&gt;"",INDEX(tb_MainDatabase[ราคา],MATCH(F1476,tb_MainDatabase[Link],0)),"")*J1476</f>
        <v>450</v>
      </c>
      <c r="L1476" s="65">
        <v>450.0</v>
      </c>
      <c r="M1476" s="57">
        <f t="shared" si="2"/>
        <v>0</v>
      </c>
      <c r="N1476" s="75">
        <f t="shared" si="3"/>
        <v>0</v>
      </c>
      <c r="O1476" s="77"/>
      <c r="P1476" s="107"/>
      <c r="Q1476" s="80"/>
      <c r="R1476" s="84">
        <f t="shared" si="4"/>
        <v>0</v>
      </c>
      <c r="S1476" s="84"/>
      <c r="T1476" s="84"/>
    </row>
    <row r="1477" ht="22.5" customHeight="1">
      <c r="A1477" s="41" t="s">
        <v>1191</v>
      </c>
      <c r="B1477" s="44">
        <v>46122.0</v>
      </c>
      <c r="C1477" s="46" t="s">
        <v>1192</v>
      </c>
      <c r="D1477" s="48" t="s">
        <v>3017</v>
      </c>
      <c r="E1477" s="51">
        <v>2.0260000000059E14</v>
      </c>
      <c r="F1477" s="53" t="s">
        <v>141</v>
      </c>
      <c r="G1477" s="57">
        <f t="array" ref="G1477">IF(F1477&lt;&gt;"",INDEX(tb_MainDatabase[Barcode],MATCH(F1477,tb_MainDatabase[Link],0)),"")</f>
        <v>8857128012037</v>
      </c>
      <c r="H1477" s="62" t="str">
        <f t="array" ref="H1477">IF(F1477&lt;&gt;"",INDEX(tb_MainDatabase[Grand],MATCH(F1477,tb_MainDatabase[Link],0)),"")</f>
        <v>EDP</v>
      </c>
      <c r="I1477" s="62" t="str">
        <f t="array" ref="I1477">IF(F1477&lt;&gt;"",INDEX(tb_MainDatabase[Size],MATCH(F1477,tb_MainDatabase[Link],0)),"")</f>
        <v>10 ml.</v>
      </c>
      <c r="J1477" s="65">
        <v>1.0</v>
      </c>
      <c r="K1477" s="57">
        <f t="array" ref="K1477">IF(F1477&lt;&gt;"",INDEX(tb_MainDatabase[ราคา],MATCH(F1477,tb_MainDatabase[Link],0)),"")*J1477</f>
        <v>450</v>
      </c>
      <c r="L1477" s="65">
        <v>50.0</v>
      </c>
      <c r="M1477" s="57">
        <f t="shared" si="2"/>
        <v>400</v>
      </c>
      <c r="N1477" s="75">
        <f t="shared" si="3"/>
        <v>400</v>
      </c>
      <c r="O1477" s="77" t="s">
        <v>370</v>
      </c>
      <c r="P1477" s="142">
        <v>46122.0</v>
      </c>
      <c r="Q1477" s="80">
        <v>0.79375</v>
      </c>
      <c r="R1477" s="84" t="str">
        <f t="shared" si="4"/>
        <v>1775822576879924991</v>
      </c>
      <c r="S1477" s="84"/>
      <c r="T1477" s="84"/>
    </row>
    <row r="1478" ht="22.5" customHeight="1">
      <c r="A1478" s="41" t="s">
        <v>1191</v>
      </c>
      <c r="B1478" s="44">
        <v>46122.0</v>
      </c>
      <c r="C1478" s="46" t="s">
        <v>1192</v>
      </c>
      <c r="D1478" s="48" t="s">
        <v>3020</v>
      </c>
      <c r="E1478" s="51">
        <v>2.02600000000591E14</v>
      </c>
      <c r="F1478" s="53" t="s">
        <v>252</v>
      </c>
      <c r="G1478" s="57">
        <f t="array" ref="G1478">IF(F1478&lt;&gt;"",INDEX(tb_MainDatabase[Barcode],MATCH(F1478,tb_MainDatabase[Link],0)),"")</f>
        <v>8857128012035</v>
      </c>
      <c r="H1478" s="62" t="str">
        <f t="array" ref="H1478">IF(F1478&lt;&gt;"",INDEX(tb_MainDatabase[Grand],MATCH(F1478,tb_MainDatabase[Link],0)),"")</f>
        <v>EDP</v>
      </c>
      <c r="I1478" s="62" t="str">
        <f t="array" ref="I1478">IF(F1478&lt;&gt;"",INDEX(tb_MainDatabase[Size],MATCH(F1478,tb_MainDatabase[Link],0)),"")</f>
        <v>10 ml.</v>
      </c>
      <c r="J1478" s="65">
        <v>1.0</v>
      </c>
      <c r="K1478" s="57">
        <f t="array" ref="K1478">IF(F1478&lt;&gt;"",INDEX(tb_MainDatabase[ราคา],MATCH(F1478,tb_MainDatabase[Link],0)),"")*J1478</f>
        <v>450</v>
      </c>
      <c r="L1478" s="65">
        <v>50.0</v>
      </c>
      <c r="M1478" s="57">
        <f t="shared" si="2"/>
        <v>400</v>
      </c>
      <c r="N1478" s="75">
        <f t="shared" si="3"/>
        <v>400</v>
      </c>
      <c r="O1478" s="77" t="s">
        <v>370</v>
      </c>
      <c r="P1478" s="142">
        <v>46122.0</v>
      </c>
      <c r="Q1478" s="80">
        <v>0.7986111111111112</v>
      </c>
      <c r="R1478" s="84" t="str">
        <f t="shared" si="4"/>
        <v>1775822992940280831</v>
      </c>
      <c r="S1478" s="84"/>
      <c r="T1478" s="84"/>
    </row>
    <row r="1479" ht="22.5" customHeight="1">
      <c r="A1479" s="41" t="s">
        <v>1191</v>
      </c>
      <c r="B1479" s="44">
        <v>46122.0</v>
      </c>
      <c r="C1479" s="46" t="s">
        <v>1192</v>
      </c>
      <c r="D1479" s="48" t="s">
        <v>3024</v>
      </c>
      <c r="E1479" s="51">
        <v>2.02600000000592E14</v>
      </c>
      <c r="F1479" s="53" t="s">
        <v>141</v>
      </c>
      <c r="G1479" s="57">
        <f t="array" ref="G1479">IF(F1479&lt;&gt;"",INDEX(tb_MainDatabase[Barcode],MATCH(F1479,tb_MainDatabase[Link],0)),"")</f>
        <v>8857128012037</v>
      </c>
      <c r="H1479" s="62" t="str">
        <f t="array" ref="H1479">IF(F1479&lt;&gt;"",INDEX(tb_MainDatabase[Grand],MATCH(F1479,tb_MainDatabase[Link],0)),"")</f>
        <v>EDP</v>
      </c>
      <c r="I1479" s="62" t="str">
        <f t="array" ref="I1479">IF(F1479&lt;&gt;"",INDEX(tb_MainDatabase[Size],MATCH(F1479,tb_MainDatabase[Link],0)),"")</f>
        <v>10 ml.</v>
      </c>
      <c r="J1479" s="65">
        <v>1.0</v>
      </c>
      <c r="K1479" s="57">
        <f t="array" ref="K1479">IF(F1479&lt;&gt;"",INDEX(tb_MainDatabase[ราคา],MATCH(F1479,tb_MainDatabase[Link],0)),"")*J1479</f>
        <v>450</v>
      </c>
      <c r="L1479" s="65">
        <v>50.0</v>
      </c>
      <c r="M1479" s="57">
        <f t="shared" si="2"/>
        <v>400</v>
      </c>
      <c r="N1479" s="75">
        <f t="shared" si="3"/>
        <v>800</v>
      </c>
      <c r="O1479" s="77" t="s">
        <v>370</v>
      </c>
      <c r="P1479" s="142">
        <v>46122.0</v>
      </c>
      <c r="Q1479" s="80">
        <v>0.8208333333333333</v>
      </c>
      <c r="R1479" s="84" t="str">
        <f t="shared" si="4"/>
        <v>1775824925270856709</v>
      </c>
      <c r="S1479" s="84"/>
      <c r="T1479" s="84"/>
    </row>
    <row r="1480" ht="22.5" customHeight="1">
      <c r="A1480" s="41" t="s">
        <v>1191</v>
      </c>
      <c r="B1480" s="44">
        <v>46122.0</v>
      </c>
      <c r="C1480" s="46" t="s">
        <v>1192</v>
      </c>
      <c r="D1480" s="48" t="s">
        <v>3024</v>
      </c>
      <c r="E1480" s="51">
        <v>2.02600000000592E14</v>
      </c>
      <c r="F1480" s="53" t="s">
        <v>94</v>
      </c>
      <c r="G1480" s="57">
        <f t="array" ref="G1480">IF(F1480&lt;&gt;"",INDEX(tb_MainDatabase[Barcode],MATCH(F1480,tb_MainDatabase[Link],0)),"")</f>
        <v>8857128012039</v>
      </c>
      <c r="H1480" s="62" t="str">
        <f t="array" ref="H1480">IF(F1480&lt;&gt;"",INDEX(tb_MainDatabase[Grand],MATCH(F1480,tb_MainDatabase[Link],0)),"")</f>
        <v>EDP</v>
      </c>
      <c r="I1480" s="62" t="str">
        <f t="array" ref="I1480">IF(F1480&lt;&gt;"",INDEX(tb_MainDatabase[Size],MATCH(F1480,tb_MainDatabase[Link],0)),"")</f>
        <v>10 ml.</v>
      </c>
      <c r="J1480" s="65">
        <v>1.0</v>
      </c>
      <c r="K1480" s="57">
        <f t="array" ref="K1480">IF(F1480&lt;&gt;"",INDEX(tb_MainDatabase[ราคา],MATCH(F1480,tb_MainDatabase[Link],0)),"")*J1480</f>
        <v>450</v>
      </c>
      <c r="L1480" s="65">
        <v>50.0</v>
      </c>
      <c r="M1480" s="57">
        <f t="shared" si="2"/>
        <v>400</v>
      </c>
      <c r="N1480" s="75">
        <f t="shared" si="3"/>
        <v>0</v>
      </c>
      <c r="O1480" s="77"/>
      <c r="P1480" s="107"/>
      <c r="Q1480" s="80"/>
      <c r="R1480" s="84">
        <f t="shared" si="4"/>
        <v>0</v>
      </c>
      <c r="S1480" s="84"/>
      <c r="T1480" s="84"/>
    </row>
    <row r="1481" ht="22.5" customHeight="1">
      <c r="A1481" s="41" t="s">
        <v>1191</v>
      </c>
      <c r="B1481" s="44">
        <v>46123.0</v>
      </c>
      <c r="C1481" s="46" t="s">
        <v>3028</v>
      </c>
      <c r="D1481" s="48" t="s">
        <v>3029</v>
      </c>
      <c r="E1481" s="51">
        <v>2.02600000000593E14</v>
      </c>
      <c r="F1481" s="53" t="s">
        <v>224</v>
      </c>
      <c r="G1481" s="57">
        <f t="array" ref="G1481">IF(F1481&lt;&gt;"",INDEX(tb_MainDatabase[Barcode],MATCH(F1481,tb_MainDatabase[Link],0)),"")</f>
        <v>8857128012053</v>
      </c>
      <c r="H1481" s="62" t="str">
        <f t="array" ref="H1481">IF(F1481&lt;&gt;"",INDEX(tb_MainDatabase[Grand],MATCH(F1481,tb_MainDatabase[Link],0)),"")</f>
        <v>EDP</v>
      </c>
      <c r="I1481" s="62" t="str">
        <f t="array" ref="I1481">IF(F1481&lt;&gt;"",INDEX(tb_MainDatabase[Size],MATCH(F1481,tb_MainDatabase[Link],0)),"")</f>
        <v>10 ml.</v>
      </c>
      <c r="J1481" s="65">
        <v>1.0</v>
      </c>
      <c r="K1481" s="57">
        <f t="array" ref="K1481">IF(F1481&lt;&gt;"",INDEX(tb_MainDatabase[ราคา],MATCH(F1481,tb_MainDatabase[Link],0)),"")*J1481</f>
        <v>450</v>
      </c>
      <c r="L1481" s="65">
        <v>50.0</v>
      </c>
      <c r="M1481" s="57">
        <f t="shared" si="2"/>
        <v>400</v>
      </c>
      <c r="N1481" s="75">
        <f t="shared" si="3"/>
        <v>400</v>
      </c>
      <c r="O1481" s="77" t="s">
        <v>370</v>
      </c>
      <c r="P1481" s="142">
        <v>46123.0</v>
      </c>
      <c r="Q1481" s="80">
        <v>0.5159722222222223</v>
      </c>
      <c r="R1481" s="84" t="str">
        <f t="shared" si="4"/>
        <v>1775884978258750746</v>
      </c>
      <c r="S1481" s="84"/>
      <c r="T1481" s="84"/>
    </row>
    <row r="1482" ht="22.5" customHeight="1">
      <c r="A1482" s="41" t="s">
        <v>1191</v>
      </c>
      <c r="B1482" s="44">
        <v>46123.0</v>
      </c>
      <c r="C1482" s="46" t="s">
        <v>3028</v>
      </c>
      <c r="D1482" s="48" t="s">
        <v>3033</v>
      </c>
      <c r="E1482" s="51">
        <v>2.02600000000594E14</v>
      </c>
      <c r="F1482" s="53" t="s">
        <v>141</v>
      </c>
      <c r="G1482" s="57">
        <f t="array" ref="G1482">IF(F1482&lt;&gt;"",INDEX(tb_MainDatabase[Barcode],MATCH(F1482,tb_MainDatabase[Link],0)),"")</f>
        <v>8857128012037</v>
      </c>
      <c r="H1482" s="62" t="str">
        <f t="array" ref="H1482">IF(F1482&lt;&gt;"",INDEX(tb_MainDatabase[Grand],MATCH(F1482,tb_MainDatabase[Link],0)),"")</f>
        <v>EDP</v>
      </c>
      <c r="I1482" s="62" t="str">
        <f t="array" ref="I1482">IF(F1482&lt;&gt;"",INDEX(tb_MainDatabase[Size],MATCH(F1482,tb_MainDatabase[Link],0)),"")</f>
        <v>10 ml.</v>
      </c>
      <c r="J1482" s="65">
        <v>1.0</v>
      </c>
      <c r="K1482" s="57">
        <f t="array" ref="K1482">IF(F1482&lt;&gt;"",INDEX(tb_MainDatabase[ราคา],MATCH(F1482,tb_MainDatabase[Link],0)),"")*J1482</f>
        <v>450</v>
      </c>
      <c r="L1482" s="65">
        <v>50.0</v>
      </c>
      <c r="M1482" s="57">
        <f t="shared" si="2"/>
        <v>400</v>
      </c>
      <c r="N1482" s="75">
        <f t="shared" si="3"/>
        <v>400</v>
      </c>
      <c r="O1482" s="77" t="s">
        <v>370</v>
      </c>
      <c r="P1482" s="142">
        <v>46123.0</v>
      </c>
      <c r="Q1482" s="80">
        <v>0.5270833333333333</v>
      </c>
      <c r="R1482" s="84" t="str">
        <f t="shared" si="4"/>
        <v>1775885136264571908</v>
      </c>
      <c r="S1482" s="84"/>
      <c r="T1482" s="84"/>
    </row>
    <row r="1483" ht="22.5" customHeight="1">
      <c r="A1483" s="41" t="s">
        <v>1191</v>
      </c>
      <c r="B1483" s="44">
        <v>46123.0</v>
      </c>
      <c r="C1483" s="46" t="s">
        <v>3028</v>
      </c>
      <c r="D1483" s="48" t="s">
        <v>3035</v>
      </c>
      <c r="E1483" s="51">
        <v>2.02600000000595E14</v>
      </c>
      <c r="F1483" s="53" t="s">
        <v>141</v>
      </c>
      <c r="G1483" s="57">
        <f t="array" ref="G1483">IF(F1483&lt;&gt;"",INDEX(tb_MainDatabase[Barcode],MATCH(F1483,tb_MainDatabase[Link],0)),"")</f>
        <v>8857128012037</v>
      </c>
      <c r="H1483" s="62" t="str">
        <f t="array" ref="H1483">IF(F1483&lt;&gt;"",INDEX(tb_MainDatabase[Grand],MATCH(F1483,tb_MainDatabase[Link],0)),"")</f>
        <v>EDP</v>
      </c>
      <c r="I1483" s="62" t="str">
        <f t="array" ref="I1483">IF(F1483&lt;&gt;"",INDEX(tb_MainDatabase[Size],MATCH(F1483,tb_MainDatabase[Link],0)),"")</f>
        <v>10 ml.</v>
      </c>
      <c r="J1483" s="65">
        <v>1.0</v>
      </c>
      <c r="K1483" s="57">
        <f t="array" ref="K1483">IF(F1483&lt;&gt;"",INDEX(tb_MainDatabase[ราคา],MATCH(F1483,tb_MainDatabase[Link],0)),"")*J1483</f>
        <v>450</v>
      </c>
      <c r="L1483" s="65">
        <v>50.0</v>
      </c>
      <c r="M1483" s="57">
        <f t="shared" si="2"/>
        <v>400</v>
      </c>
      <c r="N1483" s="75">
        <f t="shared" si="3"/>
        <v>400</v>
      </c>
      <c r="O1483" s="77" t="s">
        <v>133</v>
      </c>
      <c r="P1483" s="142">
        <v>46123.0</v>
      </c>
      <c r="Q1483" s="80">
        <v>0.5743055555555555</v>
      </c>
      <c r="R1483" s="84" t="str">
        <f t="shared" si="4"/>
        <v>1775890012741949660</v>
      </c>
      <c r="S1483" s="84"/>
      <c r="T1483" s="84"/>
    </row>
    <row r="1484" ht="22.5" customHeight="1">
      <c r="A1484" s="41" t="s">
        <v>1191</v>
      </c>
      <c r="B1484" s="44">
        <v>46123.0</v>
      </c>
      <c r="C1484" s="46" t="s">
        <v>3028</v>
      </c>
      <c r="D1484" s="48" t="s">
        <v>3039</v>
      </c>
      <c r="E1484" s="51">
        <v>2.02600000000596E14</v>
      </c>
      <c r="F1484" s="53" t="s">
        <v>180</v>
      </c>
      <c r="G1484" s="57">
        <f t="array" ref="G1484">IF(F1484&lt;&gt;"",INDEX(tb_MainDatabase[Barcode],MATCH(F1484,tb_MainDatabase[Link],0)),"")</f>
        <v>8857128012108</v>
      </c>
      <c r="H1484" s="62" t="str">
        <f t="array" ref="H1484">IF(F1484&lt;&gt;"",INDEX(tb_MainDatabase[Grand],MATCH(F1484,tb_MainDatabase[Link],0)),"")</f>
        <v>EDP+</v>
      </c>
      <c r="I1484" s="62" t="str">
        <f t="array" ref="I1484">IF(F1484&lt;&gt;"",INDEX(tb_MainDatabase[Size],MATCH(F1484,tb_MainDatabase[Link],0)),"")</f>
        <v>10 ml.</v>
      </c>
      <c r="J1484" s="65">
        <v>1.0</v>
      </c>
      <c r="K1484" s="57">
        <f t="array" ref="K1484">IF(F1484&lt;&gt;"",INDEX(tb_MainDatabase[ราคา],MATCH(F1484,tb_MainDatabase[Link],0)),"")*J1484</f>
        <v>650</v>
      </c>
      <c r="L1484" s="65">
        <v>50.0</v>
      </c>
      <c r="M1484" s="57">
        <f t="shared" si="2"/>
        <v>600</v>
      </c>
      <c r="N1484" s="75">
        <f t="shared" si="3"/>
        <v>600</v>
      </c>
      <c r="O1484" s="77" t="s">
        <v>133</v>
      </c>
      <c r="P1484" s="142">
        <v>46123.0</v>
      </c>
      <c r="Q1484" s="80">
        <v>0.6319444444444444</v>
      </c>
      <c r="R1484" s="84" t="str">
        <f t="shared" si="4"/>
        <v>1775895006609182212</v>
      </c>
      <c r="S1484" s="84"/>
      <c r="T1484" s="84"/>
    </row>
    <row r="1485" ht="22.5" customHeight="1">
      <c r="A1485" s="41" t="s">
        <v>1191</v>
      </c>
      <c r="B1485" s="44">
        <v>46123.0</v>
      </c>
      <c r="C1485" s="46" t="s">
        <v>3028</v>
      </c>
      <c r="D1485" s="48" t="s">
        <v>3041</v>
      </c>
      <c r="E1485" s="51">
        <v>2.02600000000597E14</v>
      </c>
      <c r="F1485" s="53" t="s">
        <v>269</v>
      </c>
      <c r="G1485" s="57">
        <f t="array" ref="G1485">IF(F1485&lt;&gt;"",INDEX(tb_MainDatabase[Barcode],MATCH(F1485,tb_MainDatabase[Link],0)),"")</f>
        <v>8857128012060</v>
      </c>
      <c r="H1485" s="62" t="str">
        <f t="array" ref="H1485">IF(F1485&lt;&gt;"",INDEX(tb_MainDatabase[Grand],MATCH(F1485,tb_MainDatabase[Link],0)),"")</f>
        <v>EDP</v>
      </c>
      <c r="I1485" s="62" t="str">
        <f t="array" ref="I1485">IF(F1485&lt;&gt;"",INDEX(tb_MainDatabase[Size],MATCH(F1485,tb_MainDatabase[Link],0)),"")</f>
        <v>10 ml.</v>
      </c>
      <c r="J1485" s="65">
        <v>1.0</v>
      </c>
      <c r="K1485" s="57">
        <f t="array" ref="K1485">IF(F1485&lt;&gt;"",INDEX(tb_MainDatabase[ราคา],MATCH(F1485,tb_MainDatabase[Link],0)),"")*J1485</f>
        <v>450</v>
      </c>
      <c r="L1485" s="65">
        <v>50.0</v>
      </c>
      <c r="M1485" s="57">
        <f t="shared" si="2"/>
        <v>400</v>
      </c>
      <c r="N1485" s="75">
        <f t="shared" si="3"/>
        <v>400</v>
      </c>
      <c r="O1485" s="77" t="s">
        <v>60</v>
      </c>
      <c r="P1485" s="142">
        <v>46123.0</v>
      </c>
      <c r="Q1485" s="80">
        <v>0.6819444444444445</v>
      </c>
      <c r="R1485" s="84" t="str">
        <f t="shared" si="4"/>
        <v>1775899317626423983</v>
      </c>
      <c r="S1485" s="84"/>
      <c r="T1485" s="84"/>
    </row>
    <row r="1486" ht="22.5" customHeight="1">
      <c r="A1486" s="41" t="s">
        <v>1191</v>
      </c>
      <c r="B1486" s="44">
        <v>46123.0</v>
      </c>
      <c r="C1486" s="46" t="s">
        <v>3028</v>
      </c>
      <c r="D1486" s="48" t="s">
        <v>3044</v>
      </c>
      <c r="E1486" s="51">
        <v>2.02600000000598E14</v>
      </c>
      <c r="F1486" s="53" t="s">
        <v>146</v>
      </c>
      <c r="G1486" s="57">
        <f t="array" ref="G1486">IF(F1486&lt;&gt;"",INDEX(tb_MainDatabase[Barcode],MATCH(F1486,tb_MainDatabase[Link],0)),"")</f>
        <v>8857128012026</v>
      </c>
      <c r="H1486" s="62" t="str">
        <f t="array" ref="H1486">IF(F1486&lt;&gt;"",INDEX(tb_MainDatabase[Grand],MATCH(F1486,tb_MainDatabase[Link],0)),"")</f>
        <v>EDP</v>
      </c>
      <c r="I1486" s="62" t="str">
        <f t="array" ref="I1486">IF(F1486&lt;&gt;"",INDEX(tb_MainDatabase[Size],MATCH(F1486,tb_MainDatabase[Link],0)),"")</f>
        <v>10 ml.</v>
      </c>
      <c r="J1486" s="65">
        <v>1.0</v>
      </c>
      <c r="K1486" s="57">
        <f t="array" ref="K1486">IF(F1486&lt;&gt;"",INDEX(tb_MainDatabase[ราคา],MATCH(F1486,tb_MainDatabase[Link],0)),"")*J1486</f>
        <v>450</v>
      </c>
      <c r="L1486" s="65">
        <v>50.0</v>
      </c>
      <c r="M1486" s="57">
        <f t="shared" si="2"/>
        <v>400</v>
      </c>
      <c r="N1486" s="75">
        <f t="shared" si="3"/>
        <v>400</v>
      </c>
      <c r="O1486" s="77" t="s">
        <v>60</v>
      </c>
      <c r="P1486" s="142">
        <v>46123.0</v>
      </c>
      <c r="Q1486" s="80">
        <v>0.6840277777777778</v>
      </c>
      <c r="R1486" s="84" t="str">
        <f t="shared" si="4"/>
        <v>1775899515114210268</v>
      </c>
      <c r="S1486" s="84"/>
      <c r="T1486" s="84"/>
    </row>
    <row r="1487" ht="22.5" customHeight="1">
      <c r="A1487" s="41" t="s">
        <v>1191</v>
      </c>
      <c r="B1487" s="44">
        <v>46123.0</v>
      </c>
      <c r="C1487" s="46" t="s">
        <v>3028</v>
      </c>
      <c r="D1487" s="48" t="s">
        <v>3048</v>
      </c>
      <c r="E1487" s="51">
        <v>2.02600000000599E14</v>
      </c>
      <c r="F1487" s="53" t="s">
        <v>120</v>
      </c>
      <c r="G1487" s="108">
        <f t="array" ref="G1487">IF(F1487&lt;&gt;"",INDEX(tb_MainDatabase[Barcode],MATCH(F1487,tb_MainDatabase[Link],0)),"")</f>
        <v>8857128012160</v>
      </c>
      <c r="H1487" s="62" t="str">
        <f t="array" ref="H1487">IF(F1487&lt;&gt;"",INDEX(tb_MainDatabase[Grand],MATCH(F1487,tb_MainDatabase[Link],0)),"")</f>
        <v>EDP</v>
      </c>
      <c r="I1487" s="62" t="str">
        <f t="array" ref="I1487">IF(F1487&lt;&gt;"",INDEX(tb_MainDatabase[Size],MATCH(F1487,tb_MainDatabase[Link],0)),"")</f>
        <v>10 ml.</v>
      </c>
      <c r="J1487" s="65">
        <v>1.0</v>
      </c>
      <c r="K1487" s="57">
        <f t="array" ref="K1487">IF(F1487&lt;&gt;"",INDEX(tb_MainDatabase[ราคา],MATCH(F1487,tb_MainDatabase[Link],0)),"")*J1487</f>
        <v>450</v>
      </c>
      <c r="L1487" s="65">
        <v>50.0</v>
      </c>
      <c r="M1487" s="57">
        <f t="shared" si="2"/>
        <v>400</v>
      </c>
      <c r="N1487" s="75">
        <f t="shared" si="3"/>
        <v>400</v>
      </c>
      <c r="O1487" s="77" t="s">
        <v>133</v>
      </c>
      <c r="P1487" s="142">
        <v>46123.0</v>
      </c>
      <c r="Q1487" s="80">
        <v>0.6902777777777778</v>
      </c>
      <c r="R1487" s="84" t="str">
        <f t="shared" si="4"/>
        <v>1775900060161237074</v>
      </c>
      <c r="S1487" s="84"/>
      <c r="T1487" s="84"/>
    </row>
    <row r="1488" ht="22.5" customHeight="1">
      <c r="A1488" s="41" t="s">
        <v>1191</v>
      </c>
      <c r="B1488" s="44">
        <v>46123.0</v>
      </c>
      <c r="C1488" s="46" t="s">
        <v>3028</v>
      </c>
      <c r="D1488" s="48" t="s">
        <v>3052</v>
      </c>
      <c r="E1488" s="51">
        <v>2.026000000006E14</v>
      </c>
      <c r="F1488" s="53" t="s">
        <v>93</v>
      </c>
      <c r="G1488" s="57">
        <f t="array" ref="G1488">IF(F1488&lt;&gt;"",INDEX(tb_MainDatabase[Barcode],MATCH(F1488,tb_MainDatabase[Link],0)),"")</f>
        <v>8857128011171</v>
      </c>
      <c r="H1488" s="62" t="str">
        <f t="array" ref="H1488">IF(F1488&lt;&gt;"",INDEX(tb_MainDatabase[Grand],MATCH(F1488,tb_MainDatabase[Link],0)),"")</f>
        <v>EDP</v>
      </c>
      <c r="I1488" s="62" t="str">
        <f t="array" ref="I1488">IF(F1488&lt;&gt;"",INDEX(tb_MainDatabase[Size],MATCH(F1488,tb_MainDatabase[Link],0)),"")</f>
        <v>50 ml.</v>
      </c>
      <c r="J1488" s="65">
        <v>1.0</v>
      </c>
      <c r="K1488" s="57">
        <f t="array" ref="K1488">IF(F1488&lt;&gt;"",INDEX(tb_MainDatabase[ราคา],MATCH(F1488,tb_MainDatabase[Link],0)),"")*J1488</f>
        <v>1890</v>
      </c>
      <c r="L1488" s="65">
        <v>200.0</v>
      </c>
      <c r="M1488" s="57">
        <f t="shared" si="2"/>
        <v>1690</v>
      </c>
      <c r="N1488" s="75">
        <f t="shared" si="3"/>
        <v>1690</v>
      </c>
      <c r="O1488" s="77" t="s">
        <v>370</v>
      </c>
      <c r="P1488" s="142">
        <v>46123.0</v>
      </c>
      <c r="Q1488" s="80">
        <v>0.8583333333333333</v>
      </c>
      <c r="R1488" s="84" t="str">
        <f t="shared" si="4"/>
        <v>1775914556763539908</v>
      </c>
      <c r="S1488" s="84"/>
      <c r="T1488" s="84"/>
    </row>
    <row r="1489" ht="22.5" customHeight="1">
      <c r="A1489" s="41" t="s">
        <v>1191</v>
      </c>
      <c r="B1489" s="44">
        <v>46123.0</v>
      </c>
      <c r="C1489" s="46" t="s">
        <v>3028</v>
      </c>
      <c r="D1489" s="48" t="s">
        <v>3052</v>
      </c>
      <c r="E1489" s="51">
        <v>2.026000000006E14</v>
      </c>
      <c r="F1489" s="53" t="s">
        <v>141</v>
      </c>
      <c r="G1489" s="57">
        <f t="array" ref="G1489">IF(F1489&lt;&gt;"",INDEX(tb_MainDatabase[Barcode],MATCH(F1489,tb_MainDatabase[Link],0)),"")</f>
        <v>8857128012037</v>
      </c>
      <c r="H1489" s="62" t="str">
        <f t="array" ref="H1489">IF(F1489&lt;&gt;"",INDEX(tb_MainDatabase[Grand],MATCH(F1489,tb_MainDatabase[Link],0)),"")</f>
        <v>EDP</v>
      </c>
      <c r="I1489" s="62" t="str">
        <f t="array" ref="I1489">IF(F1489&lt;&gt;"",INDEX(tb_MainDatabase[Size],MATCH(F1489,tb_MainDatabase[Link],0)),"")</f>
        <v>10 ml.</v>
      </c>
      <c r="J1489" s="65">
        <v>1.0</v>
      </c>
      <c r="K1489" s="57">
        <f t="array" ref="K1489">IF(F1489&lt;&gt;"",INDEX(tb_MainDatabase[ราคา],MATCH(F1489,tb_MainDatabase[Link],0)),"")*J1489</f>
        <v>450</v>
      </c>
      <c r="L1489" s="65">
        <v>450.0</v>
      </c>
      <c r="M1489" s="57">
        <f t="shared" si="2"/>
        <v>0</v>
      </c>
      <c r="N1489" s="75">
        <f t="shared" si="3"/>
        <v>0</v>
      </c>
      <c r="O1489" s="77"/>
      <c r="P1489" s="107"/>
      <c r="Q1489" s="80"/>
      <c r="R1489" s="84">
        <f t="shared" si="4"/>
        <v>0</v>
      </c>
      <c r="S1489" s="84"/>
      <c r="T1489" s="84"/>
    </row>
    <row r="1490" ht="22.5" customHeight="1">
      <c r="A1490" s="41" t="s">
        <v>1191</v>
      </c>
      <c r="B1490" s="44">
        <v>46124.0</v>
      </c>
      <c r="C1490" s="46" t="s">
        <v>2829</v>
      </c>
      <c r="D1490" s="48" t="s">
        <v>3056</v>
      </c>
      <c r="E1490" s="51">
        <v>2.02600000000601E14</v>
      </c>
      <c r="F1490" s="53" t="s">
        <v>141</v>
      </c>
      <c r="G1490" s="57">
        <f t="array" ref="G1490">IF(F1490&lt;&gt;"",INDEX(tb_MainDatabase[Barcode],MATCH(F1490,tb_MainDatabase[Link],0)),"")</f>
        <v>8857128012037</v>
      </c>
      <c r="H1490" s="62" t="str">
        <f t="array" ref="H1490">IF(F1490&lt;&gt;"",INDEX(tb_MainDatabase[Grand],MATCH(F1490,tb_MainDatabase[Link],0)),"")</f>
        <v>EDP</v>
      </c>
      <c r="I1490" s="62" t="str">
        <f t="array" ref="I1490">IF(F1490&lt;&gt;"",INDEX(tb_MainDatabase[Size],MATCH(F1490,tb_MainDatabase[Link],0)),"")</f>
        <v>10 ml.</v>
      </c>
      <c r="J1490" s="65">
        <v>1.0</v>
      </c>
      <c r="K1490" s="57">
        <f t="array" ref="K1490">IF(F1490&lt;&gt;"",INDEX(tb_MainDatabase[ราคา],MATCH(F1490,tb_MainDatabase[Link],0)),"")*J1490</f>
        <v>450</v>
      </c>
      <c r="L1490" s="65">
        <v>50.0</v>
      </c>
      <c r="M1490" s="57">
        <f t="shared" si="2"/>
        <v>400</v>
      </c>
      <c r="N1490" s="75">
        <f t="shared" si="3"/>
        <v>400</v>
      </c>
      <c r="O1490" s="77" t="s">
        <v>133</v>
      </c>
      <c r="P1490" s="142">
        <v>46124.0</v>
      </c>
      <c r="Q1490" s="80">
        <v>0.4597222222222222</v>
      </c>
      <c r="R1490" s="84" t="str">
        <f t="shared" si="4"/>
        <v>1775966504028201534</v>
      </c>
      <c r="S1490" s="84"/>
      <c r="T1490" s="84"/>
    </row>
    <row r="1491" ht="22.5" customHeight="1">
      <c r="A1491" s="41" t="s">
        <v>1191</v>
      </c>
      <c r="B1491" s="44">
        <v>46124.0</v>
      </c>
      <c r="C1491" s="46" t="s">
        <v>2829</v>
      </c>
      <c r="D1491" s="48" t="s">
        <v>3059</v>
      </c>
      <c r="E1491" s="51">
        <v>2.02600000000602E14</v>
      </c>
      <c r="F1491" s="53" t="s">
        <v>175</v>
      </c>
      <c r="G1491" s="57">
        <f t="array" ref="G1491">IF(F1491&lt;&gt;"",INDEX(tb_MainDatabase[Barcode],MATCH(F1491,tb_MainDatabase[Link],0)),"")</f>
        <v>8857128011287</v>
      </c>
      <c r="H1491" s="62" t="str">
        <f t="array" ref="H1491">IF(F1491&lt;&gt;"",INDEX(tb_MainDatabase[Grand],MATCH(F1491,tb_MainDatabase[Link],0)),"")</f>
        <v>EDP</v>
      </c>
      <c r="I1491" s="62" t="str">
        <f t="array" ref="I1491">IF(F1491&lt;&gt;"",INDEX(tb_MainDatabase[Size],MATCH(F1491,tb_MainDatabase[Link],0)),"")</f>
        <v>50 ml.</v>
      </c>
      <c r="J1491" s="65">
        <v>1.0</v>
      </c>
      <c r="K1491" s="57">
        <f t="array" ref="K1491">IF(F1491&lt;&gt;"",INDEX(tb_MainDatabase[ราคา],MATCH(F1491,tb_MainDatabase[Link],0)),"")*J1491</f>
        <v>1890</v>
      </c>
      <c r="L1491" s="65">
        <v>200.0</v>
      </c>
      <c r="M1491" s="57">
        <f t="shared" si="2"/>
        <v>1690</v>
      </c>
      <c r="N1491" s="75">
        <f t="shared" si="3"/>
        <v>1690</v>
      </c>
      <c r="O1491" s="77" t="s">
        <v>133</v>
      </c>
      <c r="P1491" s="142">
        <v>46124.0</v>
      </c>
      <c r="Q1491" s="80">
        <v>0.46805555555555556</v>
      </c>
      <c r="R1491" s="84" t="str">
        <f t="shared" si="4"/>
        <v>1775967214091582129</v>
      </c>
      <c r="S1491" s="84"/>
      <c r="T1491" s="84"/>
    </row>
    <row r="1492" ht="22.5" customHeight="1">
      <c r="A1492" s="41" t="s">
        <v>1191</v>
      </c>
      <c r="B1492" s="44">
        <v>46124.0</v>
      </c>
      <c r="C1492" s="46" t="s">
        <v>2829</v>
      </c>
      <c r="D1492" s="48" t="s">
        <v>3059</v>
      </c>
      <c r="E1492" s="51">
        <v>2.02600000000602E14</v>
      </c>
      <c r="F1492" s="53" t="s">
        <v>146</v>
      </c>
      <c r="G1492" s="57">
        <f t="array" ref="G1492">IF(F1492&lt;&gt;"",INDEX(tb_MainDatabase[Barcode],MATCH(F1492,tb_MainDatabase[Link],0)),"")</f>
        <v>8857128012026</v>
      </c>
      <c r="H1492" s="62" t="str">
        <f t="array" ref="H1492">IF(F1492&lt;&gt;"",INDEX(tb_MainDatabase[Grand],MATCH(F1492,tb_MainDatabase[Link],0)),"")</f>
        <v>EDP</v>
      </c>
      <c r="I1492" s="62" t="str">
        <f t="array" ref="I1492">IF(F1492&lt;&gt;"",INDEX(tb_MainDatabase[Size],MATCH(F1492,tb_MainDatabase[Link],0)),"")</f>
        <v>10 ml.</v>
      </c>
      <c r="J1492" s="65">
        <v>1.0</v>
      </c>
      <c r="K1492" s="57">
        <f t="array" ref="K1492">IF(F1492&lt;&gt;"",INDEX(tb_MainDatabase[ราคา],MATCH(F1492,tb_MainDatabase[Link],0)),"")*J1492</f>
        <v>450</v>
      </c>
      <c r="L1492" s="65">
        <v>450.0</v>
      </c>
      <c r="M1492" s="57">
        <f t="shared" si="2"/>
        <v>0</v>
      </c>
      <c r="N1492" s="75">
        <f t="shared" si="3"/>
        <v>0</v>
      </c>
      <c r="O1492" s="77"/>
      <c r="P1492" s="107"/>
      <c r="Q1492" s="80"/>
      <c r="R1492" s="84">
        <f t="shared" si="4"/>
        <v>0</v>
      </c>
      <c r="S1492" s="84"/>
      <c r="T1492" s="84"/>
    </row>
    <row r="1493" ht="22.5" customHeight="1">
      <c r="A1493" s="41" t="s">
        <v>1191</v>
      </c>
      <c r="B1493" s="44">
        <v>46124.0</v>
      </c>
      <c r="C1493" s="46" t="s">
        <v>2829</v>
      </c>
      <c r="D1493" s="48" t="s">
        <v>3064</v>
      </c>
      <c r="E1493" s="51">
        <v>2.02600000000603E14</v>
      </c>
      <c r="F1493" s="53" t="s">
        <v>1434</v>
      </c>
      <c r="G1493" s="57">
        <f t="array" ref="G1493">IF(F1493&lt;&gt;"",INDEX(tb_MainDatabase[Barcode],MATCH(F1493,tb_MainDatabase[Link],0)),"")</f>
        <v>8857128012001</v>
      </c>
      <c r="H1493" s="62" t="str">
        <f t="array" ref="H1493">IF(F1493&lt;&gt;"",INDEX(tb_MainDatabase[Grand],MATCH(F1493,tb_MainDatabase[Link],0)),"")</f>
        <v>PARFUM</v>
      </c>
      <c r="I1493" s="62" t="str">
        <f t="array" ref="I1493">IF(F1493&lt;&gt;"",INDEX(tb_MainDatabase[Size],MATCH(F1493,tb_MainDatabase[Link],0)),"")</f>
        <v>30 ml.</v>
      </c>
      <c r="J1493" s="65">
        <v>1.0</v>
      </c>
      <c r="K1493" s="57">
        <f t="array" ref="K1493">IF(F1493&lt;&gt;"",INDEX(tb_MainDatabase[ราคา],MATCH(F1493,tb_MainDatabase[Link],0)),"")*J1493</f>
        <v>2190</v>
      </c>
      <c r="L1493" s="65">
        <v>200.0</v>
      </c>
      <c r="M1493" s="57">
        <f t="shared" si="2"/>
        <v>1990</v>
      </c>
      <c r="N1493" s="75">
        <f t="shared" si="3"/>
        <v>1990</v>
      </c>
      <c r="O1493" s="77" t="s">
        <v>60</v>
      </c>
      <c r="P1493" s="142">
        <v>46124.0</v>
      </c>
      <c r="Q1493" s="80">
        <v>0.4756944444444444</v>
      </c>
      <c r="R1493" s="84" t="str">
        <f t="shared" si="4"/>
        <v>1775967917202171172</v>
      </c>
      <c r="S1493" s="84"/>
      <c r="T1493" s="84"/>
    </row>
    <row r="1494" ht="22.5" customHeight="1">
      <c r="A1494" s="41" t="s">
        <v>1191</v>
      </c>
      <c r="B1494" s="44">
        <v>46124.0</v>
      </c>
      <c r="C1494" s="46" t="s">
        <v>2829</v>
      </c>
      <c r="D1494" s="48" t="s">
        <v>3064</v>
      </c>
      <c r="E1494" s="51">
        <v>2.02600000000603E14</v>
      </c>
      <c r="F1494" s="53" t="s">
        <v>98</v>
      </c>
      <c r="G1494" s="57">
        <f t="array" ref="G1494">IF(F1494&lt;&gt;"",INDEX(tb_MainDatabase[Barcode],MATCH(F1494,tb_MainDatabase[Link],0)),"")</f>
        <v>8857128012027</v>
      </c>
      <c r="H1494" s="62" t="str">
        <f t="array" ref="H1494">IF(F1494&lt;&gt;"",INDEX(tb_MainDatabase[Grand],MATCH(F1494,tb_MainDatabase[Link],0)),"")</f>
        <v>EDP</v>
      </c>
      <c r="I1494" s="62" t="str">
        <f t="array" ref="I1494">IF(F1494&lt;&gt;"",INDEX(tb_MainDatabase[Size],MATCH(F1494,tb_MainDatabase[Link],0)),"")</f>
        <v>10 ml.</v>
      </c>
      <c r="J1494" s="65">
        <v>1.0</v>
      </c>
      <c r="K1494" s="57">
        <f t="array" ref="K1494">IF(F1494&lt;&gt;"",INDEX(tb_MainDatabase[ราคา],MATCH(F1494,tb_MainDatabase[Link],0)),"")*J1494</f>
        <v>450</v>
      </c>
      <c r="L1494" s="65">
        <v>450.0</v>
      </c>
      <c r="M1494" s="57">
        <f t="shared" si="2"/>
        <v>0</v>
      </c>
      <c r="N1494" s="75">
        <f t="shared" si="3"/>
        <v>0</v>
      </c>
      <c r="O1494" s="77"/>
      <c r="P1494" s="107"/>
      <c r="Q1494" s="80"/>
      <c r="R1494" s="84">
        <f t="shared" si="4"/>
        <v>0</v>
      </c>
      <c r="S1494" s="84"/>
      <c r="T1494" s="84"/>
    </row>
    <row r="1495" ht="22.5" customHeight="1">
      <c r="A1495" s="41" t="s">
        <v>1191</v>
      </c>
      <c r="B1495" s="44">
        <v>46124.0</v>
      </c>
      <c r="C1495" s="46" t="s">
        <v>2829</v>
      </c>
      <c r="D1495" s="48" t="s">
        <v>3068</v>
      </c>
      <c r="E1495" s="51">
        <v>2.02600000000604E14</v>
      </c>
      <c r="F1495" s="53" t="s">
        <v>81</v>
      </c>
      <c r="G1495" s="57">
        <f t="array" ref="G1495">IF(F1495&lt;&gt;"",INDEX(tb_MainDatabase[Barcode],MATCH(F1495,tb_MainDatabase[Link],0)),"")</f>
        <v>8857128011119</v>
      </c>
      <c r="H1495" s="62" t="str">
        <f t="array" ref="H1495">IF(F1495&lt;&gt;"",INDEX(tb_MainDatabase[Grand],MATCH(F1495,tb_MainDatabase[Link],0)),"")</f>
        <v>EDP</v>
      </c>
      <c r="I1495" s="62" t="str">
        <f t="array" ref="I1495">IF(F1495&lt;&gt;"",INDEX(tb_MainDatabase[Size],MATCH(F1495,tb_MainDatabase[Link],0)),"")</f>
        <v>50 ml.</v>
      </c>
      <c r="J1495" s="65">
        <v>1.0</v>
      </c>
      <c r="K1495" s="57">
        <f t="array" ref="K1495">IF(F1495&lt;&gt;"",INDEX(tb_MainDatabase[ราคา],MATCH(F1495,tb_MainDatabase[Link],0)),"")*J1495</f>
        <v>1890</v>
      </c>
      <c r="L1495" s="65">
        <v>200.0</v>
      </c>
      <c r="M1495" s="57">
        <f t="shared" si="2"/>
        <v>1690</v>
      </c>
      <c r="N1495" s="75">
        <f t="shared" si="3"/>
        <v>3380</v>
      </c>
      <c r="O1495" s="77" t="s">
        <v>133</v>
      </c>
      <c r="P1495" s="142">
        <v>46124.0</v>
      </c>
      <c r="Q1495" s="80">
        <v>0.48333333333333334</v>
      </c>
      <c r="R1495" s="84" t="str">
        <f t="shared" si="4"/>
        <v>1775968262730141124</v>
      </c>
      <c r="S1495" s="84"/>
      <c r="T1495" s="84"/>
    </row>
    <row r="1496" ht="22.5" customHeight="1">
      <c r="A1496" s="41" t="s">
        <v>1191</v>
      </c>
      <c r="B1496" s="44">
        <v>46124.0</v>
      </c>
      <c r="C1496" s="46" t="s">
        <v>2829</v>
      </c>
      <c r="D1496" s="48" t="s">
        <v>3068</v>
      </c>
      <c r="E1496" s="51">
        <v>2.02600000000604E14</v>
      </c>
      <c r="F1496" s="53" t="s">
        <v>285</v>
      </c>
      <c r="G1496" s="57">
        <f t="array" ref="G1496">IF(F1496&lt;&gt;"",INDEX(tb_MainDatabase[Barcode],MATCH(F1496,tb_MainDatabase[Link],0)),"")</f>
        <v>8857128011065</v>
      </c>
      <c r="H1496" s="62" t="str">
        <f t="array" ref="H1496">IF(F1496&lt;&gt;"",INDEX(tb_MainDatabase[Grand],MATCH(F1496,tb_MainDatabase[Link],0)),"")</f>
        <v>EDP</v>
      </c>
      <c r="I1496" s="62" t="str">
        <f t="array" ref="I1496">IF(F1496&lt;&gt;"",INDEX(tb_MainDatabase[Size],MATCH(F1496,tb_MainDatabase[Link],0)),"")</f>
        <v>50 ml.</v>
      </c>
      <c r="J1496" s="65">
        <v>1.0</v>
      </c>
      <c r="K1496" s="57">
        <f t="array" ref="K1496">IF(F1496&lt;&gt;"",INDEX(tb_MainDatabase[ราคา],MATCH(F1496,tb_MainDatabase[Link],0)),"")*J1496</f>
        <v>1890</v>
      </c>
      <c r="L1496" s="65">
        <v>200.0</v>
      </c>
      <c r="M1496" s="57">
        <f t="shared" si="2"/>
        <v>1690</v>
      </c>
      <c r="N1496" s="75">
        <f t="shared" si="3"/>
        <v>0</v>
      </c>
      <c r="O1496" s="77"/>
      <c r="P1496" s="107"/>
      <c r="Q1496" s="80"/>
      <c r="R1496" s="84">
        <f t="shared" si="4"/>
        <v>0</v>
      </c>
      <c r="S1496" s="84"/>
      <c r="T1496" s="84"/>
    </row>
    <row r="1497" ht="22.5" customHeight="1">
      <c r="A1497" s="41" t="s">
        <v>1191</v>
      </c>
      <c r="B1497" s="44">
        <v>46124.0</v>
      </c>
      <c r="C1497" s="46" t="s">
        <v>2829</v>
      </c>
      <c r="D1497" s="48" t="s">
        <v>3068</v>
      </c>
      <c r="E1497" s="51">
        <v>2.02600000000604E14</v>
      </c>
      <c r="F1497" s="53" t="s">
        <v>120</v>
      </c>
      <c r="G1497" s="108">
        <f t="array" ref="G1497">IF(F1497&lt;&gt;"",INDEX(tb_MainDatabase[Barcode],MATCH(F1497,tb_MainDatabase[Link],0)),"")</f>
        <v>8857128012160</v>
      </c>
      <c r="H1497" s="62" t="str">
        <f t="array" ref="H1497">IF(F1497&lt;&gt;"",INDEX(tb_MainDatabase[Grand],MATCH(F1497,tb_MainDatabase[Link],0)),"")</f>
        <v>EDP</v>
      </c>
      <c r="I1497" s="62" t="str">
        <f t="array" ref="I1497">IF(F1497&lt;&gt;"",INDEX(tb_MainDatabase[Size],MATCH(F1497,tb_MainDatabase[Link],0)),"")</f>
        <v>10 ml.</v>
      </c>
      <c r="J1497" s="65">
        <v>1.0</v>
      </c>
      <c r="K1497" s="57">
        <f t="array" ref="K1497">IF(F1497&lt;&gt;"",INDEX(tb_MainDatabase[ราคา],MATCH(F1497,tb_MainDatabase[Link],0)),"")*J1497</f>
        <v>450</v>
      </c>
      <c r="L1497" s="65">
        <v>450.0</v>
      </c>
      <c r="M1497" s="57">
        <f t="shared" si="2"/>
        <v>0</v>
      </c>
      <c r="N1497" s="75">
        <f t="shared" si="3"/>
        <v>0</v>
      </c>
      <c r="O1497" s="77"/>
      <c r="P1497" s="107"/>
      <c r="Q1497" s="80"/>
      <c r="R1497" s="84">
        <f t="shared" si="4"/>
        <v>0</v>
      </c>
      <c r="S1497" s="84"/>
      <c r="T1497" s="84"/>
    </row>
    <row r="1498" ht="22.5" customHeight="1">
      <c r="A1498" s="41" t="s">
        <v>1191</v>
      </c>
      <c r="B1498" s="44">
        <v>46124.0</v>
      </c>
      <c r="C1498" s="46" t="s">
        <v>2829</v>
      </c>
      <c r="D1498" s="48" t="s">
        <v>3068</v>
      </c>
      <c r="E1498" s="51">
        <v>2.02600000000604E14</v>
      </c>
      <c r="F1498" s="53" t="s">
        <v>146</v>
      </c>
      <c r="G1498" s="57">
        <f t="array" ref="G1498">IF(F1498&lt;&gt;"",INDEX(tb_MainDatabase[Barcode],MATCH(F1498,tb_MainDatabase[Link],0)),"")</f>
        <v>8857128012026</v>
      </c>
      <c r="H1498" s="62" t="str">
        <f t="array" ref="H1498">IF(F1498&lt;&gt;"",INDEX(tb_MainDatabase[Grand],MATCH(F1498,tb_MainDatabase[Link],0)),"")</f>
        <v>EDP</v>
      </c>
      <c r="I1498" s="62" t="str">
        <f t="array" ref="I1498">IF(F1498&lt;&gt;"",INDEX(tb_MainDatabase[Size],MATCH(F1498,tb_MainDatabase[Link],0)),"")</f>
        <v>10 ml.</v>
      </c>
      <c r="J1498" s="65">
        <v>1.0</v>
      </c>
      <c r="K1498" s="57">
        <f t="array" ref="K1498">IF(F1498&lt;&gt;"",INDEX(tb_MainDatabase[ราคา],MATCH(F1498,tb_MainDatabase[Link],0)),"")*J1498</f>
        <v>450</v>
      </c>
      <c r="L1498" s="65">
        <v>450.0</v>
      </c>
      <c r="M1498" s="57">
        <f t="shared" si="2"/>
        <v>0</v>
      </c>
      <c r="N1498" s="75">
        <f t="shared" si="3"/>
        <v>0</v>
      </c>
      <c r="O1498" s="77"/>
      <c r="P1498" s="107"/>
      <c r="Q1498" s="80"/>
      <c r="R1498" s="84">
        <f t="shared" si="4"/>
        <v>0</v>
      </c>
      <c r="S1498" s="84"/>
      <c r="T1498" s="84"/>
    </row>
    <row r="1499" ht="22.5" customHeight="1">
      <c r="A1499" s="41" t="s">
        <v>1191</v>
      </c>
      <c r="B1499" s="44">
        <v>46124.0</v>
      </c>
      <c r="C1499" s="46" t="s">
        <v>2829</v>
      </c>
      <c r="D1499" s="48" t="s">
        <v>3074</v>
      </c>
      <c r="E1499" s="51">
        <v>2.02600000000605E14</v>
      </c>
      <c r="F1499" s="53" t="s">
        <v>129</v>
      </c>
      <c r="G1499" s="57">
        <f t="array" ref="G1499">IF(F1499&lt;&gt;"",INDEX(tb_MainDatabase[Barcode],MATCH(F1499,tb_MainDatabase[Link],0)),"")</f>
        <v>8857128012034</v>
      </c>
      <c r="H1499" s="62" t="str">
        <f t="array" ref="H1499">IF(F1499&lt;&gt;"",INDEX(tb_MainDatabase[Grand],MATCH(F1499,tb_MainDatabase[Link],0)),"")</f>
        <v>EDP</v>
      </c>
      <c r="I1499" s="62" t="str">
        <f t="array" ref="I1499">IF(F1499&lt;&gt;"",INDEX(tb_MainDatabase[Size],MATCH(F1499,tb_MainDatabase[Link],0)),"")</f>
        <v>10 ml.</v>
      </c>
      <c r="J1499" s="65">
        <v>1.0</v>
      </c>
      <c r="K1499" s="57">
        <f t="array" ref="K1499">IF(F1499&lt;&gt;"",INDEX(tb_MainDatabase[ราคา],MATCH(F1499,tb_MainDatabase[Link],0)),"")*J1499</f>
        <v>450</v>
      </c>
      <c r="L1499" s="65">
        <v>50.0</v>
      </c>
      <c r="M1499" s="57">
        <f t="shared" si="2"/>
        <v>400</v>
      </c>
      <c r="N1499" s="75">
        <f t="shared" si="3"/>
        <v>400</v>
      </c>
      <c r="O1499" s="77" t="s">
        <v>60</v>
      </c>
      <c r="P1499" s="142">
        <v>46124.0</v>
      </c>
      <c r="Q1499" s="80">
        <v>0.5368055555555555</v>
      </c>
      <c r="R1499" s="84" t="str">
        <f t="shared" si="4"/>
        <v>1775973142382818678</v>
      </c>
      <c r="S1499" s="84"/>
      <c r="T1499" s="84"/>
    </row>
    <row r="1500" ht="22.5" customHeight="1">
      <c r="A1500" s="41" t="s">
        <v>1191</v>
      </c>
      <c r="B1500" s="44">
        <v>46124.0</v>
      </c>
      <c r="C1500" s="46" t="s">
        <v>2829</v>
      </c>
      <c r="D1500" s="48" t="s">
        <v>3077</v>
      </c>
      <c r="E1500" s="51">
        <v>2.02600000000606E14</v>
      </c>
      <c r="F1500" s="53" t="s">
        <v>309</v>
      </c>
      <c r="G1500" s="57">
        <f t="array" ref="G1500">IF(F1500&lt;&gt;"",INDEX(tb_MainDatabase[Barcode],MATCH(F1500,tb_MainDatabase[Link],0)),"")</f>
        <v>8857128012007</v>
      </c>
      <c r="H1500" s="62" t="str">
        <f t="array" ref="H1500">IF(F1500&lt;&gt;"",INDEX(tb_MainDatabase[Grand],MATCH(F1500,tb_MainDatabase[Link],0)),"")</f>
        <v>EDP+</v>
      </c>
      <c r="I1500" s="62" t="str">
        <f t="array" ref="I1500">IF(F1500&lt;&gt;"",INDEX(tb_MainDatabase[Size],MATCH(F1500,tb_MainDatabase[Link],0)),"")</f>
        <v>30 ml.</v>
      </c>
      <c r="J1500" s="65">
        <v>1.0</v>
      </c>
      <c r="K1500" s="57">
        <f t="array" ref="K1500">IF(F1500&lt;&gt;"",INDEX(tb_MainDatabase[ราคา],MATCH(F1500,tb_MainDatabase[Link],0)),"")*J1500</f>
        <v>1890</v>
      </c>
      <c r="L1500" s="65">
        <v>100.0</v>
      </c>
      <c r="M1500" s="57">
        <f t="shared" si="2"/>
        <v>1790</v>
      </c>
      <c r="N1500" s="75">
        <f t="shared" si="3"/>
        <v>1790</v>
      </c>
      <c r="O1500" s="77" t="s">
        <v>370</v>
      </c>
      <c r="P1500" s="142">
        <v>46124.0</v>
      </c>
      <c r="Q1500" s="80">
        <v>0.6013888888888889</v>
      </c>
      <c r="R1500" s="84" t="str">
        <f t="shared" si="4"/>
        <v>1775978720770486609</v>
      </c>
      <c r="S1500" s="84"/>
      <c r="T1500" s="84"/>
    </row>
    <row r="1501" ht="22.5" customHeight="1">
      <c r="A1501" s="41" t="s">
        <v>1191</v>
      </c>
      <c r="B1501" s="44">
        <v>46124.0</v>
      </c>
      <c r="C1501" s="46" t="s">
        <v>2829</v>
      </c>
      <c r="D1501" s="48" t="s">
        <v>3077</v>
      </c>
      <c r="E1501" s="51">
        <v>2.02600000000606E14</v>
      </c>
      <c r="F1501" s="53" t="s">
        <v>386</v>
      </c>
      <c r="G1501" s="57">
        <f t="array" ref="G1501">IF(F1501&lt;&gt;"",INDEX(tb_MainDatabase[Barcode],MATCH(F1501,tb_MainDatabase[Link],0)),"")</f>
        <v>8857128012070</v>
      </c>
      <c r="H1501" s="62" t="str">
        <f t="array" ref="H1501">IF(F1501&lt;&gt;"",INDEX(tb_MainDatabase[Grand],MATCH(F1501,tb_MainDatabase[Link],0)),"")</f>
        <v>EDP</v>
      </c>
      <c r="I1501" s="62" t="str">
        <f t="array" ref="I1501">IF(F1501&lt;&gt;"",INDEX(tb_MainDatabase[Size],MATCH(F1501,tb_MainDatabase[Link],0)),"")</f>
        <v>10 ml.</v>
      </c>
      <c r="J1501" s="65">
        <v>1.0</v>
      </c>
      <c r="K1501" s="57">
        <f t="array" ref="K1501">IF(F1501&lt;&gt;"",INDEX(tb_MainDatabase[ราคา],MATCH(F1501,tb_MainDatabase[Link],0)),"")*J1501</f>
        <v>450</v>
      </c>
      <c r="L1501" s="65">
        <v>450.0</v>
      </c>
      <c r="M1501" s="57">
        <f t="shared" si="2"/>
        <v>0</v>
      </c>
      <c r="N1501" s="75">
        <f t="shared" si="3"/>
        <v>0</v>
      </c>
      <c r="O1501" s="77"/>
      <c r="P1501" s="107"/>
      <c r="Q1501" s="80"/>
      <c r="R1501" s="84">
        <f t="shared" si="4"/>
        <v>0</v>
      </c>
      <c r="S1501" s="84"/>
      <c r="T1501" s="84"/>
    </row>
    <row r="1502" ht="22.5" customHeight="1">
      <c r="A1502" s="41" t="s">
        <v>1191</v>
      </c>
      <c r="B1502" s="44">
        <v>46124.0</v>
      </c>
      <c r="C1502" s="46" t="s">
        <v>2829</v>
      </c>
      <c r="D1502" s="48" t="s">
        <v>3081</v>
      </c>
      <c r="E1502" s="51">
        <v>2.02600000000607E14</v>
      </c>
      <c r="F1502" s="53" t="s">
        <v>141</v>
      </c>
      <c r="G1502" s="57">
        <f t="array" ref="G1502">IF(F1502&lt;&gt;"",INDEX(tb_MainDatabase[Barcode],MATCH(F1502,tb_MainDatabase[Link],0)),"")</f>
        <v>8857128012037</v>
      </c>
      <c r="H1502" s="62" t="str">
        <f t="array" ref="H1502">IF(F1502&lt;&gt;"",INDEX(tb_MainDatabase[Grand],MATCH(F1502,tb_MainDatabase[Link],0)),"")</f>
        <v>EDP</v>
      </c>
      <c r="I1502" s="62" t="str">
        <f t="array" ref="I1502">IF(F1502&lt;&gt;"",INDEX(tb_MainDatabase[Size],MATCH(F1502,tb_MainDatabase[Link],0)),"")</f>
        <v>10 ml.</v>
      </c>
      <c r="J1502" s="65">
        <v>2.0</v>
      </c>
      <c r="K1502" s="57">
        <f t="array" ref="K1502">IF(F1502&lt;&gt;"",INDEX(tb_MainDatabase[ราคา],MATCH(F1502,tb_MainDatabase[Link],0)),"")*J1502</f>
        <v>900</v>
      </c>
      <c r="L1502" s="65">
        <v>50.0</v>
      </c>
      <c r="M1502" s="57">
        <f t="shared" si="2"/>
        <v>800</v>
      </c>
      <c r="N1502" s="75">
        <f t="shared" si="3"/>
        <v>800</v>
      </c>
      <c r="O1502" s="77" t="s">
        <v>370</v>
      </c>
      <c r="P1502" s="142">
        <v>46124.0</v>
      </c>
      <c r="Q1502" s="80">
        <v>0.6145833333333334</v>
      </c>
      <c r="R1502" s="84" t="str">
        <f t="shared" si="4"/>
        <v>1775979890269123298</v>
      </c>
      <c r="S1502" s="84"/>
      <c r="T1502" s="84"/>
    </row>
    <row r="1503" ht="22.5" customHeight="1">
      <c r="A1503" s="41" t="s">
        <v>1191</v>
      </c>
      <c r="B1503" s="44">
        <v>46124.0</v>
      </c>
      <c r="C1503" s="46" t="s">
        <v>2829</v>
      </c>
      <c r="D1503" s="48" t="s">
        <v>3083</v>
      </c>
      <c r="E1503" s="51">
        <v>2.02600000000608E14</v>
      </c>
      <c r="F1503" s="53" t="s">
        <v>94</v>
      </c>
      <c r="G1503" s="57">
        <f t="array" ref="G1503">IF(F1503&lt;&gt;"",INDEX(tb_MainDatabase[Barcode],MATCH(F1503,tb_MainDatabase[Link],0)),"")</f>
        <v>8857128012039</v>
      </c>
      <c r="H1503" s="62" t="str">
        <f t="array" ref="H1503">IF(F1503&lt;&gt;"",INDEX(tb_MainDatabase[Grand],MATCH(F1503,tb_MainDatabase[Link],0)),"")</f>
        <v>EDP</v>
      </c>
      <c r="I1503" s="62" t="str">
        <f t="array" ref="I1503">IF(F1503&lt;&gt;"",INDEX(tb_MainDatabase[Size],MATCH(F1503,tb_MainDatabase[Link],0)),"")</f>
        <v>10 ml.</v>
      </c>
      <c r="J1503" s="65">
        <v>1.0</v>
      </c>
      <c r="K1503" s="57">
        <f t="array" ref="K1503">IF(F1503&lt;&gt;"",INDEX(tb_MainDatabase[ราคา],MATCH(F1503,tb_MainDatabase[Link],0)),"")*J1503</f>
        <v>450</v>
      </c>
      <c r="L1503" s="65">
        <v>50.0</v>
      </c>
      <c r="M1503" s="57">
        <f t="shared" si="2"/>
        <v>400</v>
      </c>
      <c r="N1503" s="75">
        <f t="shared" si="3"/>
        <v>400</v>
      </c>
      <c r="O1503" s="77" t="s">
        <v>60</v>
      </c>
      <c r="P1503" s="142">
        <v>46124.0</v>
      </c>
      <c r="Q1503" s="80">
        <v>0.6680555555555555</v>
      </c>
      <c r="R1503" s="84" t="str">
        <f t="shared" si="4"/>
        <v>1775984537106276041</v>
      </c>
      <c r="S1503" s="84"/>
      <c r="T1503" s="84"/>
    </row>
    <row r="1504" ht="22.5" customHeight="1">
      <c r="A1504" s="41" t="s">
        <v>1191</v>
      </c>
      <c r="B1504" s="44">
        <v>46124.0</v>
      </c>
      <c r="C1504" s="46" t="s">
        <v>2829</v>
      </c>
      <c r="D1504" s="48" t="s">
        <v>3086</v>
      </c>
      <c r="E1504" s="51">
        <v>2.02600000000609E14</v>
      </c>
      <c r="F1504" s="53" t="s">
        <v>77</v>
      </c>
      <c r="G1504" s="57">
        <f t="array" ref="G1504">IF(F1504&lt;&gt;"",INDEX(tb_MainDatabase[Barcode],MATCH(F1504,tb_MainDatabase[Link],0)),"")</f>
        <v>8857128012030</v>
      </c>
      <c r="H1504" s="62" t="str">
        <f t="array" ref="H1504">IF(F1504&lt;&gt;"",INDEX(tb_MainDatabase[Grand],MATCH(F1504,tb_MainDatabase[Link],0)),"")</f>
        <v>EDP</v>
      </c>
      <c r="I1504" s="62" t="str">
        <f t="array" ref="I1504">IF(F1504&lt;&gt;"",INDEX(tb_MainDatabase[Size],MATCH(F1504,tb_MainDatabase[Link],0)),"")</f>
        <v>10 ml.</v>
      </c>
      <c r="J1504" s="65">
        <v>1.0</v>
      </c>
      <c r="K1504" s="57">
        <f t="array" ref="K1504">IF(F1504&lt;&gt;"",INDEX(tb_MainDatabase[ราคา],MATCH(F1504,tb_MainDatabase[Link],0)),"")*J1504</f>
        <v>450</v>
      </c>
      <c r="L1504" s="65">
        <v>50.0</v>
      </c>
      <c r="M1504" s="57">
        <f t="shared" si="2"/>
        <v>400</v>
      </c>
      <c r="N1504" s="75">
        <f t="shared" si="3"/>
        <v>400</v>
      </c>
      <c r="O1504" s="77" t="s">
        <v>370</v>
      </c>
      <c r="P1504" s="142">
        <v>46124.0</v>
      </c>
      <c r="Q1504" s="80">
        <v>0.6763888888888889</v>
      </c>
      <c r="R1504" s="84" t="str">
        <f t="shared" si="4"/>
        <v>1775985200229492911</v>
      </c>
      <c r="S1504" s="84"/>
      <c r="T1504" s="84"/>
    </row>
    <row r="1505" ht="22.5" customHeight="1">
      <c r="A1505" s="41" t="s">
        <v>1191</v>
      </c>
      <c r="B1505" s="44">
        <v>46124.0</v>
      </c>
      <c r="C1505" s="46" t="s">
        <v>2829</v>
      </c>
      <c r="D1505" s="48" t="s">
        <v>3088</v>
      </c>
      <c r="E1505" s="51">
        <v>2.0260000000061E14</v>
      </c>
      <c r="F1505" s="53" t="s">
        <v>148</v>
      </c>
      <c r="G1505" s="57">
        <f t="array" ref="G1505">IF(F1505&lt;&gt;"",INDEX(tb_MainDatabase[Barcode],MATCH(F1505,tb_MainDatabase[Link],0)),"")</f>
        <v>8857128011027</v>
      </c>
      <c r="H1505" s="62" t="str">
        <f t="array" ref="H1505">IF(F1505&lt;&gt;"",INDEX(tb_MainDatabase[Grand],MATCH(F1505,tb_MainDatabase[Link],0)),"")</f>
        <v>EDP</v>
      </c>
      <c r="I1505" s="62" t="str">
        <f t="array" ref="I1505">IF(F1505&lt;&gt;"",INDEX(tb_MainDatabase[Size],MATCH(F1505,tb_MainDatabase[Link],0)),"")</f>
        <v>50 ml.</v>
      </c>
      <c r="J1505" s="65">
        <v>1.0</v>
      </c>
      <c r="K1505" s="57">
        <f t="array" ref="K1505">IF(F1505&lt;&gt;"",INDEX(tb_MainDatabase[ราคา],MATCH(F1505,tb_MainDatabase[Link],0)),"")*J1505</f>
        <v>1890</v>
      </c>
      <c r="L1505" s="65">
        <v>200.0</v>
      </c>
      <c r="M1505" s="57">
        <f t="shared" si="2"/>
        <v>1690</v>
      </c>
      <c r="N1505" s="75">
        <f t="shared" si="3"/>
        <v>1690</v>
      </c>
      <c r="O1505" s="77" t="s">
        <v>370</v>
      </c>
      <c r="P1505" s="142">
        <v>46124.0</v>
      </c>
      <c r="Q1505" s="80">
        <v>0.725</v>
      </c>
      <c r="R1505" s="84" t="str">
        <f t="shared" si="4"/>
        <v>1775989206532892620</v>
      </c>
      <c r="S1505" s="84"/>
      <c r="T1505" s="84"/>
    </row>
    <row r="1506" ht="22.5" customHeight="1">
      <c r="A1506" s="41" t="s">
        <v>1191</v>
      </c>
      <c r="B1506" s="44">
        <v>46124.0</v>
      </c>
      <c r="C1506" s="46" t="s">
        <v>2829</v>
      </c>
      <c r="D1506" s="48" t="s">
        <v>3088</v>
      </c>
      <c r="E1506" s="51">
        <v>2.0260000000061E14</v>
      </c>
      <c r="F1506" s="53" t="s">
        <v>129</v>
      </c>
      <c r="G1506" s="57">
        <f t="array" ref="G1506">IF(F1506&lt;&gt;"",INDEX(tb_MainDatabase[Barcode],MATCH(F1506,tb_MainDatabase[Link],0)),"")</f>
        <v>8857128012034</v>
      </c>
      <c r="H1506" s="62" t="str">
        <f t="array" ref="H1506">IF(F1506&lt;&gt;"",INDEX(tb_MainDatabase[Grand],MATCH(F1506,tb_MainDatabase[Link],0)),"")</f>
        <v>EDP</v>
      </c>
      <c r="I1506" s="62" t="str">
        <f t="array" ref="I1506">IF(F1506&lt;&gt;"",INDEX(tb_MainDatabase[Size],MATCH(F1506,tb_MainDatabase[Link],0)),"")</f>
        <v>10 ml.</v>
      </c>
      <c r="J1506" s="65">
        <v>1.0</v>
      </c>
      <c r="K1506" s="57">
        <f t="array" ref="K1506">IF(F1506&lt;&gt;"",INDEX(tb_MainDatabase[ราคา],MATCH(F1506,tb_MainDatabase[Link],0)),"")*J1506</f>
        <v>450</v>
      </c>
      <c r="L1506" s="65">
        <v>450.0</v>
      </c>
      <c r="M1506" s="57">
        <f t="shared" si="2"/>
        <v>0</v>
      </c>
      <c r="N1506" s="75">
        <f t="shared" si="3"/>
        <v>0</v>
      </c>
      <c r="O1506" s="77"/>
      <c r="P1506" s="107"/>
      <c r="Q1506" s="80"/>
      <c r="R1506" s="84">
        <f t="shared" si="4"/>
        <v>0</v>
      </c>
      <c r="S1506" s="84"/>
      <c r="T1506" s="84"/>
    </row>
    <row r="1507" ht="22.5" customHeight="1">
      <c r="A1507" s="41" t="s">
        <v>1191</v>
      </c>
      <c r="B1507" s="44">
        <v>46124.0</v>
      </c>
      <c r="C1507" s="46" t="s">
        <v>2829</v>
      </c>
      <c r="D1507" s="48" t="s">
        <v>3092</v>
      </c>
      <c r="E1507" s="51">
        <v>2.02600000000611E14</v>
      </c>
      <c r="F1507" s="53" t="s">
        <v>372</v>
      </c>
      <c r="G1507" s="57">
        <f t="array" ref="G1507">IF(F1507&lt;&gt;"",INDEX(tb_MainDatabase[Barcode],MATCH(F1507,tb_MainDatabase[Link],0)),"")</f>
        <v>8857128012032</v>
      </c>
      <c r="H1507" s="62" t="str">
        <f t="array" ref="H1507">IF(F1507&lt;&gt;"",INDEX(tb_MainDatabase[Grand],MATCH(F1507,tb_MainDatabase[Link],0)),"")</f>
        <v>EDP</v>
      </c>
      <c r="I1507" s="62" t="str">
        <f t="array" ref="I1507">IF(F1507&lt;&gt;"",INDEX(tb_MainDatabase[Size],MATCH(F1507,tb_MainDatabase[Link],0)),"")</f>
        <v>10 ml.</v>
      </c>
      <c r="J1507" s="65">
        <v>1.0</v>
      </c>
      <c r="K1507" s="57">
        <f t="array" ref="K1507">IF(F1507&lt;&gt;"",INDEX(tb_MainDatabase[ราคา],MATCH(F1507,tb_MainDatabase[Link],0)),"")*J1507</f>
        <v>450</v>
      </c>
      <c r="L1507" s="65">
        <v>50.0</v>
      </c>
      <c r="M1507" s="57">
        <f t="shared" si="2"/>
        <v>400</v>
      </c>
      <c r="N1507" s="75">
        <f t="shared" si="3"/>
        <v>400</v>
      </c>
      <c r="O1507" s="77" t="s">
        <v>133</v>
      </c>
      <c r="P1507" s="142">
        <v>46124.0</v>
      </c>
      <c r="Q1507" s="80">
        <v>0.7513888888888889</v>
      </c>
      <c r="R1507" s="84" t="str">
        <f t="shared" si="4"/>
        <v>1775991736722298447</v>
      </c>
      <c r="S1507" s="84"/>
      <c r="T1507" s="84"/>
    </row>
    <row r="1508" ht="22.5" customHeight="1">
      <c r="A1508" s="41" t="s">
        <v>1191</v>
      </c>
      <c r="B1508" s="44">
        <v>46124.0</v>
      </c>
      <c r="C1508" s="46" t="s">
        <v>2829</v>
      </c>
      <c r="D1508" s="48" t="s">
        <v>3095</v>
      </c>
      <c r="E1508" s="51">
        <v>2.02600000000612E14</v>
      </c>
      <c r="F1508" s="53" t="s">
        <v>180</v>
      </c>
      <c r="G1508" s="57">
        <f t="array" ref="G1508">IF(F1508&lt;&gt;"",INDEX(tb_MainDatabase[Barcode],MATCH(F1508,tb_MainDatabase[Link],0)),"")</f>
        <v>8857128012108</v>
      </c>
      <c r="H1508" s="62" t="str">
        <f t="array" ref="H1508">IF(F1508&lt;&gt;"",INDEX(tb_MainDatabase[Grand],MATCH(F1508,tb_MainDatabase[Link],0)),"")</f>
        <v>EDP+</v>
      </c>
      <c r="I1508" s="62" t="str">
        <f t="array" ref="I1508">IF(F1508&lt;&gt;"",INDEX(tb_MainDatabase[Size],MATCH(F1508,tb_MainDatabase[Link],0)),"")</f>
        <v>10 ml.</v>
      </c>
      <c r="J1508" s="65">
        <v>1.0</v>
      </c>
      <c r="K1508" s="57">
        <f t="array" ref="K1508">IF(F1508&lt;&gt;"",INDEX(tb_MainDatabase[ราคา],MATCH(F1508,tb_MainDatabase[Link],0)),"")*J1508</f>
        <v>650</v>
      </c>
      <c r="L1508" s="65">
        <v>50.0</v>
      </c>
      <c r="M1508" s="57">
        <f t="shared" si="2"/>
        <v>600</v>
      </c>
      <c r="N1508" s="75">
        <f t="shared" si="3"/>
        <v>600</v>
      </c>
      <c r="O1508" s="77" t="s">
        <v>58</v>
      </c>
      <c r="P1508" s="142">
        <v>46124.0</v>
      </c>
      <c r="Q1508" s="80">
        <v>0.7645833333333333</v>
      </c>
      <c r="R1508" s="84" t="str">
        <f t="shared" si="4"/>
        <v>1775992830286144900</v>
      </c>
      <c r="S1508" s="84"/>
      <c r="T1508" s="84"/>
    </row>
    <row r="1509" ht="22.5" customHeight="1">
      <c r="A1509" s="41" t="s">
        <v>1191</v>
      </c>
      <c r="B1509" s="44">
        <v>46124.0</v>
      </c>
      <c r="C1509" s="46" t="s">
        <v>2829</v>
      </c>
      <c r="D1509" s="48" t="s">
        <v>3097</v>
      </c>
      <c r="E1509" s="51">
        <v>2.02600000000613E14</v>
      </c>
      <c r="F1509" s="53" t="s">
        <v>77</v>
      </c>
      <c r="G1509" s="57">
        <f t="array" ref="G1509">IF(F1509&lt;&gt;"",INDEX(tb_MainDatabase[Barcode],MATCH(F1509,tb_MainDatabase[Link],0)),"")</f>
        <v>8857128012030</v>
      </c>
      <c r="H1509" s="62" t="str">
        <f t="array" ref="H1509">IF(F1509&lt;&gt;"",INDEX(tb_MainDatabase[Grand],MATCH(F1509,tb_MainDatabase[Link],0)),"")</f>
        <v>EDP</v>
      </c>
      <c r="I1509" s="62" t="str">
        <f t="array" ref="I1509">IF(F1509&lt;&gt;"",INDEX(tb_MainDatabase[Size],MATCH(F1509,tb_MainDatabase[Link],0)),"")</f>
        <v>10 ml.</v>
      </c>
      <c r="J1509" s="65">
        <v>1.0</v>
      </c>
      <c r="K1509" s="57">
        <f t="array" ref="K1509">IF(F1509&lt;&gt;"",INDEX(tb_MainDatabase[ราคา],MATCH(F1509,tb_MainDatabase[Link],0)),"")*J1509</f>
        <v>450</v>
      </c>
      <c r="L1509" s="65">
        <v>50.0</v>
      </c>
      <c r="M1509" s="57">
        <f t="shared" si="2"/>
        <v>400</v>
      </c>
      <c r="N1509" s="75">
        <f t="shared" si="3"/>
        <v>800</v>
      </c>
      <c r="O1509" s="77" t="s">
        <v>60</v>
      </c>
      <c r="P1509" s="142">
        <v>46124.0</v>
      </c>
      <c r="Q1509" s="80">
        <v>0.7930555555555555</v>
      </c>
      <c r="R1509" s="84" t="str">
        <f t="shared" si="4"/>
        <v>1775995313728998894</v>
      </c>
      <c r="S1509" s="84"/>
      <c r="T1509" s="84"/>
    </row>
    <row r="1510" ht="22.5" customHeight="1">
      <c r="A1510" s="41" t="s">
        <v>1191</v>
      </c>
      <c r="B1510" s="44">
        <v>46124.0</v>
      </c>
      <c r="C1510" s="46" t="s">
        <v>2829</v>
      </c>
      <c r="D1510" s="48" t="s">
        <v>3097</v>
      </c>
      <c r="E1510" s="51">
        <v>2.02600000000613E14</v>
      </c>
      <c r="F1510" s="53" t="s">
        <v>141</v>
      </c>
      <c r="G1510" s="57">
        <f t="array" ref="G1510">IF(F1510&lt;&gt;"",INDEX(tb_MainDatabase[Barcode],MATCH(F1510,tb_MainDatabase[Link],0)),"")</f>
        <v>8857128012037</v>
      </c>
      <c r="H1510" s="62" t="str">
        <f t="array" ref="H1510">IF(F1510&lt;&gt;"",INDEX(tb_MainDatabase[Grand],MATCH(F1510,tb_MainDatabase[Link],0)),"")</f>
        <v>EDP</v>
      </c>
      <c r="I1510" s="62" t="str">
        <f t="array" ref="I1510">IF(F1510&lt;&gt;"",INDEX(tb_MainDatabase[Size],MATCH(F1510,tb_MainDatabase[Link],0)),"")</f>
        <v>10 ml.</v>
      </c>
      <c r="J1510" s="65">
        <v>1.0</v>
      </c>
      <c r="K1510" s="57">
        <f t="array" ref="K1510">IF(F1510&lt;&gt;"",INDEX(tb_MainDatabase[ราคา],MATCH(F1510,tb_MainDatabase[Link],0)),"")*J1510</f>
        <v>450</v>
      </c>
      <c r="L1510" s="65">
        <v>50.0</v>
      </c>
      <c r="M1510" s="57">
        <f t="shared" si="2"/>
        <v>400</v>
      </c>
      <c r="N1510" s="75">
        <f t="shared" si="3"/>
        <v>0</v>
      </c>
      <c r="O1510" s="77"/>
      <c r="P1510" s="107"/>
      <c r="Q1510" s="80"/>
      <c r="R1510" s="84">
        <f t="shared" si="4"/>
        <v>0</v>
      </c>
      <c r="S1510" s="84"/>
      <c r="T1510" s="84"/>
    </row>
    <row r="1511" ht="22.5" customHeight="1">
      <c r="A1511" s="41" t="s">
        <v>1191</v>
      </c>
      <c r="B1511" s="44">
        <v>46125.0</v>
      </c>
      <c r="C1511" s="46" t="s">
        <v>3028</v>
      </c>
      <c r="D1511" s="48" t="s">
        <v>3101</v>
      </c>
      <c r="E1511" s="51">
        <v>2.02600000000614E14</v>
      </c>
      <c r="F1511" s="53" t="s">
        <v>141</v>
      </c>
      <c r="G1511" s="57">
        <f t="array" ref="G1511">IF(F1511&lt;&gt;"",INDEX(tb_MainDatabase[Barcode],MATCH(F1511,tb_MainDatabase[Link],0)),"")</f>
        <v>8857128012037</v>
      </c>
      <c r="H1511" s="62" t="str">
        <f t="array" ref="H1511">IF(F1511&lt;&gt;"",INDEX(tb_MainDatabase[Grand],MATCH(F1511,tb_MainDatabase[Link],0)),"")</f>
        <v>EDP</v>
      </c>
      <c r="I1511" s="62" t="str">
        <f t="array" ref="I1511">IF(F1511&lt;&gt;"",INDEX(tb_MainDatabase[Size],MATCH(F1511,tb_MainDatabase[Link],0)),"")</f>
        <v>10 ml.</v>
      </c>
      <c r="J1511" s="65">
        <v>1.0</v>
      </c>
      <c r="K1511" s="57">
        <f t="array" ref="K1511">IF(F1511&lt;&gt;"",INDEX(tb_MainDatabase[ราคา],MATCH(F1511,tb_MainDatabase[Link],0)),"")*J1511</f>
        <v>450</v>
      </c>
      <c r="L1511" s="65">
        <v>50.0</v>
      </c>
      <c r="M1511" s="57">
        <f t="shared" si="2"/>
        <v>400</v>
      </c>
      <c r="N1511" s="75">
        <f t="shared" si="3"/>
        <v>400</v>
      </c>
      <c r="O1511" s="77" t="s">
        <v>60</v>
      </c>
      <c r="P1511" s="142">
        <v>46125.0</v>
      </c>
      <c r="Q1511" s="80">
        <v>0.49583333333333335</v>
      </c>
      <c r="R1511" s="84" t="str">
        <f t="shared" si="4"/>
        <v>1776056172808268956</v>
      </c>
      <c r="S1511" s="84"/>
      <c r="T1511" s="84"/>
    </row>
    <row r="1512" ht="22.5" customHeight="1">
      <c r="A1512" s="41" t="s">
        <v>1191</v>
      </c>
      <c r="B1512" s="44">
        <v>46125.0</v>
      </c>
      <c r="C1512" s="46" t="s">
        <v>3028</v>
      </c>
      <c r="D1512" s="48" t="s">
        <v>3103</v>
      </c>
      <c r="E1512" s="51">
        <v>2.02600000000616E14</v>
      </c>
      <c r="F1512" s="53" t="s">
        <v>321</v>
      </c>
      <c r="G1512" s="57">
        <f t="array" ref="G1512">IF(F1512&lt;&gt;"",INDEX(tb_MainDatabase[Barcode],MATCH(F1512,tb_MainDatabase[Link],0)),"")</f>
        <v>8857128011591</v>
      </c>
      <c r="H1512" s="62" t="str">
        <f t="array" ref="H1512">IF(F1512&lt;&gt;"",INDEX(tb_MainDatabase[Grand],MATCH(F1512,tb_MainDatabase[Link],0)),"")</f>
        <v>PARFUM</v>
      </c>
      <c r="I1512" s="62" t="str">
        <f t="array" ref="I1512">IF(F1512&lt;&gt;"",INDEX(tb_MainDatabase[Size],MATCH(F1512,tb_MainDatabase[Link],0)),"")</f>
        <v>50 ml.</v>
      </c>
      <c r="J1512" s="65">
        <v>1.0</v>
      </c>
      <c r="K1512" s="57">
        <f t="array" ref="K1512">IF(F1512&lt;&gt;"",INDEX(tb_MainDatabase[ราคา],MATCH(F1512,tb_MainDatabase[Link],0)),"")*J1512</f>
        <v>3040</v>
      </c>
      <c r="L1512" s="65">
        <v>150.0</v>
      </c>
      <c r="M1512" s="57">
        <f t="shared" si="2"/>
        <v>2890</v>
      </c>
      <c r="N1512" s="75">
        <f t="shared" si="3"/>
        <v>13020</v>
      </c>
      <c r="O1512" s="77" t="s">
        <v>133</v>
      </c>
      <c r="P1512" s="142">
        <v>46125.0</v>
      </c>
      <c r="Q1512" s="80">
        <v>0.6451388888888889</v>
      </c>
      <c r="R1512" s="84" t="str">
        <f t="shared" si="4"/>
        <v>1776065865857360427</v>
      </c>
      <c r="S1512" s="84"/>
      <c r="T1512" s="84"/>
    </row>
    <row r="1513" ht="22.5" customHeight="1">
      <c r="A1513" s="41" t="s">
        <v>1191</v>
      </c>
      <c r="B1513" s="44">
        <v>46125.0</v>
      </c>
      <c r="C1513" s="46" t="s">
        <v>3028</v>
      </c>
      <c r="D1513" s="48" t="s">
        <v>3103</v>
      </c>
      <c r="E1513" s="51">
        <v>2.02600000000616E14</v>
      </c>
      <c r="F1513" s="53" t="s">
        <v>172</v>
      </c>
      <c r="G1513" s="57">
        <f t="array" ref="G1513">IF(F1513&lt;&gt;"",INDEX(tb_MainDatabase[Barcode],MATCH(F1513,tb_MainDatabase[Link],0)),"")</f>
        <v>8857128012005</v>
      </c>
      <c r="H1513" s="62" t="str">
        <f t="array" ref="H1513">IF(F1513&lt;&gt;"",INDEX(tb_MainDatabase[Grand],MATCH(F1513,tb_MainDatabase[Link],0)),"")</f>
        <v>EDP+</v>
      </c>
      <c r="I1513" s="62" t="str">
        <f t="array" ref="I1513">IF(F1513&lt;&gt;"",INDEX(tb_MainDatabase[Size],MATCH(F1513,tb_MainDatabase[Link],0)),"")</f>
        <v>30 ml.</v>
      </c>
      <c r="J1513" s="65">
        <v>1.0</v>
      </c>
      <c r="K1513" s="57">
        <f t="array" ref="K1513">IF(F1513&lt;&gt;"",INDEX(tb_MainDatabase[ราคา],MATCH(F1513,tb_MainDatabase[Link],0)),"")*J1513</f>
        <v>1890</v>
      </c>
      <c r="L1513" s="65">
        <v>100.0</v>
      </c>
      <c r="M1513" s="57">
        <f t="shared" si="2"/>
        <v>1790</v>
      </c>
      <c r="N1513" s="75">
        <f t="shared" si="3"/>
        <v>0</v>
      </c>
      <c r="O1513" s="77"/>
      <c r="P1513" s="107"/>
      <c r="Q1513" s="80"/>
      <c r="R1513" s="84">
        <f t="shared" si="4"/>
        <v>0</v>
      </c>
      <c r="S1513" s="84"/>
      <c r="T1513" s="84"/>
    </row>
    <row r="1514" ht="22.5" customHeight="1">
      <c r="A1514" s="41" t="s">
        <v>1191</v>
      </c>
      <c r="B1514" s="44">
        <v>46125.0</v>
      </c>
      <c r="C1514" s="46" t="s">
        <v>3028</v>
      </c>
      <c r="D1514" s="48" t="s">
        <v>3103</v>
      </c>
      <c r="E1514" s="51">
        <v>2.02600000000616E14</v>
      </c>
      <c r="F1514" s="53" t="s">
        <v>309</v>
      </c>
      <c r="G1514" s="57">
        <f t="array" ref="G1514">IF(F1514&lt;&gt;"",INDEX(tb_MainDatabase[Barcode],MATCH(F1514,tb_MainDatabase[Link],0)),"")</f>
        <v>8857128012007</v>
      </c>
      <c r="H1514" s="62" t="str">
        <f t="array" ref="H1514">IF(F1514&lt;&gt;"",INDEX(tb_MainDatabase[Grand],MATCH(F1514,tb_MainDatabase[Link],0)),"")</f>
        <v>EDP+</v>
      </c>
      <c r="I1514" s="62" t="str">
        <f t="array" ref="I1514">IF(F1514&lt;&gt;"",INDEX(tb_MainDatabase[Size],MATCH(F1514,tb_MainDatabase[Link],0)),"")</f>
        <v>30 ml.</v>
      </c>
      <c r="J1514" s="65">
        <v>1.0</v>
      </c>
      <c r="K1514" s="57">
        <f t="array" ref="K1514">IF(F1514&lt;&gt;"",INDEX(tb_MainDatabase[ราคา],MATCH(F1514,tb_MainDatabase[Link],0)),"")*J1514</f>
        <v>1890</v>
      </c>
      <c r="L1514" s="65">
        <v>100.0</v>
      </c>
      <c r="M1514" s="57">
        <f t="shared" si="2"/>
        <v>1790</v>
      </c>
      <c r="N1514" s="75">
        <f t="shared" si="3"/>
        <v>0</v>
      </c>
      <c r="O1514" s="77"/>
      <c r="P1514" s="107"/>
      <c r="Q1514" s="80"/>
      <c r="R1514" s="84">
        <f t="shared" si="4"/>
        <v>0</v>
      </c>
      <c r="S1514" s="84"/>
      <c r="T1514" s="84"/>
    </row>
    <row r="1515" ht="22.5" customHeight="1">
      <c r="A1515" s="41" t="s">
        <v>1191</v>
      </c>
      <c r="B1515" s="44">
        <v>46125.0</v>
      </c>
      <c r="C1515" s="46" t="s">
        <v>3028</v>
      </c>
      <c r="D1515" s="48" t="s">
        <v>3103</v>
      </c>
      <c r="E1515" s="51">
        <v>2.02600000000616E14</v>
      </c>
      <c r="F1515" s="53" t="s">
        <v>3111</v>
      </c>
      <c r="G1515" s="57">
        <f t="array" ref="G1515">IF(F1515&lt;&gt;"",INDEX(tb_MainDatabase[Barcode],MATCH(F1515,tb_MainDatabase[Link],0)),"")</f>
        <v>8857128012009</v>
      </c>
      <c r="H1515" s="62" t="str">
        <f t="array" ref="H1515">IF(F1515&lt;&gt;"",INDEX(tb_MainDatabase[Grand],MATCH(F1515,tb_MainDatabase[Link],0)),"")</f>
        <v>EDP+</v>
      </c>
      <c r="I1515" s="62" t="str">
        <f t="array" ref="I1515">IF(F1515&lt;&gt;"",INDEX(tb_MainDatabase[Size],MATCH(F1515,tb_MainDatabase[Link],0)),"")</f>
        <v>30 ml.</v>
      </c>
      <c r="J1515" s="65">
        <v>1.0</v>
      </c>
      <c r="K1515" s="57">
        <f t="array" ref="K1515">IF(F1515&lt;&gt;"",INDEX(tb_MainDatabase[ราคา],MATCH(F1515,tb_MainDatabase[Link],0)),"")*J1515</f>
        <v>1890</v>
      </c>
      <c r="L1515" s="65">
        <v>100.0</v>
      </c>
      <c r="M1515" s="57">
        <f t="shared" si="2"/>
        <v>1790</v>
      </c>
      <c r="N1515" s="75">
        <f t="shared" si="3"/>
        <v>0</v>
      </c>
      <c r="O1515" s="77"/>
      <c r="P1515" s="107"/>
      <c r="Q1515" s="80"/>
      <c r="R1515" s="84">
        <f t="shared" si="4"/>
        <v>0</v>
      </c>
      <c r="S1515" s="84"/>
      <c r="T1515" s="84"/>
    </row>
    <row r="1516" ht="22.5" customHeight="1">
      <c r="A1516" s="41" t="s">
        <v>1191</v>
      </c>
      <c r="B1516" s="44">
        <v>46125.0</v>
      </c>
      <c r="C1516" s="46" t="s">
        <v>3028</v>
      </c>
      <c r="D1516" s="48" t="s">
        <v>3103</v>
      </c>
      <c r="E1516" s="51">
        <v>2.02600000000616E14</v>
      </c>
      <c r="F1516" s="53" t="s">
        <v>1781</v>
      </c>
      <c r="G1516" s="108">
        <f t="array" ref="G1516">IF(F1516&lt;&gt;"",INDEX(tb_MainDatabase[Barcode],MATCH(F1516,tb_MainDatabase[Link],0)),"")</f>
        <v>8857128012153</v>
      </c>
      <c r="H1516" s="62" t="str">
        <f t="array" ref="H1516">IF(F1516&lt;&gt;"",INDEX(tb_MainDatabase[Grand],MATCH(F1516,tb_MainDatabase[Link],0)),"")</f>
        <v>EDP</v>
      </c>
      <c r="I1516" s="62" t="str">
        <f t="array" ref="I1516">IF(F1516&lt;&gt;"",INDEX(tb_MainDatabase[Size],MATCH(F1516,tb_MainDatabase[Link],0)),"")</f>
        <v>30 ml.</v>
      </c>
      <c r="J1516" s="65">
        <v>1.0</v>
      </c>
      <c r="K1516" s="57">
        <f t="array" ref="K1516">IF(F1516&lt;&gt;"",INDEX(tb_MainDatabase[ราคา],MATCH(F1516,tb_MainDatabase[Link],0)),"")*J1516</f>
        <v>1290</v>
      </c>
      <c r="L1516" s="65">
        <v>100.0</v>
      </c>
      <c r="M1516" s="57">
        <f t="shared" si="2"/>
        <v>1190</v>
      </c>
      <c r="N1516" s="75">
        <f t="shared" si="3"/>
        <v>0</v>
      </c>
      <c r="O1516" s="77"/>
      <c r="P1516" s="107"/>
      <c r="Q1516" s="80"/>
      <c r="R1516" s="84">
        <f t="shared" si="4"/>
        <v>0</v>
      </c>
      <c r="S1516" s="84"/>
      <c r="T1516" s="84"/>
    </row>
    <row r="1517" ht="22.5" customHeight="1">
      <c r="A1517" s="41" t="s">
        <v>1191</v>
      </c>
      <c r="B1517" s="44">
        <v>46125.0</v>
      </c>
      <c r="C1517" s="46" t="s">
        <v>3028</v>
      </c>
      <c r="D1517" s="48" t="s">
        <v>3103</v>
      </c>
      <c r="E1517" s="51">
        <v>2.02600000000616E14</v>
      </c>
      <c r="F1517" s="53" t="s">
        <v>206</v>
      </c>
      <c r="G1517" s="108">
        <f t="array" ref="G1517">IF(F1517&lt;&gt;"",INDEX(tb_MainDatabase[Barcode],MATCH(F1517,tb_MainDatabase[Link],0)),"")</f>
        <v>8857128012159</v>
      </c>
      <c r="H1517" s="62" t="str">
        <f t="array" ref="H1517">IF(F1517&lt;&gt;"",INDEX(tb_MainDatabase[Grand],MATCH(F1517,tb_MainDatabase[Link],0)),"")</f>
        <v>EDP</v>
      </c>
      <c r="I1517" s="62" t="str">
        <f t="array" ref="I1517">IF(F1517&lt;&gt;"",INDEX(tb_MainDatabase[Size],MATCH(F1517,tb_MainDatabase[Link],0)),"")</f>
        <v>30 ml.</v>
      </c>
      <c r="J1517" s="65">
        <v>1.0</v>
      </c>
      <c r="K1517" s="57">
        <f t="array" ref="K1517">IF(F1517&lt;&gt;"",INDEX(tb_MainDatabase[ราคา],MATCH(F1517,tb_MainDatabase[Link],0)),"")*J1517</f>
        <v>1290</v>
      </c>
      <c r="L1517" s="65">
        <v>100.0</v>
      </c>
      <c r="M1517" s="57">
        <f t="shared" si="2"/>
        <v>1190</v>
      </c>
      <c r="N1517" s="75">
        <f t="shared" si="3"/>
        <v>0</v>
      </c>
      <c r="O1517" s="77"/>
      <c r="P1517" s="107"/>
      <c r="Q1517" s="80"/>
      <c r="R1517" s="84">
        <f t="shared" si="4"/>
        <v>0</v>
      </c>
      <c r="S1517" s="84"/>
      <c r="T1517" s="84"/>
    </row>
    <row r="1518" ht="22.5" customHeight="1">
      <c r="A1518" s="41" t="s">
        <v>1191</v>
      </c>
      <c r="B1518" s="44">
        <v>46125.0</v>
      </c>
      <c r="C1518" s="46" t="s">
        <v>3028</v>
      </c>
      <c r="D1518" s="48" t="s">
        <v>3103</v>
      </c>
      <c r="E1518" s="51">
        <v>2.02600000000616E14</v>
      </c>
      <c r="F1518" s="53" t="s">
        <v>581</v>
      </c>
      <c r="G1518" s="108">
        <f t="array" ref="G1518">IF(F1518&lt;&gt;"",INDEX(tb_MainDatabase[Barcode],MATCH(F1518,tb_MainDatabase[Link],0)),"")</f>
        <v>8857128012162</v>
      </c>
      <c r="H1518" s="62" t="str">
        <f t="array" ref="H1518">IF(F1518&lt;&gt;"",INDEX(tb_MainDatabase[Grand],MATCH(F1518,tb_MainDatabase[Link],0)),"")</f>
        <v>EDP</v>
      </c>
      <c r="I1518" s="62" t="str">
        <f t="array" ref="I1518">IF(F1518&lt;&gt;"",INDEX(tb_MainDatabase[Size],MATCH(F1518,tb_MainDatabase[Link],0)),"")</f>
        <v>30 ml.</v>
      </c>
      <c r="J1518" s="65">
        <v>1.0</v>
      </c>
      <c r="K1518" s="57">
        <f t="array" ref="K1518">IF(F1518&lt;&gt;"",INDEX(tb_MainDatabase[ราคา],MATCH(F1518,tb_MainDatabase[Link],0)),"")*J1518</f>
        <v>1290</v>
      </c>
      <c r="L1518" s="65">
        <v>100.0</v>
      </c>
      <c r="M1518" s="57">
        <f t="shared" si="2"/>
        <v>1190</v>
      </c>
      <c r="N1518" s="75">
        <f t="shared" si="3"/>
        <v>0</v>
      </c>
      <c r="O1518" s="77"/>
      <c r="P1518" s="107"/>
      <c r="Q1518" s="80"/>
      <c r="R1518" s="84">
        <f t="shared" si="4"/>
        <v>0</v>
      </c>
      <c r="S1518" s="84"/>
      <c r="T1518" s="84"/>
    </row>
    <row r="1519" ht="22.5" customHeight="1">
      <c r="A1519" s="41" t="s">
        <v>1191</v>
      </c>
      <c r="B1519" s="44">
        <v>46125.0</v>
      </c>
      <c r="C1519" s="46" t="s">
        <v>3028</v>
      </c>
      <c r="D1519" s="48" t="s">
        <v>3103</v>
      </c>
      <c r="E1519" s="51">
        <v>2.02600000000616E14</v>
      </c>
      <c r="F1519" s="53" t="s">
        <v>368</v>
      </c>
      <c r="G1519" s="57">
        <f t="array" ref="G1519">IF(F1519&lt;&gt;"",INDEX(tb_MainDatabase[Barcode],MATCH(F1519,tb_MainDatabase[Link],0)),"")</f>
        <v>8857128011737</v>
      </c>
      <c r="H1519" s="62" t="str">
        <f t="array" ref="H1519">IF(F1519&lt;&gt;"",INDEX(tb_MainDatabase[Grand],MATCH(F1519,tb_MainDatabase[Link],0)),"")</f>
        <v>EDP</v>
      </c>
      <c r="I1519" s="62" t="str">
        <f t="array" ref="I1519">IF(F1519&lt;&gt;"",INDEX(tb_MainDatabase[Size],MATCH(F1519,tb_MainDatabase[Link],0)),"")</f>
        <v>30 ml.</v>
      </c>
      <c r="J1519" s="65">
        <v>1.0</v>
      </c>
      <c r="K1519" s="57">
        <f t="array" ref="K1519">IF(F1519&lt;&gt;"",INDEX(tb_MainDatabase[ราคา],MATCH(F1519,tb_MainDatabase[Link],0)),"")*J1519</f>
        <v>1290</v>
      </c>
      <c r="L1519" s="65">
        <v>100.0</v>
      </c>
      <c r="M1519" s="57">
        <f t="shared" si="2"/>
        <v>1190</v>
      </c>
      <c r="N1519" s="75">
        <f t="shared" si="3"/>
        <v>0</v>
      </c>
      <c r="O1519" s="77"/>
      <c r="P1519" s="107"/>
      <c r="Q1519" s="80"/>
      <c r="R1519" s="84">
        <f t="shared" si="4"/>
        <v>0</v>
      </c>
      <c r="S1519" s="84"/>
      <c r="T1519" s="84"/>
    </row>
    <row r="1520" ht="22.5" customHeight="1">
      <c r="A1520" s="41" t="s">
        <v>1191</v>
      </c>
      <c r="B1520" s="44">
        <v>46125.0</v>
      </c>
      <c r="C1520" s="46" t="s">
        <v>3028</v>
      </c>
      <c r="D1520" s="48" t="s">
        <v>3103</v>
      </c>
      <c r="E1520" s="51">
        <v>2.02600000000616E14</v>
      </c>
      <c r="F1520" s="53" t="s">
        <v>96</v>
      </c>
      <c r="G1520" s="57">
        <f t="array" ref="G1520">IF(F1520&lt;&gt;"",INDEX(tb_MainDatabase[Barcode],MATCH(F1520,tb_MainDatabase[Link],0)),"")</f>
        <v>8857128012019</v>
      </c>
      <c r="H1520" s="62" t="str">
        <f t="array" ref="H1520">IF(F1520&lt;&gt;"",INDEX(tb_MainDatabase[Grand],MATCH(F1520,tb_MainDatabase[Link],0)),"")</f>
        <v>EDP</v>
      </c>
      <c r="I1520" s="62" t="str">
        <f t="array" ref="I1520">IF(F1520&lt;&gt;"",INDEX(tb_MainDatabase[Size],MATCH(F1520,tb_MainDatabase[Link],0)),"")</f>
        <v>50 ml.</v>
      </c>
      <c r="J1520" s="65">
        <v>1.0</v>
      </c>
      <c r="K1520" s="57">
        <f t="array" ref="K1520">IF(F1520&lt;&gt;"",INDEX(tb_MainDatabase[ราคา],MATCH(F1520,tb_MainDatabase[Link],0)),"")*J1520</f>
        <v>1890</v>
      </c>
      <c r="L1520" s="65">
        <v>1890.0</v>
      </c>
      <c r="M1520" s="57">
        <f t="shared" si="2"/>
        <v>0</v>
      </c>
      <c r="N1520" s="75">
        <f t="shared" si="3"/>
        <v>0</v>
      </c>
      <c r="O1520" s="77"/>
      <c r="P1520" s="107"/>
      <c r="Q1520" s="80"/>
      <c r="R1520" s="84">
        <f t="shared" si="4"/>
        <v>0</v>
      </c>
      <c r="S1520" s="84"/>
      <c r="T1520" s="84"/>
    </row>
    <row r="1521" ht="22.5" customHeight="1">
      <c r="A1521" s="41" t="s">
        <v>1191</v>
      </c>
      <c r="B1521" s="44">
        <v>46125.0</v>
      </c>
      <c r="C1521" s="46" t="s">
        <v>3028</v>
      </c>
      <c r="D1521" s="48" t="s">
        <v>3103</v>
      </c>
      <c r="E1521" s="51">
        <v>2.02600000000616E14</v>
      </c>
      <c r="F1521" s="53" t="s">
        <v>146</v>
      </c>
      <c r="G1521" s="57">
        <f t="array" ref="G1521">IF(F1521&lt;&gt;"",INDEX(tb_MainDatabase[Barcode],MATCH(F1521,tb_MainDatabase[Link],0)),"")</f>
        <v>8857128012026</v>
      </c>
      <c r="H1521" s="62" t="str">
        <f t="array" ref="H1521">IF(F1521&lt;&gt;"",INDEX(tb_MainDatabase[Grand],MATCH(F1521,tb_MainDatabase[Link],0)),"")</f>
        <v>EDP</v>
      </c>
      <c r="I1521" s="62" t="str">
        <f t="array" ref="I1521">IF(F1521&lt;&gt;"",INDEX(tb_MainDatabase[Size],MATCH(F1521,tb_MainDatabase[Link],0)),"")</f>
        <v>10 ml.</v>
      </c>
      <c r="J1521" s="65">
        <v>1.0</v>
      </c>
      <c r="K1521" s="57">
        <f t="array" ref="K1521">IF(F1521&lt;&gt;"",INDEX(tb_MainDatabase[ราคา],MATCH(F1521,tb_MainDatabase[Link],0)),"")*J1521</f>
        <v>450</v>
      </c>
      <c r="L1521" s="65">
        <v>450.0</v>
      </c>
      <c r="M1521" s="57">
        <f t="shared" si="2"/>
        <v>0</v>
      </c>
      <c r="N1521" s="75">
        <f t="shared" si="3"/>
        <v>0</v>
      </c>
      <c r="O1521" s="77"/>
      <c r="P1521" s="107"/>
      <c r="Q1521" s="80"/>
      <c r="R1521" s="84">
        <f t="shared" si="4"/>
        <v>0</v>
      </c>
      <c r="S1521" s="84"/>
      <c r="T1521" s="84"/>
    </row>
    <row r="1522" ht="22.5" customHeight="1">
      <c r="A1522" s="41" t="s">
        <v>1191</v>
      </c>
      <c r="B1522" s="44">
        <v>46125.0</v>
      </c>
      <c r="C1522" s="46" t="s">
        <v>3028</v>
      </c>
      <c r="D1522" s="48" t="s">
        <v>3103</v>
      </c>
      <c r="E1522" s="51">
        <v>2.02600000000616E14</v>
      </c>
      <c r="F1522" s="53" t="s">
        <v>278</v>
      </c>
      <c r="G1522" s="57">
        <f t="array" ref="G1522">IF(F1522&lt;&gt;"",INDEX(tb_MainDatabase[Barcode],MATCH(F1522,tb_MainDatabase[Link],0)),"")</f>
        <v>8857128012055</v>
      </c>
      <c r="H1522" s="62" t="str">
        <f t="array" ref="H1522">IF(F1522&lt;&gt;"",INDEX(tb_MainDatabase[Grand],MATCH(F1522,tb_MainDatabase[Link],0)),"")</f>
        <v>EDP</v>
      </c>
      <c r="I1522" s="62" t="str">
        <f t="array" ref="I1522">IF(F1522&lt;&gt;"",INDEX(tb_MainDatabase[Size],MATCH(F1522,tb_MainDatabase[Link],0)),"")</f>
        <v>10 ml.</v>
      </c>
      <c r="J1522" s="65">
        <v>1.0</v>
      </c>
      <c r="K1522" s="57">
        <f t="array" ref="K1522">IF(F1522&lt;&gt;"",INDEX(tb_MainDatabase[ราคา],MATCH(F1522,tb_MainDatabase[Link],0)),"")*J1522</f>
        <v>450</v>
      </c>
      <c r="L1522" s="65">
        <v>450.0</v>
      </c>
      <c r="M1522" s="57">
        <f t="shared" si="2"/>
        <v>0</v>
      </c>
      <c r="N1522" s="75">
        <f t="shared" si="3"/>
        <v>0</v>
      </c>
      <c r="O1522" s="77"/>
      <c r="P1522" s="107"/>
      <c r="Q1522" s="80"/>
      <c r="R1522" s="84">
        <f t="shared" si="4"/>
        <v>0</v>
      </c>
      <c r="S1522" s="84"/>
      <c r="T1522" s="84"/>
    </row>
    <row r="1523" ht="22.5" customHeight="1">
      <c r="A1523" s="41" t="s">
        <v>1191</v>
      </c>
      <c r="B1523" s="44">
        <v>46125.0</v>
      </c>
      <c r="C1523" s="46" t="s">
        <v>3028</v>
      </c>
      <c r="D1523" s="48" t="s">
        <v>3103</v>
      </c>
      <c r="E1523" s="51">
        <v>2.02600000000616E14</v>
      </c>
      <c r="F1523" s="53" t="s">
        <v>98</v>
      </c>
      <c r="G1523" s="57">
        <f t="array" ref="G1523">IF(F1523&lt;&gt;"",INDEX(tb_MainDatabase[Barcode],MATCH(F1523,tb_MainDatabase[Link],0)),"")</f>
        <v>8857128012027</v>
      </c>
      <c r="H1523" s="62" t="str">
        <f t="array" ref="H1523">IF(F1523&lt;&gt;"",INDEX(tb_MainDatabase[Grand],MATCH(F1523,tb_MainDatabase[Link],0)),"")</f>
        <v>EDP</v>
      </c>
      <c r="I1523" s="62" t="str">
        <f t="array" ref="I1523">IF(F1523&lt;&gt;"",INDEX(tb_MainDatabase[Size],MATCH(F1523,tb_MainDatabase[Link],0)),"")</f>
        <v>10 ml.</v>
      </c>
      <c r="J1523" s="65">
        <v>1.0</v>
      </c>
      <c r="K1523" s="57">
        <f t="array" ref="K1523">IF(F1523&lt;&gt;"",INDEX(tb_MainDatabase[ราคา],MATCH(F1523,tb_MainDatabase[Link],0)),"")*J1523</f>
        <v>450</v>
      </c>
      <c r="L1523" s="65">
        <v>450.0</v>
      </c>
      <c r="M1523" s="57">
        <f t="shared" si="2"/>
        <v>0</v>
      </c>
      <c r="N1523" s="75">
        <f t="shared" si="3"/>
        <v>0</v>
      </c>
      <c r="O1523" s="77"/>
      <c r="P1523" s="107"/>
      <c r="Q1523" s="80"/>
      <c r="R1523" s="84">
        <f t="shared" si="4"/>
        <v>0</v>
      </c>
      <c r="S1523" s="84"/>
      <c r="T1523" s="84"/>
    </row>
    <row r="1524" ht="22.5" customHeight="1">
      <c r="A1524" s="41" t="s">
        <v>1191</v>
      </c>
      <c r="B1524" s="44">
        <v>46125.0</v>
      </c>
      <c r="C1524" s="46" t="s">
        <v>3028</v>
      </c>
      <c r="D1524" s="48" t="s">
        <v>3125</v>
      </c>
      <c r="E1524" s="51">
        <v>2.02600000000617E14</v>
      </c>
      <c r="F1524" s="53" t="s">
        <v>291</v>
      </c>
      <c r="G1524" s="57">
        <f t="array" ref="G1524">IF(F1524&lt;&gt;"",INDEX(tb_MainDatabase[Barcode],MATCH(F1524,tb_MainDatabase[Link],0)),"")</f>
        <v>8857128011669</v>
      </c>
      <c r="H1524" s="62" t="str">
        <f t="array" ref="H1524">IF(F1524&lt;&gt;"",INDEX(tb_MainDatabase[Grand],MATCH(F1524,tb_MainDatabase[Link],0)),"")</f>
        <v>EDP+</v>
      </c>
      <c r="I1524" s="62" t="str">
        <f t="array" ref="I1524">IF(F1524&lt;&gt;"",INDEX(tb_MainDatabase[Size],MATCH(F1524,tb_MainDatabase[Link],0)),"")</f>
        <v>50 ml.</v>
      </c>
      <c r="J1524" s="65">
        <v>1.0</v>
      </c>
      <c r="K1524" s="57">
        <f t="array" ref="K1524">IF(F1524&lt;&gt;"",INDEX(tb_MainDatabase[ราคา],MATCH(F1524,tb_MainDatabase[Link],0)),"")*J1524</f>
        <v>2890</v>
      </c>
      <c r="L1524" s="65">
        <v>200.0</v>
      </c>
      <c r="M1524" s="57">
        <f t="shared" si="2"/>
        <v>2690</v>
      </c>
      <c r="N1524" s="75">
        <f t="shared" si="3"/>
        <v>4780</v>
      </c>
      <c r="O1524" s="77" t="s">
        <v>370</v>
      </c>
      <c r="P1524" s="142">
        <v>46125.0</v>
      </c>
      <c r="Q1524" s="80">
        <v>0.7576388888888889</v>
      </c>
      <c r="R1524" s="84" t="str">
        <f t="shared" si="4"/>
        <v>1776078543285520363</v>
      </c>
      <c r="S1524" s="84"/>
      <c r="T1524" s="84"/>
    </row>
    <row r="1525" ht="22.5" customHeight="1">
      <c r="A1525" s="41" t="s">
        <v>1191</v>
      </c>
      <c r="B1525" s="44">
        <v>46125.0</v>
      </c>
      <c r="C1525" s="46" t="s">
        <v>3028</v>
      </c>
      <c r="D1525" s="48" t="s">
        <v>3125</v>
      </c>
      <c r="E1525" s="51">
        <v>2.02600000000617E14</v>
      </c>
      <c r="F1525" s="53" t="s">
        <v>216</v>
      </c>
      <c r="G1525" s="57">
        <f t="array" ref="G1525">IF(F1525&lt;&gt;"",INDEX(tb_MainDatabase[Barcode],MATCH(F1525,tb_MainDatabase[Link],0)),"")</f>
        <v>8857128011522</v>
      </c>
      <c r="H1525" s="62" t="str">
        <f t="array" ref="H1525">IF(F1525&lt;&gt;"",INDEX(tb_MainDatabase[Grand],MATCH(F1525,tb_MainDatabase[Link],0)),"")</f>
        <v>EDP</v>
      </c>
      <c r="I1525" s="62" t="str">
        <f t="array" ref="I1525">IF(F1525&lt;&gt;"",INDEX(tb_MainDatabase[Size],MATCH(F1525,tb_MainDatabase[Link],0)),"")</f>
        <v>50 ml.</v>
      </c>
      <c r="J1525" s="65">
        <v>1.0</v>
      </c>
      <c r="K1525" s="57">
        <f t="array" ref="K1525">IF(F1525&lt;&gt;"",INDEX(tb_MainDatabase[ราคา],MATCH(F1525,tb_MainDatabase[Link],0)),"")*J1525</f>
        <v>1890</v>
      </c>
      <c r="L1525" s="65">
        <v>200.0</v>
      </c>
      <c r="M1525" s="57">
        <f t="shared" si="2"/>
        <v>1690</v>
      </c>
      <c r="N1525" s="75">
        <f t="shared" si="3"/>
        <v>0</v>
      </c>
      <c r="O1525" s="77"/>
      <c r="P1525" s="107"/>
      <c r="Q1525" s="80"/>
      <c r="R1525" s="84">
        <f t="shared" si="4"/>
        <v>0</v>
      </c>
      <c r="S1525" s="84"/>
      <c r="T1525" s="84"/>
    </row>
    <row r="1526" ht="22.5" customHeight="1">
      <c r="A1526" s="41" t="s">
        <v>1191</v>
      </c>
      <c r="B1526" s="44">
        <v>46125.0</v>
      </c>
      <c r="C1526" s="46" t="s">
        <v>3028</v>
      </c>
      <c r="D1526" s="48" t="s">
        <v>3125</v>
      </c>
      <c r="E1526" s="51">
        <v>2.02600000000617E14</v>
      </c>
      <c r="F1526" s="53" t="s">
        <v>612</v>
      </c>
      <c r="G1526" s="108">
        <f t="array" ref="G1526">IF(F1526&lt;&gt;"",INDEX(tb_MainDatabase[Barcode],MATCH(F1526,tb_MainDatabase[Link],0)),"")</f>
        <v>8857128012163</v>
      </c>
      <c r="H1526" s="62" t="str">
        <f t="array" ref="H1526">IF(F1526&lt;&gt;"",INDEX(tb_MainDatabase[Grand],MATCH(F1526,tb_MainDatabase[Link],0)),"")</f>
        <v>EDP</v>
      </c>
      <c r="I1526" s="62" t="str">
        <f t="array" ref="I1526">IF(F1526&lt;&gt;"",INDEX(tb_MainDatabase[Size],MATCH(F1526,tb_MainDatabase[Link],0)),"")</f>
        <v>10 ml.</v>
      </c>
      <c r="J1526" s="65">
        <v>1.0</v>
      </c>
      <c r="K1526" s="57">
        <f t="array" ref="K1526">IF(F1526&lt;&gt;"",INDEX(tb_MainDatabase[ราคา],MATCH(F1526,tb_MainDatabase[Link],0)),"")*J1526</f>
        <v>450</v>
      </c>
      <c r="L1526" s="65">
        <v>50.0</v>
      </c>
      <c r="M1526" s="57">
        <f t="shared" si="2"/>
        <v>400</v>
      </c>
      <c r="N1526" s="75">
        <f t="shared" si="3"/>
        <v>0</v>
      </c>
      <c r="O1526" s="77"/>
      <c r="P1526" s="107"/>
      <c r="Q1526" s="80"/>
      <c r="R1526" s="84">
        <f t="shared" si="4"/>
        <v>0</v>
      </c>
      <c r="S1526" s="84"/>
      <c r="T1526" s="84"/>
    </row>
    <row r="1527" ht="22.5" customHeight="1">
      <c r="A1527" s="41" t="s">
        <v>1191</v>
      </c>
      <c r="B1527" s="44">
        <v>46125.0</v>
      </c>
      <c r="C1527" s="46" t="s">
        <v>3028</v>
      </c>
      <c r="D1527" s="48" t="s">
        <v>3125</v>
      </c>
      <c r="E1527" s="51">
        <v>2.02600000000617E14</v>
      </c>
      <c r="F1527" s="53" t="s">
        <v>255</v>
      </c>
      <c r="G1527" s="57">
        <f t="array" ref="G1527">IF(F1527&lt;&gt;"",INDEX(tb_MainDatabase[Barcode],MATCH(F1527,tb_MainDatabase[Link],0)),"")</f>
        <v>8857128012047</v>
      </c>
      <c r="H1527" s="62" t="str">
        <f t="array" ref="H1527">IF(F1527&lt;&gt;"",INDEX(tb_MainDatabase[Grand],MATCH(F1527,tb_MainDatabase[Link],0)),"")</f>
        <v>EDP</v>
      </c>
      <c r="I1527" s="62" t="str">
        <f t="array" ref="I1527">IF(F1527&lt;&gt;"",INDEX(tb_MainDatabase[Size],MATCH(F1527,tb_MainDatabase[Link],0)),"")</f>
        <v>10 ml.</v>
      </c>
      <c r="J1527" s="65">
        <v>1.0</v>
      </c>
      <c r="K1527" s="57">
        <f t="array" ref="K1527">IF(F1527&lt;&gt;"",INDEX(tb_MainDatabase[ราคา],MATCH(F1527,tb_MainDatabase[Link],0)),"")*J1527</f>
        <v>450</v>
      </c>
      <c r="L1527" s="65">
        <v>450.0</v>
      </c>
      <c r="M1527" s="57">
        <f t="shared" si="2"/>
        <v>0</v>
      </c>
      <c r="N1527" s="75">
        <f t="shared" si="3"/>
        <v>0</v>
      </c>
      <c r="O1527" s="77"/>
      <c r="P1527" s="107"/>
      <c r="Q1527" s="80"/>
      <c r="R1527" s="84">
        <f t="shared" si="4"/>
        <v>0</v>
      </c>
      <c r="S1527" s="84"/>
      <c r="T1527" s="84"/>
    </row>
    <row r="1528" ht="22.5" customHeight="1">
      <c r="A1528" s="41" t="s">
        <v>1191</v>
      </c>
      <c r="B1528" s="44">
        <v>46125.0</v>
      </c>
      <c r="C1528" s="46" t="s">
        <v>3028</v>
      </c>
      <c r="D1528" s="48" t="s">
        <v>3125</v>
      </c>
      <c r="E1528" s="51">
        <v>2.02600000000617E14</v>
      </c>
      <c r="F1528" s="53" t="s">
        <v>743</v>
      </c>
      <c r="G1528" s="57">
        <f t="array" ref="G1528">IF(F1528&lt;&gt;"",INDEX(tb_MainDatabase[Barcode],MATCH(F1528,tb_MainDatabase[Link],0)),"")</f>
        <v>8857128011744</v>
      </c>
      <c r="H1528" s="62" t="str">
        <f t="array" ref="H1528">IF(F1528&lt;&gt;"",INDEX(tb_MainDatabase[Grand],MATCH(F1528,tb_MainDatabase[Link],0)),"")</f>
        <v>EDP</v>
      </c>
      <c r="I1528" s="62" t="str">
        <f t="array" ref="I1528">IF(F1528&lt;&gt;"",INDEX(tb_MainDatabase[Size],MATCH(F1528,tb_MainDatabase[Link],0)),"")</f>
        <v>10 ml.</v>
      </c>
      <c r="J1528" s="65">
        <v>1.0</v>
      </c>
      <c r="K1528" s="57">
        <f t="array" ref="K1528">IF(F1528&lt;&gt;"",INDEX(tb_MainDatabase[ราคา],MATCH(F1528,tb_MainDatabase[Link],0)),"")*J1528</f>
        <v>450</v>
      </c>
      <c r="L1528" s="65">
        <v>450.0</v>
      </c>
      <c r="M1528" s="57">
        <f t="shared" si="2"/>
        <v>0</v>
      </c>
      <c r="N1528" s="75">
        <f t="shared" si="3"/>
        <v>0</v>
      </c>
      <c r="O1528" s="77"/>
      <c r="P1528" s="107"/>
      <c r="Q1528" s="80"/>
      <c r="R1528" s="84">
        <f t="shared" si="4"/>
        <v>0</v>
      </c>
      <c r="S1528" s="84"/>
      <c r="T1528" s="84"/>
    </row>
    <row r="1529" ht="22.5" customHeight="1">
      <c r="A1529" s="41" t="s">
        <v>1191</v>
      </c>
      <c r="B1529" s="44">
        <v>46125.0</v>
      </c>
      <c r="C1529" s="46" t="s">
        <v>3028</v>
      </c>
      <c r="D1529" s="48" t="s">
        <v>3125</v>
      </c>
      <c r="E1529" s="51">
        <v>2.02600000000617E14</v>
      </c>
      <c r="F1529" s="53" t="s">
        <v>141</v>
      </c>
      <c r="G1529" s="57">
        <f t="array" ref="G1529">IF(F1529&lt;&gt;"",INDEX(tb_MainDatabase[Barcode],MATCH(F1529,tb_MainDatabase[Link],0)),"")</f>
        <v>8857128012037</v>
      </c>
      <c r="H1529" s="62" t="str">
        <f t="array" ref="H1529">IF(F1529&lt;&gt;"",INDEX(tb_MainDatabase[Grand],MATCH(F1529,tb_MainDatabase[Link],0)),"")</f>
        <v>EDP</v>
      </c>
      <c r="I1529" s="62" t="str">
        <f t="array" ref="I1529">IF(F1529&lt;&gt;"",INDEX(tb_MainDatabase[Size],MATCH(F1529,tb_MainDatabase[Link],0)),"")</f>
        <v>10 ml.</v>
      </c>
      <c r="J1529" s="65">
        <v>1.0</v>
      </c>
      <c r="K1529" s="57">
        <f t="array" ref="K1529">IF(F1529&lt;&gt;"",INDEX(tb_MainDatabase[ราคา],MATCH(F1529,tb_MainDatabase[Link],0)),"")*J1529</f>
        <v>450</v>
      </c>
      <c r="L1529" s="65">
        <v>450.0</v>
      </c>
      <c r="M1529" s="57">
        <f t="shared" si="2"/>
        <v>0</v>
      </c>
      <c r="N1529" s="75">
        <f t="shared" si="3"/>
        <v>0</v>
      </c>
      <c r="O1529" s="77"/>
      <c r="P1529" s="107"/>
      <c r="Q1529" s="80"/>
      <c r="R1529" s="84">
        <f t="shared" si="4"/>
        <v>0</v>
      </c>
      <c r="S1529" s="84"/>
      <c r="T1529" s="84"/>
    </row>
    <row r="1530" ht="22.5" customHeight="1">
      <c r="A1530" s="41" t="s">
        <v>1191</v>
      </c>
      <c r="B1530" s="44">
        <v>46125.0</v>
      </c>
      <c r="C1530" s="46" t="s">
        <v>3028</v>
      </c>
      <c r="D1530" s="48" t="s">
        <v>3134</v>
      </c>
      <c r="E1530" s="51">
        <v>2.02600000000618E14</v>
      </c>
      <c r="F1530" s="53" t="s">
        <v>285</v>
      </c>
      <c r="G1530" s="57">
        <f t="array" ref="G1530">IF(F1530&lt;&gt;"",INDEX(tb_MainDatabase[Barcode],MATCH(F1530,tb_MainDatabase[Link],0)),"")</f>
        <v>8857128011065</v>
      </c>
      <c r="H1530" s="62" t="str">
        <f t="array" ref="H1530">IF(F1530&lt;&gt;"",INDEX(tb_MainDatabase[Grand],MATCH(F1530,tb_MainDatabase[Link],0)),"")</f>
        <v>EDP</v>
      </c>
      <c r="I1530" s="62" t="str">
        <f t="array" ref="I1530">IF(F1530&lt;&gt;"",INDEX(tb_MainDatabase[Size],MATCH(F1530,tb_MainDatabase[Link],0)),"")</f>
        <v>50 ml.</v>
      </c>
      <c r="J1530" s="65">
        <v>1.0</v>
      </c>
      <c r="K1530" s="57">
        <f t="array" ref="K1530">IF(F1530&lt;&gt;"",INDEX(tb_MainDatabase[ราคา],MATCH(F1530,tb_MainDatabase[Link],0)),"")*J1530</f>
        <v>1890</v>
      </c>
      <c r="L1530" s="65">
        <v>200.0</v>
      </c>
      <c r="M1530" s="57">
        <f t="shared" si="2"/>
        <v>1690</v>
      </c>
      <c r="N1530" s="75">
        <f t="shared" si="3"/>
        <v>1690</v>
      </c>
      <c r="O1530" s="77" t="s">
        <v>370</v>
      </c>
      <c r="P1530" s="142">
        <v>46125.0</v>
      </c>
      <c r="Q1530" s="80">
        <v>0.8076388888888889</v>
      </c>
      <c r="R1530" s="84" t="str">
        <f t="shared" si="4"/>
        <v>1776080146284977311</v>
      </c>
      <c r="S1530" s="84"/>
      <c r="T1530" s="84"/>
    </row>
    <row r="1531" ht="22.5" customHeight="1">
      <c r="A1531" s="41" t="s">
        <v>1191</v>
      </c>
      <c r="B1531" s="44">
        <v>46125.0</v>
      </c>
      <c r="C1531" s="46" t="s">
        <v>3028</v>
      </c>
      <c r="D1531" s="48" t="s">
        <v>3134</v>
      </c>
      <c r="E1531" s="51">
        <v>2.02600000000618E14</v>
      </c>
      <c r="F1531" s="53" t="s">
        <v>77</v>
      </c>
      <c r="G1531" s="57">
        <f t="array" ref="G1531">IF(F1531&lt;&gt;"",INDEX(tb_MainDatabase[Barcode],MATCH(F1531,tb_MainDatabase[Link],0)),"")</f>
        <v>8857128012030</v>
      </c>
      <c r="H1531" s="62" t="str">
        <f t="array" ref="H1531">IF(F1531&lt;&gt;"",INDEX(tb_MainDatabase[Grand],MATCH(F1531,tb_MainDatabase[Link],0)),"")</f>
        <v>EDP</v>
      </c>
      <c r="I1531" s="62" t="str">
        <f t="array" ref="I1531">IF(F1531&lt;&gt;"",INDEX(tb_MainDatabase[Size],MATCH(F1531,tb_MainDatabase[Link],0)),"")</f>
        <v>10 ml.</v>
      </c>
      <c r="J1531" s="65">
        <v>1.0</v>
      </c>
      <c r="K1531" s="57">
        <f t="array" ref="K1531">IF(F1531&lt;&gt;"",INDEX(tb_MainDatabase[ราคา],MATCH(F1531,tb_MainDatabase[Link],0)),"")*J1531</f>
        <v>450</v>
      </c>
      <c r="L1531" s="65">
        <v>450.0</v>
      </c>
      <c r="M1531" s="57">
        <f t="shared" si="2"/>
        <v>0</v>
      </c>
      <c r="N1531" s="75">
        <f t="shared" si="3"/>
        <v>0</v>
      </c>
      <c r="O1531" s="77"/>
      <c r="P1531" s="107"/>
      <c r="Q1531" s="80"/>
      <c r="R1531" s="84">
        <f t="shared" si="4"/>
        <v>0</v>
      </c>
      <c r="S1531" s="84"/>
      <c r="T1531" s="84"/>
    </row>
    <row r="1532" ht="22.5" customHeight="1">
      <c r="A1532" s="41" t="s">
        <v>1191</v>
      </c>
      <c r="B1532" s="44">
        <v>46125.0</v>
      </c>
      <c r="C1532" s="46" t="s">
        <v>3028</v>
      </c>
      <c r="D1532" s="48" t="s">
        <v>3138</v>
      </c>
      <c r="E1532" s="51">
        <v>2.02600000000619E14</v>
      </c>
      <c r="F1532" s="53" t="s">
        <v>631</v>
      </c>
      <c r="G1532" s="57">
        <f t="array" ref="G1532">IF(F1532&lt;&gt;"",INDEX(tb_MainDatabase[Barcode],MATCH(F1532,tb_MainDatabase[Link],0)),"")</f>
        <v>8857128012023</v>
      </c>
      <c r="H1532" s="62" t="str">
        <f t="array" ref="H1532">IF(F1532&lt;&gt;"",INDEX(tb_MainDatabase[Grand],MATCH(F1532,tb_MainDatabase[Link],0)),"")</f>
        <v>EDP</v>
      </c>
      <c r="I1532" s="62" t="str">
        <f t="array" ref="I1532">IF(F1532&lt;&gt;"",INDEX(tb_MainDatabase[Size],MATCH(F1532,tb_MainDatabase[Link],0)),"")</f>
        <v>30 ml.</v>
      </c>
      <c r="J1532" s="65">
        <v>1.0</v>
      </c>
      <c r="K1532" s="57">
        <f t="array" ref="K1532">IF(F1532&lt;&gt;"",INDEX(tb_MainDatabase[ราคา],MATCH(F1532,tb_MainDatabase[Link],0)),"")*J1532</f>
        <v>1290</v>
      </c>
      <c r="L1532" s="65">
        <v>100.0</v>
      </c>
      <c r="M1532" s="57">
        <f t="shared" si="2"/>
        <v>1190</v>
      </c>
      <c r="N1532" s="75">
        <f t="shared" si="3"/>
        <v>1190</v>
      </c>
      <c r="O1532" s="77" t="s">
        <v>370</v>
      </c>
      <c r="P1532" s="142">
        <v>46125.0</v>
      </c>
      <c r="Q1532" s="80">
        <v>0.8458333333333333</v>
      </c>
      <c r="R1532" s="84" t="str">
        <f t="shared" si="4"/>
        <v>1776086067211458748</v>
      </c>
      <c r="S1532" s="84"/>
      <c r="T1532" s="84"/>
    </row>
    <row r="1533" ht="22.5" customHeight="1">
      <c r="A1533" s="41" t="s">
        <v>1191</v>
      </c>
      <c r="B1533" s="44">
        <v>46125.0</v>
      </c>
      <c r="C1533" s="46" t="s">
        <v>3028</v>
      </c>
      <c r="D1533" s="48" t="s">
        <v>3140</v>
      </c>
      <c r="E1533" s="51">
        <v>2.0260000000062E14</v>
      </c>
      <c r="F1533" s="53" t="s">
        <v>1159</v>
      </c>
      <c r="G1533" s="57">
        <f t="array" ref="G1533">IF(F1533&lt;&gt;"",INDEX(tb_MainDatabase[Barcode],MATCH(F1533,tb_MainDatabase[Link],0)),"")</f>
        <v>8857128012017</v>
      </c>
      <c r="H1533" s="62" t="str">
        <f t="array" ref="H1533">IF(F1533&lt;&gt;"",INDEX(tb_MainDatabase[Grand],MATCH(F1533,tb_MainDatabase[Link],0)),"")</f>
        <v>EDP</v>
      </c>
      <c r="I1533" s="62" t="str">
        <f t="array" ref="I1533">IF(F1533&lt;&gt;"",INDEX(tb_MainDatabase[Size],MATCH(F1533,tb_MainDatabase[Link],0)),"")</f>
        <v>4 ml.</v>
      </c>
      <c r="J1533" s="65">
        <v>1.0</v>
      </c>
      <c r="K1533" s="57">
        <f t="array" ref="K1533">IF(F1533&lt;&gt;"",INDEX(tb_MainDatabase[ราคา],MATCH(F1533,tb_MainDatabase[Link],0)),"")*J1533</f>
        <v>179</v>
      </c>
      <c r="L1533" s="65">
        <v>179.0</v>
      </c>
      <c r="M1533" s="57">
        <f t="shared" si="2"/>
        <v>0</v>
      </c>
      <c r="N1533" s="75">
        <f t="shared" si="3"/>
        <v>0</v>
      </c>
      <c r="O1533" s="77"/>
      <c r="P1533" s="107"/>
      <c r="Q1533" s="80"/>
      <c r="R1533" s="84" t="str">
        <f t="shared" si="4"/>
        <v>1776086423045123409</v>
      </c>
      <c r="S1533" s="84"/>
      <c r="T1533" s="84"/>
    </row>
    <row r="1534" ht="22.5" customHeight="1">
      <c r="A1534" s="41" t="s">
        <v>1191</v>
      </c>
      <c r="B1534" s="44">
        <v>46126.0</v>
      </c>
      <c r="C1534" s="46" t="s">
        <v>3028</v>
      </c>
      <c r="D1534" s="48" t="s">
        <v>3145</v>
      </c>
      <c r="E1534" s="51">
        <v>2.02600000000621E14</v>
      </c>
      <c r="F1534" s="53" t="s">
        <v>201</v>
      </c>
      <c r="G1534" s="108">
        <f t="array" ref="G1534">IF(F1534&lt;&gt;"",INDEX(tb_MainDatabase[Barcode],MATCH(F1534,tb_MainDatabase[Link],0)),"")</f>
        <v>8857128012157</v>
      </c>
      <c r="H1534" s="62" t="str">
        <f t="array" ref="H1534">IF(F1534&lt;&gt;"",INDEX(tb_MainDatabase[Grand],MATCH(F1534,tb_MainDatabase[Link],0)),"")</f>
        <v>EDP</v>
      </c>
      <c r="I1534" s="62" t="str">
        <f t="array" ref="I1534">IF(F1534&lt;&gt;"",INDEX(tb_MainDatabase[Size],MATCH(F1534,tb_MainDatabase[Link],0)),"")</f>
        <v>10 ml.</v>
      </c>
      <c r="J1534" s="65">
        <v>1.0</v>
      </c>
      <c r="K1534" s="57">
        <f t="array" ref="K1534">IF(F1534&lt;&gt;"",INDEX(tb_MainDatabase[ราคา],MATCH(F1534,tb_MainDatabase[Link],0)),"")*J1534</f>
        <v>450</v>
      </c>
      <c r="L1534" s="65">
        <v>50.0</v>
      </c>
      <c r="M1534" s="57">
        <f t="shared" si="2"/>
        <v>400</v>
      </c>
      <c r="N1534" s="75">
        <f t="shared" si="3"/>
        <v>400</v>
      </c>
      <c r="O1534" s="77" t="s">
        <v>370</v>
      </c>
      <c r="P1534" s="142">
        <v>46126.0</v>
      </c>
      <c r="Q1534" s="80">
        <v>0.46805555555555556</v>
      </c>
      <c r="R1534" s="84" t="str">
        <f t="shared" si="4"/>
        <v>1776140006145590940</v>
      </c>
      <c r="S1534" s="84"/>
      <c r="T1534" s="84"/>
    </row>
    <row r="1535" ht="22.5" customHeight="1">
      <c r="A1535" s="41" t="s">
        <v>1191</v>
      </c>
      <c r="B1535" s="44">
        <v>46126.0</v>
      </c>
      <c r="C1535" s="46" t="s">
        <v>3028</v>
      </c>
      <c r="D1535" s="48" t="s">
        <v>3148</v>
      </c>
      <c r="E1535" s="51">
        <v>2.02600000000622E14</v>
      </c>
      <c r="F1535" s="53" t="s">
        <v>1138</v>
      </c>
      <c r="G1535" s="57">
        <f t="array" ref="G1535">IF(F1535&lt;&gt;"",INDEX(tb_MainDatabase[Barcode],MATCH(F1535,tb_MainDatabase[Link],0)),"")</f>
        <v>8857128011607</v>
      </c>
      <c r="H1535" s="62" t="str">
        <f t="array" ref="H1535">IF(F1535&lt;&gt;"",INDEX(tb_MainDatabase[Grand],MATCH(F1535,tb_MainDatabase[Link],0)),"")</f>
        <v>PARFUM</v>
      </c>
      <c r="I1535" s="62" t="str">
        <f t="array" ref="I1535">IF(F1535&lt;&gt;"",INDEX(tb_MainDatabase[Size],MATCH(F1535,tb_MainDatabase[Link],0)),"")</f>
        <v>50 ml.</v>
      </c>
      <c r="J1535" s="65">
        <v>1.0</v>
      </c>
      <c r="K1535" s="57">
        <f t="array" ref="K1535">IF(F1535&lt;&gt;"",INDEX(tb_MainDatabase[ราคา],MATCH(F1535,tb_MainDatabase[Link],0)),"")*J1535</f>
        <v>3040</v>
      </c>
      <c r="L1535" s="65">
        <v>150.0</v>
      </c>
      <c r="M1535" s="57">
        <f t="shared" si="2"/>
        <v>2890</v>
      </c>
      <c r="N1535" s="75">
        <f t="shared" si="3"/>
        <v>2890</v>
      </c>
      <c r="O1535" s="77" t="s">
        <v>133</v>
      </c>
      <c r="P1535" s="142">
        <v>46126.0</v>
      </c>
      <c r="Q1535" s="80">
        <v>0.5583333333333333</v>
      </c>
      <c r="R1535" s="84" t="str">
        <f t="shared" si="4"/>
        <v>1776147624236205940</v>
      </c>
      <c r="S1535" s="84"/>
      <c r="T1535" s="84"/>
    </row>
    <row r="1536" ht="22.5" customHeight="1">
      <c r="A1536" s="41" t="s">
        <v>1191</v>
      </c>
      <c r="B1536" s="44">
        <v>46126.0</v>
      </c>
      <c r="C1536" s="46" t="s">
        <v>3028</v>
      </c>
      <c r="D1536" s="48" t="s">
        <v>3148</v>
      </c>
      <c r="E1536" s="51">
        <v>2.02600000000622E14</v>
      </c>
      <c r="F1536" s="53" t="s">
        <v>255</v>
      </c>
      <c r="G1536" s="57">
        <f t="array" ref="G1536">IF(F1536&lt;&gt;"",INDEX(tb_MainDatabase[Barcode],MATCH(F1536,tb_MainDatabase[Link],0)),"")</f>
        <v>8857128012047</v>
      </c>
      <c r="H1536" s="62" t="str">
        <f t="array" ref="H1536">IF(F1536&lt;&gt;"",INDEX(tb_MainDatabase[Grand],MATCH(F1536,tb_MainDatabase[Link],0)),"")</f>
        <v>EDP</v>
      </c>
      <c r="I1536" s="62" t="str">
        <f t="array" ref="I1536">IF(F1536&lt;&gt;"",INDEX(tb_MainDatabase[Size],MATCH(F1536,tb_MainDatabase[Link],0)),"")</f>
        <v>10 ml.</v>
      </c>
      <c r="J1536" s="65">
        <v>1.0</v>
      </c>
      <c r="K1536" s="57">
        <f t="array" ref="K1536">IF(F1536&lt;&gt;"",INDEX(tb_MainDatabase[ราคา],MATCH(F1536,tb_MainDatabase[Link],0)),"")*J1536</f>
        <v>450</v>
      </c>
      <c r="L1536" s="65">
        <v>450.0</v>
      </c>
      <c r="M1536" s="57">
        <f t="shared" si="2"/>
        <v>0</v>
      </c>
      <c r="N1536" s="75">
        <f t="shared" si="3"/>
        <v>0</v>
      </c>
      <c r="O1536" s="77"/>
      <c r="P1536" s="107"/>
      <c r="Q1536" s="80"/>
      <c r="R1536" s="84">
        <f t="shared" si="4"/>
        <v>0</v>
      </c>
      <c r="S1536" s="84"/>
      <c r="T1536" s="84"/>
    </row>
    <row r="1537" ht="22.5" customHeight="1">
      <c r="A1537" s="41" t="s">
        <v>1191</v>
      </c>
      <c r="B1537" s="44">
        <v>46126.0</v>
      </c>
      <c r="C1537" s="46" t="s">
        <v>3028</v>
      </c>
      <c r="D1537" s="48" t="s">
        <v>3148</v>
      </c>
      <c r="E1537" s="51">
        <v>2.02600000000622E14</v>
      </c>
      <c r="F1537" s="53" t="s">
        <v>1159</v>
      </c>
      <c r="G1537" s="57">
        <f t="array" ref="G1537">IF(F1537&lt;&gt;"",INDEX(tb_MainDatabase[Barcode],MATCH(F1537,tb_MainDatabase[Link],0)),"")</f>
        <v>8857128012017</v>
      </c>
      <c r="H1537" s="62" t="str">
        <f t="array" ref="H1537">IF(F1537&lt;&gt;"",INDEX(tb_MainDatabase[Grand],MATCH(F1537,tb_MainDatabase[Link],0)),"")</f>
        <v>EDP</v>
      </c>
      <c r="I1537" s="62" t="str">
        <f t="array" ref="I1537">IF(F1537&lt;&gt;"",INDEX(tb_MainDatabase[Size],MATCH(F1537,tb_MainDatabase[Link],0)),"")</f>
        <v>4 ml.</v>
      </c>
      <c r="J1537" s="65">
        <v>1.0</v>
      </c>
      <c r="K1537" s="57">
        <f t="array" ref="K1537">IF(F1537&lt;&gt;"",INDEX(tb_MainDatabase[ราคา],MATCH(F1537,tb_MainDatabase[Link],0)),"")*J1537</f>
        <v>179</v>
      </c>
      <c r="L1537" s="65">
        <v>179.0</v>
      </c>
      <c r="M1537" s="57">
        <f t="shared" si="2"/>
        <v>0</v>
      </c>
      <c r="N1537" s="75">
        <f t="shared" si="3"/>
        <v>0</v>
      </c>
      <c r="O1537" s="77"/>
      <c r="P1537" s="107"/>
      <c r="Q1537" s="80"/>
      <c r="R1537" s="84">
        <f t="shared" si="4"/>
        <v>0</v>
      </c>
      <c r="S1537" s="84"/>
      <c r="T1537" s="84"/>
    </row>
    <row r="1538" ht="22.5" customHeight="1">
      <c r="A1538" s="41" t="s">
        <v>1191</v>
      </c>
      <c r="B1538" s="44">
        <v>46126.0</v>
      </c>
      <c r="C1538" s="46" t="s">
        <v>3028</v>
      </c>
      <c r="D1538" s="48" t="s">
        <v>3154</v>
      </c>
      <c r="E1538" s="51">
        <v>2.02600000000623E14</v>
      </c>
      <c r="F1538" s="53" t="s">
        <v>141</v>
      </c>
      <c r="G1538" s="57">
        <f t="array" ref="G1538">IF(F1538&lt;&gt;"",INDEX(tb_MainDatabase[Barcode],MATCH(F1538,tb_MainDatabase[Link],0)),"")</f>
        <v>8857128012037</v>
      </c>
      <c r="H1538" s="62" t="str">
        <f t="array" ref="H1538">IF(F1538&lt;&gt;"",INDEX(tb_MainDatabase[Grand],MATCH(F1538,tb_MainDatabase[Link],0)),"")</f>
        <v>EDP</v>
      </c>
      <c r="I1538" s="62" t="str">
        <f t="array" ref="I1538">IF(F1538&lt;&gt;"",INDEX(tb_MainDatabase[Size],MATCH(F1538,tb_MainDatabase[Link],0)),"")</f>
        <v>10 ml.</v>
      </c>
      <c r="J1538" s="65">
        <v>1.0</v>
      </c>
      <c r="K1538" s="57">
        <f t="array" ref="K1538">IF(F1538&lt;&gt;"",INDEX(tb_MainDatabase[ราคา],MATCH(F1538,tb_MainDatabase[Link],0)),"")*J1538</f>
        <v>450</v>
      </c>
      <c r="L1538" s="65">
        <v>50.0</v>
      </c>
      <c r="M1538" s="57">
        <f t="shared" si="2"/>
        <v>400</v>
      </c>
      <c r="N1538" s="75">
        <f t="shared" si="3"/>
        <v>400</v>
      </c>
      <c r="O1538" s="77" t="s">
        <v>133</v>
      </c>
      <c r="P1538" s="142">
        <v>46126.0</v>
      </c>
      <c r="Q1538" s="80">
        <v>0.5604166666666667</v>
      </c>
      <c r="R1538" s="84" t="str">
        <f t="shared" si="4"/>
        <v>1776148002585235314</v>
      </c>
      <c r="S1538" s="84"/>
      <c r="T1538" s="84"/>
    </row>
    <row r="1539" ht="22.5" customHeight="1">
      <c r="A1539" s="41" t="s">
        <v>1191</v>
      </c>
      <c r="B1539" s="44">
        <v>46126.0</v>
      </c>
      <c r="C1539" s="46" t="s">
        <v>3028</v>
      </c>
      <c r="D1539" s="48" t="s">
        <v>3157</v>
      </c>
      <c r="E1539" s="51">
        <v>2.02600000000624E14</v>
      </c>
      <c r="F1539" s="53" t="s">
        <v>81</v>
      </c>
      <c r="G1539" s="57">
        <f t="array" ref="G1539">IF(F1539&lt;&gt;"",INDEX(tb_MainDatabase[Barcode],MATCH(F1539,tb_MainDatabase[Link],0)),"")</f>
        <v>8857128011119</v>
      </c>
      <c r="H1539" s="62" t="str">
        <f t="array" ref="H1539">IF(F1539&lt;&gt;"",INDEX(tb_MainDatabase[Grand],MATCH(F1539,tb_MainDatabase[Link],0)),"")</f>
        <v>EDP</v>
      </c>
      <c r="I1539" s="62" t="str">
        <f t="array" ref="I1539">IF(F1539&lt;&gt;"",INDEX(tb_MainDatabase[Size],MATCH(F1539,tb_MainDatabase[Link],0)),"")</f>
        <v>50 ml.</v>
      </c>
      <c r="J1539" s="65">
        <v>1.0</v>
      </c>
      <c r="K1539" s="57">
        <f t="array" ref="K1539">IF(F1539&lt;&gt;"",INDEX(tb_MainDatabase[ราคา],MATCH(F1539,tb_MainDatabase[Link],0)),"")*J1539</f>
        <v>1890</v>
      </c>
      <c r="L1539" s="65">
        <v>200.0</v>
      </c>
      <c r="M1539" s="57">
        <f t="shared" si="2"/>
        <v>1690</v>
      </c>
      <c r="N1539" s="75">
        <f t="shared" si="3"/>
        <v>1690</v>
      </c>
      <c r="O1539" s="77" t="s">
        <v>370</v>
      </c>
      <c r="P1539" s="142">
        <v>46126.0</v>
      </c>
      <c r="Q1539" s="80">
        <v>0.6298611111111111</v>
      </c>
      <c r="R1539" s="84" t="str">
        <f t="shared" si="4"/>
        <v>1776149581800381540</v>
      </c>
      <c r="S1539" s="84"/>
      <c r="T1539" s="84"/>
    </row>
    <row r="1540" ht="22.5" customHeight="1">
      <c r="A1540" s="41" t="s">
        <v>1191</v>
      </c>
      <c r="B1540" s="44">
        <v>46126.0</v>
      </c>
      <c r="C1540" s="46" t="s">
        <v>3028</v>
      </c>
      <c r="D1540" s="48" t="s">
        <v>3157</v>
      </c>
      <c r="E1540" s="51">
        <v>2.02600000000624E14</v>
      </c>
      <c r="F1540" s="53" t="s">
        <v>77</v>
      </c>
      <c r="G1540" s="57">
        <f t="array" ref="G1540">IF(F1540&lt;&gt;"",INDEX(tb_MainDatabase[Barcode],MATCH(F1540,tb_MainDatabase[Link],0)),"")</f>
        <v>8857128012030</v>
      </c>
      <c r="H1540" s="62" t="str">
        <f t="array" ref="H1540">IF(F1540&lt;&gt;"",INDEX(tb_MainDatabase[Grand],MATCH(F1540,tb_MainDatabase[Link],0)),"")</f>
        <v>EDP</v>
      </c>
      <c r="I1540" s="62" t="str">
        <f t="array" ref="I1540">IF(F1540&lt;&gt;"",INDEX(tb_MainDatabase[Size],MATCH(F1540,tb_MainDatabase[Link],0)),"")</f>
        <v>10 ml.</v>
      </c>
      <c r="J1540" s="65">
        <v>1.0</v>
      </c>
      <c r="K1540" s="57">
        <f t="array" ref="K1540">IF(F1540&lt;&gt;"",INDEX(tb_MainDatabase[ราคา],MATCH(F1540,tb_MainDatabase[Link],0)),"")*J1540</f>
        <v>450</v>
      </c>
      <c r="L1540" s="65">
        <v>450.0</v>
      </c>
      <c r="M1540" s="57">
        <f t="shared" si="2"/>
        <v>0</v>
      </c>
      <c r="N1540" s="75">
        <f t="shared" si="3"/>
        <v>0</v>
      </c>
      <c r="O1540" s="77"/>
      <c r="P1540" s="107"/>
      <c r="Q1540" s="80"/>
      <c r="R1540" s="84">
        <f t="shared" si="4"/>
        <v>0</v>
      </c>
      <c r="S1540" s="84"/>
      <c r="T1540" s="84"/>
    </row>
    <row r="1541" ht="22.5" customHeight="1">
      <c r="A1541" s="41" t="s">
        <v>1191</v>
      </c>
      <c r="B1541" s="44">
        <v>46126.0</v>
      </c>
      <c r="C1541" s="46" t="s">
        <v>3028</v>
      </c>
      <c r="D1541" s="48" t="s">
        <v>3161</v>
      </c>
      <c r="E1541" s="51">
        <v>2.02600000000625E14</v>
      </c>
      <c r="F1541" s="53" t="s">
        <v>77</v>
      </c>
      <c r="G1541" s="57">
        <f t="array" ref="G1541">IF(F1541&lt;&gt;"",INDEX(tb_MainDatabase[Barcode],MATCH(F1541,tb_MainDatabase[Link],0)),"")</f>
        <v>8857128012030</v>
      </c>
      <c r="H1541" s="62" t="str">
        <f t="array" ref="H1541">IF(F1541&lt;&gt;"",INDEX(tb_MainDatabase[Grand],MATCH(F1541,tb_MainDatabase[Link],0)),"")</f>
        <v>EDP</v>
      </c>
      <c r="I1541" s="62" t="str">
        <f t="array" ref="I1541">IF(F1541&lt;&gt;"",INDEX(tb_MainDatabase[Size],MATCH(F1541,tb_MainDatabase[Link],0)),"")</f>
        <v>10 ml.</v>
      </c>
      <c r="J1541" s="65">
        <v>1.0</v>
      </c>
      <c r="K1541" s="57">
        <f t="array" ref="K1541">IF(F1541&lt;&gt;"",INDEX(tb_MainDatabase[ราคา],MATCH(F1541,tb_MainDatabase[Link],0)),"")*J1541</f>
        <v>450</v>
      </c>
      <c r="L1541" s="65">
        <v>50.0</v>
      </c>
      <c r="M1541" s="57">
        <f t="shared" si="2"/>
        <v>400</v>
      </c>
      <c r="N1541" s="75">
        <f t="shared" si="3"/>
        <v>1200</v>
      </c>
      <c r="O1541" s="77" t="s">
        <v>133</v>
      </c>
      <c r="P1541" s="142">
        <v>46126.0</v>
      </c>
      <c r="Q1541" s="80">
        <v>0.6944444444444444</v>
      </c>
      <c r="R1541" s="84" t="str">
        <f t="shared" si="4"/>
        <v>1776159574817975213</v>
      </c>
      <c r="S1541" s="84"/>
      <c r="T1541" s="84"/>
    </row>
    <row r="1542" ht="22.5" customHeight="1">
      <c r="A1542" s="41" t="s">
        <v>1191</v>
      </c>
      <c r="B1542" s="44">
        <v>46126.0</v>
      </c>
      <c r="C1542" s="46" t="s">
        <v>3028</v>
      </c>
      <c r="D1542" s="48" t="s">
        <v>3161</v>
      </c>
      <c r="E1542" s="51">
        <v>2.02600000000625E14</v>
      </c>
      <c r="F1542" s="53" t="s">
        <v>269</v>
      </c>
      <c r="G1542" s="57">
        <f t="array" ref="G1542">IF(F1542&lt;&gt;"",INDEX(tb_MainDatabase[Barcode],MATCH(F1542,tb_MainDatabase[Link],0)),"")</f>
        <v>8857128012060</v>
      </c>
      <c r="H1542" s="62" t="str">
        <f t="array" ref="H1542">IF(F1542&lt;&gt;"",INDEX(tb_MainDatabase[Grand],MATCH(F1542,tb_MainDatabase[Link],0)),"")</f>
        <v>EDP</v>
      </c>
      <c r="I1542" s="62" t="str">
        <f t="array" ref="I1542">IF(F1542&lt;&gt;"",INDEX(tb_MainDatabase[Size],MATCH(F1542,tb_MainDatabase[Link],0)),"")</f>
        <v>10 ml.</v>
      </c>
      <c r="J1542" s="65">
        <v>1.0</v>
      </c>
      <c r="K1542" s="57">
        <f t="array" ref="K1542">IF(F1542&lt;&gt;"",INDEX(tb_MainDatabase[ราคา],MATCH(F1542,tb_MainDatabase[Link],0)),"")*J1542</f>
        <v>450</v>
      </c>
      <c r="L1542" s="65">
        <v>50.0</v>
      </c>
      <c r="M1542" s="57">
        <f t="shared" si="2"/>
        <v>400</v>
      </c>
      <c r="N1542" s="75">
        <f t="shared" si="3"/>
        <v>0</v>
      </c>
      <c r="O1542" s="77"/>
      <c r="P1542" s="107"/>
      <c r="Q1542" s="80"/>
      <c r="R1542" s="84">
        <f t="shared" si="4"/>
        <v>0</v>
      </c>
      <c r="S1542" s="84"/>
      <c r="T1542" s="84"/>
    </row>
    <row r="1543" ht="22.5" customHeight="1">
      <c r="A1543" s="41" t="s">
        <v>1191</v>
      </c>
      <c r="B1543" s="44">
        <v>46126.0</v>
      </c>
      <c r="C1543" s="46" t="s">
        <v>3028</v>
      </c>
      <c r="D1543" s="48" t="s">
        <v>3161</v>
      </c>
      <c r="E1543" s="51">
        <v>2.02600000000625E14</v>
      </c>
      <c r="F1543" s="53" t="s">
        <v>255</v>
      </c>
      <c r="G1543" s="57">
        <f t="array" ref="G1543">IF(F1543&lt;&gt;"",INDEX(tb_MainDatabase[Barcode],MATCH(F1543,tb_MainDatabase[Link],0)),"")</f>
        <v>8857128012047</v>
      </c>
      <c r="H1543" s="62" t="str">
        <f t="array" ref="H1543">IF(F1543&lt;&gt;"",INDEX(tb_MainDatabase[Grand],MATCH(F1543,tb_MainDatabase[Link],0)),"")</f>
        <v>EDP</v>
      </c>
      <c r="I1543" s="62" t="str">
        <f t="array" ref="I1543">IF(F1543&lt;&gt;"",INDEX(tb_MainDatabase[Size],MATCH(F1543,tb_MainDatabase[Link],0)),"")</f>
        <v>10 ml.</v>
      </c>
      <c r="J1543" s="65">
        <v>1.0</v>
      </c>
      <c r="K1543" s="57">
        <f t="array" ref="K1543">IF(F1543&lt;&gt;"",INDEX(tb_MainDatabase[ราคา],MATCH(F1543,tb_MainDatabase[Link],0)),"")*J1543</f>
        <v>450</v>
      </c>
      <c r="L1543" s="65">
        <v>50.0</v>
      </c>
      <c r="M1543" s="57">
        <f t="shared" si="2"/>
        <v>400</v>
      </c>
      <c r="N1543" s="75">
        <f t="shared" si="3"/>
        <v>0</v>
      </c>
      <c r="O1543" s="77"/>
      <c r="P1543" s="107"/>
      <c r="Q1543" s="80"/>
      <c r="R1543" s="84">
        <f t="shared" si="4"/>
        <v>0</v>
      </c>
      <c r="S1543" s="84"/>
      <c r="T1543" s="84"/>
    </row>
    <row r="1544" ht="22.5" customHeight="1">
      <c r="A1544" s="41" t="s">
        <v>1191</v>
      </c>
      <c r="B1544" s="44">
        <v>46126.0</v>
      </c>
      <c r="C1544" s="46" t="s">
        <v>3028</v>
      </c>
      <c r="D1544" s="48" t="s">
        <v>3161</v>
      </c>
      <c r="E1544" s="51">
        <v>2.02600000000625E14</v>
      </c>
      <c r="F1544" s="53" t="s">
        <v>1501</v>
      </c>
      <c r="G1544" s="57">
        <f t="array" ref="G1544">IF(F1544&lt;&gt;"",INDEX(tb_MainDatabase[Barcode],MATCH(F1544,tb_MainDatabase[Link],0)),"")</f>
        <v>8857128012054</v>
      </c>
      <c r="H1544" s="62" t="str">
        <f t="array" ref="H1544">IF(F1544&lt;&gt;"",INDEX(tb_MainDatabase[Grand],MATCH(F1544,tb_MainDatabase[Link],0)),"")</f>
        <v>EDP</v>
      </c>
      <c r="I1544" s="62" t="str">
        <f t="array" ref="I1544">IF(F1544&lt;&gt;"",INDEX(tb_MainDatabase[Size],MATCH(F1544,tb_MainDatabase[Link],0)),"")</f>
        <v>4 ml.</v>
      </c>
      <c r="J1544" s="65">
        <v>1.0</v>
      </c>
      <c r="K1544" s="57">
        <f t="array" ref="K1544">IF(F1544&lt;&gt;"",INDEX(tb_MainDatabase[ราคา],MATCH(F1544,tb_MainDatabase[Link],0)),"")*J1544</f>
        <v>179</v>
      </c>
      <c r="L1544" s="65">
        <v>179.0</v>
      </c>
      <c r="M1544" s="57">
        <f t="shared" si="2"/>
        <v>0</v>
      </c>
      <c r="N1544" s="75">
        <f t="shared" si="3"/>
        <v>0</v>
      </c>
      <c r="O1544" s="77"/>
      <c r="P1544" s="107"/>
      <c r="Q1544" s="80"/>
      <c r="R1544" s="84">
        <f t="shared" si="4"/>
        <v>0</v>
      </c>
      <c r="S1544" s="84"/>
      <c r="T1544" s="84"/>
    </row>
    <row r="1545" ht="22.5" customHeight="1">
      <c r="A1545" s="41" t="s">
        <v>1191</v>
      </c>
      <c r="B1545" s="44">
        <v>46127.0</v>
      </c>
      <c r="C1545" s="46" t="s">
        <v>1192</v>
      </c>
      <c r="D1545" s="48" t="s">
        <v>3168</v>
      </c>
      <c r="E1545" s="51">
        <v>2.02600000000626E14</v>
      </c>
      <c r="F1545" s="53" t="s">
        <v>430</v>
      </c>
      <c r="G1545" s="57">
        <f t="array" ref="G1545">IF(F1545&lt;&gt;"",INDEX(tb_MainDatabase[Barcode],MATCH(F1545,tb_MainDatabase[Link],0)),"")</f>
        <v>8857128012028</v>
      </c>
      <c r="H1545" s="62" t="str">
        <f t="array" ref="H1545">IF(F1545&lt;&gt;"",INDEX(tb_MainDatabase[Grand],MATCH(F1545,tb_MainDatabase[Link],0)),"")</f>
        <v>EDP</v>
      </c>
      <c r="I1545" s="62" t="str">
        <f t="array" ref="I1545">IF(F1545&lt;&gt;"",INDEX(tb_MainDatabase[Size],MATCH(F1545,tb_MainDatabase[Link],0)),"")</f>
        <v>10 ml.</v>
      </c>
      <c r="J1545" s="65">
        <v>1.0</v>
      </c>
      <c r="K1545" s="57">
        <f t="array" ref="K1545">IF(F1545&lt;&gt;"",INDEX(tb_MainDatabase[ราคา],MATCH(F1545,tb_MainDatabase[Link],0)),"")*J1545</f>
        <v>450</v>
      </c>
      <c r="L1545" s="65">
        <v>50.0</v>
      </c>
      <c r="M1545" s="57">
        <f t="shared" si="2"/>
        <v>400</v>
      </c>
      <c r="N1545" s="75">
        <f t="shared" si="3"/>
        <v>800</v>
      </c>
      <c r="O1545" s="77" t="s">
        <v>370</v>
      </c>
      <c r="P1545" s="142">
        <v>46127.0</v>
      </c>
      <c r="Q1545" s="80">
        <v>0.45902777777777776</v>
      </c>
      <c r="R1545" s="84" t="str">
        <f t="shared" si="4"/>
        <v>1776225667481210026</v>
      </c>
      <c r="S1545" s="84"/>
      <c r="T1545" s="84"/>
    </row>
    <row r="1546" ht="22.5" customHeight="1">
      <c r="A1546" s="41" t="s">
        <v>1191</v>
      </c>
      <c r="B1546" s="44">
        <v>46127.0</v>
      </c>
      <c r="C1546" s="46" t="s">
        <v>1192</v>
      </c>
      <c r="D1546" s="48" t="s">
        <v>3168</v>
      </c>
      <c r="E1546" s="51">
        <v>2.02600000000626E14</v>
      </c>
      <c r="F1546" s="53" t="s">
        <v>288</v>
      </c>
      <c r="G1546" s="57">
        <f t="array" ref="G1546">IF(F1546&lt;&gt;"",INDEX(tb_MainDatabase[Barcode],MATCH(F1546,tb_MainDatabase[Link],0)),"")</f>
        <v>8857128012062</v>
      </c>
      <c r="H1546" s="62" t="str">
        <f t="array" ref="H1546">IF(F1546&lt;&gt;"",INDEX(tb_MainDatabase[Grand],MATCH(F1546,tb_MainDatabase[Link],0)),"")</f>
        <v>EDP</v>
      </c>
      <c r="I1546" s="62" t="str">
        <f t="array" ref="I1546">IF(F1546&lt;&gt;"",INDEX(tb_MainDatabase[Size],MATCH(F1546,tb_MainDatabase[Link],0)),"")</f>
        <v>10 ml.</v>
      </c>
      <c r="J1546" s="65">
        <v>1.0</v>
      </c>
      <c r="K1546" s="57">
        <f t="array" ref="K1546">IF(F1546&lt;&gt;"",INDEX(tb_MainDatabase[ราคา],MATCH(F1546,tb_MainDatabase[Link],0)),"")*J1546</f>
        <v>450</v>
      </c>
      <c r="L1546" s="65">
        <v>50.0</v>
      </c>
      <c r="M1546" s="57">
        <f t="shared" si="2"/>
        <v>400</v>
      </c>
      <c r="N1546" s="75">
        <f t="shared" si="3"/>
        <v>0</v>
      </c>
      <c r="O1546" s="77"/>
      <c r="P1546" s="107"/>
      <c r="Q1546" s="80"/>
      <c r="R1546" s="84">
        <f t="shared" si="4"/>
        <v>0</v>
      </c>
      <c r="S1546" s="84"/>
      <c r="T1546" s="84"/>
    </row>
    <row r="1547" ht="22.5" customHeight="1">
      <c r="A1547" s="41" t="s">
        <v>1191</v>
      </c>
      <c r="B1547" s="44">
        <v>46127.0</v>
      </c>
      <c r="C1547" s="46" t="s">
        <v>1192</v>
      </c>
      <c r="D1547" s="48" t="s">
        <v>3172</v>
      </c>
      <c r="E1547" s="51">
        <v>2.02600000000627E14</v>
      </c>
      <c r="F1547" s="53" t="s">
        <v>490</v>
      </c>
      <c r="G1547" s="57">
        <f t="array" ref="G1547">IF(F1547&lt;&gt;"",INDEX(tb_MainDatabase[Barcode],MATCH(F1547,tb_MainDatabase[Link],0)),"")</f>
        <v>8857128012124</v>
      </c>
      <c r="H1547" s="62" t="str">
        <f t="array" ref="H1547">IF(F1547&lt;&gt;"",INDEX(tb_MainDatabase[Grand],MATCH(F1547,tb_MainDatabase[Link],0)),"")</f>
        <v>PARFUM</v>
      </c>
      <c r="I1547" s="62" t="str">
        <f t="array" ref="I1547">IF(F1547&lt;&gt;"",INDEX(tb_MainDatabase[Size],MATCH(F1547,tb_MainDatabase[Link],0)),"")</f>
        <v>10 ml.</v>
      </c>
      <c r="J1547" s="65">
        <v>1.0</v>
      </c>
      <c r="K1547" s="57">
        <f t="array" ref="K1547">IF(F1547&lt;&gt;"",INDEX(tb_MainDatabase[ราคา],MATCH(F1547,tb_MainDatabase[Link],0)),"")*J1547</f>
        <v>850</v>
      </c>
      <c r="L1547" s="65">
        <v>50.0</v>
      </c>
      <c r="M1547" s="57">
        <f t="shared" si="2"/>
        <v>800</v>
      </c>
      <c r="N1547" s="75">
        <f t="shared" si="3"/>
        <v>800</v>
      </c>
      <c r="O1547" s="77" t="s">
        <v>60</v>
      </c>
      <c r="P1547" s="142">
        <v>46127.0</v>
      </c>
      <c r="Q1547" s="80">
        <v>0.5006944444444444</v>
      </c>
      <c r="R1547" s="84" t="str">
        <f t="shared" si="4"/>
        <v>1776229299596513518</v>
      </c>
      <c r="S1547" s="84"/>
      <c r="T1547" s="84"/>
    </row>
    <row r="1548" ht="22.5" customHeight="1">
      <c r="A1548" s="41" t="s">
        <v>1191</v>
      </c>
      <c r="B1548" s="44">
        <v>46127.0</v>
      </c>
      <c r="C1548" s="46" t="s">
        <v>1192</v>
      </c>
      <c r="D1548" s="48" t="s">
        <v>3175</v>
      </c>
      <c r="E1548" s="51">
        <v>2.02600000000628E14</v>
      </c>
      <c r="F1548" s="53" t="s">
        <v>517</v>
      </c>
      <c r="G1548" s="57">
        <f t="array" ref="G1548">IF(F1548&lt;&gt;"",INDEX(tb_MainDatabase[Barcode],MATCH(F1548,tb_MainDatabase[Link],0)),"")</f>
        <v>8857128012058</v>
      </c>
      <c r="H1548" s="62" t="str">
        <f t="array" ref="H1548">IF(F1548&lt;&gt;"",INDEX(tb_MainDatabase[Grand],MATCH(F1548,tb_MainDatabase[Link],0)),"")</f>
        <v>EDP</v>
      </c>
      <c r="I1548" s="62" t="str">
        <f t="array" ref="I1548">IF(F1548&lt;&gt;"",INDEX(tb_MainDatabase[Size],MATCH(F1548,tb_MainDatabase[Link],0)),"")</f>
        <v>10 ml.</v>
      </c>
      <c r="J1548" s="65">
        <v>1.0</v>
      </c>
      <c r="K1548" s="57">
        <f t="array" ref="K1548">IF(F1548&lt;&gt;"",INDEX(tb_MainDatabase[ราคา],MATCH(F1548,tb_MainDatabase[Link],0)),"")*J1548</f>
        <v>450</v>
      </c>
      <c r="L1548" s="65">
        <v>50.0</v>
      </c>
      <c r="M1548" s="57">
        <f t="shared" si="2"/>
        <v>400</v>
      </c>
      <c r="N1548" s="75">
        <f t="shared" si="3"/>
        <v>400</v>
      </c>
      <c r="O1548" s="77" t="s">
        <v>133</v>
      </c>
      <c r="P1548" s="142">
        <v>46127.0</v>
      </c>
      <c r="Q1548" s="80">
        <v>0.5381944444444444</v>
      </c>
      <c r="R1548" s="84" t="str">
        <f t="shared" si="4"/>
        <v>1776232459719356244</v>
      </c>
      <c r="S1548" s="84"/>
      <c r="T1548" s="84"/>
    </row>
    <row r="1549" ht="22.5" customHeight="1">
      <c r="A1549" s="41" t="s">
        <v>1191</v>
      </c>
      <c r="B1549" s="44">
        <v>46127.0</v>
      </c>
      <c r="C1549" s="46" t="s">
        <v>1192</v>
      </c>
      <c r="D1549" s="48" t="s">
        <v>3178</v>
      </c>
      <c r="E1549" s="51">
        <v>2.02600000000629E14</v>
      </c>
      <c r="F1549" s="53" t="s">
        <v>165</v>
      </c>
      <c r="G1549" s="57">
        <f t="array" ref="G1549">IF(F1549&lt;&gt;"",INDEX(tb_MainDatabase[Barcode],MATCH(F1549,tb_MainDatabase[Link],0)),"")</f>
        <v>8857128012018</v>
      </c>
      <c r="H1549" s="62" t="str">
        <f t="array" ref="H1549">IF(F1549&lt;&gt;"",INDEX(tb_MainDatabase[Grand],MATCH(F1549,tb_MainDatabase[Link],0)),"")</f>
        <v>EDP</v>
      </c>
      <c r="I1549" s="62" t="str">
        <f t="array" ref="I1549">IF(F1549&lt;&gt;"",INDEX(tb_MainDatabase[Size],MATCH(F1549,tb_MainDatabase[Link],0)),"")</f>
        <v>50 ml.</v>
      </c>
      <c r="J1549" s="65">
        <v>1.0</v>
      </c>
      <c r="K1549" s="57">
        <f t="array" ref="K1549">IF(F1549&lt;&gt;"",INDEX(tb_MainDatabase[ราคา],MATCH(F1549,tb_MainDatabase[Link],0)),"")*J1549</f>
        <v>1890</v>
      </c>
      <c r="L1549" s="65">
        <v>200.0</v>
      </c>
      <c r="M1549" s="57">
        <f t="shared" si="2"/>
        <v>1690</v>
      </c>
      <c r="N1549" s="75">
        <f t="shared" si="3"/>
        <v>1690</v>
      </c>
      <c r="O1549" s="77" t="s">
        <v>370</v>
      </c>
      <c r="P1549" s="142">
        <v>46127.0</v>
      </c>
      <c r="Q1549" s="80">
        <v>0.5819444444444445</v>
      </c>
      <c r="R1549" s="84" t="str">
        <f t="shared" si="4"/>
        <v>1776236283560203324</v>
      </c>
      <c r="S1549" s="84"/>
      <c r="T1549" s="84"/>
    </row>
    <row r="1550" ht="22.5" customHeight="1">
      <c r="A1550" s="41" t="s">
        <v>1191</v>
      </c>
      <c r="B1550" s="44">
        <v>46127.0</v>
      </c>
      <c r="C1550" s="46" t="s">
        <v>1192</v>
      </c>
      <c r="D1550" s="48" t="s">
        <v>3178</v>
      </c>
      <c r="E1550" s="51">
        <v>2.02600000000629E14</v>
      </c>
      <c r="F1550" s="53" t="s">
        <v>86</v>
      </c>
      <c r="G1550" s="57">
        <f t="array" ref="G1550">IF(F1550&lt;&gt;"",INDEX(tb_MainDatabase[Barcode],MATCH(F1550,tb_MainDatabase[Link],0)),"")</f>
        <v>8857128012041</v>
      </c>
      <c r="H1550" s="62" t="str">
        <f t="array" ref="H1550">IF(F1550&lt;&gt;"",INDEX(tb_MainDatabase[Grand],MATCH(F1550,tb_MainDatabase[Link],0)),"")</f>
        <v>EDP</v>
      </c>
      <c r="I1550" s="62" t="str">
        <f t="array" ref="I1550">IF(F1550&lt;&gt;"",INDEX(tb_MainDatabase[Size],MATCH(F1550,tb_MainDatabase[Link],0)),"")</f>
        <v>10 ml.</v>
      </c>
      <c r="J1550" s="65">
        <v>1.0</v>
      </c>
      <c r="K1550" s="57">
        <f t="array" ref="K1550">IF(F1550&lt;&gt;"",INDEX(tb_MainDatabase[ราคา],MATCH(F1550,tb_MainDatabase[Link],0)),"")*J1550</f>
        <v>450</v>
      </c>
      <c r="L1550" s="65">
        <v>450.0</v>
      </c>
      <c r="M1550" s="57">
        <f t="shared" si="2"/>
        <v>0</v>
      </c>
      <c r="N1550" s="75">
        <f t="shared" si="3"/>
        <v>0</v>
      </c>
      <c r="O1550" s="77"/>
      <c r="P1550" s="107"/>
      <c r="Q1550" s="80"/>
      <c r="R1550" s="84">
        <f t="shared" si="4"/>
        <v>0</v>
      </c>
      <c r="S1550" s="84"/>
      <c r="T1550" s="84"/>
    </row>
    <row r="1551" ht="22.5" customHeight="1">
      <c r="A1551" s="41" t="s">
        <v>1191</v>
      </c>
      <c r="B1551" s="44">
        <v>46127.0</v>
      </c>
      <c r="C1551" s="46" t="s">
        <v>1192</v>
      </c>
      <c r="D1551" s="48" t="s">
        <v>3185</v>
      </c>
      <c r="E1551" s="51">
        <v>2.0260000000063E14</v>
      </c>
      <c r="F1551" s="53" t="s">
        <v>847</v>
      </c>
      <c r="G1551" s="57">
        <f t="array" ref="G1551">IF(F1551&lt;&gt;"",INDEX(tb_MainDatabase[Barcode],MATCH(F1551,tb_MainDatabase[Link],0)),"")</f>
        <v>8857128011843</v>
      </c>
      <c r="H1551" s="62" t="str">
        <f t="array" ref="H1551">IF(F1551&lt;&gt;"",INDEX(tb_MainDatabase[Grand],MATCH(F1551,tb_MainDatabase[Link],0)),"")</f>
        <v>EDP</v>
      </c>
      <c r="I1551" s="62" t="str">
        <f t="array" ref="I1551">IF(F1551&lt;&gt;"",INDEX(tb_MainDatabase[Size],MATCH(F1551,tb_MainDatabase[Link],0)),"")</f>
        <v>30 ml.</v>
      </c>
      <c r="J1551" s="65">
        <v>2.0</v>
      </c>
      <c r="K1551" s="57">
        <f t="array" ref="K1551">IF(F1551&lt;&gt;"",INDEX(tb_MainDatabase[ราคา],MATCH(F1551,tb_MainDatabase[Link],0)),"")*J1551</f>
        <v>2580</v>
      </c>
      <c r="L1551" s="65">
        <v>100.0</v>
      </c>
      <c r="M1551" s="57">
        <f t="shared" si="2"/>
        <v>2380</v>
      </c>
      <c r="N1551" s="75">
        <f t="shared" si="3"/>
        <v>6550</v>
      </c>
      <c r="O1551" s="77" t="s">
        <v>133</v>
      </c>
      <c r="P1551" s="142">
        <v>46127.0</v>
      </c>
      <c r="Q1551" s="80">
        <v>0.6277777777777778</v>
      </c>
      <c r="R1551" s="84" t="str">
        <f t="shared" si="4"/>
        <v>1776241626515875359</v>
      </c>
      <c r="S1551" s="84"/>
      <c r="T1551" s="84"/>
    </row>
    <row r="1552" ht="22.5" customHeight="1">
      <c r="A1552" s="41" t="s">
        <v>1191</v>
      </c>
      <c r="B1552" s="44">
        <v>46127.0</v>
      </c>
      <c r="C1552" s="46" t="s">
        <v>1192</v>
      </c>
      <c r="D1552" s="48" t="s">
        <v>3185</v>
      </c>
      <c r="E1552" s="51">
        <v>2.0260000000063E14</v>
      </c>
      <c r="F1552" s="53" t="s">
        <v>62</v>
      </c>
      <c r="G1552" s="57">
        <f t="array" ref="G1552">IF(F1552&lt;&gt;"",INDEX(tb_MainDatabase[Barcode],MATCH(F1552,tb_MainDatabase[Link],0)),"")</f>
        <v>8857128012024</v>
      </c>
      <c r="H1552" s="62" t="str">
        <f t="array" ref="H1552">IF(F1552&lt;&gt;"",INDEX(tb_MainDatabase[Grand],MATCH(F1552,tb_MainDatabase[Link],0)),"")</f>
        <v>EDP</v>
      </c>
      <c r="I1552" s="62" t="str">
        <f t="array" ref="I1552">IF(F1552&lt;&gt;"",INDEX(tb_MainDatabase[Size],MATCH(F1552,tb_MainDatabase[Link],0)),"")</f>
        <v>30 ml.</v>
      </c>
      <c r="J1552" s="65">
        <v>1.0</v>
      </c>
      <c r="K1552" s="57">
        <f t="array" ref="K1552">IF(F1552&lt;&gt;"",INDEX(tb_MainDatabase[ราคา],MATCH(F1552,tb_MainDatabase[Link],0)),"")*J1552</f>
        <v>1290</v>
      </c>
      <c r="L1552" s="65">
        <v>100.0</v>
      </c>
      <c r="M1552" s="57">
        <f t="shared" si="2"/>
        <v>1190</v>
      </c>
      <c r="N1552" s="75">
        <f t="shared" si="3"/>
        <v>0</v>
      </c>
      <c r="O1552" s="77"/>
      <c r="P1552" s="107"/>
      <c r="Q1552" s="80"/>
      <c r="R1552" s="84">
        <f t="shared" si="4"/>
        <v>0</v>
      </c>
      <c r="S1552" s="84"/>
      <c r="T1552" s="84"/>
    </row>
    <row r="1553" ht="22.5" customHeight="1">
      <c r="A1553" s="41" t="s">
        <v>1191</v>
      </c>
      <c r="B1553" s="44">
        <v>46127.0</v>
      </c>
      <c r="C1553" s="46" t="s">
        <v>1192</v>
      </c>
      <c r="D1553" s="48" t="s">
        <v>3185</v>
      </c>
      <c r="E1553" s="51">
        <v>2.0260000000063E14</v>
      </c>
      <c r="F1553" s="53" t="s">
        <v>114</v>
      </c>
      <c r="G1553" s="108">
        <f t="array" ref="G1553">IF(F1553&lt;&gt;"",INDEX(tb_MainDatabase[Barcode],MATCH(F1553,tb_MainDatabase[Link],0)),"")</f>
        <v>8857128012156</v>
      </c>
      <c r="H1553" s="62" t="str">
        <f t="array" ref="H1553">IF(F1553&lt;&gt;"",INDEX(tb_MainDatabase[Grand],MATCH(F1553,tb_MainDatabase[Link],0)),"")</f>
        <v>EDP</v>
      </c>
      <c r="I1553" s="62" t="str">
        <f t="array" ref="I1553">IF(F1553&lt;&gt;"",INDEX(tb_MainDatabase[Size],MATCH(F1553,tb_MainDatabase[Link],0)),"")</f>
        <v>30 ml.</v>
      </c>
      <c r="J1553" s="65">
        <v>1.0</v>
      </c>
      <c r="K1553" s="57">
        <f t="array" ref="K1553">IF(F1553&lt;&gt;"",INDEX(tb_MainDatabase[ราคา],MATCH(F1553,tb_MainDatabase[Link],0)),"")*J1553</f>
        <v>1290</v>
      </c>
      <c r="L1553" s="65">
        <v>100.0</v>
      </c>
      <c r="M1553" s="57">
        <f t="shared" si="2"/>
        <v>1190</v>
      </c>
      <c r="N1553" s="75">
        <f t="shared" si="3"/>
        <v>0</v>
      </c>
      <c r="O1553" s="77"/>
      <c r="P1553" s="107"/>
      <c r="Q1553" s="80"/>
      <c r="R1553" s="84">
        <f t="shared" si="4"/>
        <v>0</v>
      </c>
      <c r="S1553" s="84"/>
      <c r="T1553" s="84"/>
    </row>
    <row r="1554" ht="22.5" customHeight="1">
      <c r="A1554" s="41" t="s">
        <v>1191</v>
      </c>
      <c r="B1554" s="44">
        <v>46127.0</v>
      </c>
      <c r="C1554" s="46" t="s">
        <v>1192</v>
      </c>
      <c r="D1554" s="48" t="s">
        <v>3185</v>
      </c>
      <c r="E1554" s="51">
        <v>2.0260000000063E14</v>
      </c>
      <c r="F1554" s="53" t="s">
        <v>172</v>
      </c>
      <c r="G1554" s="57">
        <f t="array" ref="G1554">IF(F1554&lt;&gt;"",INDEX(tb_MainDatabase[Barcode],MATCH(F1554,tb_MainDatabase[Link],0)),"")</f>
        <v>8857128012005</v>
      </c>
      <c r="H1554" s="62" t="str">
        <f t="array" ref="H1554">IF(F1554&lt;&gt;"",INDEX(tb_MainDatabase[Grand],MATCH(F1554,tb_MainDatabase[Link],0)),"")</f>
        <v>EDP+</v>
      </c>
      <c r="I1554" s="62" t="str">
        <f t="array" ref="I1554">IF(F1554&lt;&gt;"",INDEX(tb_MainDatabase[Size],MATCH(F1554,tb_MainDatabase[Link],0)),"")</f>
        <v>30 ml.</v>
      </c>
      <c r="J1554" s="65">
        <v>1.0</v>
      </c>
      <c r="K1554" s="57">
        <f t="array" ref="K1554">IF(F1554&lt;&gt;"",INDEX(tb_MainDatabase[ราคา],MATCH(F1554,tb_MainDatabase[Link],0)),"")*J1554</f>
        <v>1890</v>
      </c>
      <c r="L1554" s="65">
        <v>100.0</v>
      </c>
      <c r="M1554" s="57">
        <f t="shared" si="2"/>
        <v>1790</v>
      </c>
      <c r="N1554" s="75">
        <f t="shared" si="3"/>
        <v>0</v>
      </c>
      <c r="O1554" s="77"/>
      <c r="P1554" s="107"/>
      <c r="Q1554" s="80"/>
      <c r="R1554" s="84">
        <f t="shared" si="4"/>
        <v>0</v>
      </c>
      <c r="S1554" s="84"/>
      <c r="T1554" s="84"/>
    </row>
    <row r="1555" ht="22.5" customHeight="1">
      <c r="A1555" s="41" t="s">
        <v>1191</v>
      </c>
      <c r="B1555" s="44">
        <v>46127.0</v>
      </c>
      <c r="C1555" s="46" t="s">
        <v>1192</v>
      </c>
      <c r="D1555" s="48" t="s">
        <v>3185</v>
      </c>
      <c r="E1555" s="51">
        <v>2.0260000000063E14</v>
      </c>
      <c r="F1555" s="53" t="s">
        <v>743</v>
      </c>
      <c r="G1555" s="57">
        <f t="array" ref="G1555">IF(F1555&lt;&gt;"",INDEX(tb_MainDatabase[Barcode],MATCH(F1555,tb_MainDatabase[Link],0)),"")</f>
        <v>8857128011744</v>
      </c>
      <c r="H1555" s="62" t="str">
        <f t="array" ref="H1555">IF(F1555&lt;&gt;"",INDEX(tb_MainDatabase[Grand],MATCH(F1555,tb_MainDatabase[Link],0)),"")</f>
        <v>EDP</v>
      </c>
      <c r="I1555" s="62" t="str">
        <f t="array" ref="I1555">IF(F1555&lt;&gt;"",INDEX(tb_MainDatabase[Size],MATCH(F1555,tb_MainDatabase[Link],0)),"")</f>
        <v>10 ml.</v>
      </c>
      <c r="J1555" s="65">
        <v>1.0</v>
      </c>
      <c r="K1555" s="57">
        <f t="array" ref="K1555">IF(F1555&lt;&gt;"",INDEX(tb_MainDatabase[ราคา],MATCH(F1555,tb_MainDatabase[Link],0)),"")*J1555</f>
        <v>450</v>
      </c>
      <c r="L1555" s="65">
        <v>450.0</v>
      </c>
      <c r="M1555" s="57">
        <f t="shared" si="2"/>
        <v>0</v>
      </c>
      <c r="N1555" s="75">
        <f t="shared" si="3"/>
        <v>0</v>
      </c>
      <c r="O1555" s="77"/>
      <c r="P1555" s="107"/>
      <c r="Q1555" s="80"/>
      <c r="R1555" s="84">
        <f t="shared" si="4"/>
        <v>0</v>
      </c>
      <c r="S1555" s="84"/>
      <c r="T1555" s="84"/>
    </row>
    <row r="1556" ht="22.5" customHeight="1">
      <c r="A1556" s="41" t="s">
        <v>1191</v>
      </c>
      <c r="B1556" s="44">
        <v>46127.0</v>
      </c>
      <c r="C1556" s="46" t="s">
        <v>1192</v>
      </c>
      <c r="D1556" s="48" t="s">
        <v>3185</v>
      </c>
      <c r="E1556" s="51">
        <v>2.0260000000063E14</v>
      </c>
      <c r="F1556" s="53" t="s">
        <v>201</v>
      </c>
      <c r="G1556" s="108">
        <f t="array" ref="G1556">IF(F1556&lt;&gt;"",INDEX(tb_MainDatabase[Barcode],MATCH(F1556,tb_MainDatabase[Link],0)),"")</f>
        <v>8857128012157</v>
      </c>
      <c r="H1556" s="62" t="str">
        <f t="array" ref="H1556">IF(F1556&lt;&gt;"",INDEX(tb_MainDatabase[Grand],MATCH(F1556,tb_MainDatabase[Link],0)),"")</f>
        <v>EDP</v>
      </c>
      <c r="I1556" s="62" t="str">
        <f t="array" ref="I1556">IF(F1556&lt;&gt;"",INDEX(tb_MainDatabase[Size],MATCH(F1556,tb_MainDatabase[Link],0)),"")</f>
        <v>10 ml.</v>
      </c>
      <c r="J1556" s="65">
        <v>1.0</v>
      </c>
      <c r="K1556" s="57">
        <f t="array" ref="K1556">IF(F1556&lt;&gt;"",INDEX(tb_MainDatabase[ราคา],MATCH(F1556,tb_MainDatabase[Link],0)),"")*J1556</f>
        <v>450</v>
      </c>
      <c r="L1556" s="65">
        <v>450.0</v>
      </c>
      <c r="M1556" s="57">
        <f t="shared" si="2"/>
        <v>0</v>
      </c>
      <c r="N1556" s="75">
        <f t="shared" si="3"/>
        <v>0</v>
      </c>
      <c r="O1556" s="77"/>
      <c r="P1556" s="107"/>
      <c r="Q1556" s="80"/>
      <c r="R1556" s="84">
        <f t="shared" si="4"/>
        <v>0</v>
      </c>
      <c r="S1556" s="84"/>
      <c r="T1556" s="84"/>
    </row>
    <row r="1557" ht="22.5" customHeight="1">
      <c r="A1557" s="41" t="s">
        <v>1191</v>
      </c>
      <c r="B1557" s="44">
        <v>46127.0</v>
      </c>
      <c r="C1557" s="46" t="s">
        <v>1192</v>
      </c>
      <c r="D1557" s="48" t="s">
        <v>3185</v>
      </c>
      <c r="E1557" s="51">
        <v>2.0260000000063E14</v>
      </c>
      <c r="F1557" s="53" t="s">
        <v>98</v>
      </c>
      <c r="G1557" s="57">
        <f t="array" ref="G1557">IF(F1557&lt;&gt;"",INDEX(tb_MainDatabase[Barcode],MATCH(F1557,tb_MainDatabase[Link],0)),"")</f>
        <v>8857128012027</v>
      </c>
      <c r="H1557" s="62" t="str">
        <f t="array" ref="H1557">IF(F1557&lt;&gt;"",INDEX(tb_MainDatabase[Grand],MATCH(F1557,tb_MainDatabase[Link],0)),"")</f>
        <v>EDP</v>
      </c>
      <c r="I1557" s="62" t="str">
        <f t="array" ref="I1557">IF(F1557&lt;&gt;"",INDEX(tb_MainDatabase[Size],MATCH(F1557,tb_MainDatabase[Link],0)),"")</f>
        <v>10 ml.</v>
      </c>
      <c r="J1557" s="65">
        <v>1.0</v>
      </c>
      <c r="K1557" s="57">
        <f t="array" ref="K1557">IF(F1557&lt;&gt;"",INDEX(tb_MainDatabase[ราคา],MATCH(F1557,tb_MainDatabase[Link],0)),"")*J1557</f>
        <v>450</v>
      </c>
      <c r="L1557" s="65">
        <v>450.0</v>
      </c>
      <c r="M1557" s="57">
        <f t="shared" si="2"/>
        <v>0</v>
      </c>
      <c r="N1557" s="75">
        <f t="shared" si="3"/>
        <v>0</v>
      </c>
      <c r="O1557" s="77"/>
      <c r="P1557" s="107"/>
      <c r="Q1557" s="80"/>
      <c r="R1557" s="84">
        <f t="shared" si="4"/>
        <v>0</v>
      </c>
      <c r="S1557" s="84"/>
      <c r="T1557" s="84"/>
    </row>
    <row r="1558" ht="22.5" customHeight="1">
      <c r="A1558" s="41" t="s">
        <v>1191</v>
      </c>
      <c r="B1558" s="44">
        <v>46127.0</v>
      </c>
      <c r="C1558" s="46" t="s">
        <v>1192</v>
      </c>
      <c r="D1558" s="48" t="s">
        <v>3185</v>
      </c>
      <c r="E1558" s="51">
        <v>2.0260000000063E14</v>
      </c>
      <c r="F1558" s="53" t="s">
        <v>146</v>
      </c>
      <c r="G1558" s="57">
        <f t="array" ref="G1558">IF(F1558&lt;&gt;"",INDEX(tb_MainDatabase[Barcode],MATCH(F1558,tb_MainDatabase[Link],0)),"")</f>
        <v>8857128012026</v>
      </c>
      <c r="H1558" s="62" t="str">
        <f t="array" ref="H1558">IF(F1558&lt;&gt;"",INDEX(tb_MainDatabase[Grand],MATCH(F1558,tb_MainDatabase[Link],0)),"")</f>
        <v>EDP</v>
      </c>
      <c r="I1558" s="62" t="str">
        <f t="array" ref="I1558">IF(F1558&lt;&gt;"",INDEX(tb_MainDatabase[Size],MATCH(F1558,tb_MainDatabase[Link],0)),"")</f>
        <v>10 ml.</v>
      </c>
      <c r="J1558" s="65">
        <v>1.0</v>
      </c>
      <c r="K1558" s="57">
        <f t="array" ref="K1558">IF(F1558&lt;&gt;"",INDEX(tb_MainDatabase[ราคา],MATCH(F1558,tb_MainDatabase[Link],0)),"")*J1558</f>
        <v>450</v>
      </c>
      <c r="L1558" s="65">
        <v>450.0</v>
      </c>
      <c r="M1558" s="57">
        <f t="shared" si="2"/>
        <v>0</v>
      </c>
      <c r="N1558" s="75">
        <f t="shared" si="3"/>
        <v>0</v>
      </c>
      <c r="O1558" s="77"/>
      <c r="P1558" s="107"/>
      <c r="Q1558" s="80"/>
      <c r="R1558" s="84">
        <f t="shared" si="4"/>
        <v>0</v>
      </c>
      <c r="S1558" s="84"/>
      <c r="T1558" s="84"/>
    </row>
    <row r="1559" ht="22.5" customHeight="1">
      <c r="A1559" s="41" t="s">
        <v>1191</v>
      </c>
      <c r="B1559" s="44">
        <v>46127.0</v>
      </c>
      <c r="C1559" s="46" t="s">
        <v>1192</v>
      </c>
      <c r="D1559" s="48" t="s">
        <v>3185</v>
      </c>
      <c r="E1559" s="51">
        <v>2.0260000000063E14</v>
      </c>
      <c r="F1559" s="53" t="s">
        <v>1159</v>
      </c>
      <c r="G1559" s="57">
        <f t="array" ref="G1559">IF(F1559&lt;&gt;"",INDEX(tb_MainDatabase[Barcode],MATCH(F1559,tb_MainDatabase[Link],0)),"")</f>
        <v>8857128012017</v>
      </c>
      <c r="H1559" s="62" t="str">
        <f t="array" ref="H1559">IF(F1559&lt;&gt;"",INDEX(tb_MainDatabase[Grand],MATCH(F1559,tb_MainDatabase[Link],0)),"")</f>
        <v>EDP</v>
      </c>
      <c r="I1559" s="62" t="str">
        <f t="array" ref="I1559">IF(F1559&lt;&gt;"",INDEX(tb_MainDatabase[Size],MATCH(F1559,tb_MainDatabase[Link],0)),"")</f>
        <v>4 ml.</v>
      </c>
      <c r="J1559" s="65">
        <v>1.0</v>
      </c>
      <c r="K1559" s="57">
        <f t="array" ref="K1559">IF(F1559&lt;&gt;"",INDEX(tb_MainDatabase[ราคา],MATCH(F1559,tb_MainDatabase[Link],0)),"")*J1559</f>
        <v>179</v>
      </c>
      <c r="L1559" s="65">
        <v>179.0</v>
      </c>
      <c r="M1559" s="57">
        <f t="shared" si="2"/>
        <v>0</v>
      </c>
      <c r="N1559" s="75">
        <f t="shared" si="3"/>
        <v>0</v>
      </c>
      <c r="O1559" s="77"/>
      <c r="P1559" s="107"/>
      <c r="Q1559" s="80"/>
      <c r="R1559" s="84">
        <f t="shared" si="4"/>
        <v>0</v>
      </c>
      <c r="S1559" s="84"/>
      <c r="T1559" s="84"/>
    </row>
    <row r="1560" ht="22.5" customHeight="1">
      <c r="A1560" s="41" t="s">
        <v>1191</v>
      </c>
      <c r="B1560" s="44">
        <v>46127.0</v>
      </c>
      <c r="C1560" s="46" t="s">
        <v>1192</v>
      </c>
      <c r="D1560" s="48" t="s">
        <v>3197</v>
      </c>
      <c r="E1560" s="51">
        <v>2.02600000000631E14</v>
      </c>
      <c r="F1560" s="53" t="s">
        <v>64</v>
      </c>
      <c r="G1560" s="57">
        <f t="array" ref="G1560">IF(F1560&lt;&gt;"",INDEX(tb_MainDatabase[Barcode],MATCH(F1560,tb_MainDatabase[Link],0)),"")</f>
        <v>8857128011836</v>
      </c>
      <c r="H1560" s="62" t="str">
        <f t="array" ref="H1560">IF(F1560&lt;&gt;"",INDEX(tb_MainDatabase[Grand],MATCH(F1560,tb_MainDatabase[Link],0)),"")</f>
        <v>EDP</v>
      </c>
      <c r="I1560" s="62" t="str">
        <f t="array" ref="I1560">IF(F1560&lt;&gt;"",INDEX(tb_MainDatabase[Size],MATCH(F1560,tb_MainDatabase[Link],0)),"")</f>
        <v>30 ml.</v>
      </c>
      <c r="J1560" s="65">
        <v>1.0</v>
      </c>
      <c r="K1560" s="57">
        <f t="array" ref="K1560">IF(F1560&lt;&gt;"",INDEX(tb_MainDatabase[ราคา],MATCH(F1560,tb_MainDatabase[Link],0)),"")*J1560</f>
        <v>1290</v>
      </c>
      <c r="L1560" s="65">
        <v>100.0</v>
      </c>
      <c r="M1560" s="57">
        <f t="shared" si="2"/>
        <v>1190</v>
      </c>
      <c r="N1560" s="75">
        <f t="shared" si="3"/>
        <v>1190</v>
      </c>
      <c r="O1560" s="77" t="s">
        <v>370</v>
      </c>
      <c r="P1560" s="142">
        <v>46127.0</v>
      </c>
      <c r="Q1560" s="80">
        <v>0.6597222222222222</v>
      </c>
      <c r="R1560" s="84" t="str">
        <f t="shared" si="4"/>
        <v>1776242991363138170</v>
      </c>
      <c r="S1560" s="84"/>
      <c r="T1560" s="84"/>
    </row>
    <row r="1561" ht="22.5" customHeight="1">
      <c r="A1561" s="41" t="s">
        <v>1191</v>
      </c>
      <c r="B1561" s="44">
        <v>46127.0</v>
      </c>
      <c r="C1561" s="46" t="s">
        <v>1192</v>
      </c>
      <c r="D1561" s="48" t="s">
        <v>3197</v>
      </c>
      <c r="E1561" s="51">
        <v>2.02600000000631E14</v>
      </c>
      <c r="F1561" s="53" t="s">
        <v>1159</v>
      </c>
      <c r="G1561" s="57">
        <f t="array" ref="G1561">IF(F1561&lt;&gt;"",INDEX(tb_MainDatabase[Barcode],MATCH(F1561,tb_MainDatabase[Link],0)),"")</f>
        <v>8857128012017</v>
      </c>
      <c r="H1561" s="62" t="str">
        <f t="array" ref="H1561">IF(F1561&lt;&gt;"",INDEX(tb_MainDatabase[Grand],MATCH(F1561,tb_MainDatabase[Link],0)),"")</f>
        <v>EDP</v>
      </c>
      <c r="I1561" s="62" t="str">
        <f t="array" ref="I1561">IF(F1561&lt;&gt;"",INDEX(tb_MainDatabase[Size],MATCH(F1561,tb_MainDatabase[Link],0)),"")</f>
        <v>4 ml.</v>
      </c>
      <c r="J1561" s="65">
        <v>1.0</v>
      </c>
      <c r="K1561" s="57">
        <f t="array" ref="K1561">IF(F1561&lt;&gt;"",INDEX(tb_MainDatabase[ราคา],MATCH(F1561,tb_MainDatabase[Link],0)),"")*J1561</f>
        <v>179</v>
      </c>
      <c r="L1561" s="65">
        <v>179.0</v>
      </c>
      <c r="M1561" s="57">
        <f t="shared" si="2"/>
        <v>0</v>
      </c>
      <c r="N1561" s="75">
        <f t="shared" si="3"/>
        <v>0</v>
      </c>
      <c r="O1561" s="77"/>
      <c r="P1561" s="107"/>
      <c r="Q1561" s="80"/>
      <c r="R1561" s="84">
        <f t="shared" si="4"/>
        <v>0</v>
      </c>
      <c r="S1561" s="84"/>
      <c r="T1561" s="84"/>
    </row>
    <row r="1562" ht="22.5" customHeight="1">
      <c r="A1562" s="41" t="s">
        <v>1191</v>
      </c>
      <c r="B1562" s="44">
        <v>46127.0</v>
      </c>
      <c r="C1562" s="46" t="s">
        <v>1192</v>
      </c>
      <c r="D1562" s="48" t="s">
        <v>3198</v>
      </c>
      <c r="E1562" s="51">
        <v>2.02600000000632E14</v>
      </c>
      <c r="F1562" s="53" t="s">
        <v>62</v>
      </c>
      <c r="G1562" s="57">
        <f t="array" ref="G1562">IF(F1562&lt;&gt;"",INDEX(tb_MainDatabase[Barcode],MATCH(F1562,tb_MainDatabase[Link],0)),"")</f>
        <v>8857128012024</v>
      </c>
      <c r="H1562" s="62" t="str">
        <f t="array" ref="H1562">IF(F1562&lt;&gt;"",INDEX(tb_MainDatabase[Grand],MATCH(F1562,tb_MainDatabase[Link],0)),"")</f>
        <v>EDP</v>
      </c>
      <c r="I1562" s="62" t="str">
        <f t="array" ref="I1562">IF(F1562&lt;&gt;"",INDEX(tb_MainDatabase[Size],MATCH(F1562,tb_MainDatabase[Link],0)),"")</f>
        <v>30 ml.</v>
      </c>
      <c r="J1562" s="65">
        <v>1.0</v>
      </c>
      <c r="K1562" s="57">
        <f t="array" ref="K1562">IF(F1562&lt;&gt;"",INDEX(tb_MainDatabase[ราคา],MATCH(F1562,tb_MainDatabase[Link],0)),"")*J1562</f>
        <v>1290</v>
      </c>
      <c r="L1562" s="65">
        <v>100.0</v>
      </c>
      <c r="M1562" s="57">
        <f t="shared" si="2"/>
        <v>1190</v>
      </c>
      <c r="N1562" s="75">
        <f t="shared" si="3"/>
        <v>1190</v>
      </c>
      <c r="O1562" s="77" t="s">
        <v>370</v>
      </c>
      <c r="P1562" s="142">
        <v>46127.0</v>
      </c>
      <c r="Q1562" s="80">
        <v>0.7013888888888888</v>
      </c>
      <c r="R1562" s="84" t="str">
        <f t="shared" si="4"/>
        <v>1776246640538979259</v>
      </c>
      <c r="S1562" s="84"/>
      <c r="T1562" s="84"/>
    </row>
    <row r="1563" ht="22.5" customHeight="1">
      <c r="A1563" s="41" t="s">
        <v>1191</v>
      </c>
      <c r="B1563" s="44">
        <v>46127.0</v>
      </c>
      <c r="C1563" s="46" t="s">
        <v>1192</v>
      </c>
      <c r="D1563" s="48" t="s">
        <v>3198</v>
      </c>
      <c r="E1563" s="51">
        <v>2.02600000000632E14</v>
      </c>
      <c r="F1563" s="53" t="s">
        <v>1159</v>
      </c>
      <c r="G1563" s="57">
        <f t="array" ref="G1563">IF(F1563&lt;&gt;"",INDEX(tb_MainDatabase[Barcode],MATCH(F1563,tb_MainDatabase[Link],0)),"")</f>
        <v>8857128012017</v>
      </c>
      <c r="H1563" s="62" t="str">
        <f t="array" ref="H1563">IF(F1563&lt;&gt;"",INDEX(tb_MainDatabase[Grand],MATCH(F1563,tb_MainDatabase[Link],0)),"")</f>
        <v>EDP</v>
      </c>
      <c r="I1563" s="62" t="str">
        <f t="array" ref="I1563">IF(F1563&lt;&gt;"",INDEX(tb_MainDatabase[Size],MATCH(F1563,tb_MainDatabase[Link],0)),"")</f>
        <v>4 ml.</v>
      </c>
      <c r="J1563" s="65">
        <v>1.0</v>
      </c>
      <c r="K1563" s="57">
        <f t="array" ref="K1563">IF(F1563&lt;&gt;"",INDEX(tb_MainDatabase[ราคา],MATCH(F1563,tb_MainDatabase[Link],0)),"")*J1563</f>
        <v>179</v>
      </c>
      <c r="L1563" s="65">
        <v>179.0</v>
      </c>
      <c r="M1563" s="57">
        <f t="shared" si="2"/>
        <v>0</v>
      </c>
      <c r="N1563" s="75">
        <f t="shared" si="3"/>
        <v>0</v>
      </c>
      <c r="O1563" s="77"/>
      <c r="P1563" s="107"/>
      <c r="Q1563" s="80"/>
      <c r="R1563" s="84">
        <f t="shared" si="4"/>
        <v>0</v>
      </c>
      <c r="S1563" s="84"/>
      <c r="T1563" s="84"/>
    </row>
    <row r="1564" ht="22.5" customHeight="1">
      <c r="A1564" s="41" t="s">
        <v>1191</v>
      </c>
      <c r="B1564" s="44">
        <v>46127.0</v>
      </c>
      <c r="C1564" s="46" t="s">
        <v>1192</v>
      </c>
      <c r="D1564" s="48" t="s">
        <v>3199</v>
      </c>
      <c r="E1564" s="51">
        <v>2.02600000000633E14</v>
      </c>
      <c r="F1564" s="53" t="s">
        <v>69</v>
      </c>
      <c r="G1564" s="57">
        <f t="array" ref="G1564">IF(F1564&lt;&gt;"",INDEX(tb_MainDatabase[Barcode],MATCH(F1564,tb_MainDatabase[Link],0)),"")</f>
        <v>8857128012022</v>
      </c>
      <c r="H1564" s="62" t="str">
        <f t="array" ref="H1564">IF(F1564&lt;&gt;"",INDEX(tb_MainDatabase[Grand],MATCH(F1564,tb_MainDatabase[Link],0)),"")</f>
        <v>EDP</v>
      </c>
      <c r="I1564" s="62" t="str">
        <f t="array" ref="I1564">IF(F1564&lt;&gt;"",INDEX(tb_MainDatabase[Size],MATCH(F1564,tb_MainDatabase[Link],0)),"")</f>
        <v>30 ml.</v>
      </c>
      <c r="J1564" s="65">
        <v>1.0</v>
      </c>
      <c r="K1564" s="57">
        <f t="array" ref="K1564">IF(F1564&lt;&gt;"",INDEX(tb_MainDatabase[ราคา],MATCH(F1564,tb_MainDatabase[Link],0)),"")*J1564</f>
        <v>1290</v>
      </c>
      <c r="L1564" s="65">
        <v>100.0</v>
      </c>
      <c r="M1564" s="57">
        <f t="shared" si="2"/>
        <v>1190</v>
      </c>
      <c r="N1564" s="75">
        <f t="shared" si="3"/>
        <v>1190</v>
      </c>
      <c r="O1564" s="77" t="s">
        <v>370</v>
      </c>
      <c r="P1564" s="142">
        <v>46127.0</v>
      </c>
      <c r="Q1564" s="80">
        <v>0.7465277777777778</v>
      </c>
      <c r="R1564" s="84" t="str">
        <f t="shared" si="4"/>
        <v>1776250311062183296</v>
      </c>
      <c r="S1564" s="84"/>
      <c r="T1564" s="84"/>
    </row>
    <row r="1565" ht="22.5" customHeight="1">
      <c r="A1565" s="41" t="s">
        <v>1191</v>
      </c>
      <c r="B1565" s="44">
        <v>46128.0</v>
      </c>
      <c r="C1565" s="46" t="s">
        <v>1192</v>
      </c>
      <c r="D1565" s="48" t="s">
        <v>3200</v>
      </c>
      <c r="E1565" s="51">
        <v>2.02600000000634E14</v>
      </c>
      <c r="F1565" s="53" t="s">
        <v>255</v>
      </c>
      <c r="G1565" s="57">
        <f t="array" ref="G1565">IF(F1565&lt;&gt;"",INDEX(tb_MainDatabase[Barcode],MATCH(F1565,tb_MainDatabase[Link],0)),"")</f>
        <v>8857128012047</v>
      </c>
      <c r="H1565" s="62" t="str">
        <f t="array" ref="H1565">IF(F1565&lt;&gt;"",INDEX(tb_MainDatabase[Grand],MATCH(F1565,tb_MainDatabase[Link],0)),"")</f>
        <v>EDP</v>
      </c>
      <c r="I1565" s="62" t="str">
        <f t="array" ref="I1565">IF(F1565&lt;&gt;"",INDEX(tb_MainDatabase[Size],MATCH(F1565,tb_MainDatabase[Link],0)),"")</f>
        <v>10 ml.</v>
      </c>
      <c r="J1565" s="65">
        <v>1.0</v>
      </c>
      <c r="K1565" s="57">
        <f t="array" ref="K1565">IF(F1565&lt;&gt;"",INDEX(tb_MainDatabase[ราคา],MATCH(F1565,tb_MainDatabase[Link],0)),"")*J1565</f>
        <v>450</v>
      </c>
      <c r="L1565" s="65">
        <v>50.0</v>
      </c>
      <c r="M1565" s="57">
        <f t="shared" si="2"/>
        <v>400</v>
      </c>
      <c r="N1565" s="75">
        <f t="shared" si="3"/>
        <v>400</v>
      </c>
      <c r="O1565" s="77" t="s">
        <v>133</v>
      </c>
      <c r="P1565" s="142">
        <v>46128.0</v>
      </c>
      <c r="Q1565" s="80">
        <v>0.46041666666666664</v>
      </c>
      <c r="R1565" s="84" t="str">
        <f t="shared" si="4"/>
        <v>1776312191914252118</v>
      </c>
      <c r="S1565" s="84"/>
      <c r="T1565" s="84"/>
    </row>
    <row r="1566" ht="22.5" customHeight="1">
      <c r="A1566" s="41" t="s">
        <v>1191</v>
      </c>
      <c r="B1566" s="44">
        <v>46128.0</v>
      </c>
      <c r="C1566" s="46" t="s">
        <v>1192</v>
      </c>
      <c r="D1566" s="48" t="s">
        <v>3201</v>
      </c>
      <c r="E1566" s="51">
        <v>2.02600000000635E14</v>
      </c>
      <c r="F1566" s="53" t="s">
        <v>216</v>
      </c>
      <c r="G1566" s="57">
        <f t="array" ref="G1566">IF(F1566&lt;&gt;"",INDEX(tb_MainDatabase[Barcode],MATCH(F1566,tb_MainDatabase[Link],0)),"")</f>
        <v>8857128011522</v>
      </c>
      <c r="H1566" s="62" t="str">
        <f t="array" ref="H1566">IF(F1566&lt;&gt;"",INDEX(tb_MainDatabase[Grand],MATCH(F1566,tb_MainDatabase[Link],0)),"")</f>
        <v>EDP</v>
      </c>
      <c r="I1566" s="62" t="str">
        <f t="array" ref="I1566">IF(F1566&lt;&gt;"",INDEX(tb_MainDatabase[Size],MATCH(F1566,tb_MainDatabase[Link],0)),"")</f>
        <v>50 ml.</v>
      </c>
      <c r="J1566" s="65">
        <v>1.0</v>
      </c>
      <c r="K1566" s="57">
        <f t="array" ref="K1566">IF(F1566&lt;&gt;"",INDEX(tb_MainDatabase[ราคา],MATCH(F1566,tb_MainDatabase[Link],0)),"")*J1566</f>
        <v>1890</v>
      </c>
      <c r="L1566" s="65">
        <v>200.0</v>
      </c>
      <c r="M1566" s="57">
        <f t="shared" si="2"/>
        <v>1690</v>
      </c>
      <c r="N1566" s="75">
        <f t="shared" si="3"/>
        <v>3380</v>
      </c>
      <c r="O1566" s="77" t="s">
        <v>60</v>
      </c>
      <c r="P1566" s="142">
        <v>46128.0</v>
      </c>
      <c r="Q1566" s="80">
        <v>0.4986111111111111</v>
      </c>
      <c r="R1566" s="84" t="str">
        <f t="shared" si="4"/>
        <v>1776315463806941487</v>
      </c>
      <c r="S1566" s="84"/>
      <c r="T1566" s="84"/>
    </row>
    <row r="1567" ht="22.5" customHeight="1">
      <c r="A1567" s="41" t="s">
        <v>1191</v>
      </c>
      <c r="B1567" s="44">
        <v>46128.0</v>
      </c>
      <c r="C1567" s="46" t="s">
        <v>1192</v>
      </c>
      <c r="D1567" s="48" t="s">
        <v>3201</v>
      </c>
      <c r="E1567" s="51">
        <v>2.02600000000635E14</v>
      </c>
      <c r="F1567" s="53" t="s">
        <v>93</v>
      </c>
      <c r="G1567" s="57">
        <f t="array" ref="G1567">IF(F1567&lt;&gt;"",INDEX(tb_MainDatabase[Barcode],MATCH(F1567,tb_MainDatabase[Link],0)),"")</f>
        <v>8857128011171</v>
      </c>
      <c r="H1567" s="62" t="str">
        <f t="array" ref="H1567">IF(F1567&lt;&gt;"",INDEX(tb_MainDatabase[Grand],MATCH(F1567,tb_MainDatabase[Link],0)),"")</f>
        <v>EDP</v>
      </c>
      <c r="I1567" s="62" t="str">
        <f t="array" ref="I1567">IF(F1567&lt;&gt;"",INDEX(tb_MainDatabase[Size],MATCH(F1567,tb_MainDatabase[Link],0)),"")</f>
        <v>50 ml.</v>
      </c>
      <c r="J1567" s="65">
        <v>1.0</v>
      </c>
      <c r="K1567" s="57">
        <f t="array" ref="K1567">IF(F1567&lt;&gt;"",INDEX(tb_MainDatabase[ราคา],MATCH(F1567,tb_MainDatabase[Link],0)),"")*J1567</f>
        <v>1890</v>
      </c>
      <c r="L1567" s="65">
        <v>200.0</v>
      </c>
      <c r="M1567" s="57">
        <f t="shared" si="2"/>
        <v>1690</v>
      </c>
      <c r="N1567" s="75">
        <f t="shared" si="3"/>
        <v>0</v>
      </c>
      <c r="O1567" s="77"/>
      <c r="P1567" s="107"/>
      <c r="Q1567" s="80"/>
      <c r="R1567" s="84">
        <f t="shared" si="4"/>
        <v>0</v>
      </c>
      <c r="S1567" s="84"/>
      <c r="T1567" s="84"/>
    </row>
    <row r="1568" ht="22.5" customHeight="1">
      <c r="A1568" s="41" t="s">
        <v>1191</v>
      </c>
      <c r="B1568" s="44">
        <v>46128.0</v>
      </c>
      <c r="C1568" s="46" t="s">
        <v>1192</v>
      </c>
      <c r="D1568" s="48" t="s">
        <v>3201</v>
      </c>
      <c r="E1568" s="51">
        <v>2.02600000000635E14</v>
      </c>
      <c r="F1568" s="53" t="s">
        <v>120</v>
      </c>
      <c r="G1568" s="108">
        <f t="array" ref="G1568">IF(F1568&lt;&gt;"",INDEX(tb_MainDatabase[Barcode],MATCH(F1568,tb_MainDatabase[Link],0)),"")</f>
        <v>8857128012160</v>
      </c>
      <c r="H1568" s="62" t="str">
        <f t="array" ref="H1568">IF(F1568&lt;&gt;"",INDEX(tb_MainDatabase[Grand],MATCH(F1568,tb_MainDatabase[Link],0)),"")</f>
        <v>EDP</v>
      </c>
      <c r="I1568" s="62" t="str">
        <f t="array" ref="I1568">IF(F1568&lt;&gt;"",INDEX(tb_MainDatabase[Size],MATCH(F1568,tb_MainDatabase[Link],0)),"")</f>
        <v>10 ml.</v>
      </c>
      <c r="J1568" s="65">
        <v>1.0</v>
      </c>
      <c r="K1568" s="57">
        <f t="array" ref="K1568">IF(F1568&lt;&gt;"",INDEX(tb_MainDatabase[ราคา],MATCH(F1568,tb_MainDatabase[Link],0)),"")*J1568</f>
        <v>450</v>
      </c>
      <c r="L1568" s="65">
        <v>450.0</v>
      </c>
      <c r="M1568" s="57">
        <f t="shared" si="2"/>
        <v>0</v>
      </c>
      <c r="N1568" s="75">
        <f t="shared" si="3"/>
        <v>0</v>
      </c>
      <c r="O1568" s="77"/>
      <c r="P1568" s="107"/>
      <c r="Q1568" s="80"/>
      <c r="R1568" s="84">
        <f t="shared" si="4"/>
        <v>0</v>
      </c>
      <c r="S1568" s="84"/>
      <c r="T1568" s="84"/>
    </row>
    <row r="1569" ht="22.5" customHeight="1">
      <c r="A1569" s="41" t="s">
        <v>1191</v>
      </c>
      <c r="B1569" s="44">
        <v>46128.0</v>
      </c>
      <c r="C1569" s="46" t="s">
        <v>1192</v>
      </c>
      <c r="D1569" s="48" t="s">
        <v>3201</v>
      </c>
      <c r="E1569" s="51">
        <v>2.02600000000635E14</v>
      </c>
      <c r="F1569" s="53" t="s">
        <v>269</v>
      </c>
      <c r="G1569" s="57">
        <f t="array" ref="G1569">IF(F1569&lt;&gt;"",INDEX(tb_MainDatabase[Barcode],MATCH(F1569,tb_MainDatabase[Link],0)),"")</f>
        <v>8857128012060</v>
      </c>
      <c r="H1569" s="62" t="str">
        <f t="array" ref="H1569">IF(F1569&lt;&gt;"",INDEX(tb_MainDatabase[Grand],MATCH(F1569,tb_MainDatabase[Link],0)),"")</f>
        <v>EDP</v>
      </c>
      <c r="I1569" s="62" t="str">
        <f t="array" ref="I1569">IF(F1569&lt;&gt;"",INDEX(tb_MainDatabase[Size],MATCH(F1569,tb_MainDatabase[Link],0)),"")</f>
        <v>10 ml.</v>
      </c>
      <c r="J1569" s="65">
        <v>1.0</v>
      </c>
      <c r="K1569" s="57">
        <f t="array" ref="K1569">IF(F1569&lt;&gt;"",INDEX(tb_MainDatabase[ราคา],MATCH(F1569,tb_MainDatabase[Link],0)),"")*J1569</f>
        <v>450</v>
      </c>
      <c r="L1569" s="65">
        <v>450.0</v>
      </c>
      <c r="M1569" s="57">
        <f t="shared" si="2"/>
        <v>0</v>
      </c>
      <c r="N1569" s="75">
        <f t="shared" si="3"/>
        <v>0</v>
      </c>
      <c r="O1569" s="77"/>
      <c r="P1569" s="107"/>
      <c r="Q1569" s="80"/>
      <c r="R1569" s="84">
        <f t="shared" si="4"/>
        <v>0</v>
      </c>
      <c r="S1569" s="84"/>
      <c r="T1569" s="84"/>
    </row>
    <row r="1570" ht="22.5" customHeight="1">
      <c r="A1570" s="41" t="s">
        <v>1191</v>
      </c>
      <c r="B1570" s="44">
        <v>46128.0</v>
      </c>
      <c r="C1570" s="46" t="s">
        <v>1192</v>
      </c>
      <c r="D1570" s="48" t="s">
        <v>3202</v>
      </c>
      <c r="E1570" s="51">
        <v>2.02600000000636E14</v>
      </c>
      <c r="F1570" s="53" t="s">
        <v>1434</v>
      </c>
      <c r="G1570" s="57">
        <f t="array" ref="G1570">IF(F1570&lt;&gt;"",INDEX(tb_MainDatabase[Barcode],MATCH(F1570,tb_MainDatabase[Link],0)),"")</f>
        <v>8857128012001</v>
      </c>
      <c r="H1570" s="62" t="str">
        <f t="array" ref="H1570">IF(F1570&lt;&gt;"",INDEX(tb_MainDatabase[Grand],MATCH(F1570,tb_MainDatabase[Link],0)),"")</f>
        <v>PARFUM</v>
      </c>
      <c r="I1570" s="62" t="str">
        <f t="array" ref="I1570">IF(F1570&lt;&gt;"",INDEX(tb_MainDatabase[Size],MATCH(F1570,tb_MainDatabase[Link],0)),"")</f>
        <v>30 ml.</v>
      </c>
      <c r="J1570" s="65">
        <v>1.0</v>
      </c>
      <c r="K1570" s="57">
        <f t="array" ref="K1570">IF(F1570&lt;&gt;"",INDEX(tb_MainDatabase[ราคา],MATCH(F1570,tb_MainDatabase[Link],0)),"")*J1570</f>
        <v>2190</v>
      </c>
      <c r="L1570" s="65">
        <v>200.0</v>
      </c>
      <c r="M1570" s="57">
        <f t="shared" si="2"/>
        <v>1990</v>
      </c>
      <c r="N1570" s="75">
        <f t="shared" si="3"/>
        <v>1990</v>
      </c>
      <c r="O1570" s="77" t="s">
        <v>133</v>
      </c>
      <c r="P1570" s="142">
        <v>46128.0</v>
      </c>
      <c r="Q1570" s="80">
        <v>0.5847222222222223</v>
      </c>
      <c r="R1570" s="84" t="str">
        <f t="shared" si="4"/>
        <v>1776322810277219344</v>
      </c>
      <c r="S1570" s="84"/>
      <c r="T1570" s="84"/>
    </row>
    <row r="1571" ht="22.5" customHeight="1">
      <c r="A1571" s="41" t="s">
        <v>1191</v>
      </c>
      <c r="B1571" s="44">
        <v>46128.0</v>
      </c>
      <c r="C1571" s="46" t="s">
        <v>1192</v>
      </c>
      <c r="D1571" s="48" t="s">
        <v>3202</v>
      </c>
      <c r="E1571" s="51">
        <v>2.02600000000636E14</v>
      </c>
      <c r="F1571" s="53" t="s">
        <v>94</v>
      </c>
      <c r="G1571" s="57">
        <f t="array" ref="G1571">IF(F1571&lt;&gt;"",INDEX(tb_MainDatabase[Barcode],MATCH(F1571,tb_MainDatabase[Link],0)),"")</f>
        <v>8857128012039</v>
      </c>
      <c r="H1571" s="62" t="str">
        <f t="array" ref="H1571">IF(F1571&lt;&gt;"",INDEX(tb_MainDatabase[Grand],MATCH(F1571,tb_MainDatabase[Link],0)),"")</f>
        <v>EDP</v>
      </c>
      <c r="I1571" s="62" t="str">
        <f t="array" ref="I1571">IF(F1571&lt;&gt;"",INDEX(tb_MainDatabase[Size],MATCH(F1571,tb_MainDatabase[Link],0)),"")</f>
        <v>10 ml.</v>
      </c>
      <c r="J1571" s="65">
        <v>1.0</v>
      </c>
      <c r="K1571" s="57">
        <f t="array" ref="K1571">IF(F1571&lt;&gt;"",INDEX(tb_MainDatabase[ราคา],MATCH(F1571,tb_MainDatabase[Link],0)),"")*J1571</f>
        <v>450</v>
      </c>
      <c r="L1571" s="65">
        <v>450.0</v>
      </c>
      <c r="M1571" s="57">
        <f t="shared" si="2"/>
        <v>0</v>
      </c>
      <c r="N1571" s="75">
        <f t="shared" si="3"/>
        <v>0</v>
      </c>
      <c r="O1571" s="77"/>
      <c r="P1571" s="107"/>
      <c r="Q1571" s="80"/>
      <c r="R1571" s="84">
        <f t="shared" si="4"/>
        <v>0</v>
      </c>
      <c r="S1571" s="84"/>
      <c r="T1571" s="84"/>
    </row>
    <row r="1572" ht="22.5" customHeight="1">
      <c r="A1572" s="41" t="s">
        <v>1191</v>
      </c>
      <c r="B1572" s="44">
        <v>46128.0</v>
      </c>
      <c r="C1572" s="46" t="s">
        <v>1192</v>
      </c>
      <c r="D1572" s="48" t="s">
        <v>3203</v>
      </c>
      <c r="E1572" s="51">
        <v>2.02600000000637E14</v>
      </c>
      <c r="F1572" s="53" t="s">
        <v>2506</v>
      </c>
      <c r="G1572" s="108">
        <f t="array" ref="G1572">IF(F1572&lt;&gt;"",INDEX(tb_MainDatabase[Barcode],MATCH(F1572,tb_MainDatabase[Link],0)),"")</f>
        <v>8857128011560</v>
      </c>
      <c r="H1572" s="62" t="str">
        <f t="array" ref="H1572">IF(F1572&lt;&gt;"",INDEX(tb_MainDatabase[Grand],MATCH(F1572,tb_MainDatabase[Link],0)),"")</f>
        <v>EDP</v>
      </c>
      <c r="I1572" s="62" t="str">
        <f t="array" ref="I1572">IF(F1572&lt;&gt;"",INDEX(tb_MainDatabase[Size],MATCH(F1572,tb_MainDatabase[Link],0)),"")</f>
        <v>50 ml.</v>
      </c>
      <c r="J1572" s="65">
        <v>1.0</v>
      </c>
      <c r="K1572" s="57">
        <f t="array" ref="K1572">IF(F1572&lt;&gt;"",INDEX(tb_MainDatabase[ราคา],MATCH(F1572,tb_MainDatabase[Link],0)),"")*J1572</f>
        <v>1890</v>
      </c>
      <c r="L1572" s="65">
        <v>200.0</v>
      </c>
      <c r="M1572" s="57">
        <f t="shared" si="2"/>
        <v>1690</v>
      </c>
      <c r="N1572" s="75">
        <f t="shared" si="3"/>
        <v>1690</v>
      </c>
      <c r="O1572" s="77" t="s">
        <v>58</v>
      </c>
      <c r="P1572" s="142">
        <v>46128.0</v>
      </c>
      <c r="Q1572" s="80">
        <v>0.6423611111111112</v>
      </c>
      <c r="R1572" s="84" t="str">
        <f t="shared" si="4"/>
        <v>1776327205089701511</v>
      </c>
      <c r="S1572" s="84"/>
      <c r="T1572" s="84"/>
    </row>
    <row r="1573" ht="22.5" customHeight="1">
      <c r="A1573" s="41" t="s">
        <v>1191</v>
      </c>
      <c r="B1573" s="44">
        <v>46128.0</v>
      </c>
      <c r="C1573" s="46" t="s">
        <v>1192</v>
      </c>
      <c r="D1573" s="48" t="s">
        <v>3203</v>
      </c>
      <c r="E1573" s="51">
        <v>2.02600000000637E14</v>
      </c>
      <c r="F1573" s="53" t="s">
        <v>1796</v>
      </c>
      <c r="G1573" s="108">
        <f t="array" ref="G1573">IF(F1573&lt;&gt;"",INDEX(tb_MainDatabase[Barcode],MATCH(F1573,tb_MainDatabase[Link],0)),"")</f>
        <v>8857128012154</v>
      </c>
      <c r="H1573" s="62" t="str">
        <f t="array" ref="H1573">IF(F1573&lt;&gt;"",INDEX(tb_MainDatabase[Grand],MATCH(F1573,tb_MainDatabase[Link],0)),"")</f>
        <v>EDP</v>
      </c>
      <c r="I1573" s="62" t="str">
        <f t="array" ref="I1573">IF(F1573&lt;&gt;"",INDEX(tb_MainDatabase[Size],MATCH(F1573,tb_MainDatabase[Link],0)),"")</f>
        <v>10 ml.</v>
      </c>
      <c r="J1573" s="65">
        <v>1.0</v>
      </c>
      <c r="K1573" s="57">
        <f t="array" ref="K1573">IF(F1573&lt;&gt;"",INDEX(tb_MainDatabase[ราคา],MATCH(F1573,tb_MainDatabase[Link],0)),"")*J1573</f>
        <v>450</v>
      </c>
      <c r="L1573" s="65">
        <v>450.0</v>
      </c>
      <c r="M1573" s="57">
        <f t="shared" si="2"/>
        <v>0</v>
      </c>
      <c r="N1573" s="75">
        <f t="shared" si="3"/>
        <v>0</v>
      </c>
      <c r="O1573" s="77"/>
      <c r="P1573" s="107"/>
      <c r="Q1573" s="80"/>
      <c r="R1573" s="84">
        <f t="shared" si="4"/>
        <v>0</v>
      </c>
      <c r="S1573" s="84"/>
      <c r="T1573" s="84"/>
    </row>
    <row r="1574" ht="22.5" customHeight="1">
      <c r="A1574" s="41" t="s">
        <v>1191</v>
      </c>
      <c r="B1574" s="44">
        <v>46128.0</v>
      </c>
      <c r="C1574" s="46" t="s">
        <v>1192</v>
      </c>
      <c r="D1574" s="48" t="s">
        <v>3204</v>
      </c>
      <c r="E1574" s="51">
        <v>2.02600000000638E14</v>
      </c>
      <c r="F1574" s="53" t="s">
        <v>1434</v>
      </c>
      <c r="G1574" s="57">
        <f t="array" ref="G1574">IF(F1574&lt;&gt;"",INDEX(tb_MainDatabase[Barcode],MATCH(F1574,tb_MainDatabase[Link],0)),"")</f>
        <v>8857128012001</v>
      </c>
      <c r="H1574" s="62" t="str">
        <f t="array" ref="H1574">IF(F1574&lt;&gt;"",INDEX(tb_MainDatabase[Grand],MATCH(F1574,tb_MainDatabase[Link],0)),"")</f>
        <v>PARFUM</v>
      </c>
      <c r="I1574" s="62" t="str">
        <f t="array" ref="I1574">IF(F1574&lt;&gt;"",INDEX(tb_MainDatabase[Size],MATCH(F1574,tb_MainDatabase[Link],0)),"")</f>
        <v>30 ml.</v>
      </c>
      <c r="J1574" s="65">
        <v>1.0</v>
      </c>
      <c r="K1574" s="57">
        <f t="array" ref="K1574">IF(F1574&lt;&gt;"",INDEX(tb_MainDatabase[ราคา],MATCH(F1574,tb_MainDatabase[Link],0)),"")*J1574</f>
        <v>2190</v>
      </c>
      <c r="L1574" s="65">
        <v>200.0</v>
      </c>
      <c r="M1574" s="57">
        <f t="shared" si="2"/>
        <v>1990</v>
      </c>
      <c r="N1574" s="75">
        <f t="shared" si="3"/>
        <v>1990</v>
      </c>
      <c r="O1574" s="77" t="s">
        <v>370</v>
      </c>
      <c r="P1574" s="142">
        <v>46128.0</v>
      </c>
      <c r="Q1574" s="80">
        <v>0.7409722222222223</v>
      </c>
      <c r="R1574" s="84" t="str">
        <f t="shared" si="4"/>
        <v>1776336396799450234</v>
      </c>
      <c r="S1574" s="84"/>
      <c r="T1574" s="84"/>
    </row>
    <row r="1575" ht="22.5" customHeight="1">
      <c r="A1575" s="41" t="s">
        <v>1191</v>
      </c>
      <c r="B1575" s="44">
        <v>46128.0</v>
      </c>
      <c r="C1575" s="46" t="s">
        <v>1192</v>
      </c>
      <c r="D1575" s="48" t="s">
        <v>3204</v>
      </c>
      <c r="E1575" s="51">
        <v>2.02600000000638E14</v>
      </c>
      <c r="F1575" s="53" t="s">
        <v>141</v>
      </c>
      <c r="G1575" s="57">
        <f t="array" ref="G1575">IF(F1575&lt;&gt;"",INDEX(tb_MainDatabase[Barcode],MATCH(F1575,tb_MainDatabase[Link],0)),"")</f>
        <v>8857128012037</v>
      </c>
      <c r="H1575" s="62" t="str">
        <f t="array" ref="H1575">IF(F1575&lt;&gt;"",INDEX(tb_MainDatabase[Grand],MATCH(F1575,tb_MainDatabase[Link],0)),"")</f>
        <v>EDP</v>
      </c>
      <c r="I1575" s="62" t="str">
        <f t="array" ref="I1575">IF(F1575&lt;&gt;"",INDEX(tb_MainDatabase[Size],MATCH(F1575,tb_MainDatabase[Link],0)),"")</f>
        <v>10 ml.</v>
      </c>
      <c r="J1575" s="65">
        <v>1.0</v>
      </c>
      <c r="K1575" s="57">
        <f t="array" ref="K1575">IF(F1575&lt;&gt;"",INDEX(tb_MainDatabase[ราคา],MATCH(F1575,tb_MainDatabase[Link],0)),"")*J1575</f>
        <v>450</v>
      </c>
      <c r="L1575" s="65">
        <v>450.0</v>
      </c>
      <c r="M1575" s="57">
        <f t="shared" si="2"/>
        <v>0</v>
      </c>
      <c r="N1575" s="75">
        <f t="shared" si="3"/>
        <v>0</v>
      </c>
      <c r="O1575" s="77"/>
      <c r="P1575" s="107"/>
      <c r="Q1575" s="80"/>
      <c r="R1575" s="84">
        <f t="shared" si="4"/>
        <v>0</v>
      </c>
      <c r="S1575" s="84"/>
      <c r="T1575" s="84"/>
    </row>
    <row r="1576" ht="22.5" customHeight="1">
      <c r="A1576" s="41" t="s">
        <v>1191</v>
      </c>
      <c r="B1576" s="44">
        <v>46128.0</v>
      </c>
      <c r="C1576" s="46" t="s">
        <v>1192</v>
      </c>
      <c r="D1576" s="48" t="s">
        <v>3205</v>
      </c>
      <c r="E1576" s="51">
        <v>2.02600000000639E14</v>
      </c>
      <c r="F1576" s="53" t="s">
        <v>269</v>
      </c>
      <c r="G1576" s="57">
        <f t="array" ref="G1576">IF(F1576&lt;&gt;"",INDEX(tb_MainDatabase[Barcode],MATCH(F1576,tb_MainDatabase[Link],0)),"")</f>
        <v>8857128012060</v>
      </c>
      <c r="H1576" s="62" t="str">
        <f t="array" ref="H1576">IF(F1576&lt;&gt;"",INDEX(tb_MainDatabase[Grand],MATCH(F1576,tb_MainDatabase[Link],0)),"")</f>
        <v>EDP</v>
      </c>
      <c r="I1576" s="62" t="str">
        <f t="array" ref="I1576">IF(F1576&lt;&gt;"",INDEX(tb_MainDatabase[Size],MATCH(F1576,tb_MainDatabase[Link],0)),"")</f>
        <v>10 ml.</v>
      </c>
      <c r="J1576" s="65">
        <v>1.0</v>
      </c>
      <c r="K1576" s="57">
        <f t="array" ref="K1576">IF(F1576&lt;&gt;"",INDEX(tb_MainDatabase[ราคา],MATCH(F1576,tb_MainDatabase[Link],0)),"")*J1576</f>
        <v>450</v>
      </c>
      <c r="L1576" s="65">
        <v>50.0</v>
      </c>
      <c r="M1576" s="57">
        <f t="shared" si="2"/>
        <v>400</v>
      </c>
      <c r="N1576" s="75">
        <f t="shared" si="3"/>
        <v>800</v>
      </c>
      <c r="O1576" s="77" t="s">
        <v>370</v>
      </c>
      <c r="P1576" s="142">
        <v>46128.0</v>
      </c>
      <c r="Q1576" s="80">
        <v>0.7666666666666667</v>
      </c>
      <c r="R1576" s="84" t="str">
        <f t="shared" si="4"/>
        <v>1776338563874554682</v>
      </c>
      <c r="S1576" s="84"/>
      <c r="T1576" s="84"/>
    </row>
    <row r="1577" ht="22.5" customHeight="1">
      <c r="A1577" s="41" t="s">
        <v>1191</v>
      </c>
      <c r="B1577" s="44">
        <v>46128.0</v>
      </c>
      <c r="C1577" s="46" t="s">
        <v>1192</v>
      </c>
      <c r="D1577" s="48" t="s">
        <v>3205</v>
      </c>
      <c r="E1577" s="51">
        <v>2.02600000000639E14</v>
      </c>
      <c r="F1577" s="53" t="s">
        <v>94</v>
      </c>
      <c r="G1577" s="57">
        <f t="array" ref="G1577">IF(F1577&lt;&gt;"",INDEX(tb_MainDatabase[Barcode],MATCH(F1577,tb_MainDatabase[Link],0)),"")</f>
        <v>8857128012039</v>
      </c>
      <c r="H1577" s="62" t="str">
        <f t="array" ref="H1577">IF(F1577&lt;&gt;"",INDEX(tb_MainDatabase[Grand],MATCH(F1577,tb_MainDatabase[Link],0)),"")</f>
        <v>EDP</v>
      </c>
      <c r="I1577" s="62" t="str">
        <f t="array" ref="I1577">IF(F1577&lt;&gt;"",INDEX(tb_MainDatabase[Size],MATCH(F1577,tb_MainDatabase[Link],0)),"")</f>
        <v>10 ml.</v>
      </c>
      <c r="J1577" s="65">
        <v>1.0</v>
      </c>
      <c r="K1577" s="57">
        <f t="array" ref="K1577">IF(F1577&lt;&gt;"",INDEX(tb_MainDatabase[ราคา],MATCH(F1577,tb_MainDatabase[Link],0)),"")*J1577</f>
        <v>450</v>
      </c>
      <c r="L1577" s="65">
        <v>50.0</v>
      </c>
      <c r="M1577" s="57">
        <f t="shared" si="2"/>
        <v>400</v>
      </c>
      <c r="N1577" s="75">
        <f t="shared" si="3"/>
        <v>0</v>
      </c>
      <c r="O1577" s="77"/>
      <c r="P1577" s="107"/>
      <c r="Q1577" s="80"/>
      <c r="R1577" s="84">
        <f t="shared" si="4"/>
        <v>0</v>
      </c>
      <c r="S1577" s="84"/>
      <c r="T1577" s="84"/>
    </row>
    <row r="1578" ht="22.5" customHeight="1">
      <c r="A1578" s="41" t="s">
        <v>1191</v>
      </c>
      <c r="B1578" s="44">
        <v>46128.0</v>
      </c>
      <c r="C1578" s="46" t="s">
        <v>1192</v>
      </c>
      <c r="D1578" s="48" t="s">
        <v>3206</v>
      </c>
      <c r="E1578" s="51">
        <v>2.0260000000064E14</v>
      </c>
      <c r="F1578" s="53" t="s">
        <v>1100</v>
      </c>
      <c r="G1578" s="57">
        <f t="array" ref="G1578">IF(F1578&lt;&gt;"",INDEX(tb_MainDatabase[Barcode],MATCH(F1578,tb_MainDatabase[Link],0)),"")</f>
        <v>8857128011263</v>
      </c>
      <c r="H1578" s="62" t="str">
        <f t="array" ref="H1578">IF(F1578&lt;&gt;"",INDEX(tb_MainDatabase[Grand],MATCH(F1578,tb_MainDatabase[Link],0)),"")</f>
        <v>EDP</v>
      </c>
      <c r="I1578" s="62" t="str">
        <f t="array" ref="I1578">IF(F1578&lt;&gt;"",INDEX(tb_MainDatabase[Size],MATCH(F1578,tb_MainDatabase[Link],0)),"")</f>
        <v>10 ml.</v>
      </c>
      <c r="J1578" s="65">
        <v>1.0</v>
      </c>
      <c r="K1578" s="57">
        <f t="array" ref="K1578">IF(F1578&lt;&gt;"",INDEX(tb_MainDatabase[ราคา],MATCH(F1578,tb_MainDatabase[Link],0)),"")*J1578</f>
        <v>450</v>
      </c>
      <c r="L1578" s="65">
        <v>50.0</v>
      </c>
      <c r="M1578" s="57">
        <f t="shared" si="2"/>
        <v>400</v>
      </c>
      <c r="N1578" s="75">
        <f t="shared" si="3"/>
        <v>800</v>
      </c>
      <c r="O1578" s="77" t="s">
        <v>133</v>
      </c>
      <c r="P1578" s="142">
        <v>46128.0</v>
      </c>
      <c r="Q1578" s="80">
        <v>0.8006944444444445</v>
      </c>
      <c r="R1578" s="84" t="str">
        <f t="shared" si="4"/>
        <v>1776341596890550721</v>
      </c>
      <c r="S1578" s="84"/>
      <c r="T1578" s="84"/>
    </row>
    <row r="1579" ht="22.5" customHeight="1">
      <c r="A1579" s="41" t="s">
        <v>1191</v>
      </c>
      <c r="B1579" s="44">
        <v>46128.0</v>
      </c>
      <c r="C1579" s="46" t="s">
        <v>1192</v>
      </c>
      <c r="D1579" s="48" t="s">
        <v>3206</v>
      </c>
      <c r="E1579" s="51">
        <v>2.0260000000064E14</v>
      </c>
      <c r="F1579" s="53" t="s">
        <v>517</v>
      </c>
      <c r="G1579" s="57">
        <f t="array" ref="G1579">IF(F1579&lt;&gt;"",INDEX(tb_MainDatabase[Barcode],MATCH(F1579,tb_MainDatabase[Link],0)),"")</f>
        <v>8857128012058</v>
      </c>
      <c r="H1579" s="62" t="str">
        <f t="array" ref="H1579">IF(F1579&lt;&gt;"",INDEX(tb_MainDatabase[Grand],MATCH(F1579,tb_MainDatabase[Link],0)),"")</f>
        <v>EDP</v>
      </c>
      <c r="I1579" s="62" t="str">
        <f t="array" ref="I1579">IF(F1579&lt;&gt;"",INDEX(tb_MainDatabase[Size],MATCH(F1579,tb_MainDatabase[Link],0)),"")</f>
        <v>10 ml.</v>
      </c>
      <c r="J1579" s="65">
        <v>1.0</v>
      </c>
      <c r="K1579" s="57">
        <f t="array" ref="K1579">IF(F1579&lt;&gt;"",INDEX(tb_MainDatabase[ราคา],MATCH(F1579,tb_MainDatabase[Link],0)),"")*J1579</f>
        <v>450</v>
      </c>
      <c r="L1579" s="65">
        <v>50.0</v>
      </c>
      <c r="M1579" s="57">
        <f t="shared" si="2"/>
        <v>400</v>
      </c>
      <c r="N1579" s="75">
        <f t="shared" si="3"/>
        <v>0</v>
      </c>
      <c r="O1579" s="77"/>
      <c r="P1579" s="107"/>
      <c r="Q1579" s="80"/>
      <c r="R1579" s="84">
        <f t="shared" si="4"/>
        <v>0</v>
      </c>
      <c r="S1579" s="84"/>
      <c r="T1579" s="84"/>
    </row>
    <row r="1580" ht="22.5" customHeight="1">
      <c r="A1580" s="41" t="s">
        <v>1191</v>
      </c>
      <c r="B1580" s="44">
        <v>46128.0</v>
      </c>
      <c r="C1580" s="46" t="s">
        <v>1192</v>
      </c>
      <c r="D1580" s="48" t="s">
        <v>3207</v>
      </c>
      <c r="E1580" s="51">
        <v>2.02600000000641E14</v>
      </c>
      <c r="F1580" s="53" t="s">
        <v>1796</v>
      </c>
      <c r="G1580" s="108">
        <f t="array" ref="G1580">IF(F1580&lt;&gt;"",INDEX(tb_MainDatabase[Barcode],MATCH(F1580,tb_MainDatabase[Link],0)),"")</f>
        <v>8857128012154</v>
      </c>
      <c r="H1580" s="62" t="str">
        <f t="array" ref="H1580">IF(F1580&lt;&gt;"",INDEX(tb_MainDatabase[Grand],MATCH(F1580,tb_MainDatabase[Link],0)),"")</f>
        <v>EDP</v>
      </c>
      <c r="I1580" s="62" t="str">
        <f t="array" ref="I1580">IF(F1580&lt;&gt;"",INDEX(tb_MainDatabase[Size],MATCH(F1580,tb_MainDatabase[Link],0)),"")</f>
        <v>10 ml.</v>
      </c>
      <c r="J1580" s="65">
        <v>1.0</v>
      </c>
      <c r="K1580" s="57">
        <f t="array" ref="K1580">IF(F1580&lt;&gt;"",INDEX(tb_MainDatabase[ราคา],MATCH(F1580,tb_MainDatabase[Link],0)),"")*J1580</f>
        <v>450</v>
      </c>
      <c r="L1580" s="65">
        <v>50.0</v>
      </c>
      <c r="M1580" s="57">
        <f t="shared" si="2"/>
        <v>400</v>
      </c>
      <c r="N1580" s="75">
        <f t="shared" si="3"/>
        <v>400</v>
      </c>
      <c r="O1580" s="77" t="s">
        <v>370</v>
      </c>
      <c r="P1580" s="142">
        <v>46128.0</v>
      </c>
      <c r="Q1580" s="80">
        <v>0.8680555555555556</v>
      </c>
      <c r="R1580" s="84" t="str">
        <f t="shared" si="4"/>
        <v>1776347431406250865</v>
      </c>
      <c r="S1580" s="84"/>
      <c r="T1580" s="84"/>
    </row>
    <row r="1581" ht="22.5" customHeight="1">
      <c r="A1581" s="41" t="s">
        <v>1191</v>
      </c>
      <c r="B1581" s="44">
        <v>46128.0</v>
      </c>
      <c r="C1581" s="46" t="s">
        <v>1192</v>
      </c>
      <c r="D1581" s="48" t="s">
        <v>3208</v>
      </c>
      <c r="E1581" s="51">
        <v>2.02600000000642E14</v>
      </c>
      <c r="F1581" s="53" t="s">
        <v>141</v>
      </c>
      <c r="G1581" s="57">
        <f t="array" ref="G1581">IF(F1581&lt;&gt;"",INDEX(tb_MainDatabase[Barcode],MATCH(F1581,tb_MainDatabase[Link],0)),"")</f>
        <v>8857128012037</v>
      </c>
      <c r="H1581" s="62" t="str">
        <f t="array" ref="H1581">IF(F1581&lt;&gt;"",INDEX(tb_MainDatabase[Grand],MATCH(F1581,tb_MainDatabase[Link],0)),"")</f>
        <v>EDP</v>
      </c>
      <c r="I1581" s="62" t="str">
        <f t="array" ref="I1581">IF(F1581&lt;&gt;"",INDEX(tb_MainDatabase[Size],MATCH(F1581,tb_MainDatabase[Link],0)),"")</f>
        <v>10 ml.</v>
      </c>
      <c r="J1581" s="65">
        <v>1.0</v>
      </c>
      <c r="K1581" s="57">
        <f t="array" ref="K1581">IF(F1581&lt;&gt;"",INDEX(tb_MainDatabase[ราคา],MATCH(F1581,tb_MainDatabase[Link],0)),"")*J1581</f>
        <v>450</v>
      </c>
      <c r="L1581" s="65">
        <v>50.0</v>
      </c>
      <c r="M1581" s="57">
        <f t="shared" si="2"/>
        <v>400</v>
      </c>
      <c r="N1581" s="75">
        <f t="shared" si="3"/>
        <v>400</v>
      </c>
      <c r="O1581" s="77" t="s">
        <v>370</v>
      </c>
      <c r="P1581" s="142">
        <v>46128.0</v>
      </c>
      <c r="Q1581" s="80">
        <v>0.88125</v>
      </c>
      <c r="R1581" s="84" t="str">
        <f t="shared" si="4"/>
        <v>1776348524289436695</v>
      </c>
      <c r="S1581" s="84"/>
      <c r="T1581" s="84"/>
    </row>
    <row r="1582" ht="22.5" customHeight="1">
      <c r="A1582" s="41" t="s">
        <v>1191</v>
      </c>
      <c r="B1582" s="44">
        <v>46129.0</v>
      </c>
      <c r="C1582" s="46" t="s">
        <v>1192</v>
      </c>
      <c r="D1582" s="48" t="s">
        <v>3209</v>
      </c>
      <c r="E1582" s="51">
        <v>2.02600000000643E14</v>
      </c>
      <c r="F1582" s="53" t="s">
        <v>143</v>
      </c>
      <c r="G1582" s="57">
        <f t="array" ref="G1582">IF(F1582&lt;&gt;"",INDEX(tb_MainDatabase[Barcode],MATCH(F1582,tb_MainDatabase[Link],0)),"")</f>
        <v>8857128011041</v>
      </c>
      <c r="H1582" s="62" t="str">
        <f t="array" ref="H1582">IF(F1582&lt;&gt;"",INDEX(tb_MainDatabase[Grand],MATCH(F1582,tb_MainDatabase[Link],0)),"")</f>
        <v>EDP</v>
      </c>
      <c r="I1582" s="62" t="str">
        <f t="array" ref="I1582">IF(F1582&lt;&gt;"",INDEX(tb_MainDatabase[Size],MATCH(F1582,tb_MainDatabase[Link],0)),"")</f>
        <v>50 ml.</v>
      </c>
      <c r="J1582" s="65">
        <v>1.0</v>
      </c>
      <c r="K1582" s="57">
        <f t="array" ref="K1582">IF(F1582&lt;&gt;"",INDEX(tb_MainDatabase[ราคา],MATCH(F1582,tb_MainDatabase[Link],0)),"")*J1582</f>
        <v>1890</v>
      </c>
      <c r="L1582" s="65">
        <v>200.0</v>
      </c>
      <c r="M1582" s="57">
        <f t="shared" si="2"/>
        <v>1690</v>
      </c>
      <c r="N1582" s="75">
        <f t="shared" si="3"/>
        <v>1690</v>
      </c>
      <c r="O1582" s="77" t="s">
        <v>133</v>
      </c>
      <c r="P1582" s="142">
        <v>46129.0</v>
      </c>
      <c r="Q1582" s="80">
        <v>0.56875</v>
      </c>
      <c r="R1582" s="84" t="str">
        <f t="shared" si="4"/>
        <v>1776407311602544682</v>
      </c>
      <c r="S1582" s="84"/>
      <c r="T1582" s="84"/>
    </row>
    <row r="1583" ht="22.5" customHeight="1">
      <c r="A1583" s="41" t="s">
        <v>1191</v>
      </c>
      <c r="B1583" s="44">
        <v>46129.0</v>
      </c>
      <c r="C1583" s="46" t="s">
        <v>1192</v>
      </c>
      <c r="D1583" s="48" t="s">
        <v>3209</v>
      </c>
      <c r="E1583" s="51">
        <v>2.02600000000643E14</v>
      </c>
      <c r="F1583" s="53" t="s">
        <v>280</v>
      </c>
      <c r="G1583" s="57">
        <f t="array" ref="G1583">IF(F1583&lt;&gt;"",INDEX(tb_MainDatabase[Barcode],MATCH(F1583,tb_MainDatabase[Link],0)),"")</f>
        <v>8857128012042</v>
      </c>
      <c r="H1583" s="62" t="str">
        <f t="array" ref="H1583">IF(F1583&lt;&gt;"",INDEX(tb_MainDatabase[Grand],MATCH(F1583,tb_MainDatabase[Link],0)),"")</f>
        <v>EDP</v>
      </c>
      <c r="I1583" s="62" t="str">
        <f t="array" ref="I1583">IF(F1583&lt;&gt;"",INDEX(tb_MainDatabase[Size],MATCH(F1583,tb_MainDatabase[Link],0)),"")</f>
        <v>10 ml.</v>
      </c>
      <c r="J1583" s="65">
        <v>1.0</v>
      </c>
      <c r="K1583" s="57">
        <f t="array" ref="K1583">IF(F1583&lt;&gt;"",INDEX(tb_MainDatabase[ราคา],MATCH(F1583,tb_MainDatabase[Link],0)),"")*J1583</f>
        <v>450</v>
      </c>
      <c r="L1583" s="65">
        <v>450.0</v>
      </c>
      <c r="M1583" s="57">
        <f t="shared" si="2"/>
        <v>0</v>
      </c>
      <c r="N1583" s="75">
        <f t="shared" si="3"/>
        <v>0</v>
      </c>
      <c r="O1583" s="77"/>
      <c r="P1583" s="107"/>
      <c r="Q1583" s="80"/>
      <c r="R1583" s="84">
        <f t="shared" si="4"/>
        <v>0</v>
      </c>
      <c r="S1583" s="84"/>
      <c r="T1583" s="84"/>
    </row>
    <row r="1584" ht="22.5" customHeight="1">
      <c r="A1584" s="41" t="s">
        <v>1191</v>
      </c>
      <c r="B1584" s="44">
        <v>46129.0</v>
      </c>
      <c r="C1584" s="46" t="s">
        <v>1192</v>
      </c>
      <c r="D1584" s="48" t="s">
        <v>3210</v>
      </c>
      <c r="E1584" s="51">
        <v>2.02600000000644E14</v>
      </c>
      <c r="F1584" s="53" t="s">
        <v>141</v>
      </c>
      <c r="G1584" s="57">
        <f t="array" ref="G1584">IF(F1584&lt;&gt;"",INDEX(tb_MainDatabase[Barcode],MATCH(F1584,tb_MainDatabase[Link],0)),"")</f>
        <v>8857128012037</v>
      </c>
      <c r="H1584" s="62" t="str">
        <f t="array" ref="H1584">IF(F1584&lt;&gt;"",INDEX(tb_MainDatabase[Grand],MATCH(F1584,tb_MainDatabase[Link],0)),"")</f>
        <v>EDP</v>
      </c>
      <c r="I1584" s="62" t="str">
        <f t="array" ref="I1584">IF(F1584&lt;&gt;"",INDEX(tb_MainDatabase[Size],MATCH(F1584,tb_MainDatabase[Link],0)),"")</f>
        <v>10 ml.</v>
      </c>
      <c r="J1584" s="65">
        <v>2.0</v>
      </c>
      <c r="K1584" s="57">
        <f t="array" ref="K1584">IF(F1584&lt;&gt;"",INDEX(tb_MainDatabase[ราคา],MATCH(F1584,tb_MainDatabase[Link],0)),"")*J1584</f>
        <v>900</v>
      </c>
      <c r="L1584" s="65">
        <v>50.0</v>
      </c>
      <c r="M1584" s="57">
        <f t="shared" si="2"/>
        <v>800</v>
      </c>
      <c r="N1584" s="75">
        <f t="shared" si="3"/>
        <v>800</v>
      </c>
      <c r="O1584" s="77" t="s">
        <v>370</v>
      </c>
      <c r="P1584" s="142">
        <v>46129.0</v>
      </c>
      <c r="Q1584" s="80">
        <v>0.6368055555555555</v>
      </c>
      <c r="R1584" s="84" t="str">
        <f t="shared" si="4"/>
        <v>1776413828066747788</v>
      </c>
      <c r="S1584" s="84"/>
      <c r="T1584" s="84"/>
    </row>
    <row r="1585" ht="22.5" customHeight="1">
      <c r="A1585" s="41" t="s">
        <v>1191</v>
      </c>
      <c r="B1585" s="44">
        <v>46129.0</v>
      </c>
      <c r="C1585" s="46" t="s">
        <v>1192</v>
      </c>
      <c r="D1585" s="48" t="s">
        <v>3211</v>
      </c>
      <c r="E1585" s="51">
        <v>2.02600000000645E14</v>
      </c>
      <c r="F1585" s="53" t="s">
        <v>1092</v>
      </c>
      <c r="G1585" s="57">
        <f t="array" ref="G1585">IF(F1585&lt;&gt;"",INDEX(tb_MainDatabase[Barcode],MATCH(F1585,tb_MainDatabase[Link],0)),"")</f>
        <v>8857128012077</v>
      </c>
      <c r="H1585" s="62" t="str">
        <f t="array" ref="H1585">IF(F1585&lt;&gt;"",INDEX(tb_MainDatabase[Grand],MATCH(F1585,tb_MainDatabase[Link],0)),"")</f>
        <v>EDP</v>
      </c>
      <c r="I1585" s="62" t="str">
        <f t="array" ref="I1585">IF(F1585&lt;&gt;"",INDEX(tb_MainDatabase[Size],MATCH(F1585,tb_MainDatabase[Link],0)),"")</f>
        <v>10 ml.</v>
      </c>
      <c r="J1585" s="65">
        <v>1.0</v>
      </c>
      <c r="K1585" s="57">
        <f t="array" ref="K1585">IF(F1585&lt;&gt;"",INDEX(tb_MainDatabase[ราคา],MATCH(F1585,tb_MainDatabase[Link],0)),"")*J1585</f>
        <v>450</v>
      </c>
      <c r="L1585" s="65">
        <v>50.0</v>
      </c>
      <c r="M1585" s="57">
        <f t="shared" si="2"/>
        <v>400</v>
      </c>
      <c r="N1585" s="75">
        <f t="shared" si="3"/>
        <v>400</v>
      </c>
      <c r="O1585" s="77" t="s">
        <v>60</v>
      </c>
      <c r="P1585" s="142">
        <v>46129.0</v>
      </c>
      <c r="Q1585" s="80">
        <v>0.6430555555555556</v>
      </c>
      <c r="R1585" s="84" t="str">
        <f t="shared" si="4"/>
        <v>1776414322443346110</v>
      </c>
      <c r="S1585" s="84"/>
      <c r="T1585" s="84"/>
    </row>
    <row r="1586" ht="22.5" customHeight="1">
      <c r="A1586" s="41" t="s">
        <v>1191</v>
      </c>
      <c r="B1586" s="44">
        <v>46129.0</v>
      </c>
      <c r="C1586" s="46" t="s">
        <v>1192</v>
      </c>
      <c r="D1586" s="48" t="s">
        <v>3212</v>
      </c>
      <c r="E1586" s="51">
        <v>2.02600000000646E14</v>
      </c>
      <c r="F1586" s="53" t="s">
        <v>224</v>
      </c>
      <c r="G1586" s="57">
        <f t="array" ref="G1586">IF(F1586&lt;&gt;"",INDEX(tb_MainDatabase[Barcode],MATCH(F1586,tb_MainDatabase[Link],0)),"")</f>
        <v>8857128012053</v>
      </c>
      <c r="H1586" s="62" t="str">
        <f t="array" ref="H1586">IF(F1586&lt;&gt;"",INDEX(tb_MainDatabase[Grand],MATCH(F1586,tb_MainDatabase[Link],0)),"")</f>
        <v>EDP</v>
      </c>
      <c r="I1586" s="62" t="str">
        <f t="array" ref="I1586">IF(F1586&lt;&gt;"",INDEX(tb_MainDatabase[Size],MATCH(F1586,tb_MainDatabase[Link],0)),"")</f>
        <v>10 ml.</v>
      </c>
      <c r="J1586" s="65">
        <v>1.0</v>
      </c>
      <c r="K1586" s="57">
        <f t="array" ref="K1586">IF(F1586&lt;&gt;"",INDEX(tb_MainDatabase[ราคา],MATCH(F1586,tb_MainDatabase[Link],0)),"")*J1586</f>
        <v>450</v>
      </c>
      <c r="L1586" s="65">
        <v>50.0</v>
      </c>
      <c r="M1586" s="57">
        <f t="shared" si="2"/>
        <v>400</v>
      </c>
      <c r="N1586" s="75">
        <f t="shared" si="3"/>
        <v>400</v>
      </c>
      <c r="O1586" s="77" t="s">
        <v>60</v>
      </c>
      <c r="P1586" s="142">
        <v>46129.0</v>
      </c>
      <c r="Q1586" s="80">
        <v>0.71875</v>
      </c>
      <c r="R1586" s="84" t="str">
        <f t="shared" si="4"/>
        <v>1776417923751863091</v>
      </c>
      <c r="S1586" s="84"/>
      <c r="T1586" s="84"/>
    </row>
    <row r="1587" ht="22.5" customHeight="1">
      <c r="A1587" s="41" t="s">
        <v>1191</v>
      </c>
      <c r="B1587" s="44">
        <v>46129.0</v>
      </c>
      <c r="C1587" s="46" t="s">
        <v>1192</v>
      </c>
      <c r="D1587" s="48" t="s">
        <v>3213</v>
      </c>
      <c r="E1587" s="51">
        <v>2.02600000000647E14</v>
      </c>
      <c r="F1587" s="53" t="s">
        <v>165</v>
      </c>
      <c r="G1587" s="57">
        <f t="array" ref="G1587">IF(F1587&lt;&gt;"",INDEX(tb_MainDatabase[Barcode],MATCH(F1587,tb_MainDatabase[Link],0)),"")</f>
        <v>8857128012018</v>
      </c>
      <c r="H1587" s="62" t="str">
        <f t="array" ref="H1587">IF(F1587&lt;&gt;"",INDEX(tb_MainDatabase[Grand],MATCH(F1587,tb_MainDatabase[Link],0)),"")</f>
        <v>EDP</v>
      </c>
      <c r="I1587" s="62" t="str">
        <f t="array" ref="I1587">IF(F1587&lt;&gt;"",INDEX(tb_MainDatabase[Size],MATCH(F1587,tb_MainDatabase[Link],0)),"")</f>
        <v>50 ml.</v>
      </c>
      <c r="J1587" s="65">
        <v>1.0</v>
      </c>
      <c r="K1587" s="57">
        <f t="array" ref="K1587">IF(F1587&lt;&gt;"",INDEX(tb_MainDatabase[ราคา],MATCH(F1587,tb_MainDatabase[Link],0)),"")*J1587</f>
        <v>1890</v>
      </c>
      <c r="L1587" s="65">
        <v>200.0</v>
      </c>
      <c r="M1587" s="57">
        <f t="shared" si="2"/>
        <v>1690</v>
      </c>
      <c r="N1587" s="75">
        <f t="shared" si="3"/>
        <v>1690</v>
      </c>
      <c r="O1587" s="77" t="s">
        <v>60</v>
      </c>
      <c r="P1587" s="142">
        <v>46129.0</v>
      </c>
      <c r="Q1587" s="80">
        <v>0.7201388888888889</v>
      </c>
      <c r="R1587" s="84" t="str">
        <f t="shared" si="4"/>
        <v>1776420947747674706</v>
      </c>
      <c r="S1587" s="84"/>
      <c r="T1587" s="84"/>
    </row>
    <row r="1588" ht="22.5" customHeight="1">
      <c r="A1588" s="41" t="s">
        <v>1191</v>
      </c>
      <c r="B1588" s="44">
        <v>46129.0</v>
      </c>
      <c r="C1588" s="46" t="s">
        <v>1192</v>
      </c>
      <c r="D1588" s="48" t="s">
        <v>3213</v>
      </c>
      <c r="E1588" s="51">
        <v>2.02600000000647E14</v>
      </c>
      <c r="F1588" s="53" t="s">
        <v>98</v>
      </c>
      <c r="G1588" s="57">
        <f t="array" ref="G1588">IF(F1588&lt;&gt;"",INDEX(tb_MainDatabase[Barcode],MATCH(F1588,tb_MainDatabase[Link],0)),"")</f>
        <v>8857128012027</v>
      </c>
      <c r="H1588" s="62" t="str">
        <f t="array" ref="H1588">IF(F1588&lt;&gt;"",INDEX(tb_MainDatabase[Grand],MATCH(F1588,tb_MainDatabase[Link],0)),"")</f>
        <v>EDP</v>
      </c>
      <c r="I1588" s="62" t="str">
        <f t="array" ref="I1588">IF(F1588&lt;&gt;"",INDEX(tb_MainDatabase[Size],MATCH(F1588,tb_MainDatabase[Link],0)),"")</f>
        <v>10 ml.</v>
      </c>
      <c r="J1588" s="65">
        <v>1.0</v>
      </c>
      <c r="K1588" s="57">
        <f t="array" ref="K1588">IF(F1588&lt;&gt;"",INDEX(tb_MainDatabase[ราคา],MATCH(F1588,tb_MainDatabase[Link],0)),"")*J1588</f>
        <v>450</v>
      </c>
      <c r="L1588" s="65">
        <v>450.0</v>
      </c>
      <c r="M1588" s="57">
        <f t="shared" si="2"/>
        <v>0</v>
      </c>
      <c r="N1588" s="75">
        <f t="shared" si="3"/>
        <v>0</v>
      </c>
      <c r="O1588" s="77"/>
      <c r="P1588" s="107"/>
      <c r="Q1588" s="80"/>
      <c r="R1588" s="84">
        <f t="shared" si="4"/>
        <v>0</v>
      </c>
      <c r="S1588" s="84"/>
      <c r="T1588" s="84"/>
    </row>
    <row r="1589" ht="22.5" customHeight="1">
      <c r="A1589" s="41" t="s">
        <v>1191</v>
      </c>
      <c r="B1589" s="44">
        <v>46129.0</v>
      </c>
      <c r="C1589" s="46" t="s">
        <v>1192</v>
      </c>
      <c r="D1589" s="48" t="s">
        <v>3214</v>
      </c>
      <c r="E1589" s="51">
        <v>2.02600000000648E14</v>
      </c>
      <c r="F1589" s="53" t="s">
        <v>269</v>
      </c>
      <c r="G1589" s="57">
        <f t="array" ref="G1589">IF(F1589&lt;&gt;"",INDEX(tb_MainDatabase[Barcode],MATCH(F1589,tb_MainDatabase[Link],0)),"")</f>
        <v>8857128012060</v>
      </c>
      <c r="H1589" s="62" t="str">
        <f t="array" ref="H1589">IF(F1589&lt;&gt;"",INDEX(tb_MainDatabase[Grand],MATCH(F1589,tb_MainDatabase[Link],0)),"")</f>
        <v>EDP</v>
      </c>
      <c r="I1589" s="62" t="str">
        <f t="array" ref="I1589">IF(F1589&lt;&gt;"",INDEX(tb_MainDatabase[Size],MATCH(F1589,tb_MainDatabase[Link],0)),"")</f>
        <v>10 ml.</v>
      </c>
      <c r="J1589" s="65">
        <v>1.0</v>
      </c>
      <c r="K1589" s="57">
        <f t="array" ref="K1589">IF(F1589&lt;&gt;"",INDEX(tb_MainDatabase[ราคา],MATCH(F1589,tb_MainDatabase[Link],0)),"")*J1589</f>
        <v>450</v>
      </c>
      <c r="L1589" s="65">
        <v>50.0</v>
      </c>
      <c r="M1589" s="57">
        <f t="shared" si="2"/>
        <v>400</v>
      </c>
      <c r="N1589" s="75">
        <f t="shared" si="3"/>
        <v>800</v>
      </c>
      <c r="O1589" s="77" t="s">
        <v>60</v>
      </c>
      <c r="P1589" s="142">
        <v>46129.0</v>
      </c>
      <c r="Q1589" s="80">
        <v>0.7284722222222222</v>
      </c>
      <c r="R1589" s="84" t="str">
        <f t="shared" si="4"/>
        <v>1776421743790861445</v>
      </c>
      <c r="S1589" s="84"/>
      <c r="T1589" s="84"/>
    </row>
    <row r="1590" ht="22.5" customHeight="1">
      <c r="A1590" s="41" t="s">
        <v>1191</v>
      </c>
      <c r="B1590" s="44">
        <v>46129.0</v>
      </c>
      <c r="C1590" s="46" t="s">
        <v>1192</v>
      </c>
      <c r="D1590" s="48" t="s">
        <v>3214</v>
      </c>
      <c r="E1590" s="51">
        <v>2.02600000000648E14</v>
      </c>
      <c r="F1590" s="53" t="s">
        <v>120</v>
      </c>
      <c r="G1590" s="108">
        <f t="array" ref="G1590">IF(F1590&lt;&gt;"",INDEX(tb_MainDatabase[Barcode],MATCH(F1590,tb_MainDatabase[Link],0)),"")</f>
        <v>8857128012160</v>
      </c>
      <c r="H1590" s="62" t="str">
        <f t="array" ref="H1590">IF(F1590&lt;&gt;"",INDEX(tb_MainDatabase[Grand],MATCH(F1590,tb_MainDatabase[Link],0)),"")</f>
        <v>EDP</v>
      </c>
      <c r="I1590" s="62" t="str">
        <f t="array" ref="I1590">IF(F1590&lt;&gt;"",INDEX(tb_MainDatabase[Size],MATCH(F1590,tb_MainDatabase[Link],0)),"")</f>
        <v>10 ml.</v>
      </c>
      <c r="J1590" s="65">
        <v>1.0</v>
      </c>
      <c r="K1590" s="57">
        <f t="array" ref="K1590">IF(F1590&lt;&gt;"",INDEX(tb_MainDatabase[ราคา],MATCH(F1590,tb_MainDatabase[Link],0)),"")*J1590</f>
        <v>450</v>
      </c>
      <c r="L1590" s="65">
        <v>50.0</v>
      </c>
      <c r="M1590" s="57">
        <f t="shared" si="2"/>
        <v>400</v>
      </c>
      <c r="N1590" s="75">
        <f t="shared" si="3"/>
        <v>0</v>
      </c>
      <c r="O1590" s="77"/>
      <c r="P1590" s="107"/>
      <c r="Q1590" s="80"/>
      <c r="R1590" s="84">
        <f t="shared" si="4"/>
        <v>0</v>
      </c>
      <c r="S1590" s="84"/>
      <c r="T1590" s="84"/>
    </row>
    <row r="1591" ht="22.5" customHeight="1">
      <c r="A1591" s="41" t="s">
        <v>1191</v>
      </c>
      <c r="B1591" s="44">
        <v>46129.0</v>
      </c>
      <c r="C1591" s="46" t="s">
        <v>1192</v>
      </c>
      <c r="D1591" s="48" t="s">
        <v>3215</v>
      </c>
      <c r="E1591" s="51">
        <v>2.02600000000649E14</v>
      </c>
      <c r="F1591" s="53" t="s">
        <v>269</v>
      </c>
      <c r="G1591" s="57">
        <f t="array" ref="G1591">IF(F1591&lt;&gt;"",INDEX(tb_MainDatabase[Barcode],MATCH(F1591,tb_MainDatabase[Link],0)),"")</f>
        <v>8857128012060</v>
      </c>
      <c r="H1591" s="62" t="str">
        <f t="array" ref="H1591">IF(F1591&lt;&gt;"",INDEX(tb_MainDatabase[Grand],MATCH(F1591,tb_MainDatabase[Link],0)),"")</f>
        <v>EDP</v>
      </c>
      <c r="I1591" s="62" t="str">
        <f t="array" ref="I1591">IF(F1591&lt;&gt;"",INDEX(tb_MainDatabase[Size],MATCH(F1591,tb_MainDatabase[Link],0)),"")</f>
        <v>10 ml.</v>
      </c>
      <c r="J1591" s="65">
        <v>1.0</v>
      </c>
      <c r="K1591" s="57">
        <f t="array" ref="K1591">IF(F1591&lt;&gt;"",INDEX(tb_MainDatabase[ราคา],MATCH(F1591,tb_MainDatabase[Link],0)),"")*J1591</f>
        <v>450</v>
      </c>
      <c r="L1591" s="65">
        <v>50.0</v>
      </c>
      <c r="M1591" s="57">
        <f t="shared" si="2"/>
        <v>400</v>
      </c>
      <c r="N1591" s="75">
        <f t="shared" si="3"/>
        <v>400</v>
      </c>
      <c r="O1591" s="77" t="s">
        <v>370</v>
      </c>
      <c r="P1591" s="142">
        <v>46129.0</v>
      </c>
      <c r="Q1591" s="80">
        <v>0.7486111111111111</v>
      </c>
      <c r="R1591" s="84" t="str">
        <f t="shared" si="4"/>
        <v>1776423477749261989</v>
      </c>
      <c r="S1591" s="84"/>
      <c r="T1591" s="84"/>
    </row>
    <row r="1592" ht="22.5" customHeight="1">
      <c r="A1592" s="41" t="s">
        <v>1191</v>
      </c>
      <c r="B1592" s="44">
        <v>46129.0</v>
      </c>
      <c r="C1592" s="46" t="s">
        <v>1192</v>
      </c>
      <c r="D1592" s="48" t="s">
        <v>3216</v>
      </c>
      <c r="E1592" s="51">
        <v>2.0260000000065E14</v>
      </c>
      <c r="F1592" s="53" t="s">
        <v>141</v>
      </c>
      <c r="G1592" s="57">
        <f t="array" ref="G1592">IF(F1592&lt;&gt;"",INDEX(tb_MainDatabase[Barcode],MATCH(F1592,tb_MainDatabase[Link],0)),"")</f>
        <v>8857128012037</v>
      </c>
      <c r="H1592" s="62" t="str">
        <f t="array" ref="H1592">IF(F1592&lt;&gt;"",INDEX(tb_MainDatabase[Grand],MATCH(F1592,tb_MainDatabase[Link],0)),"")</f>
        <v>EDP</v>
      </c>
      <c r="I1592" s="62" t="str">
        <f t="array" ref="I1592">IF(F1592&lt;&gt;"",INDEX(tb_MainDatabase[Size],MATCH(F1592,tb_MainDatabase[Link],0)),"")</f>
        <v>10 ml.</v>
      </c>
      <c r="J1592" s="65">
        <v>1.0</v>
      </c>
      <c r="K1592" s="57">
        <f t="array" ref="K1592">IF(F1592&lt;&gt;"",INDEX(tb_MainDatabase[ราคา],MATCH(F1592,tb_MainDatabase[Link],0)),"")*J1592</f>
        <v>450</v>
      </c>
      <c r="L1592" s="65">
        <v>50.0</v>
      </c>
      <c r="M1592" s="57">
        <f t="shared" si="2"/>
        <v>400</v>
      </c>
      <c r="N1592" s="75">
        <f t="shared" si="3"/>
        <v>400</v>
      </c>
      <c r="O1592" s="77" t="s">
        <v>133</v>
      </c>
      <c r="P1592" s="142">
        <v>46129.0</v>
      </c>
      <c r="Q1592" s="80">
        <v>0.8076388888888889</v>
      </c>
      <c r="R1592" s="84" t="str">
        <f t="shared" si="4"/>
        <v>1776429217946332689</v>
      </c>
      <c r="S1592" s="84"/>
      <c r="T1592" s="84"/>
    </row>
    <row r="1593" ht="22.5" customHeight="1">
      <c r="A1593" s="41" t="s">
        <v>1191</v>
      </c>
      <c r="B1593" s="44">
        <v>46129.0</v>
      </c>
      <c r="C1593" s="46" t="s">
        <v>1192</v>
      </c>
      <c r="D1593" s="48" t="s">
        <v>3217</v>
      </c>
      <c r="E1593" s="51">
        <v>2.02600000000651E14</v>
      </c>
      <c r="F1593" s="53" t="s">
        <v>288</v>
      </c>
      <c r="G1593" s="57">
        <f t="array" ref="G1593">IF(F1593&lt;&gt;"",INDEX(tb_MainDatabase[Barcode],MATCH(F1593,tb_MainDatabase[Link],0)),"")</f>
        <v>8857128012062</v>
      </c>
      <c r="H1593" s="62" t="str">
        <f t="array" ref="H1593">IF(F1593&lt;&gt;"",INDEX(tb_MainDatabase[Grand],MATCH(F1593,tb_MainDatabase[Link],0)),"")</f>
        <v>EDP</v>
      </c>
      <c r="I1593" s="62" t="str">
        <f t="array" ref="I1593">IF(F1593&lt;&gt;"",INDEX(tb_MainDatabase[Size],MATCH(F1593,tb_MainDatabase[Link],0)),"")</f>
        <v>10 ml.</v>
      </c>
      <c r="J1593" s="65">
        <v>1.0</v>
      </c>
      <c r="K1593" s="57">
        <f t="array" ref="K1593">IF(F1593&lt;&gt;"",INDEX(tb_MainDatabase[ราคา],MATCH(F1593,tb_MainDatabase[Link],0)),"")*J1593</f>
        <v>450</v>
      </c>
      <c r="L1593" s="65">
        <v>50.0</v>
      </c>
      <c r="M1593" s="57">
        <f t="shared" si="2"/>
        <v>400</v>
      </c>
      <c r="N1593" s="75">
        <f t="shared" si="3"/>
        <v>400</v>
      </c>
      <c r="O1593" s="77" t="s">
        <v>133</v>
      </c>
      <c r="P1593" s="142">
        <v>46129.0</v>
      </c>
      <c r="Q1593" s="80">
        <v>0.8347222222222223</v>
      </c>
      <c r="R1593" s="84" t="str">
        <f t="shared" si="4"/>
        <v>1776430909927215680</v>
      </c>
      <c r="S1593" s="84"/>
      <c r="T1593" s="84"/>
    </row>
    <row r="1594" ht="22.5" customHeight="1">
      <c r="A1594" s="41" t="s">
        <v>1191</v>
      </c>
      <c r="B1594" s="44">
        <v>46130.0</v>
      </c>
      <c r="C1594" s="46" t="s">
        <v>3028</v>
      </c>
      <c r="D1594" s="48" t="s">
        <v>3218</v>
      </c>
      <c r="E1594" s="51">
        <v>2.02600000000652E14</v>
      </c>
      <c r="F1594" s="53" t="s">
        <v>120</v>
      </c>
      <c r="G1594" s="108">
        <f t="array" ref="G1594">IF(F1594&lt;&gt;"",INDEX(tb_MainDatabase[Barcode],MATCH(F1594,tb_MainDatabase[Link],0)),"")</f>
        <v>8857128012160</v>
      </c>
      <c r="H1594" s="62" t="str">
        <f t="array" ref="H1594">IF(F1594&lt;&gt;"",INDEX(tb_MainDatabase[Grand],MATCH(F1594,tb_MainDatabase[Link],0)),"")</f>
        <v>EDP</v>
      </c>
      <c r="I1594" s="62" t="str">
        <f t="array" ref="I1594">IF(F1594&lt;&gt;"",INDEX(tb_MainDatabase[Size],MATCH(F1594,tb_MainDatabase[Link],0)),"")</f>
        <v>10 ml.</v>
      </c>
      <c r="J1594" s="65">
        <v>1.0</v>
      </c>
      <c r="K1594" s="57">
        <f t="array" ref="K1594">IF(F1594&lt;&gt;"",INDEX(tb_MainDatabase[ราคา],MATCH(F1594,tb_MainDatabase[Link],0)),"")*J1594</f>
        <v>450</v>
      </c>
      <c r="L1594" s="65">
        <v>50.0</v>
      </c>
      <c r="M1594" s="57">
        <f t="shared" si="2"/>
        <v>400</v>
      </c>
      <c r="N1594" s="75">
        <f t="shared" si="3"/>
        <v>400</v>
      </c>
      <c r="O1594" s="77" t="s">
        <v>60</v>
      </c>
      <c r="P1594" s="142">
        <v>46130.0</v>
      </c>
      <c r="Q1594" s="80">
        <v>0.5805555555555556</v>
      </c>
      <c r="R1594" s="84" t="str">
        <f t="shared" si="4"/>
        <v>1776495358036486130</v>
      </c>
      <c r="S1594" s="84"/>
      <c r="T1594" s="84"/>
    </row>
    <row r="1595" ht="22.5" customHeight="1">
      <c r="A1595" s="41" t="s">
        <v>1191</v>
      </c>
      <c r="B1595" s="44">
        <v>46130.0</v>
      </c>
      <c r="C1595" s="46" t="s">
        <v>3028</v>
      </c>
      <c r="D1595" s="48" t="s">
        <v>3219</v>
      </c>
      <c r="E1595" s="51">
        <v>2.02600000000653E14</v>
      </c>
      <c r="F1595" s="53" t="s">
        <v>259</v>
      </c>
      <c r="G1595" s="57">
        <f t="array" ref="G1595">IF(F1595&lt;&gt;"",INDEX(tb_MainDatabase[Barcode],MATCH(F1595,tb_MainDatabase[Link],0)),"")</f>
        <v>8857128011133</v>
      </c>
      <c r="H1595" s="62" t="str">
        <f t="array" ref="H1595">IF(F1595&lt;&gt;"",INDEX(tb_MainDatabase[Grand],MATCH(F1595,tb_MainDatabase[Link],0)),"")</f>
        <v>EDP</v>
      </c>
      <c r="I1595" s="62" t="str">
        <f t="array" ref="I1595">IF(F1595&lt;&gt;"",INDEX(tb_MainDatabase[Size],MATCH(F1595,tb_MainDatabase[Link],0)),"")</f>
        <v>50 ml.</v>
      </c>
      <c r="J1595" s="65">
        <v>1.0</v>
      </c>
      <c r="K1595" s="57">
        <f t="array" ref="K1595">IF(F1595&lt;&gt;"",INDEX(tb_MainDatabase[ราคา],MATCH(F1595,tb_MainDatabase[Link],0)),"")*J1595</f>
        <v>1890</v>
      </c>
      <c r="L1595" s="65">
        <v>200.0</v>
      </c>
      <c r="M1595" s="57">
        <f t="shared" si="2"/>
        <v>1690</v>
      </c>
      <c r="N1595" s="75">
        <f t="shared" si="3"/>
        <v>1690</v>
      </c>
      <c r="O1595" s="77" t="s">
        <v>133</v>
      </c>
      <c r="P1595" s="142">
        <v>46130.0</v>
      </c>
      <c r="Q1595" s="80">
        <v>0.59375</v>
      </c>
      <c r="R1595" s="84" t="str">
        <f t="shared" si="4"/>
        <v>1776496510633670783</v>
      </c>
      <c r="S1595" s="84"/>
      <c r="T1595" s="84"/>
    </row>
    <row r="1596" ht="22.5" customHeight="1">
      <c r="A1596" s="41" t="s">
        <v>1191</v>
      </c>
      <c r="B1596" s="44">
        <v>46130.0</v>
      </c>
      <c r="C1596" s="46" t="s">
        <v>3028</v>
      </c>
      <c r="D1596" s="48" t="s">
        <v>3219</v>
      </c>
      <c r="E1596" s="51">
        <v>2.02600000000653E14</v>
      </c>
      <c r="F1596" s="53" t="s">
        <v>129</v>
      </c>
      <c r="G1596" s="57">
        <f t="array" ref="G1596">IF(F1596&lt;&gt;"",INDEX(tb_MainDatabase[Barcode],MATCH(F1596,tb_MainDatabase[Link],0)),"")</f>
        <v>8857128012034</v>
      </c>
      <c r="H1596" s="62" t="str">
        <f t="array" ref="H1596">IF(F1596&lt;&gt;"",INDEX(tb_MainDatabase[Grand],MATCH(F1596,tb_MainDatabase[Link],0)),"")</f>
        <v>EDP</v>
      </c>
      <c r="I1596" s="62" t="str">
        <f t="array" ref="I1596">IF(F1596&lt;&gt;"",INDEX(tb_MainDatabase[Size],MATCH(F1596,tb_MainDatabase[Link],0)),"")</f>
        <v>10 ml.</v>
      </c>
      <c r="J1596" s="65">
        <v>1.0</v>
      </c>
      <c r="K1596" s="57">
        <f t="array" ref="K1596">IF(F1596&lt;&gt;"",INDEX(tb_MainDatabase[ราคา],MATCH(F1596,tb_MainDatabase[Link],0)),"")*J1596</f>
        <v>450</v>
      </c>
      <c r="L1596" s="65">
        <v>450.0</v>
      </c>
      <c r="M1596" s="57">
        <f t="shared" si="2"/>
        <v>0</v>
      </c>
      <c r="N1596" s="75">
        <f t="shared" si="3"/>
        <v>0</v>
      </c>
      <c r="O1596" s="77"/>
      <c r="P1596" s="107"/>
      <c r="Q1596" s="80"/>
      <c r="R1596" s="84">
        <f t="shared" si="4"/>
        <v>0</v>
      </c>
      <c r="S1596" s="84"/>
      <c r="T1596" s="84"/>
    </row>
    <row r="1597" ht="22.5" customHeight="1">
      <c r="A1597" s="41" t="s">
        <v>1191</v>
      </c>
      <c r="B1597" s="44">
        <v>46130.0</v>
      </c>
      <c r="C1597" s="46" t="s">
        <v>3028</v>
      </c>
      <c r="D1597" s="48" t="s">
        <v>3220</v>
      </c>
      <c r="E1597" s="51">
        <v>2.02600000000654E14</v>
      </c>
      <c r="F1597" s="53" t="s">
        <v>81</v>
      </c>
      <c r="G1597" s="57">
        <f t="array" ref="G1597">IF(F1597&lt;&gt;"",INDEX(tb_MainDatabase[Barcode],MATCH(F1597,tb_MainDatabase[Link],0)),"")</f>
        <v>8857128011119</v>
      </c>
      <c r="H1597" s="62" t="str">
        <f t="array" ref="H1597">IF(F1597&lt;&gt;"",INDEX(tb_MainDatabase[Grand],MATCH(F1597,tb_MainDatabase[Link],0)),"")</f>
        <v>EDP</v>
      </c>
      <c r="I1597" s="62" t="str">
        <f t="array" ref="I1597">IF(F1597&lt;&gt;"",INDEX(tb_MainDatabase[Size],MATCH(F1597,tb_MainDatabase[Link],0)),"")</f>
        <v>50 ml.</v>
      </c>
      <c r="J1597" s="65">
        <v>1.0</v>
      </c>
      <c r="K1597" s="57">
        <f t="array" ref="K1597">IF(F1597&lt;&gt;"",INDEX(tb_MainDatabase[ราคา],MATCH(F1597,tb_MainDatabase[Link],0)),"")*J1597</f>
        <v>1890</v>
      </c>
      <c r="L1597" s="65">
        <v>200.0</v>
      </c>
      <c r="M1597" s="57">
        <f t="shared" si="2"/>
        <v>1690</v>
      </c>
      <c r="N1597" s="75">
        <f t="shared" si="3"/>
        <v>1690</v>
      </c>
      <c r="O1597" s="77" t="s">
        <v>370</v>
      </c>
      <c r="P1597" s="142">
        <v>46130.0</v>
      </c>
      <c r="Q1597" s="80">
        <v>0.7013888888888888</v>
      </c>
      <c r="R1597" s="84" t="str">
        <f t="shared" si="4"/>
        <v>1776505767752860657</v>
      </c>
      <c r="S1597" s="84"/>
      <c r="T1597" s="84"/>
    </row>
    <row r="1598" ht="22.5" customHeight="1">
      <c r="A1598" s="41" t="s">
        <v>1191</v>
      </c>
      <c r="B1598" s="44">
        <v>46130.0</v>
      </c>
      <c r="C1598" s="46" t="s">
        <v>3028</v>
      </c>
      <c r="D1598" s="48" t="s">
        <v>3220</v>
      </c>
      <c r="E1598" s="51">
        <v>2.02600000000654E14</v>
      </c>
      <c r="F1598" s="53" t="s">
        <v>201</v>
      </c>
      <c r="G1598" s="108">
        <f t="array" ref="G1598">IF(F1598&lt;&gt;"",INDEX(tb_MainDatabase[Barcode],MATCH(F1598,tb_MainDatabase[Link],0)),"")</f>
        <v>8857128012157</v>
      </c>
      <c r="H1598" s="62" t="str">
        <f t="array" ref="H1598">IF(F1598&lt;&gt;"",INDEX(tb_MainDatabase[Grand],MATCH(F1598,tb_MainDatabase[Link],0)),"")</f>
        <v>EDP</v>
      </c>
      <c r="I1598" s="62" t="str">
        <f t="array" ref="I1598">IF(F1598&lt;&gt;"",INDEX(tb_MainDatabase[Size],MATCH(F1598,tb_MainDatabase[Link],0)),"")</f>
        <v>10 ml.</v>
      </c>
      <c r="J1598" s="65">
        <v>1.0</v>
      </c>
      <c r="K1598" s="57">
        <f t="array" ref="K1598">IF(F1598&lt;&gt;"",INDEX(tb_MainDatabase[ราคา],MATCH(F1598,tb_MainDatabase[Link],0)),"")*J1598</f>
        <v>450</v>
      </c>
      <c r="L1598" s="65">
        <v>450.0</v>
      </c>
      <c r="M1598" s="57">
        <f t="shared" si="2"/>
        <v>0</v>
      </c>
      <c r="N1598" s="75">
        <f t="shared" si="3"/>
        <v>0</v>
      </c>
      <c r="O1598" s="77"/>
      <c r="P1598" s="107"/>
      <c r="Q1598" s="80"/>
      <c r="R1598" s="84">
        <f t="shared" si="4"/>
        <v>0</v>
      </c>
      <c r="S1598" s="84"/>
      <c r="T1598" s="84"/>
    </row>
    <row r="1599" ht="22.5" customHeight="1">
      <c r="A1599" s="41" t="s">
        <v>1191</v>
      </c>
      <c r="B1599" s="44">
        <v>46130.0</v>
      </c>
      <c r="C1599" s="46" t="s">
        <v>3028</v>
      </c>
      <c r="D1599" s="48" t="s">
        <v>3221</v>
      </c>
      <c r="E1599" s="51">
        <v>2.02600000000655E14</v>
      </c>
      <c r="F1599" s="53" t="s">
        <v>2320</v>
      </c>
      <c r="G1599" s="108">
        <f t="array" ref="G1599">IF(F1599&lt;&gt;"",INDEX(tb_MainDatabase[Barcode],MATCH(F1599,tb_MainDatabase[Link],0)),"")</f>
        <v>8857128011638</v>
      </c>
      <c r="H1599" s="62" t="str">
        <f t="array" ref="H1599">IF(F1599&lt;&gt;"",INDEX(tb_MainDatabase[Grand],MATCH(F1599,tb_MainDatabase[Link],0)),"")</f>
        <v>EDP</v>
      </c>
      <c r="I1599" s="62" t="str">
        <f t="array" ref="I1599">IF(F1599&lt;&gt;"",INDEX(tb_MainDatabase[Size],MATCH(F1599,tb_MainDatabase[Link],0)),"")</f>
        <v>50 ml.</v>
      </c>
      <c r="J1599" s="65">
        <v>1.0</v>
      </c>
      <c r="K1599" s="57">
        <f t="array" ref="K1599">IF(F1599&lt;&gt;"",INDEX(tb_MainDatabase[ราคา],MATCH(F1599,tb_MainDatabase[Link],0)),"")*J1599</f>
        <v>1890</v>
      </c>
      <c r="L1599" s="65">
        <v>200.0</v>
      </c>
      <c r="M1599" s="57">
        <f t="shared" si="2"/>
        <v>1690</v>
      </c>
      <c r="N1599" s="75">
        <f t="shared" si="3"/>
        <v>3380</v>
      </c>
      <c r="O1599" s="77" t="s">
        <v>370</v>
      </c>
      <c r="P1599" s="142">
        <v>46130.0</v>
      </c>
      <c r="Q1599" s="80">
        <v>0.7638888888888888</v>
      </c>
      <c r="R1599" s="84" t="str">
        <f t="shared" si="4"/>
        <v>1776511193607178542</v>
      </c>
      <c r="S1599" s="84"/>
      <c r="T1599" s="84"/>
    </row>
    <row r="1600" ht="22.5" customHeight="1">
      <c r="A1600" s="41" t="s">
        <v>1191</v>
      </c>
      <c r="B1600" s="44">
        <v>46130.0</v>
      </c>
      <c r="C1600" s="46" t="s">
        <v>3028</v>
      </c>
      <c r="D1600" s="48" t="s">
        <v>3221</v>
      </c>
      <c r="E1600" s="51">
        <v>2.02600000000655E14</v>
      </c>
      <c r="F1600" s="53" t="s">
        <v>132</v>
      </c>
      <c r="G1600" s="108">
        <f t="array" ref="G1600">IF(F1600&lt;&gt;"",INDEX(tb_MainDatabase[Barcode],MATCH(F1600,tb_MainDatabase[Link],0)),"")</f>
        <v>8857128011621</v>
      </c>
      <c r="H1600" s="62" t="str">
        <f t="array" ref="H1600">IF(F1600&lt;&gt;"",INDEX(tb_MainDatabase[Grand],MATCH(F1600,tb_MainDatabase[Link],0)),"")</f>
        <v>EDP</v>
      </c>
      <c r="I1600" s="62" t="str">
        <f t="array" ref="I1600">IF(F1600&lt;&gt;"",INDEX(tb_MainDatabase[Size],MATCH(F1600,tb_MainDatabase[Link],0)),"")</f>
        <v>50 ml.</v>
      </c>
      <c r="J1600" s="65">
        <v>1.0</v>
      </c>
      <c r="K1600" s="57">
        <f t="array" ref="K1600">IF(F1600&lt;&gt;"",INDEX(tb_MainDatabase[ราคา],MATCH(F1600,tb_MainDatabase[Link],0)),"")*J1600</f>
        <v>1890</v>
      </c>
      <c r="L1600" s="65">
        <v>200.0</v>
      </c>
      <c r="M1600" s="57">
        <f t="shared" si="2"/>
        <v>1690</v>
      </c>
      <c r="N1600" s="75">
        <f t="shared" si="3"/>
        <v>0</v>
      </c>
      <c r="O1600" s="77"/>
      <c r="P1600" s="107"/>
      <c r="Q1600" s="80"/>
      <c r="R1600" s="84">
        <f t="shared" si="4"/>
        <v>0</v>
      </c>
      <c r="S1600" s="84"/>
      <c r="T1600" s="84"/>
    </row>
    <row r="1601" ht="22.5" customHeight="1">
      <c r="A1601" s="41" t="s">
        <v>1191</v>
      </c>
      <c r="B1601" s="44">
        <v>46130.0</v>
      </c>
      <c r="C1601" s="46" t="s">
        <v>3028</v>
      </c>
      <c r="D1601" s="48" t="s">
        <v>3221</v>
      </c>
      <c r="E1601" s="51">
        <v>2.02600000000655E14</v>
      </c>
      <c r="F1601" s="53" t="s">
        <v>98</v>
      </c>
      <c r="G1601" s="57">
        <f t="array" ref="G1601">IF(F1601&lt;&gt;"",INDEX(tb_MainDatabase[Barcode],MATCH(F1601,tb_MainDatabase[Link],0)),"")</f>
        <v>8857128012027</v>
      </c>
      <c r="H1601" s="62" t="str">
        <f t="array" ref="H1601">IF(F1601&lt;&gt;"",INDEX(tb_MainDatabase[Grand],MATCH(F1601,tb_MainDatabase[Link],0)),"")</f>
        <v>EDP</v>
      </c>
      <c r="I1601" s="62" t="str">
        <f t="array" ref="I1601">IF(F1601&lt;&gt;"",INDEX(tb_MainDatabase[Size],MATCH(F1601,tb_MainDatabase[Link],0)),"")</f>
        <v>10 ml.</v>
      </c>
      <c r="J1601" s="65">
        <v>2.0</v>
      </c>
      <c r="K1601" s="57">
        <f t="array" ref="K1601">IF(F1601&lt;&gt;"",INDEX(tb_MainDatabase[ราคา],MATCH(F1601,tb_MainDatabase[Link],0)),"")*J1601</f>
        <v>900</v>
      </c>
      <c r="L1601" s="65">
        <v>450.0</v>
      </c>
      <c r="M1601" s="57">
        <f t="shared" si="2"/>
        <v>0</v>
      </c>
      <c r="N1601" s="75">
        <f t="shared" si="3"/>
        <v>0</v>
      </c>
      <c r="O1601" s="77"/>
      <c r="P1601" s="107"/>
      <c r="Q1601" s="80"/>
      <c r="R1601" s="84">
        <f t="shared" si="4"/>
        <v>0</v>
      </c>
      <c r="S1601" s="84"/>
      <c r="T1601" s="84"/>
    </row>
    <row r="1602" ht="22.5" customHeight="1">
      <c r="A1602" s="41" t="s">
        <v>1191</v>
      </c>
      <c r="B1602" s="44">
        <v>46130.0</v>
      </c>
      <c r="C1602" s="46" t="s">
        <v>3028</v>
      </c>
      <c r="D1602" s="48" t="s">
        <v>3222</v>
      </c>
      <c r="E1602" s="51">
        <v>2.02600000000656E14</v>
      </c>
      <c r="F1602" s="53" t="s">
        <v>141</v>
      </c>
      <c r="G1602" s="57">
        <f t="array" ref="G1602">IF(F1602&lt;&gt;"",INDEX(tb_MainDatabase[Barcode],MATCH(F1602,tb_MainDatabase[Link],0)),"")</f>
        <v>8857128012037</v>
      </c>
      <c r="H1602" s="62" t="str">
        <f t="array" ref="H1602">IF(F1602&lt;&gt;"",INDEX(tb_MainDatabase[Grand],MATCH(F1602,tb_MainDatabase[Link],0)),"")</f>
        <v>EDP</v>
      </c>
      <c r="I1602" s="62" t="str">
        <f t="array" ref="I1602">IF(F1602&lt;&gt;"",INDEX(tb_MainDatabase[Size],MATCH(F1602,tb_MainDatabase[Link],0)),"")</f>
        <v>10 ml.</v>
      </c>
      <c r="J1602" s="65">
        <v>1.0</v>
      </c>
      <c r="K1602" s="57">
        <f t="array" ref="K1602">IF(F1602&lt;&gt;"",INDEX(tb_MainDatabase[ราคา],MATCH(F1602,tb_MainDatabase[Link],0)),"")*J1602</f>
        <v>450</v>
      </c>
      <c r="L1602" s="65">
        <v>50.0</v>
      </c>
      <c r="M1602" s="57">
        <f t="shared" si="2"/>
        <v>400</v>
      </c>
      <c r="N1602" s="75">
        <f t="shared" si="3"/>
        <v>400</v>
      </c>
      <c r="O1602" s="77" t="s">
        <v>60</v>
      </c>
      <c r="P1602" s="142">
        <v>46130.0</v>
      </c>
      <c r="Q1602" s="80">
        <v>0.7680555555555556</v>
      </c>
      <c r="R1602" s="84" t="str">
        <f t="shared" si="4"/>
        <v>1776511565377150045</v>
      </c>
      <c r="S1602" s="84"/>
      <c r="T1602" s="84"/>
    </row>
    <row r="1603" ht="22.5" customHeight="1">
      <c r="A1603" s="41" t="s">
        <v>1191</v>
      </c>
      <c r="B1603" s="44">
        <v>46130.0</v>
      </c>
      <c r="C1603" s="46" t="s">
        <v>3028</v>
      </c>
      <c r="D1603" s="48" t="s">
        <v>3223</v>
      </c>
      <c r="E1603" s="51">
        <v>2.02600000000657E14</v>
      </c>
      <c r="F1603" s="53" t="s">
        <v>94</v>
      </c>
      <c r="G1603" s="57">
        <f t="array" ref="G1603">IF(F1603&lt;&gt;"",INDEX(tb_MainDatabase[Barcode],MATCH(F1603,tb_MainDatabase[Link],0)),"")</f>
        <v>8857128012039</v>
      </c>
      <c r="H1603" s="62" t="str">
        <f t="array" ref="H1603">IF(F1603&lt;&gt;"",INDEX(tb_MainDatabase[Grand],MATCH(F1603,tb_MainDatabase[Link],0)),"")</f>
        <v>EDP</v>
      </c>
      <c r="I1603" s="62" t="str">
        <f t="array" ref="I1603">IF(F1603&lt;&gt;"",INDEX(tb_MainDatabase[Size],MATCH(F1603,tb_MainDatabase[Link],0)),"")</f>
        <v>10 ml.</v>
      </c>
      <c r="J1603" s="65">
        <v>1.0</v>
      </c>
      <c r="K1603" s="57">
        <f t="array" ref="K1603">IF(F1603&lt;&gt;"",INDEX(tb_MainDatabase[ราคา],MATCH(F1603,tb_MainDatabase[Link],0)),"")*J1603</f>
        <v>450</v>
      </c>
      <c r="L1603" s="65">
        <v>50.0</v>
      </c>
      <c r="M1603" s="57">
        <f t="shared" si="2"/>
        <v>400</v>
      </c>
      <c r="N1603" s="75">
        <f t="shared" si="3"/>
        <v>800</v>
      </c>
      <c r="O1603" s="77" t="s">
        <v>370</v>
      </c>
      <c r="P1603" s="142">
        <v>46130.0</v>
      </c>
      <c r="Q1603" s="80">
        <v>0.7895833333333333</v>
      </c>
      <c r="R1603" s="84" t="str">
        <f t="shared" si="4"/>
        <v>1776513456984655994</v>
      </c>
      <c r="S1603" s="84"/>
      <c r="T1603" s="84"/>
    </row>
    <row r="1604" ht="22.5" customHeight="1">
      <c r="A1604" s="41" t="s">
        <v>1191</v>
      </c>
      <c r="B1604" s="44">
        <v>46130.0</v>
      </c>
      <c r="C1604" s="46" t="s">
        <v>3028</v>
      </c>
      <c r="D1604" s="48" t="s">
        <v>3223</v>
      </c>
      <c r="E1604" s="51">
        <v>2.02600000000657E14</v>
      </c>
      <c r="F1604" s="53" t="s">
        <v>1785</v>
      </c>
      <c r="G1604" s="57">
        <f t="array" ref="G1604">IF(F1604&lt;&gt;"",INDEX(tb_MainDatabase[Barcode],MATCH(F1604,tb_MainDatabase[Link],0)),"")</f>
        <v>8857128012146</v>
      </c>
      <c r="H1604" s="62" t="str">
        <f t="array" ref="H1604">IF(F1604&lt;&gt;"",INDEX(tb_MainDatabase[Grand],MATCH(F1604,tb_MainDatabase[Link],0)),"")</f>
        <v>EDP</v>
      </c>
      <c r="I1604" s="62" t="str">
        <f t="array" ref="I1604">IF(F1604&lt;&gt;"",INDEX(tb_MainDatabase[Size],MATCH(F1604,tb_MainDatabase[Link],0)),"")</f>
        <v>10 ml.</v>
      </c>
      <c r="J1604" s="65">
        <v>1.0</v>
      </c>
      <c r="K1604" s="57">
        <f t="array" ref="K1604">IF(F1604&lt;&gt;"",INDEX(tb_MainDatabase[ราคา],MATCH(F1604,tb_MainDatabase[Link],0)),"")*J1604</f>
        <v>450</v>
      </c>
      <c r="L1604" s="65">
        <v>50.0</v>
      </c>
      <c r="M1604" s="57">
        <f t="shared" si="2"/>
        <v>400</v>
      </c>
      <c r="N1604" s="75">
        <f t="shared" si="3"/>
        <v>0</v>
      </c>
      <c r="O1604" s="77"/>
      <c r="P1604" s="107"/>
      <c r="Q1604" s="80"/>
      <c r="R1604" s="84">
        <f t="shared" si="4"/>
        <v>0</v>
      </c>
      <c r="S1604" s="84"/>
      <c r="T1604" s="84"/>
    </row>
    <row r="1605" ht="22.5" customHeight="1">
      <c r="A1605" s="41" t="s">
        <v>1191</v>
      </c>
      <c r="B1605" s="44">
        <v>46130.0</v>
      </c>
      <c r="C1605" s="46" t="s">
        <v>3028</v>
      </c>
      <c r="D1605" s="48" t="s">
        <v>3224</v>
      </c>
      <c r="E1605" s="51">
        <v>2.02600000000658E14</v>
      </c>
      <c r="F1605" s="53" t="s">
        <v>1097</v>
      </c>
      <c r="G1605" s="57">
        <f t="array" ref="G1605">IF(F1605&lt;&gt;"",INDEX(tb_MainDatabase[Barcode],MATCH(F1605,tb_MainDatabase[Link],0)),"")</f>
        <v>8857128012112</v>
      </c>
      <c r="H1605" s="62" t="str">
        <f t="array" ref="H1605">IF(F1605&lt;&gt;"",INDEX(tb_MainDatabase[Grand],MATCH(F1605,tb_MainDatabase[Link],0)),"")</f>
        <v>EDP+</v>
      </c>
      <c r="I1605" s="62" t="str">
        <f t="array" ref="I1605">IF(F1605&lt;&gt;"",INDEX(tb_MainDatabase[Size],MATCH(F1605,tb_MainDatabase[Link],0)),"")</f>
        <v>10 ml.</v>
      </c>
      <c r="J1605" s="65">
        <v>1.0</v>
      </c>
      <c r="K1605" s="57">
        <f t="array" ref="K1605">IF(F1605&lt;&gt;"",INDEX(tb_MainDatabase[ราคา],MATCH(F1605,tb_MainDatabase[Link],0)),"")*J1605</f>
        <v>650</v>
      </c>
      <c r="L1605" s="65">
        <v>50.0</v>
      </c>
      <c r="M1605" s="57">
        <f t="shared" si="2"/>
        <v>600</v>
      </c>
      <c r="N1605" s="75">
        <f t="shared" si="3"/>
        <v>1800</v>
      </c>
      <c r="O1605" s="77" t="s">
        <v>370</v>
      </c>
      <c r="P1605" s="142">
        <v>46130.0</v>
      </c>
      <c r="Q1605" s="80">
        <v>0.8618055555555556</v>
      </c>
      <c r="R1605" s="84" t="str">
        <f t="shared" si="4"/>
        <v>1776519640531527590</v>
      </c>
      <c r="S1605" s="84"/>
      <c r="T1605" s="84"/>
    </row>
    <row r="1606" ht="22.5" customHeight="1">
      <c r="A1606" s="41" t="s">
        <v>1191</v>
      </c>
      <c r="B1606" s="44">
        <v>46130.0</v>
      </c>
      <c r="C1606" s="46" t="s">
        <v>3028</v>
      </c>
      <c r="D1606" s="48" t="s">
        <v>3224</v>
      </c>
      <c r="E1606" s="51">
        <v>2.02600000000658E14</v>
      </c>
      <c r="F1606" s="53" t="s">
        <v>400</v>
      </c>
      <c r="G1606" s="57">
        <f t="array" ref="G1606">IF(F1606&lt;&gt;"",INDEX(tb_MainDatabase[Barcode],MATCH(F1606,tb_MainDatabase[Link],0)),"")</f>
        <v>8857128012122</v>
      </c>
      <c r="H1606" s="62" t="str">
        <f t="array" ref="H1606">IF(F1606&lt;&gt;"",INDEX(tb_MainDatabase[Grand],MATCH(F1606,tb_MainDatabase[Link],0)),"")</f>
        <v>EDP+</v>
      </c>
      <c r="I1606" s="62" t="str">
        <f t="array" ref="I1606">IF(F1606&lt;&gt;"",INDEX(tb_MainDatabase[Size],MATCH(F1606,tb_MainDatabase[Link],0)),"")</f>
        <v>10 ml.</v>
      </c>
      <c r="J1606" s="65">
        <v>1.0</v>
      </c>
      <c r="K1606" s="57">
        <f t="array" ref="K1606">IF(F1606&lt;&gt;"",INDEX(tb_MainDatabase[ราคา],MATCH(F1606,tb_MainDatabase[Link],0)),"")*J1606</f>
        <v>650</v>
      </c>
      <c r="L1606" s="65">
        <v>50.0</v>
      </c>
      <c r="M1606" s="57">
        <f t="shared" si="2"/>
        <v>600</v>
      </c>
      <c r="N1606" s="75">
        <f t="shared" si="3"/>
        <v>0</v>
      </c>
      <c r="O1606" s="77"/>
      <c r="P1606" s="107"/>
      <c r="Q1606" s="80"/>
      <c r="R1606" s="84">
        <f t="shared" si="4"/>
        <v>0</v>
      </c>
      <c r="S1606" s="84"/>
      <c r="T1606" s="84"/>
    </row>
    <row r="1607" ht="22.5" customHeight="1">
      <c r="A1607" s="41" t="s">
        <v>1191</v>
      </c>
      <c r="B1607" s="44">
        <v>46130.0</v>
      </c>
      <c r="C1607" s="46" t="s">
        <v>3028</v>
      </c>
      <c r="D1607" s="48" t="s">
        <v>3224</v>
      </c>
      <c r="E1607" s="51">
        <v>2.02600000000658E14</v>
      </c>
      <c r="F1607" s="53" t="s">
        <v>210</v>
      </c>
      <c r="G1607" s="57">
        <f t="array" ref="G1607">IF(F1607&lt;&gt;"",INDEX(tb_MainDatabase[Barcode],MATCH(F1607,tb_MainDatabase[Link],0)),"")</f>
        <v>8857128012101</v>
      </c>
      <c r="H1607" s="62" t="str">
        <f t="array" ref="H1607">IF(F1607&lt;&gt;"",INDEX(tb_MainDatabase[Grand],MATCH(F1607,tb_MainDatabase[Link],0)),"")</f>
        <v>EDP+</v>
      </c>
      <c r="I1607" s="62" t="str">
        <f t="array" ref="I1607">IF(F1607&lt;&gt;"",INDEX(tb_MainDatabase[Size],MATCH(F1607,tb_MainDatabase[Link],0)),"")</f>
        <v>10 ml.</v>
      </c>
      <c r="J1607" s="65">
        <v>1.0</v>
      </c>
      <c r="K1607" s="57">
        <f t="array" ref="K1607">IF(F1607&lt;&gt;"",INDEX(tb_MainDatabase[ราคา],MATCH(F1607,tb_MainDatabase[Link],0)),"")*J1607</f>
        <v>650</v>
      </c>
      <c r="L1607" s="65">
        <v>50.0</v>
      </c>
      <c r="M1607" s="57">
        <f t="shared" si="2"/>
        <v>600</v>
      </c>
      <c r="N1607" s="75">
        <f t="shared" si="3"/>
        <v>0</v>
      </c>
      <c r="O1607" s="77"/>
      <c r="P1607" s="107"/>
      <c r="Q1607" s="80"/>
      <c r="R1607" s="84">
        <f t="shared" si="4"/>
        <v>0</v>
      </c>
      <c r="S1607" s="84"/>
      <c r="T1607" s="84"/>
    </row>
    <row r="1608" ht="22.5" customHeight="1">
      <c r="A1608" s="41" t="s">
        <v>1191</v>
      </c>
      <c r="B1608" s="44">
        <v>46130.0</v>
      </c>
      <c r="C1608" s="46" t="s">
        <v>3028</v>
      </c>
      <c r="D1608" s="48" t="s">
        <v>3224</v>
      </c>
      <c r="E1608" s="51">
        <v>2.02600000000658E14</v>
      </c>
      <c r="F1608" s="53" t="s">
        <v>224</v>
      </c>
      <c r="G1608" s="57">
        <f t="array" ref="G1608">IF(F1608&lt;&gt;"",INDEX(tb_MainDatabase[Barcode],MATCH(F1608,tb_MainDatabase[Link],0)),"")</f>
        <v>8857128012053</v>
      </c>
      <c r="H1608" s="62" t="str">
        <f t="array" ref="H1608">IF(F1608&lt;&gt;"",INDEX(tb_MainDatabase[Grand],MATCH(F1608,tb_MainDatabase[Link],0)),"")</f>
        <v>EDP</v>
      </c>
      <c r="I1608" s="62" t="str">
        <f t="array" ref="I1608">IF(F1608&lt;&gt;"",INDEX(tb_MainDatabase[Size],MATCH(F1608,tb_MainDatabase[Link],0)),"")</f>
        <v>10 ml.</v>
      </c>
      <c r="J1608" s="65">
        <v>1.0</v>
      </c>
      <c r="K1608" s="57">
        <f t="array" ref="K1608">IF(F1608&lt;&gt;"",INDEX(tb_MainDatabase[ราคา],MATCH(F1608,tb_MainDatabase[Link],0)),"")*J1608</f>
        <v>450</v>
      </c>
      <c r="L1608" s="65">
        <v>450.0</v>
      </c>
      <c r="M1608" s="57">
        <f t="shared" si="2"/>
        <v>0</v>
      </c>
      <c r="N1608" s="75">
        <f t="shared" si="3"/>
        <v>0</v>
      </c>
      <c r="O1608" s="77"/>
      <c r="P1608" s="107"/>
      <c r="Q1608" s="80"/>
      <c r="R1608" s="84">
        <f t="shared" si="4"/>
        <v>0</v>
      </c>
      <c r="S1608" s="84"/>
      <c r="T1608" s="84"/>
    </row>
    <row r="1609" ht="22.5" customHeight="1">
      <c r="A1609" s="41" t="s">
        <v>1191</v>
      </c>
      <c r="B1609" s="44">
        <v>46130.0</v>
      </c>
      <c r="C1609" s="46" t="s">
        <v>3028</v>
      </c>
      <c r="D1609" s="48" t="s">
        <v>3227</v>
      </c>
      <c r="E1609" s="51">
        <v>2.02600000000659E14</v>
      </c>
      <c r="F1609" s="53" t="s">
        <v>172</v>
      </c>
      <c r="G1609" s="57">
        <f t="array" ref="G1609">IF(F1609&lt;&gt;"",INDEX(tb_MainDatabase[Barcode],MATCH(F1609,tb_MainDatabase[Link],0)),"")</f>
        <v>8857128012005</v>
      </c>
      <c r="H1609" s="62" t="str">
        <f t="array" ref="H1609">IF(F1609&lt;&gt;"",INDEX(tb_MainDatabase[Grand],MATCH(F1609,tb_MainDatabase[Link],0)),"")</f>
        <v>EDP+</v>
      </c>
      <c r="I1609" s="62" t="str">
        <f t="array" ref="I1609">IF(F1609&lt;&gt;"",INDEX(tb_MainDatabase[Size],MATCH(F1609,tb_MainDatabase[Link],0)),"")</f>
        <v>30 ml.</v>
      </c>
      <c r="J1609" s="65">
        <v>1.0</v>
      </c>
      <c r="K1609" s="57">
        <f t="array" ref="K1609">IF(F1609&lt;&gt;"",INDEX(tb_MainDatabase[ราคา],MATCH(F1609,tb_MainDatabase[Link],0)),"")*J1609</f>
        <v>1890</v>
      </c>
      <c r="L1609" s="65">
        <v>100.0</v>
      </c>
      <c r="M1609" s="57">
        <f t="shared" si="2"/>
        <v>1790</v>
      </c>
      <c r="N1609" s="75">
        <f t="shared" si="3"/>
        <v>1790</v>
      </c>
      <c r="O1609" s="77" t="s">
        <v>370</v>
      </c>
      <c r="P1609" s="142">
        <v>46130.0</v>
      </c>
      <c r="Q1609" s="80">
        <v>0.8694444444444445</v>
      </c>
      <c r="R1609" s="84" t="str">
        <f t="shared" si="4"/>
        <v>1776520331304524093</v>
      </c>
      <c r="S1609" s="84"/>
      <c r="T1609" s="84"/>
    </row>
    <row r="1610" ht="22.5" customHeight="1">
      <c r="A1610" s="41" t="s">
        <v>1191</v>
      </c>
      <c r="B1610" s="44">
        <v>46130.0</v>
      </c>
      <c r="C1610" s="46" t="s">
        <v>3028</v>
      </c>
      <c r="D1610" s="48" t="s">
        <v>3227</v>
      </c>
      <c r="E1610" s="51">
        <v>2.02600000000659E14</v>
      </c>
      <c r="F1610" s="53" t="s">
        <v>98</v>
      </c>
      <c r="G1610" s="57">
        <f t="array" ref="G1610">IF(F1610&lt;&gt;"",INDEX(tb_MainDatabase[Barcode],MATCH(F1610,tb_MainDatabase[Link],0)),"")</f>
        <v>8857128012027</v>
      </c>
      <c r="H1610" s="62" t="str">
        <f t="array" ref="H1610">IF(F1610&lt;&gt;"",INDEX(tb_MainDatabase[Grand],MATCH(F1610,tb_MainDatabase[Link],0)),"")</f>
        <v>EDP</v>
      </c>
      <c r="I1610" s="62" t="str">
        <f t="array" ref="I1610">IF(F1610&lt;&gt;"",INDEX(tb_MainDatabase[Size],MATCH(F1610,tb_MainDatabase[Link],0)),"")</f>
        <v>10 ml.</v>
      </c>
      <c r="J1610" s="65">
        <v>1.0</v>
      </c>
      <c r="K1610" s="57">
        <f t="array" ref="K1610">IF(F1610&lt;&gt;"",INDEX(tb_MainDatabase[ราคา],MATCH(F1610,tb_MainDatabase[Link],0)),"")*J1610</f>
        <v>450</v>
      </c>
      <c r="L1610" s="65">
        <v>450.0</v>
      </c>
      <c r="M1610" s="57">
        <f t="shared" si="2"/>
        <v>0</v>
      </c>
      <c r="N1610" s="75">
        <f t="shared" si="3"/>
        <v>0</v>
      </c>
      <c r="O1610" s="77"/>
      <c r="P1610" s="107"/>
      <c r="Q1610" s="80"/>
      <c r="R1610" s="84">
        <f t="shared" si="4"/>
        <v>0</v>
      </c>
      <c r="S1610" s="84"/>
      <c r="T1610" s="84"/>
    </row>
    <row r="1611" ht="22.5" customHeight="1">
      <c r="A1611" s="41" t="s">
        <v>1191</v>
      </c>
      <c r="B1611" s="44">
        <v>46131.0</v>
      </c>
      <c r="C1611" s="46" t="s">
        <v>3028</v>
      </c>
      <c r="D1611" s="48" t="s">
        <v>3229</v>
      </c>
      <c r="E1611" s="51">
        <v>2.0260000000066E14</v>
      </c>
      <c r="F1611" s="53" t="s">
        <v>146</v>
      </c>
      <c r="G1611" s="57">
        <f t="array" ref="G1611">IF(F1611&lt;&gt;"",INDEX(tb_MainDatabase[Barcode],MATCH(F1611,tb_MainDatabase[Link],0)),"")</f>
        <v>8857128012026</v>
      </c>
      <c r="H1611" s="62" t="str">
        <f t="array" ref="H1611">IF(F1611&lt;&gt;"",INDEX(tb_MainDatabase[Grand],MATCH(F1611,tb_MainDatabase[Link],0)),"")</f>
        <v>EDP</v>
      </c>
      <c r="I1611" s="62" t="str">
        <f t="array" ref="I1611">IF(F1611&lt;&gt;"",INDEX(tb_MainDatabase[Size],MATCH(F1611,tb_MainDatabase[Link],0)),"")</f>
        <v>10 ml.</v>
      </c>
      <c r="J1611" s="65">
        <v>1.0</v>
      </c>
      <c r="K1611" s="57">
        <f t="array" ref="K1611">IF(F1611&lt;&gt;"",INDEX(tb_MainDatabase[ราคา],MATCH(F1611,tb_MainDatabase[Link],0)),"")*J1611</f>
        <v>450</v>
      </c>
      <c r="L1611" s="65">
        <v>50.0</v>
      </c>
      <c r="M1611" s="57">
        <f t="shared" si="2"/>
        <v>400</v>
      </c>
      <c r="N1611" s="75">
        <f t="shared" si="3"/>
        <v>400</v>
      </c>
      <c r="O1611" s="77" t="s">
        <v>60</v>
      </c>
      <c r="P1611" s="142">
        <v>46131.0</v>
      </c>
      <c r="Q1611" s="80">
        <v>0.6486111111111111</v>
      </c>
      <c r="R1611" s="84" t="str">
        <f t="shared" si="4"/>
        <v>1776587621629114312</v>
      </c>
      <c r="S1611" s="84"/>
      <c r="T1611" s="84"/>
    </row>
    <row r="1612" ht="22.5" customHeight="1">
      <c r="A1612" s="41" t="s">
        <v>1191</v>
      </c>
      <c r="B1612" s="44">
        <v>46131.0</v>
      </c>
      <c r="C1612" s="46" t="s">
        <v>3028</v>
      </c>
      <c r="D1612" s="48" t="s">
        <v>3231</v>
      </c>
      <c r="E1612" s="51">
        <v>2.02600000000662E14</v>
      </c>
      <c r="F1612" s="53" t="s">
        <v>400</v>
      </c>
      <c r="G1612" s="57">
        <f t="array" ref="G1612">IF(F1612&lt;&gt;"",INDEX(tb_MainDatabase[Barcode],MATCH(F1612,tb_MainDatabase[Link],0)),"")</f>
        <v>8857128012122</v>
      </c>
      <c r="H1612" s="62" t="str">
        <f t="array" ref="H1612">IF(F1612&lt;&gt;"",INDEX(tb_MainDatabase[Grand],MATCH(F1612,tb_MainDatabase[Link],0)),"")</f>
        <v>EDP+</v>
      </c>
      <c r="I1612" s="62" t="str">
        <f t="array" ref="I1612">IF(F1612&lt;&gt;"",INDEX(tb_MainDatabase[Size],MATCH(F1612,tb_MainDatabase[Link],0)),"")</f>
        <v>10 ml.</v>
      </c>
      <c r="J1612" s="65">
        <v>1.0</v>
      </c>
      <c r="K1612" s="57">
        <f t="array" ref="K1612">IF(F1612&lt;&gt;"",INDEX(tb_MainDatabase[ราคา],MATCH(F1612,tb_MainDatabase[Link],0)),"")*J1612</f>
        <v>650</v>
      </c>
      <c r="L1612" s="65">
        <v>50.0</v>
      </c>
      <c r="M1612" s="57">
        <f t="shared" si="2"/>
        <v>600</v>
      </c>
      <c r="N1612" s="75">
        <f t="shared" si="3"/>
        <v>600</v>
      </c>
      <c r="O1612" s="77" t="s">
        <v>133</v>
      </c>
      <c r="P1612" s="142">
        <v>46131.0</v>
      </c>
      <c r="Q1612" s="80">
        <v>0.6909722222222222</v>
      </c>
      <c r="R1612" s="84" t="str">
        <f t="shared" si="4"/>
        <v>1776591302373751539</v>
      </c>
      <c r="S1612" s="84"/>
      <c r="T1612" s="84"/>
    </row>
    <row r="1613" ht="22.5" customHeight="1">
      <c r="A1613" s="41" t="s">
        <v>1191</v>
      </c>
      <c r="B1613" s="44">
        <v>46131.0</v>
      </c>
      <c r="C1613" s="46" t="s">
        <v>3028</v>
      </c>
      <c r="D1613" s="48" t="s">
        <v>3233</v>
      </c>
      <c r="E1613" s="51">
        <v>2.02600000000663E14</v>
      </c>
      <c r="F1613" s="53" t="s">
        <v>141</v>
      </c>
      <c r="G1613" s="57">
        <f t="array" ref="G1613">IF(F1613&lt;&gt;"",INDEX(tb_MainDatabase[Barcode],MATCH(F1613,tb_MainDatabase[Link],0)),"")</f>
        <v>8857128012037</v>
      </c>
      <c r="H1613" s="62" t="str">
        <f t="array" ref="H1613">IF(F1613&lt;&gt;"",INDEX(tb_MainDatabase[Grand],MATCH(F1613,tb_MainDatabase[Link],0)),"")</f>
        <v>EDP</v>
      </c>
      <c r="I1613" s="62" t="str">
        <f t="array" ref="I1613">IF(F1613&lt;&gt;"",INDEX(tb_MainDatabase[Size],MATCH(F1613,tb_MainDatabase[Link],0)),"")</f>
        <v>10 ml.</v>
      </c>
      <c r="J1613" s="65">
        <v>1.0</v>
      </c>
      <c r="K1613" s="57">
        <f t="array" ref="K1613">IF(F1613&lt;&gt;"",INDEX(tb_MainDatabase[ราคา],MATCH(F1613,tb_MainDatabase[Link],0)),"")*J1613</f>
        <v>450</v>
      </c>
      <c r="L1613" s="65">
        <v>50.0</v>
      </c>
      <c r="M1613" s="57">
        <f t="shared" si="2"/>
        <v>400</v>
      </c>
      <c r="N1613" s="75">
        <f t="shared" si="3"/>
        <v>800</v>
      </c>
      <c r="O1613" s="77" t="s">
        <v>370</v>
      </c>
      <c r="P1613" s="142">
        <v>46131.0</v>
      </c>
      <c r="Q1613" s="80">
        <v>0.6965277777777777</v>
      </c>
      <c r="R1613" s="84" t="str">
        <f t="shared" si="4"/>
        <v>1776591670347407588</v>
      </c>
      <c r="S1613" s="84"/>
      <c r="T1613" s="84"/>
    </row>
    <row r="1614" ht="22.5" customHeight="1">
      <c r="A1614" s="41" t="s">
        <v>1191</v>
      </c>
      <c r="B1614" s="44">
        <v>46131.0</v>
      </c>
      <c r="C1614" s="46" t="s">
        <v>3028</v>
      </c>
      <c r="D1614" s="48" t="s">
        <v>3233</v>
      </c>
      <c r="E1614" s="51">
        <v>2.02600000000663E14</v>
      </c>
      <c r="F1614" s="53" t="s">
        <v>1100</v>
      </c>
      <c r="G1614" s="57">
        <f t="array" ref="G1614">IF(F1614&lt;&gt;"",INDEX(tb_MainDatabase[Barcode],MATCH(F1614,tb_MainDatabase[Link],0)),"")</f>
        <v>8857128011263</v>
      </c>
      <c r="H1614" s="62" t="str">
        <f t="array" ref="H1614">IF(F1614&lt;&gt;"",INDEX(tb_MainDatabase[Grand],MATCH(F1614,tb_MainDatabase[Link],0)),"")</f>
        <v>EDP</v>
      </c>
      <c r="I1614" s="62" t="str">
        <f t="array" ref="I1614">IF(F1614&lt;&gt;"",INDEX(tb_MainDatabase[Size],MATCH(F1614,tb_MainDatabase[Link],0)),"")</f>
        <v>10 ml.</v>
      </c>
      <c r="J1614" s="65">
        <v>1.0</v>
      </c>
      <c r="K1614" s="57">
        <f t="array" ref="K1614">IF(F1614&lt;&gt;"",INDEX(tb_MainDatabase[ราคา],MATCH(F1614,tb_MainDatabase[Link],0)),"")*J1614</f>
        <v>450</v>
      </c>
      <c r="L1614" s="65">
        <v>50.0</v>
      </c>
      <c r="M1614" s="57">
        <f t="shared" si="2"/>
        <v>400</v>
      </c>
      <c r="N1614" s="75">
        <f t="shared" si="3"/>
        <v>0</v>
      </c>
      <c r="O1614" s="77"/>
      <c r="P1614" s="107"/>
      <c r="Q1614" s="80"/>
      <c r="R1614" s="84">
        <f t="shared" si="4"/>
        <v>0</v>
      </c>
      <c r="S1614" s="84"/>
      <c r="T1614" s="84"/>
    </row>
    <row r="1615" ht="22.5" customHeight="1">
      <c r="A1615" s="41" t="s">
        <v>1191</v>
      </c>
      <c r="B1615" s="44">
        <v>46131.0</v>
      </c>
      <c r="C1615" s="46" t="s">
        <v>3028</v>
      </c>
      <c r="D1615" s="48" t="s">
        <v>3234</v>
      </c>
      <c r="E1615" s="51">
        <v>2.02600000000664E14</v>
      </c>
      <c r="F1615" s="53" t="s">
        <v>2910</v>
      </c>
      <c r="G1615" s="57">
        <f t="array" ref="G1615">IF(F1615&lt;&gt;"",INDEX(tb_MainDatabase[Barcode],MATCH(F1615,tb_MainDatabase[Link],0)),"")</f>
        <v>8857128011898</v>
      </c>
      <c r="H1615" s="62" t="str">
        <f t="array" ref="H1615">IF(F1615&lt;&gt;"",INDEX(tb_MainDatabase[Grand],MATCH(F1615,tb_MainDatabase[Link],0)),"")</f>
        <v>EDP</v>
      </c>
      <c r="I1615" s="62" t="str">
        <f t="array" ref="I1615">IF(F1615&lt;&gt;"",INDEX(tb_MainDatabase[Size],MATCH(F1615,tb_MainDatabase[Link],0)),"")</f>
        <v>30 ml.</v>
      </c>
      <c r="J1615" s="65">
        <v>1.0</v>
      </c>
      <c r="K1615" s="57">
        <f t="array" ref="K1615">IF(F1615&lt;&gt;"",INDEX(tb_MainDatabase[ราคา],MATCH(F1615,tb_MainDatabase[Link],0)),"")*J1615</f>
        <v>1290</v>
      </c>
      <c r="L1615" s="65">
        <v>100.0</v>
      </c>
      <c r="M1615" s="57">
        <f t="shared" si="2"/>
        <v>1190</v>
      </c>
      <c r="N1615" s="75">
        <f t="shared" si="3"/>
        <v>1190</v>
      </c>
      <c r="O1615" s="77" t="s">
        <v>60</v>
      </c>
      <c r="P1615" s="142">
        <v>46131.0</v>
      </c>
      <c r="Q1615" s="80">
        <v>0.7548611111111111</v>
      </c>
      <c r="R1615" s="84" t="str">
        <f t="shared" si="4"/>
        <v>1776596894636463192</v>
      </c>
      <c r="S1615" s="84"/>
      <c r="T1615" s="84"/>
    </row>
    <row r="1616" ht="22.5" customHeight="1">
      <c r="A1616" s="41" t="s">
        <v>1191</v>
      </c>
      <c r="B1616" s="44">
        <v>46132.0</v>
      </c>
      <c r="C1616" s="46" t="s">
        <v>1192</v>
      </c>
      <c r="D1616" s="48" t="s">
        <v>3235</v>
      </c>
      <c r="E1616" s="51">
        <v>2.02600000000665E14</v>
      </c>
      <c r="F1616" s="53" t="s">
        <v>400</v>
      </c>
      <c r="G1616" s="57">
        <f t="array" ref="G1616">IF(F1616&lt;&gt;"",INDEX(tb_MainDatabase[Barcode],MATCH(F1616,tb_MainDatabase[Link],0)),"")</f>
        <v>8857128012122</v>
      </c>
      <c r="H1616" s="62" t="str">
        <f t="array" ref="H1616">IF(F1616&lt;&gt;"",INDEX(tb_MainDatabase[Grand],MATCH(F1616,tb_MainDatabase[Link],0)),"")</f>
        <v>EDP+</v>
      </c>
      <c r="I1616" s="62" t="str">
        <f t="array" ref="I1616">IF(F1616&lt;&gt;"",INDEX(tb_MainDatabase[Size],MATCH(F1616,tb_MainDatabase[Link],0)),"")</f>
        <v>10 ml.</v>
      </c>
      <c r="J1616" s="65">
        <v>1.0</v>
      </c>
      <c r="K1616" s="57">
        <f t="array" ref="K1616">IF(F1616&lt;&gt;"",INDEX(tb_MainDatabase[ราคา],MATCH(F1616,tb_MainDatabase[Link],0)),"")*J1616</f>
        <v>650</v>
      </c>
      <c r="L1616" s="65">
        <v>50.0</v>
      </c>
      <c r="M1616" s="57">
        <f t="shared" si="2"/>
        <v>600</v>
      </c>
      <c r="N1616" s="75">
        <f t="shared" si="3"/>
        <v>600</v>
      </c>
      <c r="O1616" s="77" t="s">
        <v>133</v>
      </c>
      <c r="P1616" s="142">
        <v>46132.0</v>
      </c>
      <c r="Q1616" s="80">
        <v>0.4354166666666667</v>
      </c>
      <c r="R1616" s="84" t="str">
        <f t="shared" si="4"/>
        <v>1776655609748220701</v>
      </c>
      <c r="S1616" s="84"/>
      <c r="T1616" s="84"/>
    </row>
    <row r="1617" ht="22.5" customHeight="1">
      <c r="A1617" s="41" t="s">
        <v>1191</v>
      </c>
      <c r="B1617" s="44">
        <v>46132.0</v>
      </c>
      <c r="C1617" s="46" t="s">
        <v>1192</v>
      </c>
      <c r="D1617" s="48" t="s">
        <v>3236</v>
      </c>
      <c r="E1617" s="51">
        <v>2.02600000000666E14</v>
      </c>
      <c r="F1617" s="53" t="s">
        <v>62</v>
      </c>
      <c r="G1617" s="57">
        <f t="array" ref="G1617">IF(F1617&lt;&gt;"",INDEX(tb_MainDatabase[Barcode],MATCH(F1617,tb_MainDatabase[Link],0)),"")</f>
        <v>8857128012024</v>
      </c>
      <c r="H1617" s="62" t="str">
        <f t="array" ref="H1617">IF(F1617&lt;&gt;"",INDEX(tb_MainDatabase[Grand],MATCH(F1617,tb_MainDatabase[Link],0)),"")</f>
        <v>EDP</v>
      </c>
      <c r="I1617" s="62" t="str">
        <f t="array" ref="I1617">IF(F1617&lt;&gt;"",INDEX(tb_MainDatabase[Size],MATCH(F1617,tb_MainDatabase[Link],0)),"")</f>
        <v>30 ml.</v>
      </c>
      <c r="J1617" s="65">
        <v>1.0</v>
      </c>
      <c r="K1617" s="57">
        <f t="array" ref="K1617">IF(F1617&lt;&gt;"",INDEX(tb_MainDatabase[ราคา],MATCH(F1617,tb_MainDatabase[Link],0)),"")*J1617</f>
        <v>1290</v>
      </c>
      <c r="L1617" s="65">
        <v>100.0</v>
      </c>
      <c r="M1617" s="57">
        <f t="shared" si="2"/>
        <v>1190</v>
      </c>
      <c r="N1617" s="75">
        <f t="shared" si="3"/>
        <v>1190</v>
      </c>
      <c r="O1617" s="77" t="s">
        <v>133</v>
      </c>
      <c r="P1617" s="142">
        <v>46132.0</v>
      </c>
      <c r="Q1617" s="80">
        <v>0.4583333333333333</v>
      </c>
      <c r="R1617" s="84" t="str">
        <f t="shared" si="4"/>
        <v>1776657540203638575</v>
      </c>
      <c r="S1617" s="84"/>
      <c r="T1617" s="84"/>
    </row>
    <row r="1618" ht="22.5" customHeight="1">
      <c r="A1618" s="41" t="s">
        <v>1191</v>
      </c>
      <c r="B1618" s="44">
        <v>46132.0</v>
      </c>
      <c r="C1618" s="46" t="s">
        <v>1192</v>
      </c>
      <c r="D1618" s="48" t="s">
        <v>3236</v>
      </c>
      <c r="E1618" s="51">
        <v>2.02600000000666E14</v>
      </c>
      <c r="F1618" s="53" t="s">
        <v>168</v>
      </c>
      <c r="G1618" s="57">
        <f t="array" ref="G1618">IF(F1618&lt;&gt;"",INDEX(tb_MainDatabase[Barcode],MATCH(F1618,tb_MainDatabase[Link],0)),"")</f>
        <v>8857128012056</v>
      </c>
      <c r="H1618" s="62" t="str">
        <f t="array" ref="H1618">IF(F1618&lt;&gt;"",INDEX(tb_MainDatabase[Grand],MATCH(F1618,tb_MainDatabase[Link],0)),"")</f>
        <v>EDP</v>
      </c>
      <c r="I1618" s="62" t="str">
        <f t="array" ref="I1618">IF(F1618&lt;&gt;"",INDEX(tb_MainDatabase[Size],MATCH(F1618,tb_MainDatabase[Link],0)),"")</f>
        <v>4 ml.</v>
      </c>
      <c r="J1618" s="65">
        <v>1.0</v>
      </c>
      <c r="K1618" s="57">
        <f t="array" ref="K1618">IF(F1618&lt;&gt;"",INDEX(tb_MainDatabase[ราคา],MATCH(F1618,tb_MainDatabase[Link],0)),"")*J1618</f>
        <v>179</v>
      </c>
      <c r="L1618" s="65">
        <v>179.0</v>
      </c>
      <c r="M1618" s="57">
        <f t="shared" si="2"/>
        <v>0</v>
      </c>
      <c r="N1618" s="75">
        <f t="shared" si="3"/>
        <v>0</v>
      </c>
      <c r="O1618" s="77"/>
      <c r="P1618" s="107"/>
      <c r="Q1618" s="80"/>
      <c r="R1618" s="84">
        <f t="shared" si="4"/>
        <v>0</v>
      </c>
      <c r="S1618" s="84"/>
      <c r="T1618" s="84"/>
    </row>
    <row r="1619" ht="22.5" customHeight="1">
      <c r="A1619" s="41" t="s">
        <v>1191</v>
      </c>
      <c r="B1619" s="44">
        <v>46132.0</v>
      </c>
      <c r="C1619" s="46" t="s">
        <v>1192</v>
      </c>
      <c r="D1619" s="48" t="s">
        <v>3237</v>
      </c>
      <c r="E1619" s="51">
        <v>2.02600000000667E14</v>
      </c>
      <c r="F1619" s="53" t="s">
        <v>2320</v>
      </c>
      <c r="G1619" s="108">
        <f t="array" ref="G1619">IF(F1619&lt;&gt;"",INDEX(tb_MainDatabase[Barcode],MATCH(F1619,tb_MainDatabase[Link],0)),"")</f>
        <v>8857128011638</v>
      </c>
      <c r="H1619" s="62" t="str">
        <f t="array" ref="H1619">IF(F1619&lt;&gt;"",INDEX(tb_MainDatabase[Grand],MATCH(F1619,tb_MainDatabase[Link],0)),"")</f>
        <v>EDP</v>
      </c>
      <c r="I1619" s="62" t="str">
        <f t="array" ref="I1619">IF(F1619&lt;&gt;"",INDEX(tb_MainDatabase[Size],MATCH(F1619,tb_MainDatabase[Link],0)),"")</f>
        <v>50 ml.</v>
      </c>
      <c r="J1619" s="65">
        <v>1.0</v>
      </c>
      <c r="K1619" s="57">
        <f t="array" ref="K1619">IF(F1619&lt;&gt;"",INDEX(tb_MainDatabase[ราคา],MATCH(F1619,tb_MainDatabase[Link],0)),"")*J1619</f>
        <v>1890</v>
      </c>
      <c r="L1619" s="65">
        <v>200.0</v>
      </c>
      <c r="M1619" s="57">
        <f t="shared" si="2"/>
        <v>1690</v>
      </c>
      <c r="N1619" s="75">
        <f t="shared" si="3"/>
        <v>1690</v>
      </c>
      <c r="O1619" s="77" t="s">
        <v>133</v>
      </c>
      <c r="P1619" s="142">
        <v>46132.0</v>
      </c>
      <c r="Q1619" s="80">
        <v>0.7104166666666667</v>
      </c>
      <c r="R1619" s="84" t="str">
        <f t="shared" si="4"/>
        <v>1776679343180253465</v>
      </c>
      <c r="S1619" s="84"/>
      <c r="T1619" s="84"/>
    </row>
    <row r="1620" ht="22.5" customHeight="1">
      <c r="A1620" s="41" t="s">
        <v>1191</v>
      </c>
      <c r="B1620" s="44">
        <v>46132.0</v>
      </c>
      <c r="C1620" s="46" t="s">
        <v>1192</v>
      </c>
      <c r="D1620" s="48" t="s">
        <v>3237</v>
      </c>
      <c r="E1620" s="51">
        <v>2.02600000000667E14</v>
      </c>
      <c r="F1620" s="53" t="s">
        <v>146</v>
      </c>
      <c r="G1620" s="57">
        <f t="array" ref="G1620">IF(F1620&lt;&gt;"",INDEX(tb_MainDatabase[Barcode],MATCH(F1620,tb_MainDatabase[Link],0)),"")</f>
        <v>8857128012026</v>
      </c>
      <c r="H1620" s="62" t="str">
        <f t="array" ref="H1620">IF(F1620&lt;&gt;"",INDEX(tb_MainDatabase[Grand],MATCH(F1620,tb_MainDatabase[Link],0)),"")</f>
        <v>EDP</v>
      </c>
      <c r="I1620" s="62" t="str">
        <f t="array" ref="I1620">IF(F1620&lt;&gt;"",INDEX(tb_MainDatabase[Size],MATCH(F1620,tb_MainDatabase[Link],0)),"")</f>
        <v>10 ml.</v>
      </c>
      <c r="J1620" s="65">
        <v>1.0</v>
      </c>
      <c r="K1620" s="57">
        <f t="array" ref="K1620">IF(F1620&lt;&gt;"",INDEX(tb_MainDatabase[ราคา],MATCH(F1620,tb_MainDatabase[Link],0)),"")*J1620</f>
        <v>450</v>
      </c>
      <c r="L1620" s="65">
        <v>450.0</v>
      </c>
      <c r="M1620" s="57">
        <f t="shared" si="2"/>
        <v>0</v>
      </c>
      <c r="N1620" s="75">
        <f t="shared" si="3"/>
        <v>0</v>
      </c>
      <c r="O1620" s="77"/>
      <c r="P1620" s="107"/>
      <c r="Q1620" s="80"/>
      <c r="R1620" s="84">
        <f t="shared" si="4"/>
        <v>0</v>
      </c>
      <c r="S1620" s="84"/>
      <c r="T1620" s="84"/>
    </row>
    <row r="1621" ht="22.5" customHeight="1">
      <c r="A1621" s="41" t="s">
        <v>1191</v>
      </c>
      <c r="B1621" s="44">
        <v>46132.0</v>
      </c>
      <c r="C1621" s="46" t="s">
        <v>1192</v>
      </c>
      <c r="D1621" s="48" t="s">
        <v>3238</v>
      </c>
      <c r="E1621" s="51">
        <v>2.02600000000668E14</v>
      </c>
      <c r="F1621" s="53" t="s">
        <v>141</v>
      </c>
      <c r="G1621" s="57">
        <f t="array" ref="G1621">IF(F1621&lt;&gt;"",INDEX(tb_MainDatabase[Barcode],MATCH(F1621,tb_MainDatabase[Link],0)),"")</f>
        <v>8857128012037</v>
      </c>
      <c r="H1621" s="62" t="str">
        <f t="array" ref="H1621">IF(F1621&lt;&gt;"",INDEX(tb_MainDatabase[Grand],MATCH(F1621,tb_MainDatabase[Link],0)),"")</f>
        <v>EDP</v>
      </c>
      <c r="I1621" s="62" t="str">
        <f t="array" ref="I1621">IF(F1621&lt;&gt;"",INDEX(tb_MainDatabase[Size],MATCH(F1621,tb_MainDatabase[Link],0)),"")</f>
        <v>10 ml.</v>
      </c>
      <c r="J1621" s="65">
        <v>1.0</v>
      </c>
      <c r="K1621" s="57">
        <f t="array" ref="K1621">IF(F1621&lt;&gt;"",INDEX(tb_MainDatabase[ราคา],MATCH(F1621,tb_MainDatabase[Link],0)),"")*J1621</f>
        <v>450</v>
      </c>
      <c r="L1621" s="65">
        <v>50.0</v>
      </c>
      <c r="M1621" s="57">
        <f t="shared" si="2"/>
        <v>400</v>
      </c>
      <c r="N1621" s="75">
        <f t="shared" si="3"/>
        <v>800</v>
      </c>
      <c r="O1621" s="77" t="s">
        <v>60</v>
      </c>
      <c r="P1621" s="142">
        <v>46132.0</v>
      </c>
      <c r="Q1621" s="80">
        <v>0.7284722222222222</v>
      </c>
      <c r="R1621" s="84" t="str">
        <f t="shared" si="4"/>
        <v>1776680982504607610</v>
      </c>
      <c r="S1621" s="84"/>
      <c r="T1621" s="84"/>
    </row>
    <row r="1622" ht="22.5" customHeight="1">
      <c r="A1622" s="41" t="s">
        <v>1191</v>
      </c>
      <c r="B1622" s="44">
        <v>46132.0</v>
      </c>
      <c r="C1622" s="46" t="s">
        <v>1192</v>
      </c>
      <c r="D1622" s="48" t="s">
        <v>3238</v>
      </c>
      <c r="E1622" s="51">
        <v>2.02600000000668E14</v>
      </c>
      <c r="F1622" s="53" t="s">
        <v>77</v>
      </c>
      <c r="G1622" s="57">
        <f t="array" ref="G1622">IF(F1622&lt;&gt;"",INDEX(tb_MainDatabase[Barcode],MATCH(F1622,tb_MainDatabase[Link],0)),"")</f>
        <v>8857128012030</v>
      </c>
      <c r="H1622" s="62" t="str">
        <f t="array" ref="H1622">IF(F1622&lt;&gt;"",INDEX(tb_MainDatabase[Grand],MATCH(F1622,tb_MainDatabase[Link],0)),"")</f>
        <v>EDP</v>
      </c>
      <c r="I1622" s="62" t="str">
        <f t="array" ref="I1622">IF(F1622&lt;&gt;"",INDEX(tb_MainDatabase[Size],MATCH(F1622,tb_MainDatabase[Link],0)),"")</f>
        <v>10 ml.</v>
      </c>
      <c r="J1622" s="65">
        <v>1.0</v>
      </c>
      <c r="K1622" s="57">
        <f t="array" ref="K1622">IF(F1622&lt;&gt;"",INDEX(tb_MainDatabase[ราคา],MATCH(F1622,tb_MainDatabase[Link],0)),"")*J1622</f>
        <v>450</v>
      </c>
      <c r="L1622" s="65">
        <v>50.0</v>
      </c>
      <c r="M1622" s="57">
        <f t="shared" si="2"/>
        <v>400</v>
      </c>
      <c r="N1622" s="75">
        <f t="shared" si="3"/>
        <v>0</v>
      </c>
      <c r="O1622" s="77"/>
      <c r="P1622" s="107"/>
      <c r="Q1622" s="80"/>
      <c r="R1622" s="84">
        <f t="shared" si="4"/>
        <v>0</v>
      </c>
      <c r="S1622" s="84"/>
      <c r="T1622" s="84"/>
    </row>
    <row r="1623" ht="22.5" customHeight="1">
      <c r="A1623" s="41" t="s">
        <v>1191</v>
      </c>
      <c r="B1623" s="44">
        <v>46132.0</v>
      </c>
      <c r="C1623" s="46" t="s">
        <v>1192</v>
      </c>
      <c r="D1623" s="48" t="s">
        <v>3239</v>
      </c>
      <c r="E1623" s="51">
        <v>2.02600000000669E14</v>
      </c>
      <c r="F1623" s="53" t="s">
        <v>986</v>
      </c>
      <c r="G1623" s="57">
        <f t="array" ref="G1623">IF(F1623&lt;&gt;"",INDEX(tb_MainDatabase[Barcode],MATCH(F1623,tb_MainDatabase[Link],0)),"")</f>
        <v>8857128012065</v>
      </c>
      <c r="H1623" s="62" t="str">
        <f t="array" ref="H1623">IF(F1623&lt;&gt;"",INDEX(tb_MainDatabase[Grand],MATCH(F1623,tb_MainDatabase[Link],0)),"")</f>
        <v>EDP</v>
      </c>
      <c r="I1623" s="62" t="str">
        <f t="array" ref="I1623">IF(F1623&lt;&gt;"",INDEX(tb_MainDatabase[Size],MATCH(F1623,tb_MainDatabase[Link],0)),"")</f>
        <v>10 ml.</v>
      </c>
      <c r="J1623" s="65">
        <v>1.0</v>
      </c>
      <c r="K1623" s="57">
        <f t="array" ref="K1623">IF(F1623&lt;&gt;"",INDEX(tb_MainDatabase[ราคา],MATCH(F1623,tb_MainDatabase[Link],0)),"")*J1623</f>
        <v>450</v>
      </c>
      <c r="L1623" s="65">
        <v>50.0</v>
      </c>
      <c r="M1623" s="57">
        <f t="shared" si="2"/>
        <v>400</v>
      </c>
      <c r="N1623" s="75">
        <f t="shared" si="3"/>
        <v>400</v>
      </c>
      <c r="O1623" s="77" t="s">
        <v>60</v>
      </c>
      <c r="P1623" s="142">
        <v>46132.0</v>
      </c>
      <c r="Q1623" s="345">
        <v>0.74375</v>
      </c>
      <c r="R1623" s="84" t="str">
        <f t="shared" si="4"/>
        <v>1776682275767609595</v>
      </c>
      <c r="S1623" s="84"/>
      <c r="T1623" s="84"/>
    </row>
    <row r="1624" ht="22.5" customHeight="1">
      <c r="A1624" s="41" t="s">
        <v>1191</v>
      </c>
      <c r="B1624" s="44">
        <v>46132.0</v>
      </c>
      <c r="C1624" s="46" t="s">
        <v>1192</v>
      </c>
      <c r="D1624" s="48" t="s">
        <v>3240</v>
      </c>
      <c r="E1624" s="51">
        <v>2.0260000000067E14</v>
      </c>
      <c r="F1624" s="53" t="s">
        <v>407</v>
      </c>
      <c r="G1624" s="57">
        <f t="array" ref="G1624">IF(F1624&lt;&gt;"",INDEX(tb_MainDatabase[Barcode],MATCH(F1624,tb_MainDatabase[Link],0)),"")</f>
        <v>8857128011997</v>
      </c>
      <c r="H1624" s="62" t="str">
        <f t="array" ref="H1624">IF(F1624&lt;&gt;"",INDEX(tb_MainDatabase[Grand],MATCH(F1624,tb_MainDatabase[Link],0)),"")</f>
        <v>EDP</v>
      </c>
      <c r="I1624" s="62" t="str">
        <f t="array" ref="I1624">IF(F1624&lt;&gt;"",INDEX(tb_MainDatabase[Size],MATCH(F1624,tb_MainDatabase[Link],0)),"")</f>
        <v>30 ml.</v>
      </c>
      <c r="J1624" s="65">
        <v>1.0</v>
      </c>
      <c r="K1624" s="57">
        <f t="array" ref="K1624">IF(F1624&lt;&gt;"",INDEX(tb_MainDatabase[ราคา],MATCH(F1624,tb_MainDatabase[Link],0)),"")*J1624</f>
        <v>1290</v>
      </c>
      <c r="L1624" s="65">
        <v>100.0</v>
      </c>
      <c r="M1624" s="57">
        <f t="shared" si="2"/>
        <v>1190</v>
      </c>
      <c r="N1624" s="75">
        <f t="shared" si="3"/>
        <v>3570</v>
      </c>
      <c r="O1624" s="77" t="s">
        <v>370</v>
      </c>
      <c r="P1624" s="142">
        <v>46132.0</v>
      </c>
      <c r="Q1624" s="80">
        <v>0.8666666666666667</v>
      </c>
      <c r="R1624" s="84" t="str">
        <f t="shared" si="4"/>
        <v>1776692807717968363</v>
      </c>
      <c r="S1624" s="84"/>
      <c r="T1624" s="84"/>
    </row>
    <row r="1625" ht="22.5" customHeight="1">
      <c r="A1625" s="41" t="s">
        <v>1191</v>
      </c>
      <c r="B1625" s="44">
        <v>46132.0</v>
      </c>
      <c r="C1625" s="46" t="s">
        <v>1192</v>
      </c>
      <c r="D1625" s="48" t="s">
        <v>3240</v>
      </c>
      <c r="E1625" s="51">
        <v>2.0260000000067E14</v>
      </c>
      <c r="F1625" s="53" t="s">
        <v>206</v>
      </c>
      <c r="G1625" s="108">
        <f t="array" ref="G1625">IF(F1625&lt;&gt;"",INDEX(tb_MainDatabase[Barcode],MATCH(F1625,tb_MainDatabase[Link],0)),"")</f>
        <v>8857128012159</v>
      </c>
      <c r="H1625" s="62" t="str">
        <f t="array" ref="H1625">IF(F1625&lt;&gt;"",INDEX(tb_MainDatabase[Grand],MATCH(F1625,tb_MainDatabase[Link],0)),"")</f>
        <v>EDP</v>
      </c>
      <c r="I1625" s="62" t="str">
        <f t="array" ref="I1625">IF(F1625&lt;&gt;"",INDEX(tb_MainDatabase[Size],MATCH(F1625,tb_MainDatabase[Link],0)),"")</f>
        <v>30 ml.</v>
      </c>
      <c r="J1625" s="65">
        <v>1.0</v>
      </c>
      <c r="K1625" s="57">
        <f t="array" ref="K1625">IF(F1625&lt;&gt;"",INDEX(tb_MainDatabase[ราคา],MATCH(F1625,tb_MainDatabase[Link],0)),"")*J1625</f>
        <v>1290</v>
      </c>
      <c r="L1625" s="65">
        <v>100.0</v>
      </c>
      <c r="M1625" s="57">
        <f t="shared" si="2"/>
        <v>1190</v>
      </c>
      <c r="N1625" s="75">
        <f t="shared" si="3"/>
        <v>0</v>
      </c>
      <c r="O1625" s="77"/>
      <c r="P1625" s="107"/>
      <c r="Q1625" s="80"/>
      <c r="R1625" s="84">
        <f t="shared" si="4"/>
        <v>0</v>
      </c>
      <c r="S1625" s="84"/>
      <c r="T1625" s="84"/>
    </row>
    <row r="1626" ht="22.5" customHeight="1">
      <c r="A1626" s="41" t="s">
        <v>1191</v>
      </c>
      <c r="B1626" s="44">
        <v>46132.0</v>
      </c>
      <c r="C1626" s="46" t="s">
        <v>1192</v>
      </c>
      <c r="D1626" s="48" t="s">
        <v>3240</v>
      </c>
      <c r="E1626" s="51">
        <v>2.0260000000067E14</v>
      </c>
      <c r="F1626" s="53" t="s">
        <v>264</v>
      </c>
      <c r="G1626" s="57">
        <f t="array" ref="G1626">IF(F1626&lt;&gt;"",INDEX(tb_MainDatabase[Barcode],MATCH(F1626,tb_MainDatabase[Link],0)),"")</f>
        <v>8857128011874</v>
      </c>
      <c r="H1626" s="62" t="str">
        <f t="array" ref="H1626">IF(F1626&lt;&gt;"",INDEX(tb_MainDatabase[Grand],MATCH(F1626,tb_MainDatabase[Link],0)),"")</f>
        <v>EDP</v>
      </c>
      <c r="I1626" s="62" t="str">
        <f t="array" ref="I1626">IF(F1626&lt;&gt;"",INDEX(tb_MainDatabase[Size],MATCH(F1626,tb_MainDatabase[Link],0)),"")</f>
        <v>30 ml.</v>
      </c>
      <c r="J1626" s="65">
        <v>1.0</v>
      </c>
      <c r="K1626" s="57">
        <f t="array" ref="K1626">IF(F1626&lt;&gt;"",INDEX(tb_MainDatabase[ราคา],MATCH(F1626,tb_MainDatabase[Link],0)),"")*J1626</f>
        <v>1290</v>
      </c>
      <c r="L1626" s="65">
        <v>100.0</v>
      </c>
      <c r="M1626" s="57">
        <f t="shared" si="2"/>
        <v>1190</v>
      </c>
      <c r="N1626" s="75">
        <f t="shared" si="3"/>
        <v>0</v>
      </c>
      <c r="O1626" s="77"/>
      <c r="P1626" s="107"/>
      <c r="Q1626" s="80"/>
      <c r="R1626" s="84">
        <f t="shared" si="4"/>
        <v>0</v>
      </c>
      <c r="S1626" s="84"/>
      <c r="T1626" s="84"/>
    </row>
    <row r="1627" ht="22.5" customHeight="1">
      <c r="A1627" s="41" t="s">
        <v>1191</v>
      </c>
      <c r="B1627" s="44">
        <v>46132.0</v>
      </c>
      <c r="C1627" s="46" t="s">
        <v>1192</v>
      </c>
      <c r="D1627" s="48" t="s">
        <v>3240</v>
      </c>
      <c r="E1627" s="51">
        <v>2.0260000000067E14</v>
      </c>
      <c r="F1627" s="53" t="s">
        <v>239</v>
      </c>
      <c r="G1627" s="57">
        <f t="array" ref="G1627">IF(F1627&lt;&gt;"",INDEX(tb_MainDatabase[Barcode],MATCH(F1627,tb_MainDatabase[Link],0)),"")</f>
        <v>8857128012093</v>
      </c>
      <c r="H1627" s="62" t="str">
        <f t="array" ref="H1627">IF(F1627&lt;&gt;"",INDEX(tb_MainDatabase[Grand],MATCH(F1627,tb_MainDatabase[Link],0)),"")</f>
        <v>EDP</v>
      </c>
      <c r="I1627" s="62" t="str">
        <f t="array" ref="I1627">IF(F1627&lt;&gt;"",INDEX(tb_MainDatabase[Size],MATCH(F1627,tb_MainDatabase[Link],0)),"")</f>
        <v>10 ml.</v>
      </c>
      <c r="J1627" s="65">
        <v>1.0</v>
      </c>
      <c r="K1627" s="57">
        <f t="array" ref="K1627">IF(F1627&lt;&gt;"",INDEX(tb_MainDatabase[ราคา],MATCH(F1627,tb_MainDatabase[Link],0)),"")*J1627</f>
        <v>450</v>
      </c>
      <c r="L1627" s="65">
        <v>450.0</v>
      </c>
      <c r="M1627" s="57">
        <f t="shared" si="2"/>
        <v>0</v>
      </c>
      <c r="N1627" s="75">
        <f t="shared" si="3"/>
        <v>0</v>
      </c>
      <c r="O1627" s="77"/>
      <c r="P1627" s="107"/>
      <c r="Q1627" s="80"/>
      <c r="R1627" s="84">
        <f t="shared" si="4"/>
        <v>0</v>
      </c>
      <c r="S1627" s="84"/>
      <c r="T1627" s="84"/>
    </row>
    <row r="1628" ht="22.5" customHeight="1">
      <c r="A1628" s="41" t="s">
        <v>1191</v>
      </c>
      <c r="B1628" s="44">
        <v>46132.0</v>
      </c>
      <c r="C1628" s="46" t="s">
        <v>1192</v>
      </c>
      <c r="D1628" s="48" t="s">
        <v>3240</v>
      </c>
      <c r="E1628" s="51">
        <v>2.0260000000067E14</v>
      </c>
      <c r="F1628" s="53" t="s">
        <v>141</v>
      </c>
      <c r="G1628" s="57">
        <f t="array" ref="G1628">IF(F1628&lt;&gt;"",INDEX(tb_MainDatabase[Barcode],MATCH(F1628,tb_MainDatabase[Link],0)),"")</f>
        <v>8857128012037</v>
      </c>
      <c r="H1628" s="62" t="str">
        <f t="array" ref="H1628">IF(F1628&lt;&gt;"",INDEX(tb_MainDatabase[Grand],MATCH(F1628,tb_MainDatabase[Link],0)),"")</f>
        <v>EDP</v>
      </c>
      <c r="I1628" s="62" t="str">
        <f t="array" ref="I1628">IF(F1628&lt;&gt;"",INDEX(tb_MainDatabase[Size],MATCH(F1628,tb_MainDatabase[Link],0)),"")</f>
        <v>10 ml.</v>
      </c>
      <c r="J1628" s="65">
        <v>1.0</v>
      </c>
      <c r="K1628" s="57">
        <f t="array" ref="K1628">IF(F1628&lt;&gt;"",INDEX(tb_MainDatabase[ราคา],MATCH(F1628,tb_MainDatabase[Link],0)),"")*J1628</f>
        <v>450</v>
      </c>
      <c r="L1628" s="65">
        <v>450.0</v>
      </c>
      <c r="M1628" s="57">
        <f t="shared" si="2"/>
        <v>0</v>
      </c>
      <c r="N1628" s="75">
        <f t="shared" si="3"/>
        <v>0</v>
      </c>
      <c r="O1628" s="77"/>
      <c r="P1628" s="107"/>
      <c r="Q1628" s="80"/>
      <c r="R1628" s="84">
        <f t="shared" si="4"/>
        <v>0</v>
      </c>
      <c r="S1628" s="84"/>
      <c r="T1628" s="84"/>
    </row>
    <row r="1629" ht="22.5" customHeight="1">
      <c r="A1629" s="41" t="s">
        <v>1191</v>
      </c>
      <c r="B1629" s="44">
        <v>46133.0</v>
      </c>
      <c r="C1629" s="46" t="s">
        <v>1192</v>
      </c>
      <c r="D1629" s="48" t="s">
        <v>3241</v>
      </c>
      <c r="E1629" s="51">
        <v>2.02600000000671E14</v>
      </c>
      <c r="F1629" s="53" t="s">
        <v>132</v>
      </c>
      <c r="G1629" s="108">
        <f t="array" ref="G1629">IF(F1629&lt;&gt;"",INDEX(tb_MainDatabase[Barcode],MATCH(F1629,tb_MainDatabase[Link],0)),"")</f>
        <v>8857128011621</v>
      </c>
      <c r="H1629" s="62" t="str">
        <f t="array" ref="H1629">IF(F1629&lt;&gt;"",INDEX(tb_MainDatabase[Grand],MATCH(F1629,tb_MainDatabase[Link],0)),"")</f>
        <v>EDP</v>
      </c>
      <c r="I1629" s="62" t="str">
        <f t="array" ref="I1629">IF(F1629&lt;&gt;"",INDEX(tb_MainDatabase[Size],MATCH(F1629,tb_MainDatabase[Link],0)),"")</f>
        <v>50 ml.</v>
      </c>
      <c r="J1629" s="65">
        <v>1.0</v>
      </c>
      <c r="K1629" s="57">
        <f t="array" ref="K1629">IF(F1629&lt;&gt;"",INDEX(tb_MainDatabase[ราคา],MATCH(F1629,tb_MainDatabase[Link],0)),"")*J1629</f>
        <v>1890</v>
      </c>
      <c r="L1629" s="65">
        <v>200.0</v>
      </c>
      <c r="M1629" s="57">
        <f t="shared" si="2"/>
        <v>1690</v>
      </c>
      <c r="N1629" s="75">
        <f t="shared" si="3"/>
        <v>1690</v>
      </c>
      <c r="O1629" s="77" t="s">
        <v>133</v>
      </c>
      <c r="P1629" s="142">
        <v>46133.0</v>
      </c>
      <c r="Q1629" s="80">
        <v>0.46597222222222223</v>
      </c>
      <c r="R1629" s="84" t="str">
        <f t="shared" si="4"/>
        <v>1776744672322908564</v>
      </c>
      <c r="S1629" s="84"/>
      <c r="T1629" s="48" t="s">
        <v>3242</v>
      </c>
    </row>
    <row r="1630" ht="22.5" customHeight="1">
      <c r="A1630" s="41" t="s">
        <v>1191</v>
      </c>
      <c r="B1630" s="44">
        <v>46133.0</v>
      </c>
      <c r="C1630" s="46" t="s">
        <v>1192</v>
      </c>
      <c r="D1630" s="48" t="s">
        <v>3241</v>
      </c>
      <c r="E1630" s="51">
        <v>2.02600000000671E14</v>
      </c>
      <c r="F1630" s="53" t="s">
        <v>120</v>
      </c>
      <c r="G1630" s="108">
        <f t="array" ref="G1630">IF(F1630&lt;&gt;"",INDEX(tb_MainDatabase[Barcode],MATCH(F1630,tb_MainDatabase[Link],0)),"")</f>
        <v>8857128012160</v>
      </c>
      <c r="H1630" s="62" t="str">
        <f t="array" ref="H1630">IF(F1630&lt;&gt;"",INDEX(tb_MainDatabase[Grand],MATCH(F1630,tb_MainDatabase[Link],0)),"")</f>
        <v>EDP</v>
      </c>
      <c r="I1630" s="62" t="str">
        <f t="array" ref="I1630">IF(F1630&lt;&gt;"",INDEX(tb_MainDatabase[Size],MATCH(F1630,tb_MainDatabase[Link],0)),"")</f>
        <v>10 ml.</v>
      </c>
      <c r="J1630" s="65">
        <v>1.0</v>
      </c>
      <c r="K1630" s="57">
        <f t="array" ref="K1630">IF(F1630&lt;&gt;"",INDEX(tb_MainDatabase[ราคา],MATCH(F1630,tb_MainDatabase[Link],0)),"")*J1630</f>
        <v>450</v>
      </c>
      <c r="L1630" s="65">
        <v>450.0</v>
      </c>
      <c r="M1630" s="57">
        <f t="shared" si="2"/>
        <v>0</v>
      </c>
      <c r="N1630" s="75">
        <f t="shared" si="3"/>
        <v>0</v>
      </c>
      <c r="O1630" s="77"/>
      <c r="P1630" s="107"/>
      <c r="Q1630" s="80"/>
      <c r="R1630" s="84">
        <f t="shared" si="4"/>
        <v>0</v>
      </c>
      <c r="S1630" s="84"/>
      <c r="T1630" s="84"/>
    </row>
    <row r="1631" ht="22.5" customHeight="1">
      <c r="A1631" s="41" t="s">
        <v>1191</v>
      </c>
      <c r="B1631" s="44">
        <v>46133.0</v>
      </c>
      <c r="C1631" s="46" t="s">
        <v>1192</v>
      </c>
      <c r="D1631" s="48" t="s">
        <v>3243</v>
      </c>
      <c r="E1631" s="51">
        <v>2.02600000000672E14</v>
      </c>
      <c r="F1631" s="53" t="s">
        <v>610</v>
      </c>
      <c r="G1631" s="57">
        <f t="array" ref="G1631">IF(F1631&lt;&gt;"",INDEX(tb_MainDatabase[Barcode],MATCH(F1631,tb_MainDatabase[Link],0)),"")</f>
        <v>8857128011256</v>
      </c>
      <c r="H1631" s="62" t="str">
        <f t="array" ref="H1631">IF(F1631&lt;&gt;"",INDEX(tb_MainDatabase[Grand],MATCH(F1631,tb_MainDatabase[Link],0)),"")</f>
        <v>EDP</v>
      </c>
      <c r="I1631" s="62" t="str">
        <f t="array" ref="I1631">IF(F1631&lt;&gt;"",INDEX(tb_MainDatabase[Size],MATCH(F1631,tb_MainDatabase[Link],0)),"")</f>
        <v>50 ml.</v>
      </c>
      <c r="J1631" s="65">
        <v>1.0</v>
      </c>
      <c r="K1631" s="57">
        <f t="array" ref="K1631">IF(F1631&lt;&gt;"",INDEX(tb_MainDatabase[ราคา],MATCH(F1631,tb_MainDatabase[Link],0)),"")*J1631</f>
        <v>1890</v>
      </c>
      <c r="L1631" s="65">
        <v>200.0</v>
      </c>
      <c r="M1631" s="57">
        <f t="shared" si="2"/>
        <v>1690</v>
      </c>
      <c r="N1631" s="75">
        <f t="shared" si="3"/>
        <v>1690</v>
      </c>
      <c r="O1631" s="77" t="s">
        <v>133</v>
      </c>
      <c r="P1631" s="142">
        <v>46133.0</v>
      </c>
      <c r="Q1631" s="80">
        <v>0.55</v>
      </c>
      <c r="R1631" s="84" t="str">
        <f t="shared" si="4"/>
        <v>1776751915969885002</v>
      </c>
      <c r="S1631" s="84"/>
      <c r="T1631" s="48" t="s">
        <v>3242</v>
      </c>
    </row>
    <row r="1632" ht="22.5" customHeight="1">
      <c r="A1632" s="41" t="s">
        <v>1191</v>
      </c>
      <c r="B1632" s="44">
        <v>46133.0</v>
      </c>
      <c r="C1632" s="46" t="s">
        <v>1192</v>
      </c>
      <c r="D1632" s="48" t="s">
        <v>3243</v>
      </c>
      <c r="E1632" s="51">
        <v>2.02600000000672E14</v>
      </c>
      <c r="F1632" s="53" t="s">
        <v>224</v>
      </c>
      <c r="G1632" s="57">
        <f t="array" ref="G1632">IF(F1632&lt;&gt;"",INDEX(tb_MainDatabase[Barcode],MATCH(F1632,tb_MainDatabase[Link],0)),"")</f>
        <v>8857128012053</v>
      </c>
      <c r="H1632" s="62" t="str">
        <f t="array" ref="H1632">IF(F1632&lt;&gt;"",INDEX(tb_MainDatabase[Grand],MATCH(F1632,tb_MainDatabase[Link],0)),"")</f>
        <v>EDP</v>
      </c>
      <c r="I1632" s="62" t="str">
        <f t="array" ref="I1632">IF(F1632&lt;&gt;"",INDEX(tb_MainDatabase[Size],MATCH(F1632,tb_MainDatabase[Link],0)),"")</f>
        <v>10 ml.</v>
      </c>
      <c r="J1632" s="65">
        <v>1.0</v>
      </c>
      <c r="K1632" s="57">
        <f t="array" ref="K1632">IF(F1632&lt;&gt;"",INDEX(tb_MainDatabase[ราคา],MATCH(F1632,tb_MainDatabase[Link],0)),"")*J1632</f>
        <v>450</v>
      </c>
      <c r="L1632" s="65">
        <v>450.0</v>
      </c>
      <c r="M1632" s="57">
        <f t="shared" si="2"/>
        <v>0</v>
      </c>
      <c r="N1632" s="75">
        <f t="shared" si="3"/>
        <v>0</v>
      </c>
      <c r="O1632" s="77"/>
      <c r="P1632" s="107"/>
      <c r="Q1632" s="80"/>
      <c r="R1632" s="84">
        <f t="shared" si="4"/>
        <v>0</v>
      </c>
      <c r="S1632" s="84"/>
      <c r="T1632" s="84"/>
    </row>
    <row r="1633" ht="22.5" customHeight="1">
      <c r="A1633" s="41" t="s">
        <v>1191</v>
      </c>
      <c r="B1633" s="44">
        <v>46133.0</v>
      </c>
      <c r="C1633" s="46" t="s">
        <v>1192</v>
      </c>
      <c r="D1633" s="48" t="s">
        <v>3244</v>
      </c>
      <c r="E1633" s="51">
        <v>2.02600000000673E14</v>
      </c>
      <c r="F1633" s="53" t="s">
        <v>259</v>
      </c>
      <c r="G1633" s="57">
        <f t="array" ref="G1633">IF(F1633&lt;&gt;"",INDEX(tb_MainDatabase[Barcode],MATCH(F1633,tb_MainDatabase[Link],0)),"")</f>
        <v>8857128011133</v>
      </c>
      <c r="H1633" s="62" t="str">
        <f t="array" ref="H1633">IF(F1633&lt;&gt;"",INDEX(tb_MainDatabase[Grand],MATCH(F1633,tb_MainDatabase[Link],0)),"")</f>
        <v>EDP</v>
      </c>
      <c r="I1633" s="62" t="str">
        <f t="array" ref="I1633">IF(F1633&lt;&gt;"",INDEX(tb_MainDatabase[Size],MATCH(F1633,tb_MainDatabase[Link],0)),"")</f>
        <v>50 ml.</v>
      </c>
      <c r="J1633" s="65">
        <v>1.0</v>
      </c>
      <c r="K1633" s="57">
        <f t="array" ref="K1633">IF(F1633&lt;&gt;"",INDEX(tb_MainDatabase[ราคา],MATCH(F1633,tb_MainDatabase[Link],0)),"")*J1633</f>
        <v>1890</v>
      </c>
      <c r="L1633" s="65">
        <v>200.0</v>
      </c>
      <c r="M1633" s="57">
        <f t="shared" si="2"/>
        <v>1690</v>
      </c>
      <c r="N1633" s="75">
        <f t="shared" si="3"/>
        <v>1690</v>
      </c>
      <c r="O1633" s="77" t="s">
        <v>370</v>
      </c>
      <c r="P1633" s="142">
        <v>46133.0</v>
      </c>
      <c r="Q1633" s="80">
        <v>0.5965277777777778</v>
      </c>
      <c r="R1633" s="84" t="str">
        <f t="shared" si="4"/>
        <v>1776755932890484997</v>
      </c>
      <c r="S1633" s="84"/>
      <c r="T1633" s="48" t="s">
        <v>3242</v>
      </c>
    </row>
    <row r="1634" ht="22.5" customHeight="1">
      <c r="A1634" s="41" t="s">
        <v>1191</v>
      </c>
      <c r="B1634" s="44">
        <v>46133.0</v>
      </c>
      <c r="C1634" s="46" t="s">
        <v>1192</v>
      </c>
      <c r="D1634" s="48" t="s">
        <v>3244</v>
      </c>
      <c r="E1634" s="51">
        <v>2.02600000000673E14</v>
      </c>
      <c r="F1634" s="53" t="s">
        <v>288</v>
      </c>
      <c r="G1634" s="57">
        <f t="array" ref="G1634">IF(F1634&lt;&gt;"",INDEX(tb_MainDatabase[Barcode],MATCH(F1634,tb_MainDatabase[Link],0)),"")</f>
        <v>8857128012062</v>
      </c>
      <c r="H1634" s="62" t="str">
        <f t="array" ref="H1634">IF(F1634&lt;&gt;"",INDEX(tb_MainDatabase[Grand],MATCH(F1634,tb_MainDatabase[Link],0)),"")</f>
        <v>EDP</v>
      </c>
      <c r="I1634" s="62" t="str">
        <f t="array" ref="I1634">IF(F1634&lt;&gt;"",INDEX(tb_MainDatabase[Size],MATCH(F1634,tb_MainDatabase[Link],0)),"")</f>
        <v>10 ml.</v>
      </c>
      <c r="J1634" s="65">
        <v>1.0</v>
      </c>
      <c r="K1634" s="57">
        <f t="array" ref="K1634">IF(F1634&lt;&gt;"",INDEX(tb_MainDatabase[ราคา],MATCH(F1634,tb_MainDatabase[Link],0)),"")*J1634</f>
        <v>450</v>
      </c>
      <c r="L1634" s="65">
        <v>450.0</v>
      </c>
      <c r="M1634" s="57">
        <f t="shared" si="2"/>
        <v>0</v>
      </c>
      <c r="N1634" s="75">
        <f t="shared" si="3"/>
        <v>0</v>
      </c>
      <c r="O1634" s="77"/>
      <c r="P1634" s="107"/>
      <c r="Q1634" s="80"/>
      <c r="R1634" s="84">
        <f t="shared" si="4"/>
        <v>0</v>
      </c>
      <c r="S1634" s="84"/>
      <c r="T1634" s="84"/>
    </row>
    <row r="1635" ht="22.5" customHeight="1">
      <c r="A1635" s="41" t="s">
        <v>1191</v>
      </c>
      <c r="B1635" s="44">
        <v>46133.0</v>
      </c>
      <c r="C1635" s="46" t="s">
        <v>1192</v>
      </c>
      <c r="D1635" s="48" t="s">
        <v>3245</v>
      </c>
      <c r="E1635" s="51">
        <v>2.02600000000674E14</v>
      </c>
      <c r="F1635" s="53" t="s">
        <v>64</v>
      </c>
      <c r="G1635" s="57">
        <f t="array" ref="G1635">IF(F1635&lt;&gt;"",INDEX(tb_MainDatabase[Barcode],MATCH(F1635,tb_MainDatabase[Link],0)),"")</f>
        <v>8857128011836</v>
      </c>
      <c r="H1635" s="62" t="str">
        <f t="array" ref="H1635">IF(F1635&lt;&gt;"",INDEX(tb_MainDatabase[Grand],MATCH(F1635,tb_MainDatabase[Link],0)),"")</f>
        <v>EDP</v>
      </c>
      <c r="I1635" s="62" t="str">
        <f t="array" ref="I1635">IF(F1635&lt;&gt;"",INDEX(tb_MainDatabase[Size],MATCH(F1635,tb_MainDatabase[Link],0)),"")</f>
        <v>30 ml.</v>
      </c>
      <c r="J1635" s="65">
        <v>1.0</v>
      </c>
      <c r="K1635" s="57">
        <f t="array" ref="K1635">IF(F1635&lt;&gt;"",INDEX(tb_MainDatabase[ราคา],MATCH(F1635,tb_MainDatabase[Link],0)),"")*J1635</f>
        <v>1290</v>
      </c>
      <c r="L1635" s="65">
        <v>100.0</v>
      </c>
      <c r="M1635" s="57">
        <f t="shared" si="2"/>
        <v>1190</v>
      </c>
      <c r="N1635" s="75">
        <f t="shared" si="3"/>
        <v>1190</v>
      </c>
      <c r="O1635" s="77" t="s">
        <v>133</v>
      </c>
      <c r="P1635" s="142">
        <v>46133.0</v>
      </c>
      <c r="Q1635" s="80">
        <v>0.7395833333333334</v>
      </c>
      <c r="R1635" s="84" t="str">
        <f t="shared" si="4"/>
        <v>1776768225893996167</v>
      </c>
      <c r="S1635" s="84"/>
      <c r="T1635" s="48" t="s">
        <v>3242</v>
      </c>
    </row>
    <row r="1636" ht="22.5" customHeight="1">
      <c r="A1636" s="41" t="s">
        <v>1191</v>
      </c>
      <c r="B1636" s="44">
        <v>46133.0</v>
      </c>
      <c r="C1636" s="46" t="s">
        <v>1192</v>
      </c>
      <c r="D1636" s="48" t="s">
        <v>3245</v>
      </c>
      <c r="E1636" s="51">
        <v>2.02600000000674E14</v>
      </c>
      <c r="F1636" s="53" t="s">
        <v>1501</v>
      </c>
      <c r="G1636" s="57">
        <f t="array" ref="G1636">IF(F1636&lt;&gt;"",INDEX(tb_MainDatabase[Barcode],MATCH(F1636,tb_MainDatabase[Link],0)),"")</f>
        <v>8857128012054</v>
      </c>
      <c r="H1636" s="62" t="str">
        <f t="array" ref="H1636">IF(F1636&lt;&gt;"",INDEX(tb_MainDatabase[Grand],MATCH(F1636,tb_MainDatabase[Link],0)),"")</f>
        <v>EDP</v>
      </c>
      <c r="I1636" s="62" t="str">
        <f t="array" ref="I1636">IF(F1636&lt;&gt;"",INDEX(tb_MainDatabase[Size],MATCH(F1636,tb_MainDatabase[Link],0)),"")</f>
        <v>4 ml.</v>
      </c>
      <c r="J1636" s="65">
        <v>1.0</v>
      </c>
      <c r="K1636" s="57">
        <f t="array" ref="K1636">IF(F1636&lt;&gt;"",INDEX(tb_MainDatabase[ราคา],MATCH(F1636,tb_MainDatabase[Link],0)),"")*J1636</f>
        <v>179</v>
      </c>
      <c r="L1636" s="65">
        <v>179.0</v>
      </c>
      <c r="M1636" s="57">
        <f t="shared" si="2"/>
        <v>0</v>
      </c>
      <c r="N1636" s="75">
        <f t="shared" si="3"/>
        <v>0</v>
      </c>
      <c r="O1636" s="77"/>
      <c r="P1636" s="107"/>
      <c r="Q1636" s="80"/>
      <c r="R1636" s="84">
        <f t="shared" si="4"/>
        <v>0</v>
      </c>
      <c r="S1636" s="84"/>
      <c r="T1636" s="84"/>
    </row>
    <row r="1637" ht="22.5" customHeight="1">
      <c r="A1637" s="41" t="s">
        <v>1191</v>
      </c>
      <c r="B1637" s="44">
        <v>46133.0</v>
      </c>
      <c r="C1637" s="46" t="s">
        <v>1192</v>
      </c>
      <c r="D1637" s="48" t="s">
        <v>3246</v>
      </c>
      <c r="E1637" s="51">
        <v>2.02600000000675E14</v>
      </c>
      <c r="F1637" s="53" t="s">
        <v>430</v>
      </c>
      <c r="G1637" s="57">
        <f t="array" ref="G1637">IF(F1637&lt;&gt;"",INDEX(tb_MainDatabase[Barcode],MATCH(F1637,tb_MainDatabase[Link],0)),"")</f>
        <v>8857128012028</v>
      </c>
      <c r="H1637" s="62" t="str">
        <f t="array" ref="H1637">IF(F1637&lt;&gt;"",INDEX(tb_MainDatabase[Grand],MATCH(F1637,tb_MainDatabase[Link],0)),"")</f>
        <v>EDP</v>
      </c>
      <c r="I1637" s="62" t="str">
        <f t="array" ref="I1637">IF(F1637&lt;&gt;"",INDEX(tb_MainDatabase[Size],MATCH(F1637,tb_MainDatabase[Link],0)),"")</f>
        <v>10 ml.</v>
      </c>
      <c r="J1637" s="65">
        <v>1.0</v>
      </c>
      <c r="K1637" s="57">
        <f t="array" ref="K1637">IF(F1637&lt;&gt;"",INDEX(tb_MainDatabase[ราคา],MATCH(F1637,tb_MainDatabase[Link],0)),"")*J1637</f>
        <v>450</v>
      </c>
      <c r="L1637" s="65">
        <v>50.0</v>
      </c>
      <c r="M1637" s="57">
        <f t="shared" si="2"/>
        <v>400</v>
      </c>
      <c r="N1637" s="75">
        <f t="shared" si="3"/>
        <v>400</v>
      </c>
      <c r="O1637" s="77" t="s">
        <v>133</v>
      </c>
      <c r="P1637" s="142">
        <v>46133.0</v>
      </c>
      <c r="Q1637" s="80">
        <v>0.8576388888888888</v>
      </c>
      <c r="R1637" s="84" t="str">
        <f t="shared" si="4"/>
        <v>1776778517872253682</v>
      </c>
      <c r="S1637" s="84"/>
      <c r="T1637" s="48" t="s">
        <v>3242</v>
      </c>
    </row>
    <row r="1638" ht="22.5" customHeight="1">
      <c r="A1638" s="41" t="s">
        <v>1191</v>
      </c>
      <c r="B1638" s="44">
        <v>46134.0</v>
      </c>
      <c r="C1638" s="46" t="s">
        <v>1192</v>
      </c>
      <c r="D1638" s="48" t="s">
        <v>3247</v>
      </c>
      <c r="E1638" s="51">
        <v>2.02600000000676E14</v>
      </c>
      <c r="F1638" s="53" t="s">
        <v>1330</v>
      </c>
      <c r="G1638" s="57">
        <f t="array" ref="G1638">IF(F1638&lt;&gt;"",INDEX(tb_MainDatabase[Barcode],MATCH(F1638,tb_MainDatabase[Link],0)),"")</f>
        <v>8857128012069</v>
      </c>
      <c r="H1638" s="62" t="str">
        <f t="array" ref="H1638">IF(F1638&lt;&gt;"",INDEX(tb_MainDatabase[Grand],MATCH(F1638,tb_MainDatabase[Link],0)),"")</f>
        <v>EDP</v>
      </c>
      <c r="I1638" s="62" t="str">
        <f t="array" ref="I1638">IF(F1638&lt;&gt;"",INDEX(tb_MainDatabase[Size],MATCH(F1638,tb_MainDatabase[Link],0)),"")</f>
        <v>30 ml.</v>
      </c>
      <c r="J1638" s="65">
        <v>1.0</v>
      </c>
      <c r="K1638" s="57">
        <f t="array" ref="K1638">IF(F1638&lt;&gt;"",INDEX(tb_MainDatabase[ราคา],MATCH(F1638,tb_MainDatabase[Link],0)),"")*J1638</f>
        <v>1290</v>
      </c>
      <c r="L1638" s="65">
        <v>100.0</v>
      </c>
      <c r="M1638" s="57">
        <f t="shared" si="2"/>
        <v>1190</v>
      </c>
      <c r="N1638" s="75">
        <f t="shared" si="3"/>
        <v>2380</v>
      </c>
      <c r="O1638" s="77" t="s">
        <v>133</v>
      </c>
      <c r="P1638" s="142">
        <v>46134.0</v>
      </c>
      <c r="Q1638" s="80">
        <v>0.6034722222222222</v>
      </c>
      <c r="R1638" s="84" t="str">
        <f t="shared" si="4"/>
        <v>1776842954322724526</v>
      </c>
      <c r="S1638" s="84"/>
      <c r="T1638" s="48" t="s">
        <v>3242</v>
      </c>
    </row>
    <row r="1639" ht="22.5" customHeight="1">
      <c r="A1639" s="41" t="s">
        <v>1191</v>
      </c>
      <c r="B1639" s="44">
        <v>46134.0</v>
      </c>
      <c r="C1639" s="46" t="s">
        <v>1192</v>
      </c>
      <c r="D1639" s="48" t="s">
        <v>3247</v>
      </c>
      <c r="E1639" s="51">
        <v>2.02600000000676E14</v>
      </c>
      <c r="F1639" s="53" t="s">
        <v>45</v>
      </c>
      <c r="G1639" s="57">
        <f t="array" ref="G1639">IF(F1639&lt;&gt;"",INDEX(tb_MainDatabase[Barcode],MATCH(F1639,tb_MainDatabase[Link],0)),"")</f>
        <v>8857128011850</v>
      </c>
      <c r="H1639" s="62" t="str">
        <f t="array" ref="H1639">IF(F1639&lt;&gt;"",INDEX(tb_MainDatabase[Grand],MATCH(F1639,tb_MainDatabase[Link],0)),"")</f>
        <v>EDP</v>
      </c>
      <c r="I1639" s="62" t="str">
        <f t="array" ref="I1639">IF(F1639&lt;&gt;"",INDEX(tb_MainDatabase[Size],MATCH(F1639,tb_MainDatabase[Link],0)),"")</f>
        <v>30 ml.</v>
      </c>
      <c r="J1639" s="65">
        <v>1.0</v>
      </c>
      <c r="K1639" s="57">
        <f t="array" ref="K1639">IF(F1639&lt;&gt;"",INDEX(tb_MainDatabase[ราคา],MATCH(F1639,tb_MainDatabase[Link],0)),"")*J1639</f>
        <v>1290</v>
      </c>
      <c r="L1639" s="65">
        <v>100.0</v>
      </c>
      <c r="M1639" s="57">
        <f t="shared" si="2"/>
        <v>1190</v>
      </c>
      <c r="N1639" s="75">
        <f t="shared" si="3"/>
        <v>0</v>
      </c>
      <c r="O1639" s="77"/>
      <c r="P1639" s="107"/>
      <c r="Q1639" s="80"/>
      <c r="R1639" s="84">
        <f t="shared" si="4"/>
        <v>0</v>
      </c>
      <c r="S1639" s="84"/>
      <c r="T1639" s="84"/>
    </row>
    <row r="1640" ht="22.5" customHeight="1">
      <c r="A1640" s="41" t="s">
        <v>1191</v>
      </c>
      <c r="B1640" s="44">
        <v>46134.0</v>
      </c>
      <c r="C1640" s="46" t="s">
        <v>1192</v>
      </c>
      <c r="D1640" s="48" t="s">
        <v>3247</v>
      </c>
      <c r="E1640" s="51">
        <v>2.02600000000676E14</v>
      </c>
      <c r="F1640" s="53" t="s">
        <v>269</v>
      </c>
      <c r="G1640" s="57">
        <f t="array" ref="G1640">IF(F1640&lt;&gt;"",INDEX(tb_MainDatabase[Barcode],MATCH(F1640,tb_MainDatabase[Link],0)),"")</f>
        <v>8857128012060</v>
      </c>
      <c r="H1640" s="62" t="str">
        <f t="array" ref="H1640">IF(F1640&lt;&gt;"",INDEX(tb_MainDatabase[Grand],MATCH(F1640,tb_MainDatabase[Link],0)),"")</f>
        <v>EDP</v>
      </c>
      <c r="I1640" s="62" t="str">
        <f t="array" ref="I1640">IF(F1640&lt;&gt;"",INDEX(tb_MainDatabase[Size],MATCH(F1640,tb_MainDatabase[Link],0)),"")</f>
        <v>10 ml.</v>
      </c>
      <c r="J1640" s="65">
        <v>1.0</v>
      </c>
      <c r="K1640" s="57">
        <f t="array" ref="K1640">IF(F1640&lt;&gt;"",INDEX(tb_MainDatabase[ราคา],MATCH(F1640,tb_MainDatabase[Link],0)),"")*J1640</f>
        <v>450</v>
      </c>
      <c r="L1640" s="65">
        <v>450.0</v>
      </c>
      <c r="M1640" s="57">
        <f t="shared" si="2"/>
        <v>0</v>
      </c>
      <c r="N1640" s="75">
        <f t="shared" si="3"/>
        <v>0</v>
      </c>
      <c r="O1640" s="77"/>
      <c r="P1640" s="107"/>
      <c r="Q1640" s="80"/>
      <c r="R1640" s="84">
        <f t="shared" si="4"/>
        <v>0</v>
      </c>
      <c r="S1640" s="84"/>
      <c r="T1640" s="84"/>
    </row>
    <row r="1641" ht="22.5" customHeight="1">
      <c r="A1641" s="41" t="s">
        <v>1191</v>
      </c>
      <c r="B1641" s="44">
        <v>46134.0</v>
      </c>
      <c r="C1641" s="46" t="s">
        <v>1192</v>
      </c>
      <c r="D1641" s="48" t="s">
        <v>3248</v>
      </c>
      <c r="E1641" s="51">
        <v>2.02600000000677E14</v>
      </c>
      <c r="F1641" s="53" t="s">
        <v>94</v>
      </c>
      <c r="G1641" s="57">
        <f t="array" ref="G1641">IF(F1641&lt;&gt;"",INDEX(tb_MainDatabase[Barcode],MATCH(F1641,tb_MainDatabase[Link],0)),"")</f>
        <v>8857128012039</v>
      </c>
      <c r="H1641" s="62" t="str">
        <f t="array" ref="H1641">IF(F1641&lt;&gt;"",INDEX(tb_MainDatabase[Grand],MATCH(F1641,tb_MainDatabase[Link],0)),"")</f>
        <v>EDP</v>
      </c>
      <c r="I1641" s="62" t="str">
        <f t="array" ref="I1641">IF(F1641&lt;&gt;"",INDEX(tb_MainDatabase[Size],MATCH(F1641,tb_MainDatabase[Link],0)),"")</f>
        <v>10 ml.</v>
      </c>
      <c r="J1641" s="65">
        <v>1.0</v>
      </c>
      <c r="K1641" s="57">
        <f t="array" ref="K1641">IF(F1641&lt;&gt;"",INDEX(tb_MainDatabase[ราคา],MATCH(F1641,tb_MainDatabase[Link],0)),"")*J1641</f>
        <v>450</v>
      </c>
      <c r="L1641" s="65">
        <v>50.0</v>
      </c>
      <c r="M1641" s="57">
        <f t="shared" si="2"/>
        <v>400</v>
      </c>
      <c r="N1641" s="75">
        <f t="shared" si="3"/>
        <v>400</v>
      </c>
      <c r="O1641" s="77" t="s">
        <v>60</v>
      </c>
      <c r="P1641" s="142">
        <v>46134.0</v>
      </c>
      <c r="Q1641" s="80">
        <v>0.6326388888888889</v>
      </c>
      <c r="R1641" s="84" t="str">
        <f t="shared" si="4"/>
        <v>1776845438830894319</v>
      </c>
      <c r="S1641" s="84"/>
      <c r="T1641" s="48" t="s">
        <v>61</v>
      </c>
    </row>
    <row r="1642" ht="22.5" customHeight="1">
      <c r="A1642" s="41" t="s">
        <v>1191</v>
      </c>
      <c r="B1642" s="44">
        <v>46134.0</v>
      </c>
      <c r="C1642" s="46" t="s">
        <v>1192</v>
      </c>
      <c r="D1642" s="48" t="s">
        <v>3249</v>
      </c>
      <c r="E1642" s="51">
        <v>2.02600000000678E14</v>
      </c>
      <c r="F1642" s="53" t="s">
        <v>210</v>
      </c>
      <c r="G1642" s="57">
        <f t="array" ref="G1642">IF(F1642&lt;&gt;"",INDEX(tb_MainDatabase[Barcode],MATCH(F1642,tb_MainDatabase[Link],0)),"")</f>
        <v>8857128012101</v>
      </c>
      <c r="H1642" s="62" t="str">
        <f t="array" ref="H1642">IF(F1642&lt;&gt;"",INDEX(tb_MainDatabase[Grand],MATCH(F1642,tb_MainDatabase[Link],0)),"")</f>
        <v>EDP+</v>
      </c>
      <c r="I1642" s="62" t="str">
        <f t="array" ref="I1642">IF(F1642&lt;&gt;"",INDEX(tb_MainDatabase[Size],MATCH(F1642,tb_MainDatabase[Link],0)),"")</f>
        <v>10 ml.</v>
      </c>
      <c r="J1642" s="65">
        <v>1.0</v>
      </c>
      <c r="K1642" s="57">
        <f t="array" ref="K1642">IF(F1642&lt;&gt;"",INDEX(tb_MainDatabase[ราคา],MATCH(F1642,tb_MainDatabase[Link],0)),"")*J1642</f>
        <v>650</v>
      </c>
      <c r="L1642" s="65">
        <v>50.0</v>
      </c>
      <c r="M1642" s="57">
        <f t="shared" si="2"/>
        <v>600</v>
      </c>
      <c r="N1642" s="75">
        <f t="shared" si="3"/>
        <v>1000</v>
      </c>
      <c r="O1642" s="77" t="s">
        <v>133</v>
      </c>
      <c r="P1642" s="142">
        <v>46134.0</v>
      </c>
      <c r="Q1642" s="80">
        <v>0.6388888888888888</v>
      </c>
      <c r="R1642" s="84" t="str">
        <f t="shared" si="4"/>
        <v>1776846018643174076</v>
      </c>
      <c r="S1642" s="84"/>
      <c r="T1642" s="48" t="s">
        <v>3242</v>
      </c>
    </row>
    <row r="1643" ht="22.5" customHeight="1">
      <c r="A1643" s="41" t="s">
        <v>1191</v>
      </c>
      <c r="B1643" s="44">
        <v>46134.0</v>
      </c>
      <c r="C1643" s="46" t="s">
        <v>1192</v>
      </c>
      <c r="D1643" s="48" t="s">
        <v>3249</v>
      </c>
      <c r="E1643" s="51">
        <v>2.02600000000678E14</v>
      </c>
      <c r="F1643" s="53" t="s">
        <v>255</v>
      </c>
      <c r="G1643" s="57">
        <f t="array" ref="G1643">IF(F1643&lt;&gt;"",INDEX(tb_MainDatabase[Barcode],MATCH(F1643,tb_MainDatabase[Link],0)),"")</f>
        <v>8857128012047</v>
      </c>
      <c r="H1643" s="62" t="str">
        <f t="array" ref="H1643">IF(F1643&lt;&gt;"",INDEX(tb_MainDatabase[Grand],MATCH(F1643,tb_MainDatabase[Link],0)),"")</f>
        <v>EDP</v>
      </c>
      <c r="I1643" s="62" t="str">
        <f t="array" ref="I1643">IF(F1643&lt;&gt;"",INDEX(tb_MainDatabase[Size],MATCH(F1643,tb_MainDatabase[Link],0)),"")</f>
        <v>10 ml.</v>
      </c>
      <c r="J1643" s="65">
        <v>1.0</v>
      </c>
      <c r="K1643" s="57">
        <f t="array" ref="K1643">IF(F1643&lt;&gt;"",INDEX(tb_MainDatabase[ราคา],MATCH(F1643,tb_MainDatabase[Link],0)),"")*J1643</f>
        <v>450</v>
      </c>
      <c r="L1643" s="65">
        <v>50.0</v>
      </c>
      <c r="M1643" s="57">
        <f t="shared" si="2"/>
        <v>400</v>
      </c>
      <c r="N1643" s="75">
        <f t="shared" si="3"/>
        <v>0</v>
      </c>
      <c r="O1643" s="77"/>
      <c r="P1643" s="107"/>
      <c r="Q1643" s="80"/>
      <c r="R1643" s="84">
        <f t="shared" si="4"/>
        <v>0</v>
      </c>
      <c r="S1643" s="84"/>
      <c r="T1643" s="84"/>
    </row>
    <row r="1644" ht="22.5" customHeight="1">
      <c r="A1644" s="41" t="s">
        <v>1191</v>
      </c>
      <c r="B1644" s="44">
        <v>46134.0</v>
      </c>
      <c r="C1644" s="46" t="s">
        <v>1192</v>
      </c>
      <c r="D1644" s="48" t="s">
        <v>3249</v>
      </c>
      <c r="E1644" s="51">
        <v>2.02600000000678E14</v>
      </c>
      <c r="F1644" s="53" t="s">
        <v>1501</v>
      </c>
      <c r="G1644" s="57">
        <f t="array" ref="G1644">IF(F1644&lt;&gt;"",INDEX(tb_MainDatabase[Barcode],MATCH(F1644,tb_MainDatabase[Link],0)),"")</f>
        <v>8857128012054</v>
      </c>
      <c r="H1644" s="62" t="str">
        <f t="array" ref="H1644">IF(F1644&lt;&gt;"",INDEX(tb_MainDatabase[Grand],MATCH(F1644,tb_MainDatabase[Link],0)),"")</f>
        <v>EDP</v>
      </c>
      <c r="I1644" s="62" t="str">
        <f t="array" ref="I1644">IF(F1644&lt;&gt;"",INDEX(tb_MainDatabase[Size],MATCH(F1644,tb_MainDatabase[Link],0)),"")</f>
        <v>4 ml.</v>
      </c>
      <c r="J1644" s="65">
        <v>1.0</v>
      </c>
      <c r="K1644" s="57">
        <f t="array" ref="K1644">IF(F1644&lt;&gt;"",INDEX(tb_MainDatabase[ราคา],MATCH(F1644,tb_MainDatabase[Link],0)),"")*J1644</f>
        <v>179</v>
      </c>
      <c r="L1644" s="65">
        <v>179.0</v>
      </c>
      <c r="M1644" s="57">
        <f t="shared" si="2"/>
        <v>0</v>
      </c>
      <c r="N1644" s="75">
        <f t="shared" si="3"/>
        <v>0</v>
      </c>
      <c r="O1644" s="77"/>
      <c r="P1644" s="107"/>
      <c r="Q1644" s="80"/>
      <c r="R1644" s="84">
        <f t="shared" si="4"/>
        <v>0</v>
      </c>
      <c r="S1644" s="84"/>
      <c r="T1644" s="84"/>
    </row>
    <row r="1645" ht="22.5" customHeight="1">
      <c r="A1645" s="41" t="s">
        <v>1191</v>
      </c>
      <c r="B1645" s="44">
        <v>46134.0</v>
      </c>
      <c r="C1645" s="46" t="s">
        <v>1192</v>
      </c>
      <c r="D1645" s="48" t="s">
        <v>3250</v>
      </c>
      <c r="E1645" s="51">
        <v>2.02600000000679E14</v>
      </c>
      <c r="F1645" s="53" t="s">
        <v>45</v>
      </c>
      <c r="G1645" s="57">
        <f t="array" ref="G1645">IF(F1645&lt;&gt;"",INDEX(tb_MainDatabase[Barcode],MATCH(F1645,tb_MainDatabase[Link],0)),"")</f>
        <v>8857128011850</v>
      </c>
      <c r="H1645" s="62" t="str">
        <f t="array" ref="H1645">IF(F1645&lt;&gt;"",INDEX(tb_MainDatabase[Grand],MATCH(F1645,tb_MainDatabase[Link],0)),"")</f>
        <v>EDP</v>
      </c>
      <c r="I1645" s="62" t="str">
        <f t="array" ref="I1645">IF(F1645&lt;&gt;"",INDEX(tb_MainDatabase[Size],MATCH(F1645,tb_MainDatabase[Link],0)),"")</f>
        <v>30 ml.</v>
      </c>
      <c r="J1645" s="65">
        <v>1.0</v>
      </c>
      <c r="K1645" s="57">
        <f t="array" ref="K1645">IF(F1645&lt;&gt;"",INDEX(tb_MainDatabase[ราคา],MATCH(F1645,tb_MainDatabase[Link],0)),"")*J1645</f>
        <v>1290</v>
      </c>
      <c r="L1645" s="65">
        <v>100.0</v>
      </c>
      <c r="M1645" s="57">
        <f t="shared" si="2"/>
        <v>1190</v>
      </c>
      <c r="N1645" s="75">
        <f t="shared" si="3"/>
        <v>1190</v>
      </c>
      <c r="O1645" s="77" t="s">
        <v>370</v>
      </c>
      <c r="P1645" s="142">
        <v>46134.0</v>
      </c>
      <c r="Q1645" s="80">
        <v>0.6548611111111111</v>
      </c>
      <c r="R1645" s="84" t="str">
        <f t="shared" si="4"/>
        <v>1776847376185904087</v>
      </c>
      <c r="S1645" s="84"/>
      <c r="T1645" s="48" t="s">
        <v>61</v>
      </c>
    </row>
    <row r="1646" ht="22.5" customHeight="1">
      <c r="A1646" s="41" t="s">
        <v>1191</v>
      </c>
      <c r="B1646" s="44">
        <v>46134.0</v>
      </c>
      <c r="C1646" s="46" t="s">
        <v>1192</v>
      </c>
      <c r="D1646" s="48" t="s">
        <v>3250</v>
      </c>
      <c r="E1646" s="51">
        <v>2.02600000000679E14</v>
      </c>
      <c r="F1646" s="53" t="s">
        <v>1501</v>
      </c>
      <c r="G1646" s="57">
        <f t="array" ref="G1646">IF(F1646&lt;&gt;"",INDEX(tb_MainDatabase[Barcode],MATCH(F1646,tb_MainDatabase[Link],0)),"")</f>
        <v>8857128012054</v>
      </c>
      <c r="H1646" s="62" t="str">
        <f t="array" ref="H1646">IF(F1646&lt;&gt;"",INDEX(tb_MainDatabase[Grand],MATCH(F1646,tb_MainDatabase[Link],0)),"")</f>
        <v>EDP</v>
      </c>
      <c r="I1646" s="62" t="str">
        <f t="array" ref="I1646">IF(F1646&lt;&gt;"",INDEX(tb_MainDatabase[Size],MATCH(F1646,tb_MainDatabase[Link],0)),"")</f>
        <v>4 ml.</v>
      </c>
      <c r="J1646" s="65">
        <v>1.0</v>
      </c>
      <c r="K1646" s="57">
        <f t="array" ref="K1646">IF(F1646&lt;&gt;"",INDEX(tb_MainDatabase[ราคา],MATCH(F1646,tb_MainDatabase[Link],0)),"")*J1646</f>
        <v>179</v>
      </c>
      <c r="L1646" s="65">
        <v>179.0</v>
      </c>
      <c r="M1646" s="57">
        <f t="shared" si="2"/>
        <v>0</v>
      </c>
      <c r="N1646" s="75">
        <f t="shared" si="3"/>
        <v>0</v>
      </c>
      <c r="O1646" s="77"/>
      <c r="P1646" s="107"/>
      <c r="Q1646" s="80"/>
      <c r="R1646" s="84">
        <f t="shared" si="4"/>
        <v>0</v>
      </c>
      <c r="S1646" s="84"/>
      <c r="T1646" s="84"/>
    </row>
    <row r="1647" ht="22.5" customHeight="1">
      <c r="A1647" s="41" t="s">
        <v>1191</v>
      </c>
      <c r="B1647" s="44">
        <v>46135.0</v>
      </c>
      <c r="C1647" s="46" t="s">
        <v>1192</v>
      </c>
      <c r="D1647" s="48" t="s">
        <v>3251</v>
      </c>
      <c r="E1647" s="51">
        <v>2.0260000000068E14</v>
      </c>
      <c r="F1647" s="53" t="s">
        <v>96</v>
      </c>
      <c r="G1647" s="57">
        <f t="array" ref="G1647">IF(F1647&lt;&gt;"",INDEX(tb_MainDatabase[Barcode],MATCH(F1647,tb_MainDatabase[Link],0)),"")</f>
        <v>8857128012019</v>
      </c>
      <c r="H1647" s="62" t="str">
        <f t="array" ref="H1647">IF(F1647&lt;&gt;"",INDEX(tb_MainDatabase[Grand],MATCH(F1647,tb_MainDatabase[Link],0)),"")</f>
        <v>EDP</v>
      </c>
      <c r="I1647" s="62" t="str">
        <f t="array" ref="I1647">IF(F1647&lt;&gt;"",INDEX(tb_MainDatabase[Size],MATCH(F1647,tb_MainDatabase[Link],0)),"")</f>
        <v>50 ml.</v>
      </c>
      <c r="J1647" s="65">
        <v>1.0</v>
      </c>
      <c r="K1647" s="57">
        <f t="array" ref="K1647">IF(F1647&lt;&gt;"",INDEX(tb_MainDatabase[ราคา],MATCH(F1647,tb_MainDatabase[Link],0)),"")*J1647</f>
        <v>1890</v>
      </c>
      <c r="L1647" s="65">
        <v>200.0</v>
      </c>
      <c r="M1647" s="57">
        <f t="shared" si="2"/>
        <v>1690</v>
      </c>
      <c r="N1647" s="75">
        <f t="shared" si="3"/>
        <v>1690</v>
      </c>
      <c r="O1647" s="77" t="s">
        <v>133</v>
      </c>
      <c r="P1647" s="142">
        <v>46135.0</v>
      </c>
      <c r="Q1647" s="80">
        <v>0.5694444444444444</v>
      </c>
      <c r="R1647" s="84" t="str">
        <f t="shared" si="4"/>
        <v>1776926424748310990</v>
      </c>
      <c r="S1647" s="84"/>
      <c r="T1647" s="48" t="s">
        <v>61</v>
      </c>
    </row>
    <row r="1648" ht="22.5" customHeight="1">
      <c r="A1648" s="41" t="s">
        <v>1191</v>
      </c>
      <c r="B1648" s="44">
        <v>46135.0</v>
      </c>
      <c r="C1648" s="46" t="s">
        <v>1192</v>
      </c>
      <c r="D1648" s="48" t="s">
        <v>3251</v>
      </c>
      <c r="E1648" s="51">
        <v>2.0260000000068E14</v>
      </c>
      <c r="F1648" s="53" t="s">
        <v>146</v>
      </c>
      <c r="G1648" s="57">
        <f t="array" ref="G1648">IF(F1648&lt;&gt;"",INDEX(tb_MainDatabase[Barcode],MATCH(F1648,tb_MainDatabase[Link],0)),"")</f>
        <v>8857128012026</v>
      </c>
      <c r="H1648" s="62" t="str">
        <f t="array" ref="H1648">IF(F1648&lt;&gt;"",INDEX(tb_MainDatabase[Grand],MATCH(F1648,tb_MainDatabase[Link],0)),"")</f>
        <v>EDP</v>
      </c>
      <c r="I1648" s="62" t="str">
        <f t="array" ref="I1648">IF(F1648&lt;&gt;"",INDEX(tb_MainDatabase[Size],MATCH(F1648,tb_MainDatabase[Link],0)),"")</f>
        <v>10 ml.</v>
      </c>
      <c r="J1648" s="65">
        <v>1.0</v>
      </c>
      <c r="K1648" s="57">
        <f t="array" ref="K1648">IF(F1648&lt;&gt;"",INDEX(tb_MainDatabase[ราคา],MATCH(F1648,tb_MainDatabase[Link],0)),"")*J1648</f>
        <v>450</v>
      </c>
      <c r="L1648" s="65">
        <v>450.0</v>
      </c>
      <c r="M1648" s="57">
        <f t="shared" si="2"/>
        <v>0</v>
      </c>
      <c r="N1648" s="75">
        <f t="shared" si="3"/>
        <v>0</v>
      </c>
      <c r="O1648" s="77"/>
      <c r="P1648" s="107"/>
      <c r="Q1648" s="80"/>
      <c r="R1648" s="84">
        <f t="shared" si="4"/>
        <v>0</v>
      </c>
      <c r="S1648" s="84"/>
      <c r="T1648" s="84"/>
    </row>
    <row r="1649" ht="22.5" customHeight="1">
      <c r="A1649" s="41" t="s">
        <v>1191</v>
      </c>
      <c r="B1649" s="44">
        <v>46135.0</v>
      </c>
      <c r="C1649" s="46" t="s">
        <v>1192</v>
      </c>
      <c r="D1649" s="48" t="s">
        <v>3252</v>
      </c>
      <c r="E1649" s="51">
        <v>2.02600000000681E14</v>
      </c>
      <c r="F1649" s="53" t="s">
        <v>165</v>
      </c>
      <c r="G1649" s="57">
        <f t="array" ref="G1649">IF(F1649&lt;&gt;"",INDEX(tb_MainDatabase[Barcode],MATCH(F1649,tb_MainDatabase[Link],0)),"")</f>
        <v>8857128012018</v>
      </c>
      <c r="H1649" s="62" t="str">
        <f t="array" ref="H1649">IF(F1649&lt;&gt;"",INDEX(tb_MainDatabase[Grand],MATCH(F1649,tb_MainDatabase[Link],0)),"")</f>
        <v>EDP</v>
      </c>
      <c r="I1649" s="62" t="str">
        <f t="array" ref="I1649">IF(F1649&lt;&gt;"",INDEX(tb_MainDatabase[Size],MATCH(F1649,tb_MainDatabase[Link],0)),"")</f>
        <v>50 ml.</v>
      </c>
      <c r="J1649" s="65">
        <v>1.0</v>
      </c>
      <c r="K1649" s="57">
        <f t="array" ref="K1649">IF(F1649&lt;&gt;"",INDEX(tb_MainDatabase[ราคา],MATCH(F1649,tb_MainDatabase[Link],0)),"")*J1649</f>
        <v>1890</v>
      </c>
      <c r="L1649" s="65">
        <v>200.0</v>
      </c>
      <c r="M1649" s="57">
        <f t="shared" si="2"/>
        <v>1690</v>
      </c>
      <c r="N1649" s="75">
        <f t="shared" si="3"/>
        <v>1690</v>
      </c>
      <c r="O1649" s="77" t="s">
        <v>370</v>
      </c>
      <c r="P1649" s="142">
        <v>46135.0</v>
      </c>
      <c r="Q1649" s="80">
        <v>0.5916666666666667</v>
      </c>
      <c r="R1649" s="84" t="str">
        <f t="shared" si="4"/>
        <v>1776928330408288063</v>
      </c>
      <c r="S1649" s="84"/>
      <c r="T1649" s="48" t="s">
        <v>3242</v>
      </c>
    </row>
    <row r="1650" ht="22.5" customHeight="1">
      <c r="A1650" s="41" t="s">
        <v>1191</v>
      </c>
      <c r="B1650" s="44">
        <v>46135.0</v>
      </c>
      <c r="C1650" s="46" t="s">
        <v>1192</v>
      </c>
      <c r="D1650" s="48" t="s">
        <v>3252</v>
      </c>
      <c r="E1650" s="51">
        <v>2.02600000000681E14</v>
      </c>
      <c r="F1650" s="53" t="s">
        <v>98</v>
      </c>
      <c r="G1650" s="57">
        <f t="array" ref="G1650">IF(F1650&lt;&gt;"",INDEX(tb_MainDatabase[Barcode],MATCH(F1650,tb_MainDatabase[Link],0)),"")</f>
        <v>8857128012027</v>
      </c>
      <c r="H1650" s="62" t="str">
        <f t="array" ref="H1650">IF(F1650&lt;&gt;"",INDEX(tb_MainDatabase[Grand],MATCH(F1650,tb_MainDatabase[Link],0)),"")</f>
        <v>EDP</v>
      </c>
      <c r="I1650" s="62" t="str">
        <f t="array" ref="I1650">IF(F1650&lt;&gt;"",INDEX(tb_MainDatabase[Size],MATCH(F1650,tb_MainDatabase[Link],0)),"")</f>
        <v>10 ml.</v>
      </c>
      <c r="J1650" s="65">
        <v>1.0</v>
      </c>
      <c r="K1650" s="57">
        <f t="array" ref="K1650">IF(F1650&lt;&gt;"",INDEX(tb_MainDatabase[ราคา],MATCH(F1650,tb_MainDatabase[Link],0)),"")*J1650</f>
        <v>450</v>
      </c>
      <c r="L1650" s="65">
        <v>450.0</v>
      </c>
      <c r="M1650" s="57">
        <f t="shared" si="2"/>
        <v>0</v>
      </c>
      <c r="N1650" s="75">
        <f t="shared" si="3"/>
        <v>0</v>
      </c>
      <c r="O1650" s="77"/>
      <c r="P1650" s="107"/>
      <c r="Q1650" s="80"/>
      <c r="R1650" s="84">
        <f t="shared" si="4"/>
        <v>0</v>
      </c>
      <c r="S1650" s="84"/>
      <c r="T1650" s="84"/>
    </row>
    <row r="1651" ht="22.5" customHeight="1">
      <c r="A1651" s="41" t="s">
        <v>1191</v>
      </c>
      <c r="B1651" s="44">
        <v>46135.0</v>
      </c>
      <c r="C1651" s="46" t="s">
        <v>1192</v>
      </c>
      <c r="D1651" s="48" t="s">
        <v>3259</v>
      </c>
      <c r="E1651" s="51">
        <v>2.02600000000682E14</v>
      </c>
      <c r="F1651" s="53" t="s">
        <v>120</v>
      </c>
      <c r="G1651" s="108">
        <f t="array" ref="G1651">IF(F1651&lt;&gt;"",INDEX(tb_MainDatabase[Barcode],MATCH(F1651,tb_MainDatabase[Link],0)),"")</f>
        <v>8857128012160</v>
      </c>
      <c r="H1651" s="62" t="str">
        <f t="array" ref="H1651">IF(F1651&lt;&gt;"",INDEX(tb_MainDatabase[Grand],MATCH(F1651,tb_MainDatabase[Link],0)),"")</f>
        <v>EDP</v>
      </c>
      <c r="I1651" s="62" t="str">
        <f t="array" ref="I1651">IF(F1651&lt;&gt;"",INDEX(tb_MainDatabase[Size],MATCH(F1651,tb_MainDatabase[Link],0)),"")</f>
        <v>10 ml.</v>
      </c>
      <c r="J1651" s="65">
        <v>1.0</v>
      </c>
      <c r="K1651" s="57">
        <f t="array" ref="K1651">IF(F1651&lt;&gt;"",INDEX(tb_MainDatabase[ราคา],MATCH(F1651,tb_MainDatabase[Link],0)),"")*J1651</f>
        <v>450</v>
      </c>
      <c r="L1651" s="65">
        <v>50.0</v>
      </c>
      <c r="M1651" s="57">
        <f t="shared" si="2"/>
        <v>400</v>
      </c>
      <c r="N1651" s="75">
        <f t="shared" si="3"/>
        <v>400</v>
      </c>
      <c r="O1651" s="77" t="s">
        <v>60</v>
      </c>
      <c r="P1651" s="142">
        <v>46135.0</v>
      </c>
      <c r="Q1651" s="80">
        <v>0.6284722222222222</v>
      </c>
      <c r="R1651" s="84" t="str">
        <f t="shared" si="4"/>
        <v>1776931499329201220</v>
      </c>
      <c r="S1651" s="84"/>
      <c r="T1651" s="48" t="s">
        <v>61</v>
      </c>
    </row>
    <row r="1652" ht="22.5" customHeight="1">
      <c r="A1652" s="41" t="s">
        <v>1191</v>
      </c>
      <c r="B1652" s="44">
        <v>46135.0</v>
      </c>
      <c r="C1652" s="46" t="s">
        <v>1192</v>
      </c>
      <c r="D1652" s="48" t="s">
        <v>3260</v>
      </c>
      <c r="E1652" s="51">
        <v>2.02600000000683E14</v>
      </c>
      <c r="F1652" s="53" t="s">
        <v>407</v>
      </c>
      <c r="G1652" s="57">
        <f t="array" ref="G1652">IF(F1652&lt;&gt;"",INDEX(tb_MainDatabase[Barcode],MATCH(F1652,tb_MainDatabase[Link],0)),"")</f>
        <v>8857128011997</v>
      </c>
      <c r="H1652" s="62" t="str">
        <f t="array" ref="H1652">IF(F1652&lt;&gt;"",INDEX(tb_MainDatabase[Grand],MATCH(F1652,tb_MainDatabase[Link],0)),"")</f>
        <v>EDP</v>
      </c>
      <c r="I1652" s="62" t="str">
        <f t="array" ref="I1652">IF(F1652&lt;&gt;"",INDEX(tb_MainDatabase[Size],MATCH(F1652,tb_MainDatabase[Link],0)),"")</f>
        <v>30 ml.</v>
      </c>
      <c r="J1652" s="65">
        <v>1.0</v>
      </c>
      <c r="K1652" s="57">
        <f t="array" ref="K1652">IF(F1652&lt;&gt;"",INDEX(tb_MainDatabase[ราคา],MATCH(F1652,tb_MainDatabase[Link],0)),"")*J1652</f>
        <v>1290</v>
      </c>
      <c r="L1652" s="65">
        <v>100.0</v>
      </c>
      <c r="M1652" s="57">
        <f t="shared" si="2"/>
        <v>1190</v>
      </c>
      <c r="N1652" s="75">
        <f t="shared" si="3"/>
        <v>1190</v>
      </c>
      <c r="O1652" s="77" t="s">
        <v>133</v>
      </c>
      <c r="P1652" s="142">
        <v>46135.0</v>
      </c>
      <c r="Q1652" s="80">
        <v>0.7770833333333333</v>
      </c>
      <c r="R1652" s="84" t="str">
        <f t="shared" si="4"/>
        <v>1776944357708230503</v>
      </c>
      <c r="S1652" s="84"/>
      <c r="T1652" s="48" t="s">
        <v>3242</v>
      </c>
    </row>
    <row r="1653" ht="22.5" customHeight="1">
      <c r="A1653" s="41" t="s">
        <v>1191</v>
      </c>
      <c r="B1653" s="44">
        <v>46135.0</v>
      </c>
      <c r="C1653" s="46" t="s">
        <v>1192</v>
      </c>
      <c r="D1653" s="48" t="s">
        <v>3260</v>
      </c>
      <c r="E1653" s="51">
        <v>2.02600000000683E14</v>
      </c>
      <c r="F1653" s="53" t="s">
        <v>809</v>
      </c>
      <c r="G1653" s="57">
        <f t="array" ref="G1653">IF(F1653&lt;&gt;"",INDEX(tb_MainDatabase[Barcode],MATCH(F1653,tb_MainDatabase[Link],0)),"")</f>
        <v>8857128012038</v>
      </c>
      <c r="H1653" s="62" t="str">
        <f t="array" ref="H1653">IF(F1653&lt;&gt;"",INDEX(tb_MainDatabase[Grand],MATCH(F1653,tb_MainDatabase[Link],0)),"")</f>
        <v>EDP</v>
      </c>
      <c r="I1653" s="62" t="str">
        <f t="array" ref="I1653">IF(F1653&lt;&gt;"",INDEX(tb_MainDatabase[Size],MATCH(F1653,tb_MainDatabase[Link],0)),"")</f>
        <v>4 ml.</v>
      </c>
      <c r="J1653" s="65">
        <v>1.0</v>
      </c>
      <c r="K1653" s="57">
        <f t="array" ref="K1653">IF(F1653&lt;&gt;"",INDEX(tb_MainDatabase[ราคา],MATCH(F1653,tb_MainDatabase[Link],0)),"")*J1653</f>
        <v>179</v>
      </c>
      <c r="L1653" s="65">
        <v>179.0</v>
      </c>
      <c r="M1653" s="57">
        <f t="shared" si="2"/>
        <v>0</v>
      </c>
      <c r="N1653" s="75">
        <f t="shared" si="3"/>
        <v>0</v>
      </c>
      <c r="O1653" s="77"/>
      <c r="P1653" s="142"/>
      <c r="Q1653" s="80"/>
      <c r="R1653" s="84">
        <f t="shared" si="4"/>
        <v>0</v>
      </c>
      <c r="S1653" s="84"/>
      <c r="T1653" s="84"/>
    </row>
    <row r="1654" ht="22.5" customHeight="1">
      <c r="A1654" s="41" t="s">
        <v>1191</v>
      </c>
      <c r="B1654" s="44">
        <v>46135.0</v>
      </c>
      <c r="C1654" s="46" t="s">
        <v>1192</v>
      </c>
      <c r="D1654" s="48" t="s">
        <v>3261</v>
      </c>
      <c r="E1654" s="51">
        <v>2.02600000000684E14</v>
      </c>
      <c r="F1654" s="53" t="s">
        <v>210</v>
      </c>
      <c r="G1654" s="57">
        <f t="array" ref="G1654">IF(F1654&lt;&gt;"",INDEX(tb_MainDatabase[Barcode],MATCH(F1654,tb_MainDatabase[Link],0)),"")</f>
        <v>8857128012101</v>
      </c>
      <c r="H1654" s="62" t="str">
        <f t="array" ref="H1654">IF(F1654&lt;&gt;"",INDEX(tb_MainDatabase[Grand],MATCH(F1654,tb_MainDatabase[Link],0)),"")</f>
        <v>EDP+</v>
      </c>
      <c r="I1654" s="62" t="str">
        <f t="array" ref="I1654">IF(F1654&lt;&gt;"",INDEX(tb_MainDatabase[Size],MATCH(F1654,tb_MainDatabase[Link],0)),"")</f>
        <v>10 ml.</v>
      </c>
      <c r="J1654" s="65">
        <v>1.0</v>
      </c>
      <c r="K1654" s="57">
        <f t="array" ref="K1654">IF(F1654&lt;&gt;"",INDEX(tb_MainDatabase[ราคา],MATCH(F1654,tb_MainDatabase[Link],0)),"")*J1654</f>
        <v>650</v>
      </c>
      <c r="L1654" s="65">
        <v>50.0</v>
      </c>
      <c r="M1654" s="57">
        <f t="shared" si="2"/>
        <v>600</v>
      </c>
      <c r="N1654" s="75">
        <f t="shared" si="3"/>
        <v>1800</v>
      </c>
      <c r="O1654" s="77" t="s">
        <v>133</v>
      </c>
      <c r="P1654" s="142">
        <v>46135.0</v>
      </c>
      <c r="Q1654" s="80">
        <v>0.8083333333333333</v>
      </c>
      <c r="R1654" s="84" t="str">
        <f t="shared" si="4"/>
        <v>1776946950633199146</v>
      </c>
      <c r="S1654" s="84"/>
      <c r="T1654" s="48" t="s">
        <v>3242</v>
      </c>
    </row>
    <row r="1655" ht="22.5" customHeight="1">
      <c r="A1655" s="41" t="s">
        <v>1191</v>
      </c>
      <c r="B1655" s="44">
        <v>46135.0</v>
      </c>
      <c r="C1655" s="46" t="s">
        <v>1192</v>
      </c>
      <c r="D1655" s="48" t="s">
        <v>3261</v>
      </c>
      <c r="E1655" s="51">
        <v>2.02600000000684E14</v>
      </c>
      <c r="F1655" s="53" t="s">
        <v>490</v>
      </c>
      <c r="G1655" s="57">
        <f t="array" ref="G1655">IF(F1655&lt;&gt;"",INDEX(tb_MainDatabase[Barcode],MATCH(F1655,tb_MainDatabase[Link],0)),"")</f>
        <v>8857128012124</v>
      </c>
      <c r="H1655" s="62" t="str">
        <f t="array" ref="H1655">IF(F1655&lt;&gt;"",INDEX(tb_MainDatabase[Grand],MATCH(F1655,tb_MainDatabase[Link],0)),"")</f>
        <v>PARFUM</v>
      </c>
      <c r="I1655" s="62" t="str">
        <f t="array" ref="I1655">IF(F1655&lt;&gt;"",INDEX(tb_MainDatabase[Size],MATCH(F1655,tb_MainDatabase[Link],0)),"")</f>
        <v>10 ml.</v>
      </c>
      <c r="J1655" s="65">
        <v>1.0</v>
      </c>
      <c r="K1655" s="57">
        <f t="array" ref="K1655">IF(F1655&lt;&gt;"",INDEX(tb_MainDatabase[ราคา],MATCH(F1655,tb_MainDatabase[Link],0)),"")*J1655</f>
        <v>850</v>
      </c>
      <c r="L1655" s="65">
        <v>50.0</v>
      </c>
      <c r="M1655" s="57">
        <f t="shared" si="2"/>
        <v>800</v>
      </c>
      <c r="N1655" s="75">
        <f t="shared" si="3"/>
        <v>0</v>
      </c>
      <c r="O1655" s="77"/>
      <c r="P1655" s="107"/>
      <c r="Q1655" s="80"/>
      <c r="R1655" s="84">
        <f t="shared" si="4"/>
        <v>0</v>
      </c>
      <c r="S1655" s="84"/>
      <c r="T1655" s="84"/>
    </row>
    <row r="1656" ht="22.5" customHeight="1">
      <c r="A1656" s="41" t="s">
        <v>1191</v>
      </c>
      <c r="B1656" s="44">
        <v>46135.0</v>
      </c>
      <c r="C1656" s="46" t="s">
        <v>1192</v>
      </c>
      <c r="D1656" s="48" t="s">
        <v>3261</v>
      </c>
      <c r="E1656" s="51">
        <v>2.02600000000684E14</v>
      </c>
      <c r="F1656" s="53" t="s">
        <v>86</v>
      </c>
      <c r="G1656" s="57">
        <f t="array" ref="G1656">IF(F1656&lt;&gt;"",INDEX(tb_MainDatabase[Barcode],MATCH(F1656,tb_MainDatabase[Link],0)),"")</f>
        <v>8857128012041</v>
      </c>
      <c r="H1656" s="62" t="str">
        <f t="array" ref="H1656">IF(F1656&lt;&gt;"",INDEX(tb_MainDatabase[Grand],MATCH(F1656,tb_MainDatabase[Link],0)),"")</f>
        <v>EDP</v>
      </c>
      <c r="I1656" s="62" t="str">
        <f t="array" ref="I1656">IF(F1656&lt;&gt;"",INDEX(tb_MainDatabase[Size],MATCH(F1656,tb_MainDatabase[Link],0)),"")</f>
        <v>10 ml.</v>
      </c>
      <c r="J1656" s="65">
        <v>1.0</v>
      </c>
      <c r="K1656" s="57">
        <f t="array" ref="K1656">IF(F1656&lt;&gt;"",INDEX(tb_MainDatabase[ราคา],MATCH(F1656,tb_MainDatabase[Link],0)),"")*J1656</f>
        <v>450</v>
      </c>
      <c r="L1656" s="65">
        <v>50.0</v>
      </c>
      <c r="M1656" s="57">
        <f t="shared" si="2"/>
        <v>400</v>
      </c>
      <c r="N1656" s="75">
        <f t="shared" si="3"/>
        <v>0</v>
      </c>
      <c r="O1656" s="77"/>
      <c r="P1656" s="107"/>
      <c r="Q1656" s="80"/>
      <c r="R1656" s="84">
        <f t="shared" si="4"/>
        <v>0</v>
      </c>
      <c r="S1656" s="84"/>
      <c r="T1656" s="84"/>
    </row>
    <row r="1657" ht="22.5" customHeight="1">
      <c r="A1657" s="41" t="s">
        <v>1191</v>
      </c>
      <c r="B1657" s="44">
        <v>46135.0</v>
      </c>
      <c r="C1657" s="46" t="s">
        <v>1192</v>
      </c>
      <c r="D1657" s="48" t="s">
        <v>3261</v>
      </c>
      <c r="E1657" s="51">
        <v>2.02600000000684E14</v>
      </c>
      <c r="F1657" s="53" t="s">
        <v>612</v>
      </c>
      <c r="G1657" s="108">
        <f t="array" ref="G1657">IF(F1657&lt;&gt;"",INDEX(tb_MainDatabase[Barcode],MATCH(F1657,tb_MainDatabase[Link],0)),"")</f>
        <v>8857128012163</v>
      </c>
      <c r="H1657" s="62" t="str">
        <f t="array" ref="H1657">IF(F1657&lt;&gt;"",INDEX(tb_MainDatabase[Grand],MATCH(F1657,tb_MainDatabase[Link],0)),"")</f>
        <v>EDP</v>
      </c>
      <c r="I1657" s="62" t="str">
        <f t="array" ref="I1657">IF(F1657&lt;&gt;"",INDEX(tb_MainDatabase[Size],MATCH(F1657,tb_MainDatabase[Link],0)),"")</f>
        <v>10 ml.</v>
      </c>
      <c r="J1657" s="65">
        <v>1.0</v>
      </c>
      <c r="K1657" s="57">
        <f t="array" ref="K1657">IF(F1657&lt;&gt;"",INDEX(tb_MainDatabase[ราคา],MATCH(F1657,tb_MainDatabase[Link],0)),"")*J1657</f>
        <v>450</v>
      </c>
      <c r="L1657" s="65">
        <v>450.0</v>
      </c>
      <c r="M1657" s="57">
        <f t="shared" si="2"/>
        <v>0</v>
      </c>
      <c r="N1657" s="75">
        <f t="shared" si="3"/>
        <v>0</v>
      </c>
      <c r="O1657" s="77"/>
      <c r="P1657" s="107"/>
      <c r="Q1657" s="80"/>
      <c r="R1657" s="84">
        <f t="shared" si="4"/>
        <v>0</v>
      </c>
      <c r="S1657" s="84"/>
      <c r="T1657" s="84"/>
    </row>
    <row r="1658" ht="22.5" customHeight="1">
      <c r="A1658" s="41" t="s">
        <v>1191</v>
      </c>
      <c r="B1658" s="44">
        <v>46136.0</v>
      </c>
      <c r="C1658" s="46" t="s">
        <v>1192</v>
      </c>
      <c r="D1658" s="48" t="s">
        <v>3262</v>
      </c>
      <c r="E1658" s="51">
        <v>2.02600000000685E14</v>
      </c>
      <c r="F1658" s="53" t="s">
        <v>141</v>
      </c>
      <c r="G1658" s="57">
        <f t="array" ref="G1658">IF(F1658&lt;&gt;"",INDEX(tb_MainDatabase[Barcode],MATCH(F1658,tb_MainDatabase[Link],0)),"")</f>
        <v>8857128012037</v>
      </c>
      <c r="H1658" s="62" t="str">
        <f t="array" ref="H1658">IF(F1658&lt;&gt;"",INDEX(tb_MainDatabase[Grand],MATCH(F1658,tb_MainDatabase[Link],0)),"")</f>
        <v>EDP</v>
      </c>
      <c r="I1658" s="62" t="str">
        <f t="array" ref="I1658">IF(F1658&lt;&gt;"",INDEX(tb_MainDatabase[Size],MATCH(F1658,tb_MainDatabase[Link],0)),"")</f>
        <v>10 ml.</v>
      </c>
      <c r="J1658" s="65">
        <v>2.0</v>
      </c>
      <c r="K1658" s="57">
        <f t="array" ref="K1658">IF(F1658&lt;&gt;"",INDEX(tb_MainDatabase[ราคา],MATCH(F1658,tb_MainDatabase[Link],0)),"")*J1658</f>
        <v>900</v>
      </c>
      <c r="L1658" s="65">
        <v>50.0</v>
      </c>
      <c r="M1658" s="57">
        <f t="shared" si="2"/>
        <v>800</v>
      </c>
      <c r="N1658" s="75">
        <f t="shared" si="3"/>
        <v>800</v>
      </c>
      <c r="O1658" s="77" t="s">
        <v>370</v>
      </c>
      <c r="P1658" s="142">
        <v>46136.0</v>
      </c>
      <c r="Q1658" s="80">
        <v>0.6020833333333333</v>
      </c>
      <c r="R1658" s="84" t="str">
        <f t="shared" si="4"/>
        <v>1777015646519815049</v>
      </c>
      <c r="S1658" s="84"/>
      <c r="T1658" s="48" t="s">
        <v>3242</v>
      </c>
    </row>
    <row r="1659" ht="22.5" customHeight="1">
      <c r="A1659" s="41" t="s">
        <v>1191</v>
      </c>
      <c r="B1659" s="44">
        <v>46136.0</v>
      </c>
      <c r="C1659" s="46" t="s">
        <v>1192</v>
      </c>
      <c r="D1659" s="48" t="s">
        <v>3264</v>
      </c>
      <c r="E1659" s="51">
        <v>2.02600000000686E14</v>
      </c>
      <c r="F1659" s="53" t="s">
        <v>259</v>
      </c>
      <c r="G1659" s="57">
        <f t="array" ref="G1659">IF(F1659&lt;&gt;"",INDEX(tb_MainDatabase[Barcode],MATCH(F1659,tb_MainDatabase[Link],0)),"")</f>
        <v>8857128011133</v>
      </c>
      <c r="H1659" s="62" t="str">
        <f t="array" ref="H1659">IF(F1659&lt;&gt;"",INDEX(tb_MainDatabase[Grand],MATCH(F1659,tb_MainDatabase[Link],0)),"")</f>
        <v>EDP</v>
      </c>
      <c r="I1659" s="62" t="str">
        <f t="array" ref="I1659">IF(F1659&lt;&gt;"",INDEX(tb_MainDatabase[Size],MATCH(F1659,tb_MainDatabase[Link],0)),"")</f>
        <v>50 ml.</v>
      </c>
      <c r="J1659" s="65">
        <v>1.0</v>
      </c>
      <c r="K1659" s="57">
        <f t="array" ref="K1659">IF(F1659&lt;&gt;"",INDEX(tb_MainDatabase[ราคา],MATCH(F1659,tb_MainDatabase[Link],0)),"")*J1659</f>
        <v>1890</v>
      </c>
      <c r="L1659" s="65">
        <v>200.0</v>
      </c>
      <c r="M1659" s="57">
        <f t="shared" si="2"/>
        <v>1690</v>
      </c>
      <c r="N1659" s="75">
        <f t="shared" si="3"/>
        <v>2880</v>
      </c>
      <c r="O1659" s="77" t="s">
        <v>370</v>
      </c>
      <c r="P1659" s="142">
        <v>46136.0</v>
      </c>
      <c r="Q1659" s="80">
        <v>0.6090277777777777</v>
      </c>
      <c r="R1659" s="84" t="str">
        <f t="shared" si="4"/>
        <v>1777016190468733788</v>
      </c>
      <c r="S1659" s="84"/>
      <c r="T1659" s="48" t="s">
        <v>3242</v>
      </c>
    </row>
    <row r="1660" ht="22.5" customHeight="1">
      <c r="A1660" s="41" t="s">
        <v>1191</v>
      </c>
      <c r="B1660" s="44">
        <v>46136.0</v>
      </c>
      <c r="C1660" s="46" t="s">
        <v>1192</v>
      </c>
      <c r="D1660" s="48" t="s">
        <v>3264</v>
      </c>
      <c r="E1660" s="51">
        <v>2.02600000000686E14</v>
      </c>
      <c r="F1660" s="53" t="s">
        <v>407</v>
      </c>
      <c r="G1660" s="57">
        <f t="array" ref="G1660">IF(F1660&lt;&gt;"",INDEX(tb_MainDatabase[Barcode],MATCH(F1660,tb_MainDatabase[Link],0)),"")</f>
        <v>8857128011997</v>
      </c>
      <c r="H1660" s="62" t="str">
        <f t="array" ref="H1660">IF(F1660&lt;&gt;"",INDEX(tb_MainDatabase[Grand],MATCH(F1660,tb_MainDatabase[Link],0)),"")</f>
        <v>EDP</v>
      </c>
      <c r="I1660" s="62" t="str">
        <f t="array" ref="I1660">IF(F1660&lt;&gt;"",INDEX(tb_MainDatabase[Size],MATCH(F1660,tb_MainDatabase[Link],0)),"")</f>
        <v>30 ml.</v>
      </c>
      <c r="J1660" s="65">
        <v>1.0</v>
      </c>
      <c r="K1660" s="57">
        <f t="array" ref="K1660">IF(F1660&lt;&gt;"",INDEX(tb_MainDatabase[ราคา],MATCH(F1660,tb_MainDatabase[Link],0)),"")*J1660</f>
        <v>1290</v>
      </c>
      <c r="L1660" s="65">
        <v>100.0</v>
      </c>
      <c r="M1660" s="57">
        <f t="shared" si="2"/>
        <v>1190</v>
      </c>
      <c r="N1660" s="75">
        <f t="shared" si="3"/>
        <v>0</v>
      </c>
      <c r="O1660" s="77"/>
      <c r="P1660" s="107"/>
      <c r="Q1660" s="80"/>
      <c r="R1660" s="84">
        <f t="shared" si="4"/>
        <v>0</v>
      </c>
      <c r="S1660" s="84"/>
      <c r="T1660" s="84"/>
    </row>
    <row r="1661" ht="22.5" customHeight="1">
      <c r="A1661" s="41" t="s">
        <v>1191</v>
      </c>
      <c r="B1661" s="44">
        <v>46136.0</v>
      </c>
      <c r="C1661" s="46" t="s">
        <v>1192</v>
      </c>
      <c r="D1661" s="48" t="s">
        <v>3264</v>
      </c>
      <c r="E1661" s="51">
        <v>2.02600000000686E14</v>
      </c>
      <c r="F1661" s="53" t="s">
        <v>141</v>
      </c>
      <c r="G1661" s="57">
        <f t="array" ref="G1661">IF(F1661&lt;&gt;"",INDEX(tb_MainDatabase[Barcode],MATCH(F1661,tb_MainDatabase[Link],0)),"")</f>
        <v>8857128012037</v>
      </c>
      <c r="H1661" s="62" t="str">
        <f t="array" ref="H1661">IF(F1661&lt;&gt;"",INDEX(tb_MainDatabase[Grand],MATCH(F1661,tb_MainDatabase[Link],0)),"")</f>
        <v>EDP</v>
      </c>
      <c r="I1661" s="62" t="str">
        <f t="array" ref="I1661">IF(F1661&lt;&gt;"",INDEX(tb_MainDatabase[Size],MATCH(F1661,tb_MainDatabase[Link],0)),"")</f>
        <v>10 ml.</v>
      </c>
      <c r="J1661" s="65">
        <v>1.0</v>
      </c>
      <c r="K1661" s="57">
        <f t="array" ref="K1661">IF(F1661&lt;&gt;"",INDEX(tb_MainDatabase[ราคา],MATCH(F1661,tb_MainDatabase[Link],0)),"")*J1661</f>
        <v>450</v>
      </c>
      <c r="L1661" s="65">
        <v>450.0</v>
      </c>
      <c r="M1661" s="57">
        <f t="shared" si="2"/>
        <v>0</v>
      </c>
      <c r="N1661" s="75">
        <f t="shared" si="3"/>
        <v>0</v>
      </c>
      <c r="O1661" s="77"/>
      <c r="P1661" s="107"/>
      <c r="Q1661" s="80"/>
      <c r="R1661" s="84">
        <f t="shared" si="4"/>
        <v>0</v>
      </c>
      <c r="S1661" s="84"/>
      <c r="T1661" s="84"/>
    </row>
    <row r="1662" ht="22.5" customHeight="1">
      <c r="A1662" s="41" t="s">
        <v>1191</v>
      </c>
      <c r="B1662" s="44">
        <v>46136.0</v>
      </c>
      <c r="C1662" s="46" t="s">
        <v>1192</v>
      </c>
      <c r="D1662" s="48" t="s">
        <v>3268</v>
      </c>
      <c r="E1662" s="51">
        <v>2.02600000000687E14</v>
      </c>
      <c r="F1662" s="53" t="s">
        <v>210</v>
      </c>
      <c r="G1662" s="57">
        <f t="array" ref="G1662">IF(F1662&lt;&gt;"",INDEX(tb_MainDatabase[Barcode],MATCH(F1662,tb_MainDatabase[Link],0)),"")</f>
        <v>8857128012101</v>
      </c>
      <c r="H1662" s="62" t="str">
        <f t="array" ref="H1662">IF(F1662&lt;&gt;"",INDEX(tb_MainDatabase[Grand],MATCH(F1662,tb_MainDatabase[Link],0)),"")</f>
        <v>EDP+</v>
      </c>
      <c r="I1662" s="62" t="str">
        <f t="array" ref="I1662">IF(F1662&lt;&gt;"",INDEX(tb_MainDatabase[Size],MATCH(F1662,tb_MainDatabase[Link],0)),"")</f>
        <v>10 ml.</v>
      </c>
      <c r="J1662" s="65">
        <v>1.0</v>
      </c>
      <c r="K1662" s="57">
        <f t="array" ref="K1662">IF(F1662&lt;&gt;"",INDEX(tb_MainDatabase[ราคา],MATCH(F1662,tb_MainDatabase[Link],0)),"")*J1662</f>
        <v>650</v>
      </c>
      <c r="L1662" s="65">
        <v>50.0</v>
      </c>
      <c r="M1662" s="57">
        <f t="shared" si="2"/>
        <v>600</v>
      </c>
      <c r="N1662" s="75">
        <f t="shared" si="3"/>
        <v>600</v>
      </c>
      <c r="O1662" s="77" t="s">
        <v>133</v>
      </c>
      <c r="P1662" s="142">
        <v>46136.0</v>
      </c>
      <c r="Q1662" s="80">
        <v>0.6180555555555556</v>
      </c>
      <c r="R1662" s="84" t="str">
        <f t="shared" si="4"/>
        <v>1777017045126402656</v>
      </c>
      <c r="S1662" s="84"/>
      <c r="T1662" s="48" t="s">
        <v>3242</v>
      </c>
    </row>
    <row r="1663" ht="22.5" customHeight="1">
      <c r="A1663" s="41" t="s">
        <v>1191</v>
      </c>
      <c r="B1663" s="44">
        <v>46136.0</v>
      </c>
      <c r="C1663" s="46" t="s">
        <v>1192</v>
      </c>
      <c r="D1663" s="48" t="s">
        <v>3269</v>
      </c>
      <c r="E1663" s="51">
        <v>2.02600000000688E14</v>
      </c>
      <c r="F1663" s="53" t="s">
        <v>757</v>
      </c>
      <c r="G1663" s="57">
        <f t="array" ref="G1663">IF(F1663&lt;&gt;"",INDEX(tb_MainDatabase[Barcode],MATCH(F1663,tb_MainDatabase[Link],0)),"")</f>
        <v>8857128011096</v>
      </c>
      <c r="H1663" s="62" t="str">
        <f t="array" ref="H1663">IF(F1663&lt;&gt;"",INDEX(tb_MainDatabase[Grand],MATCH(F1663,tb_MainDatabase[Link],0)),"")</f>
        <v>EDP</v>
      </c>
      <c r="I1663" s="62" t="str">
        <f t="array" ref="I1663">IF(F1663&lt;&gt;"",INDEX(tb_MainDatabase[Size],MATCH(F1663,tb_MainDatabase[Link],0)),"")</f>
        <v>50 ml.</v>
      </c>
      <c r="J1663" s="65">
        <v>1.0</v>
      </c>
      <c r="K1663" s="57">
        <f t="array" ref="K1663">IF(F1663&lt;&gt;"",INDEX(tb_MainDatabase[ราคา],MATCH(F1663,tb_MainDatabase[Link],0)),"")*J1663</f>
        <v>1890</v>
      </c>
      <c r="L1663" s="65">
        <v>200.0</v>
      </c>
      <c r="M1663" s="57">
        <f t="shared" si="2"/>
        <v>1690</v>
      </c>
      <c r="N1663" s="75">
        <f t="shared" si="3"/>
        <v>1690</v>
      </c>
      <c r="O1663" s="77" t="s">
        <v>370</v>
      </c>
      <c r="P1663" s="142">
        <v>46136.0</v>
      </c>
      <c r="Q1663" s="80">
        <v>0.6861111111111111</v>
      </c>
      <c r="R1663" s="84" t="str">
        <f t="shared" si="4"/>
        <v>1777022848195774385</v>
      </c>
      <c r="S1663" s="84"/>
      <c r="T1663" s="48" t="s">
        <v>61</v>
      </c>
    </row>
    <row r="1664" ht="22.5" customHeight="1">
      <c r="A1664" s="41" t="s">
        <v>1191</v>
      </c>
      <c r="B1664" s="44">
        <v>46136.0</v>
      </c>
      <c r="C1664" s="46" t="s">
        <v>1192</v>
      </c>
      <c r="D1664" s="48" t="s">
        <v>3269</v>
      </c>
      <c r="E1664" s="51">
        <v>2.02600000000688E14</v>
      </c>
      <c r="F1664" s="53" t="s">
        <v>146</v>
      </c>
      <c r="G1664" s="57">
        <f t="array" ref="G1664">IF(F1664&lt;&gt;"",INDEX(tb_MainDatabase[Barcode],MATCH(F1664,tb_MainDatabase[Link],0)),"")</f>
        <v>8857128012026</v>
      </c>
      <c r="H1664" s="62" t="str">
        <f t="array" ref="H1664">IF(F1664&lt;&gt;"",INDEX(tb_MainDatabase[Grand],MATCH(F1664,tb_MainDatabase[Link],0)),"")</f>
        <v>EDP</v>
      </c>
      <c r="I1664" s="62" t="str">
        <f t="array" ref="I1664">IF(F1664&lt;&gt;"",INDEX(tb_MainDatabase[Size],MATCH(F1664,tb_MainDatabase[Link],0)),"")</f>
        <v>10 ml.</v>
      </c>
      <c r="J1664" s="65">
        <v>1.0</v>
      </c>
      <c r="K1664" s="57">
        <f t="array" ref="K1664">IF(F1664&lt;&gt;"",INDEX(tb_MainDatabase[ราคา],MATCH(F1664,tb_MainDatabase[Link],0)),"")*J1664</f>
        <v>450</v>
      </c>
      <c r="L1664" s="65">
        <v>450.0</v>
      </c>
      <c r="M1664" s="57">
        <f t="shared" si="2"/>
        <v>0</v>
      </c>
      <c r="N1664" s="75">
        <f t="shared" si="3"/>
        <v>0</v>
      </c>
      <c r="O1664" s="77"/>
      <c r="P1664" s="107"/>
      <c r="Q1664" s="80"/>
      <c r="R1664" s="84">
        <f t="shared" si="4"/>
        <v>0</v>
      </c>
      <c r="S1664" s="84"/>
      <c r="T1664" s="84"/>
    </row>
    <row r="1665" ht="22.5" customHeight="1">
      <c r="A1665" s="41" t="s">
        <v>1191</v>
      </c>
      <c r="B1665" s="44">
        <v>46136.0</v>
      </c>
      <c r="C1665" s="46" t="s">
        <v>1192</v>
      </c>
      <c r="D1665" s="48" t="s">
        <v>3271</v>
      </c>
      <c r="E1665" s="51">
        <v>2.02600000000689E14</v>
      </c>
      <c r="F1665" s="53" t="s">
        <v>81</v>
      </c>
      <c r="G1665" s="57">
        <f t="array" ref="G1665">IF(F1665&lt;&gt;"",INDEX(tb_MainDatabase[Barcode],MATCH(F1665,tb_MainDatabase[Link],0)),"")</f>
        <v>8857128011119</v>
      </c>
      <c r="H1665" s="62" t="str">
        <f t="array" ref="H1665">IF(F1665&lt;&gt;"",INDEX(tb_MainDatabase[Grand],MATCH(F1665,tb_MainDatabase[Link],0)),"")</f>
        <v>EDP</v>
      </c>
      <c r="I1665" s="62" t="str">
        <f t="array" ref="I1665">IF(F1665&lt;&gt;"",INDEX(tb_MainDatabase[Size],MATCH(F1665,tb_MainDatabase[Link],0)),"")</f>
        <v>50 ml.</v>
      </c>
      <c r="J1665" s="65">
        <v>1.0</v>
      </c>
      <c r="K1665" s="57">
        <f t="array" ref="K1665">IF(F1665&lt;&gt;"",INDEX(tb_MainDatabase[ราคา],MATCH(F1665,tb_MainDatabase[Link],0)),"")*J1665</f>
        <v>1890</v>
      </c>
      <c r="L1665" s="65">
        <v>200.0</v>
      </c>
      <c r="M1665" s="57">
        <f t="shared" si="2"/>
        <v>1690</v>
      </c>
      <c r="N1665" s="75">
        <f t="shared" si="3"/>
        <v>1690</v>
      </c>
      <c r="O1665" s="77" t="s">
        <v>370</v>
      </c>
      <c r="P1665" s="142">
        <v>46136.0</v>
      </c>
      <c r="Q1665" s="80">
        <v>0.6979166666666666</v>
      </c>
      <c r="R1665" s="84" t="str">
        <f t="shared" si="4"/>
        <v>1777023930747783710</v>
      </c>
      <c r="S1665" s="84"/>
      <c r="T1665" s="48" t="s">
        <v>3242</v>
      </c>
    </row>
    <row r="1666" ht="22.5" customHeight="1">
      <c r="A1666" s="41" t="s">
        <v>1191</v>
      </c>
      <c r="B1666" s="44">
        <v>46136.0</v>
      </c>
      <c r="C1666" s="46" t="s">
        <v>1192</v>
      </c>
      <c r="D1666" s="48" t="s">
        <v>3271</v>
      </c>
      <c r="E1666" s="51">
        <v>2.02600000000689E14</v>
      </c>
      <c r="F1666" s="53" t="s">
        <v>372</v>
      </c>
      <c r="G1666" s="57">
        <f t="array" ref="G1666">IF(F1666&lt;&gt;"",INDEX(tb_MainDatabase[Barcode],MATCH(F1666,tb_MainDatabase[Link],0)),"")</f>
        <v>8857128012032</v>
      </c>
      <c r="H1666" s="62" t="str">
        <f t="array" ref="H1666">IF(F1666&lt;&gt;"",INDEX(tb_MainDatabase[Grand],MATCH(F1666,tb_MainDatabase[Link],0)),"")</f>
        <v>EDP</v>
      </c>
      <c r="I1666" s="62" t="str">
        <f t="array" ref="I1666">IF(F1666&lt;&gt;"",INDEX(tb_MainDatabase[Size],MATCH(F1666,tb_MainDatabase[Link],0)),"")</f>
        <v>10 ml.</v>
      </c>
      <c r="J1666" s="65">
        <v>1.0</v>
      </c>
      <c r="K1666" s="57">
        <f t="array" ref="K1666">IF(F1666&lt;&gt;"",INDEX(tb_MainDatabase[ราคา],MATCH(F1666,tb_MainDatabase[Link],0)),"")*J1666</f>
        <v>450</v>
      </c>
      <c r="L1666" s="65">
        <v>450.0</v>
      </c>
      <c r="M1666" s="57">
        <f t="shared" si="2"/>
        <v>0</v>
      </c>
      <c r="N1666" s="75">
        <f t="shared" si="3"/>
        <v>0</v>
      </c>
      <c r="O1666" s="77"/>
      <c r="P1666" s="107"/>
      <c r="Q1666" s="80"/>
      <c r="R1666" s="84">
        <f t="shared" si="4"/>
        <v>0</v>
      </c>
      <c r="S1666" s="84"/>
      <c r="T1666" s="84"/>
    </row>
    <row r="1667" ht="22.5" customHeight="1">
      <c r="A1667" s="41" t="s">
        <v>1191</v>
      </c>
      <c r="B1667" s="44">
        <v>46136.0</v>
      </c>
      <c r="C1667" s="46" t="s">
        <v>1192</v>
      </c>
      <c r="D1667" s="48" t="s">
        <v>3272</v>
      </c>
      <c r="E1667" s="51">
        <v>2.0260000000069E14</v>
      </c>
      <c r="F1667" s="53" t="s">
        <v>45</v>
      </c>
      <c r="G1667" s="57">
        <f t="array" ref="G1667">IF(F1667&lt;&gt;"",INDEX(tb_MainDatabase[Barcode],MATCH(F1667,tb_MainDatabase[Link],0)),"")</f>
        <v>8857128011850</v>
      </c>
      <c r="H1667" s="62" t="str">
        <f t="array" ref="H1667">IF(F1667&lt;&gt;"",INDEX(tb_MainDatabase[Grand],MATCH(F1667,tb_MainDatabase[Link],0)),"")</f>
        <v>EDP</v>
      </c>
      <c r="I1667" s="62" t="str">
        <f t="array" ref="I1667">IF(F1667&lt;&gt;"",INDEX(tb_MainDatabase[Size],MATCH(F1667,tb_MainDatabase[Link],0)),"")</f>
        <v>30 ml.</v>
      </c>
      <c r="J1667" s="65">
        <v>1.0</v>
      </c>
      <c r="K1667" s="57">
        <f t="array" ref="K1667">IF(F1667&lt;&gt;"",INDEX(tb_MainDatabase[ราคา],MATCH(F1667,tb_MainDatabase[Link],0)),"")*J1667</f>
        <v>1290</v>
      </c>
      <c r="L1667" s="65">
        <v>100.0</v>
      </c>
      <c r="M1667" s="57">
        <f t="shared" si="2"/>
        <v>1190</v>
      </c>
      <c r="N1667" s="75">
        <f t="shared" si="3"/>
        <v>1590</v>
      </c>
      <c r="O1667" s="77" t="s">
        <v>370</v>
      </c>
      <c r="P1667" s="142">
        <v>46136.0</v>
      </c>
      <c r="Q1667" s="80">
        <v>0.7104166666666667</v>
      </c>
      <c r="R1667" s="84" t="str">
        <f t="shared" si="4"/>
        <v>1777024973233994290</v>
      </c>
      <c r="S1667" s="84"/>
      <c r="T1667" s="48" t="s">
        <v>3242</v>
      </c>
    </row>
    <row r="1668" ht="22.5" customHeight="1">
      <c r="A1668" s="41" t="s">
        <v>1191</v>
      </c>
      <c r="B1668" s="44">
        <v>46136.0</v>
      </c>
      <c r="C1668" s="46" t="s">
        <v>1192</v>
      </c>
      <c r="D1668" s="48" t="s">
        <v>3272</v>
      </c>
      <c r="E1668" s="51">
        <v>2.0260000000069E14</v>
      </c>
      <c r="F1668" s="53" t="s">
        <v>94</v>
      </c>
      <c r="G1668" s="57">
        <f t="array" ref="G1668">IF(F1668&lt;&gt;"",INDEX(tb_MainDatabase[Barcode],MATCH(F1668,tb_MainDatabase[Link],0)),"")</f>
        <v>8857128012039</v>
      </c>
      <c r="H1668" s="62" t="str">
        <f t="array" ref="H1668">IF(F1668&lt;&gt;"",INDEX(tb_MainDatabase[Grand],MATCH(F1668,tb_MainDatabase[Link],0)),"")</f>
        <v>EDP</v>
      </c>
      <c r="I1668" s="62" t="str">
        <f t="array" ref="I1668">IF(F1668&lt;&gt;"",INDEX(tb_MainDatabase[Size],MATCH(F1668,tb_MainDatabase[Link],0)),"")</f>
        <v>10 ml.</v>
      </c>
      <c r="J1668" s="65">
        <v>1.0</v>
      </c>
      <c r="K1668" s="57">
        <f t="array" ref="K1668">IF(F1668&lt;&gt;"",INDEX(tb_MainDatabase[ราคา],MATCH(F1668,tb_MainDatabase[Link],0)),"")*J1668</f>
        <v>450</v>
      </c>
      <c r="L1668" s="65">
        <v>50.0</v>
      </c>
      <c r="M1668" s="57">
        <f t="shared" si="2"/>
        <v>400</v>
      </c>
      <c r="N1668" s="75">
        <f t="shared" si="3"/>
        <v>0</v>
      </c>
      <c r="O1668" s="77"/>
      <c r="P1668" s="107"/>
      <c r="Q1668" s="80"/>
      <c r="R1668" s="84">
        <f t="shared" si="4"/>
        <v>0</v>
      </c>
      <c r="S1668" s="84"/>
      <c r="T1668" s="84"/>
    </row>
    <row r="1669" ht="22.5" customHeight="1">
      <c r="A1669" s="41" t="s">
        <v>1191</v>
      </c>
      <c r="B1669" s="44">
        <v>46136.0</v>
      </c>
      <c r="C1669" s="46" t="s">
        <v>1192</v>
      </c>
      <c r="D1669" s="48" t="s">
        <v>3272</v>
      </c>
      <c r="E1669" s="51">
        <v>2.0260000000069E14</v>
      </c>
      <c r="F1669" s="53" t="s">
        <v>120</v>
      </c>
      <c r="G1669" s="108">
        <f t="array" ref="G1669">IF(F1669&lt;&gt;"",INDEX(tb_MainDatabase[Barcode],MATCH(F1669,tb_MainDatabase[Link],0)),"")</f>
        <v>8857128012160</v>
      </c>
      <c r="H1669" s="62" t="str">
        <f t="array" ref="H1669">IF(F1669&lt;&gt;"",INDEX(tb_MainDatabase[Grand],MATCH(F1669,tb_MainDatabase[Link],0)),"")</f>
        <v>EDP</v>
      </c>
      <c r="I1669" s="62" t="str">
        <f t="array" ref="I1669">IF(F1669&lt;&gt;"",INDEX(tb_MainDatabase[Size],MATCH(F1669,tb_MainDatabase[Link],0)),"")</f>
        <v>10 ml.</v>
      </c>
      <c r="J1669" s="65">
        <v>1.0</v>
      </c>
      <c r="K1669" s="57">
        <f t="array" ref="K1669">IF(F1669&lt;&gt;"",INDEX(tb_MainDatabase[ราคา],MATCH(F1669,tb_MainDatabase[Link],0)),"")*J1669</f>
        <v>450</v>
      </c>
      <c r="L1669" s="65">
        <v>450.0</v>
      </c>
      <c r="M1669" s="57">
        <f t="shared" si="2"/>
        <v>0</v>
      </c>
      <c r="N1669" s="75">
        <f t="shared" si="3"/>
        <v>0</v>
      </c>
      <c r="O1669" s="77"/>
      <c r="P1669" s="107"/>
      <c r="Q1669" s="80"/>
      <c r="R1669" s="84">
        <f t="shared" si="4"/>
        <v>0</v>
      </c>
      <c r="S1669" s="84"/>
      <c r="T1669" s="84"/>
    </row>
    <row r="1670" ht="22.5" customHeight="1">
      <c r="A1670" s="41" t="s">
        <v>1191</v>
      </c>
      <c r="B1670" s="44">
        <v>46136.0</v>
      </c>
      <c r="C1670" s="46" t="s">
        <v>1192</v>
      </c>
      <c r="D1670" s="48" t="s">
        <v>3273</v>
      </c>
      <c r="E1670" s="51">
        <v>2.02600000000691E14</v>
      </c>
      <c r="F1670" s="53" t="s">
        <v>69</v>
      </c>
      <c r="G1670" s="57">
        <f t="array" ref="G1670">IF(F1670&lt;&gt;"",INDEX(tb_MainDatabase[Barcode],MATCH(F1670,tb_MainDatabase[Link],0)),"")</f>
        <v>8857128012022</v>
      </c>
      <c r="H1670" s="62" t="str">
        <f t="array" ref="H1670">IF(F1670&lt;&gt;"",INDEX(tb_MainDatabase[Grand],MATCH(F1670,tb_MainDatabase[Link],0)),"")</f>
        <v>EDP</v>
      </c>
      <c r="I1670" s="62" t="str">
        <f t="array" ref="I1670">IF(F1670&lt;&gt;"",INDEX(tb_MainDatabase[Size],MATCH(F1670,tb_MainDatabase[Link],0)),"")</f>
        <v>30 ml.</v>
      </c>
      <c r="J1670" s="65">
        <v>1.0</v>
      </c>
      <c r="K1670" s="57">
        <f t="array" ref="K1670">IF(F1670&lt;&gt;"",INDEX(tb_MainDatabase[ราคา],MATCH(F1670,tb_MainDatabase[Link],0)),"")*J1670</f>
        <v>1290</v>
      </c>
      <c r="L1670" s="65">
        <v>100.0</v>
      </c>
      <c r="M1670" s="57">
        <f t="shared" si="2"/>
        <v>1190</v>
      </c>
      <c r="N1670" s="75">
        <f t="shared" si="3"/>
        <v>1590</v>
      </c>
      <c r="O1670" s="77" t="s">
        <v>370</v>
      </c>
      <c r="P1670" s="142">
        <v>46136.0</v>
      </c>
      <c r="Q1670" s="80">
        <v>0.7111111111111111</v>
      </c>
      <c r="R1670" s="84" t="str">
        <f t="shared" si="4"/>
        <v>1777025045887587546</v>
      </c>
      <c r="S1670" s="84"/>
      <c r="T1670" s="48" t="s">
        <v>3242</v>
      </c>
    </row>
    <row r="1671" ht="22.5" customHeight="1">
      <c r="A1671" s="41" t="s">
        <v>1191</v>
      </c>
      <c r="B1671" s="44">
        <v>46136.0</v>
      </c>
      <c r="C1671" s="46" t="s">
        <v>1192</v>
      </c>
      <c r="D1671" s="48" t="s">
        <v>3273</v>
      </c>
      <c r="E1671" s="51">
        <v>2.02600000000691E14</v>
      </c>
      <c r="F1671" s="53" t="s">
        <v>252</v>
      </c>
      <c r="G1671" s="57">
        <f t="array" ref="G1671">IF(F1671&lt;&gt;"",INDEX(tb_MainDatabase[Barcode],MATCH(F1671,tb_MainDatabase[Link],0)),"")</f>
        <v>8857128012035</v>
      </c>
      <c r="H1671" s="62" t="str">
        <f t="array" ref="H1671">IF(F1671&lt;&gt;"",INDEX(tb_MainDatabase[Grand],MATCH(F1671,tb_MainDatabase[Link],0)),"")</f>
        <v>EDP</v>
      </c>
      <c r="I1671" s="62" t="str">
        <f t="array" ref="I1671">IF(F1671&lt;&gt;"",INDEX(tb_MainDatabase[Size],MATCH(F1671,tb_MainDatabase[Link],0)),"")</f>
        <v>10 ml.</v>
      </c>
      <c r="J1671" s="65">
        <v>1.0</v>
      </c>
      <c r="K1671" s="57">
        <f t="array" ref="K1671">IF(F1671&lt;&gt;"",INDEX(tb_MainDatabase[ราคา],MATCH(F1671,tb_MainDatabase[Link],0)),"")*J1671</f>
        <v>450</v>
      </c>
      <c r="L1671" s="65">
        <v>50.0</v>
      </c>
      <c r="M1671" s="57">
        <f t="shared" si="2"/>
        <v>400</v>
      </c>
      <c r="N1671" s="75">
        <f t="shared" si="3"/>
        <v>0</v>
      </c>
      <c r="O1671" s="77"/>
      <c r="P1671" s="107"/>
      <c r="Q1671" s="80"/>
      <c r="R1671" s="84">
        <f t="shared" si="4"/>
        <v>0</v>
      </c>
      <c r="S1671" s="84"/>
      <c r="T1671" s="84"/>
    </row>
    <row r="1672" ht="22.5" customHeight="1">
      <c r="A1672" s="41" t="s">
        <v>1191</v>
      </c>
      <c r="B1672" s="44">
        <v>46136.0</v>
      </c>
      <c r="C1672" s="46" t="s">
        <v>1192</v>
      </c>
      <c r="D1672" s="48" t="s">
        <v>3273</v>
      </c>
      <c r="E1672" s="51">
        <v>2.02600000000691E14</v>
      </c>
      <c r="F1672" s="53" t="s">
        <v>141</v>
      </c>
      <c r="G1672" s="57">
        <f t="array" ref="G1672">IF(F1672&lt;&gt;"",INDEX(tb_MainDatabase[Barcode],MATCH(F1672,tb_MainDatabase[Link],0)),"")</f>
        <v>8857128012037</v>
      </c>
      <c r="H1672" s="62" t="str">
        <f t="array" ref="H1672">IF(F1672&lt;&gt;"",INDEX(tb_MainDatabase[Grand],MATCH(F1672,tb_MainDatabase[Link],0)),"")</f>
        <v>EDP</v>
      </c>
      <c r="I1672" s="62" t="str">
        <f t="array" ref="I1672">IF(F1672&lt;&gt;"",INDEX(tb_MainDatabase[Size],MATCH(F1672,tb_MainDatabase[Link],0)),"")</f>
        <v>10 ml.</v>
      </c>
      <c r="J1672" s="65">
        <v>1.0</v>
      </c>
      <c r="K1672" s="57">
        <f t="array" ref="K1672">IF(F1672&lt;&gt;"",INDEX(tb_MainDatabase[ราคา],MATCH(F1672,tb_MainDatabase[Link],0)),"")*J1672</f>
        <v>450</v>
      </c>
      <c r="L1672" s="65">
        <v>450.0</v>
      </c>
      <c r="M1672" s="57">
        <f t="shared" si="2"/>
        <v>0</v>
      </c>
      <c r="N1672" s="75">
        <f t="shared" si="3"/>
        <v>0</v>
      </c>
      <c r="O1672" s="77"/>
      <c r="P1672" s="107"/>
      <c r="Q1672" s="80"/>
      <c r="R1672" s="84">
        <f t="shared" si="4"/>
        <v>0</v>
      </c>
      <c r="S1672" s="84"/>
      <c r="T1672" s="84"/>
    </row>
    <row r="1673" ht="22.5" customHeight="1">
      <c r="A1673" s="41" t="s">
        <v>1191</v>
      </c>
      <c r="B1673" s="44">
        <v>46136.0</v>
      </c>
      <c r="C1673" s="46" t="s">
        <v>1192</v>
      </c>
      <c r="D1673" s="48" t="s">
        <v>3274</v>
      </c>
      <c r="E1673" s="51">
        <v>2.02600000000692E14</v>
      </c>
      <c r="F1673" s="53" t="s">
        <v>309</v>
      </c>
      <c r="G1673" s="57">
        <f t="array" ref="G1673">IF(F1673&lt;&gt;"",INDEX(tb_MainDatabase[Barcode],MATCH(F1673,tb_MainDatabase[Link],0)),"")</f>
        <v>8857128012007</v>
      </c>
      <c r="H1673" s="62" t="str">
        <f t="array" ref="H1673">IF(F1673&lt;&gt;"",INDEX(tb_MainDatabase[Grand],MATCH(F1673,tb_MainDatabase[Link],0)),"")</f>
        <v>EDP+</v>
      </c>
      <c r="I1673" s="62" t="str">
        <f t="array" ref="I1673">IF(F1673&lt;&gt;"",INDEX(tb_MainDatabase[Size],MATCH(F1673,tb_MainDatabase[Link],0)),"")</f>
        <v>30 ml.</v>
      </c>
      <c r="J1673" s="65">
        <v>1.0</v>
      </c>
      <c r="K1673" s="57">
        <f t="array" ref="K1673">IF(F1673&lt;&gt;"",INDEX(tb_MainDatabase[ราคา],MATCH(F1673,tb_MainDatabase[Link],0)),"")*J1673</f>
        <v>1890</v>
      </c>
      <c r="L1673" s="65">
        <v>100.0</v>
      </c>
      <c r="M1673" s="57">
        <f t="shared" si="2"/>
        <v>1790</v>
      </c>
      <c r="N1673" s="75">
        <f t="shared" si="3"/>
        <v>1790</v>
      </c>
      <c r="O1673" s="77" t="s">
        <v>133</v>
      </c>
      <c r="P1673" s="142">
        <v>46136.0</v>
      </c>
      <c r="Q1673" s="80">
        <v>0.7611111111111111</v>
      </c>
      <c r="R1673" s="84" t="str">
        <f t="shared" si="4"/>
        <v>1777029360547898220</v>
      </c>
      <c r="S1673" s="84"/>
      <c r="T1673" s="48" t="s">
        <v>3242</v>
      </c>
    </row>
    <row r="1674" ht="22.5" customHeight="1">
      <c r="A1674" s="41" t="s">
        <v>1191</v>
      </c>
      <c r="B1674" s="44">
        <v>46136.0</v>
      </c>
      <c r="C1674" s="46" t="s">
        <v>1192</v>
      </c>
      <c r="D1674" s="48" t="s">
        <v>3274</v>
      </c>
      <c r="E1674" s="51">
        <v>2.02600000000692E14</v>
      </c>
      <c r="F1674" s="53" t="s">
        <v>255</v>
      </c>
      <c r="G1674" s="57">
        <f t="array" ref="G1674">IF(F1674&lt;&gt;"",INDEX(tb_MainDatabase[Barcode],MATCH(F1674,tb_MainDatabase[Link],0)),"")</f>
        <v>8857128012047</v>
      </c>
      <c r="H1674" s="62" t="str">
        <f t="array" ref="H1674">IF(F1674&lt;&gt;"",INDEX(tb_MainDatabase[Grand],MATCH(F1674,tb_MainDatabase[Link],0)),"")</f>
        <v>EDP</v>
      </c>
      <c r="I1674" s="62" t="str">
        <f t="array" ref="I1674">IF(F1674&lt;&gt;"",INDEX(tb_MainDatabase[Size],MATCH(F1674,tb_MainDatabase[Link],0)),"")</f>
        <v>10 ml.</v>
      </c>
      <c r="J1674" s="65">
        <v>1.0</v>
      </c>
      <c r="K1674" s="57">
        <f t="array" ref="K1674">IF(F1674&lt;&gt;"",INDEX(tb_MainDatabase[ราคา],MATCH(F1674,tb_MainDatabase[Link],0)),"")*J1674</f>
        <v>450</v>
      </c>
      <c r="L1674" s="65">
        <v>450.0</v>
      </c>
      <c r="M1674" s="57">
        <f t="shared" si="2"/>
        <v>0</v>
      </c>
      <c r="N1674" s="75">
        <f t="shared" si="3"/>
        <v>0</v>
      </c>
      <c r="O1674" s="77"/>
      <c r="P1674" s="107"/>
      <c r="Q1674" s="80"/>
      <c r="R1674" s="84">
        <f t="shared" si="4"/>
        <v>0</v>
      </c>
      <c r="S1674" s="84"/>
      <c r="T1674" s="84"/>
    </row>
    <row r="1675" ht="22.5" customHeight="1">
      <c r="A1675" s="41" t="s">
        <v>1191</v>
      </c>
      <c r="B1675" s="44">
        <v>46136.0</v>
      </c>
      <c r="C1675" s="46" t="s">
        <v>1192</v>
      </c>
      <c r="D1675" s="48" t="s">
        <v>3278</v>
      </c>
      <c r="E1675" s="51">
        <v>2.02600000000693E14</v>
      </c>
      <c r="F1675" s="53" t="s">
        <v>288</v>
      </c>
      <c r="G1675" s="57">
        <f t="array" ref="G1675">IF(F1675&lt;&gt;"",INDEX(tb_MainDatabase[Barcode],MATCH(F1675,tb_MainDatabase[Link],0)),"")</f>
        <v>8857128012062</v>
      </c>
      <c r="H1675" s="62" t="str">
        <f t="array" ref="H1675">IF(F1675&lt;&gt;"",INDEX(tb_MainDatabase[Grand],MATCH(F1675,tb_MainDatabase[Link],0)),"")</f>
        <v>EDP</v>
      </c>
      <c r="I1675" s="62" t="str">
        <f t="array" ref="I1675">IF(F1675&lt;&gt;"",INDEX(tb_MainDatabase[Size],MATCH(F1675,tb_MainDatabase[Link],0)),"")</f>
        <v>10 ml.</v>
      </c>
      <c r="J1675" s="65">
        <v>1.0</v>
      </c>
      <c r="K1675" s="57">
        <f t="array" ref="K1675">IF(F1675&lt;&gt;"",INDEX(tb_MainDatabase[ราคา],MATCH(F1675,tb_MainDatabase[Link],0)),"")*J1675</f>
        <v>450</v>
      </c>
      <c r="L1675" s="65">
        <v>50.0</v>
      </c>
      <c r="M1675" s="57">
        <f t="shared" si="2"/>
        <v>400</v>
      </c>
      <c r="N1675" s="75">
        <f t="shared" si="3"/>
        <v>400</v>
      </c>
      <c r="O1675" s="77" t="s">
        <v>370</v>
      </c>
      <c r="P1675" s="142">
        <v>46136.0</v>
      </c>
      <c r="Q1675" s="80">
        <v>0.8402777777777778</v>
      </c>
      <c r="R1675" s="84" t="str">
        <f t="shared" si="4"/>
        <v>1777036246390851813</v>
      </c>
      <c r="S1675" s="84"/>
      <c r="T1675" s="48" t="s">
        <v>61</v>
      </c>
    </row>
    <row r="1676" ht="22.5" customHeight="1">
      <c r="A1676" s="41" t="s">
        <v>1191</v>
      </c>
      <c r="B1676" s="44">
        <v>46136.0</v>
      </c>
      <c r="C1676" s="46" t="s">
        <v>1192</v>
      </c>
      <c r="D1676" s="48" t="s">
        <v>3279</v>
      </c>
      <c r="E1676" s="51">
        <v>2.02600000000694E14</v>
      </c>
      <c r="F1676" s="53" t="s">
        <v>400</v>
      </c>
      <c r="G1676" s="57">
        <f t="array" ref="G1676">IF(F1676&lt;&gt;"",INDEX(tb_MainDatabase[Barcode],MATCH(F1676,tb_MainDatabase[Link],0)),"")</f>
        <v>8857128012122</v>
      </c>
      <c r="H1676" s="62" t="str">
        <f t="array" ref="H1676">IF(F1676&lt;&gt;"",INDEX(tb_MainDatabase[Grand],MATCH(F1676,tb_MainDatabase[Link],0)),"")</f>
        <v>EDP+</v>
      </c>
      <c r="I1676" s="62" t="str">
        <f t="array" ref="I1676">IF(F1676&lt;&gt;"",INDEX(tb_MainDatabase[Size],MATCH(F1676,tb_MainDatabase[Link],0)),"")</f>
        <v>10 ml.</v>
      </c>
      <c r="J1676" s="65">
        <v>1.0</v>
      </c>
      <c r="K1676" s="57">
        <f t="array" ref="K1676">IF(F1676&lt;&gt;"",INDEX(tb_MainDatabase[ราคา],MATCH(F1676,tb_MainDatabase[Link],0)),"")*J1676</f>
        <v>650</v>
      </c>
      <c r="L1676" s="65">
        <v>50.0</v>
      </c>
      <c r="M1676" s="57">
        <f t="shared" si="2"/>
        <v>600</v>
      </c>
      <c r="N1676" s="75">
        <f t="shared" si="3"/>
        <v>600</v>
      </c>
      <c r="O1676" s="77" t="s">
        <v>133</v>
      </c>
      <c r="P1676" s="142">
        <v>46136.0</v>
      </c>
      <c r="Q1676" s="80">
        <v>0.8645833333333334</v>
      </c>
      <c r="R1676" s="84" t="str">
        <f t="shared" si="4"/>
        <v>1777038301755953132</v>
      </c>
      <c r="S1676" s="84"/>
      <c r="T1676" s="48" t="s">
        <v>3242</v>
      </c>
    </row>
    <row r="1677" ht="22.5" customHeight="1">
      <c r="A1677" s="41" t="s">
        <v>1191</v>
      </c>
      <c r="B1677" s="44">
        <v>46137.0</v>
      </c>
      <c r="C1677" s="46" t="s">
        <v>3280</v>
      </c>
      <c r="D1677" s="48" t="s">
        <v>3281</v>
      </c>
      <c r="E1677" s="51">
        <v>2.02600000000695E14</v>
      </c>
      <c r="F1677" s="53" t="s">
        <v>86</v>
      </c>
      <c r="G1677" s="57">
        <f t="array" ref="G1677">IF(F1677&lt;&gt;"",INDEX(tb_MainDatabase[Barcode],MATCH(F1677,tb_MainDatabase[Link],0)),"")</f>
        <v>8857128012041</v>
      </c>
      <c r="H1677" s="62" t="str">
        <f t="array" ref="H1677">IF(F1677&lt;&gt;"",INDEX(tb_MainDatabase[Grand],MATCH(F1677,tb_MainDatabase[Link],0)),"")</f>
        <v>EDP</v>
      </c>
      <c r="I1677" s="62" t="str">
        <f t="array" ref="I1677">IF(F1677&lt;&gt;"",INDEX(tb_MainDatabase[Size],MATCH(F1677,tb_MainDatabase[Link],0)),"")</f>
        <v>10 ml.</v>
      </c>
      <c r="J1677" s="65">
        <v>1.0</v>
      </c>
      <c r="K1677" s="57">
        <f t="array" ref="K1677">IF(F1677&lt;&gt;"",INDEX(tb_MainDatabase[ราคา],MATCH(F1677,tb_MainDatabase[Link],0)),"")*J1677</f>
        <v>450</v>
      </c>
      <c r="L1677" s="65">
        <v>50.0</v>
      </c>
      <c r="M1677" s="57">
        <f t="shared" si="2"/>
        <v>400</v>
      </c>
      <c r="N1677" s="75">
        <f t="shared" si="3"/>
        <v>400</v>
      </c>
      <c r="O1677" s="77" t="s">
        <v>133</v>
      </c>
      <c r="P1677" s="142">
        <v>46137.0</v>
      </c>
      <c r="Q1677" s="80">
        <v>0.4534722222222222</v>
      </c>
      <c r="R1677" s="84" t="str">
        <f t="shared" si="4"/>
        <v>1777089210559119797</v>
      </c>
      <c r="S1677" s="84"/>
      <c r="T1677" s="48" t="s">
        <v>3242</v>
      </c>
    </row>
    <row r="1678" ht="22.5" customHeight="1">
      <c r="A1678" s="41" t="s">
        <v>1191</v>
      </c>
      <c r="B1678" s="44">
        <v>46137.0</v>
      </c>
      <c r="C1678" s="46" t="s">
        <v>3280</v>
      </c>
      <c r="D1678" s="48" t="s">
        <v>3282</v>
      </c>
      <c r="E1678" s="51">
        <v>2.02600000000696E14</v>
      </c>
      <c r="F1678" s="53" t="s">
        <v>77</v>
      </c>
      <c r="G1678" s="57">
        <f t="array" ref="G1678">IF(F1678&lt;&gt;"",INDEX(tb_MainDatabase[Barcode],MATCH(F1678,tb_MainDatabase[Link],0)),"")</f>
        <v>8857128012030</v>
      </c>
      <c r="H1678" s="62" t="str">
        <f t="array" ref="H1678">IF(F1678&lt;&gt;"",INDEX(tb_MainDatabase[Grand],MATCH(F1678,tb_MainDatabase[Link],0)),"")</f>
        <v>EDP</v>
      </c>
      <c r="I1678" s="62" t="str">
        <f t="array" ref="I1678">IF(F1678&lt;&gt;"",INDEX(tb_MainDatabase[Size],MATCH(F1678,tb_MainDatabase[Link],0)),"")</f>
        <v>10 ml.</v>
      </c>
      <c r="J1678" s="65">
        <v>1.0</v>
      </c>
      <c r="K1678" s="57">
        <f t="array" ref="K1678">IF(F1678&lt;&gt;"",INDEX(tb_MainDatabase[ราคา],MATCH(F1678,tb_MainDatabase[Link],0)),"")*J1678</f>
        <v>450</v>
      </c>
      <c r="L1678" s="65">
        <v>50.0</v>
      </c>
      <c r="M1678" s="57">
        <f t="shared" si="2"/>
        <v>400</v>
      </c>
      <c r="N1678" s="75">
        <f t="shared" si="3"/>
        <v>1200</v>
      </c>
      <c r="O1678" s="77" t="s">
        <v>133</v>
      </c>
      <c r="P1678" s="142">
        <v>46137.0</v>
      </c>
      <c r="Q1678" s="80">
        <v>0.5444444444444444</v>
      </c>
      <c r="R1678" s="84" t="str">
        <f t="shared" si="4"/>
        <v>1777096989557768515</v>
      </c>
      <c r="S1678" s="84"/>
      <c r="T1678" s="48" t="s">
        <v>61</v>
      </c>
    </row>
    <row r="1679" ht="22.5" customHeight="1">
      <c r="A1679" s="41" t="s">
        <v>1191</v>
      </c>
      <c r="B1679" s="44">
        <v>46137.0</v>
      </c>
      <c r="C1679" s="46" t="s">
        <v>3280</v>
      </c>
      <c r="D1679" s="48" t="s">
        <v>3282</v>
      </c>
      <c r="E1679" s="51">
        <v>2.02600000000696E14</v>
      </c>
      <c r="F1679" s="53" t="s">
        <v>94</v>
      </c>
      <c r="G1679" s="57">
        <f t="array" ref="G1679">IF(F1679&lt;&gt;"",INDEX(tb_MainDatabase[Barcode],MATCH(F1679,tb_MainDatabase[Link],0)),"")</f>
        <v>8857128012039</v>
      </c>
      <c r="H1679" s="62" t="str">
        <f t="array" ref="H1679">IF(F1679&lt;&gt;"",INDEX(tb_MainDatabase[Grand],MATCH(F1679,tb_MainDatabase[Link],0)),"")</f>
        <v>EDP</v>
      </c>
      <c r="I1679" s="62" t="str">
        <f t="array" ref="I1679">IF(F1679&lt;&gt;"",INDEX(tb_MainDatabase[Size],MATCH(F1679,tb_MainDatabase[Link],0)),"")</f>
        <v>10 ml.</v>
      </c>
      <c r="J1679" s="65">
        <v>1.0</v>
      </c>
      <c r="K1679" s="57">
        <f t="array" ref="K1679">IF(F1679&lt;&gt;"",INDEX(tb_MainDatabase[ราคา],MATCH(F1679,tb_MainDatabase[Link],0)),"")*J1679</f>
        <v>450</v>
      </c>
      <c r="L1679" s="65">
        <v>50.0</v>
      </c>
      <c r="M1679" s="57">
        <f t="shared" si="2"/>
        <v>400</v>
      </c>
      <c r="N1679" s="75">
        <f t="shared" si="3"/>
        <v>0</v>
      </c>
      <c r="O1679" s="77"/>
      <c r="P1679" s="107"/>
      <c r="Q1679" s="80"/>
      <c r="R1679" s="84">
        <f t="shared" si="4"/>
        <v>0</v>
      </c>
      <c r="S1679" s="84"/>
      <c r="T1679" s="84"/>
    </row>
    <row r="1680" ht="22.5" customHeight="1">
      <c r="A1680" s="41" t="s">
        <v>1191</v>
      </c>
      <c r="B1680" s="44">
        <v>46137.0</v>
      </c>
      <c r="C1680" s="46" t="s">
        <v>3280</v>
      </c>
      <c r="D1680" s="48" t="s">
        <v>3282</v>
      </c>
      <c r="E1680" s="51">
        <v>2.02600000000696E14</v>
      </c>
      <c r="F1680" s="53" t="s">
        <v>120</v>
      </c>
      <c r="G1680" s="108">
        <f t="array" ref="G1680">IF(F1680&lt;&gt;"",INDEX(tb_MainDatabase[Barcode],MATCH(F1680,tb_MainDatabase[Link],0)),"")</f>
        <v>8857128012160</v>
      </c>
      <c r="H1680" s="62" t="str">
        <f t="array" ref="H1680">IF(F1680&lt;&gt;"",INDEX(tb_MainDatabase[Grand],MATCH(F1680,tb_MainDatabase[Link],0)),"")</f>
        <v>EDP</v>
      </c>
      <c r="I1680" s="62" t="str">
        <f t="array" ref="I1680">IF(F1680&lt;&gt;"",INDEX(tb_MainDatabase[Size],MATCH(F1680,tb_MainDatabase[Link],0)),"")</f>
        <v>10 ml.</v>
      </c>
      <c r="J1680" s="65">
        <v>1.0</v>
      </c>
      <c r="K1680" s="57">
        <f t="array" ref="K1680">IF(F1680&lt;&gt;"",INDEX(tb_MainDatabase[ราคา],MATCH(F1680,tb_MainDatabase[Link],0)),"")*J1680</f>
        <v>450</v>
      </c>
      <c r="L1680" s="65">
        <v>50.0</v>
      </c>
      <c r="M1680" s="57">
        <f t="shared" si="2"/>
        <v>400</v>
      </c>
      <c r="N1680" s="75">
        <f t="shared" si="3"/>
        <v>0</v>
      </c>
      <c r="O1680" s="77"/>
      <c r="P1680" s="107"/>
      <c r="Q1680" s="80"/>
      <c r="R1680" s="84">
        <f t="shared" si="4"/>
        <v>0</v>
      </c>
      <c r="S1680" s="84"/>
      <c r="T1680" s="84"/>
    </row>
    <row r="1681" ht="22.5" customHeight="1">
      <c r="A1681" s="41" t="s">
        <v>1191</v>
      </c>
      <c r="B1681" s="44">
        <v>46137.0</v>
      </c>
      <c r="C1681" s="46" t="s">
        <v>3280</v>
      </c>
      <c r="D1681" s="48" t="s">
        <v>3282</v>
      </c>
      <c r="E1681" s="51">
        <v>2.02600000000696E14</v>
      </c>
      <c r="F1681" s="53" t="s">
        <v>809</v>
      </c>
      <c r="G1681" s="57">
        <f t="array" ref="G1681">IF(F1681&lt;&gt;"",INDEX(tb_MainDatabase[Barcode],MATCH(F1681,tb_MainDatabase[Link],0)),"")</f>
        <v>8857128012038</v>
      </c>
      <c r="H1681" s="62" t="str">
        <f t="array" ref="H1681">IF(F1681&lt;&gt;"",INDEX(tb_MainDatabase[Grand],MATCH(F1681,tb_MainDatabase[Link],0)),"")</f>
        <v>EDP</v>
      </c>
      <c r="I1681" s="62" t="str">
        <f t="array" ref="I1681">IF(F1681&lt;&gt;"",INDEX(tb_MainDatabase[Size],MATCH(F1681,tb_MainDatabase[Link],0)),"")</f>
        <v>4 ml.</v>
      </c>
      <c r="J1681" s="65">
        <v>1.0</v>
      </c>
      <c r="K1681" s="57">
        <f t="array" ref="K1681">IF(F1681&lt;&gt;"",INDEX(tb_MainDatabase[ราคา],MATCH(F1681,tb_MainDatabase[Link],0)),"")*J1681</f>
        <v>179</v>
      </c>
      <c r="L1681" s="65">
        <v>179.0</v>
      </c>
      <c r="M1681" s="57">
        <f t="shared" si="2"/>
        <v>0</v>
      </c>
      <c r="N1681" s="75">
        <f t="shared" si="3"/>
        <v>0</v>
      </c>
      <c r="O1681" s="77"/>
      <c r="P1681" s="107"/>
      <c r="Q1681" s="80"/>
      <c r="R1681" s="84">
        <f t="shared" si="4"/>
        <v>0</v>
      </c>
      <c r="S1681" s="84"/>
      <c r="T1681" s="84"/>
    </row>
    <row r="1682" ht="22.5" customHeight="1">
      <c r="A1682" s="41" t="s">
        <v>1191</v>
      </c>
      <c r="B1682" s="44">
        <v>46137.0</v>
      </c>
      <c r="C1682" s="46" t="s">
        <v>3280</v>
      </c>
      <c r="D1682" s="48" t="s">
        <v>3283</v>
      </c>
      <c r="E1682" s="51">
        <v>2.02600000000697E14</v>
      </c>
      <c r="F1682" s="53" t="s">
        <v>451</v>
      </c>
      <c r="G1682" s="57">
        <f t="array" ref="G1682">IF(F1682&lt;&gt;"",INDEX(tb_MainDatabase[Barcode],MATCH(F1682,tb_MainDatabase[Link],0)),"")</f>
        <v>8857128011867</v>
      </c>
      <c r="H1682" s="62" t="str">
        <f t="array" ref="H1682">IF(F1682&lt;&gt;"",INDEX(tb_MainDatabase[Grand],MATCH(F1682,tb_MainDatabase[Link],0)),"")</f>
        <v>EDP</v>
      </c>
      <c r="I1682" s="62" t="str">
        <f t="array" ref="I1682">IF(F1682&lt;&gt;"",INDEX(tb_MainDatabase[Size],MATCH(F1682,tb_MainDatabase[Link],0)),"")</f>
        <v>30 ml.</v>
      </c>
      <c r="J1682" s="65">
        <v>1.0</v>
      </c>
      <c r="K1682" s="57">
        <f t="array" ref="K1682">IF(F1682&lt;&gt;"",INDEX(tb_MainDatabase[ราคา],MATCH(F1682,tb_MainDatabase[Link],0)),"")*J1682</f>
        <v>1290</v>
      </c>
      <c r="L1682" s="65">
        <v>100.0</v>
      </c>
      <c r="M1682" s="57">
        <f t="shared" si="2"/>
        <v>1190</v>
      </c>
      <c r="N1682" s="75">
        <f t="shared" si="3"/>
        <v>1190</v>
      </c>
      <c r="O1682" s="77" t="s">
        <v>370</v>
      </c>
      <c r="P1682" s="142">
        <v>46137.0</v>
      </c>
      <c r="Q1682" s="80">
        <v>0.5631944444444444</v>
      </c>
      <c r="R1682" s="84" t="str">
        <f t="shared" si="4"/>
        <v>1777098567356350271</v>
      </c>
      <c r="S1682" s="84"/>
      <c r="T1682" s="48" t="s">
        <v>3242</v>
      </c>
    </row>
    <row r="1683" ht="22.5" customHeight="1">
      <c r="A1683" s="41" t="s">
        <v>1191</v>
      </c>
      <c r="B1683" s="44">
        <v>46137.0</v>
      </c>
      <c r="C1683" s="46" t="s">
        <v>3280</v>
      </c>
      <c r="D1683" s="48" t="s">
        <v>3283</v>
      </c>
      <c r="E1683" s="51">
        <v>2.02600000000697E14</v>
      </c>
      <c r="F1683" s="53" t="s">
        <v>809</v>
      </c>
      <c r="G1683" s="57">
        <f t="array" ref="G1683">IF(F1683&lt;&gt;"",INDEX(tb_MainDatabase[Barcode],MATCH(F1683,tb_MainDatabase[Link],0)),"")</f>
        <v>8857128012038</v>
      </c>
      <c r="H1683" s="62" t="str">
        <f t="array" ref="H1683">IF(F1683&lt;&gt;"",INDEX(tb_MainDatabase[Grand],MATCH(F1683,tb_MainDatabase[Link],0)),"")</f>
        <v>EDP</v>
      </c>
      <c r="I1683" s="62" t="str">
        <f t="array" ref="I1683">IF(F1683&lt;&gt;"",INDEX(tb_MainDatabase[Size],MATCH(F1683,tb_MainDatabase[Link],0)),"")</f>
        <v>4 ml.</v>
      </c>
      <c r="J1683" s="65">
        <v>1.0</v>
      </c>
      <c r="K1683" s="57">
        <f t="array" ref="K1683">IF(F1683&lt;&gt;"",INDEX(tb_MainDatabase[ราคา],MATCH(F1683,tb_MainDatabase[Link],0)),"")*J1683</f>
        <v>179</v>
      </c>
      <c r="L1683" s="65">
        <v>179.0</v>
      </c>
      <c r="M1683" s="57">
        <f t="shared" si="2"/>
        <v>0</v>
      </c>
      <c r="N1683" s="75">
        <f t="shared" si="3"/>
        <v>0</v>
      </c>
      <c r="O1683" s="77"/>
      <c r="P1683" s="107"/>
      <c r="Q1683" s="80"/>
      <c r="R1683" s="84">
        <f t="shared" si="4"/>
        <v>0</v>
      </c>
      <c r="S1683" s="84"/>
      <c r="T1683" s="84"/>
    </row>
    <row r="1684" ht="22.5" customHeight="1">
      <c r="A1684" s="41" t="s">
        <v>1191</v>
      </c>
      <c r="B1684" s="44">
        <v>46137.0</v>
      </c>
      <c r="C1684" s="46" t="s">
        <v>3280</v>
      </c>
      <c r="D1684" s="48" t="s">
        <v>3284</v>
      </c>
      <c r="E1684" s="51">
        <v>2.02600000000698E14</v>
      </c>
      <c r="F1684" s="53" t="s">
        <v>210</v>
      </c>
      <c r="G1684" s="57">
        <f t="array" ref="G1684">IF(F1684&lt;&gt;"",INDEX(tb_MainDatabase[Barcode],MATCH(F1684,tb_MainDatabase[Link],0)),"")</f>
        <v>8857128012101</v>
      </c>
      <c r="H1684" s="62" t="str">
        <f t="array" ref="H1684">IF(F1684&lt;&gt;"",INDEX(tb_MainDatabase[Grand],MATCH(F1684,tb_MainDatabase[Link],0)),"")</f>
        <v>EDP+</v>
      </c>
      <c r="I1684" s="62" t="str">
        <f t="array" ref="I1684">IF(F1684&lt;&gt;"",INDEX(tb_MainDatabase[Size],MATCH(F1684,tb_MainDatabase[Link],0)),"")</f>
        <v>10 ml.</v>
      </c>
      <c r="J1684" s="65">
        <v>1.0</v>
      </c>
      <c r="K1684" s="57">
        <f t="array" ref="K1684">IF(F1684&lt;&gt;"",INDEX(tb_MainDatabase[ราคา],MATCH(F1684,tb_MainDatabase[Link],0)),"")*J1684</f>
        <v>650</v>
      </c>
      <c r="L1684" s="65">
        <v>50.0</v>
      </c>
      <c r="M1684" s="57">
        <f t="shared" si="2"/>
        <v>600</v>
      </c>
      <c r="N1684" s="75">
        <f t="shared" si="3"/>
        <v>1600</v>
      </c>
      <c r="O1684" s="77" t="s">
        <v>60</v>
      </c>
      <c r="P1684" s="142">
        <v>46137.0</v>
      </c>
      <c r="Q1684" s="80">
        <v>0.6722222222222223</v>
      </c>
      <c r="R1684" s="84" t="str">
        <f t="shared" si="4"/>
        <v>1777108062133785050</v>
      </c>
      <c r="S1684" s="84"/>
      <c r="T1684" s="48" t="s">
        <v>61</v>
      </c>
    </row>
    <row r="1685" ht="22.5" customHeight="1">
      <c r="A1685" s="41" t="s">
        <v>1191</v>
      </c>
      <c r="B1685" s="44">
        <v>46137.0</v>
      </c>
      <c r="C1685" s="46" t="s">
        <v>3280</v>
      </c>
      <c r="D1685" s="48" t="s">
        <v>3284</v>
      </c>
      <c r="E1685" s="51">
        <v>2.02600000000698E14</v>
      </c>
      <c r="F1685" s="53" t="s">
        <v>180</v>
      </c>
      <c r="G1685" s="57">
        <f t="array" ref="G1685">IF(F1685&lt;&gt;"",INDEX(tb_MainDatabase[Barcode],MATCH(F1685,tb_MainDatabase[Link],0)),"")</f>
        <v>8857128012108</v>
      </c>
      <c r="H1685" s="62" t="str">
        <f t="array" ref="H1685">IF(F1685&lt;&gt;"",INDEX(tb_MainDatabase[Grand],MATCH(F1685,tb_MainDatabase[Link],0)),"")</f>
        <v>EDP+</v>
      </c>
      <c r="I1685" s="62" t="str">
        <f t="array" ref="I1685">IF(F1685&lt;&gt;"",INDEX(tb_MainDatabase[Size],MATCH(F1685,tb_MainDatabase[Link],0)),"")</f>
        <v>10 ml.</v>
      </c>
      <c r="J1685" s="65">
        <v>1.0</v>
      </c>
      <c r="K1685" s="57">
        <f t="array" ref="K1685">IF(F1685&lt;&gt;"",INDEX(tb_MainDatabase[ราคา],MATCH(F1685,tb_MainDatabase[Link],0)),"")*J1685</f>
        <v>650</v>
      </c>
      <c r="L1685" s="65">
        <v>50.0</v>
      </c>
      <c r="M1685" s="57">
        <f t="shared" si="2"/>
        <v>600</v>
      </c>
      <c r="N1685" s="75">
        <f t="shared" si="3"/>
        <v>0</v>
      </c>
      <c r="O1685" s="77"/>
      <c r="P1685" s="107"/>
      <c r="Q1685" s="80"/>
      <c r="R1685" s="84">
        <f t="shared" si="4"/>
        <v>0</v>
      </c>
      <c r="S1685" s="84"/>
      <c r="T1685" s="84"/>
    </row>
    <row r="1686" ht="22.5" customHeight="1">
      <c r="A1686" s="41" t="s">
        <v>1191</v>
      </c>
      <c r="B1686" s="44">
        <v>46137.0</v>
      </c>
      <c r="C1686" s="46" t="s">
        <v>3280</v>
      </c>
      <c r="D1686" s="48" t="s">
        <v>3284</v>
      </c>
      <c r="E1686" s="51">
        <v>2.02600000000698E14</v>
      </c>
      <c r="F1686" s="53" t="s">
        <v>372</v>
      </c>
      <c r="G1686" s="57">
        <f t="array" ref="G1686">IF(F1686&lt;&gt;"",INDEX(tb_MainDatabase[Barcode],MATCH(F1686,tb_MainDatabase[Link],0)),"")</f>
        <v>8857128012032</v>
      </c>
      <c r="H1686" s="62" t="str">
        <f t="array" ref="H1686">IF(F1686&lt;&gt;"",INDEX(tb_MainDatabase[Grand],MATCH(F1686,tb_MainDatabase[Link],0)),"")</f>
        <v>EDP</v>
      </c>
      <c r="I1686" s="62" t="str">
        <f t="array" ref="I1686">IF(F1686&lt;&gt;"",INDEX(tb_MainDatabase[Size],MATCH(F1686,tb_MainDatabase[Link],0)),"")</f>
        <v>10 ml.</v>
      </c>
      <c r="J1686" s="65">
        <v>1.0</v>
      </c>
      <c r="K1686" s="57">
        <f t="array" ref="K1686">IF(F1686&lt;&gt;"",INDEX(tb_MainDatabase[ราคา],MATCH(F1686,tb_MainDatabase[Link],0)),"")*J1686</f>
        <v>450</v>
      </c>
      <c r="L1686" s="65">
        <v>50.0</v>
      </c>
      <c r="M1686" s="57">
        <f t="shared" si="2"/>
        <v>400</v>
      </c>
      <c r="N1686" s="75">
        <f t="shared" si="3"/>
        <v>0</v>
      </c>
      <c r="O1686" s="77"/>
      <c r="P1686" s="107"/>
      <c r="Q1686" s="80"/>
      <c r="R1686" s="84">
        <f t="shared" si="4"/>
        <v>0</v>
      </c>
      <c r="S1686" s="84"/>
      <c r="T1686" s="84"/>
    </row>
    <row r="1687" ht="22.5" customHeight="1">
      <c r="A1687" s="41" t="s">
        <v>1191</v>
      </c>
      <c r="B1687" s="44">
        <v>46137.0</v>
      </c>
      <c r="C1687" s="46" t="s">
        <v>3280</v>
      </c>
      <c r="D1687" s="48" t="s">
        <v>3284</v>
      </c>
      <c r="E1687" s="51">
        <v>2.02600000000698E14</v>
      </c>
      <c r="F1687" s="53" t="s">
        <v>201</v>
      </c>
      <c r="G1687" s="108">
        <f t="array" ref="G1687">IF(F1687&lt;&gt;"",INDEX(tb_MainDatabase[Barcode],MATCH(F1687,tb_MainDatabase[Link],0)),"")</f>
        <v>8857128012157</v>
      </c>
      <c r="H1687" s="62" t="str">
        <f t="array" ref="H1687">IF(F1687&lt;&gt;"",INDEX(tb_MainDatabase[Grand],MATCH(F1687,tb_MainDatabase[Link],0)),"")</f>
        <v>EDP</v>
      </c>
      <c r="I1687" s="62" t="str">
        <f t="array" ref="I1687">IF(F1687&lt;&gt;"",INDEX(tb_MainDatabase[Size],MATCH(F1687,tb_MainDatabase[Link],0)),"")</f>
        <v>10 ml.</v>
      </c>
      <c r="J1687" s="65">
        <v>1.0</v>
      </c>
      <c r="K1687" s="57">
        <f t="array" ref="K1687">IF(F1687&lt;&gt;"",INDEX(tb_MainDatabase[ราคา],MATCH(F1687,tb_MainDatabase[Link],0)),"")*J1687</f>
        <v>450</v>
      </c>
      <c r="L1687" s="65">
        <v>450.0</v>
      </c>
      <c r="M1687" s="57">
        <f t="shared" si="2"/>
        <v>0</v>
      </c>
      <c r="N1687" s="75">
        <f t="shared" si="3"/>
        <v>0</v>
      </c>
      <c r="O1687" s="77"/>
      <c r="P1687" s="107"/>
      <c r="Q1687" s="80"/>
      <c r="R1687" s="84">
        <f t="shared" si="4"/>
        <v>0</v>
      </c>
      <c r="S1687" s="84"/>
      <c r="T1687" s="84"/>
    </row>
    <row r="1688" ht="22.5" customHeight="1">
      <c r="A1688" s="41" t="s">
        <v>1191</v>
      </c>
      <c r="B1688" s="44">
        <v>46137.0</v>
      </c>
      <c r="C1688" s="46" t="s">
        <v>3280</v>
      </c>
      <c r="D1688" s="48" t="s">
        <v>3285</v>
      </c>
      <c r="E1688" s="51">
        <v>2.02600000000699E14</v>
      </c>
      <c r="F1688" s="53" t="s">
        <v>210</v>
      </c>
      <c r="G1688" s="57">
        <f t="array" ref="G1688">IF(F1688&lt;&gt;"",INDEX(tb_MainDatabase[Barcode],MATCH(F1688,tb_MainDatabase[Link],0)),"")</f>
        <v>8857128012101</v>
      </c>
      <c r="H1688" s="62" t="str">
        <f t="array" ref="H1688">IF(F1688&lt;&gt;"",INDEX(tb_MainDatabase[Grand],MATCH(F1688,tb_MainDatabase[Link],0)),"")</f>
        <v>EDP+</v>
      </c>
      <c r="I1688" s="62" t="str">
        <f t="array" ref="I1688">IF(F1688&lt;&gt;"",INDEX(tb_MainDatabase[Size],MATCH(F1688,tb_MainDatabase[Link],0)),"")</f>
        <v>10 ml.</v>
      </c>
      <c r="J1688" s="65">
        <v>1.0</v>
      </c>
      <c r="K1688" s="57">
        <f t="array" ref="K1688">IF(F1688&lt;&gt;"",INDEX(tb_MainDatabase[ราคา],MATCH(F1688,tb_MainDatabase[Link],0)),"")*J1688</f>
        <v>650</v>
      </c>
      <c r="L1688" s="65">
        <v>50.0</v>
      </c>
      <c r="M1688" s="57">
        <f t="shared" si="2"/>
        <v>600</v>
      </c>
      <c r="N1688" s="75">
        <f t="shared" si="3"/>
        <v>1000</v>
      </c>
      <c r="O1688" s="77" t="s">
        <v>60</v>
      </c>
      <c r="P1688" s="142">
        <v>46137.0</v>
      </c>
      <c r="Q1688" s="80">
        <v>0.6868055555555556</v>
      </c>
      <c r="R1688" s="84" t="str">
        <f t="shared" si="4"/>
        <v>1777109311555572338</v>
      </c>
      <c r="S1688" s="84"/>
      <c r="T1688" s="48" t="s">
        <v>3242</v>
      </c>
    </row>
    <row r="1689" ht="22.5" customHeight="1">
      <c r="A1689" s="41" t="s">
        <v>1191</v>
      </c>
      <c r="B1689" s="44">
        <v>46137.0</v>
      </c>
      <c r="C1689" s="46" t="s">
        <v>3280</v>
      </c>
      <c r="D1689" s="48" t="s">
        <v>3285</v>
      </c>
      <c r="E1689" s="51">
        <v>2.02600000000699E14</v>
      </c>
      <c r="F1689" s="53" t="s">
        <v>255</v>
      </c>
      <c r="G1689" s="57">
        <f t="array" ref="G1689">IF(F1689&lt;&gt;"",INDEX(tb_MainDatabase[Barcode],MATCH(F1689,tb_MainDatabase[Link],0)),"")</f>
        <v>8857128012047</v>
      </c>
      <c r="H1689" s="62" t="str">
        <f t="array" ref="H1689">IF(F1689&lt;&gt;"",INDEX(tb_MainDatabase[Grand],MATCH(F1689,tb_MainDatabase[Link],0)),"")</f>
        <v>EDP</v>
      </c>
      <c r="I1689" s="62" t="str">
        <f t="array" ref="I1689">IF(F1689&lt;&gt;"",INDEX(tb_MainDatabase[Size],MATCH(F1689,tb_MainDatabase[Link],0)),"")</f>
        <v>10 ml.</v>
      </c>
      <c r="J1689" s="65">
        <v>1.0</v>
      </c>
      <c r="K1689" s="57">
        <f t="array" ref="K1689">IF(F1689&lt;&gt;"",INDEX(tb_MainDatabase[ราคา],MATCH(F1689,tb_MainDatabase[Link],0)),"")*J1689</f>
        <v>450</v>
      </c>
      <c r="L1689" s="65">
        <v>50.0</v>
      </c>
      <c r="M1689" s="57">
        <f t="shared" si="2"/>
        <v>400</v>
      </c>
      <c r="N1689" s="75">
        <f t="shared" si="3"/>
        <v>0</v>
      </c>
      <c r="O1689" s="77"/>
      <c r="P1689" s="107"/>
      <c r="Q1689" s="80"/>
      <c r="R1689" s="84">
        <f t="shared" si="4"/>
        <v>0</v>
      </c>
      <c r="S1689" s="84"/>
      <c r="T1689" s="84"/>
    </row>
    <row r="1690" ht="22.5" customHeight="1">
      <c r="A1690" s="41" t="s">
        <v>1191</v>
      </c>
      <c r="B1690" s="44">
        <v>46137.0</v>
      </c>
      <c r="C1690" s="46" t="s">
        <v>3280</v>
      </c>
      <c r="D1690" s="48" t="s">
        <v>3285</v>
      </c>
      <c r="E1690" s="51">
        <v>2.02600000000699E14</v>
      </c>
      <c r="F1690" s="53" t="s">
        <v>809</v>
      </c>
      <c r="G1690" s="57">
        <f t="array" ref="G1690">IF(F1690&lt;&gt;"",INDEX(tb_MainDatabase[Barcode],MATCH(F1690,tb_MainDatabase[Link],0)),"")</f>
        <v>8857128012038</v>
      </c>
      <c r="H1690" s="62" t="str">
        <f t="array" ref="H1690">IF(F1690&lt;&gt;"",INDEX(tb_MainDatabase[Grand],MATCH(F1690,tb_MainDatabase[Link],0)),"")</f>
        <v>EDP</v>
      </c>
      <c r="I1690" s="62" t="str">
        <f t="array" ref="I1690">IF(F1690&lt;&gt;"",INDEX(tb_MainDatabase[Size],MATCH(F1690,tb_MainDatabase[Link],0)),"")</f>
        <v>4 ml.</v>
      </c>
      <c r="J1690" s="65">
        <v>1.0</v>
      </c>
      <c r="K1690" s="57">
        <f t="array" ref="K1690">IF(F1690&lt;&gt;"",INDEX(tb_MainDatabase[ราคา],MATCH(F1690,tb_MainDatabase[Link],0)),"")*J1690</f>
        <v>179</v>
      </c>
      <c r="L1690" s="65">
        <v>179.0</v>
      </c>
      <c r="M1690" s="57">
        <f t="shared" si="2"/>
        <v>0</v>
      </c>
      <c r="N1690" s="75">
        <f t="shared" si="3"/>
        <v>0</v>
      </c>
      <c r="O1690" s="77"/>
      <c r="P1690" s="107"/>
      <c r="Q1690" s="80"/>
      <c r="R1690" s="84">
        <f t="shared" si="4"/>
        <v>0</v>
      </c>
      <c r="S1690" s="84"/>
      <c r="T1690" s="84"/>
    </row>
    <row r="1691" ht="22.5" customHeight="1">
      <c r="A1691" s="41" t="s">
        <v>1191</v>
      </c>
      <c r="B1691" s="44">
        <v>46137.0</v>
      </c>
      <c r="C1691" s="46" t="s">
        <v>3280</v>
      </c>
      <c r="D1691" s="48" t="s">
        <v>3286</v>
      </c>
      <c r="E1691" s="51">
        <v>2.026000000007E14</v>
      </c>
      <c r="F1691" s="53" t="s">
        <v>631</v>
      </c>
      <c r="G1691" s="57">
        <f t="array" ref="G1691">IF(F1691&lt;&gt;"",INDEX(tb_MainDatabase[Barcode],MATCH(F1691,tb_MainDatabase[Link],0)),"")</f>
        <v>8857128012023</v>
      </c>
      <c r="H1691" s="62" t="str">
        <f t="array" ref="H1691">IF(F1691&lt;&gt;"",INDEX(tb_MainDatabase[Grand],MATCH(F1691,tb_MainDatabase[Link],0)),"")</f>
        <v>EDP</v>
      </c>
      <c r="I1691" s="62" t="str">
        <f t="array" ref="I1691">IF(F1691&lt;&gt;"",INDEX(tb_MainDatabase[Size],MATCH(F1691,tb_MainDatabase[Link],0)),"")</f>
        <v>30 ml.</v>
      </c>
      <c r="J1691" s="65">
        <v>1.0</v>
      </c>
      <c r="K1691" s="57">
        <f t="array" ref="K1691">IF(F1691&lt;&gt;"",INDEX(tb_MainDatabase[ราคา],MATCH(F1691,tb_MainDatabase[Link],0)),"")*J1691</f>
        <v>1290</v>
      </c>
      <c r="L1691" s="65">
        <v>100.0</v>
      </c>
      <c r="M1691" s="57">
        <f t="shared" si="2"/>
        <v>1190</v>
      </c>
      <c r="N1691" s="75">
        <f t="shared" si="3"/>
        <v>1590</v>
      </c>
      <c r="O1691" s="77" t="s">
        <v>370</v>
      </c>
      <c r="P1691" s="142">
        <v>46137.0</v>
      </c>
      <c r="Q1691" s="80">
        <v>0.7375</v>
      </c>
      <c r="R1691" s="84" t="str">
        <f t="shared" si="4"/>
        <v>1777113709977531399</v>
      </c>
      <c r="S1691" s="84"/>
      <c r="T1691" s="48" t="s">
        <v>61</v>
      </c>
    </row>
    <row r="1692" ht="22.5" customHeight="1">
      <c r="A1692" s="41" t="s">
        <v>1191</v>
      </c>
      <c r="B1692" s="44">
        <v>46137.0</v>
      </c>
      <c r="C1692" s="46" t="s">
        <v>3280</v>
      </c>
      <c r="D1692" s="48" t="s">
        <v>3286</v>
      </c>
      <c r="E1692" s="51">
        <v>2.026000000007E14</v>
      </c>
      <c r="F1692" s="53" t="s">
        <v>1785</v>
      </c>
      <c r="G1692" s="57">
        <f t="array" ref="G1692">IF(F1692&lt;&gt;"",INDEX(tb_MainDatabase[Barcode],MATCH(F1692,tb_MainDatabase[Link],0)),"")</f>
        <v>8857128012146</v>
      </c>
      <c r="H1692" s="62" t="str">
        <f t="array" ref="H1692">IF(F1692&lt;&gt;"",INDEX(tb_MainDatabase[Grand],MATCH(F1692,tb_MainDatabase[Link],0)),"")</f>
        <v>EDP</v>
      </c>
      <c r="I1692" s="62" t="str">
        <f t="array" ref="I1692">IF(F1692&lt;&gt;"",INDEX(tb_MainDatabase[Size],MATCH(F1692,tb_MainDatabase[Link],0)),"")</f>
        <v>10 ml.</v>
      </c>
      <c r="J1692" s="65">
        <v>1.0</v>
      </c>
      <c r="K1692" s="57">
        <f t="array" ref="K1692">IF(F1692&lt;&gt;"",INDEX(tb_MainDatabase[ราคา],MATCH(F1692,tb_MainDatabase[Link],0)),"")*J1692</f>
        <v>450</v>
      </c>
      <c r="L1692" s="65">
        <v>50.0</v>
      </c>
      <c r="M1692" s="57">
        <f t="shared" si="2"/>
        <v>400</v>
      </c>
      <c r="N1692" s="75">
        <f t="shared" si="3"/>
        <v>0</v>
      </c>
      <c r="O1692" s="77"/>
      <c r="P1692" s="107"/>
      <c r="Q1692" s="80"/>
      <c r="R1692" s="84">
        <f t="shared" si="4"/>
        <v>0</v>
      </c>
      <c r="S1692" s="84"/>
      <c r="T1692" s="84"/>
    </row>
    <row r="1693" ht="22.5" customHeight="1">
      <c r="A1693" s="41" t="s">
        <v>1191</v>
      </c>
      <c r="B1693" s="44">
        <v>46137.0</v>
      </c>
      <c r="C1693" s="46" t="s">
        <v>3280</v>
      </c>
      <c r="D1693" s="48" t="s">
        <v>3286</v>
      </c>
      <c r="E1693" s="51">
        <v>2.026000000007E14</v>
      </c>
      <c r="F1693" s="53" t="s">
        <v>430</v>
      </c>
      <c r="G1693" s="57">
        <f t="array" ref="G1693">IF(F1693&lt;&gt;"",INDEX(tb_MainDatabase[Barcode],MATCH(F1693,tb_MainDatabase[Link],0)),"")</f>
        <v>8857128012028</v>
      </c>
      <c r="H1693" s="62" t="str">
        <f t="array" ref="H1693">IF(F1693&lt;&gt;"",INDEX(tb_MainDatabase[Grand],MATCH(F1693,tb_MainDatabase[Link],0)),"")</f>
        <v>EDP</v>
      </c>
      <c r="I1693" s="62" t="str">
        <f t="array" ref="I1693">IF(F1693&lt;&gt;"",INDEX(tb_MainDatabase[Size],MATCH(F1693,tb_MainDatabase[Link],0)),"")</f>
        <v>10 ml.</v>
      </c>
      <c r="J1693" s="65">
        <v>1.0</v>
      </c>
      <c r="K1693" s="57">
        <f t="array" ref="K1693">IF(F1693&lt;&gt;"",INDEX(tb_MainDatabase[ราคา],MATCH(F1693,tb_MainDatabase[Link],0)),"")*J1693</f>
        <v>450</v>
      </c>
      <c r="L1693" s="65">
        <v>450.0</v>
      </c>
      <c r="M1693" s="57">
        <f t="shared" si="2"/>
        <v>0</v>
      </c>
      <c r="N1693" s="75">
        <f t="shared" si="3"/>
        <v>0</v>
      </c>
      <c r="O1693" s="77"/>
      <c r="P1693" s="107"/>
      <c r="Q1693" s="80"/>
      <c r="R1693" s="84">
        <f t="shared" si="4"/>
        <v>0</v>
      </c>
      <c r="S1693" s="84"/>
      <c r="T1693" s="84"/>
    </row>
    <row r="1694" ht="22.5" customHeight="1">
      <c r="A1694" s="41" t="s">
        <v>1191</v>
      </c>
      <c r="B1694" s="44">
        <v>46137.0</v>
      </c>
      <c r="C1694" s="46" t="s">
        <v>3280</v>
      </c>
      <c r="D1694" s="48" t="s">
        <v>3287</v>
      </c>
      <c r="E1694" s="51">
        <v>2.02600000000701E14</v>
      </c>
      <c r="F1694" s="53" t="s">
        <v>386</v>
      </c>
      <c r="G1694" s="57">
        <f t="array" ref="G1694">IF(F1694&lt;&gt;"",INDEX(tb_MainDatabase[Barcode],MATCH(F1694,tb_MainDatabase[Link],0)),"")</f>
        <v>8857128012070</v>
      </c>
      <c r="H1694" s="62" t="str">
        <f t="array" ref="H1694">IF(F1694&lt;&gt;"",INDEX(tb_MainDatabase[Grand],MATCH(F1694,tb_MainDatabase[Link],0)),"")</f>
        <v>EDP</v>
      </c>
      <c r="I1694" s="62" t="str">
        <f t="array" ref="I1694">IF(F1694&lt;&gt;"",INDEX(tb_MainDatabase[Size],MATCH(F1694,tb_MainDatabase[Link],0)),"")</f>
        <v>10 ml.</v>
      </c>
      <c r="J1694" s="65">
        <v>1.0</v>
      </c>
      <c r="K1694" s="57">
        <f t="array" ref="K1694">IF(F1694&lt;&gt;"",INDEX(tb_MainDatabase[ราคา],MATCH(F1694,tb_MainDatabase[Link],0)),"")*J1694</f>
        <v>450</v>
      </c>
      <c r="L1694" s="65">
        <v>50.0</v>
      </c>
      <c r="M1694" s="57">
        <f t="shared" si="2"/>
        <v>400</v>
      </c>
      <c r="N1694" s="75">
        <f t="shared" si="3"/>
        <v>400</v>
      </c>
      <c r="O1694" s="77" t="s">
        <v>370</v>
      </c>
      <c r="P1694" s="142">
        <v>46137.0</v>
      </c>
      <c r="Q1694" s="80">
        <v>0.7694444444444445</v>
      </c>
      <c r="R1694" s="84" t="str">
        <f t="shared" si="4"/>
        <v>1777116487430473548</v>
      </c>
      <c r="S1694" s="84"/>
      <c r="T1694" s="48" t="s">
        <v>61</v>
      </c>
    </row>
    <row r="1695" ht="22.5" customHeight="1">
      <c r="A1695" s="41" t="s">
        <v>1191</v>
      </c>
      <c r="B1695" s="44">
        <v>46137.0</v>
      </c>
      <c r="C1695" s="46" t="s">
        <v>3280</v>
      </c>
      <c r="D1695" s="48" t="s">
        <v>3288</v>
      </c>
      <c r="E1695" s="51">
        <v>2.02600000000702E14</v>
      </c>
      <c r="F1695" s="53" t="s">
        <v>500</v>
      </c>
      <c r="G1695" s="57">
        <f t="array" ref="G1695">IF(F1695&lt;&gt;"",INDEX(tb_MainDatabase[Barcode],MATCH(F1695,tb_MainDatabase[Link],0)),"")</f>
        <v>8857128011072</v>
      </c>
      <c r="H1695" s="62" t="str">
        <f t="array" ref="H1695">IF(F1695&lt;&gt;"",INDEX(tb_MainDatabase[Grand],MATCH(F1695,tb_MainDatabase[Link],0)),"")</f>
        <v>EDP</v>
      </c>
      <c r="I1695" s="62" t="str">
        <f t="array" ref="I1695">IF(F1695&lt;&gt;"",INDEX(tb_MainDatabase[Size],MATCH(F1695,tb_MainDatabase[Link],0)),"")</f>
        <v>50 ml.</v>
      </c>
      <c r="J1695" s="65">
        <v>1.0</v>
      </c>
      <c r="K1695" s="57">
        <f t="array" ref="K1695">IF(F1695&lt;&gt;"",INDEX(tb_MainDatabase[ราคา],MATCH(F1695,tb_MainDatabase[Link],0)),"")*J1695</f>
        <v>1890</v>
      </c>
      <c r="L1695" s="65">
        <v>200.0</v>
      </c>
      <c r="M1695" s="57">
        <f t="shared" si="2"/>
        <v>1690</v>
      </c>
      <c r="N1695" s="75">
        <f t="shared" si="3"/>
        <v>1690</v>
      </c>
      <c r="O1695" s="77" t="s">
        <v>370</v>
      </c>
      <c r="P1695" s="142">
        <v>46137.0</v>
      </c>
      <c r="Q1695" s="80">
        <v>0.7798611111111111</v>
      </c>
      <c r="R1695" s="84" t="str">
        <f t="shared" si="4"/>
        <v>1777117350544789033</v>
      </c>
      <c r="S1695" s="84"/>
      <c r="T1695" s="48" t="s">
        <v>61</v>
      </c>
    </row>
    <row r="1696" ht="22.5" customHeight="1">
      <c r="A1696" s="41" t="s">
        <v>1191</v>
      </c>
      <c r="B1696" s="44">
        <v>46137.0</v>
      </c>
      <c r="C1696" s="46" t="s">
        <v>3280</v>
      </c>
      <c r="D1696" s="48" t="s">
        <v>3288</v>
      </c>
      <c r="E1696" s="51">
        <v>2.02600000000702E14</v>
      </c>
      <c r="F1696" s="53" t="s">
        <v>77</v>
      </c>
      <c r="G1696" s="57">
        <f t="array" ref="G1696">IF(F1696&lt;&gt;"",INDEX(tb_MainDatabase[Barcode],MATCH(F1696,tb_MainDatabase[Link],0)),"")</f>
        <v>8857128012030</v>
      </c>
      <c r="H1696" s="62" t="str">
        <f t="array" ref="H1696">IF(F1696&lt;&gt;"",INDEX(tb_MainDatabase[Grand],MATCH(F1696,tb_MainDatabase[Link],0)),"")</f>
        <v>EDP</v>
      </c>
      <c r="I1696" s="62" t="str">
        <f t="array" ref="I1696">IF(F1696&lt;&gt;"",INDEX(tb_MainDatabase[Size],MATCH(F1696,tb_MainDatabase[Link],0)),"")</f>
        <v>10 ml.</v>
      </c>
      <c r="J1696" s="65">
        <v>1.0</v>
      </c>
      <c r="K1696" s="57">
        <f t="array" ref="K1696">IF(F1696&lt;&gt;"",INDEX(tb_MainDatabase[ราคา],MATCH(F1696,tb_MainDatabase[Link],0)),"")*J1696</f>
        <v>450</v>
      </c>
      <c r="L1696" s="65">
        <v>450.0</v>
      </c>
      <c r="M1696" s="57">
        <f t="shared" si="2"/>
        <v>0</v>
      </c>
      <c r="N1696" s="75">
        <f t="shared" si="3"/>
        <v>0</v>
      </c>
      <c r="O1696" s="77"/>
      <c r="P1696" s="107"/>
      <c r="Q1696" s="80"/>
      <c r="R1696" s="84">
        <f t="shared" si="4"/>
        <v>0</v>
      </c>
      <c r="S1696" s="84"/>
      <c r="T1696" s="84"/>
    </row>
    <row r="1697" ht="22.5" customHeight="1">
      <c r="A1697" s="41" t="s">
        <v>1191</v>
      </c>
      <c r="B1697" s="44">
        <v>46137.0</v>
      </c>
      <c r="C1697" s="46" t="s">
        <v>3280</v>
      </c>
      <c r="D1697" s="48" t="s">
        <v>3289</v>
      </c>
      <c r="E1697" s="51">
        <v>2.02600000000703E14</v>
      </c>
      <c r="F1697" s="53" t="s">
        <v>93</v>
      </c>
      <c r="G1697" s="57">
        <f t="array" ref="G1697">IF(F1697&lt;&gt;"",INDEX(tb_MainDatabase[Barcode],MATCH(F1697,tb_MainDatabase[Link],0)),"")</f>
        <v>8857128011171</v>
      </c>
      <c r="H1697" s="62" t="str">
        <f t="array" ref="H1697">IF(F1697&lt;&gt;"",INDEX(tb_MainDatabase[Grand],MATCH(F1697,tb_MainDatabase[Link],0)),"")</f>
        <v>EDP</v>
      </c>
      <c r="I1697" s="62" t="str">
        <f t="array" ref="I1697">IF(F1697&lt;&gt;"",INDEX(tb_MainDatabase[Size],MATCH(F1697,tb_MainDatabase[Link],0)),"")</f>
        <v>50 ml.</v>
      </c>
      <c r="J1697" s="65">
        <v>1.0</v>
      </c>
      <c r="K1697" s="57">
        <f t="array" ref="K1697">IF(F1697&lt;&gt;"",INDEX(tb_MainDatabase[ราคา],MATCH(F1697,tb_MainDatabase[Link],0)),"")*J1697</f>
        <v>1890</v>
      </c>
      <c r="L1697" s="65">
        <v>200.0</v>
      </c>
      <c r="M1697" s="57">
        <f t="shared" si="2"/>
        <v>1690</v>
      </c>
      <c r="N1697" s="75">
        <f t="shared" si="3"/>
        <v>1690</v>
      </c>
      <c r="O1697" s="77" t="s">
        <v>370</v>
      </c>
      <c r="P1697" s="142">
        <v>46137.0</v>
      </c>
      <c r="Q1697" s="80">
        <v>0.8402777777777778</v>
      </c>
      <c r="R1697" s="84" t="str">
        <f t="shared" si="4"/>
        <v>1777122619213909244</v>
      </c>
      <c r="S1697" s="84"/>
      <c r="T1697" s="48" t="s">
        <v>3242</v>
      </c>
    </row>
    <row r="1698" ht="22.5" customHeight="1">
      <c r="A1698" s="41" t="s">
        <v>1191</v>
      </c>
      <c r="B1698" s="44">
        <v>46137.0</v>
      </c>
      <c r="C1698" s="46" t="s">
        <v>3280</v>
      </c>
      <c r="D1698" s="48" t="s">
        <v>3289</v>
      </c>
      <c r="E1698" s="51">
        <v>2.02600000000703E14</v>
      </c>
      <c r="F1698" s="53" t="s">
        <v>98</v>
      </c>
      <c r="G1698" s="57">
        <f t="array" ref="G1698">IF(F1698&lt;&gt;"",INDEX(tb_MainDatabase[Barcode],MATCH(F1698,tb_MainDatabase[Link],0)),"")</f>
        <v>8857128012027</v>
      </c>
      <c r="H1698" s="62" t="str">
        <f t="array" ref="H1698">IF(F1698&lt;&gt;"",INDEX(tb_MainDatabase[Grand],MATCH(F1698,tb_MainDatabase[Link],0)),"")</f>
        <v>EDP</v>
      </c>
      <c r="I1698" s="62" t="str">
        <f t="array" ref="I1698">IF(F1698&lt;&gt;"",INDEX(tb_MainDatabase[Size],MATCH(F1698,tb_MainDatabase[Link],0)),"")</f>
        <v>10 ml.</v>
      </c>
      <c r="J1698" s="65">
        <v>1.0</v>
      </c>
      <c r="K1698" s="57">
        <f t="array" ref="K1698">IF(F1698&lt;&gt;"",INDEX(tb_MainDatabase[ราคา],MATCH(F1698,tb_MainDatabase[Link],0)),"")*J1698</f>
        <v>450</v>
      </c>
      <c r="L1698" s="65">
        <v>450.0</v>
      </c>
      <c r="M1698" s="57">
        <f t="shared" si="2"/>
        <v>0</v>
      </c>
      <c r="N1698" s="75">
        <f t="shared" si="3"/>
        <v>0</v>
      </c>
      <c r="O1698" s="77"/>
      <c r="P1698" s="107"/>
      <c r="Q1698" s="80"/>
      <c r="R1698" s="84">
        <f t="shared" si="4"/>
        <v>0</v>
      </c>
      <c r="S1698" s="84"/>
      <c r="T1698" s="84"/>
    </row>
    <row r="1699" ht="22.5" customHeight="1">
      <c r="A1699" s="41" t="s">
        <v>1191</v>
      </c>
      <c r="B1699" s="44">
        <v>46137.0</v>
      </c>
      <c r="C1699" s="46" t="s">
        <v>3280</v>
      </c>
      <c r="D1699" s="48" t="s">
        <v>3290</v>
      </c>
      <c r="E1699" s="51">
        <v>2.02600000000704E14</v>
      </c>
      <c r="F1699" s="53" t="s">
        <v>1785</v>
      </c>
      <c r="G1699" s="57">
        <f t="array" ref="G1699">IF(F1699&lt;&gt;"",INDEX(tb_MainDatabase[Barcode],MATCH(F1699,tb_MainDatabase[Link],0)),"")</f>
        <v>8857128012146</v>
      </c>
      <c r="H1699" s="62" t="str">
        <f t="array" ref="H1699">IF(F1699&lt;&gt;"",INDEX(tb_MainDatabase[Grand],MATCH(F1699,tb_MainDatabase[Link],0)),"")</f>
        <v>EDP</v>
      </c>
      <c r="I1699" s="62" t="str">
        <f t="array" ref="I1699">IF(F1699&lt;&gt;"",INDEX(tb_MainDatabase[Size],MATCH(F1699,tb_MainDatabase[Link],0)),"")</f>
        <v>10 ml.</v>
      </c>
      <c r="J1699" s="65">
        <v>1.0</v>
      </c>
      <c r="K1699" s="57">
        <f t="array" ref="K1699">IF(F1699&lt;&gt;"",INDEX(tb_MainDatabase[ราคา],MATCH(F1699,tb_MainDatabase[Link],0)),"")*J1699</f>
        <v>450</v>
      </c>
      <c r="L1699" s="65">
        <v>50.0</v>
      </c>
      <c r="M1699" s="57">
        <f t="shared" si="2"/>
        <v>400</v>
      </c>
      <c r="N1699" s="75">
        <f t="shared" si="3"/>
        <v>400</v>
      </c>
      <c r="O1699" s="77" t="s">
        <v>60</v>
      </c>
      <c r="P1699" s="142">
        <v>46137.0</v>
      </c>
      <c r="Q1699" s="80">
        <v>0.8666666666666667</v>
      </c>
      <c r="R1699" s="84" t="str">
        <f t="shared" si="4"/>
        <v>1777124842396594939</v>
      </c>
      <c r="S1699" s="84"/>
      <c r="T1699" s="48" t="s">
        <v>3242</v>
      </c>
    </row>
    <row r="1700" ht="22.5" customHeight="1">
      <c r="A1700" s="41" t="s">
        <v>1191</v>
      </c>
      <c r="B1700" s="44">
        <v>46137.0</v>
      </c>
      <c r="C1700" s="46" t="s">
        <v>3280</v>
      </c>
      <c r="D1700" s="48" t="s">
        <v>3291</v>
      </c>
      <c r="E1700" s="51">
        <v>2.02600000000705E14</v>
      </c>
      <c r="F1700" s="53" t="s">
        <v>86</v>
      </c>
      <c r="G1700" s="57">
        <f t="array" ref="G1700">IF(F1700&lt;&gt;"",INDEX(tb_MainDatabase[Barcode],MATCH(F1700,tb_MainDatabase[Link],0)),"")</f>
        <v>8857128012041</v>
      </c>
      <c r="H1700" s="62" t="str">
        <f t="array" ref="H1700">IF(F1700&lt;&gt;"",INDEX(tb_MainDatabase[Grand],MATCH(F1700,tb_MainDatabase[Link],0)),"")</f>
        <v>EDP</v>
      </c>
      <c r="I1700" s="62" t="str">
        <f t="array" ref="I1700">IF(F1700&lt;&gt;"",INDEX(tb_MainDatabase[Size],MATCH(F1700,tb_MainDatabase[Link],0)),"")</f>
        <v>10 ml.</v>
      </c>
      <c r="J1700" s="65">
        <v>1.0</v>
      </c>
      <c r="K1700" s="57">
        <f t="array" ref="K1700">IF(F1700&lt;&gt;"",INDEX(tb_MainDatabase[ราคา],MATCH(F1700,tb_MainDatabase[Link],0)),"")*J1700</f>
        <v>450</v>
      </c>
      <c r="L1700" s="65">
        <v>50.0</v>
      </c>
      <c r="M1700" s="57">
        <f t="shared" si="2"/>
        <v>400</v>
      </c>
      <c r="N1700" s="75">
        <f t="shared" si="3"/>
        <v>400</v>
      </c>
      <c r="O1700" s="77" t="s">
        <v>60</v>
      </c>
      <c r="P1700" s="142">
        <v>46137.0</v>
      </c>
      <c r="Q1700" s="80">
        <v>0.9048611111111111</v>
      </c>
      <c r="R1700" s="84" t="str">
        <f t="shared" si="4"/>
        <v>1777128192040651601</v>
      </c>
      <c r="S1700" s="84"/>
      <c r="T1700" s="48" t="s">
        <v>61</v>
      </c>
    </row>
    <row r="1701" ht="22.5" customHeight="1">
      <c r="A1701" s="41" t="s">
        <v>1191</v>
      </c>
      <c r="B1701" s="44">
        <v>46138.0</v>
      </c>
      <c r="C1701" s="46" t="s">
        <v>3028</v>
      </c>
      <c r="D1701" s="48" t="s">
        <v>3292</v>
      </c>
      <c r="E1701" s="51">
        <v>2.02600000000706E14</v>
      </c>
      <c r="F1701" s="53" t="s">
        <v>45</v>
      </c>
      <c r="G1701" s="57">
        <f t="array" ref="G1701">IF(F1701&lt;&gt;"",INDEX(tb_MainDatabase[Barcode],MATCH(F1701,tb_MainDatabase[Link],0)),"")</f>
        <v>8857128011850</v>
      </c>
      <c r="H1701" s="62" t="str">
        <f t="array" ref="H1701">IF(F1701&lt;&gt;"",INDEX(tb_MainDatabase[Grand],MATCH(F1701,tb_MainDatabase[Link],0)),"")</f>
        <v>EDP</v>
      </c>
      <c r="I1701" s="62" t="str">
        <f t="array" ref="I1701">IF(F1701&lt;&gt;"",INDEX(tb_MainDatabase[Size],MATCH(F1701,tb_MainDatabase[Link],0)),"")</f>
        <v>30 ml.</v>
      </c>
      <c r="J1701" s="65">
        <v>1.0</v>
      </c>
      <c r="K1701" s="57">
        <f t="array" ref="K1701">IF(F1701&lt;&gt;"",INDEX(tb_MainDatabase[ราคา],MATCH(F1701,tb_MainDatabase[Link],0)),"")*J1701</f>
        <v>1290</v>
      </c>
      <c r="L1701" s="65">
        <v>100.0</v>
      </c>
      <c r="M1701" s="57">
        <f t="shared" si="2"/>
        <v>1190</v>
      </c>
      <c r="N1701" s="75">
        <f t="shared" si="3"/>
        <v>1190</v>
      </c>
      <c r="O1701" s="77" t="s">
        <v>370</v>
      </c>
      <c r="P1701" s="142">
        <v>46138.0</v>
      </c>
      <c r="Q1701" s="80">
        <v>0.4965277777777778</v>
      </c>
      <c r="R1701" s="84" t="str">
        <f t="shared" si="4"/>
        <v>1777179185014302974</v>
      </c>
      <c r="S1701" s="84"/>
      <c r="T1701" s="48" t="s">
        <v>61</v>
      </c>
    </row>
    <row r="1702" ht="22.5" customHeight="1">
      <c r="A1702" s="41" t="s">
        <v>1191</v>
      </c>
      <c r="B1702" s="44">
        <v>46138.0</v>
      </c>
      <c r="C1702" s="46" t="s">
        <v>3028</v>
      </c>
      <c r="D1702" s="48" t="s">
        <v>3293</v>
      </c>
      <c r="E1702" s="51">
        <v>2.02600000000707E14</v>
      </c>
      <c r="F1702" s="53" t="s">
        <v>333</v>
      </c>
      <c r="G1702" s="57">
        <f t="array" ref="G1702">IF(F1702&lt;&gt;"",INDEX(tb_MainDatabase[Barcode],MATCH(F1702,tb_MainDatabase[Link],0)),"")</f>
        <v>8857128012048</v>
      </c>
      <c r="H1702" s="62" t="str">
        <f t="array" ref="H1702">IF(F1702&lt;&gt;"",INDEX(tb_MainDatabase[Grand],MATCH(F1702,tb_MainDatabase[Link],0)),"")</f>
        <v>EDP</v>
      </c>
      <c r="I1702" s="62" t="str">
        <f t="array" ref="I1702">IF(F1702&lt;&gt;"",INDEX(tb_MainDatabase[Size],MATCH(F1702,tb_MainDatabase[Link],0)),"")</f>
        <v>30 ml.</v>
      </c>
      <c r="J1702" s="65">
        <v>1.0</v>
      </c>
      <c r="K1702" s="57">
        <f t="array" ref="K1702">IF(F1702&lt;&gt;"",INDEX(tb_MainDatabase[ราคา],MATCH(F1702,tb_MainDatabase[Link],0)),"")*J1702</f>
        <v>1290</v>
      </c>
      <c r="L1702" s="65">
        <v>100.0</v>
      </c>
      <c r="M1702" s="57">
        <f t="shared" si="2"/>
        <v>1190</v>
      </c>
      <c r="N1702" s="75">
        <f t="shared" si="3"/>
        <v>1190</v>
      </c>
      <c r="O1702" s="77" t="s">
        <v>370</v>
      </c>
      <c r="P1702" s="142">
        <v>46138.0</v>
      </c>
      <c r="Q1702" s="80">
        <v>0.5423611111111111</v>
      </c>
      <c r="R1702" s="84" t="str">
        <f t="shared" si="4"/>
        <v>1777183185203821257</v>
      </c>
      <c r="S1702" s="84"/>
      <c r="T1702" s="48" t="s">
        <v>3242</v>
      </c>
    </row>
    <row r="1703" ht="22.5" customHeight="1">
      <c r="A1703" s="41" t="s">
        <v>1191</v>
      </c>
      <c r="B1703" s="44">
        <v>46138.0</v>
      </c>
      <c r="C1703" s="46" t="s">
        <v>3028</v>
      </c>
      <c r="D1703" s="48" t="s">
        <v>3293</v>
      </c>
      <c r="E1703" s="51">
        <v>2.02600000000707E14</v>
      </c>
      <c r="F1703" s="53" t="s">
        <v>828</v>
      </c>
      <c r="G1703" s="57">
        <f t="array" ref="G1703">IF(F1703&lt;&gt;"",INDEX(tb_MainDatabase[Barcode],MATCH(F1703,tb_MainDatabase[Link],0)),"")</f>
        <v>8857128012015</v>
      </c>
      <c r="H1703" s="62" t="str">
        <f t="array" ref="H1703">IF(F1703&lt;&gt;"",INDEX(tb_MainDatabase[Grand],MATCH(F1703,tb_MainDatabase[Link],0)),"")</f>
        <v>EDP</v>
      </c>
      <c r="I1703" s="62" t="str">
        <f t="array" ref="I1703">IF(F1703&lt;&gt;"",INDEX(tb_MainDatabase[Size],MATCH(F1703,tb_MainDatabase[Link],0)),"")</f>
        <v>4 ml.</v>
      </c>
      <c r="J1703" s="65">
        <v>1.0</v>
      </c>
      <c r="K1703" s="57">
        <f t="array" ref="K1703">IF(F1703&lt;&gt;"",INDEX(tb_MainDatabase[ราคา],MATCH(F1703,tb_MainDatabase[Link],0)),"")*J1703</f>
        <v>179</v>
      </c>
      <c r="L1703" s="65">
        <v>179.0</v>
      </c>
      <c r="M1703" s="57">
        <f t="shared" si="2"/>
        <v>0</v>
      </c>
      <c r="N1703" s="75">
        <f t="shared" si="3"/>
        <v>0</v>
      </c>
      <c r="O1703" s="77"/>
      <c r="P1703" s="107"/>
      <c r="Q1703" s="80"/>
      <c r="R1703" s="84">
        <f t="shared" si="4"/>
        <v>0</v>
      </c>
      <c r="S1703" s="84"/>
      <c r="T1703" s="84"/>
    </row>
    <row r="1704" ht="22.5" customHeight="1">
      <c r="A1704" s="41" t="s">
        <v>1191</v>
      </c>
      <c r="B1704" s="44">
        <v>46138.0</v>
      </c>
      <c r="C1704" s="46" t="s">
        <v>3028</v>
      </c>
      <c r="D1704" s="48" t="s">
        <v>3294</v>
      </c>
      <c r="E1704" s="51">
        <v>2.02600000000708E14</v>
      </c>
      <c r="F1704" s="53" t="s">
        <v>264</v>
      </c>
      <c r="G1704" s="57">
        <f t="array" ref="G1704">IF(F1704&lt;&gt;"",INDEX(tb_MainDatabase[Barcode],MATCH(F1704,tb_MainDatabase[Link],0)),"")</f>
        <v>8857128011874</v>
      </c>
      <c r="H1704" s="62" t="str">
        <f t="array" ref="H1704">IF(F1704&lt;&gt;"",INDEX(tb_MainDatabase[Grand],MATCH(F1704,tb_MainDatabase[Link],0)),"")</f>
        <v>EDP</v>
      </c>
      <c r="I1704" s="62" t="str">
        <f t="array" ref="I1704">IF(F1704&lt;&gt;"",INDEX(tb_MainDatabase[Size],MATCH(F1704,tb_MainDatabase[Link],0)),"")</f>
        <v>30 ml.</v>
      </c>
      <c r="J1704" s="65">
        <v>1.0</v>
      </c>
      <c r="K1704" s="57">
        <f t="array" ref="K1704">IF(F1704&lt;&gt;"",INDEX(tb_MainDatabase[ราคา],MATCH(F1704,tb_MainDatabase[Link],0)),"")*J1704</f>
        <v>1290</v>
      </c>
      <c r="L1704" s="65">
        <v>100.0</v>
      </c>
      <c r="M1704" s="57">
        <f t="shared" si="2"/>
        <v>1190</v>
      </c>
      <c r="N1704" s="75">
        <f t="shared" si="3"/>
        <v>1190</v>
      </c>
      <c r="O1704" s="77" t="s">
        <v>370</v>
      </c>
      <c r="P1704" s="142">
        <v>46138.0</v>
      </c>
      <c r="Q1704" s="80">
        <v>0.5826388888888889</v>
      </c>
      <c r="R1704" s="84" t="str">
        <f t="shared" si="4"/>
        <v>1777186667050204437</v>
      </c>
      <c r="S1704" s="84"/>
      <c r="T1704" s="48" t="s">
        <v>3242</v>
      </c>
    </row>
    <row r="1705" ht="22.5" customHeight="1">
      <c r="A1705" s="41" t="s">
        <v>1191</v>
      </c>
      <c r="B1705" s="44">
        <v>46138.0</v>
      </c>
      <c r="C1705" s="46" t="s">
        <v>3028</v>
      </c>
      <c r="D1705" s="48" t="s">
        <v>3294</v>
      </c>
      <c r="E1705" s="51">
        <v>2.02600000000708E14</v>
      </c>
      <c r="F1705" s="53" t="s">
        <v>809</v>
      </c>
      <c r="G1705" s="57">
        <f t="array" ref="G1705">IF(F1705&lt;&gt;"",INDEX(tb_MainDatabase[Barcode],MATCH(F1705,tb_MainDatabase[Link],0)),"")</f>
        <v>8857128012038</v>
      </c>
      <c r="H1705" s="62" t="str">
        <f t="array" ref="H1705">IF(F1705&lt;&gt;"",INDEX(tb_MainDatabase[Grand],MATCH(F1705,tb_MainDatabase[Link],0)),"")</f>
        <v>EDP</v>
      </c>
      <c r="I1705" s="62" t="str">
        <f t="array" ref="I1705">IF(F1705&lt;&gt;"",INDEX(tb_MainDatabase[Size],MATCH(F1705,tb_MainDatabase[Link],0)),"")</f>
        <v>4 ml.</v>
      </c>
      <c r="J1705" s="65">
        <v>1.0</v>
      </c>
      <c r="K1705" s="57">
        <f t="array" ref="K1705">IF(F1705&lt;&gt;"",INDEX(tb_MainDatabase[ราคา],MATCH(F1705,tb_MainDatabase[Link],0)),"")*J1705</f>
        <v>179</v>
      </c>
      <c r="L1705" s="65">
        <v>179.0</v>
      </c>
      <c r="M1705" s="57">
        <f t="shared" si="2"/>
        <v>0</v>
      </c>
      <c r="N1705" s="75">
        <f t="shared" si="3"/>
        <v>0</v>
      </c>
      <c r="O1705" s="77"/>
      <c r="P1705" s="107"/>
      <c r="Q1705" s="80"/>
      <c r="R1705" s="84">
        <f t="shared" si="4"/>
        <v>0</v>
      </c>
      <c r="S1705" s="84"/>
      <c r="T1705" s="84"/>
    </row>
    <row r="1706" ht="22.5" customHeight="1">
      <c r="A1706" s="41" t="s">
        <v>1191</v>
      </c>
      <c r="B1706" s="44">
        <v>46138.0</v>
      </c>
      <c r="C1706" s="46" t="s">
        <v>3028</v>
      </c>
      <c r="D1706" s="48" t="s">
        <v>3295</v>
      </c>
      <c r="E1706" s="51">
        <v>2.02600000000709E14</v>
      </c>
      <c r="F1706" s="53" t="s">
        <v>195</v>
      </c>
      <c r="G1706" s="57">
        <f t="array" ref="G1706">IF(F1706&lt;&gt;"",INDEX(tb_MainDatabase[Barcode],MATCH(F1706,tb_MainDatabase[Link],0)),"")</f>
        <v>8857128011300</v>
      </c>
      <c r="H1706" s="62" t="str">
        <f t="array" ref="H1706">IF(F1706&lt;&gt;"",INDEX(tb_MainDatabase[Grand],MATCH(F1706,tb_MainDatabase[Link],0)),"")</f>
        <v>EDP</v>
      </c>
      <c r="I1706" s="62" t="str">
        <f t="array" ref="I1706">IF(F1706&lt;&gt;"",INDEX(tb_MainDatabase[Size],MATCH(F1706,tb_MainDatabase[Link],0)),"")</f>
        <v>50 ml.</v>
      </c>
      <c r="J1706" s="65">
        <v>1.0</v>
      </c>
      <c r="K1706" s="57">
        <f t="array" ref="K1706">IF(F1706&lt;&gt;"",INDEX(tb_MainDatabase[ราคา],MATCH(F1706,tb_MainDatabase[Link],0)),"")*J1706</f>
        <v>1890</v>
      </c>
      <c r="L1706" s="65">
        <v>200.0</v>
      </c>
      <c r="M1706" s="57">
        <f t="shared" si="2"/>
        <v>1690</v>
      </c>
      <c r="N1706" s="75">
        <f t="shared" si="3"/>
        <v>3380</v>
      </c>
      <c r="O1706" s="77" t="s">
        <v>370</v>
      </c>
      <c r="P1706" s="142">
        <v>46138.0</v>
      </c>
      <c r="Q1706" s="80">
        <v>0.5868055555555556</v>
      </c>
      <c r="R1706" s="84" t="str">
        <f t="shared" si="4"/>
        <v>1777186798778780112</v>
      </c>
      <c r="S1706" s="84"/>
      <c r="T1706" s="48" t="s">
        <v>3242</v>
      </c>
    </row>
    <row r="1707" ht="22.5" customHeight="1">
      <c r="A1707" s="41" t="s">
        <v>1191</v>
      </c>
      <c r="B1707" s="44">
        <v>46138.0</v>
      </c>
      <c r="C1707" s="46" t="s">
        <v>3028</v>
      </c>
      <c r="D1707" s="48" t="s">
        <v>3295</v>
      </c>
      <c r="E1707" s="51">
        <v>2.02600000000709E14</v>
      </c>
      <c r="F1707" s="53" t="s">
        <v>81</v>
      </c>
      <c r="G1707" s="57">
        <f t="array" ref="G1707">IF(F1707&lt;&gt;"",INDEX(tb_MainDatabase[Barcode],MATCH(F1707,tb_MainDatabase[Link],0)),"")</f>
        <v>8857128011119</v>
      </c>
      <c r="H1707" s="62" t="str">
        <f t="array" ref="H1707">IF(F1707&lt;&gt;"",INDEX(tb_MainDatabase[Grand],MATCH(F1707,tb_MainDatabase[Link],0)),"")</f>
        <v>EDP</v>
      </c>
      <c r="I1707" s="62" t="str">
        <f t="array" ref="I1707">IF(F1707&lt;&gt;"",INDEX(tb_MainDatabase[Size],MATCH(F1707,tb_MainDatabase[Link],0)),"")</f>
        <v>50 ml.</v>
      </c>
      <c r="J1707" s="65">
        <v>1.0</v>
      </c>
      <c r="K1707" s="57">
        <f t="array" ref="K1707">IF(F1707&lt;&gt;"",INDEX(tb_MainDatabase[ราคา],MATCH(F1707,tb_MainDatabase[Link],0)),"")*J1707</f>
        <v>1890</v>
      </c>
      <c r="L1707" s="65">
        <v>200.0</v>
      </c>
      <c r="M1707" s="57">
        <f t="shared" si="2"/>
        <v>1690</v>
      </c>
      <c r="N1707" s="75">
        <f t="shared" si="3"/>
        <v>0</v>
      </c>
      <c r="O1707" s="77"/>
      <c r="P1707" s="107"/>
      <c r="Q1707" s="80"/>
      <c r="R1707" s="84">
        <f t="shared" si="4"/>
        <v>0</v>
      </c>
      <c r="S1707" s="84"/>
      <c r="T1707" s="84"/>
    </row>
    <row r="1708" ht="22.5" customHeight="1">
      <c r="A1708" s="41" t="s">
        <v>1191</v>
      </c>
      <c r="B1708" s="44">
        <v>46138.0</v>
      </c>
      <c r="C1708" s="46" t="s">
        <v>3028</v>
      </c>
      <c r="D1708" s="48" t="s">
        <v>3295</v>
      </c>
      <c r="E1708" s="51">
        <v>2.02600000000709E14</v>
      </c>
      <c r="F1708" s="53" t="s">
        <v>141</v>
      </c>
      <c r="G1708" s="57">
        <f t="array" ref="G1708">IF(F1708&lt;&gt;"",INDEX(tb_MainDatabase[Barcode],MATCH(F1708,tb_MainDatabase[Link],0)),"")</f>
        <v>8857128012037</v>
      </c>
      <c r="H1708" s="62" t="str">
        <f t="array" ref="H1708">IF(F1708&lt;&gt;"",INDEX(tb_MainDatabase[Grand],MATCH(F1708,tb_MainDatabase[Link],0)),"")</f>
        <v>EDP</v>
      </c>
      <c r="I1708" s="62" t="str">
        <f t="array" ref="I1708">IF(F1708&lt;&gt;"",INDEX(tb_MainDatabase[Size],MATCH(F1708,tb_MainDatabase[Link],0)),"")</f>
        <v>10 ml.</v>
      </c>
      <c r="J1708" s="65">
        <v>2.0</v>
      </c>
      <c r="K1708" s="57">
        <f t="array" ref="K1708">IF(F1708&lt;&gt;"",INDEX(tb_MainDatabase[ราคา],MATCH(F1708,tb_MainDatabase[Link],0)),"")*J1708</f>
        <v>900</v>
      </c>
      <c r="L1708" s="65">
        <v>450.0</v>
      </c>
      <c r="M1708" s="57">
        <f t="shared" si="2"/>
        <v>0</v>
      </c>
      <c r="N1708" s="75">
        <f t="shared" si="3"/>
        <v>0</v>
      </c>
      <c r="O1708" s="77"/>
      <c r="P1708" s="107"/>
      <c r="Q1708" s="80"/>
      <c r="R1708" s="84">
        <f t="shared" si="4"/>
        <v>0</v>
      </c>
      <c r="S1708" s="84"/>
      <c r="T1708" s="84"/>
    </row>
    <row r="1709" ht="22.5" customHeight="1">
      <c r="A1709" s="41" t="s">
        <v>1191</v>
      </c>
      <c r="B1709" s="44">
        <v>46138.0</v>
      </c>
      <c r="C1709" s="46" t="s">
        <v>3028</v>
      </c>
      <c r="D1709" s="48" t="s">
        <v>3296</v>
      </c>
      <c r="E1709" s="51">
        <v>2.0260000000071E14</v>
      </c>
      <c r="F1709" s="53" t="s">
        <v>45</v>
      </c>
      <c r="G1709" s="57">
        <f t="array" ref="G1709">IF(F1709&lt;&gt;"",INDEX(tb_MainDatabase[Barcode],MATCH(F1709,tb_MainDatabase[Link],0)),"")</f>
        <v>8857128011850</v>
      </c>
      <c r="H1709" s="62" t="str">
        <f t="array" ref="H1709">IF(F1709&lt;&gt;"",INDEX(tb_MainDatabase[Grand],MATCH(F1709,tb_MainDatabase[Link],0)),"")</f>
        <v>EDP</v>
      </c>
      <c r="I1709" s="62" t="str">
        <f t="array" ref="I1709">IF(F1709&lt;&gt;"",INDEX(tb_MainDatabase[Size],MATCH(F1709,tb_MainDatabase[Link],0)),"")</f>
        <v>30 ml.</v>
      </c>
      <c r="J1709" s="65">
        <v>0.0</v>
      </c>
      <c r="K1709" s="57">
        <f t="array" ref="K1709">IF(F1709&lt;&gt;"",INDEX(tb_MainDatabase[ราคา],MATCH(F1709,tb_MainDatabase[Link],0)),"")*J1709</f>
        <v>0</v>
      </c>
      <c r="L1709" s="65">
        <v>0.0</v>
      </c>
      <c r="M1709" s="57">
        <f t="shared" si="2"/>
        <v>0</v>
      </c>
      <c r="N1709" s="75">
        <f t="shared" si="3"/>
        <v>0</v>
      </c>
      <c r="O1709" s="77" t="s">
        <v>370</v>
      </c>
      <c r="P1709" s="142">
        <v>46138.0</v>
      </c>
      <c r="Q1709" s="80">
        <v>0.5895833333333333</v>
      </c>
      <c r="R1709" s="84" t="str">
        <f t="shared" si="4"/>
        <v>1777187256143737480</v>
      </c>
      <c r="S1709" s="84"/>
      <c r="T1709" s="48" t="s">
        <v>3242</v>
      </c>
    </row>
    <row r="1710" ht="22.5" customHeight="1">
      <c r="A1710" s="41" t="s">
        <v>1191</v>
      </c>
      <c r="B1710" s="44">
        <v>46138.0</v>
      </c>
      <c r="C1710" s="46" t="s">
        <v>3028</v>
      </c>
      <c r="D1710" s="48" t="s">
        <v>3296</v>
      </c>
      <c r="E1710" s="51">
        <v>2.0260000000071E14</v>
      </c>
      <c r="F1710" s="53" t="s">
        <v>859</v>
      </c>
      <c r="G1710" s="57">
        <f t="array" ref="G1710">IF(F1710&lt;&gt;"",INDEX(tb_MainDatabase[Barcode],MATCH(F1710,tb_MainDatabase[Link],0)),"")</f>
        <v>8857128012044</v>
      </c>
      <c r="H1710" s="62" t="str">
        <f t="array" ref="H1710">IF(F1710&lt;&gt;"",INDEX(tb_MainDatabase[Grand],MATCH(F1710,tb_MainDatabase[Link],0)),"")</f>
        <v>EDP</v>
      </c>
      <c r="I1710" s="62" t="str">
        <f t="array" ref="I1710">IF(F1710&lt;&gt;"",INDEX(tb_MainDatabase[Size],MATCH(F1710,tb_MainDatabase[Link],0)),"")</f>
        <v>4 ml.</v>
      </c>
      <c r="J1710" s="65">
        <v>0.0</v>
      </c>
      <c r="K1710" s="57">
        <f t="array" ref="K1710">IF(F1710&lt;&gt;"",INDEX(tb_MainDatabase[ราคา],MATCH(F1710,tb_MainDatabase[Link],0)),"")*J1710</f>
        <v>0</v>
      </c>
      <c r="L1710" s="65">
        <v>0.0</v>
      </c>
      <c r="M1710" s="57">
        <f t="shared" si="2"/>
        <v>0</v>
      </c>
      <c r="N1710" s="75">
        <f t="shared" si="3"/>
        <v>0</v>
      </c>
      <c r="O1710" s="77"/>
      <c r="P1710" s="107"/>
      <c r="Q1710" s="80"/>
      <c r="R1710" s="84">
        <f t="shared" si="4"/>
        <v>0</v>
      </c>
      <c r="S1710" s="84"/>
      <c r="T1710" s="84"/>
    </row>
    <row r="1711" ht="22.5" customHeight="1">
      <c r="A1711" s="41" t="s">
        <v>1191</v>
      </c>
      <c r="B1711" s="44">
        <v>46138.0</v>
      </c>
      <c r="C1711" s="46" t="s">
        <v>3028</v>
      </c>
      <c r="D1711" s="48" t="s">
        <v>3297</v>
      </c>
      <c r="E1711" s="51">
        <v>2.02600000000711E14</v>
      </c>
      <c r="F1711" s="53" t="s">
        <v>2910</v>
      </c>
      <c r="G1711" s="57">
        <f t="array" ref="G1711">IF(F1711&lt;&gt;"",INDEX(tb_MainDatabase[Barcode],MATCH(F1711,tb_MainDatabase[Link],0)),"")</f>
        <v>8857128011898</v>
      </c>
      <c r="H1711" s="62" t="str">
        <f t="array" ref="H1711">IF(F1711&lt;&gt;"",INDEX(tb_MainDatabase[Grand],MATCH(F1711,tb_MainDatabase[Link],0)),"")</f>
        <v>EDP</v>
      </c>
      <c r="I1711" s="62" t="str">
        <f t="array" ref="I1711">IF(F1711&lt;&gt;"",INDEX(tb_MainDatabase[Size],MATCH(F1711,tb_MainDatabase[Link],0)),"")</f>
        <v>30 ml.</v>
      </c>
      <c r="J1711" s="65">
        <v>1.0</v>
      </c>
      <c r="K1711" s="57">
        <f t="array" ref="K1711">IF(F1711&lt;&gt;"",INDEX(tb_MainDatabase[ราคา],MATCH(F1711,tb_MainDatabase[Link],0)),"")*J1711</f>
        <v>1290</v>
      </c>
      <c r="L1711" s="65">
        <v>100.0</v>
      </c>
      <c r="M1711" s="57">
        <f t="shared" si="2"/>
        <v>1190</v>
      </c>
      <c r="N1711" s="75">
        <f t="shared" si="3"/>
        <v>1190</v>
      </c>
      <c r="O1711" s="77" t="s">
        <v>370</v>
      </c>
      <c r="P1711" s="142">
        <v>46138.0</v>
      </c>
      <c r="Q1711" s="80">
        <v>0.5909722222222222</v>
      </c>
      <c r="R1711" s="84" t="str">
        <f t="shared" si="4"/>
        <v>1777187418823724729</v>
      </c>
      <c r="S1711" s="84"/>
      <c r="T1711" s="48" t="s">
        <v>3242</v>
      </c>
    </row>
    <row r="1712" ht="22.5" customHeight="1">
      <c r="A1712" s="41" t="s">
        <v>1191</v>
      </c>
      <c r="B1712" s="44">
        <v>46138.0</v>
      </c>
      <c r="C1712" s="46" t="s">
        <v>3028</v>
      </c>
      <c r="D1712" s="48" t="s">
        <v>3297</v>
      </c>
      <c r="E1712" s="51">
        <v>2.02600000000711E14</v>
      </c>
      <c r="F1712" s="53" t="s">
        <v>1501</v>
      </c>
      <c r="G1712" s="57">
        <f t="array" ref="G1712">IF(F1712&lt;&gt;"",INDEX(tb_MainDatabase[Barcode],MATCH(F1712,tb_MainDatabase[Link],0)),"")</f>
        <v>8857128012054</v>
      </c>
      <c r="H1712" s="62" t="str">
        <f t="array" ref="H1712">IF(F1712&lt;&gt;"",INDEX(tb_MainDatabase[Grand],MATCH(F1712,tb_MainDatabase[Link],0)),"")</f>
        <v>EDP</v>
      </c>
      <c r="I1712" s="62" t="str">
        <f t="array" ref="I1712">IF(F1712&lt;&gt;"",INDEX(tb_MainDatabase[Size],MATCH(F1712,tb_MainDatabase[Link],0)),"")</f>
        <v>4 ml.</v>
      </c>
      <c r="J1712" s="65">
        <v>1.0</v>
      </c>
      <c r="K1712" s="57">
        <f t="array" ref="K1712">IF(F1712&lt;&gt;"",INDEX(tb_MainDatabase[ราคา],MATCH(F1712,tb_MainDatabase[Link],0)),"")*J1712</f>
        <v>179</v>
      </c>
      <c r="L1712" s="65">
        <v>179.0</v>
      </c>
      <c r="M1712" s="57">
        <f t="shared" si="2"/>
        <v>0</v>
      </c>
      <c r="N1712" s="75">
        <f t="shared" si="3"/>
        <v>0</v>
      </c>
      <c r="O1712" s="77"/>
      <c r="P1712" s="107"/>
      <c r="Q1712" s="80"/>
      <c r="R1712" s="84">
        <f t="shared" si="4"/>
        <v>0</v>
      </c>
      <c r="S1712" s="84"/>
      <c r="T1712" s="84"/>
    </row>
    <row r="1713" ht="22.5" customHeight="1">
      <c r="A1713" s="41" t="s">
        <v>1191</v>
      </c>
      <c r="B1713" s="44">
        <v>46138.0</v>
      </c>
      <c r="C1713" s="46" t="s">
        <v>3028</v>
      </c>
      <c r="D1713" s="48" t="s">
        <v>3298</v>
      </c>
      <c r="E1713" s="51">
        <v>2.02600000000712E14</v>
      </c>
      <c r="F1713" s="53" t="s">
        <v>45</v>
      </c>
      <c r="G1713" s="57">
        <f t="array" ref="G1713">IF(F1713&lt;&gt;"",INDEX(tb_MainDatabase[Barcode],MATCH(F1713,tb_MainDatabase[Link],0)),"")</f>
        <v>8857128011850</v>
      </c>
      <c r="H1713" s="62" t="str">
        <f t="array" ref="H1713">IF(F1713&lt;&gt;"",INDEX(tb_MainDatabase[Grand],MATCH(F1713,tb_MainDatabase[Link],0)),"")</f>
        <v>EDP</v>
      </c>
      <c r="I1713" s="62" t="str">
        <f t="array" ref="I1713">IF(F1713&lt;&gt;"",INDEX(tb_MainDatabase[Size],MATCH(F1713,tb_MainDatabase[Link],0)),"")</f>
        <v>30 ml.</v>
      </c>
      <c r="J1713" s="65">
        <v>1.0</v>
      </c>
      <c r="K1713" s="57">
        <f t="array" ref="K1713">IF(F1713&lt;&gt;"",INDEX(tb_MainDatabase[ราคา],MATCH(F1713,tb_MainDatabase[Link],0)),"")*J1713</f>
        <v>1290</v>
      </c>
      <c r="L1713" s="65">
        <v>100.0</v>
      </c>
      <c r="M1713" s="57">
        <f t="shared" si="2"/>
        <v>1190</v>
      </c>
      <c r="N1713" s="75">
        <f t="shared" si="3"/>
        <v>1190</v>
      </c>
      <c r="O1713" s="77" t="s">
        <v>370</v>
      </c>
      <c r="P1713" s="142">
        <v>46138.0</v>
      </c>
      <c r="Q1713" s="80">
        <v>0.5965277777777778</v>
      </c>
      <c r="R1713" s="84" t="str">
        <f t="shared" si="4"/>
        <v>1777187902281119147</v>
      </c>
      <c r="S1713" s="84"/>
      <c r="T1713" s="48" t="s">
        <v>3242</v>
      </c>
    </row>
    <row r="1714" ht="22.5" customHeight="1">
      <c r="A1714" s="41" t="s">
        <v>1191</v>
      </c>
      <c r="B1714" s="44">
        <v>46138.0</v>
      </c>
      <c r="C1714" s="46" t="s">
        <v>3028</v>
      </c>
      <c r="D1714" s="48" t="s">
        <v>3298</v>
      </c>
      <c r="E1714" s="51">
        <v>2.02600000000712E14</v>
      </c>
      <c r="F1714" s="53" t="s">
        <v>828</v>
      </c>
      <c r="G1714" s="57">
        <f t="array" ref="G1714">IF(F1714&lt;&gt;"",INDEX(tb_MainDatabase[Barcode],MATCH(F1714,tb_MainDatabase[Link],0)),"")</f>
        <v>8857128012015</v>
      </c>
      <c r="H1714" s="62" t="str">
        <f t="array" ref="H1714">IF(F1714&lt;&gt;"",INDEX(tb_MainDatabase[Grand],MATCH(F1714,tb_MainDatabase[Link],0)),"")</f>
        <v>EDP</v>
      </c>
      <c r="I1714" s="62" t="str">
        <f t="array" ref="I1714">IF(F1714&lt;&gt;"",INDEX(tb_MainDatabase[Size],MATCH(F1714,tb_MainDatabase[Link],0)),"")</f>
        <v>4 ml.</v>
      </c>
      <c r="J1714" s="65">
        <v>1.0</v>
      </c>
      <c r="K1714" s="57">
        <f t="array" ref="K1714">IF(F1714&lt;&gt;"",INDEX(tb_MainDatabase[ราคา],MATCH(F1714,tb_MainDatabase[Link],0)),"")*J1714</f>
        <v>179</v>
      </c>
      <c r="L1714" s="65">
        <v>179.0</v>
      </c>
      <c r="M1714" s="57">
        <f t="shared" si="2"/>
        <v>0</v>
      </c>
      <c r="N1714" s="75">
        <f t="shared" si="3"/>
        <v>0</v>
      </c>
      <c r="O1714" s="77"/>
      <c r="P1714" s="107"/>
      <c r="Q1714" s="80"/>
      <c r="R1714" s="84">
        <f t="shared" si="4"/>
        <v>0</v>
      </c>
      <c r="S1714" s="84"/>
      <c r="T1714" s="84"/>
    </row>
    <row r="1715" ht="22.5" customHeight="1">
      <c r="A1715" s="41" t="s">
        <v>1191</v>
      </c>
      <c r="B1715" s="44">
        <v>46138.0</v>
      </c>
      <c r="C1715" s="46" t="s">
        <v>3028</v>
      </c>
      <c r="D1715" s="48" t="s">
        <v>3299</v>
      </c>
      <c r="E1715" s="51">
        <v>2.02600000000713E14</v>
      </c>
      <c r="F1715" s="53" t="s">
        <v>120</v>
      </c>
      <c r="G1715" s="108">
        <f t="array" ref="G1715">IF(F1715&lt;&gt;"",INDEX(tb_MainDatabase[Barcode],MATCH(F1715,tb_MainDatabase[Link],0)),"")</f>
        <v>8857128012160</v>
      </c>
      <c r="H1715" s="62" t="str">
        <f t="array" ref="H1715">IF(F1715&lt;&gt;"",INDEX(tb_MainDatabase[Grand],MATCH(F1715,tb_MainDatabase[Link],0)),"")</f>
        <v>EDP</v>
      </c>
      <c r="I1715" s="62" t="str">
        <f t="array" ref="I1715">IF(F1715&lt;&gt;"",INDEX(tb_MainDatabase[Size],MATCH(F1715,tb_MainDatabase[Link],0)),"")</f>
        <v>10 ml.</v>
      </c>
      <c r="J1715" s="65">
        <v>1.0</v>
      </c>
      <c r="K1715" s="57">
        <f t="array" ref="K1715">IF(F1715&lt;&gt;"",INDEX(tb_MainDatabase[ราคา],MATCH(F1715,tb_MainDatabase[Link],0)),"")*J1715</f>
        <v>450</v>
      </c>
      <c r="L1715" s="65">
        <v>50.0</v>
      </c>
      <c r="M1715" s="57">
        <f t="shared" si="2"/>
        <v>400</v>
      </c>
      <c r="N1715" s="75">
        <f t="shared" si="3"/>
        <v>400</v>
      </c>
      <c r="O1715" s="77" t="s">
        <v>370</v>
      </c>
      <c r="P1715" s="142">
        <v>46138.0</v>
      </c>
      <c r="Q1715" s="80">
        <v>0.6701388888888888</v>
      </c>
      <c r="R1715" s="84" t="str">
        <f t="shared" si="4"/>
        <v>1777194316543529379</v>
      </c>
      <c r="S1715" s="84"/>
      <c r="T1715" s="48" t="s">
        <v>3242</v>
      </c>
    </row>
    <row r="1716" ht="22.5" customHeight="1">
      <c r="A1716" s="41" t="s">
        <v>1191</v>
      </c>
      <c r="B1716" s="44">
        <v>46138.0</v>
      </c>
      <c r="C1716" s="46" t="s">
        <v>3028</v>
      </c>
      <c r="D1716" s="48" t="s">
        <v>3300</v>
      </c>
      <c r="E1716" s="51">
        <v>2.02600000000714E14</v>
      </c>
      <c r="F1716" s="53" t="s">
        <v>141</v>
      </c>
      <c r="G1716" s="57">
        <f t="array" ref="G1716">IF(F1716&lt;&gt;"",INDEX(tb_MainDatabase[Barcode],MATCH(F1716,tb_MainDatabase[Link],0)),"")</f>
        <v>8857128012037</v>
      </c>
      <c r="H1716" s="62" t="str">
        <f t="array" ref="H1716">IF(F1716&lt;&gt;"",INDEX(tb_MainDatabase[Grand],MATCH(F1716,tb_MainDatabase[Link],0)),"")</f>
        <v>EDP</v>
      </c>
      <c r="I1716" s="62" t="str">
        <f t="array" ref="I1716">IF(F1716&lt;&gt;"",INDEX(tb_MainDatabase[Size],MATCH(F1716,tb_MainDatabase[Link],0)),"")</f>
        <v>10 ml.</v>
      </c>
      <c r="J1716" s="65">
        <v>1.0</v>
      </c>
      <c r="K1716" s="57">
        <f t="array" ref="K1716">IF(F1716&lt;&gt;"",INDEX(tb_MainDatabase[ราคา],MATCH(F1716,tb_MainDatabase[Link],0)),"")*J1716</f>
        <v>450</v>
      </c>
      <c r="L1716" s="65">
        <v>50.0</v>
      </c>
      <c r="M1716" s="57">
        <f t="shared" si="2"/>
        <v>400</v>
      </c>
      <c r="N1716" s="75">
        <f t="shared" si="3"/>
        <v>400</v>
      </c>
      <c r="O1716" s="77" t="s">
        <v>370</v>
      </c>
      <c r="P1716" s="142">
        <v>46138.0</v>
      </c>
      <c r="Q1716" s="80">
        <v>0.6805555555555556</v>
      </c>
      <c r="R1716" s="84" t="str">
        <f t="shared" si="4"/>
        <v>1777195197345108351</v>
      </c>
      <c r="S1716" s="84"/>
      <c r="T1716" s="48" t="s">
        <v>3242</v>
      </c>
    </row>
    <row r="1717" ht="22.5" customHeight="1">
      <c r="A1717" s="41" t="s">
        <v>1191</v>
      </c>
      <c r="B1717" s="44">
        <v>46138.0</v>
      </c>
      <c r="C1717" s="46" t="s">
        <v>3028</v>
      </c>
      <c r="D1717" s="48" t="s">
        <v>3301</v>
      </c>
      <c r="E1717" s="51">
        <v>2.02600000000715E14</v>
      </c>
      <c r="F1717" s="53" t="s">
        <v>1781</v>
      </c>
      <c r="G1717" s="108">
        <f t="array" ref="G1717">IF(F1717&lt;&gt;"",INDEX(tb_MainDatabase[Barcode],MATCH(F1717,tb_MainDatabase[Link],0)),"")</f>
        <v>8857128012153</v>
      </c>
      <c r="H1717" s="62" t="str">
        <f t="array" ref="H1717">IF(F1717&lt;&gt;"",INDEX(tb_MainDatabase[Grand],MATCH(F1717,tb_MainDatabase[Link],0)),"")</f>
        <v>EDP</v>
      </c>
      <c r="I1717" s="62" t="str">
        <f t="array" ref="I1717">IF(F1717&lt;&gt;"",INDEX(tb_MainDatabase[Size],MATCH(F1717,tb_MainDatabase[Link],0)),"")</f>
        <v>30 ml.</v>
      </c>
      <c r="J1717" s="65">
        <v>1.0</v>
      </c>
      <c r="K1717" s="57">
        <f t="array" ref="K1717">IF(F1717&lt;&gt;"",INDEX(tb_MainDatabase[ราคา],MATCH(F1717,tb_MainDatabase[Link],0)),"")*J1717</f>
        <v>1290</v>
      </c>
      <c r="L1717" s="65">
        <v>100.0</v>
      </c>
      <c r="M1717" s="57">
        <f t="shared" si="2"/>
        <v>1190</v>
      </c>
      <c r="N1717" s="75">
        <f t="shared" si="3"/>
        <v>1190</v>
      </c>
      <c r="O1717" s="77" t="s">
        <v>60</v>
      </c>
      <c r="P1717" s="142">
        <v>46138.0</v>
      </c>
      <c r="Q1717" s="80">
        <v>0.6861111111111111</v>
      </c>
      <c r="R1717" s="84" t="str">
        <f t="shared" si="4"/>
        <v>1777195654315373564</v>
      </c>
      <c r="S1717" s="84"/>
      <c r="T1717" s="48" t="s">
        <v>3242</v>
      </c>
    </row>
    <row r="1718" ht="22.5" customHeight="1">
      <c r="A1718" s="41" t="s">
        <v>1191</v>
      </c>
      <c r="B1718" s="44">
        <v>46138.0</v>
      </c>
      <c r="C1718" s="46" t="s">
        <v>3028</v>
      </c>
      <c r="D1718" s="48" t="s">
        <v>3301</v>
      </c>
      <c r="E1718" s="51">
        <v>2.02600000000715E14</v>
      </c>
      <c r="F1718" s="53" t="s">
        <v>809</v>
      </c>
      <c r="G1718" s="57">
        <f t="array" ref="G1718">IF(F1718&lt;&gt;"",INDEX(tb_MainDatabase[Barcode],MATCH(F1718,tb_MainDatabase[Link],0)),"")</f>
        <v>8857128012038</v>
      </c>
      <c r="H1718" s="62" t="str">
        <f t="array" ref="H1718">IF(F1718&lt;&gt;"",INDEX(tb_MainDatabase[Grand],MATCH(F1718,tb_MainDatabase[Link],0)),"")</f>
        <v>EDP</v>
      </c>
      <c r="I1718" s="62" t="str">
        <f t="array" ref="I1718">IF(F1718&lt;&gt;"",INDEX(tb_MainDatabase[Size],MATCH(F1718,tb_MainDatabase[Link],0)),"")</f>
        <v>4 ml.</v>
      </c>
      <c r="J1718" s="65">
        <v>1.0</v>
      </c>
      <c r="K1718" s="57">
        <f t="array" ref="K1718">IF(F1718&lt;&gt;"",INDEX(tb_MainDatabase[ราคา],MATCH(F1718,tb_MainDatabase[Link],0)),"")*J1718</f>
        <v>179</v>
      </c>
      <c r="L1718" s="65">
        <v>179.0</v>
      </c>
      <c r="M1718" s="57">
        <f t="shared" si="2"/>
        <v>0</v>
      </c>
      <c r="N1718" s="75">
        <f t="shared" si="3"/>
        <v>0</v>
      </c>
      <c r="O1718" s="77"/>
      <c r="P1718" s="107"/>
      <c r="Q1718" s="80"/>
      <c r="R1718" s="84">
        <f t="shared" si="4"/>
        <v>0</v>
      </c>
      <c r="S1718" s="84"/>
      <c r="T1718" s="84"/>
    </row>
    <row r="1719" ht="22.5" customHeight="1">
      <c r="A1719" s="41" t="s">
        <v>1191</v>
      </c>
      <c r="B1719" s="44">
        <v>46138.0</v>
      </c>
      <c r="C1719" s="46" t="s">
        <v>3028</v>
      </c>
      <c r="D1719" s="48" t="s">
        <v>3302</v>
      </c>
      <c r="E1719" s="51">
        <v>2.02600000000716E14</v>
      </c>
      <c r="F1719" s="53" t="s">
        <v>195</v>
      </c>
      <c r="G1719" s="57">
        <f t="array" ref="G1719">IF(F1719&lt;&gt;"",INDEX(tb_MainDatabase[Barcode],MATCH(F1719,tb_MainDatabase[Link],0)),"")</f>
        <v>8857128011300</v>
      </c>
      <c r="H1719" s="62" t="str">
        <f t="array" ref="H1719">IF(F1719&lt;&gt;"",INDEX(tb_MainDatabase[Grand],MATCH(F1719,tb_MainDatabase[Link],0)),"")</f>
        <v>EDP</v>
      </c>
      <c r="I1719" s="62" t="str">
        <f t="array" ref="I1719">IF(F1719&lt;&gt;"",INDEX(tb_MainDatabase[Size],MATCH(F1719,tb_MainDatabase[Link],0)),"")</f>
        <v>50 ml.</v>
      </c>
      <c r="J1719" s="65">
        <v>1.0</v>
      </c>
      <c r="K1719" s="57">
        <f t="array" ref="K1719">IF(F1719&lt;&gt;"",INDEX(tb_MainDatabase[ราคา],MATCH(F1719,tb_MainDatabase[Link],0)),"")*J1719</f>
        <v>1890</v>
      </c>
      <c r="L1719" s="65">
        <v>200.0</v>
      </c>
      <c r="M1719" s="57">
        <f t="shared" si="2"/>
        <v>1690</v>
      </c>
      <c r="N1719" s="75">
        <f t="shared" si="3"/>
        <v>1690</v>
      </c>
      <c r="O1719" s="77" t="s">
        <v>133</v>
      </c>
      <c r="P1719" s="142">
        <v>46138.0</v>
      </c>
      <c r="Q1719" s="80">
        <v>0.7604166666666666</v>
      </c>
      <c r="R1719" s="84" t="str">
        <f t="shared" si="4"/>
        <v>1777202050508799488</v>
      </c>
      <c r="S1719" s="84"/>
      <c r="T1719" s="48" t="s">
        <v>3242</v>
      </c>
    </row>
    <row r="1720" ht="22.5" customHeight="1">
      <c r="A1720" s="41" t="s">
        <v>1191</v>
      </c>
      <c r="B1720" s="44">
        <v>46138.0</v>
      </c>
      <c r="C1720" s="46" t="s">
        <v>3028</v>
      </c>
      <c r="D1720" s="48" t="s">
        <v>3302</v>
      </c>
      <c r="E1720" s="51">
        <v>2.02600000000716E14</v>
      </c>
      <c r="F1720" s="53" t="s">
        <v>288</v>
      </c>
      <c r="G1720" s="57">
        <f t="array" ref="G1720">IF(F1720&lt;&gt;"",INDEX(tb_MainDatabase[Barcode],MATCH(F1720,tb_MainDatabase[Link],0)),"")</f>
        <v>8857128012062</v>
      </c>
      <c r="H1720" s="62" t="str">
        <f t="array" ref="H1720">IF(F1720&lt;&gt;"",INDEX(tb_MainDatabase[Grand],MATCH(F1720,tb_MainDatabase[Link],0)),"")</f>
        <v>EDP</v>
      </c>
      <c r="I1720" s="62" t="str">
        <f t="array" ref="I1720">IF(F1720&lt;&gt;"",INDEX(tb_MainDatabase[Size],MATCH(F1720,tb_MainDatabase[Link],0)),"")</f>
        <v>10 ml.</v>
      </c>
      <c r="J1720" s="65">
        <v>1.0</v>
      </c>
      <c r="K1720" s="57">
        <f t="array" ref="K1720">IF(F1720&lt;&gt;"",INDEX(tb_MainDatabase[ราคา],MATCH(F1720,tb_MainDatabase[Link],0)),"")*J1720</f>
        <v>450</v>
      </c>
      <c r="L1720" s="65">
        <v>450.0</v>
      </c>
      <c r="M1720" s="57">
        <f t="shared" si="2"/>
        <v>0</v>
      </c>
      <c r="N1720" s="75">
        <f t="shared" si="3"/>
        <v>0</v>
      </c>
      <c r="O1720" s="77"/>
      <c r="P1720" s="107"/>
      <c r="Q1720" s="80"/>
      <c r="R1720" s="84">
        <f t="shared" si="4"/>
        <v>0</v>
      </c>
      <c r="S1720" s="84"/>
      <c r="T1720" s="84"/>
    </row>
    <row r="1721" ht="22.5" customHeight="1">
      <c r="A1721" s="41" t="s">
        <v>1191</v>
      </c>
      <c r="B1721" s="44">
        <v>46138.0</v>
      </c>
      <c r="C1721" s="46" t="s">
        <v>3028</v>
      </c>
      <c r="D1721" s="48" t="s">
        <v>3303</v>
      </c>
      <c r="E1721" s="51">
        <v>2.02600000000717E14</v>
      </c>
      <c r="F1721" s="53" t="s">
        <v>136</v>
      </c>
      <c r="G1721" s="57">
        <f t="array" ref="G1721">IF(F1721&lt;&gt;"",INDEX(tb_MainDatabase[Barcode],MATCH(F1721,tb_MainDatabase[Link],0)),"")</f>
        <v>8857128011904</v>
      </c>
      <c r="H1721" s="62" t="str">
        <f t="array" ref="H1721">IF(F1721&lt;&gt;"",INDEX(tb_MainDatabase[Grand],MATCH(F1721,tb_MainDatabase[Link],0)),"")</f>
        <v>EDP</v>
      </c>
      <c r="I1721" s="62" t="str">
        <f t="array" ref="I1721">IF(F1721&lt;&gt;"",INDEX(tb_MainDatabase[Size],MATCH(F1721,tb_MainDatabase[Link],0)),"")</f>
        <v>30 ml.</v>
      </c>
      <c r="J1721" s="65">
        <v>1.0</v>
      </c>
      <c r="K1721" s="57">
        <f t="array" ref="K1721">IF(F1721&lt;&gt;"",INDEX(tb_MainDatabase[ราคา],MATCH(F1721,tb_MainDatabase[Link],0)),"")*J1721</f>
        <v>1290</v>
      </c>
      <c r="L1721" s="65">
        <v>100.0</v>
      </c>
      <c r="M1721" s="57">
        <f t="shared" si="2"/>
        <v>1190</v>
      </c>
      <c r="N1721" s="75">
        <f t="shared" si="3"/>
        <v>2380</v>
      </c>
      <c r="O1721" s="77" t="s">
        <v>133</v>
      </c>
      <c r="P1721" s="142">
        <v>46138.0</v>
      </c>
      <c r="Q1721" s="80">
        <v>0.8125</v>
      </c>
      <c r="R1721" s="84" t="str">
        <f t="shared" si="4"/>
        <v>1777206585464727606</v>
      </c>
      <c r="S1721" s="84"/>
      <c r="T1721" s="48" t="s">
        <v>3242</v>
      </c>
    </row>
    <row r="1722" ht="22.5" customHeight="1">
      <c r="A1722" s="41" t="s">
        <v>1191</v>
      </c>
      <c r="B1722" s="44">
        <v>46138.0</v>
      </c>
      <c r="C1722" s="46" t="s">
        <v>3028</v>
      </c>
      <c r="D1722" s="48" t="s">
        <v>3303</v>
      </c>
      <c r="E1722" s="51">
        <v>2.02600000000717E14</v>
      </c>
      <c r="F1722" s="53" t="s">
        <v>2910</v>
      </c>
      <c r="G1722" s="57">
        <f t="array" ref="G1722">IF(F1722&lt;&gt;"",INDEX(tb_MainDatabase[Barcode],MATCH(F1722,tb_MainDatabase[Link],0)),"")</f>
        <v>8857128011898</v>
      </c>
      <c r="H1722" s="62" t="str">
        <f t="array" ref="H1722">IF(F1722&lt;&gt;"",INDEX(tb_MainDatabase[Grand],MATCH(F1722,tb_MainDatabase[Link],0)),"")</f>
        <v>EDP</v>
      </c>
      <c r="I1722" s="62" t="str">
        <f t="array" ref="I1722">IF(F1722&lt;&gt;"",INDEX(tb_MainDatabase[Size],MATCH(F1722,tb_MainDatabase[Link],0)),"")</f>
        <v>30 ml.</v>
      </c>
      <c r="J1722" s="65">
        <v>1.0</v>
      </c>
      <c r="K1722" s="57">
        <f t="array" ref="K1722">IF(F1722&lt;&gt;"",INDEX(tb_MainDatabase[ราคา],MATCH(F1722,tb_MainDatabase[Link],0)),"")*J1722</f>
        <v>1290</v>
      </c>
      <c r="L1722" s="65">
        <v>100.0</v>
      </c>
      <c r="M1722" s="57">
        <f t="shared" si="2"/>
        <v>1190</v>
      </c>
      <c r="N1722" s="75">
        <f t="shared" si="3"/>
        <v>0</v>
      </c>
      <c r="O1722" s="77"/>
      <c r="P1722" s="107"/>
      <c r="Q1722" s="80"/>
      <c r="R1722" s="84">
        <f t="shared" si="4"/>
        <v>0</v>
      </c>
      <c r="S1722" s="84"/>
      <c r="T1722" s="84"/>
    </row>
    <row r="1723" ht="22.5" customHeight="1">
      <c r="A1723" s="41" t="s">
        <v>1191</v>
      </c>
      <c r="B1723" s="44">
        <v>46138.0</v>
      </c>
      <c r="C1723" s="46" t="s">
        <v>3028</v>
      </c>
      <c r="D1723" s="48" t="s">
        <v>3303</v>
      </c>
      <c r="E1723" s="51">
        <v>2.02600000000717E14</v>
      </c>
      <c r="F1723" s="53" t="s">
        <v>809</v>
      </c>
      <c r="G1723" s="57">
        <f t="array" ref="G1723">IF(F1723&lt;&gt;"",INDEX(tb_MainDatabase[Barcode],MATCH(F1723,tb_MainDatabase[Link],0)),"")</f>
        <v>8857128012038</v>
      </c>
      <c r="H1723" s="62" t="str">
        <f t="array" ref="H1723">IF(F1723&lt;&gt;"",INDEX(tb_MainDatabase[Grand],MATCH(F1723,tb_MainDatabase[Link],0)),"")</f>
        <v>EDP</v>
      </c>
      <c r="I1723" s="62" t="str">
        <f t="array" ref="I1723">IF(F1723&lt;&gt;"",INDEX(tb_MainDatabase[Size],MATCH(F1723,tb_MainDatabase[Link],0)),"")</f>
        <v>4 ml.</v>
      </c>
      <c r="J1723" s="65">
        <v>2.0</v>
      </c>
      <c r="K1723" s="57">
        <f t="array" ref="K1723">IF(F1723&lt;&gt;"",INDEX(tb_MainDatabase[ราคา],MATCH(F1723,tb_MainDatabase[Link],0)),"")*J1723</f>
        <v>358</v>
      </c>
      <c r="L1723" s="65">
        <v>179.0</v>
      </c>
      <c r="M1723" s="57">
        <f t="shared" si="2"/>
        <v>0</v>
      </c>
      <c r="N1723" s="75">
        <f t="shared" si="3"/>
        <v>0</v>
      </c>
      <c r="O1723" s="77"/>
      <c r="P1723" s="107"/>
      <c r="Q1723" s="80"/>
      <c r="R1723" s="84">
        <f t="shared" si="4"/>
        <v>0</v>
      </c>
      <c r="S1723" s="84"/>
      <c r="T1723" s="84"/>
    </row>
    <row r="1724" ht="22.5" customHeight="1">
      <c r="A1724" s="41" t="s">
        <v>1191</v>
      </c>
      <c r="B1724" s="44">
        <v>46138.0</v>
      </c>
      <c r="C1724" s="46" t="s">
        <v>3028</v>
      </c>
      <c r="D1724" s="48" t="s">
        <v>3304</v>
      </c>
      <c r="E1724" s="51">
        <v>2.02600000000718E14</v>
      </c>
      <c r="F1724" s="53" t="s">
        <v>285</v>
      </c>
      <c r="G1724" s="57">
        <f t="array" ref="G1724">IF(F1724&lt;&gt;"",INDEX(tb_MainDatabase[Barcode],MATCH(F1724,tb_MainDatabase[Link],0)),"")</f>
        <v>8857128011065</v>
      </c>
      <c r="H1724" s="62" t="str">
        <f t="array" ref="H1724">IF(F1724&lt;&gt;"",INDEX(tb_MainDatabase[Grand],MATCH(F1724,tb_MainDatabase[Link],0)),"")</f>
        <v>EDP</v>
      </c>
      <c r="I1724" s="62" t="str">
        <f t="array" ref="I1724">IF(F1724&lt;&gt;"",INDEX(tb_MainDatabase[Size],MATCH(F1724,tb_MainDatabase[Link],0)),"")</f>
        <v>50 ml.</v>
      </c>
      <c r="J1724" s="65">
        <v>1.0</v>
      </c>
      <c r="K1724" s="57">
        <f t="array" ref="K1724">IF(F1724&lt;&gt;"",INDEX(tb_MainDatabase[ราคา],MATCH(F1724,tb_MainDatabase[Link],0)),"")*J1724</f>
        <v>1890</v>
      </c>
      <c r="L1724" s="65">
        <v>200.0</v>
      </c>
      <c r="M1724" s="57">
        <f t="shared" si="2"/>
        <v>1690</v>
      </c>
      <c r="N1724" s="75">
        <f t="shared" si="3"/>
        <v>1690</v>
      </c>
      <c r="O1724" s="77" t="s">
        <v>370</v>
      </c>
      <c r="P1724" s="142">
        <v>46138.0</v>
      </c>
      <c r="Q1724" s="80">
        <v>0.8305555555555556</v>
      </c>
      <c r="R1724" s="84" t="str">
        <f t="shared" si="4"/>
        <v>1777208156899246330</v>
      </c>
      <c r="S1724" s="84"/>
      <c r="T1724" s="48" t="s">
        <v>3242</v>
      </c>
    </row>
    <row r="1725" ht="22.5" customHeight="1">
      <c r="A1725" s="41" t="s">
        <v>1191</v>
      </c>
      <c r="B1725" s="44">
        <v>46138.0</v>
      </c>
      <c r="C1725" s="46" t="s">
        <v>3028</v>
      </c>
      <c r="D1725" s="48" t="s">
        <v>3304</v>
      </c>
      <c r="E1725" s="51">
        <v>2.02600000000718E14</v>
      </c>
      <c r="F1725" s="53" t="s">
        <v>77</v>
      </c>
      <c r="G1725" s="57">
        <f t="array" ref="G1725">IF(F1725&lt;&gt;"",INDEX(tb_MainDatabase[Barcode],MATCH(F1725,tb_MainDatabase[Link],0)),"")</f>
        <v>8857128012030</v>
      </c>
      <c r="H1725" s="62" t="str">
        <f t="array" ref="H1725">IF(F1725&lt;&gt;"",INDEX(tb_MainDatabase[Grand],MATCH(F1725,tb_MainDatabase[Link],0)),"")</f>
        <v>EDP</v>
      </c>
      <c r="I1725" s="62" t="str">
        <f t="array" ref="I1725">IF(F1725&lt;&gt;"",INDEX(tb_MainDatabase[Size],MATCH(F1725,tb_MainDatabase[Link],0)),"")</f>
        <v>10 ml.</v>
      </c>
      <c r="J1725" s="65">
        <v>1.0</v>
      </c>
      <c r="K1725" s="57">
        <f t="array" ref="K1725">IF(F1725&lt;&gt;"",INDEX(tb_MainDatabase[ราคา],MATCH(F1725,tb_MainDatabase[Link],0)),"")*J1725</f>
        <v>450</v>
      </c>
      <c r="L1725" s="65">
        <v>450.0</v>
      </c>
      <c r="M1725" s="57">
        <f t="shared" si="2"/>
        <v>0</v>
      </c>
      <c r="N1725" s="75">
        <f t="shared" si="3"/>
        <v>0</v>
      </c>
      <c r="O1725" s="77"/>
      <c r="P1725" s="107"/>
      <c r="Q1725" s="80"/>
      <c r="R1725" s="84">
        <f t="shared" si="4"/>
        <v>0</v>
      </c>
      <c r="S1725" s="84"/>
      <c r="T1725" s="84"/>
    </row>
    <row r="1726" ht="22.5" customHeight="1">
      <c r="A1726" s="41" t="s">
        <v>1191</v>
      </c>
      <c r="B1726" s="44">
        <v>46138.0</v>
      </c>
      <c r="C1726" s="46" t="s">
        <v>3028</v>
      </c>
      <c r="D1726" s="48" t="s">
        <v>3305</v>
      </c>
      <c r="E1726" s="51">
        <v>2.02600000000719E14</v>
      </c>
      <c r="F1726" s="53" t="s">
        <v>280</v>
      </c>
      <c r="G1726" s="57">
        <f t="array" ref="G1726">IF(F1726&lt;&gt;"",INDEX(tb_MainDatabase[Barcode],MATCH(F1726,tb_MainDatabase[Link],0)),"")</f>
        <v>8857128012042</v>
      </c>
      <c r="H1726" s="62" t="str">
        <f t="array" ref="H1726">IF(F1726&lt;&gt;"",INDEX(tb_MainDatabase[Grand],MATCH(F1726,tb_MainDatabase[Link],0)),"")</f>
        <v>EDP</v>
      </c>
      <c r="I1726" s="62" t="str">
        <f t="array" ref="I1726">IF(F1726&lt;&gt;"",INDEX(tb_MainDatabase[Size],MATCH(F1726,tb_MainDatabase[Link],0)),"")</f>
        <v>10 ml.</v>
      </c>
      <c r="J1726" s="65">
        <v>1.0</v>
      </c>
      <c r="K1726" s="57">
        <f t="array" ref="K1726">IF(F1726&lt;&gt;"",INDEX(tb_MainDatabase[ราคา],MATCH(F1726,tb_MainDatabase[Link],0)),"")*J1726</f>
        <v>450</v>
      </c>
      <c r="L1726" s="65">
        <v>50.0</v>
      </c>
      <c r="M1726" s="57">
        <f t="shared" si="2"/>
        <v>400</v>
      </c>
      <c r="N1726" s="75">
        <f t="shared" si="3"/>
        <v>1200</v>
      </c>
      <c r="O1726" s="77" t="s">
        <v>370</v>
      </c>
      <c r="P1726" s="142">
        <v>46138.0</v>
      </c>
      <c r="Q1726" s="80">
        <v>0.8993055555555556</v>
      </c>
      <c r="R1726" s="84" t="str">
        <f t="shared" si="4"/>
        <v>1777213946575849734</v>
      </c>
      <c r="S1726" s="84"/>
      <c r="T1726" s="48" t="s">
        <v>3242</v>
      </c>
    </row>
    <row r="1727" ht="22.5" customHeight="1">
      <c r="A1727" s="41" t="s">
        <v>1191</v>
      </c>
      <c r="B1727" s="44">
        <v>46138.0</v>
      </c>
      <c r="C1727" s="46" t="s">
        <v>3028</v>
      </c>
      <c r="D1727" s="48" t="s">
        <v>3305</v>
      </c>
      <c r="E1727" s="51">
        <v>2.02600000000719E14</v>
      </c>
      <c r="F1727" s="53" t="s">
        <v>77</v>
      </c>
      <c r="G1727" s="57">
        <f t="array" ref="G1727">IF(F1727&lt;&gt;"",INDEX(tb_MainDatabase[Barcode],MATCH(F1727,tb_MainDatabase[Link],0)),"")</f>
        <v>8857128012030</v>
      </c>
      <c r="H1727" s="62" t="str">
        <f t="array" ref="H1727">IF(F1727&lt;&gt;"",INDEX(tb_MainDatabase[Grand],MATCH(F1727,tb_MainDatabase[Link],0)),"")</f>
        <v>EDP</v>
      </c>
      <c r="I1727" s="62" t="str">
        <f t="array" ref="I1727">IF(F1727&lt;&gt;"",INDEX(tb_MainDatabase[Size],MATCH(F1727,tb_MainDatabase[Link],0)),"")</f>
        <v>10 ml.</v>
      </c>
      <c r="J1727" s="65">
        <v>1.0</v>
      </c>
      <c r="K1727" s="57">
        <f t="array" ref="K1727">IF(F1727&lt;&gt;"",INDEX(tb_MainDatabase[ราคา],MATCH(F1727,tb_MainDatabase[Link],0)),"")*J1727</f>
        <v>450</v>
      </c>
      <c r="L1727" s="65">
        <v>50.0</v>
      </c>
      <c r="M1727" s="57">
        <f t="shared" si="2"/>
        <v>400</v>
      </c>
      <c r="N1727" s="75">
        <f t="shared" si="3"/>
        <v>0</v>
      </c>
      <c r="O1727" s="77"/>
      <c r="P1727" s="107"/>
      <c r="Q1727" s="80"/>
      <c r="R1727" s="84">
        <f t="shared" si="4"/>
        <v>0</v>
      </c>
      <c r="S1727" s="84"/>
      <c r="T1727" s="84"/>
    </row>
    <row r="1728" ht="22.5" customHeight="1">
      <c r="A1728" s="41" t="s">
        <v>1191</v>
      </c>
      <c r="B1728" s="44">
        <v>46138.0</v>
      </c>
      <c r="C1728" s="46" t="s">
        <v>3028</v>
      </c>
      <c r="D1728" s="48" t="s">
        <v>3305</v>
      </c>
      <c r="E1728" s="51">
        <v>2.02600000000719E14</v>
      </c>
      <c r="F1728" s="53" t="s">
        <v>141</v>
      </c>
      <c r="G1728" s="57">
        <f t="array" ref="G1728">IF(F1728&lt;&gt;"",INDEX(tb_MainDatabase[Barcode],MATCH(F1728,tb_MainDatabase[Link],0)),"")</f>
        <v>8857128012037</v>
      </c>
      <c r="H1728" s="62" t="str">
        <f t="array" ref="H1728">IF(F1728&lt;&gt;"",INDEX(tb_MainDatabase[Grand],MATCH(F1728,tb_MainDatabase[Link],0)),"")</f>
        <v>EDP</v>
      </c>
      <c r="I1728" s="62" t="str">
        <f t="array" ref="I1728">IF(F1728&lt;&gt;"",INDEX(tb_MainDatabase[Size],MATCH(F1728,tb_MainDatabase[Link],0)),"")</f>
        <v>10 ml.</v>
      </c>
      <c r="J1728" s="65">
        <v>1.0</v>
      </c>
      <c r="K1728" s="57">
        <f t="array" ref="K1728">IF(F1728&lt;&gt;"",INDEX(tb_MainDatabase[ราคา],MATCH(F1728,tb_MainDatabase[Link],0)),"")*J1728</f>
        <v>450</v>
      </c>
      <c r="L1728" s="65">
        <v>50.0</v>
      </c>
      <c r="M1728" s="57">
        <f t="shared" si="2"/>
        <v>400</v>
      </c>
      <c r="N1728" s="75">
        <f t="shared" si="3"/>
        <v>0</v>
      </c>
      <c r="O1728" s="77"/>
      <c r="P1728" s="107"/>
      <c r="Q1728" s="80"/>
      <c r="R1728" s="84">
        <f t="shared" si="4"/>
        <v>0</v>
      </c>
      <c r="S1728" s="84"/>
      <c r="T1728" s="84"/>
    </row>
    <row r="1729" ht="22.5" customHeight="1">
      <c r="A1729" s="41" t="s">
        <v>1191</v>
      </c>
      <c r="B1729" s="44">
        <v>46138.0</v>
      </c>
      <c r="C1729" s="46" t="s">
        <v>3028</v>
      </c>
      <c r="D1729" s="48" t="s">
        <v>3305</v>
      </c>
      <c r="E1729" s="51">
        <v>2.02600000000719E14</v>
      </c>
      <c r="F1729" s="53" t="s">
        <v>828</v>
      </c>
      <c r="G1729" s="57">
        <f t="array" ref="G1729">IF(F1729&lt;&gt;"",INDEX(tb_MainDatabase[Barcode],MATCH(F1729,tb_MainDatabase[Link],0)),"")</f>
        <v>8857128012015</v>
      </c>
      <c r="H1729" s="62" t="str">
        <f t="array" ref="H1729">IF(F1729&lt;&gt;"",INDEX(tb_MainDatabase[Grand],MATCH(F1729,tb_MainDatabase[Link],0)),"")</f>
        <v>EDP</v>
      </c>
      <c r="I1729" s="62" t="str">
        <f t="array" ref="I1729">IF(F1729&lt;&gt;"",INDEX(tb_MainDatabase[Size],MATCH(F1729,tb_MainDatabase[Link],0)),"")</f>
        <v>4 ml.</v>
      </c>
      <c r="J1729" s="65">
        <v>1.0</v>
      </c>
      <c r="K1729" s="57">
        <f t="array" ref="K1729">IF(F1729&lt;&gt;"",INDEX(tb_MainDatabase[ราคา],MATCH(F1729,tb_MainDatabase[Link],0)),"")*J1729</f>
        <v>179</v>
      </c>
      <c r="L1729" s="65">
        <v>179.0</v>
      </c>
      <c r="M1729" s="57">
        <f t="shared" si="2"/>
        <v>0</v>
      </c>
      <c r="N1729" s="75">
        <f t="shared" si="3"/>
        <v>0</v>
      </c>
      <c r="O1729" s="77"/>
      <c r="P1729" s="107"/>
      <c r="Q1729" s="80"/>
      <c r="R1729" s="84">
        <f t="shared" si="4"/>
        <v>0</v>
      </c>
      <c r="S1729" s="84"/>
      <c r="T1729" s="84"/>
    </row>
    <row r="1730" ht="22.5" customHeight="1">
      <c r="A1730" s="41" t="s">
        <v>1191</v>
      </c>
      <c r="B1730" s="44">
        <v>46139.0</v>
      </c>
      <c r="C1730" s="46" t="s">
        <v>1192</v>
      </c>
      <c r="D1730" s="48" t="s">
        <v>3306</v>
      </c>
      <c r="E1730" s="51">
        <v>2.0260000000072E14</v>
      </c>
      <c r="F1730" s="53" t="s">
        <v>252</v>
      </c>
      <c r="G1730" s="57">
        <f t="array" ref="G1730">IF(F1730&lt;&gt;"",INDEX(tb_MainDatabase[Barcode],MATCH(F1730,tb_MainDatabase[Link],0)),"")</f>
        <v>8857128012035</v>
      </c>
      <c r="H1730" s="62" t="str">
        <f t="array" ref="H1730">IF(F1730&lt;&gt;"",INDEX(tb_MainDatabase[Grand],MATCH(F1730,tb_MainDatabase[Link],0)),"")</f>
        <v>EDP</v>
      </c>
      <c r="I1730" s="62" t="str">
        <f t="array" ref="I1730">IF(F1730&lt;&gt;"",INDEX(tb_MainDatabase[Size],MATCH(F1730,tb_MainDatabase[Link],0)),"")</f>
        <v>10 ml.</v>
      </c>
      <c r="J1730" s="65">
        <v>1.0</v>
      </c>
      <c r="K1730" s="57">
        <f t="array" ref="K1730">IF(F1730&lt;&gt;"",INDEX(tb_MainDatabase[ราคา],MATCH(F1730,tb_MainDatabase[Link],0)),"")*J1730</f>
        <v>450</v>
      </c>
      <c r="L1730" s="65">
        <v>50.0</v>
      </c>
      <c r="M1730" s="57">
        <f t="shared" si="2"/>
        <v>400</v>
      </c>
      <c r="N1730" s="75">
        <f t="shared" si="3"/>
        <v>400</v>
      </c>
      <c r="O1730" s="77" t="s">
        <v>370</v>
      </c>
      <c r="P1730" s="142">
        <v>46139.0</v>
      </c>
      <c r="Q1730" s="80">
        <v>0.475</v>
      </c>
      <c r="R1730" s="84" t="str">
        <f t="shared" si="4"/>
        <v>1777263777109464410</v>
      </c>
      <c r="S1730" s="84"/>
      <c r="T1730" s="48" t="s">
        <v>67</v>
      </c>
    </row>
    <row r="1731" ht="22.5" customHeight="1">
      <c r="A1731" s="41" t="s">
        <v>1191</v>
      </c>
      <c r="B1731" s="44">
        <v>46139.0</v>
      </c>
      <c r="C1731" s="46" t="s">
        <v>1192</v>
      </c>
      <c r="D1731" s="48" t="s">
        <v>3307</v>
      </c>
      <c r="E1731" s="51">
        <v>2.02600000000721E14</v>
      </c>
      <c r="F1731" s="53" t="s">
        <v>224</v>
      </c>
      <c r="G1731" s="57">
        <f t="array" ref="G1731">IF(F1731&lt;&gt;"",INDEX(tb_MainDatabase[Barcode],MATCH(F1731,tb_MainDatabase[Link],0)),"")</f>
        <v>8857128012053</v>
      </c>
      <c r="H1731" s="62" t="str">
        <f t="array" ref="H1731">IF(F1731&lt;&gt;"",INDEX(tb_MainDatabase[Grand],MATCH(F1731,tb_MainDatabase[Link],0)),"")</f>
        <v>EDP</v>
      </c>
      <c r="I1731" s="62" t="str">
        <f t="array" ref="I1731">IF(F1731&lt;&gt;"",INDEX(tb_MainDatabase[Size],MATCH(F1731,tb_MainDatabase[Link],0)),"")</f>
        <v>10 ml.</v>
      </c>
      <c r="J1731" s="65">
        <v>3.0</v>
      </c>
      <c r="K1731" s="57">
        <f t="array" ref="K1731">IF(F1731&lt;&gt;"",INDEX(tb_MainDatabase[ราคา],MATCH(F1731,tb_MainDatabase[Link],0)),"")*J1731</f>
        <v>1350</v>
      </c>
      <c r="L1731" s="65">
        <v>50.0</v>
      </c>
      <c r="M1731" s="57">
        <f t="shared" si="2"/>
        <v>1200</v>
      </c>
      <c r="N1731" s="75">
        <f t="shared" si="3"/>
        <v>1800</v>
      </c>
      <c r="O1731" s="77" t="s">
        <v>133</v>
      </c>
      <c r="P1731" s="142">
        <v>46139.0</v>
      </c>
      <c r="Q1731" s="80">
        <v>0.55625</v>
      </c>
      <c r="R1731" s="84" t="str">
        <f t="shared" si="4"/>
        <v>1777270792675642256</v>
      </c>
      <c r="S1731" s="84"/>
      <c r="T1731" s="48" t="s">
        <v>67</v>
      </c>
    </row>
    <row r="1732" ht="22.5" customHeight="1">
      <c r="A1732" s="41" t="s">
        <v>1191</v>
      </c>
      <c r="B1732" s="44">
        <v>46139.0</v>
      </c>
      <c r="C1732" s="46" t="s">
        <v>1192</v>
      </c>
      <c r="D1732" s="48" t="s">
        <v>3307</v>
      </c>
      <c r="E1732" s="51">
        <v>2.02600000000721E14</v>
      </c>
      <c r="F1732" s="53" t="s">
        <v>180</v>
      </c>
      <c r="G1732" s="57">
        <f t="array" ref="G1732">IF(F1732&lt;&gt;"",INDEX(tb_MainDatabase[Barcode],MATCH(F1732,tb_MainDatabase[Link],0)),"")</f>
        <v>8857128012108</v>
      </c>
      <c r="H1732" s="62" t="str">
        <f t="array" ref="H1732">IF(F1732&lt;&gt;"",INDEX(tb_MainDatabase[Grand],MATCH(F1732,tb_MainDatabase[Link],0)),"")</f>
        <v>EDP+</v>
      </c>
      <c r="I1732" s="62" t="str">
        <f t="array" ref="I1732">IF(F1732&lt;&gt;"",INDEX(tb_MainDatabase[Size],MATCH(F1732,tb_MainDatabase[Link],0)),"")</f>
        <v>10 ml.</v>
      </c>
      <c r="J1732" s="65">
        <v>1.0</v>
      </c>
      <c r="K1732" s="57">
        <f t="array" ref="K1732">IF(F1732&lt;&gt;"",INDEX(tb_MainDatabase[ราคา],MATCH(F1732,tb_MainDatabase[Link],0)),"")*J1732</f>
        <v>650</v>
      </c>
      <c r="L1732" s="65">
        <v>50.0</v>
      </c>
      <c r="M1732" s="57">
        <f t="shared" si="2"/>
        <v>600</v>
      </c>
      <c r="N1732" s="75">
        <f t="shared" si="3"/>
        <v>0</v>
      </c>
      <c r="O1732" s="77"/>
      <c r="P1732" s="107"/>
      <c r="Q1732" s="80"/>
      <c r="R1732" s="84">
        <f t="shared" si="4"/>
        <v>0</v>
      </c>
      <c r="S1732" s="84"/>
      <c r="T1732" s="84"/>
    </row>
    <row r="1733" ht="22.5" customHeight="1">
      <c r="A1733" s="41" t="s">
        <v>1191</v>
      </c>
      <c r="B1733" s="44">
        <v>46139.0</v>
      </c>
      <c r="C1733" s="46" t="s">
        <v>1192</v>
      </c>
      <c r="D1733" s="48" t="s">
        <v>3307</v>
      </c>
      <c r="E1733" s="51">
        <v>2.02600000000721E14</v>
      </c>
      <c r="F1733" s="53" t="s">
        <v>224</v>
      </c>
      <c r="G1733" s="57">
        <f t="array" ref="G1733">IF(F1733&lt;&gt;"",INDEX(tb_MainDatabase[Barcode],MATCH(F1733,tb_MainDatabase[Link],0)),"")</f>
        <v>8857128012053</v>
      </c>
      <c r="H1733" s="62" t="str">
        <f t="array" ref="H1733">IF(F1733&lt;&gt;"",INDEX(tb_MainDatabase[Grand],MATCH(F1733,tb_MainDatabase[Link],0)),"")</f>
        <v>EDP</v>
      </c>
      <c r="I1733" s="62" t="str">
        <f t="array" ref="I1733">IF(F1733&lt;&gt;"",INDEX(tb_MainDatabase[Size],MATCH(F1733,tb_MainDatabase[Link],0)),"")</f>
        <v>10 ml.</v>
      </c>
      <c r="J1733" s="65">
        <v>1.0</v>
      </c>
      <c r="K1733" s="57">
        <f t="array" ref="K1733">IF(F1733&lt;&gt;"",INDEX(tb_MainDatabase[ราคา],MATCH(F1733,tb_MainDatabase[Link],0)),"")*J1733</f>
        <v>450</v>
      </c>
      <c r="L1733" s="65">
        <v>450.0</v>
      </c>
      <c r="M1733" s="57">
        <f t="shared" si="2"/>
        <v>0</v>
      </c>
      <c r="N1733" s="75">
        <f t="shared" si="3"/>
        <v>0</v>
      </c>
      <c r="O1733" s="77"/>
      <c r="P1733" s="107"/>
      <c r="Q1733" s="80"/>
      <c r="R1733" s="84">
        <f t="shared" si="4"/>
        <v>0</v>
      </c>
      <c r="S1733" s="84"/>
      <c r="T1733" s="84"/>
    </row>
    <row r="1734" ht="22.5" customHeight="1">
      <c r="A1734" s="41" t="s">
        <v>1191</v>
      </c>
      <c r="B1734" s="44">
        <v>46139.0</v>
      </c>
      <c r="C1734" s="46" t="s">
        <v>1192</v>
      </c>
      <c r="D1734" s="48" t="s">
        <v>3308</v>
      </c>
      <c r="E1734" s="51">
        <v>2.02600000000722E14</v>
      </c>
      <c r="F1734" s="53" t="s">
        <v>610</v>
      </c>
      <c r="G1734" s="57">
        <f t="array" ref="G1734">IF(F1734&lt;&gt;"",INDEX(tb_MainDatabase[Barcode],MATCH(F1734,tb_MainDatabase[Link],0)),"")</f>
        <v>8857128011256</v>
      </c>
      <c r="H1734" s="62" t="str">
        <f t="array" ref="H1734">IF(F1734&lt;&gt;"",INDEX(tb_MainDatabase[Grand],MATCH(F1734,tb_MainDatabase[Link],0)),"")</f>
        <v>EDP</v>
      </c>
      <c r="I1734" s="62" t="str">
        <f t="array" ref="I1734">IF(F1734&lt;&gt;"",INDEX(tb_MainDatabase[Size],MATCH(F1734,tb_MainDatabase[Link],0)),"")</f>
        <v>50 ml.</v>
      </c>
      <c r="J1734" s="65">
        <v>1.0</v>
      </c>
      <c r="K1734" s="57">
        <f t="array" ref="K1734">IF(F1734&lt;&gt;"",INDEX(tb_MainDatabase[ราคา],MATCH(F1734,tb_MainDatabase[Link],0)),"")*J1734</f>
        <v>1890</v>
      </c>
      <c r="L1734" s="65">
        <v>200.0</v>
      </c>
      <c r="M1734" s="57">
        <f t="shared" si="2"/>
        <v>1690</v>
      </c>
      <c r="N1734" s="75">
        <f t="shared" si="3"/>
        <v>1690</v>
      </c>
      <c r="O1734" s="77" t="s">
        <v>370</v>
      </c>
      <c r="P1734" s="142">
        <v>46139.0</v>
      </c>
      <c r="Q1734" s="80">
        <v>0.5694444444444444</v>
      </c>
      <c r="R1734" s="84" t="str">
        <f t="shared" si="4"/>
        <v>1777271990789464962</v>
      </c>
      <c r="S1734" s="84"/>
      <c r="T1734" s="48" t="s">
        <v>67</v>
      </c>
    </row>
    <row r="1735" ht="22.5" customHeight="1">
      <c r="A1735" s="41" t="s">
        <v>1191</v>
      </c>
      <c r="B1735" s="44">
        <v>46139.0</v>
      </c>
      <c r="C1735" s="46" t="s">
        <v>1192</v>
      </c>
      <c r="D1735" s="48" t="s">
        <v>3308</v>
      </c>
      <c r="E1735" s="51">
        <v>2.02600000000722E14</v>
      </c>
      <c r="F1735" s="53" t="s">
        <v>224</v>
      </c>
      <c r="G1735" s="57">
        <f t="array" ref="G1735">IF(F1735&lt;&gt;"",INDEX(tb_MainDatabase[Barcode],MATCH(F1735,tb_MainDatabase[Link],0)),"")</f>
        <v>8857128012053</v>
      </c>
      <c r="H1735" s="62" t="str">
        <f t="array" ref="H1735">IF(F1735&lt;&gt;"",INDEX(tb_MainDatabase[Grand],MATCH(F1735,tb_MainDatabase[Link],0)),"")</f>
        <v>EDP</v>
      </c>
      <c r="I1735" s="62" t="str">
        <f t="array" ref="I1735">IF(F1735&lt;&gt;"",INDEX(tb_MainDatabase[Size],MATCH(F1735,tb_MainDatabase[Link],0)),"")</f>
        <v>10 ml.</v>
      </c>
      <c r="J1735" s="65">
        <v>1.0</v>
      </c>
      <c r="K1735" s="57">
        <f t="array" ref="K1735">IF(F1735&lt;&gt;"",INDEX(tb_MainDatabase[ราคา],MATCH(F1735,tb_MainDatabase[Link],0)),"")*J1735</f>
        <v>450</v>
      </c>
      <c r="L1735" s="65">
        <v>450.0</v>
      </c>
      <c r="M1735" s="57">
        <f t="shared" si="2"/>
        <v>0</v>
      </c>
      <c r="N1735" s="75">
        <f t="shared" si="3"/>
        <v>0</v>
      </c>
      <c r="O1735" s="77"/>
      <c r="P1735" s="107"/>
      <c r="Q1735" s="80"/>
      <c r="R1735" s="84">
        <f t="shared" si="4"/>
        <v>0</v>
      </c>
      <c r="S1735" s="84"/>
      <c r="T1735" s="84"/>
    </row>
    <row r="1736" ht="22.5" customHeight="1">
      <c r="A1736" s="41" t="s">
        <v>1191</v>
      </c>
      <c r="B1736" s="44">
        <v>46139.0</v>
      </c>
      <c r="C1736" s="46" t="s">
        <v>1192</v>
      </c>
      <c r="D1736" s="48" t="s">
        <v>3309</v>
      </c>
      <c r="E1736" s="51">
        <v>2.02600000000723E14</v>
      </c>
      <c r="F1736" s="53" t="s">
        <v>96</v>
      </c>
      <c r="G1736" s="57">
        <f t="array" ref="G1736">IF(F1736&lt;&gt;"",INDEX(tb_MainDatabase[Barcode],MATCH(F1736,tb_MainDatabase[Link],0)),"")</f>
        <v>8857128012019</v>
      </c>
      <c r="H1736" s="62" t="str">
        <f t="array" ref="H1736">IF(F1736&lt;&gt;"",INDEX(tb_MainDatabase[Grand],MATCH(F1736,tb_MainDatabase[Link],0)),"")</f>
        <v>EDP</v>
      </c>
      <c r="I1736" s="62" t="str">
        <f t="array" ref="I1736">IF(F1736&lt;&gt;"",INDEX(tb_MainDatabase[Size],MATCH(F1736,tb_MainDatabase[Link],0)),"")</f>
        <v>50 ml.</v>
      </c>
      <c r="J1736" s="65">
        <v>1.0</v>
      </c>
      <c r="K1736" s="57">
        <f t="array" ref="K1736">IF(F1736&lt;&gt;"",INDEX(tb_MainDatabase[ราคา],MATCH(F1736,tb_MainDatabase[Link],0)),"")*J1736</f>
        <v>1890</v>
      </c>
      <c r="L1736" s="65">
        <v>200.0</v>
      </c>
      <c r="M1736" s="57">
        <f t="shared" si="2"/>
        <v>1690</v>
      </c>
      <c r="N1736" s="75">
        <f t="shared" si="3"/>
        <v>1690</v>
      </c>
      <c r="O1736" s="77" t="s">
        <v>60</v>
      </c>
      <c r="P1736" s="142">
        <v>46139.0</v>
      </c>
      <c r="Q1736" s="80">
        <v>0.6305555555555555</v>
      </c>
      <c r="R1736" s="84" t="str">
        <f t="shared" si="4"/>
        <v>1777277203862116170</v>
      </c>
      <c r="S1736" s="84"/>
      <c r="T1736" s="48" t="s">
        <v>61</v>
      </c>
    </row>
    <row r="1737" ht="22.5" customHeight="1">
      <c r="A1737" s="41" t="s">
        <v>1191</v>
      </c>
      <c r="B1737" s="44">
        <v>46139.0</v>
      </c>
      <c r="C1737" s="46" t="s">
        <v>1192</v>
      </c>
      <c r="D1737" s="48" t="s">
        <v>3309</v>
      </c>
      <c r="E1737" s="51">
        <v>2.02600000000723E14</v>
      </c>
      <c r="F1737" s="53" t="s">
        <v>129</v>
      </c>
      <c r="G1737" s="57">
        <f t="array" ref="G1737">IF(F1737&lt;&gt;"",INDEX(tb_MainDatabase[Barcode],MATCH(F1737,tb_MainDatabase[Link],0)),"")</f>
        <v>8857128012034</v>
      </c>
      <c r="H1737" s="62" t="str">
        <f t="array" ref="H1737">IF(F1737&lt;&gt;"",INDEX(tb_MainDatabase[Grand],MATCH(F1737,tb_MainDatabase[Link],0)),"")</f>
        <v>EDP</v>
      </c>
      <c r="I1737" s="62" t="str">
        <f t="array" ref="I1737">IF(F1737&lt;&gt;"",INDEX(tb_MainDatabase[Size],MATCH(F1737,tb_MainDatabase[Link],0)),"")</f>
        <v>10 ml.</v>
      </c>
      <c r="J1737" s="65">
        <v>1.0</v>
      </c>
      <c r="K1737" s="57">
        <f t="array" ref="K1737">IF(F1737&lt;&gt;"",INDEX(tb_MainDatabase[ราคา],MATCH(F1737,tb_MainDatabase[Link],0)),"")*J1737</f>
        <v>450</v>
      </c>
      <c r="L1737" s="65">
        <v>450.0</v>
      </c>
      <c r="M1737" s="57">
        <f t="shared" si="2"/>
        <v>0</v>
      </c>
      <c r="N1737" s="75">
        <f t="shared" si="3"/>
        <v>0</v>
      </c>
      <c r="O1737" s="77"/>
      <c r="P1737" s="107"/>
      <c r="Q1737" s="80"/>
      <c r="R1737" s="84">
        <f t="shared" si="4"/>
        <v>0</v>
      </c>
      <c r="S1737" s="84"/>
      <c r="T1737" s="84"/>
    </row>
    <row r="1738" ht="22.5" customHeight="1">
      <c r="A1738" s="41" t="s">
        <v>1191</v>
      </c>
      <c r="B1738" s="44">
        <v>46139.0</v>
      </c>
      <c r="C1738" s="46" t="s">
        <v>1192</v>
      </c>
      <c r="D1738" s="48" t="s">
        <v>3310</v>
      </c>
      <c r="E1738" s="51">
        <v>2.02600000000724E14</v>
      </c>
      <c r="F1738" s="53" t="s">
        <v>141</v>
      </c>
      <c r="G1738" s="57">
        <f t="array" ref="G1738">IF(F1738&lt;&gt;"",INDEX(tb_MainDatabase[Barcode],MATCH(F1738,tb_MainDatabase[Link],0)),"")</f>
        <v>8857128012037</v>
      </c>
      <c r="H1738" s="62" t="str">
        <f t="array" ref="H1738">IF(F1738&lt;&gt;"",INDEX(tb_MainDatabase[Grand],MATCH(F1738,tb_MainDatabase[Link],0)),"")</f>
        <v>EDP</v>
      </c>
      <c r="I1738" s="62" t="str">
        <f t="array" ref="I1738">IF(F1738&lt;&gt;"",INDEX(tb_MainDatabase[Size],MATCH(F1738,tb_MainDatabase[Link],0)),"")</f>
        <v>10 ml.</v>
      </c>
      <c r="J1738" s="65">
        <v>1.0</v>
      </c>
      <c r="K1738" s="57">
        <f t="array" ref="K1738">IF(F1738&lt;&gt;"",INDEX(tb_MainDatabase[ราคา],MATCH(F1738,tb_MainDatabase[Link],0)),"")*J1738</f>
        <v>450</v>
      </c>
      <c r="L1738" s="65">
        <v>50.0</v>
      </c>
      <c r="M1738" s="57">
        <f t="shared" si="2"/>
        <v>400</v>
      </c>
      <c r="N1738" s="75">
        <f t="shared" si="3"/>
        <v>400</v>
      </c>
      <c r="O1738" s="77" t="s">
        <v>133</v>
      </c>
      <c r="P1738" s="142">
        <v>46139.0</v>
      </c>
      <c r="Q1738" s="80">
        <v>0.8541666666666666</v>
      </c>
      <c r="R1738" s="84" t="str">
        <f t="shared" si="4"/>
        <v>1777296598254389926</v>
      </c>
      <c r="S1738" s="84"/>
      <c r="T1738" s="48" t="s">
        <v>67</v>
      </c>
    </row>
    <row r="1739" ht="22.5" customHeight="1">
      <c r="A1739" s="41" t="s">
        <v>1191</v>
      </c>
      <c r="B1739" s="44">
        <v>46140.0</v>
      </c>
      <c r="C1739" s="46" t="s">
        <v>1192</v>
      </c>
      <c r="D1739" s="48" t="s">
        <v>3311</v>
      </c>
      <c r="E1739" s="51">
        <v>2.02600000000725E14</v>
      </c>
      <c r="F1739" s="53" t="s">
        <v>81</v>
      </c>
      <c r="G1739" s="57">
        <f t="array" ref="G1739">IF(F1739&lt;&gt;"",INDEX(tb_MainDatabase[Barcode],MATCH(F1739,tb_MainDatabase[Link],0)),"")</f>
        <v>8857128011119</v>
      </c>
      <c r="H1739" s="62" t="str">
        <f t="array" ref="H1739">IF(F1739&lt;&gt;"",INDEX(tb_MainDatabase[Grand],MATCH(F1739,tb_MainDatabase[Link],0)),"")</f>
        <v>EDP</v>
      </c>
      <c r="I1739" s="62" t="str">
        <f t="array" ref="I1739">IF(F1739&lt;&gt;"",INDEX(tb_MainDatabase[Size],MATCH(F1739,tb_MainDatabase[Link],0)),"")</f>
        <v>50 ml.</v>
      </c>
      <c r="J1739" s="65">
        <v>1.0</v>
      </c>
      <c r="K1739" s="57">
        <f t="array" ref="K1739">IF(F1739&lt;&gt;"",INDEX(tb_MainDatabase[ราคา],MATCH(F1739,tb_MainDatabase[Link],0)),"")*J1739</f>
        <v>1890</v>
      </c>
      <c r="L1739" s="65">
        <v>200.0</v>
      </c>
      <c r="M1739" s="57">
        <f t="shared" si="2"/>
        <v>1690</v>
      </c>
      <c r="N1739" s="75">
        <f t="shared" si="3"/>
        <v>1690</v>
      </c>
      <c r="O1739" s="77" t="s">
        <v>60</v>
      </c>
      <c r="P1739" s="142">
        <v>46140.0</v>
      </c>
      <c r="Q1739" s="80">
        <v>0.44583333333333336</v>
      </c>
      <c r="R1739" s="84" t="str">
        <f t="shared" si="4"/>
        <v>1777347687729920597</v>
      </c>
      <c r="S1739" s="84"/>
      <c r="T1739" s="48" t="s">
        <v>67</v>
      </c>
    </row>
    <row r="1740" ht="22.5" customHeight="1">
      <c r="A1740" s="41" t="s">
        <v>1191</v>
      </c>
      <c r="B1740" s="44">
        <v>46140.0</v>
      </c>
      <c r="C1740" s="46" t="s">
        <v>1192</v>
      </c>
      <c r="D1740" s="48" t="s">
        <v>3311</v>
      </c>
      <c r="E1740" s="51">
        <v>2.02600000000725E14</v>
      </c>
      <c r="F1740" s="53" t="s">
        <v>120</v>
      </c>
      <c r="G1740" s="108">
        <f t="array" ref="G1740">IF(F1740&lt;&gt;"",INDEX(tb_MainDatabase[Barcode],MATCH(F1740,tb_MainDatabase[Link],0)),"")</f>
        <v>8857128012160</v>
      </c>
      <c r="H1740" s="62" t="str">
        <f t="array" ref="H1740">IF(F1740&lt;&gt;"",INDEX(tb_MainDatabase[Grand],MATCH(F1740,tb_MainDatabase[Link],0)),"")</f>
        <v>EDP</v>
      </c>
      <c r="I1740" s="62" t="str">
        <f t="array" ref="I1740">IF(F1740&lt;&gt;"",INDEX(tb_MainDatabase[Size],MATCH(F1740,tb_MainDatabase[Link],0)),"")</f>
        <v>10 ml.</v>
      </c>
      <c r="J1740" s="65">
        <v>1.0</v>
      </c>
      <c r="K1740" s="57">
        <f t="array" ref="K1740">IF(F1740&lt;&gt;"",INDEX(tb_MainDatabase[ราคา],MATCH(F1740,tb_MainDatabase[Link],0)),"")*J1740</f>
        <v>450</v>
      </c>
      <c r="L1740" s="65">
        <v>450.0</v>
      </c>
      <c r="M1740" s="57">
        <f t="shared" si="2"/>
        <v>0</v>
      </c>
      <c r="N1740" s="75">
        <f t="shared" si="3"/>
        <v>0</v>
      </c>
      <c r="O1740" s="77"/>
      <c r="P1740" s="107"/>
      <c r="Q1740" s="80"/>
      <c r="R1740" s="84">
        <f t="shared" si="4"/>
        <v>0</v>
      </c>
      <c r="S1740" s="84"/>
      <c r="T1740" s="48" t="s">
        <v>67</v>
      </c>
    </row>
    <row r="1741" ht="22.5" customHeight="1">
      <c r="A1741" s="41" t="s">
        <v>1191</v>
      </c>
      <c r="B1741" s="44">
        <v>46140.0</v>
      </c>
      <c r="C1741" s="46" t="s">
        <v>1192</v>
      </c>
      <c r="D1741" s="48" t="s">
        <v>3312</v>
      </c>
      <c r="E1741" s="51">
        <v>2.02600000000726E14</v>
      </c>
      <c r="F1741" s="53" t="s">
        <v>146</v>
      </c>
      <c r="G1741" s="57">
        <f t="array" ref="G1741">IF(F1741&lt;&gt;"",INDEX(tb_MainDatabase[Barcode],MATCH(F1741,tb_MainDatabase[Link],0)),"")</f>
        <v>8857128012026</v>
      </c>
      <c r="H1741" s="62" t="str">
        <f t="array" ref="H1741">IF(F1741&lt;&gt;"",INDEX(tb_MainDatabase[Grand],MATCH(F1741,tb_MainDatabase[Link],0)),"")</f>
        <v>EDP</v>
      </c>
      <c r="I1741" s="62" t="str">
        <f t="array" ref="I1741">IF(F1741&lt;&gt;"",INDEX(tb_MainDatabase[Size],MATCH(F1741,tb_MainDatabase[Link],0)),"")</f>
        <v>10 ml.</v>
      </c>
      <c r="J1741" s="65">
        <v>1.0</v>
      </c>
      <c r="K1741" s="57">
        <f t="array" ref="K1741">IF(F1741&lt;&gt;"",INDEX(tb_MainDatabase[ราคา],MATCH(F1741,tb_MainDatabase[Link],0)),"")*J1741</f>
        <v>450</v>
      </c>
      <c r="L1741" s="65">
        <v>50.0</v>
      </c>
      <c r="M1741" s="57">
        <f t="shared" si="2"/>
        <v>400</v>
      </c>
      <c r="N1741" s="75">
        <f t="shared" si="3"/>
        <v>400</v>
      </c>
      <c r="O1741" s="77" t="s">
        <v>133</v>
      </c>
      <c r="P1741" s="142">
        <v>46140.0</v>
      </c>
      <c r="Q1741" s="80">
        <v>0.5305555555555556</v>
      </c>
      <c r="R1741" s="84" t="str">
        <f t="shared" si="4"/>
        <v>1777355024343949876</v>
      </c>
      <c r="S1741" s="84"/>
      <c r="T1741" s="48" t="s">
        <v>67</v>
      </c>
    </row>
    <row r="1742" ht="22.5" customHeight="1">
      <c r="A1742" s="41" t="s">
        <v>1191</v>
      </c>
      <c r="B1742" s="44">
        <v>46140.0</v>
      </c>
      <c r="C1742" s="46" t="s">
        <v>1192</v>
      </c>
      <c r="D1742" s="48" t="s">
        <v>3313</v>
      </c>
      <c r="E1742" s="51">
        <v>2.02600000000727E14</v>
      </c>
      <c r="F1742" s="53" t="s">
        <v>1448</v>
      </c>
      <c r="G1742" s="57">
        <f t="array" ref="G1742">IF(F1742&lt;&gt;"",INDEX(tb_MainDatabase[Barcode],MATCH(F1742,tb_MainDatabase[Link],0)),"")</f>
        <v>8857128012141</v>
      </c>
      <c r="H1742" s="62" t="str">
        <f t="array" ref="H1742">IF(F1742&lt;&gt;"",INDEX(tb_MainDatabase[Grand],MATCH(F1742,tb_MainDatabase[Link],0)),"")</f>
        <v>EDP</v>
      </c>
      <c r="I1742" s="62" t="str">
        <f t="array" ref="I1742">IF(F1742&lt;&gt;"",INDEX(tb_MainDatabase[Size],MATCH(F1742,tb_MainDatabase[Link],0)),"")</f>
        <v>30 ml.</v>
      </c>
      <c r="J1742" s="65">
        <v>1.0</v>
      </c>
      <c r="K1742" s="57">
        <f t="array" ref="K1742">IF(F1742&lt;&gt;"",INDEX(tb_MainDatabase[ราคา],MATCH(F1742,tb_MainDatabase[Link],0)),"")*J1742</f>
        <v>1290</v>
      </c>
      <c r="L1742" s="65">
        <v>100.0</v>
      </c>
      <c r="M1742" s="57">
        <f t="shared" si="2"/>
        <v>1190</v>
      </c>
      <c r="N1742" s="75">
        <f t="shared" si="3"/>
        <v>1190</v>
      </c>
      <c r="O1742" s="77" t="s">
        <v>370</v>
      </c>
      <c r="P1742" s="142">
        <v>46140.0</v>
      </c>
      <c r="Q1742" s="80">
        <v>0.5645833333333333</v>
      </c>
      <c r="R1742" s="84" t="str">
        <f t="shared" si="4"/>
        <v>1777357950341487690</v>
      </c>
      <c r="S1742" s="84"/>
      <c r="T1742" s="48" t="s">
        <v>67</v>
      </c>
    </row>
    <row r="1743" ht="22.5" customHeight="1">
      <c r="A1743" s="41" t="s">
        <v>1191</v>
      </c>
      <c r="B1743" s="44">
        <v>46140.0</v>
      </c>
      <c r="C1743" s="46" t="s">
        <v>1192</v>
      </c>
      <c r="D1743" s="48" t="s">
        <v>3313</v>
      </c>
      <c r="E1743" s="51">
        <v>2.02600000000727E14</v>
      </c>
      <c r="F1743" s="53" t="s">
        <v>828</v>
      </c>
      <c r="G1743" s="57">
        <f t="array" ref="G1743">IF(F1743&lt;&gt;"",INDEX(tb_MainDatabase[Barcode],MATCH(F1743,tb_MainDatabase[Link],0)),"")</f>
        <v>8857128012015</v>
      </c>
      <c r="H1743" s="62" t="str">
        <f t="array" ref="H1743">IF(F1743&lt;&gt;"",INDEX(tb_MainDatabase[Grand],MATCH(F1743,tb_MainDatabase[Link],0)),"")</f>
        <v>EDP</v>
      </c>
      <c r="I1743" s="62" t="str">
        <f t="array" ref="I1743">IF(F1743&lt;&gt;"",INDEX(tb_MainDatabase[Size],MATCH(F1743,tb_MainDatabase[Link],0)),"")</f>
        <v>4 ml.</v>
      </c>
      <c r="J1743" s="65">
        <v>1.0</v>
      </c>
      <c r="K1743" s="57">
        <f t="array" ref="K1743">IF(F1743&lt;&gt;"",INDEX(tb_MainDatabase[ราคา],MATCH(F1743,tb_MainDatabase[Link],0)),"")*J1743</f>
        <v>179</v>
      </c>
      <c r="L1743" s="65">
        <v>179.0</v>
      </c>
      <c r="M1743" s="57">
        <f t="shared" si="2"/>
        <v>0</v>
      </c>
      <c r="N1743" s="75">
        <f t="shared" si="3"/>
        <v>0</v>
      </c>
      <c r="O1743" s="77"/>
      <c r="P1743" s="107"/>
      <c r="Q1743" s="80"/>
      <c r="R1743" s="84">
        <f t="shared" si="4"/>
        <v>0</v>
      </c>
      <c r="S1743" s="84"/>
      <c r="T1743" s="84"/>
    </row>
    <row r="1744" ht="22.5" customHeight="1">
      <c r="A1744" s="41" t="s">
        <v>1191</v>
      </c>
      <c r="B1744" s="44">
        <v>46140.0</v>
      </c>
      <c r="C1744" s="46" t="s">
        <v>1192</v>
      </c>
      <c r="D1744" s="48" t="s">
        <v>3314</v>
      </c>
      <c r="E1744" s="51">
        <v>2.02600000000728E14</v>
      </c>
      <c r="F1744" s="53" t="s">
        <v>581</v>
      </c>
      <c r="G1744" s="108">
        <f t="array" ref="G1744">IF(F1744&lt;&gt;"",INDEX(tb_MainDatabase[Barcode],MATCH(F1744,tb_MainDatabase[Link],0)),"")</f>
        <v>8857128012162</v>
      </c>
      <c r="H1744" s="62" t="str">
        <f t="array" ref="H1744">IF(F1744&lt;&gt;"",INDEX(tb_MainDatabase[Grand],MATCH(F1744,tb_MainDatabase[Link],0)),"")</f>
        <v>EDP</v>
      </c>
      <c r="I1744" s="62" t="str">
        <f t="array" ref="I1744">IF(F1744&lt;&gt;"",INDEX(tb_MainDatabase[Size],MATCH(F1744,tb_MainDatabase[Link],0)),"")</f>
        <v>30 ml.</v>
      </c>
      <c r="J1744" s="65">
        <v>1.0</v>
      </c>
      <c r="K1744" s="57">
        <f t="array" ref="K1744">IF(F1744&lt;&gt;"",INDEX(tb_MainDatabase[ราคา],MATCH(F1744,tb_MainDatabase[Link],0)),"")*J1744</f>
        <v>1290</v>
      </c>
      <c r="L1744" s="65">
        <v>100.0</v>
      </c>
      <c r="M1744" s="57">
        <f t="shared" si="2"/>
        <v>1190</v>
      </c>
      <c r="N1744" s="75">
        <f t="shared" si="3"/>
        <v>1190</v>
      </c>
      <c r="O1744" s="77" t="s">
        <v>370</v>
      </c>
      <c r="P1744" s="142">
        <v>46140.0</v>
      </c>
      <c r="Q1744" s="80">
        <v>0.5673611111111111</v>
      </c>
      <c r="R1744" s="84" t="str">
        <f t="shared" si="4"/>
        <v>1777358186650901222</v>
      </c>
      <c r="S1744" s="84"/>
      <c r="T1744" s="48" t="s">
        <v>61</v>
      </c>
    </row>
    <row r="1745" ht="22.5" customHeight="1">
      <c r="A1745" s="41" t="s">
        <v>1191</v>
      </c>
      <c r="B1745" s="44">
        <v>46140.0</v>
      </c>
      <c r="C1745" s="46" t="s">
        <v>1192</v>
      </c>
      <c r="D1745" s="48" t="s">
        <v>3314</v>
      </c>
      <c r="E1745" s="51">
        <v>2.02600000000728E14</v>
      </c>
      <c r="F1745" s="53" t="s">
        <v>828</v>
      </c>
      <c r="G1745" s="57">
        <f t="array" ref="G1745">IF(F1745&lt;&gt;"",INDEX(tb_MainDatabase[Barcode],MATCH(F1745,tb_MainDatabase[Link],0)),"")</f>
        <v>8857128012015</v>
      </c>
      <c r="H1745" s="62" t="str">
        <f t="array" ref="H1745">IF(F1745&lt;&gt;"",INDEX(tb_MainDatabase[Grand],MATCH(F1745,tb_MainDatabase[Link],0)),"")</f>
        <v>EDP</v>
      </c>
      <c r="I1745" s="62" t="str">
        <f t="array" ref="I1745">IF(F1745&lt;&gt;"",INDEX(tb_MainDatabase[Size],MATCH(F1745,tb_MainDatabase[Link],0)),"")</f>
        <v>4 ml.</v>
      </c>
      <c r="J1745" s="65">
        <v>1.0</v>
      </c>
      <c r="K1745" s="57">
        <f t="array" ref="K1745">IF(F1745&lt;&gt;"",INDEX(tb_MainDatabase[ราคา],MATCH(F1745,tb_MainDatabase[Link],0)),"")*J1745</f>
        <v>179</v>
      </c>
      <c r="L1745" s="65">
        <v>179.0</v>
      </c>
      <c r="M1745" s="57">
        <f t="shared" si="2"/>
        <v>0</v>
      </c>
      <c r="N1745" s="75">
        <f t="shared" si="3"/>
        <v>0</v>
      </c>
      <c r="O1745" s="77"/>
      <c r="P1745" s="107"/>
      <c r="Q1745" s="80"/>
      <c r="R1745" s="84">
        <f t="shared" si="4"/>
        <v>0</v>
      </c>
      <c r="S1745" s="84"/>
      <c r="T1745" s="84"/>
    </row>
    <row r="1746" ht="22.5" customHeight="1">
      <c r="A1746" s="41" t="s">
        <v>1191</v>
      </c>
      <c r="B1746" s="44">
        <v>46140.0</v>
      </c>
      <c r="C1746" s="46" t="s">
        <v>1192</v>
      </c>
      <c r="D1746" s="48" t="s">
        <v>3315</v>
      </c>
      <c r="E1746" s="51">
        <v>2.02600000000729E14</v>
      </c>
      <c r="F1746" s="53" t="s">
        <v>2506</v>
      </c>
      <c r="G1746" s="108">
        <f t="array" ref="G1746">IF(F1746&lt;&gt;"",INDEX(tb_MainDatabase[Barcode],MATCH(F1746,tb_MainDatabase[Link],0)),"")</f>
        <v>8857128011560</v>
      </c>
      <c r="H1746" s="62" t="str">
        <f t="array" ref="H1746">IF(F1746&lt;&gt;"",INDEX(tb_MainDatabase[Grand],MATCH(F1746,tb_MainDatabase[Link],0)),"")</f>
        <v>EDP</v>
      </c>
      <c r="I1746" s="62" t="str">
        <f t="array" ref="I1746">IF(F1746&lt;&gt;"",INDEX(tb_MainDatabase[Size],MATCH(F1746,tb_MainDatabase[Link],0)),"")</f>
        <v>50 ml.</v>
      </c>
      <c r="J1746" s="65">
        <v>1.0</v>
      </c>
      <c r="K1746" s="57">
        <f t="array" ref="K1746">IF(F1746&lt;&gt;"",INDEX(tb_MainDatabase[ราคา],MATCH(F1746,tb_MainDatabase[Link],0)),"")*J1746</f>
        <v>1890</v>
      </c>
      <c r="L1746" s="65">
        <v>200.0</v>
      </c>
      <c r="M1746" s="57">
        <f t="shared" si="2"/>
        <v>1690</v>
      </c>
      <c r="N1746" s="75">
        <f t="shared" si="3"/>
        <v>1690</v>
      </c>
      <c r="O1746" s="77" t="s">
        <v>133</v>
      </c>
      <c r="P1746" s="142">
        <v>46140.0</v>
      </c>
      <c r="Q1746" s="80">
        <v>0.675</v>
      </c>
      <c r="R1746" s="84" t="str">
        <f t="shared" si="4"/>
        <v>1777367533766265940</v>
      </c>
      <c r="S1746" s="84"/>
      <c r="T1746" s="48" t="s">
        <v>67</v>
      </c>
    </row>
    <row r="1747" ht="22.5" customHeight="1">
      <c r="A1747" s="41" t="s">
        <v>1191</v>
      </c>
      <c r="B1747" s="44">
        <v>46140.0</v>
      </c>
      <c r="C1747" s="46" t="s">
        <v>1192</v>
      </c>
      <c r="D1747" s="48" t="s">
        <v>3315</v>
      </c>
      <c r="E1747" s="51">
        <v>2.02600000000729E14</v>
      </c>
      <c r="F1747" s="53" t="s">
        <v>141</v>
      </c>
      <c r="G1747" s="57">
        <f t="array" ref="G1747">IF(F1747&lt;&gt;"",INDEX(tb_MainDatabase[Barcode],MATCH(F1747,tb_MainDatabase[Link],0)),"")</f>
        <v>8857128012037</v>
      </c>
      <c r="H1747" s="62" t="str">
        <f t="array" ref="H1747">IF(F1747&lt;&gt;"",INDEX(tb_MainDatabase[Grand],MATCH(F1747,tb_MainDatabase[Link],0)),"")</f>
        <v>EDP</v>
      </c>
      <c r="I1747" s="62" t="str">
        <f t="array" ref="I1747">IF(F1747&lt;&gt;"",INDEX(tb_MainDatabase[Size],MATCH(F1747,tb_MainDatabase[Link],0)),"")</f>
        <v>10 ml.</v>
      </c>
      <c r="J1747" s="65">
        <v>1.0</v>
      </c>
      <c r="K1747" s="57">
        <f t="array" ref="K1747">IF(F1747&lt;&gt;"",INDEX(tb_MainDatabase[ราคา],MATCH(F1747,tb_MainDatabase[Link],0)),"")*J1747</f>
        <v>450</v>
      </c>
      <c r="L1747" s="65">
        <v>450.0</v>
      </c>
      <c r="M1747" s="57">
        <f t="shared" si="2"/>
        <v>0</v>
      </c>
      <c r="N1747" s="75">
        <f t="shared" si="3"/>
        <v>0</v>
      </c>
      <c r="O1747" s="77"/>
      <c r="P1747" s="107"/>
      <c r="Q1747" s="80"/>
      <c r="R1747" s="84">
        <f t="shared" si="4"/>
        <v>0</v>
      </c>
      <c r="S1747" s="84"/>
      <c r="T1747" s="84"/>
    </row>
    <row r="1748" ht="22.5" customHeight="1">
      <c r="A1748" s="41" t="s">
        <v>1191</v>
      </c>
      <c r="B1748" s="44">
        <v>46140.0</v>
      </c>
      <c r="C1748" s="46" t="s">
        <v>1192</v>
      </c>
      <c r="D1748" s="48" t="s">
        <v>3316</v>
      </c>
      <c r="E1748" s="51">
        <v>2.0260000000073E14</v>
      </c>
      <c r="F1748" s="53" t="s">
        <v>146</v>
      </c>
      <c r="G1748" s="57">
        <f t="array" ref="G1748">IF(F1748&lt;&gt;"",INDEX(tb_MainDatabase[Barcode],MATCH(F1748,tb_MainDatabase[Link],0)),"")</f>
        <v>8857128012026</v>
      </c>
      <c r="H1748" s="62" t="str">
        <f t="array" ref="H1748">IF(F1748&lt;&gt;"",INDEX(tb_MainDatabase[Grand],MATCH(F1748,tb_MainDatabase[Link],0)),"")</f>
        <v>EDP</v>
      </c>
      <c r="I1748" s="62" t="str">
        <f t="array" ref="I1748">IF(F1748&lt;&gt;"",INDEX(tb_MainDatabase[Size],MATCH(F1748,tb_MainDatabase[Link],0)),"")</f>
        <v>10 ml.</v>
      </c>
      <c r="J1748" s="65">
        <v>1.0</v>
      </c>
      <c r="K1748" s="57">
        <f t="array" ref="K1748">IF(F1748&lt;&gt;"",INDEX(tb_MainDatabase[ราคา],MATCH(F1748,tb_MainDatabase[Link],0)),"")*J1748</f>
        <v>450</v>
      </c>
      <c r="L1748" s="65">
        <v>100.0</v>
      </c>
      <c r="M1748" s="57">
        <f t="shared" si="2"/>
        <v>350</v>
      </c>
      <c r="N1748" s="75">
        <f t="shared" si="3"/>
        <v>350</v>
      </c>
      <c r="O1748" s="77" t="s">
        <v>133</v>
      </c>
      <c r="P1748" s="142">
        <v>46140.0</v>
      </c>
      <c r="Q1748" s="80">
        <v>0.7006944444444444</v>
      </c>
      <c r="R1748" s="84" t="str">
        <f t="shared" si="4"/>
        <v>1777369716929558232</v>
      </c>
      <c r="S1748" s="84"/>
      <c r="T1748" s="48" t="s">
        <v>67</v>
      </c>
    </row>
    <row r="1749" ht="22.5" customHeight="1">
      <c r="A1749" s="41" t="s">
        <v>1191</v>
      </c>
      <c r="B1749" s="44">
        <v>46140.0</v>
      </c>
      <c r="C1749" s="46" t="s">
        <v>1192</v>
      </c>
      <c r="D1749" s="48" t="s">
        <v>3317</v>
      </c>
      <c r="E1749" s="51">
        <v>2.02600000000731E14</v>
      </c>
      <c r="F1749" s="53" t="s">
        <v>98</v>
      </c>
      <c r="G1749" s="57">
        <f t="array" ref="G1749">IF(F1749&lt;&gt;"",INDEX(tb_MainDatabase[Barcode],MATCH(F1749,tb_MainDatabase[Link],0)),"")</f>
        <v>8857128012027</v>
      </c>
      <c r="H1749" s="62" t="str">
        <f t="array" ref="H1749">IF(F1749&lt;&gt;"",INDEX(tb_MainDatabase[Grand],MATCH(F1749,tb_MainDatabase[Link],0)),"")</f>
        <v>EDP</v>
      </c>
      <c r="I1749" s="62" t="str">
        <f t="array" ref="I1749">IF(F1749&lt;&gt;"",INDEX(tb_MainDatabase[Size],MATCH(F1749,tb_MainDatabase[Link],0)),"")</f>
        <v>10 ml.</v>
      </c>
      <c r="J1749" s="65">
        <v>1.0</v>
      </c>
      <c r="K1749" s="57">
        <f t="array" ref="K1749">IF(F1749&lt;&gt;"",INDEX(tb_MainDatabase[ราคา],MATCH(F1749,tb_MainDatabase[Link],0)),"")*J1749</f>
        <v>450</v>
      </c>
      <c r="L1749" s="65">
        <v>50.0</v>
      </c>
      <c r="M1749" s="57">
        <f t="shared" si="2"/>
        <v>400</v>
      </c>
      <c r="N1749" s="75">
        <f t="shared" si="3"/>
        <v>400</v>
      </c>
      <c r="O1749" s="77" t="s">
        <v>370</v>
      </c>
      <c r="P1749" s="142">
        <v>46140.0</v>
      </c>
      <c r="Q1749" s="80">
        <v>0.7305555555555555</v>
      </c>
      <c r="R1749" s="84" t="str">
        <f t="shared" si="4"/>
        <v>1777372342997762616</v>
      </c>
      <c r="S1749" s="84"/>
      <c r="T1749" s="48" t="s">
        <v>67</v>
      </c>
    </row>
    <row r="1750" ht="22.5" customHeight="1">
      <c r="A1750" s="41" t="s">
        <v>1191</v>
      </c>
      <c r="B1750" s="44">
        <v>46140.0</v>
      </c>
      <c r="C1750" s="46" t="s">
        <v>1192</v>
      </c>
      <c r="D1750" s="48" t="s">
        <v>3318</v>
      </c>
      <c r="E1750" s="51">
        <v>2.02600000000732E14</v>
      </c>
      <c r="F1750" s="53" t="s">
        <v>120</v>
      </c>
      <c r="G1750" s="108">
        <f t="array" ref="G1750">IF(F1750&lt;&gt;"",INDEX(tb_MainDatabase[Barcode],MATCH(F1750,tb_MainDatabase[Link],0)),"")</f>
        <v>8857128012160</v>
      </c>
      <c r="H1750" s="62" t="str">
        <f t="array" ref="H1750">IF(F1750&lt;&gt;"",INDEX(tb_MainDatabase[Grand],MATCH(F1750,tb_MainDatabase[Link],0)),"")</f>
        <v>EDP</v>
      </c>
      <c r="I1750" s="62" t="str">
        <f t="array" ref="I1750">IF(F1750&lt;&gt;"",INDEX(tb_MainDatabase[Size],MATCH(F1750,tb_MainDatabase[Link],0)),"")</f>
        <v>10 ml.</v>
      </c>
      <c r="J1750" s="65">
        <v>1.0</v>
      </c>
      <c r="K1750" s="57">
        <f t="array" ref="K1750">IF(F1750&lt;&gt;"",INDEX(tb_MainDatabase[ราคา],MATCH(F1750,tb_MainDatabase[Link],0)),"")*J1750</f>
        <v>450</v>
      </c>
      <c r="L1750" s="65">
        <v>50.0</v>
      </c>
      <c r="M1750" s="57">
        <f t="shared" si="2"/>
        <v>400</v>
      </c>
      <c r="N1750" s="75">
        <f t="shared" si="3"/>
        <v>800</v>
      </c>
      <c r="O1750" s="77" t="s">
        <v>370</v>
      </c>
      <c r="P1750" s="142">
        <v>46140.0</v>
      </c>
      <c r="Q1750" s="80">
        <v>0.7347222222222223</v>
      </c>
      <c r="R1750" s="84" t="str">
        <f t="shared" si="4"/>
        <v>1777372594026480580</v>
      </c>
      <c r="S1750" s="84"/>
      <c r="T1750" s="48" t="s">
        <v>67</v>
      </c>
    </row>
    <row r="1751" ht="22.5" customHeight="1">
      <c r="A1751" s="41" t="s">
        <v>1191</v>
      </c>
      <c r="B1751" s="44">
        <v>46140.0</v>
      </c>
      <c r="C1751" s="46" t="s">
        <v>1192</v>
      </c>
      <c r="D1751" s="48" t="s">
        <v>3318</v>
      </c>
      <c r="E1751" s="51">
        <v>2.02600000000732E14</v>
      </c>
      <c r="F1751" s="53" t="s">
        <v>94</v>
      </c>
      <c r="G1751" s="57">
        <f t="array" ref="G1751">IF(F1751&lt;&gt;"",INDEX(tb_MainDatabase[Barcode],MATCH(F1751,tb_MainDatabase[Link],0)),"")</f>
        <v>8857128012039</v>
      </c>
      <c r="H1751" s="62" t="str">
        <f t="array" ref="H1751">IF(F1751&lt;&gt;"",INDEX(tb_MainDatabase[Grand],MATCH(F1751,tb_MainDatabase[Link],0)),"")</f>
        <v>EDP</v>
      </c>
      <c r="I1751" s="62" t="str">
        <f t="array" ref="I1751">IF(F1751&lt;&gt;"",INDEX(tb_MainDatabase[Size],MATCH(F1751,tb_MainDatabase[Link],0)),"")</f>
        <v>10 ml.</v>
      </c>
      <c r="J1751" s="65">
        <v>1.0</v>
      </c>
      <c r="K1751" s="57">
        <f t="array" ref="K1751">IF(F1751&lt;&gt;"",INDEX(tb_MainDatabase[ราคา],MATCH(F1751,tb_MainDatabase[Link],0)),"")*J1751</f>
        <v>450</v>
      </c>
      <c r="L1751" s="65">
        <v>50.0</v>
      </c>
      <c r="M1751" s="57">
        <f t="shared" si="2"/>
        <v>400</v>
      </c>
      <c r="N1751" s="75">
        <f t="shared" si="3"/>
        <v>0</v>
      </c>
      <c r="O1751" s="77"/>
      <c r="P1751" s="107"/>
      <c r="Q1751" s="80"/>
      <c r="R1751" s="84">
        <f t="shared" si="4"/>
        <v>0</v>
      </c>
      <c r="S1751" s="84"/>
      <c r="T1751" s="84"/>
    </row>
    <row r="1752" ht="22.5" customHeight="1">
      <c r="A1752" s="41" t="s">
        <v>1191</v>
      </c>
      <c r="B1752" s="44">
        <v>46140.0</v>
      </c>
      <c r="C1752" s="46" t="s">
        <v>1192</v>
      </c>
      <c r="D1752" s="48" t="s">
        <v>3319</v>
      </c>
      <c r="E1752" s="51">
        <v>2.02600000000733E14</v>
      </c>
      <c r="F1752" s="53" t="s">
        <v>372</v>
      </c>
      <c r="G1752" s="57">
        <f t="array" ref="G1752">IF(F1752&lt;&gt;"",INDEX(tb_MainDatabase[Barcode],MATCH(F1752,tb_MainDatabase[Link],0)),"")</f>
        <v>8857128012032</v>
      </c>
      <c r="H1752" s="62" t="str">
        <f t="array" ref="H1752">IF(F1752&lt;&gt;"",INDEX(tb_MainDatabase[Grand],MATCH(F1752,tb_MainDatabase[Link],0)),"")</f>
        <v>EDP</v>
      </c>
      <c r="I1752" s="62" t="str">
        <f t="array" ref="I1752">IF(F1752&lt;&gt;"",INDEX(tb_MainDatabase[Size],MATCH(F1752,tb_MainDatabase[Link],0)),"")</f>
        <v>10 ml.</v>
      </c>
      <c r="J1752" s="65">
        <v>1.0</v>
      </c>
      <c r="K1752" s="57">
        <f t="array" ref="K1752">IF(F1752&lt;&gt;"",INDEX(tb_MainDatabase[ราคา],MATCH(F1752,tb_MainDatabase[Link],0)),"")*J1752</f>
        <v>450</v>
      </c>
      <c r="L1752" s="65">
        <v>50.0</v>
      </c>
      <c r="M1752" s="57">
        <f t="shared" si="2"/>
        <v>400</v>
      </c>
      <c r="N1752" s="75">
        <f t="shared" si="3"/>
        <v>400</v>
      </c>
      <c r="O1752" s="77" t="s">
        <v>370</v>
      </c>
      <c r="P1752" s="142">
        <v>46140.0</v>
      </c>
      <c r="Q1752" s="80">
        <v>0.7451388888888889</v>
      </c>
      <c r="R1752" s="84" t="str">
        <f t="shared" si="4"/>
        <v>1777373599891451339</v>
      </c>
      <c r="S1752" s="84"/>
      <c r="T1752" s="48" t="s">
        <v>61</v>
      </c>
    </row>
    <row r="1753" ht="22.5" customHeight="1">
      <c r="A1753" s="41" t="s">
        <v>1191</v>
      </c>
      <c r="B1753" s="44">
        <v>46140.0</v>
      </c>
      <c r="C1753" s="46" t="s">
        <v>1192</v>
      </c>
      <c r="D1753" s="48" t="s">
        <v>3320</v>
      </c>
      <c r="E1753" s="51">
        <v>2.02600000000734E14</v>
      </c>
      <c r="F1753" s="53" t="s">
        <v>77</v>
      </c>
      <c r="G1753" s="57">
        <f t="array" ref="G1753">IF(F1753&lt;&gt;"",INDEX(tb_MainDatabase[Barcode],MATCH(F1753,tb_MainDatabase[Link],0)),"")</f>
        <v>8857128012030</v>
      </c>
      <c r="H1753" s="62" t="str">
        <f t="array" ref="H1753">IF(F1753&lt;&gt;"",INDEX(tb_MainDatabase[Grand],MATCH(F1753,tb_MainDatabase[Link],0)),"")</f>
        <v>EDP</v>
      </c>
      <c r="I1753" s="62" t="str">
        <f t="array" ref="I1753">IF(F1753&lt;&gt;"",INDEX(tb_MainDatabase[Size],MATCH(F1753,tb_MainDatabase[Link],0)),"")</f>
        <v>10 ml.</v>
      </c>
      <c r="J1753" s="65">
        <v>1.0</v>
      </c>
      <c r="K1753" s="57">
        <f t="array" ref="K1753">IF(F1753&lt;&gt;"",INDEX(tb_MainDatabase[ราคา],MATCH(F1753,tb_MainDatabase[Link],0)),"")*J1753</f>
        <v>450</v>
      </c>
      <c r="L1753" s="65">
        <v>50.0</v>
      </c>
      <c r="M1753" s="57">
        <f t="shared" si="2"/>
        <v>400</v>
      </c>
      <c r="N1753" s="75">
        <f t="shared" si="3"/>
        <v>400</v>
      </c>
      <c r="O1753" s="77" t="s">
        <v>133</v>
      </c>
      <c r="P1753" s="142">
        <v>46140.0</v>
      </c>
      <c r="Q1753" s="80">
        <v>0.7541666666666667</v>
      </c>
      <c r="R1753" s="84" t="str">
        <f t="shared" si="4"/>
        <v>1777374345098754770</v>
      </c>
      <c r="S1753" s="84"/>
      <c r="T1753" s="48" t="s">
        <v>61</v>
      </c>
    </row>
    <row r="1754" ht="22.5" customHeight="1">
      <c r="A1754" s="41" t="s">
        <v>1191</v>
      </c>
      <c r="B1754" s="44">
        <v>46140.0</v>
      </c>
      <c r="C1754" s="46" t="s">
        <v>1192</v>
      </c>
      <c r="D1754" s="48" t="s">
        <v>3321</v>
      </c>
      <c r="E1754" s="51">
        <v>2.02600000000735E14</v>
      </c>
      <c r="F1754" s="53" t="s">
        <v>94</v>
      </c>
      <c r="G1754" s="57">
        <f t="array" ref="G1754">IF(F1754&lt;&gt;"",INDEX(tb_MainDatabase[Barcode],MATCH(F1754,tb_MainDatabase[Link],0)),"")</f>
        <v>8857128012039</v>
      </c>
      <c r="H1754" s="62" t="str">
        <f t="array" ref="H1754">IF(F1754&lt;&gt;"",INDEX(tb_MainDatabase[Grand],MATCH(F1754,tb_MainDatabase[Link],0)),"")</f>
        <v>EDP</v>
      </c>
      <c r="I1754" s="62" t="str">
        <f t="array" ref="I1754">IF(F1754&lt;&gt;"",INDEX(tb_MainDatabase[Size],MATCH(F1754,tb_MainDatabase[Link],0)),"")</f>
        <v>10 ml.</v>
      </c>
      <c r="J1754" s="65">
        <v>1.0</v>
      </c>
      <c r="K1754" s="57">
        <f t="array" ref="K1754">IF(F1754&lt;&gt;"",INDEX(tb_MainDatabase[ราคา],MATCH(F1754,tb_MainDatabase[Link],0)),"")*J1754</f>
        <v>450</v>
      </c>
      <c r="L1754" s="65">
        <v>50.0</v>
      </c>
      <c r="M1754" s="57">
        <f t="shared" si="2"/>
        <v>400</v>
      </c>
      <c r="N1754" s="75">
        <f t="shared" si="3"/>
        <v>400</v>
      </c>
      <c r="O1754" s="77" t="s">
        <v>60</v>
      </c>
      <c r="P1754" s="142">
        <v>46140.0</v>
      </c>
      <c r="Q1754" s="80">
        <v>0.7715277777777778</v>
      </c>
      <c r="R1754" s="84" t="str">
        <f t="shared" si="4"/>
        <v>1777375894477436187</v>
      </c>
      <c r="S1754" s="84"/>
      <c r="T1754" s="48" t="s">
        <v>61</v>
      </c>
    </row>
    <row r="1755" ht="22.5" customHeight="1">
      <c r="A1755" s="41" t="s">
        <v>1191</v>
      </c>
      <c r="B1755" s="44">
        <v>46140.0</v>
      </c>
      <c r="C1755" s="46" t="s">
        <v>1192</v>
      </c>
      <c r="D1755" s="48" t="s">
        <v>3322</v>
      </c>
      <c r="E1755" s="51">
        <v>2.02600000000736E14</v>
      </c>
      <c r="F1755" s="53" t="s">
        <v>45</v>
      </c>
      <c r="G1755" s="57">
        <f t="array" ref="G1755">IF(F1755&lt;&gt;"",INDEX(tb_MainDatabase[Barcode],MATCH(F1755,tb_MainDatabase[Link],0)),"")</f>
        <v>8857128011850</v>
      </c>
      <c r="H1755" s="62" t="str">
        <f t="array" ref="H1755">IF(F1755&lt;&gt;"",INDEX(tb_MainDatabase[Grand],MATCH(F1755,tb_MainDatabase[Link],0)),"")</f>
        <v>EDP</v>
      </c>
      <c r="I1755" s="62" t="str">
        <f t="array" ref="I1755">IF(F1755&lt;&gt;"",INDEX(tb_MainDatabase[Size],MATCH(F1755,tb_MainDatabase[Link],0)),"")</f>
        <v>30 ml.</v>
      </c>
      <c r="J1755" s="65">
        <v>1.0</v>
      </c>
      <c r="K1755" s="57">
        <f t="array" ref="K1755">IF(F1755&lt;&gt;"",INDEX(tb_MainDatabase[ราคา],MATCH(F1755,tb_MainDatabase[Link],0)),"")*J1755</f>
        <v>1290</v>
      </c>
      <c r="L1755" s="65">
        <v>100.0</v>
      </c>
      <c r="M1755" s="57">
        <f t="shared" si="2"/>
        <v>1190</v>
      </c>
      <c r="N1755" s="75">
        <f t="shared" si="3"/>
        <v>1590</v>
      </c>
      <c r="O1755" s="77" t="s">
        <v>370</v>
      </c>
      <c r="P1755" s="142">
        <v>46140.0</v>
      </c>
      <c r="Q1755" s="80">
        <v>0.7798611111111111</v>
      </c>
      <c r="R1755" s="84" t="str">
        <f t="shared" si="4"/>
        <v>1777376531832442037</v>
      </c>
      <c r="S1755" s="84"/>
      <c r="T1755" s="48" t="s">
        <v>67</v>
      </c>
    </row>
    <row r="1756" ht="22.5" customHeight="1">
      <c r="A1756" s="41" t="s">
        <v>1191</v>
      </c>
      <c r="B1756" s="44">
        <v>46140.0</v>
      </c>
      <c r="C1756" s="46" t="s">
        <v>1192</v>
      </c>
      <c r="D1756" s="48" t="s">
        <v>3322</v>
      </c>
      <c r="E1756" s="51">
        <v>2.02600000000736E14</v>
      </c>
      <c r="F1756" s="53" t="s">
        <v>372</v>
      </c>
      <c r="G1756" s="57">
        <f t="array" ref="G1756">IF(F1756&lt;&gt;"",INDEX(tb_MainDatabase[Barcode],MATCH(F1756,tb_MainDatabase[Link],0)),"")</f>
        <v>8857128012032</v>
      </c>
      <c r="H1756" s="62" t="str">
        <f t="array" ref="H1756">IF(F1756&lt;&gt;"",INDEX(tb_MainDatabase[Grand],MATCH(F1756,tb_MainDatabase[Link],0)),"")</f>
        <v>EDP</v>
      </c>
      <c r="I1756" s="62" t="str">
        <f t="array" ref="I1756">IF(F1756&lt;&gt;"",INDEX(tb_MainDatabase[Size],MATCH(F1756,tb_MainDatabase[Link],0)),"")</f>
        <v>10 ml.</v>
      </c>
      <c r="J1756" s="65">
        <v>1.0</v>
      </c>
      <c r="K1756" s="57">
        <f t="array" ref="K1756">IF(F1756&lt;&gt;"",INDEX(tb_MainDatabase[ราคา],MATCH(F1756,tb_MainDatabase[Link],0)),"")*J1756</f>
        <v>450</v>
      </c>
      <c r="L1756" s="65">
        <v>50.0</v>
      </c>
      <c r="M1756" s="57">
        <f t="shared" si="2"/>
        <v>400</v>
      </c>
      <c r="N1756" s="75">
        <f t="shared" si="3"/>
        <v>0</v>
      </c>
      <c r="O1756" s="77"/>
      <c r="P1756" s="107"/>
      <c r="Q1756" s="80"/>
      <c r="R1756" s="84">
        <f t="shared" si="4"/>
        <v>0</v>
      </c>
      <c r="S1756" s="84"/>
      <c r="T1756" s="84"/>
    </row>
    <row r="1757" ht="22.5" customHeight="1">
      <c r="A1757" s="41" t="s">
        <v>1191</v>
      </c>
      <c r="B1757" s="44">
        <v>46140.0</v>
      </c>
      <c r="C1757" s="46" t="s">
        <v>1192</v>
      </c>
      <c r="D1757" s="48" t="s">
        <v>3322</v>
      </c>
      <c r="E1757" s="51">
        <v>2.02600000000736E14</v>
      </c>
      <c r="F1757" s="53" t="s">
        <v>146</v>
      </c>
      <c r="G1757" s="57">
        <f t="array" ref="G1757">IF(F1757&lt;&gt;"",INDEX(tb_MainDatabase[Barcode],MATCH(F1757,tb_MainDatabase[Link],0)),"")</f>
        <v>8857128012026</v>
      </c>
      <c r="H1757" s="62" t="str">
        <f t="array" ref="H1757">IF(F1757&lt;&gt;"",INDEX(tb_MainDatabase[Grand],MATCH(F1757,tb_MainDatabase[Link],0)),"")</f>
        <v>EDP</v>
      </c>
      <c r="I1757" s="62" t="str">
        <f t="array" ref="I1757">IF(F1757&lt;&gt;"",INDEX(tb_MainDatabase[Size],MATCH(F1757,tb_MainDatabase[Link],0)),"")</f>
        <v>10 ml.</v>
      </c>
      <c r="J1757" s="65">
        <v>1.0</v>
      </c>
      <c r="K1757" s="57">
        <f t="array" ref="K1757">IF(F1757&lt;&gt;"",INDEX(tb_MainDatabase[ราคา],MATCH(F1757,tb_MainDatabase[Link],0)),"")*J1757</f>
        <v>450</v>
      </c>
      <c r="L1757" s="65">
        <v>450.0</v>
      </c>
      <c r="M1757" s="57">
        <f t="shared" si="2"/>
        <v>0</v>
      </c>
      <c r="N1757" s="75">
        <f t="shared" si="3"/>
        <v>0</v>
      </c>
      <c r="O1757" s="77"/>
      <c r="P1757" s="107"/>
      <c r="Q1757" s="80"/>
      <c r="R1757" s="84">
        <f t="shared" si="4"/>
        <v>0</v>
      </c>
      <c r="S1757" s="84"/>
      <c r="T1757" s="84"/>
    </row>
    <row r="1758" ht="22.5" customHeight="1">
      <c r="A1758" s="41" t="s">
        <v>1191</v>
      </c>
      <c r="B1758" s="44">
        <v>46140.0</v>
      </c>
      <c r="C1758" s="46" t="s">
        <v>1192</v>
      </c>
      <c r="D1758" s="48" t="s">
        <v>3323</v>
      </c>
      <c r="E1758" s="51">
        <v>2.02600000000737E14</v>
      </c>
      <c r="F1758" s="53" t="s">
        <v>98</v>
      </c>
      <c r="G1758" s="57">
        <f t="array" ref="G1758">IF(F1758&lt;&gt;"",INDEX(tb_MainDatabase[Barcode],MATCH(F1758,tb_MainDatabase[Link],0)),"")</f>
        <v>8857128012027</v>
      </c>
      <c r="H1758" s="62" t="str">
        <f t="array" ref="H1758">IF(F1758&lt;&gt;"",INDEX(tb_MainDatabase[Grand],MATCH(F1758,tb_MainDatabase[Link],0)),"")</f>
        <v>EDP</v>
      </c>
      <c r="I1758" s="62" t="str">
        <f t="array" ref="I1758">IF(F1758&lt;&gt;"",INDEX(tb_MainDatabase[Size],MATCH(F1758,tb_MainDatabase[Link],0)),"")</f>
        <v>10 ml.</v>
      </c>
      <c r="J1758" s="65">
        <v>1.0</v>
      </c>
      <c r="K1758" s="57">
        <f t="array" ref="K1758">IF(F1758&lt;&gt;"",INDEX(tb_MainDatabase[ราคา],MATCH(F1758,tb_MainDatabase[Link],0)),"")*J1758</f>
        <v>450</v>
      </c>
      <c r="L1758" s="65">
        <v>50.0</v>
      </c>
      <c r="M1758" s="57">
        <f t="shared" si="2"/>
        <v>400</v>
      </c>
      <c r="N1758" s="75">
        <f t="shared" si="3"/>
        <v>800</v>
      </c>
      <c r="O1758" s="77" t="s">
        <v>370</v>
      </c>
      <c r="P1758" s="142">
        <v>46140.0</v>
      </c>
      <c r="Q1758" s="80">
        <v>0.7847222222222222</v>
      </c>
      <c r="R1758" s="84" t="str">
        <f t="shared" si="4"/>
        <v>1777376969881574895</v>
      </c>
      <c r="S1758" s="84"/>
      <c r="T1758" s="48" t="s">
        <v>67</v>
      </c>
    </row>
    <row r="1759" ht="22.5" customHeight="1">
      <c r="A1759" s="41" t="s">
        <v>1191</v>
      </c>
      <c r="B1759" s="44">
        <v>46140.0</v>
      </c>
      <c r="C1759" s="46" t="s">
        <v>1192</v>
      </c>
      <c r="D1759" s="48" t="s">
        <v>3323</v>
      </c>
      <c r="E1759" s="51">
        <v>2.02600000000737E14</v>
      </c>
      <c r="F1759" s="53" t="s">
        <v>141</v>
      </c>
      <c r="G1759" s="57">
        <f t="array" ref="G1759">IF(F1759&lt;&gt;"",INDEX(tb_MainDatabase[Barcode],MATCH(F1759,tb_MainDatabase[Link],0)),"")</f>
        <v>8857128012037</v>
      </c>
      <c r="H1759" s="62" t="str">
        <f t="array" ref="H1759">IF(F1759&lt;&gt;"",INDEX(tb_MainDatabase[Grand],MATCH(F1759,tb_MainDatabase[Link],0)),"")</f>
        <v>EDP</v>
      </c>
      <c r="I1759" s="62" t="str">
        <f t="array" ref="I1759">IF(F1759&lt;&gt;"",INDEX(tb_MainDatabase[Size],MATCH(F1759,tb_MainDatabase[Link],0)),"")</f>
        <v>10 ml.</v>
      </c>
      <c r="J1759" s="65">
        <v>1.0</v>
      </c>
      <c r="K1759" s="57">
        <f t="array" ref="K1759">IF(F1759&lt;&gt;"",INDEX(tb_MainDatabase[ราคา],MATCH(F1759,tb_MainDatabase[Link],0)),"")*J1759</f>
        <v>450</v>
      </c>
      <c r="L1759" s="65">
        <v>50.0</v>
      </c>
      <c r="M1759" s="57">
        <f t="shared" si="2"/>
        <v>400</v>
      </c>
      <c r="N1759" s="75">
        <f t="shared" si="3"/>
        <v>0</v>
      </c>
      <c r="O1759" s="77"/>
      <c r="P1759" s="107"/>
      <c r="Q1759" s="80"/>
      <c r="R1759" s="84">
        <f t="shared" si="4"/>
        <v>0</v>
      </c>
      <c r="S1759" s="84"/>
      <c r="T1759" s="84"/>
    </row>
    <row r="1760" ht="22.5" customHeight="1">
      <c r="A1760" s="41" t="s">
        <v>1191</v>
      </c>
      <c r="B1760" s="44">
        <v>46141.0</v>
      </c>
      <c r="C1760" s="46" t="s">
        <v>1192</v>
      </c>
      <c r="D1760" s="48" t="s">
        <v>3324</v>
      </c>
      <c r="E1760" s="51">
        <v>2.02600000000738E14</v>
      </c>
      <c r="F1760" s="53" t="s">
        <v>239</v>
      </c>
      <c r="G1760" s="57">
        <f t="array" ref="G1760">IF(F1760&lt;&gt;"",INDEX(tb_MainDatabase[Barcode],MATCH(F1760,tb_MainDatabase[Link],0)),"")</f>
        <v>8857128012093</v>
      </c>
      <c r="H1760" s="62" t="str">
        <f t="array" ref="H1760">IF(F1760&lt;&gt;"",INDEX(tb_MainDatabase[Grand],MATCH(F1760,tb_MainDatabase[Link],0)),"")</f>
        <v>EDP</v>
      </c>
      <c r="I1760" s="62" t="str">
        <f t="array" ref="I1760">IF(F1760&lt;&gt;"",INDEX(tb_MainDatabase[Size],MATCH(F1760,tb_MainDatabase[Link],0)),"")</f>
        <v>10 ml.</v>
      </c>
      <c r="J1760" s="65">
        <v>1.0</v>
      </c>
      <c r="K1760" s="57">
        <f t="array" ref="K1760">IF(F1760&lt;&gt;"",INDEX(tb_MainDatabase[ราคา],MATCH(F1760,tb_MainDatabase[Link],0)),"")*J1760</f>
        <v>450</v>
      </c>
      <c r="L1760" s="65">
        <v>50.0</v>
      </c>
      <c r="M1760" s="57">
        <f t="shared" si="2"/>
        <v>400</v>
      </c>
      <c r="N1760" s="75">
        <f t="shared" si="3"/>
        <v>400</v>
      </c>
      <c r="O1760" s="77" t="s">
        <v>133</v>
      </c>
      <c r="P1760" s="142">
        <v>46141.0</v>
      </c>
      <c r="Q1760" s="80">
        <v>0.46458333333333335</v>
      </c>
      <c r="R1760" s="84" t="str">
        <f t="shared" si="4"/>
        <v>1777435775428792073</v>
      </c>
      <c r="S1760" s="84"/>
      <c r="T1760" s="48" t="s">
        <v>67</v>
      </c>
    </row>
    <row r="1761" ht="22.5" customHeight="1">
      <c r="A1761" s="41" t="s">
        <v>1191</v>
      </c>
      <c r="B1761" s="44">
        <v>46141.0</v>
      </c>
      <c r="C1761" s="46" t="s">
        <v>1192</v>
      </c>
      <c r="D1761" s="48" t="s">
        <v>3325</v>
      </c>
      <c r="E1761" s="51">
        <v>2.02600000000739E14</v>
      </c>
      <c r="F1761" s="53" t="s">
        <v>201</v>
      </c>
      <c r="G1761" s="108">
        <f t="array" ref="G1761">IF(F1761&lt;&gt;"",INDEX(tb_MainDatabase[Barcode],MATCH(F1761,tb_MainDatabase[Link],0)),"")</f>
        <v>8857128012157</v>
      </c>
      <c r="H1761" s="62" t="str">
        <f t="array" ref="H1761">IF(F1761&lt;&gt;"",INDEX(tb_MainDatabase[Grand],MATCH(F1761,tb_MainDatabase[Link],0)),"")</f>
        <v>EDP</v>
      </c>
      <c r="I1761" s="62" t="str">
        <f t="array" ref="I1761">IF(F1761&lt;&gt;"",INDEX(tb_MainDatabase[Size],MATCH(F1761,tb_MainDatabase[Link],0)),"")</f>
        <v>10 ml.</v>
      </c>
      <c r="J1761" s="65">
        <v>1.0</v>
      </c>
      <c r="K1761" s="57">
        <f t="array" ref="K1761">IF(F1761&lt;&gt;"",INDEX(tb_MainDatabase[ราคา],MATCH(F1761,tb_MainDatabase[Link],0)),"")*J1761</f>
        <v>450</v>
      </c>
      <c r="L1761" s="65">
        <v>50.0</v>
      </c>
      <c r="M1761" s="57">
        <f t="shared" si="2"/>
        <v>400</v>
      </c>
      <c r="N1761" s="75">
        <f t="shared" si="3"/>
        <v>800</v>
      </c>
      <c r="O1761" s="77" t="s">
        <v>370</v>
      </c>
      <c r="P1761" s="142">
        <v>46141.0</v>
      </c>
      <c r="Q1761" s="80">
        <v>0.5131944444444444</v>
      </c>
      <c r="R1761" s="84" t="str">
        <f t="shared" si="4"/>
        <v>1777439931541440742</v>
      </c>
      <c r="S1761" s="84"/>
      <c r="T1761" s="48" t="s">
        <v>67</v>
      </c>
    </row>
    <row r="1762" ht="22.5" customHeight="1">
      <c r="A1762" s="41" t="s">
        <v>1191</v>
      </c>
      <c r="B1762" s="44">
        <v>46141.0</v>
      </c>
      <c r="C1762" s="46" t="s">
        <v>1192</v>
      </c>
      <c r="D1762" s="48" t="s">
        <v>3325</v>
      </c>
      <c r="E1762" s="51">
        <v>2.02600000000739E14</v>
      </c>
      <c r="F1762" s="53" t="s">
        <v>386</v>
      </c>
      <c r="G1762" s="57">
        <f t="array" ref="G1762">IF(F1762&lt;&gt;"",INDEX(tb_MainDatabase[Barcode],MATCH(F1762,tb_MainDatabase[Link],0)),"")</f>
        <v>8857128012070</v>
      </c>
      <c r="H1762" s="62" t="str">
        <f t="array" ref="H1762">IF(F1762&lt;&gt;"",INDEX(tb_MainDatabase[Grand],MATCH(F1762,tb_MainDatabase[Link],0)),"")</f>
        <v>EDP</v>
      </c>
      <c r="I1762" s="62" t="str">
        <f t="array" ref="I1762">IF(F1762&lt;&gt;"",INDEX(tb_MainDatabase[Size],MATCH(F1762,tb_MainDatabase[Link],0)),"")</f>
        <v>10 ml.</v>
      </c>
      <c r="J1762" s="65">
        <v>1.0</v>
      </c>
      <c r="K1762" s="57">
        <f t="array" ref="K1762">IF(F1762&lt;&gt;"",INDEX(tb_MainDatabase[ราคา],MATCH(F1762,tb_MainDatabase[Link],0)),"")*J1762</f>
        <v>450</v>
      </c>
      <c r="L1762" s="65">
        <v>50.0</v>
      </c>
      <c r="M1762" s="57">
        <f t="shared" si="2"/>
        <v>400</v>
      </c>
      <c r="N1762" s="75">
        <f t="shared" si="3"/>
        <v>0</v>
      </c>
      <c r="O1762" s="77"/>
      <c r="P1762" s="142"/>
      <c r="Q1762" s="80"/>
      <c r="R1762" s="84">
        <f t="shared" si="4"/>
        <v>0</v>
      </c>
      <c r="S1762" s="84"/>
      <c r="T1762" s="84"/>
    </row>
    <row r="1763" ht="22.5" customHeight="1">
      <c r="A1763" s="41" t="s">
        <v>1191</v>
      </c>
      <c r="B1763" s="44">
        <v>46141.0</v>
      </c>
      <c r="C1763" s="46" t="s">
        <v>1192</v>
      </c>
      <c r="D1763" s="48" t="s">
        <v>3326</v>
      </c>
      <c r="E1763" s="51">
        <v>2.0260000000074E14</v>
      </c>
      <c r="F1763" s="53" t="s">
        <v>1796</v>
      </c>
      <c r="G1763" s="108">
        <f t="array" ref="G1763">IF(F1763&lt;&gt;"",INDEX(tb_MainDatabase[Barcode],MATCH(F1763,tb_MainDatabase[Link],0)),"")</f>
        <v>8857128012154</v>
      </c>
      <c r="H1763" s="62" t="str">
        <f t="array" ref="H1763">IF(F1763&lt;&gt;"",INDEX(tb_MainDatabase[Grand],MATCH(F1763,tb_MainDatabase[Link],0)),"")</f>
        <v>EDP</v>
      </c>
      <c r="I1763" s="62" t="str">
        <f t="array" ref="I1763">IF(F1763&lt;&gt;"",INDEX(tb_MainDatabase[Size],MATCH(F1763,tb_MainDatabase[Link],0)),"")</f>
        <v>10 ml.</v>
      </c>
      <c r="J1763" s="65">
        <v>1.0</v>
      </c>
      <c r="K1763" s="57">
        <f t="array" ref="K1763">IF(F1763&lt;&gt;"",INDEX(tb_MainDatabase[ราคา],MATCH(F1763,tb_MainDatabase[Link],0)),"")*J1763</f>
        <v>450</v>
      </c>
      <c r="L1763" s="65">
        <v>50.0</v>
      </c>
      <c r="M1763" s="57">
        <f t="shared" si="2"/>
        <v>400</v>
      </c>
      <c r="N1763" s="75">
        <f t="shared" si="3"/>
        <v>400</v>
      </c>
      <c r="O1763" s="77" t="s">
        <v>60</v>
      </c>
      <c r="P1763" s="142">
        <v>46141.0</v>
      </c>
      <c r="Q1763" s="80">
        <v>0.5263888888888889</v>
      </c>
      <c r="R1763" s="84" t="str">
        <f t="shared" si="4"/>
        <v>1777440951267770861</v>
      </c>
      <c r="S1763" s="84"/>
      <c r="T1763" s="48" t="s">
        <v>67</v>
      </c>
    </row>
    <row r="1764" ht="22.5" customHeight="1">
      <c r="A1764" s="41" t="s">
        <v>1191</v>
      </c>
      <c r="B1764" s="44">
        <v>46141.0</v>
      </c>
      <c r="C1764" s="46" t="s">
        <v>1192</v>
      </c>
      <c r="D1764" s="48" t="s">
        <v>3327</v>
      </c>
      <c r="E1764" s="51">
        <v>2.02600000000741E14</v>
      </c>
      <c r="F1764" s="53" t="s">
        <v>94</v>
      </c>
      <c r="G1764" s="57">
        <f t="array" ref="G1764">IF(F1764&lt;&gt;"",INDEX(tb_MainDatabase[Barcode],MATCH(F1764,tb_MainDatabase[Link],0)),"")</f>
        <v>8857128012039</v>
      </c>
      <c r="H1764" s="62" t="str">
        <f t="array" ref="H1764">IF(F1764&lt;&gt;"",INDEX(tb_MainDatabase[Grand],MATCH(F1764,tb_MainDatabase[Link],0)),"")</f>
        <v>EDP</v>
      </c>
      <c r="I1764" s="62" t="str">
        <f t="array" ref="I1764">IF(F1764&lt;&gt;"",INDEX(tb_MainDatabase[Size],MATCH(F1764,tb_MainDatabase[Link],0)),"")</f>
        <v>10 ml.</v>
      </c>
      <c r="J1764" s="65">
        <v>1.0</v>
      </c>
      <c r="K1764" s="57">
        <f t="array" ref="K1764">IF(F1764&lt;&gt;"",INDEX(tb_MainDatabase[ราคา],MATCH(F1764,tb_MainDatabase[Link],0)),"")*J1764</f>
        <v>450</v>
      </c>
      <c r="L1764" s="65">
        <v>50.0</v>
      </c>
      <c r="M1764" s="57">
        <f t="shared" si="2"/>
        <v>400</v>
      </c>
      <c r="N1764" s="75">
        <f t="shared" si="3"/>
        <v>400</v>
      </c>
      <c r="O1764" s="77" t="s">
        <v>370</v>
      </c>
      <c r="P1764" s="142">
        <v>46141.0</v>
      </c>
      <c r="Q1764" s="80">
        <v>0.5638888888888889</v>
      </c>
      <c r="R1764" s="84" t="str">
        <f t="shared" si="4"/>
        <v>1777444345221564309</v>
      </c>
      <c r="S1764" s="84"/>
      <c r="T1764" s="48" t="s">
        <v>67</v>
      </c>
    </row>
    <row r="1765" ht="22.5" customHeight="1">
      <c r="A1765" s="41" t="s">
        <v>1191</v>
      </c>
      <c r="B1765" s="44">
        <v>46141.0</v>
      </c>
      <c r="C1765" s="46" t="s">
        <v>1192</v>
      </c>
      <c r="D1765" s="48" t="s">
        <v>3328</v>
      </c>
      <c r="E1765" s="51">
        <v>2.02600000000742E14</v>
      </c>
      <c r="F1765" s="53" t="s">
        <v>148</v>
      </c>
      <c r="G1765" s="57">
        <f t="array" ref="G1765">IF(F1765&lt;&gt;"",INDEX(tb_MainDatabase[Barcode],MATCH(F1765,tb_MainDatabase[Link],0)),"")</f>
        <v>8857128011027</v>
      </c>
      <c r="H1765" s="62" t="str">
        <f t="array" ref="H1765">IF(F1765&lt;&gt;"",INDEX(tb_MainDatabase[Grand],MATCH(F1765,tb_MainDatabase[Link],0)),"")</f>
        <v>EDP</v>
      </c>
      <c r="I1765" s="62" t="str">
        <f t="array" ref="I1765">IF(F1765&lt;&gt;"",INDEX(tb_MainDatabase[Size],MATCH(F1765,tb_MainDatabase[Link],0)),"")</f>
        <v>50 ml.</v>
      </c>
      <c r="J1765" s="65">
        <v>0.0</v>
      </c>
      <c r="K1765" s="57">
        <f t="array" ref="K1765">IF(F1765&lt;&gt;"",INDEX(tb_MainDatabase[ราคา],MATCH(F1765,tb_MainDatabase[Link],0)),"")*J1765</f>
        <v>0</v>
      </c>
      <c r="L1765" s="65">
        <v>0.0</v>
      </c>
      <c r="M1765" s="57">
        <f t="shared" si="2"/>
        <v>0</v>
      </c>
      <c r="N1765" s="75">
        <f t="shared" si="3"/>
        <v>0</v>
      </c>
      <c r="O1765" s="77" t="s">
        <v>370</v>
      </c>
      <c r="P1765" s="142">
        <v>46141.0</v>
      </c>
      <c r="Q1765" s="80">
        <v>0.5930555555555556</v>
      </c>
      <c r="R1765" s="84" t="str">
        <f t="shared" si="4"/>
        <v>1777446745266844956</v>
      </c>
      <c r="S1765" s="84"/>
      <c r="T1765" s="48"/>
    </row>
    <row r="1766" ht="22.5" customHeight="1">
      <c r="A1766" s="41" t="s">
        <v>1191</v>
      </c>
      <c r="B1766" s="44">
        <v>46141.0</v>
      </c>
      <c r="C1766" s="46" t="s">
        <v>1192</v>
      </c>
      <c r="D1766" s="48" t="s">
        <v>3328</v>
      </c>
      <c r="E1766" s="51">
        <v>2.02600000000742E14</v>
      </c>
      <c r="F1766" s="53" t="s">
        <v>98</v>
      </c>
      <c r="G1766" s="57">
        <f t="array" ref="G1766">IF(F1766&lt;&gt;"",INDEX(tb_MainDatabase[Barcode],MATCH(F1766,tb_MainDatabase[Link],0)),"")</f>
        <v>8857128012027</v>
      </c>
      <c r="H1766" s="62" t="str">
        <f t="array" ref="H1766">IF(F1766&lt;&gt;"",INDEX(tb_MainDatabase[Grand],MATCH(F1766,tb_MainDatabase[Link],0)),"")</f>
        <v>EDP</v>
      </c>
      <c r="I1766" s="62" t="str">
        <f t="array" ref="I1766">IF(F1766&lt;&gt;"",INDEX(tb_MainDatabase[Size],MATCH(F1766,tb_MainDatabase[Link],0)),"")</f>
        <v>10 ml.</v>
      </c>
      <c r="J1766" s="65">
        <v>0.0</v>
      </c>
      <c r="K1766" s="57">
        <f t="array" ref="K1766">IF(F1766&lt;&gt;"",INDEX(tb_MainDatabase[ราคา],MATCH(F1766,tb_MainDatabase[Link],0)),"")*J1766</f>
        <v>0</v>
      </c>
      <c r="L1766" s="65">
        <v>0.0</v>
      </c>
      <c r="M1766" s="57">
        <f t="shared" si="2"/>
        <v>0</v>
      </c>
      <c r="N1766" s="75">
        <f t="shared" si="3"/>
        <v>0</v>
      </c>
      <c r="O1766" s="77"/>
      <c r="P1766" s="107"/>
      <c r="Q1766" s="80"/>
      <c r="R1766" s="84">
        <f t="shared" si="4"/>
        <v>0</v>
      </c>
      <c r="S1766" s="84"/>
      <c r="T1766" s="84"/>
    </row>
    <row r="1767" ht="22.5" customHeight="1">
      <c r="A1767" s="41" t="s">
        <v>1191</v>
      </c>
      <c r="B1767" s="44">
        <v>46141.0</v>
      </c>
      <c r="C1767" s="46" t="s">
        <v>1192</v>
      </c>
      <c r="D1767" s="48" t="s">
        <v>3329</v>
      </c>
      <c r="E1767" s="51">
        <v>2.02600000000743E14</v>
      </c>
      <c r="F1767" s="53" t="s">
        <v>94</v>
      </c>
      <c r="G1767" s="57">
        <f t="array" ref="G1767">IF(F1767&lt;&gt;"",INDEX(tb_MainDatabase[Barcode],MATCH(F1767,tb_MainDatabase[Link],0)),"")</f>
        <v>8857128012039</v>
      </c>
      <c r="H1767" s="62" t="str">
        <f t="array" ref="H1767">IF(F1767&lt;&gt;"",INDEX(tb_MainDatabase[Grand],MATCH(F1767,tb_MainDatabase[Link],0)),"")</f>
        <v>EDP</v>
      </c>
      <c r="I1767" s="62" t="str">
        <f t="array" ref="I1767">IF(F1767&lt;&gt;"",INDEX(tb_MainDatabase[Size],MATCH(F1767,tb_MainDatabase[Link],0)),"")</f>
        <v>10 ml.</v>
      </c>
      <c r="J1767" s="65">
        <v>1.0</v>
      </c>
      <c r="K1767" s="57">
        <f t="array" ref="K1767">IF(F1767&lt;&gt;"",INDEX(tb_MainDatabase[ราคา],MATCH(F1767,tb_MainDatabase[Link],0)),"")*J1767</f>
        <v>450</v>
      </c>
      <c r="L1767" s="65">
        <v>50.0</v>
      </c>
      <c r="M1767" s="57">
        <f t="shared" si="2"/>
        <v>400</v>
      </c>
      <c r="N1767" s="75">
        <f t="shared" si="3"/>
        <v>400</v>
      </c>
      <c r="O1767" s="77" t="s">
        <v>133</v>
      </c>
      <c r="P1767" s="142">
        <v>46141.0</v>
      </c>
      <c r="Q1767" s="80">
        <v>0.5993055555555555</v>
      </c>
      <c r="R1767" s="84" t="str">
        <f t="shared" si="4"/>
        <v>1777447408497523519</v>
      </c>
      <c r="S1767" s="84"/>
      <c r="T1767" s="48" t="s">
        <v>61</v>
      </c>
    </row>
    <row r="1768" ht="22.5" customHeight="1">
      <c r="A1768" s="41" t="s">
        <v>1191</v>
      </c>
      <c r="B1768" s="44">
        <v>46141.0</v>
      </c>
      <c r="C1768" s="46" t="s">
        <v>1192</v>
      </c>
      <c r="D1768" s="48" t="s">
        <v>3330</v>
      </c>
      <c r="E1768" s="51">
        <v>2.02600000000744E14</v>
      </c>
      <c r="F1768" s="53" t="s">
        <v>165</v>
      </c>
      <c r="G1768" s="57">
        <f t="array" ref="G1768">IF(F1768&lt;&gt;"",INDEX(tb_MainDatabase[Barcode],MATCH(F1768,tb_MainDatabase[Link],0)),"")</f>
        <v>8857128012018</v>
      </c>
      <c r="H1768" s="62" t="str">
        <f t="array" ref="H1768">IF(F1768&lt;&gt;"",INDEX(tb_MainDatabase[Grand],MATCH(F1768,tb_MainDatabase[Link],0)),"")</f>
        <v>EDP</v>
      </c>
      <c r="I1768" s="62" t="str">
        <f t="array" ref="I1768">IF(F1768&lt;&gt;"",INDEX(tb_MainDatabase[Size],MATCH(F1768,tb_MainDatabase[Link],0)),"")</f>
        <v>50 ml.</v>
      </c>
      <c r="J1768" s="65">
        <v>1.0</v>
      </c>
      <c r="K1768" s="57">
        <f t="array" ref="K1768">IF(F1768&lt;&gt;"",INDEX(tb_MainDatabase[ราคา],MATCH(F1768,tb_MainDatabase[Link],0)),"")*J1768</f>
        <v>1890</v>
      </c>
      <c r="L1768" s="65">
        <v>200.0</v>
      </c>
      <c r="M1768" s="57">
        <f t="shared" si="2"/>
        <v>1690</v>
      </c>
      <c r="N1768" s="75">
        <f t="shared" si="3"/>
        <v>1690</v>
      </c>
      <c r="O1768" s="77" t="s">
        <v>133</v>
      </c>
      <c r="P1768" s="142">
        <v>46141.0</v>
      </c>
      <c r="Q1768" s="80">
        <v>0.6284722222222222</v>
      </c>
      <c r="R1768" s="84" t="str">
        <f t="shared" si="4"/>
        <v>1777449891389477488</v>
      </c>
      <c r="S1768" s="84"/>
      <c r="T1768" s="48" t="s">
        <v>67</v>
      </c>
    </row>
    <row r="1769" ht="22.5" customHeight="1">
      <c r="A1769" s="41" t="s">
        <v>1191</v>
      </c>
      <c r="B1769" s="44">
        <v>46141.0</v>
      </c>
      <c r="C1769" s="46" t="s">
        <v>1192</v>
      </c>
      <c r="D1769" s="48" t="s">
        <v>3330</v>
      </c>
      <c r="E1769" s="51">
        <v>2.02600000000744E14</v>
      </c>
      <c r="F1769" s="53" t="s">
        <v>146</v>
      </c>
      <c r="G1769" s="57">
        <f t="array" ref="G1769">IF(F1769&lt;&gt;"",INDEX(tb_MainDatabase[Barcode],MATCH(F1769,tb_MainDatabase[Link],0)),"")</f>
        <v>8857128012026</v>
      </c>
      <c r="H1769" s="62" t="str">
        <f t="array" ref="H1769">IF(F1769&lt;&gt;"",INDEX(tb_MainDatabase[Grand],MATCH(F1769,tb_MainDatabase[Link],0)),"")</f>
        <v>EDP</v>
      </c>
      <c r="I1769" s="62" t="str">
        <f t="array" ref="I1769">IF(F1769&lt;&gt;"",INDEX(tb_MainDatabase[Size],MATCH(F1769,tb_MainDatabase[Link],0)),"")</f>
        <v>10 ml.</v>
      </c>
      <c r="J1769" s="65">
        <v>1.0</v>
      </c>
      <c r="K1769" s="57">
        <f t="array" ref="K1769">IF(F1769&lt;&gt;"",INDEX(tb_MainDatabase[ราคา],MATCH(F1769,tb_MainDatabase[Link],0)),"")*J1769</f>
        <v>450</v>
      </c>
      <c r="L1769" s="65">
        <v>450.0</v>
      </c>
      <c r="M1769" s="57">
        <f t="shared" si="2"/>
        <v>0</v>
      </c>
      <c r="N1769" s="75">
        <f t="shared" si="3"/>
        <v>0</v>
      </c>
      <c r="O1769" s="77"/>
      <c r="P1769" s="107"/>
      <c r="Q1769" s="80"/>
      <c r="R1769" s="84">
        <f t="shared" si="4"/>
        <v>0</v>
      </c>
      <c r="S1769" s="84"/>
      <c r="T1769" s="84"/>
    </row>
    <row r="1770" ht="22.5" customHeight="1">
      <c r="A1770" s="41" t="s">
        <v>1191</v>
      </c>
      <c r="B1770" s="44">
        <v>46141.0</v>
      </c>
      <c r="C1770" s="46" t="s">
        <v>1192</v>
      </c>
      <c r="D1770" s="48" t="s">
        <v>3331</v>
      </c>
      <c r="E1770" s="51">
        <v>2.02600000000745E14</v>
      </c>
      <c r="F1770" s="53" t="s">
        <v>141</v>
      </c>
      <c r="G1770" s="57">
        <f t="array" ref="G1770">IF(F1770&lt;&gt;"",INDEX(tb_MainDatabase[Barcode],MATCH(F1770,tb_MainDatabase[Link],0)),"")</f>
        <v>8857128012037</v>
      </c>
      <c r="H1770" s="62" t="str">
        <f t="array" ref="H1770">IF(F1770&lt;&gt;"",INDEX(tb_MainDatabase[Grand],MATCH(F1770,tb_MainDatabase[Link],0)),"")</f>
        <v>EDP</v>
      </c>
      <c r="I1770" s="62" t="str">
        <f t="array" ref="I1770">IF(F1770&lt;&gt;"",INDEX(tb_MainDatabase[Size],MATCH(F1770,tb_MainDatabase[Link],0)),"")</f>
        <v>10 ml.</v>
      </c>
      <c r="J1770" s="65">
        <v>1.0</v>
      </c>
      <c r="K1770" s="57">
        <f t="array" ref="K1770">IF(F1770&lt;&gt;"",INDEX(tb_MainDatabase[ราคา],MATCH(F1770,tb_MainDatabase[Link],0)),"")*J1770</f>
        <v>450</v>
      </c>
      <c r="L1770" s="65">
        <v>50.0</v>
      </c>
      <c r="M1770" s="57">
        <f t="shared" si="2"/>
        <v>400</v>
      </c>
      <c r="N1770" s="75">
        <f t="shared" si="3"/>
        <v>1200</v>
      </c>
      <c r="O1770" s="77" t="s">
        <v>370</v>
      </c>
      <c r="P1770" s="142">
        <v>46141.0</v>
      </c>
      <c r="Q1770" s="80">
        <v>0.6368055555555555</v>
      </c>
      <c r="R1770" s="84" t="str">
        <f t="shared" si="4"/>
        <v>1777450573161813742</v>
      </c>
      <c r="S1770" s="84"/>
      <c r="T1770" s="48" t="s">
        <v>67</v>
      </c>
    </row>
    <row r="1771" ht="22.5" customHeight="1">
      <c r="A1771" s="41" t="s">
        <v>1191</v>
      </c>
      <c r="B1771" s="44">
        <v>46141.0</v>
      </c>
      <c r="C1771" s="46" t="s">
        <v>1192</v>
      </c>
      <c r="D1771" s="48" t="s">
        <v>3331</v>
      </c>
      <c r="E1771" s="51">
        <v>2.02600000000745E14</v>
      </c>
      <c r="F1771" s="53" t="s">
        <v>94</v>
      </c>
      <c r="G1771" s="57">
        <f t="array" ref="G1771">IF(F1771&lt;&gt;"",INDEX(tb_MainDatabase[Barcode],MATCH(F1771,tb_MainDatabase[Link],0)),"")</f>
        <v>8857128012039</v>
      </c>
      <c r="H1771" s="62" t="str">
        <f t="array" ref="H1771">IF(F1771&lt;&gt;"",INDEX(tb_MainDatabase[Grand],MATCH(F1771,tb_MainDatabase[Link],0)),"")</f>
        <v>EDP</v>
      </c>
      <c r="I1771" s="62" t="str">
        <f t="array" ref="I1771">IF(F1771&lt;&gt;"",INDEX(tb_MainDatabase[Size],MATCH(F1771,tb_MainDatabase[Link],0)),"")</f>
        <v>10 ml.</v>
      </c>
      <c r="J1771" s="65">
        <v>1.0</v>
      </c>
      <c r="K1771" s="57">
        <f t="array" ref="K1771">IF(F1771&lt;&gt;"",INDEX(tb_MainDatabase[ราคา],MATCH(F1771,tb_MainDatabase[Link],0)),"")*J1771</f>
        <v>450</v>
      </c>
      <c r="L1771" s="65">
        <v>50.0</v>
      </c>
      <c r="M1771" s="57">
        <f t="shared" si="2"/>
        <v>400</v>
      </c>
      <c r="N1771" s="75">
        <f t="shared" si="3"/>
        <v>0</v>
      </c>
      <c r="O1771" s="77"/>
      <c r="P1771" s="107"/>
      <c r="Q1771" s="80"/>
      <c r="R1771" s="84">
        <f t="shared" si="4"/>
        <v>0</v>
      </c>
      <c r="S1771" s="84"/>
      <c r="T1771" s="84"/>
    </row>
    <row r="1772" ht="22.5" customHeight="1">
      <c r="A1772" s="41" t="s">
        <v>1191</v>
      </c>
      <c r="B1772" s="44">
        <v>46141.0</v>
      </c>
      <c r="C1772" s="46" t="s">
        <v>1192</v>
      </c>
      <c r="D1772" s="48" t="s">
        <v>3331</v>
      </c>
      <c r="E1772" s="51">
        <v>2.02600000000745E14</v>
      </c>
      <c r="F1772" s="53" t="s">
        <v>372</v>
      </c>
      <c r="G1772" s="57">
        <f t="array" ref="G1772">IF(F1772&lt;&gt;"",INDEX(tb_MainDatabase[Barcode],MATCH(F1772,tb_MainDatabase[Link],0)),"")</f>
        <v>8857128012032</v>
      </c>
      <c r="H1772" s="62" t="str">
        <f t="array" ref="H1772">IF(F1772&lt;&gt;"",INDEX(tb_MainDatabase[Grand],MATCH(F1772,tb_MainDatabase[Link],0)),"")</f>
        <v>EDP</v>
      </c>
      <c r="I1772" s="62" t="str">
        <f t="array" ref="I1772">IF(F1772&lt;&gt;"",INDEX(tb_MainDatabase[Size],MATCH(F1772,tb_MainDatabase[Link],0)),"")</f>
        <v>10 ml.</v>
      </c>
      <c r="J1772" s="65">
        <v>1.0</v>
      </c>
      <c r="K1772" s="57">
        <f t="array" ref="K1772">IF(F1772&lt;&gt;"",INDEX(tb_MainDatabase[ราคา],MATCH(F1772,tb_MainDatabase[Link],0)),"")*J1772</f>
        <v>450</v>
      </c>
      <c r="L1772" s="65">
        <v>50.0</v>
      </c>
      <c r="M1772" s="57">
        <f t="shared" si="2"/>
        <v>400</v>
      </c>
      <c r="N1772" s="75">
        <f t="shared" si="3"/>
        <v>0</v>
      </c>
      <c r="O1772" s="77"/>
      <c r="P1772" s="107"/>
      <c r="Q1772" s="80"/>
      <c r="R1772" s="84">
        <f t="shared" si="4"/>
        <v>0</v>
      </c>
      <c r="S1772" s="84"/>
      <c r="T1772" s="84"/>
    </row>
    <row r="1773" ht="22.5" customHeight="1">
      <c r="A1773" s="41" t="s">
        <v>1191</v>
      </c>
      <c r="B1773" s="44">
        <v>46141.0</v>
      </c>
      <c r="C1773" s="46" t="s">
        <v>1192</v>
      </c>
      <c r="D1773" s="48" t="s">
        <v>3331</v>
      </c>
      <c r="E1773" s="51">
        <v>2.02600000000745E14</v>
      </c>
      <c r="F1773" s="53" t="s">
        <v>828</v>
      </c>
      <c r="G1773" s="57">
        <f t="array" ref="G1773">IF(F1773&lt;&gt;"",INDEX(tb_MainDatabase[Barcode],MATCH(F1773,tb_MainDatabase[Link],0)),"")</f>
        <v>8857128012015</v>
      </c>
      <c r="H1773" s="62" t="str">
        <f t="array" ref="H1773">IF(F1773&lt;&gt;"",INDEX(tb_MainDatabase[Grand],MATCH(F1773,tb_MainDatabase[Link],0)),"")</f>
        <v>EDP</v>
      </c>
      <c r="I1773" s="62" t="str">
        <f t="array" ref="I1773">IF(F1773&lt;&gt;"",INDEX(tb_MainDatabase[Size],MATCH(F1773,tb_MainDatabase[Link],0)),"")</f>
        <v>4 ml.</v>
      </c>
      <c r="J1773" s="65">
        <v>1.0</v>
      </c>
      <c r="K1773" s="57">
        <f t="array" ref="K1773">IF(F1773&lt;&gt;"",INDEX(tb_MainDatabase[ราคา],MATCH(F1773,tb_MainDatabase[Link],0)),"")*J1773</f>
        <v>179</v>
      </c>
      <c r="L1773" s="65">
        <v>179.0</v>
      </c>
      <c r="M1773" s="57">
        <f t="shared" si="2"/>
        <v>0</v>
      </c>
      <c r="N1773" s="75">
        <f t="shared" si="3"/>
        <v>0</v>
      </c>
      <c r="O1773" s="77"/>
      <c r="P1773" s="107"/>
      <c r="Q1773" s="80"/>
      <c r="R1773" s="84">
        <f t="shared" si="4"/>
        <v>0</v>
      </c>
      <c r="S1773" s="84"/>
      <c r="T1773" s="84"/>
    </row>
    <row r="1774" ht="22.5" customHeight="1">
      <c r="A1774" s="41" t="s">
        <v>1191</v>
      </c>
      <c r="B1774" s="44">
        <v>46141.0</v>
      </c>
      <c r="C1774" s="46" t="s">
        <v>1192</v>
      </c>
      <c r="D1774" s="48" t="s">
        <v>3332</v>
      </c>
      <c r="E1774" s="51">
        <v>2.02600000000746E14</v>
      </c>
      <c r="F1774" s="53" t="s">
        <v>148</v>
      </c>
      <c r="G1774" s="57">
        <f t="array" ref="G1774">IF(F1774&lt;&gt;"",INDEX(tb_MainDatabase[Barcode],MATCH(F1774,tb_MainDatabase[Link],0)),"")</f>
        <v>8857128011027</v>
      </c>
      <c r="H1774" s="62" t="str">
        <f t="array" ref="H1774">IF(F1774&lt;&gt;"",INDEX(tb_MainDatabase[Grand],MATCH(F1774,tb_MainDatabase[Link],0)),"")</f>
        <v>EDP</v>
      </c>
      <c r="I1774" s="62" t="str">
        <f t="array" ref="I1774">IF(F1774&lt;&gt;"",INDEX(tb_MainDatabase[Size],MATCH(F1774,tb_MainDatabase[Link],0)),"")</f>
        <v>50 ml.</v>
      </c>
      <c r="J1774" s="65">
        <v>1.0</v>
      </c>
      <c r="K1774" s="57">
        <f t="array" ref="K1774">IF(F1774&lt;&gt;"",INDEX(tb_MainDatabase[ราคา],MATCH(F1774,tb_MainDatabase[Link],0)),"")*J1774</f>
        <v>1890</v>
      </c>
      <c r="L1774" s="65">
        <v>200.0</v>
      </c>
      <c r="M1774" s="57">
        <f t="shared" si="2"/>
        <v>1690</v>
      </c>
      <c r="N1774" s="75">
        <f t="shared" si="3"/>
        <v>1690</v>
      </c>
      <c r="O1774" s="77" t="s">
        <v>370</v>
      </c>
      <c r="P1774" s="142">
        <v>46141.0</v>
      </c>
      <c r="Q1774" s="80">
        <v>0.64375</v>
      </c>
      <c r="R1774" s="84" t="str">
        <f t="shared" si="4"/>
        <v>1777451202080580206</v>
      </c>
      <c r="S1774" s="84"/>
      <c r="T1774" s="48" t="s">
        <v>61</v>
      </c>
    </row>
    <row r="1775" ht="22.5" customHeight="1">
      <c r="A1775" s="41" t="s">
        <v>1191</v>
      </c>
      <c r="B1775" s="44">
        <v>46141.0</v>
      </c>
      <c r="C1775" s="46" t="s">
        <v>1192</v>
      </c>
      <c r="D1775" s="48" t="s">
        <v>3332</v>
      </c>
      <c r="E1775" s="51">
        <v>2.02600000000746E14</v>
      </c>
      <c r="F1775" s="53" t="s">
        <v>1728</v>
      </c>
      <c r="G1775" s="57">
        <f t="array" ref="G1775">IF(F1775&lt;&gt;"",INDEX(tb_MainDatabase[Barcode],MATCH(F1775,tb_MainDatabase[Link],0)),"")</f>
        <v>8857128012142</v>
      </c>
      <c r="H1775" s="62" t="str">
        <f t="array" ref="H1775">IF(F1775&lt;&gt;"",INDEX(tb_MainDatabase[Grand],MATCH(F1775,tb_MainDatabase[Link],0)),"")</f>
        <v>EDP</v>
      </c>
      <c r="I1775" s="62" t="str">
        <f t="array" ref="I1775">IF(F1775&lt;&gt;"",INDEX(tb_MainDatabase[Size],MATCH(F1775,tb_MainDatabase[Link],0)),"")</f>
        <v>10 ml.</v>
      </c>
      <c r="J1775" s="65">
        <v>1.0</v>
      </c>
      <c r="K1775" s="57">
        <f t="array" ref="K1775">IF(F1775&lt;&gt;"",INDEX(tb_MainDatabase[ราคา],MATCH(F1775,tb_MainDatabase[Link],0)),"")*J1775</f>
        <v>450</v>
      </c>
      <c r="L1775" s="65">
        <v>450.0</v>
      </c>
      <c r="M1775" s="57">
        <f t="shared" si="2"/>
        <v>0</v>
      </c>
      <c r="N1775" s="75">
        <f t="shared" si="3"/>
        <v>0</v>
      </c>
      <c r="O1775" s="77"/>
      <c r="P1775" s="107"/>
      <c r="Q1775" s="80"/>
      <c r="R1775" s="84">
        <f t="shared" si="4"/>
        <v>0</v>
      </c>
      <c r="S1775" s="84"/>
      <c r="T1775" s="84"/>
    </row>
    <row r="1776" ht="22.5" customHeight="1">
      <c r="A1776" s="41" t="s">
        <v>1191</v>
      </c>
      <c r="B1776" s="44">
        <v>46141.0</v>
      </c>
      <c r="C1776" s="46" t="s">
        <v>1192</v>
      </c>
      <c r="D1776" s="48" t="s">
        <v>3333</v>
      </c>
      <c r="E1776" s="51">
        <v>2.02600000000747E14</v>
      </c>
      <c r="F1776" s="53" t="s">
        <v>141</v>
      </c>
      <c r="G1776" s="57">
        <f t="array" ref="G1776">IF(F1776&lt;&gt;"",INDEX(tb_MainDatabase[Barcode],MATCH(F1776,tb_MainDatabase[Link],0)),"")</f>
        <v>8857128012037</v>
      </c>
      <c r="H1776" s="62" t="str">
        <f t="array" ref="H1776">IF(F1776&lt;&gt;"",INDEX(tb_MainDatabase[Grand],MATCH(F1776,tb_MainDatabase[Link],0)),"")</f>
        <v>EDP</v>
      </c>
      <c r="I1776" s="62" t="str">
        <f t="array" ref="I1776">IF(F1776&lt;&gt;"",INDEX(tb_MainDatabase[Size],MATCH(F1776,tb_MainDatabase[Link],0)),"")</f>
        <v>10 ml.</v>
      </c>
      <c r="J1776" s="65">
        <v>1.0</v>
      </c>
      <c r="K1776" s="57">
        <f t="array" ref="K1776">IF(F1776&lt;&gt;"",INDEX(tb_MainDatabase[ราคา],MATCH(F1776,tb_MainDatabase[Link],0)),"")*J1776</f>
        <v>450</v>
      </c>
      <c r="L1776" s="65">
        <v>50.0</v>
      </c>
      <c r="M1776" s="57">
        <f t="shared" si="2"/>
        <v>400</v>
      </c>
      <c r="N1776" s="75">
        <f t="shared" si="3"/>
        <v>400</v>
      </c>
      <c r="O1776" s="77" t="s">
        <v>133</v>
      </c>
      <c r="P1776" s="142">
        <v>46141.0</v>
      </c>
      <c r="Q1776" s="80">
        <v>0.7069444444444445</v>
      </c>
      <c r="R1776" s="84" t="str">
        <f t="shared" si="4"/>
        <v>1777456693482685638</v>
      </c>
      <c r="S1776" s="84"/>
      <c r="T1776" s="48" t="s">
        <v>61</v>
      </c>
    </row>
    <row r="1777" ht="22.5" customHeight="1">
      <c r="A1777" s="41" t="s">
        <v>1191</v>
      </c>
      <c r="B1777" s="44">
        <v>46141.0</v>
      </c>
      <c r="C1777" s="46" t="s">
        <v>1192</v>
      </c>
      <c r="D1777" s="48" t="s">
        <v>3334</v>
      </c>
      <c r="E1777" s="51">
        <v>2.02600000000748E14</v>
      </c>
      <c r="F1777" s="53" t="s">
        <v>252</v>
      </c>
      <c r="G1777" s="57">
        <f t="array" ref="G1777">IF(F1777&lt;&gt;"",INDEX(tb_MainDatabase[Barcode],MATCH(F1777,tb_MainDatabase[Link],0)),"")</f>
        <v>8857128012035</v>
      </c>
      <c r="H1777" s="62" t="str">
        <f t="array" ref="H1777">IF(F1777&lt;&gt;"",INDEX(tb_MainDatabase[Grand],MATCH(F1777,tb_MainDatabase[Link],0)),"")</f>
        <v>EDP</v>
      </c>
      <c r="I1777" s="62" t="str">
        <f t="array" ref="I1777">IF(F1777&lt;&gt;"",INDEX(tb_MainDatabase[Size],MATCH(F1777,tb_MainDatabase[Link],0)),"")</f>
        <v>10 ml.</v>
      </c>
      <c r="J1777" s="65">
        <v>1.0</v>
      </c>
      <c r="K1777" s="57">
        <f t="array" ref="K1777">IF(F1777&lt;&gt;"",INDEX(tb_MainDatabase[ราคา],MATCH(F1777,tb_MainDatabase[Link],0)),"")*J1777</f>
        <v>450</v>
      </c>
      <c r="L1777" s="65">
        <v>50.0</v>
      </c>
      <c r="M1777" s="57">
        <f t="shared" si="2"/>
        <v>400</v>
      </c>
      <c r="N1777" s="75">
        <f t="shared" si="3"/>
        <v>800</v>
      </c>
      <c r="O1777" s="77" t="s">
        <v>133</v>
      </c>
      <c r="P1777" s="142">
        <v>46141.0</v>
      </c>
      <c r="Q1777" s="80">
        <v>0.7402777777777778</v>
      </c>
      <c r="R1777" s="84" t="str">
        <f t="shared" si="4"/>
        <v>1777459564896812533</v>
      </c>
      <c r="S1777" s="84"/>
      <c r="T1777" s="48" t="s">
        <v>67</v>
      </c>
    </row>
    <row r="1778" ht="22.5" customHeight="1">
      <c r="A1778" s="41" t="s">
        <v>1191</v>
      </c>
      <c r="B1778" s="44">
        <v>46141.0</v>
      </c>
      <c r="C1778" s="46" t="s">
        <v>1192</v>
      </c>
      <c r="D1778" s="48" t="s">
        <v>3334</v>
      </c>
      <c r="E1778" s="51">
        <v>2.02600000000748E14</v>
      </c>
      <c r="F1778" s="53" t="s">
        <v>372</v>
      </c>
      <c r="G1778" s="57">
        <f t="array" ref="G1778">IF(F1778&lt;&gt;"",INDEX(tb_MainDatabase[Barcode],MATCH(F1778,tb_MainDatabase[Link],0)),"")</f>
        <v>8857128012032</v>
      </c>
      <c r="H1778" s="62" t="str">
        <f t="array" ref="H1778">IF(F1778&lt;&gt;"",INDEX(tb_MainDatabase[Grand],MATCH(F1778,tb_MainDatabase[Link],0)),"")</f>
        <v>EDP</v>
      </c>
      <c r="I1778" s="62" t="str">
        <f t="array" ref="I1778">IF(F1778&lt;&gt;"",INDEX(tb_MainDatabase[Size],MATCH(F1778,tb_MainDatabase[Link],0)),"")</f>
        <v>10 ml.</v>
      </c>
      <c r="J1778" s="65">
        <v>1.0</v>
      </c>
      <c r="K1778" s="57">
        <f t="array" ref="K1778">IF(F1778&lt;&gt;"",INDEX(tb_MainDatabase[ราคา],MATCH(F1778,tb_MainDatabase[Link],0)),"")*J1778</f>
        <v>450</v>
      </c>
      <c r="L1778" s="65">
        <v>50.0</v>
      </c>
      <c r="M1778" s="57">
        <f t="shared" si="2"/>
        <v>400</v>
      </c>
      <c r="N1778" s="75">
        <f t="shared" si="3"/>
        <v>0</v>
      </c>
      <c r="O1778" s="77"/>
      <c r="P1778" s="142"/>
      <c r="Q1778" s="80"/>
      <c r="R1778" s="84">
        <f t="shared" si="4"/>
        <v>0</v>
      </c>
      <c r="S1778" s="84"/>
      <c r="T1778" s="84"/>
    </row>
    <row r="1779" ht="22.5" customHeight="1">
      <c r="A1779" s="41" t="s">
        <v>1191</v>
      </c>
      <c r="B1779" s="44">
        <v>46141.0</v>
      </c>
      <c r="C1779" s="46" t="s">
        <v>1192</v>
      </c>
      <c r="D1779" s="48" t="s">
        <v>3335</v>
      </c>
      <c r="E1779" s="51">
        <v>2.02600000000749E14</v>
      </c>
      <c r="F1779" s="53" t="s">
        <v>517</v>
      </c>
      <c r="G1779" s="57">
        <f t="array" ref="G1779">IF(F1779&lt;&gt;"",INDEX(tb_MainDatabase[Barcode],MATCH(F1779,tb_MainDatabase[Link],0)),"")</f>
        <v>8857128012058</v>
      </c>
      <c r="H1779" s="62" t="str">
        <f t="array" ref="H1779">IF(F1779&lt;&gt;"",INDEX(tb_MainDatabase[Grand],MATCH(F1779,tb_MainDatabase[Link],0)),"")</f>
        <v>EDP</v>
      </c>
      <c r="I1779" s="62" t="str">
        <f t="array" ref="I1779">IF(F1779&lt;&gt;"",INDEX(tb_MainDatabase[Size],MATCH(F1779,tb_MainDatabase[Link],0)),"")</f>
        <v>10 ml.</v>
      </c>
      <c r="J1779" s="65">
        <v>1.0</v>
      </c>
      <c r="K1779" s="57">
        <f t="array" ref="K1779">IF(F1779&lt;&gt;"",INDEX(tb_MainDatabase[ราคา],MATCH(F1779,tb_MainDatabase[Link],0)),"")*J1779</f>
        <v>450</v>
      </c>
      <c r="L1779" s="65">
        <v>50.0</v>
      </c>
      <c r="M1779" s="57">
        <f t="shared" si="2"/>
        <v>400</v>
      </c>
      <c r="N1779" s="75">
        <f t="shared" si="3"/>
        <v>400</v>
      </c>
      <c r="O1779" s="77" t="s">
        <v>60</v>
      </c>
      <c r="P1779" s="142">
        <v>46141.0</v>
      </c>
      <c r="Q1779" s="80">
        <v>0.7597222222222222</v>
      </c>
      <c r="R1779" s="84" t="str">
        <f t="shared" si="4"/>
        <v>1777461244611647782</v>
      </c>
      <c r="S1779" s="84"/>
      <c r="T1779" s="48" t="s">
        <v>61</v>
      </c>
    </row>
    <row r="1780" ht="22.5" customHeight="1">
      <c r="A1780" s="41" t="s">
        <v>1191</v>
      </c>
      <c r="B1780" s="44">
        <v>46141.0</v>
      </c>
      <c r="C1780" s="46" t="s">
        <v>1192</v>
      </c>
      <c r="D1780" s="48" t="s">
        <v>3336</v>
      </c>
      <c r="E1780" s="51">
        <v>2.0260000000075E14</v>
      </c>
      <c r="F1780" s="53" t="s">
        <v>94</v>
      </c>
      <c r="G1780" s="57">
        <f t="array" ref="G1780">IF(F1780&lt;&gt;"",INDEX(tb_MainDatabase[Barcode],MATCH(F1780,tb_MainDatabase[Link],0)),"")</f>
        <v>8857128012039</v>
      </c>
      <c r="H1780" s="62" t="str">
        <f t="array" ref="H1780">IF(F1780&lt;&gt;"",INDEX(tb_MainDatabase[Grand],MATCH(F1780,tb_MainDatabase[Link],0)),"")</f>
        <v>EDP</v>
      </c>
      <c r="I1780" s="62" t="str">
        <f t="array" ref="I1780">IF(F1780&lt;&gt;"",INDEX(tb_MainDatabase[Size],MATCH(F1780,tb_MainDatabase[Link],0)),"")</f>
        <v>10 ml.</v>
      </c>
      <c r="J1780" s="65">
        <v>1.0</v>
      </c>
      <c r="K1780" s="57">
        <f t="array" ref="K1780">IF(F1780&lt;&gt;"",INDEX(tb_MainDatabase[ราคา],MATCH(F1780,tb_MainDatabase[Link],0)),"")*J1780</f>
        <v>450</v>
      </c>
      <c r="L1780" s="65">
        <v>50.0</v>
      </c>
      <c r="M1780" s="57">
        <f t="shared" si="2"/>
        <v>400</v>
      </c>
      <c r="N1780" s="75">
        <f t="shared" si="3"/>
        <v>400</v>
      </c>
      <c r="O1780" s="77" t="s">
        <v>133</v>
      </c>
      <c r="P1780" s="365">
        <v>46141.0</v>
      </c>
      <c r="Q1780" s="366">
        <v>0.8173611111111111</v>
      </c>
      <c r="R1780" s="84" t="str">
        <f t="shared" si="4"/>
        <v>1777466242077845313</v>
      </c>
      <c r="S1780" s="84"/>
      <c r="T1780" s="48" t="s">
        <v>61</v>
      </c>
    </row>
    <row r="1781" ht="22.5" customHeight="1">
      <c r="A1781" s="41" t="s">
        <v>1191</v>
      </c>
      <c r="B1781" s="44">
        <v>46141.0</v>
      </c>
      <c r="C1781" s="46" t="s">
        <v>1192</v>
      </c>
      <c r="D1781" s="48" t="s">
        <v>3337</v>
      </c>
      <c r="E1781" s="51">
        <v>2.02600000000752E14</v>
      </c>
      <c r="F1781" s="53" t="s">
        <v>210</v>
      </c>
      <c r="G1781" s="57">
        <f t="array" ref="G1781">IF(F1781&lt;&gt;"",INDEX(tb_MainDatabase[Barcode],MATCH(F1781,tb_MainDatabase[Link],0)),"")</f>
        <v>8857128012101</v>
      </c>
      <c r="H1781" s="62" t="str">
        <f t="array" ref="H1781">IF(F1781&lt;&gt;"",INDEX(tb_MainDatabase[Grand],MATCH(F1781,tb_MainDatabase[Link],0)),"")</f>
        <v>EDP+</v>
      </c>
      <c r="I1781" s="62" t="str">
        <f t="array" ref="I1781">IF(F1781&lt;&gt;"",INDEX(tb_MainDatabase[Size],MATCH(F1781,tb_MainDatabase[Link],0)),"")</f>
        <v>10 ml.</v>
      </c>
      <c r="J1781" s="65">
        <v>1.0</v>
      </c>
      <c r="K1781" s="57">
        <f t="array" ref="K1781">IF(F1781&lt;&gt;"",INDEX(tb_MainDatabase[ราคา],MATCH(F1781,tb_MainDatabase[Link],0)),"")*J1781</f>
        <v>650</v>
      </c>
      <c r="L1781" s="65">
        <v>50.0</v>
      </c>
      <c r="M1781" s="57">
        <f t="shared" si="2"/>
        <v>600</v>
      </c>
      <c r="N1781" s="75">
        <f t="shared" si="3"/>
        <v>1800</v>
      </c>
      <c r="O1781" s="77" t="s">
        <v>133</v>
      </c>
      <c r="P1781" s="365">
        <v>46141.0</v>
      </c>
      <c r="Q1781" s="80">
        <v>0.8777777777777778</v>
      </c>
      <c r="R1781" s="84" t="str">
        <f t="shared" si="4"/>
        <v>1777471351834974099</v>
      </c>
      <c r="S1781" s="84"/>
      <c r="T1781" s="48" t="s">
        <v>67</v>
      </c>
    </row>
    <row r="1782" ht="22.5" customHeight="1">
      <c r="A1782" s="41" t="s">
        <v>1191</v>
      </c>
      <c r="B1782" s="44">
        <v>46141.0</v>
      </c>
      <c r="C1782" s="46" t="s">
        <v>1192</v>
      </c>
      <c r="D1782" s="48" t="s">
        <v>3337</v>
      </c>
      <c r="E1782" s="51">
        <v>2.02600000000752E14</v>
      </c>
      <c r="F1782" s="53" t="s">
        <v>224</v>
      </c>
      <c r="G1782" s="57">
        <f t="array" ref="G1782">IF(F1782&lt;&gt;"",INDEX(tb_MainDatabase[Barcode],MATCH(F1782,tb_MainDatabase[Link],0)),"")</f>
        <v>8857128012053</v>
      </c>
      <c r="H1782" s="62" t="str">
        <f t="array" ref="H1782">IF(F1782&lt;&gt;"",INDEX(tb_MainDatabase[Grand],MATCH(F1782,tb_MainDatabase[Link],0)),"")</f>
        <v>EDP</v>
      </c>
      <c r="I1782" s="62" t="str">
        <f t="array" ref="I1782">IF(F1782&lt;&gt;"",INDEX(tb_MainDatabase[Size],MATCH(F1782,tb_MainDatabase[Link],0)),"")</f>
        <v>10 ml.</v>
      </c>
      <c r="J1782" s="65">
        <v>1.0</v>
      </c>
      <c r="K1782" s="57">
        <f t="array" ref="K1782">IF(F1782&lt;&gt;"",INDEX(tb_MainDatabase[ราคา],MATCH(F1782,tb_MainDatabase[Link],0)),"")*J1782</f>
        <v>450</v>
      </c>
      <c r="L1782" s="65">
        <v>50.0</v>
      </c>
      <c r="M1782" s="57">
        <f t="shared" si="2"/>
        <v>400</v>
      </c>
      <c r="N1782" s="75">
        <f t="shared" si="3"/>
        <v>0</v>
      </c>
      <c r="O1782" s="77"/>
      <c r="P1782" s="107"/>
      <c r="Q1782" s="80"/>
      <c r="R1782" s="84">
        <f t="shared" si="4"/>
        <v>0</v>
      </c>
      <c r="S1782" s="84"/>
      <c r="T1782" s="84"/>
    </row>
    <row r="1783" ht="22.5" customHeight="1">
      <c r="A1783" s="41" t="s">
        <v>1191</v>
      </c>
      <c r="B1783" s="44">
        <v>46141.0</v>
      </c>
      <c r="C1783" s="46" t="s">
        <v>1192</v>
      </c>
      <c r="D1783" s="48" t="s">
        <v>3337</v>
      </c>
      <c r="E1783" s="51">
        <v>2.02600000000752E14</v>
      </c>
      <c r="F1783" s="53" t="s">
        <v>1100</v>
      </c>
      <c r="G1783" s="57">
        <f t="array" ref="G1783">IF(F1783&lt;&gt;"",INDEX(tb_MainDatabase[Barcode],MATCH(F1783,tb_MainDatabase[Link],0)),"")</f>
        <v>8857128011263</v>
      </c>
      <c r="H1783" s="62" t="str">
        <f t="array" ref="H1783">IF(F1783&lt;&gt;"",INDEX(tb_MainDatabase[Grand],MATCH(F1783,tb_MainDatabase[Link],0)),"")</f>
        <v>EDP</v>
      </c>
      <c r="I1783" s="62" t="str">
        <f t="array" ref="I1783">IF(F1783&lt;&gt;"",INDEX(tb_MainDatabase[Size],MATCH(F1783,tb_MainDatabase[Link],0)),"")</f>
        <v>10 ml.</v>
      </c>
      <c r="J1783" s="65">
        <v>1.0</v>
      </c>
      <c r="K1783" s="57">
        <f t="array" ref="K1783">IF(F1783&lt;&gt;"",INDEX(tb_MainDatabase[ราคา],MATCH(F1783,tb_MainDatabase[Link],0)),"")*J1783</f>
        <v>450</v>
      </c>
      <c r="L1783" s="65">
        <v>50.0</v>
      </c>
      <c r="M1783" s="57">
        <f t="shared" si="2"/>
        <v>400</v>
      </c>
      <c r="N1783" s="75">
        <f t="shared" si="3"/>
        <v>0</v>
      </c>
      <c r="O1783" s="77"/>
      <c r="P1783" s="107"/>
      <c r="Q1783" s="80"/>
      <c r="R1783" s="84">
        <f t="shared" si="4"/>
        <v>0</v>
      </c>
      <c r="S1783" s="84"/>
      <c r="T1783" s="84"/>
    </row>
    <row r="1784" ht="22.5" customHeight="1">
      <c r="A1784" s="41" t="s">
        <v>1191</v>
      </c>
      <c r="B1784" s="44">
        <v>46141.0</v>
      </c>
      <c r="C1784" s="46" t="s">
        <v>1192</v>
      </c>
      <c r="D1784" s="48" t="s">
        <v>3337</v>
      </c>
      <c r="E1784" s="51">
        <v>2.02600000000752E14</v>
      </c>
      <c r="F1784" s="53" t="s">
        <v>743</v>
      </c>
      <c r="G1784" s="57">
        <f t="array" ref="G1784">IF(F1784&lt;&gt;"",INDEX(tb_MainDatabase[Barcode],MATCH(F1784,tb_MainDatabase[Link],0)),"")</f>
        <v>8857128011744</v>
      </c>
      <c r="H1784" s="62" t="str">
        <f t="array" ref="H1784">IF(F1784&lt;&gt;"",INDEX(tb_MainDatabase[Grand],MATCH(F1784,tb_MainDatabase[Link],0)),"")</f>
        <v>EDP</v>
      </c>
      <c r="I1784" s="62" t="str">
        <f t="array" ref="I1784">IF(F1784&lt;&gt;"",INDEX(tb_MainDatabase[Size],MATCH(F1784,tb_MainDatabase[Link],0)),"")</f>
        <v>10 ml.</v>
      </c>
      <c r="J1784" s="65">
        <v>1.0</v>
      </c>
      <c r="K1784" s="57">
        <f t="array" ref="K1784">IF(F1784&lt;&gt;"",INDEX(tb_MainDatabase[ราคา],MATCH(F1784,tb_MainDatabase[Link],0)),"")*J1784</f>
        <v>450</v>
      </c>
      <c r="L1784" s="65">
        <v>50.0</v>
      </c>
      <c r="M1784" s="57">
        <f t="shared" si="2"/>
        <v>400</v>
      </c>
      <c r="N1784" s="75">
        <f t="shared" si="3"/>
        <v>0</v>
      </c>
      <c r="O1784" s="77"/>
      <c r="P1784" s="107"/>
      <c r="Q1784" s="80"/>
      <c r="R1784" s="84">
        <f t="shared" si="4"/>
        <v>0</v>
      </c>
      <c r="S1784" s="84"/>
      <c r="T1784" s="84"/>
    </row>
    <row r="1785" ht="22.5" customHeight="1">
      <c r="A1785" s="41" t="s">
        <v>1191</v>
      </c>
      <c r="B1785" s="44">
        <v>46141.0</v>
      </c>
      <c r="C1785" s="46" t="s">
        <v>1192</v>
      </c>
      <c r="D1785" s="48" t="s">
        <v>3337</v>
      </c>
      <c r="E1785" s="51">
        <v>2.02600000000752E14</v>
      </c>
      <c r="F1785" s="53" t="s">
        <v>1862</v>
      </c>
      <c r="G1785" s="57">
        <f t="array" ref="G1785">IF(F1785&lt;&gt;"",INDEX(tb_MainDatabase[Barcode],MATCH(F1785,tb_MainDatabase[Link],0)),"")</f>
        <v>8857128012051</v>
      </c>
      <c r="H1785" s="62" t="str">
        <f t="array" ref="H1785">IF(F1785&lt;&gt;"",INDEX(tb_MainDatabase[Grand],MATCH(F1785,tb_MainDatabase[Link],0)),"")</f>
        <v>EDP</v>
      </c>
      <c r="I1785" s="62" t="str">
        <f t="array" ref="I1785">IF(F1785&lt;&gt;"",INDEX(tb_MainDatabase[Size],MATCH(F1785,tb_MainDatabase[Link],0)),"")</f>
        <v>10 ml.</v>
      </c>
      <c r="J1785" s="65">
        <v>1.0</v>
      </c>
      <c r="K1785" s="57">
        <f t="array" ref="K1785">IF(F1785&lt;&gt;"",INDEX(tb_MainDatabase[ราคา],MATCH(F1785,tb_MainDatabase[Link],0)),"")*J1785</f>
        <v>450</v>
      </c>
      <c r="L1785" s="65">
        <v>450.0</v>
      </c>
      <c r="M1785" s="57">
        <f t="shared" si="2"/>
        <v>0</v>
      </c>
      <c r="N1785" s="75">
        <f t="shared" si="3"/>
        <v>0</v>
      </c>
      <c r="O1785" s="77"/>
      <c r="P1785" s="107"/>
      <c r="Q1785" s="80"/>
      <c r="R1785" s="84">
        <f t="shared" si="4"/>
        <v>0</v>
      </c>
      <c r="S1785" s="84"/>
      <c r="T1785" s="84"/>
    </row>
    <row r="1786" ht="22.5" customHeight="1">
      <c r="A1786" s="41" t="s">
        <v>1191</v>
      </c>
      <c r="B1786" s="44">
        <v>46142.0</v>
      </c>
      <c r="C1786" s="46" t="s">
        <v>1192</v>
      </c>
      <c r="D1786" s="48" t="s">
        <v>3338</v>
      </c>
      <c r="E1786" s="51">
        <v>2.02600000000753E14</v>
      </c>
      <c r="F1786" s="53" t="s">
        <v>201</v>
      </c>
      <c r="G1786" s="108">
        <f t="array" ref="G1786">IF(F1786&lt;&gt;"",INDEX(tb_MainDatabase[Barcode],MATCH(F1786,tb_MainDatabase[Link],0)),"")</f>
        <v>8857128012157</v>
      </c>
      <c r="H1786" s="62" t="str">
        <f t="array" ref="H1786">IF(F1786&lt;&gt;"",INDEX(tb_MainDatabase[Grand],MATCH(F1786,tb_MainDatabase[Link],0)),"")</f>
        <v>EDP</v>
      </c>
      <c r="I1786" s="62" t="str">
        <f t="array" ref="I1786">IF(F1786&lt;&gt;"",INDEX(tb_MainDatabase[Size],MATCH(F1786,tb_MainDatabase[Link],0)),"")</f>
        <v>10 ml.</v>
      </c>
      <c r="J1786" s="65">
        <v>1.0</v>
      </c>
      <c r="K1786" s="57">
        <f t="array" ref="K1786">IF(F1786&lt;&gt;"",INDEX(tb_MainDatabase[ราคา],MATCH(F1786,tb_MainDatabase[Link],0)),"")*J1786</f>
        <v>450</v>
      </c>
      <c r="L1786" s="65">
        <v>50.0</v>
      </c>
      <c r="M1786" s="57">
        <f t="shared" si="2"/>
        <v>400</v>
      </c>
      <c r="N1786" s="75">
        <f t="shared" si="3"/>
        <v>1200</v>
      </c>
      <c r="O1786" s="77" t="s">
        <v>370</v>
      </c>
      <c r="P1786" s="78">
        <v>46142.0</v>
      </c>
      <c r="Q1786" s="80">
        <v>0.4618055555555556</v>
      </c>
      <c r="R1786" s="84" t="str">
        <f t="shared" si="4"/>
        <v>1777521903837549243</v>
      </c>
      <c r="S1786" s="84"/>
      <c r="T1786" s="48" t="s">
        <v>67</v>
      </c>
    </row>
    <row r="1787" ht="22.5" customHeight="1">
      <c r="A1787" s="41" t="s">
        <v>1191</v>
      </c>
      <c r="B1787" s="44">
        <v>46142.0</v>
      </c>
      <c r="C1787" s="46" t="s">
        <v>1192</v>
      </c>
      <c r="D1787" s="48" t="s">
        <v>3338</v>
      </c>
      <c r="E1787" s="51">
        <v>2.02600000000753E14</v>
      </c>
      <c r="F1787" s="53" t="s">
        <v>120</v>
      </c>
      <c r="G1787" s="108">
        <f t="array" ref="G1787">IF(F1787&lt;&gt;"",INDEX(tb_MainDatabase[Barcode],MATCH(F1787,tb_MainDatabase[Link],0)),"")</f>
        <v>8857128012160</v>
      </c>
      <c r="H1787" s="62" t="str">
        <f t="array" ref="H1787">IF(F1787&lt;&gt;"",INDEX(tb_MainDatabase[Grand],MATCH(F1787,tb_MainDatabase[Link],0)),"")</f>
        <v>EDP</v>
      </c>
      <c r="I1787" s="62" t="str">
        <f t="array" ref="I1787">IF(F1787&lt;&gt;"",INDEX(tb_MainDatabase[Size],MATCH(F1787,tb_MainDatabase[Link],0)),"")</f>
        <v>10 ml.</v>
      </c>
      <c r="J1787" s="65">
        <v>1.0</v>
      </c>
      <c r="K1787" s="57">
        <f t="array" ref="K1787">IF(F1787&lt;&gt;"",INDEX(tb_MainDatabase[ราคา],MATCH(F1787,tb_MainDatabase[Link],0)),"")*J1787</f>
        <v>450</v>
      </c>
      <c r="L1787" s="65">
        <v>50.0</v>
      </c>
      <c r="M1787" s="57">
        <f t="shared" si="2"/>
        <v>400</v>
      </c>
      <c r="N1787" s="75">
        <f t="shared" si="3"/>
        <v>0</v>
      </c>
      <c r="O1787" s="77"/>
      <c r="P1787" s="107"/>
      <c r="Q1787" s="80"/>
      <c r="R1787" s="84">
        <f t="shared" si="4"/>
        <v>0</v>
      </c>
      <c r="S1787" s="84"/>
      <c r="T1787" s="84"/>
    </row>
    <row r="1788" ht="22.5" customHeight="1">
      <c r="A1788" s="41" t="s">
        <v>1191</v>
      </c>
      <c r="B1788" s="44">
        <v>46142.0</v>
      </c>
      <c r="C1788" s="46" t="s">
        <v>1192</v>
      </c>
      <c r="D1788" s="48" t="s">
        <v>3338</v>
      </c>
      <c r="E1788" s="51">
        <v>2.02600000000753E14</v>
      </c>
      <c r="F1788" s="53" t="s">
        <v>372</v>
      </c>
      <c r="G1788" s="57">
        <f t="array" ref="G1788">IF(F1788&lt;&gt;"",INDEX(tb_MainDatabase[Barcode],MATCH(F1788,tb_MainDatabase[Link],0)),"")</f>
        <v>8857128012032</v>
      </c>
      <c r="H1788" s="62" t="str">
        <f t="array" ref="H1788">IF(F1788&lt;&gt;"",INDEX(tb_MainDatabase[Grand],MATCH(F1788,tb_MainDatabase[Link],0)),"")</f>
        <v>EDP</v>
      </c>
      <c r="I1788" s="62" t="str">
        <f t="array" ref="I1788">IF(F1788&lt;&gt;"",INDEX(tb_MainDatabase[Size],MATCH(F1788,tb_MainDatabase[Link],0)),"")</f>
        <v>10 ml.</v>
      </c>
      <c r="J1788" s="65">
        <v>1.0</v>
      </c>
      <c r="K1788" s="57">
        <f t="array" ref="K1788">IF(F1788&lt;&gt;"",INDEX(tb_MainDatabase[ราคา],MATCH(F1788,tb_MainDatabase[Link],0)),"")*J1788</f>
        <v>450</v>
      </c>
      <c r="L1788" s="65">
        <v>50.0</v>
      </c>
      <c r="M1788" s="57">
        <f t="shared" si="2"/>
        <v>400</v>
      </c>
      <c r="N1788" s="75">
        <f t="shared" si="3"/>
        <v>0</v>
      </c>
      <c r="O1788" s="77"/>
      <c r="P1788" s="107"/>
      <c r="Q1788" s="80"/>
      <c r="R1788" s="84">
        <f t="shared" si="4"/>
        <v>0</v>
      </c>
      <c r="S1788" s="84"/>
      <c r="T1788" s="84"/>
    </row>
    <row r="1789" ht="22.5" customHeight="1">
      <c r="A1789" s="41" t="s">
        <v>1191</v>
      </c>
      <c r="B1789" s="44">
        <v>46142.0</v>
      </c>
      <c r="C1789" s="46" t="s">
        <v>1192</v>
      </c>
      <c r="D1789" s="48" t="s">
        <v>3338</v>
      </c>
      <c r="E1789" s="51">
        <v>2.02600000000753E14</v>
      </c>
      <c r="F1789" s="53" t="s">
        <v>828</v>
      </c>
      <c r="G1789" s="57">
        <f t="array" ref="G1789">IF(F1789&lt;&gt;"",INDEX(tb_MainDatabase[Barcode],MATCH(F1789,tb_MainDatabase[Link],0)),"")</f>
        <v>8857128012015</v>
      </c>
      <c r="H1789" s="62" t="str">
        <f t="array" ref="H1789">IF(F1789&lt;&gt;"",INDEX(tb_MainDatabase[Grand],MATCH(F1789,tb_MainDatabase[Link],0)),"")</f>
        <v>EDP</v>
      </c>
      <c r="I1789" s="62" t="str">
        <f t="array" ref="I1789">IF(F1789&lt;&gt;"",INDEX(tb_MainDatabase[Size],MATCH(F1789,tb_MainDatabase[Link],0)),"")</f>
        <v>4 ml.</v>
      </c>
      <c r="J1789" s="65">
        <v>1.0</v>
      </c>
      <c r="K1789" s="57">
        <f t="array" ref="K1789">IF(F1789&lt;&gt;"",INDEX(tb_MainDatabase[ราคา],MATCH(F1789,tb_MainDatabase[Link],0)),"")*J1789</f>
        <v>179</v>
      </c>
      <c r="L1789" s="65">
        <v>179.0</v>
      </c>
      <c r="M1789" s="57">
        <f t="shared" si="2"/>
        <v>0</v>
      </c>
      <c r="N1789" s="75">
        <f t="shared" si="3"/>
        <v>0</v>
      </c>
      <c r="O1789" s="77"/>
      <c r="P1789" s="107"/>
      <c r="Q1789" s="80"/>
      <c r="R1789" s="84">
        <f t="shared" si="4"/>
        <v>0</v>
      </c>
      <c r="S1789" s="84"/>
      <c r="T1789" s="84"/>
    </row>
    <row r="1790" ht="22.5" customHeight="1">
      <c r="A1790" s="41" t="s">
        <v>1191</v>
      </c>
      <c r="B1790" s="44">
        <v>46142.0</v>
      </c>
      <c r="C1790" s="46" t="s">
        <v>1192</v>
      </c>
      <c r="D1790" s="48" t="s">
        <v>3339</v>
      </c>
      <c r="E1790" s="51">
        <v>2.02600000000754E14</v>
      </c>
      <c r="F1790" s="53" t="s">
        <v>631</v>
      </c>
      <c r="G1790" s="57">
        <f t="array" ref="G1790">IF(F1790&lt;&gt;"",INDEX(tb_MainDatabase[Barcode],MATCH(F1790,tb_MainDatabase[Link],0)),"")</f>
        <v>8857128012023</v>
      </c>
      <c r="H1790" s="62" t="str">
        <f t="array" ref="H1790">IF(F1790&lt;&gt;"",INDEX(tb_MainDatabase[Grand],MATCH(F1790,tb_MainDatabase[Link],0)),"")</f>
        <v>EDP</v>
      </c>
      <c r="I1790" s="62" t="str">
        <f t="array" ref="I1790">IF(F1790&lt;&gt;"",INDEX(tb_MainDatabase[Size],MATCH(F1790,tb_MainDatabase[Link],0)),"")</f>
        <v>30 ml.</v>
      </c>
      <c r="J1790" s="65">
        <v>1.0</v>
      </c>
      <c r="K1790" s="57">
        <f t="array" ref="K1790">IF(F1790&lt;&gt;"",INDEX(tb_MainDatabase[ราคา],MATCH(F1790,tb_MainDatabase[Link],0)),"")*J1790</f>
        <v>1290</v>
      </c>
      <c r="L1790" s="65">
        <v>100.0</v>
      </c>
      <c r="M1790" s="57">
        <f t="shared" si="2"/>
        <v>1190</v>
      </c>
      <c r="N1790" s="75">
        <f t="shared" si="3"/>
        <v>1190</v>
      </c>
      <c r="O1790" s="77" t="s">
        <v>370</v>
      </c>
      <c r="P1790" s="78">
        <v>46142.0</v>
      </c>
      <c r="Q1790" s="80">
        <v>0.6118055555555556</v>
      </c>
      <c r="R1790" s="84" t="str">
        <f t="shared" si="4"/>
        <v>1777534850155566203</v>
      </c>
      <c r="S1790" s="84"/>
      <c r="T1790" s="48" t="s">
        <v>67</v>
      </c>
    </row>
    <row r="1791" ht="22.5" customHeight="1">
      <c r="A1791" s="41" t="s">
        <v>1191</v>
      </c>
      <c r="B1791" s="44">
        <v>46142.0</v>
      </c>
      <c r="C1791" s="46" t="s">
        <v>1192</v>
      </c>
      <c r="D1791" s="48" t="s">
        <v>3340</v>
      </c>
      <c r="E1791" s="51">
        <v>2.02600000000755E14</v>
      </c>
      <c r="F1791" s="53" t="s">
        <v>252</v>
      </c>
      <c r="G1791" s="57">
        <f t="array" ref="G1791">IF(F1791&lt;&gt;"",INDEX(tb_MainDatabase[Barcode],MATCH(F1791,tb_MainDatabase[Link],0)),"")</f>
        <v>8857128012035</v>
      </c>
      <c r="H1791" s="62" t="str">
        <f t="array" ref="H1791">IF(F1791&lt;&gt;"",INDEX(tb_MainDatabase[Grand],MATCH(F1791,tb_MainDatabase[Link],0)),"")</f>
        <v>EDP</v>
      </c>
      <c r="I1791" s="62" t="str">
        <f t="array" ref="I1791">IF(F1791&lt;&gt;"",INDEX(tb_MainDatabase[Size],MATCH(F1791,tb_MainDatabase[Link],0)),"")</f>
        <v>10 ml.</v>
      </c>
      <c r="J1791" s="65">
        <v>1.0</v>
      </c>
      <c r="K1791" s="57">
        <f t="array" ref="K1791">IF(F1791&lt;&gt;"",INDEX(tb_MainDatabase[ราคา],MATCH(F1791,tb_MainDatabase[Link],0)),"")*J1791</f>
        <v>450</v>
      </c>
      <c r="L1791" s="65">
        <v>50.0</v>
      </c>
      <c r="M1791" s="57">
        <f t="shared" si="2"/>
        <v>400</v>
      </c>
      <c r="N1791" s="75">
        <f t="shared" si="3"/>
        <v>400</v>
      </c>
      <c r="O1791" s="77" t="s">
        <v>370</v>
      </c>
      <c r="P1791" s="78">
        <v>46142.0</v>
      </c>
      <c r="Q1791" s="80">
        <v>0.6125</v>
      </c>
      <c r="R1791" s="84" t="str">
        <f t="shared" si="4"/>
        <v>1777534912580837722</v>
      </c>
      <c r="S1791" s="84"/>
      <c r="T1791" s="48" t="s">
        <v>67</v>
      </c>
    </row>
    <row r="1792" ht="22.5" customHeight="1">
      <c r="A1792" s="41" t="s">
        <v>1191</v>
      </c>
      <c r="B1792" s="44">
        <v>46142.0</v>
      </c>
      <c r="C1792" s="46" t="s">
        <v>1192</v>
      </c>
      <c r="D1792" s="48" t="s">
        <v>3341</v>
      </c>
      <c r="E1792" s="51">
        <v>2.02600000000756E14</v>
      </c>
      <c r="F1792" s="53" t="s">
        <v>1796</v>
      </c>
      <c r="G1792" s="108">
        <f t="array" ref="G1792">IF(F1792&lt;&gt;"",INDEX(tb_MainDatabase[Barcode],MATCH(F1792,tb_MainDatabase[Link],0)),"")</f>
        <v>8857128012154</v>
      </c>
      <c r="H1792" s="62" t="str">
        <f t="array" ref="H1792">IF(F1792&lt;&gt;"",INDEX(tb_MainDatabase[Grand],MATCH(F1792,tb_MainDatabase[Link],0)),"")</f>
        <v>EDP</v>
      </c>
      <c r="I1792" s="62" t="str">
        <f t="array" ref="I1792">IF(F1792&lt;&gt;"",INDEX(tb_MainDatabase[Size],MATCH(F1792,tb_MainDatabase[Link],0)),"")</f>
        <v>10 ml.</v>
      </c>
      <c r="J1792" s="65">
        <v>1.0</v>
      </c>
      <c r="K1792" s="57">
        <f t="array" ref="K1792">IF(F1792&lt;&gt;"",INDEX(tb_MainDatabase[ราคา],MATCH(F1792,tb_MainDatabase[Link],0)),"")*J1792</f>
        <v>450</v>
      </c>
      <c r="L1792" s="65">
        <v>50.0</v>
      </c>
      <c r="M1792" s="57">
        <f t="shared" si="2"/>
        <v>400</v>
      </c>
      <c r="N1792" s="75">
        <f t="shared" si="3"/>
        <v>800</v>
      </c>
      <c r="O1792" s="77" t="s">
        <v>370</v>
      </c>
      <c r="P1792" s="78">
        <v>46142.0</v>
      </c>
      <c r="Q1792" s="80">
        <v>0.6284722222222222</v>
      </c>
      <c r="R1792" s="84" t="str">
        <f t="shared" si="4"/>
        <v>1777536331786422773</v>
      </c>
      <c r="S1792" s="84"/>
      <c r="T1792" s="48" t="s">
        <v>67</v>
      </c>
    </row>
    <row r="1793" ht="22.5" customHeight="1">
      <c r="A1793" s="41" t="s">
        <v>1191</v>
      </c>
      <c r="B1793" s="44">
        <v>46142.0</v>
      </c>
      <c r="C1793" s="46" t="s">
        <v>1192</v>
      </c>
      <c r="D1793" s="48" t="s">
        <v>3341</v>
      </c>
      <c r="E1793" s="51">
        <v>2.02600000000756E14</v>
      </c>
      <c r="F1793" s="53" t="s">
        <v>98</v>
      </c>
      <c r="G1793" s="57">
        <f t="array" ref="G1793">IF(F1793&lt;&gt;"",INDEX(tb_MainDatabase[Barcode],MATCH(F1793,tb_MainDatabase[Link],0)),"")</f>
        <v>8857128012027</v>
      </c>
      <c r="H1793" s="62" t="str">
        <f t="array" ref="H1793">IF(F1793&lt;&gt;"",INDEX(tb_MainDatabase[Grand],MATCH(F1793,tb_MainDatabase[Link],0)),"")</f>
        <v>EDP</v>
      </c>
      <c r="I1793" s="62" t="str">
        <f t="array" ref="I1793">IF(F1793&lt;&gt;"",INDEX(tb_MainDatabase[Size],MATCH(F1793,tb_MainDatabase[Link],0)),"")</f>
        <v>10 ml.</v>
      </c>
      <c r="J1793" s="65">
        <v>1.0</v>
      </c>
      <c r="K1793" s="57">
        <f t="array" ref="K1793">IF(F1793&lt;&gt;"",INDEX(tb_MainDatabase[ราคา],MATCH(F1793,tb_MainDatabase[Link],0)),"")*J1793</f>
        <v>450</v>
      </c>
      <c r="L1793" s="65">
        <v>50.0</v>
      </c>
      <c r="M1793" s="57">
        <f t="shared" si="2"/>
        <v>400</v>
      </c>
      <c r="N1793" s="75">
        <f t="shared" si="3"/>
        <v>0</v>
      </c>
      <c r="O1793" s="77"/>
      <c r="P1793" s="107"/>
      <c r="Q1793" s="80"/>
      <c r="R1793" s="84">
        <f t="shared" si="4"/>
        <v>0</v>
      </c>
      <c r="S1793" s="84"/>
      <c r="T1793" s="84"/>
    </row>
    <row r="1794" ht="22.5" customHeight="1">
      <c r="A1794" s="41" t="s">
        <v>1191</v>
      </c>
      <c r="B1794" s="44">
        <v>46142.0</v>
      </c>
      <c r="C1794" s="46" t="s">
        <v>1192</v>
      </c>
      <c r="D1794" s="48" t="s">
        <v>3342</v>
      </c>
      <c r="E1794" s="51">
        <v>2.02600000000757E14</v>
      </c>
      <c r="F1794" s="53" t="s">
        <v>64</v>
      </c>
      <c r="G1794" s="57">
        <f t="array" ref="G1794">IF(F1794&lt;&gt;"",INDEX(tb_MainDatabase[Barcode],MATCH(F1794,tb_MainDatabase[Link],0)),"")</f>
        <v>8857128011836</v>
      </c>
      <c r="H1794" s="62" t="str">
        <f t="array" ref="H1794">IF(F1794&lt;&gt;"",INDEX(tb_MainDatabase[Grand],MATCH(F1794,tb_MainDatabase[Link],0)),"")</f>
        <v>EDP</v>
      </c>
      <c r="I1794" s="62" t="str">
        <f t="array" ref="I1794">IF(F1794&lt;&gt;"",INDEX(tb_MainDatabase[Size],MATCH(F1794,tb_MainDatabase[Link],0)),"")</f>
        <v>30 ml.</v>
      </c>
      <c r="J1794" s="65">
        <v>1.0</v>
      </c>
      <c r="K1794" s="57">
        <f t="array" ref="K1794">IF(F1794&lt;&gt;"",INDEX(tb_MainDatabase[ราคา],MATCH(F1794,tb_MainDatabase[Link],0)),"")*J1794</f>
        <v>1290</v>
      </c>
      <c r="L1794" s="65">
        <v>100.0</v>
      </c>
      <c r="M1794" s="57">
        <f t="shared" si="2"/>
        <v>1190</v>
      </c>
      <c r="N1794" s="75">
        <f t="shared" si="3"/>
        <v>1190</v>
      </c>
      <c r="O1794" s="77" t="s">
        <v>370</v>
      </c>
      <c r="P1794" s="78">
        <v>46142.0</v>
      </c>
      <c r="Q1794" s="80">
        <v>0.6375</v>
      </c>
      <c r="R1794" s="84" t="str">
        <f t="shared" si="4"/>
        <v>1777537068841627600</v>
      </c>
      <c r="S1794" s="84"/>
      <c r="T1794" s="48" t="s">
        <v>67</v>
      </c>
    </row>
    <row r="1795" ht="22.5" customHeight="1">
      <c r="A1795" s="41" t="s">
        <v>1191</v>
      </c>
      <c r="B1795" s="44">
        <v>46142.0</v>
      </c>
      <c r="C1795" s="46" t="s">
        <v>1192</v>
      </c>
      <c r="D1795" s="48" t="s">
        <v>3342</v>
      </c>
      <c r="E1795" s="51">
        <v>2.02600000000757E14</v>
      </c>
      <c r="F1795" s="53" t="s">
        <v>828</v>
      </c>
      <c r="G1795" s="57">
        <f t="array" ref="G1795">IF(F1795&lt;&gt;"",INDEX(tb_MainDatabase[Barcode],MATCH(F1795,tb_MainDatabase[Link],0)),"")</f>
        <v>8857128012015</v>
      </c>
      <c r="H1795" s="62" t="str">
        <f t="array" ref="H1795">IF(F1795&lt;&gt;"",INDEX(tb_MainDatabase[Grand],MATCH(F1795,tb_MainDatabase[Link],0)),"")</f>
        <v>EDP</v>
      </c>
      <c r="I1795" s="62" t="str">
        <f t="array" ref="I1795">IF(F1795&lt;&gt;"",INDEX(tb_MainDatabase[Size],MATCH(F1795,tb_MainDatabase[Link],0)),"")</f>
        <v>4 ml.</v>
      </c>
      <c r="J1795" s="65">
        <v>1.0</v>
      </c>
      <c r="K1795" s="57">
        <f t="array" ref="K1795">IF(F1795&lt;&gt;"",INDEX(tb_MainDatabase[ราคา],MATCH(F1795,tb_MainDatabase[Link],0)),"")*J1795</f>
        <v>179</v>
      </c>
      <c r="L1795" s="65">
        <v>179.0</v>
      </c>
      <c r="M1795" s="57">
        <f t="shared" si="2"/>
        <v>0</v>
      </c>
      <c r="N1795" s="75">
        <f t="shared" si="3"/>
        <v>0</v>
      </c>
      <c r="O1795" s="77"/>
      <c r="P1795" s="107"/>
      <c r="Q1795" s="80"/>
      <c r="R1795" s="84">
        <f t="shared" si="4"/>
        <v>0</v>
      </c>
      <c r="S1795" s="84"/>
      <c r="T1795" s="84"/>
    </row>
    <row r="1796" ht="22.5" customHeight="1">
      <c r="A1796" s="41" t="s">
        <v>1191</v>
      </c>
      <c r="B1796" s="44">
        <v>46142.0</v>
      </c>
      <c r="C1796" s="46" t="s">
        <v>1192</v>
      </c>
      <c r="D1796" s="48" t="s">
        <v>3343</v>
      </c>
      <c r="E1796" s="51">
        <v>2.02600000000758E14</v>
      </c>
      <c r="F1796" s="53" t="s">
        <v>71</v>
      </c>
      <c r="G1796" s="57">
        <f t="array" ref="G1796">IF(F1796&lt;&gt;"",INDEX(tb_MainDatabase[Barcode],MATCH(F1796,tb_MainDatabase[Link],0)),"")</f>
        <v>8857128012010</v>
      </c>
      <c r="H1796" s="62" t="str">
        <f t="array" ref="H1796">IF(F1796&lt;&gt;"",INDEX(tb_MainDatabase[Grand],MATCH(F1796,tb_MainDatabase[Link],0)),"")</f>
        <v>EDP+</v>
      </c>
      <c r="I1796" s="62" t="str">
        <f t="array" ref="I1796">IF(F1796&lt;&gt;"",INDEX(tb_MainDatabase[Size],MATCH(F1796,tb_MainDatabase[Link],0)),"")</f>
        <v>30 ml.</v>
      </c>
      <c r="J1796" s="65">
        <v>1.0</v>
      </c>
      <c r="K1796" s="57">
        <f t="array" ref="K1796">IF(F1796&lt;&gt;"",INDEX(tb_MainDatabase[ราคา],MATCH(F1796,tb_MainDatabase[Link],0)),"")*J1796</f>
        <v>1890</v>
      </c>
      <c r="L1796" s="65">
        <v>100.0</v>
      </c>
      <c r="M1796" s="57">
        <f t="shared" si="2"/>
        <v>1790</v>
      </c>
      <c r="N1796" s="75">
        <f t="shared" si="3"/>
        <v>1790</v>
      </c>
      <c r="O1796" s="77" t="s">
        <v>370</v>
      </c>
      <c r="P1796" s="78">
        <v>46142.0</v>
      </c>
      <c r="Q1796" s="80">
        <v>0.66875</v>
      </c>
      <c r="R1796" s="84" t="str">
        <f t="shared" si="4"/>
        <v>1777539731542440285</v>
      </c>
      <c r="S1796" s="84"/>
      <c r="T1796" s="48" t="s">
        <v>67</v>
      </c>
    </row>
    <row r="1797" ht="22.5" customHeight="1">
      <c r="A1797" s="41" t="s">
        <v>1191</v>
      </c>
      <c r="B1797" s="44">
        <v>46142.0</v>
      </c>
      <c r="C1797" s="46" t="s">
        <v>1192</v>
      </c>
      <c r="D1797" s="48" t="s">
        <v>3343</v>
      </c>
      <c r="E1797" s="51">
        <v>2.02600000000758E14</v>
      </c>
      <c r="F1797" s="53" t="s">
        <v>743</v>
      </c>
      <c r="G1797" s="57">
        <f t="array" ref="G1797">IF(F1797&lt;&gt;"",INDEX(tb_MainDatabase[Barcode],MATCH(F1797,tb_MainDatabase[Link],0)),"")</f>
        <v>8857128011744</v>
      </c>
      <c r="H1797" s="62" t="str">
        <f t="array" ref="H1797">IF(F1797&lt;&gt;"",INDEX(tb_MainDatabase[Grand],MATCH(F1797,tb_MainDatabase[Link],0)),"")</f>
        <v>EDP</v>
      </c>
      <c r="I1797" s="62" t="str">
        <f t="array" ref="I1797">IF(F1797&lt;&gt;"",INDEX(tb_MainDatabase[Size],MATCH(F1797,tb_MainDatabase[Link],0)),"")</f>
        <v>10 ml.</v>
      </c>
      <c r="J1797" s="65">
        <v>1.0</v>
      </c>
      <c r="K1797" s="57">
        <f t="array" ref="K1797">IF(F1797&lt;&gt;"",INDEX(tb_MainDatabase[ราคา],MATCH(F1797,tb_MainDatabase[Link],0)),"")*J1797</f>
        <v>450</v>
      </c>
      <c r="L1797" s="65">
        <v>450.0</v>
      </c>
      <c r="M1797" s="57">
        <f t="shared" si="2"/>
        <v>0</v>
      </c>
      <c r="N1797" s="75">
        <f t="shared" si="3"/>
        <v>0</v>
      </c>
      <c r="O1797" s="77"/>
      <c r="P1797" s="107"/>
      <c r="Q1797" s="80"/>
      <c r="R1797" s="84">
        <f t="shared" si="4"/>
        <v>0</v>
      </c>
      <c r="S1797" s="84"/>
      <c r="T1797" s="84"/>
    </row>
    <row r="1798" ht="22.5" customHeight="1">
      <c r="A1798" s="41" t="s">
        <v>1191</v>
      </c>
      <c r="B1798" s="44">
        <v>46142.0</v>
      </c>
      <c r="C1798" s="46" t="s">
        <v>1192</v>
      </c>
      <c r="D1798" s="48" t="s">
        <v>3344</v>
      </c>
      <c r="E1798" s="51">
        <v>2.02600000000759E14</v>
      </c>
      <c r="F1798" s="53" t="s">
        <v>64</v>
      </c>
      <c r="G1798" s="57">
        <f t="array" ref="G1798">IF(F1798&lt;&gt;"",INDEX(tb_MainDatabase[Barcode],MATCH(F1798,tb_MainDatabase[Link],0)),"")</f>
        <v>8857128011836</v>
      </c>
      <c r="H1798" s="62" t="str">
        <f t="array" ref="H1798">IF(F1798&lt;&gt;"",INDEX(tb_MainDatabase[Grand],MATCH(F1798,tb_MainDatabase[Link],0)),"")</f>
        <v>EDP</v>
      </c>
      <c r="I1798" s="62" t="str">
        <f t="array" ref="I1798">IF(F1798&lt;&gt;"",INDEX(tb_MainDatabase[Size],MATCH(F1798,tb_MainDatabase[Link],0)),"")</f>
        <v>30 ml.</v>
      </c>
      <c r="J1798" s="65">
        <v>1.0</v>
      </c>
      <c r="K1798" s="57">
        <f t="array" ref="K1798">IF(F1798&lt;&gt;"",INDEX(tb_MainDatabase[ราคา],MATCH(F1798,tb_MainDatabase[Link],0)),"")*J1798</f>
        <v>1290</v>
      </c>
      <c r="L1798" s="65">
        <v>100.0</v>
      </c>
      <c r="M1798" s="57">
        <f t="shared" si="2"/>
        <v>1190</v>
      </c>
      <c r="N1798" s="75">
        <f t="shared" si="3"/>
        <v>1190</v>
      </c>
      <c r="O1798" s="77" t="s">
        <v>133</v>
      </c>
      <c r="P1798" s="78">
        <v>46142.0</v>
      </c>
      <c r="Q1798" s="80">
        <v>0.6763888888888889</v>
      </c>
      <c r="R1798" s="84" t="str">
        <f t="shared" si="4"/>
        <v>1777540377511316384</v>
      </c>
      <c r="S1798" s="84"/>
      <c r="T1798" s="48" t="s">
        <v>67</v>
      </c>
    </row>
    <row r="1799" ht="22.5" customHeight="1">
      <c r="A1799" s="41" t="s">
        <v>1191</v>
      </c>
      <c r="B1799" s="44">
        <v>46142.0</v>
      </c>
      <c r="C1799" s="46" t="s">
        <v>1192</v>
      </c>
      <c r="D1799" s="48" t="s">
        <v>3344</v>
      </c>
      <c r="E1799" s="51">
        <v>2.02600000000759E14</v>
      </c>
      <c r="F1799" s="53" t="s">
        <v>809</v>
      </c>
      <c r="G1799" s="57">
        <f t="array" ref="G1799">IF(F1799&lt;&gt;"",INDEX(tb_MainDatabase[Barcode],MATCH(F1799,tb_MainDatabase[Link],0)),"")</f>
        <v>8857128012038</v>
      </c>
      <c r="H1799" s="62" t="str">
        <f t="array" ref="H1799">IF(F1799&lt;&gt;"",INDEX(tb_MainDatabase[Grand],MATCH(F1799,tb_MainDatabase[Link],0)),"")</f>
        <v>EDP</v>
      </c>
      <c r="I1799" s="62" t="str">
        <f t="array" ref="I1799">IF(F1799&lt;&gt;"",INDEX(tb_MainDatabase[Size],MATCH(F1799,tb_MainDatabase[Link],0)),"")</f>
        <v>4 ml.</v>
      </c>
      <c r="J1799" s="65">
        <v>1.0</v>
      </c>
      <c r="K1799" s="57">
        <f t="array" ref="K1799">IF(F1799&lt;&gt;"",INDEX(tb_MainDatabase[ราคา],MATCH(F1799,tb_MainDatabase[Link],0)),"")*J1799</f>
        <v>179</v>
      </c>
      <c r="L1799" s="65">
        <v>179.0</v>
      </c>
      <c r="M1799" s="57">
        <f t="shared" si="2"/>
        <v>0</v>
      </c>
      <c r="N1799" s="75">
        <f t="shared" si="3"/>
        <v>0</v>
      </c>
      <c r="O1799" s="77"/>
      <c r="P1799" s="107"/>
      <c r="Q1799" s="80"/>
      <c r="R1799" s="84">
        <f t="shared" si="4"/>
        <v>0</v>
      </c>
      <c r="S1799" s="84"/>
      <c r="T1799" s="84"/>
    </row>
    <row r="1800" ht="22.5" customHeight="1">
      <c r="A1800" s="41" t="s">
        <v>1191</v>
      </c>
      <c r="B1800" s="44">
        <v>46142.0</v>
      </c>
      <c r="C1800" s="46" t="s">
        <v>1192</v>
      </c>
      <c r="D1800" s="48" t="s">
        <v>3345</v>
      </c>
      <c r="E1800" s="51">
        <v>2.0260000000076E14</v>
      </c>
      <c r="F1800" s="53" t="s">
        <v>494</v>
      </c>
      <c r="G1800" s="57">
        <f t="array" ref="G1800">IF(F1800&lt;&gt;"",INDEX(tb_MainDatabase[Barcode],MATCH(F1800,tb_MainDatabase[Link],0)),"")</f>
        <v>8857128011881</v>
      </c>
      <c r="H1800" s="62" t="str">
        <f t="array" ref="H1800">IF(F1800&lt;&gt;"",INDEX(tb_MainDatabase[Grand],MATCH(F1800,tb_MainDatabase[Link],0)),"")</f>
        <v>EDP</v>
      </c>
      <c r="I1800" s="62" t="str">
        <f t="array" ref="I1800">IF(F1800&lt;&gt;"",INDEX(tb_MainDatabase[Size],MATCH(F1800,tb_MainDatabase[Link],0)),"")</f>
        <v>30 ml.</v>
      </c>
      <c r="J1800" s="65">
        <v>1.0</v>
      </c>
      <c r="K1800" s="57">
        <f t="array" ref="K1800">IF(F1800&lt;&gt;"",INDEX(tb_MainDatabase[ราคา],MATCH(F1800,tb_MainDatabase[Link],0)),"")*J1800</f>
        <v>1290</v>
      </c>
      <c r="L1800" s="65">
        <v>100.0</v>
      </c>
      <c r="M1800" s="57">
        <f t="shared" si="2"/>
        <v>1190</v>
      </c>
      <c r="N1800" s="75">
        <f t="shared" si="3"/>
        <v>2380</v>
      </c>
      <c r="O1800" s="77" t="s">
        <v>133</v>
      </c>
      <c r="P1800" s="78">
        <v>46142.0</v>
      </c>
      <c r="Q1800" s="80">
        <v>0.7152777777777778</v>
      </c>
      <c r="R1800" s="84" t="str">
        <f t="shared" si="4"/>
        <v>1777543709633415273</v>
      </c>
      <c r="S1800" s="84"/>
      <c r="T1800" s="48" t="s">
        <v>67</v>
      </c>
    </row>
    <row r="1801" ht="22.5" customHeight="1">
      <c r="A1801" s="41" t="s">
        <v>1191</v>
      </c>
      <c r="B1801" s="44">
        <v>46142.0</v>
      </c>
      <c r="C1801" s="46" t="s">
        <v>1192</v>
      </c>
      <c r="D1801" s="48" t="s">
        <v>3345</v>
      </c>
      <c r="E1801" s="51">
        <v>2.0260000000076E14</v>
      </c>
      <c r="F1801" s="53" t="s">
        <v>62</v>
      </c>
      <c r="G1801" s="57">
        <f t="array" ref="G1801">IF(F1801&lt;&gt;"",INDEX(tb_MainDatabase[Barcode],MATCH(F1801,tb_MainDatabase[Link],0)),"")</f>
        <v>8857128012024</v>
      </c>
      <c r="H1801" s="62" t="str">
        <f t="array" ref="H1801">IF(F1801&lt;&gt;"",INDEX(tb_MainDatabase[Grand],MATCH(F1801,tb_MainDatabase[Link],0)),"")</f>
        <v>EDP</v>
      </c>
      <c r="I1801" s="62" t="str">
        <f t="array" ref="I1801">IF(F1801&lt;&gt;"",INDEX(tb_MainDatabase[Size],MATCH(F1801,tb_MainDatabase[Link],0)),"")</f>
        <v>30 ml.</v>
      </c>
      <c r="J1801" s="65">
        <v>1.0</v>
      </c>
      <c r="K1801" s="57">
        <f t="array" ref="K1801">IF(F1801&lt;&gt;"",INDEX(tb_MainDatabase[ราคา],MATCH(F1801,tb_MainDatabase[Link],0)),"")*J1801</f>
        <v>1290</v>
      </c>
      <c r="L1801" s="65">
        <v>100.0</v>
      </c>
      <c r="M1801" s="57">
        <f t="shared" si="2"/>
        <v>1190</v>
      </c>
      <c r="N1801" s="75">
        <f t="shared" si="3"/>
        <v>0</v>
      </c>
      <c r="O1801" s="77"/>
      <c r="P1801" s="107"/>
      <c r="Q1801" s="80"/>
      <c r="R1801" s="84">
        <f t="shared" si="4"/>
        <v>0</v>
      </c>
      <c r="S1801" s="84"/>
      <c r="T1801" s="84"/>
    </row>
    <row r="1802" ht="22.5" customHeight="1">
      <c r="A1802" s="41" t="s">
        <v>1191</v>
      </c>
      <c r="B1802" s="44">
        <v>46142.0</v>
      </c>
      <c r="C1802" s="46" t="s">
        <v>1192</v>
      </c>
      <c r="D1802" s="48" t="s">
        <v>3345</v>
      </c>
      <c r="E1802" s="51">
        <v>2.0260000000076E14</v>
      </c>
      <c r="F1802" s="53" t="s">
        <v>120</v>
      </c>
      <c r="G1802" s="108">
        <f t="array" ref="G1802">IF(F1802&lt;&gt;"",INDEX(tb_MainDatabase[Barcode],MATCH(F1802,tb_MainDatabase[Link],0)),"")</f>
        <v>8857128012160</v>
      </c>
      <c r="H1802" s="62" t="str">
        <f t="array" ref="H1802">IF(F1802&lt;&gt;"",INDEX(tb_MainDatabase[Grand],MATCH(F1802,tb_MainDatabase[Link],0)),"")</f>
        <v>EDP</v>
      </c>
      <c r="I1802" s="62" t="str">
        <f t="array" ref="I1802">IF(F1802&lt;&gt;"",INDEX(tb_MainDatabase[Size],MATCH(F1802,tb_MainDatabase[Link],0)),"")</f>
        <v>10 ml.</v>
      </c>
      <c r="J1802" s="65">
        <v>1.0</v>
      </c>
      <c r="K1802" s="57">
        <f t="array" ref="K1802">IF(F1802&lt;&gt;"",INDEX(tb_MainDatabase[ราคา],MATCH(F1802,tb_MainDatabase[Link],0)),"")*J1802</f>
        <v>450</v>
      </c>
      <c r="L1802" s="65">
        <v>450.0</v>
      </c>
      <c r="M1802" s="57">
        <f t="shared" si="2"/>
        <v>0</v>
      </c>
      <c r="N1802" s="75">
        <f t="shared" si="3"/>
        <v>0</v>
      </c>
      <c r="O1802" s="77"/>
      <c r="P1802" s="78"/>
      <c r="Q1802" s="80"/>
      <c r="R1802" s="84">
        <f t="shared" si="4"/>
        <v>0</v>
      </c>
      <c r="S1802" s="84"/>
      <c r="T1802" s="84"/>
    </row>
    <row r="1803" ht="22.5" customHeight="1">
      <c r="A1803" s="41" t="s">
        <v>1191</v>
      </c>
      <c r="B1803" s="44">
        <v>46142.0</v>
      </c>
      <c r="C1803" s="46" t="s">
        <v>1192</v>
      </c>
      <c r="D1803" s="48" t="s">
        <v>3346</v>
      </c>
      <c r="E1803" s="51">
        <v>2.02600000000761E14</v>
      </c>
      <c r="F1803" s="53" t="s">
        <v>224</v>
      </c>
      <c r="G1803" s="57">
        <f t="array" ref="G1803">IF(F1803&lt;&gt;"",INDEX(tb_MainDatabase[Barcode],MATCH(F1803,tb_MainDatabase[Link],0)),"")</f>
        <v>8857128012053</v>
      </c>
      <c r="H1803" s="62" t="str">
        <f t="array" ref="H1803">IF(F1803&lt;&gt;"",INDEX(tb_MainDatabase[Grand],MATCH(F1803,tb_MainDatabase[Link],0)),"")</f>
        <v>EDP</v>
      </c>
      <c r="I1803" s="62" t="str">
        <f t="array" ref="I1803">IF(F1803&lt;&gt;"",INDEX(tb_MainDatabase[Size],MATCH(F1803,tb_MainDatabase[Link],0)),"")</f>
        <v>10 ml.</v>
      </c>
      <c r="J1803" s="65">
        <v>1.0</v>
      </c>
      <c r="K1803" s="57">
        <f t="array" ref="K1803">IF(F1803&lt;&gt;"",INDEX(tb_MainDatabase[ราคา],MATCH(F1803,tb_MainDatabase[Link],0)),"")*J1803</f>
        <v>450</v>
      </c>
      <c r="L1803" s="65">
        <v>50.0</v>
      </c>
      <c r="M1803" s="57">
        <f t="shared" si="2"/>
        <v>400</v>
      </c>
      <c r="N1803" s="75">
        <f t="shared" si="3"/>
        <v>400</v>
      </c>
      <c r="O1803" s="77" t="s">
        <v>133</v>
      </c>
      <c r="P1803" s="78">
        <v>46142.0</v>
      </c>
      <c r="Q1803" s="80">
        <v>0.8013888888888889</v>
      </c>
      <c r="R1803" s="84" t="str">
        <f t="shared" si="4"/>
        <v>1777551252919954915</v>
      </c>
      <c r="S1803" s="84"/>
      <c r="T1803" s="48" t="s">
        <v>67</v>
      </c>
    </row>
    <row r="1804" ht="22.5" customHeight="1">
      <c r="A1804" s="41" t="s">
        <v>1219</v>
      </c>
      <c r="B1804" s="44">
        <v>46143.0</v>
      </c>
      <c r="C1804" s="46" t="s">
        <v>1192</v>
      </c>
      <c r="D1804" s="48" t="s">
        <v>3347</v>
      </c>
      <c r="E1804" s="51">
        <v>2.02600000000762E14</v>
      </c>
      <c r="F1804" s="53" t="s">
        <v>69</v>
      </c>
      <c r="G1804" s="57">
        <f t="array" ref="G1804">IF(F1804&lt;&gt;"",INDEX(tb_MainDatabase[Barcode],MATCH(F1804,tb_MainDatabase[Link],0)),"")</f>
        <v>8857128012022</v>
      </c>
      <c r="H1804" s="62" t="str">
        <f t="array" ref="H1804">IF(F1804&lt;&gt;"",INDEX(tb_MainDatabase[Grand],MATCH(F1804,tb_MainDatabase[Link],0)),"")</f>
        <v>EDP</v>
      </c>
      <c r="I1804" s="62" t="str">
        <f t="array" ref="I1804">IF(F1804&lt;&gt;"",INDEX(tb_MainDatabase[Size],MATCH(F1804,tb_MainDatabase[Link],0)),"")</f>
        <v>30 ml.</v>
      </c>
      <c r="J1804" s="65">
        <v>1.0</v>
      </c>
      <c r="K1804" s="57">
        <f t="array" ref="K1804">IF(F1804&lt;&gt;"",INDEX(tb_MainDatabase[ราคา],MATCH(F1804,tb_MainDatabase[Link],0)),"")*J1804</f>
        <v>1290</v>
      </c>
      <c r="L1804" s="65">
        <v>100.0</v>
      </c>
      <c r="M1804" s="57">
        <f t="shared" si="2"/>
        <v>1190</v>
      </c>
      <c r="N1804" s="75">
        <f t="shared" si="3"/>
        <v>1190</v>
      </c>
      <c r="O1804" s="77" t="s">
        <v>370</v>
      </c>
      <c r="P1804" s="78">
        <v>46143.0</v>
      </c>
      <c r="Q1804" s="80">
        <v>0.4638888888888889</v>
      </c>
      <c r="R1804" s="84" t="str">
        <f t="shared" si="4"/>
        <v>1777608424083362064</v>
      </c>
      <c r="S1804" s="84"/>
      <c r="T1804" s="48" t="s">
        <v>67</v>
      </c>
    </row>
    <row r="1805" ht="22.5" customHeight="1">
      <c r="A1805" s="41" t="s">
        <v>1219</v>
      </c>
      <c r="B1805" s="44">
        <v>46143.0</v>
      </c>
      <c r="C1805" s="46" t="s">
        <v>1192</v>
      </c>
      <c r="D1805" s="48" t="s">
        <v>3347</v>
      </c>
      <c r="E1805" s="51">
        <v>2.02600000000762E14</v>
      </c>
      <c r="F1805" s="53" t="s">
        <v>3348</v>
      </c>
      <c r="G1805" s="57">
        <f t="array" ref="G1805">IF(F1805&lt;&gt;"",INDEX(tb_MainDatabase[Barcode],MATCH(F1805,tb_MainDatabase[Link],0)),"")</f>
        <v>8857128012129</v>
      </c>
      <c r="H1805" s="62" t="str">
        <f t="array" ref="H1805">IF(F1805&lt;&gt;"",INDEX(tb_MainDatabase[Grand],MATCH(F1805,tb_MainDatabase[Link],0)),"")</f>
        <v>EDP</v>
      </c>
      <c r="I1805" s="62" t="str">
        <f t="array" ref="I1805">IF(F1805&lt;&gt;"",INDEX(tb_MainDatabase[Size],MATCH(F1805,tb_MainDatabase[Link],0)),"")</f>
        <v>4 ml.</v>
      </c>
      <c r="J1805" s="65">
        <v>1.0</v>
      </c>
      <c r="K1805" s="57">
        <f t="array" ref="K1805">IF(F1805&lt;&gt;"",INDEX(tb_MainDatabase[ราคา],MATCH(F1805,tb_MainDatabase[Link],0)),"")*J1805</f>
        <v>179</v>
      </c>
      <c r="L1805" s="65">
        <v>179.0</v>
      </c>
      <c r="M1805" s="57">
        <f t="shared" si="2"/>
        <v>0</v>
      </c>
      <c r="N1805" s="75">
        <f t="shared" si="3"/>
        <v>0</v>
      </c>
      <c r="O1805" s="77"/>
      <c r="P1805" s="107"/>
      <c r="Q1805" s="80"/>
      <c r="R1805" s="84">
        <f t="shared" si="4"/>
        <v>0</v>
      </c>
      <c r="S1805" s="84"/>
      <c r="T1805" s="84"/>
    </row>
    <row r="1806" ht="22.5" customHeight="1">
      <c r="A1806" s="41" t="s">
        <v>1219</v>
      </c>
      <c r="B1806" s="44">
        <v>46143.0</v>
      </c>
      <c r="C1806" s="46" t="s">
        <v>1192</v>
      </c>
      <c r="D1806" s="48" t="s">
        <v>3349</v>
      </c>
      <c r="E1806" s="51">
        <v>2.02600000000763E14</v>
      </c>
      <c r="F1806" s="53" t="s">
        <v>136</v>
      </c>
      <c r="G1806" s="57">
        <f t="array" ref="G1806">IF(F1806&lt;&gt;"",INDEX(tb_MainDatabase[Barcode],MATCH(F1806,tb_MainDatabase[Link],0)),"")</f>
        <v>8857128011904</v>
      </c>
      <c r="H1806" s="62" t="str">
        <f t="array" ref="H1806">IF(F1806&lt;&gt;"",INDEX(tb_MainDatabase[Grand],MATCH(F1806,tb_MainDatabase[Link],0)),"")</f>
        <v>EDP</v>
      </c>
      <c r="I1806" s="62" t="str">
        <f t="array" ref="I1806">IF(F1806&lt;&gt;"",INDEX(tb_MainDatabase[Size],MATCH(F1806,tb_MainDatabase[Link],0)),"")</f>
        <v>30 ml.</v>
      </c>
      <c r="J1806" s="65">
        <v>1.0</v>
      </c>
      <c r="K1806" s="57">
        <f t="array" ref="K1806">IF(F1806&lt;&gt;"",INDEX(tb_MainDatabase[ราคา],MATCH(F1806,tb_MainDatabase[Link],0)),"")*J1806</f>
        <v>1290</v>
      </c>
      <c r="L1806" s="65">
        <v>100.0</v>
      </c>
      <c r="M1806" s="57">
        <f t="shared" si="2"/>
        <v>1190</v>
      </c>
      <c r="N1806" s="75">
        <f t="shared" si="3"/>
        <v>1590</v>
      </c>
      <c r="O1806" s="77" t="s">
        <v>60</v>
      </c>
      <c r="P1806" s="78">
        <v>46143.0</v>
      </c>
      <c r="Q1806" s="80">
        <v>0.5</v>
      </c>
      <c r="R1806" s="84" t="str">
        <f t="shared" si="4"/>
        <v>1777611549674562408</v>
      </c>
      <c r="S1806" s="84"/>
      <c r="T1806" s="48" t="s">
        <v>61</v>
      </c>
    </row>
    <row r="1807" ht="22.5" customHeight="1">
      <c r="A1807" s="41" t="s">
        <v>1219</v>
      </c>
      <c r="B1807" s="44">
        <v>46143.0</v>
      </c>
      <c r="C1807" s="46" t="s">
        <v>1192</v>
      </c>
      <c r="D1807" s="48" t="s">
        <v>3349</v>
      </c>
      <c r="E1807" s="51">
        <v>2.02600000000763E14</v>
      </c>
      <c r="F1807" s="53" t="s">
        <v>224</v>
      </c>
      <c r="G1807" s="57">
        <f t="array" ref="G1807">IF(F1807&lt;&gt;"",INDEX(tb_MainDatabase[Barcode],MATCH(F1807,tb_MainDatabase[Link],0)),"")</f>
        <v>8857128012053</v>
      </c>
      <c r="H1807" s="62" t="str">
        <f t="array" ref="H1807">IF(F1807&lt;&gt;"",INDEX(tb_MainDatabase[Grand],MATCH(F1807,tb_MainDatabase[Link],0)),"")</f>
        <v>EDP</v>
      </c>
      <c r="I1807" s="62" t="str">
        <f t="array" ref="I1807">IF(F1807&lt;&gt;"",INDEX(tb_MainDatabase[Size],MATCH(F1807,tb_MainDatabase[Link],0)),"")</f>
        <v>10 ml.</v>
      </c>
      <c r="J1807" s="65">
        <v>1.0</v>
      </c>
      <c r="K1807" s="57">
        <f t="array" ref="K1807">IF(F1807&lt;&gt;"",INDEX(tb_MainDatabase[ราคา],MATCH(F1807,tb_MainDatabase[Link],0)),"")*J1807</f>
        <v>450</v>
      </c>
      <c r="L1807" s="65">
        <v>50.0</v>
      </c>
      <c r="M1807" s="57">
        <f t="shared" si="2"/>
        <v>400</v>
      </c>
      <c r="N1807" s="75">
        <f t="shared" si="3"/>
        <v>0</v>
      </c>
      <c r="O1807" s="77"/>
      <c r="P1807" s="107"/>
      <c r="Q1807" s="80"/>
      <c r="R1807" s="84">
        <f t="shared" si="4"/>
        <v>0</v>
      </c>
      <c r="S1807" s="84"/>
      <c r="T1807" s="84"/>
    </row>
    <row r="1808" ht="22.5" customHeight="1">
      <c r="A1808" s="41" t="s">
        <v>1219</v>
      </c>
      <c r="B1808" s="44">
        <v>46143.0</v>
      </c>
      <c r="C1808" s="46" t="s">
        <v>1192</v>
      </c>
      <c r="D1808" s="48" t="s">
        <v>3349</v>
      </c>
      <c r="E1808" s="51">
        <v>2.02600000000763E14</v>
      </c>
      <c r="F1808" s="53" t="s">
        <v>141</v>
      </c>
      <c r="G1808" s="57">
        <f t="array" ref="G1808">IF(F1808&lt;&gt;"",INDEX(tb_MainDatabase[Barcode],MATCH(F1808,tb_MainDatabase[Link],0)),"")</f>
        <v>8857128012037</v>
      </c>
      <c r="H1808" s="62" t="str">
        <f t="array" ref="H1808">IF(F1808&lt;&gt;"",INDEX(tb_MainDatabase[Grand],MATCH(F1808,tb_MainDatabase[Link],0)),"")</f>
        <v>EDP</v>
      </c>
      <c r="I1808" s="62" t="str">
        <f t="array" ref="I1808">IF(F1808&lt;&gt;"",INDEX(tb_MainDatabase[Size],MATCH(F1808,tb_MainDatabase[Link],0)),"")</f>
        <v>10 ml.</v>
      </c>
      <c r="J1808" s="65">
        <v>1.0</v>
      </c>
      <c r="K1808" s="57">
        <f t="array" ref="K1808">IF(F1808&lt;&gt;"",INDEX(tb_MainDatabase[ราคา],MATCH(F1808,tb_MainDatabase[Link],0)),"")*J1808</f>
        <v>450</v>
      </c>
      <c r="L1808" s="65">
        <v>450.0</v>
      </c>
      <c r="M1808" s="57">
        <f t="shared" si="2"/>
        <v>0</v>
      </c>
      <c r="N1808" s="75">
        <f t="shared" si="3"/>
        <v>0</v>
      </c>
      <c r="O1808" s="77"/>
      <c r="P1808" s="107"/>
      <c r="Q1808" s="80"/>
      <c r="R1808" s="84">
        <f t="shared" si="4"/>
        <v>0</v>
      </c>
      <c r="S1808" s="84"/>
      <c r="T1808" s="84"/>
    </row>
    <row r="1809" ht="22.5" customHeight="1">
      <c r="A1809" s="41" t="s">
        <v>1219</v>
      </c>
      <c r="B1809" s="44">
        <v>46143.0</v>
      </c>
      <c r="C1809" s="46" t="s">
        <v>1192</v>
      </c>
      <c r="D1809" s="48" t="s">
        <v>3350</v>
      </c>
      <c r="E1809" s="51">
        <v>2.02600000000764E14</v>
      </c>
      <c r="F1809" s="53" t="s">
        <v>216</v>
      </c>
      <c r="G1809" s="57">
        <f t="array" ref="G1809">IF(F1809&lt;&gt;"",INDEX(tb_MainDatabase[Barcode],MATCH(F1809,tb_MainDatabase[Link],0)),"")</f>
        <v>8857128011522</v>
      </c>
      <c r="H1809" s="62" t="str">
        <f t="array" ref="H1809">IF(F1809&lt;&gt;"",INDEX(tb_MainDatabase[Grand],MATCH(F1809,tb_MainDatabase[Link],0)),"")</f>
        <v>EDP</v>
      </c>
      <c r="I1809" s="62" t="str">
        <f t="array" ref="I1809">IF(F1809&lt;&gt;"",INDEX(tb_MainDatabase[Size],MATCH(F1809,tb_MainDatabase[Link],0)),"")</f>
        <v>50 ml.</v>
      </c>
      <c r="J1809" s="65">
        <v>1.0</v>
      </c>
      <c r="K1809" s="57">
        <f t="array" ref="K1809">IF(F1809&lt;&gt;"",INDEX(tb_MainDatabase[ราคา],MATCH(F1809,tb_MainDatabase[Link],0)),"")*J1809</f>
        <v>1890</v>
      </c>
      <c r="L1809" s="65">
        <v>200.0</v>
      </c>
      <c r="M1809" s="57">
        <f t="shared" si="2"/>
        <v>1690</v>
      </c>
      <c r="N1809" s="75">
        <f t="shared" si="3"/>
        <v>3380</v>
      </c>
      <c r="O1809" s="77" t="s">
        <v>370</v>
      </c>
      <c r="P1809" s="78">
        <v>46143.0</v>
      </c>
      <c r="Q1809" s="80">
        <v>0.5395833333333333</v>
      </c>
      <c r="R1809" s="84" t="str">
        <f t="shared" si="4"/>
        <v>1777615010883365104</v>
      </c>
      <c r="S1809" s="84"/>
      <c r="T1809" s="48" t="s">
        <v>61</v>
      </c>
    </row>
    <row r="1810" ht="22.5" customHeight="1">
      <c r="A1810" s="41" t="s">
        <v>1219</v>
      </c>
      <c r="B1810" s="44">
        <v>46143.0</v>
      </c>
      <c r="C1810" s="46" t="s">
        <v>1192</v>
      </c>
      <c r="D1810" s="48" t="s">
        <v>3350</v>
      </c>
      <c r="E1810" s="51">
        <v>2.02600000000764E14</v>
      </c>
      <c r="F1810" s="53" t="s">
        <v>96</v>
      </c>
      <c r="G1810" s="57">
        <f t="array" ref="G1810">IF(F1810&lt;&gt;"",INDEX(tb_MainDatabase[Barcode],MATCH(F1810,tb_MainDatabase[Link],0)),"")</f>
        <v>8857128012019</v>
      </c>
      <c r="H1810" s="62" t="str">
        <f t="array" ref="H1810">IF(F1810&lt;&gt;"",INDEX(tb_MainDatabase[Grand],MATCH(F1810,tb_MainDatabase[Link],0)),"")</f>
        <v>EDP</v>
      </c>
      <c r="I1810" s="62" t="str">
        <f t="array" ref="I1810">IF(F1810&lt;&gt;"",INDEX(tb_MainDatabase[Size],MATCH(F1810,tb_MainDatabase[Link],0)),"")</f>
        <v>50 ml.</v>
      </c>
      <c r="J1810" s="65">
        <v>1.0</v>
      </c>
      <c r="K1810" s="57">
        <f t="array" ref="K1810">IF(F1810&lt;&gt;"",INDEX(tb_MainDatabase[ราคา],MATCH(F1810,tb_MainDatabase[Link],0)),"")*J1810</f>
        <v>1890</v>
      </c>
      <c r="L1810" s="65">
        <v>200.0</v>
      </c>
      <c r="M1810" s="57">
        <f t="shared" si="2"/>
        <v>1690</v>
      </c>
      <c r="N1810" s="75">
        <f t="shared" si="3"/>
        <v>0</v>
      </c>
      <c r="O1810" s="77"/>
      <c r="P1810" s="107"/>
      <c r="Q1810" s="80"/>
      <c r="R1810" s="84">
        <f t="shared" si="4"/>
        <v>0</v>
      </c>
      <c r="S1810" s="84"/>
      <c r="T1810" s="84"/>
    </row>
    <row r="1811" ht="22.5" customHeight="1">
      <c r="A1811" s="41" t="s">
        <v>1219</v>
      </c>
      <c r="B1811" s="44">
        <v>46143.0</v>
      </c>
      <c r="C1811" s="46" t="s">
        <v>1192</v>
      </c>
      <c r="D1811" s="48" t="s">
        <v>3350</v>
      </c>
      <c r="E1811" s="51">
        <v>2.02600000000764E14</v>
      </c>
      <c r="F1811" s="53" t="s">
        <v>146</v>
      </c>
      <c r="G1811" s="57">
        <f t="array" ref="G1811">IF(F1811&lt;&gt;"",INDEX(tb_MainDatabase[Barcode],MATCH(F1811,tb_MainDatabase[Link],0)),"")</f>
        <v>8857128012026</v>
      </c>
      <c r="H1811" s="62" t="str">
        <f t="array" ref="H1811">IF(F1811&lt;&gt;"",INDEX(tb_MainDatabase[Grand],MATCH(F1811,tb_MainDatabase[Link],0)),"")</f>
        <v>EDP</v>
      </c>
      <c r="I1811" s="62" t="str">
        <f t="array" ref="I1811">IF(F1811&lt;&gt;"",INDEX(tb_MainDatabase[Size],MATCH(F1811,tb_MainDatabase[Link],0)),"")</f>
        <v>10 ml.</v>
      </c>
      <c r="J1811" s="65">
        <v>1.0</v>
      </c>
      <c r="K1811" s="57">
        <f t="array" ref="K1811">IF(F1811&lt;&gt;"",INDEX(tb_MainDatabase[ราคา],MATCH(F1811,tb_MainDatabase[Link],0)),"")*J1811</f>
        <v>450</v>
      </c>
      <c r="L1811" s="65">
        <v>450.0</v>
      </c>
      <c r="M1811" s="57">
        <f t="shared" si="2"/>
        <v>0</v>
      </c>
      <c r="N1811" s="75">
        <f t="shared" si="3"/>
        <v>0</v>
      </c>
      <c r="O1811" s="77"/>
      <c r="P1811" s="107"/>
      <c r="Q1811" s="80"/>
      <c r="R1811" s="84">
        <f t="shared" si="4"/>
        <v>0</v>
      </c>
      <c r="S1811" s="84"/>
      <c r="T1811" s="84"/>
    </row>
    <row r="1812" ht="22.5" customHeight="1">
      <c r="A1812" s="41" t="s">
        <v>1219</v>
      </c>
      <c r="B1812" s="44">
        <v>46143.0</v>
      </c>
      <c r="C1812" s="46" t="s">
        <v>1192</v>
      </c>
      <c r="D1812" s="48" t="s">
        <v>3350</v>
      </c>
      <c r="E1812" s="51">
        <v>2.02600000000764E14</v>
      </c>
      <c r="F1812" s="53" t="s">
        <v>386</v>
      </c>
      <c r="G1812" s="57">
        <f t="array" ref="G1812">IF(F1812&lt;&gt;"",INDEX(tb_MainDatabase[Barcode],MATCH(F1812,tb_MainDatabase[Link],0)),"")</f>
        <v>8857128012070</v>
      </c>
      <c r="H1812" s="62" t="str">
        <f t="array" ref="H1812">IF(F1812&lt;&gt;"",INDEX(tb_MainDatabase[Grand],MATCH(F1812,tb_MainDatabase[Link],0)),"")</f>
        <v>EDP</v>
      </c>
      <c r="I1812" s="62" t="str">
        <f t="array" ref="I1812">IF(F1812&lt;&gt;"",INDEX(tb_MainDatabase[Size],MATCH(F1812,tb_MainDatabase[Link],0)),"")</f>
        <v>10 ml.</v>
      </c>
      <c r="J1812" s="65">
        <v>1.0</v>
      </c>
      <c r="K1812" s="57">
        <f t="array" ref="K1812">IF(F1812&lt;&gt;"",INDEX(tb_MainDatabase[ราคา],MATCH(F1812,tb_MainDatabase[Link],0)),"")*J1812</f>
        <v>450</v>
      </c>
      <c r="L1812" s="65">
        <v>450.0</v>
      </c>
      <c r="M1812" s="57">
        <f t="shared" si="2"/>
        <v>0</v>
      </c>
      <c r="N1812" s="75">
        <f t="shared" si="3"/>
        <v>0</v>
      </c>
      <c r="O1812" s="77"/>
      <c r="P1812" s="107"/>
      <c r="Q1812" s="80"/>
      <c r="R1812" s="84">
        <f t="shared" si="4"/>
        <v>0</v>
      </c>
      <c r="S1812" s="84"/>
      <c r="T1812" s="84"/>
    </row>
    <row r="1813" ht="22.5" customHeight="1">
      <c r="A1813" s="41" t="s">
        <v>1219</v>
      </c>
      <c r="B1813" s="44">
        <v>46143.0</v>
      </c>
      <c r="C1813" s="46" t="s">
        <v>1192</v>
      </c>
      <c r="D1813" s="48" t="s">
        <v>3351</v>
      </c>
      <c r="E1813" s="51">
        <v>2.02600000000765E14</v>
      </c>
      <c r="F1813" s="53" t="s">
        <v>141</v>
      </c>
      <c r="G1813" s="57">
        <f t="array" ref="G1813">IF(F1813&lt;&gt;"",INDEX(tb_MainDatabase[Barcode],MATCH(F1813,tb_MainDatabase[Link],0)),"")</f>
        <v>8857128012037</v>
      </c>
      <c r="H1813" s="62" t="str">
        <f t="array" ref="H1813">IF(F1813&lt;&gt;"",INDEX(tb_MainDatabase[Grand],MATCH(F1813,tb_MainDatabase[Link],0)),"")</f>
        <v>EDP</v>
      </c>
      <c r="I1813" s="62" t="str">
        <f t="array" ref="I1813">IF(F1813&lt;&gt;"",INDEX(tb_MainDatabase[Size],MATCH(F1813,tb_MainDatabase[Link],0)),"")</f>
        <v>10 ml.</v>
      </c>
      <c r="J1813" s="65">
        <v>1.0</v>
      </c>
      <c r="K1813" s="57">
        <f t="array" ref="K1813">IF(F1813&lt;&gt;"",INDEX(tb_MainDatabase[ราคา],MATCH(F1813,tb_MainDatabase[Link],0)),"")*J1813</f>
        <v>450</v>
      </c>
      <c r="L1813" s="65">
        <v>50.0</v>
      </c>
      <c r="M1813" s="57">
        <f t="shared" si="2"/>
        <v>400</v>
      </c>
      <c r="N1813" s="75">
        <f t="shared" si="3"/>
        <v>400</v>
      </c>
      <c r="O1813" s="77" t="s">
        <v>370</v>
      </c>
      <c r="P1813" s="78">
        <v>46143.0</v>
      </c>
      <c r="Q1813" s="80">
        <v>0.5895833333333333</v>
      </c>
      <c r="R1813" s="84" t="str">
        <f t="shared" si="4"/>
        <v>1777619365860733152</v>
      </c>
      <c r="S1813" s="84"/>
      <c r="T1813" s="48" t="s">
        <v>67</v>
      </c>
    </row>
    <row r="1814" ht="22.5" customHeight="1">
      <c r="A1814" s="41" t="s">
        <v>1219</v>
      </c>
      <c r="B1814" s="44">
        <v>46143.0</v>
      </c>
      <c r="C1814" s="46" t="s">
        <v>1192</v>
      </c>
      <c r="D1814" s="48" t="s">
        <v>3352</v>
      </c>
      <c r="E1814" s="51">
        <v>2.02600000000766E14</v>
      </c>
      <c r="F1814" s="53" t="s">
        <v>224</v>
      </c>
      <c r="G1814" s="57">
        <f t="array" ref="G1814">IF(F1814&lt;&gt;"",INDEX(tb_MainDatabase[Barcode],MATCH(F1814,tb_MainDatabase[Link],0)),"")</f>
        <v>8857128012053</v>
      </c>
      <c r="H1814" s="62" t="str">
        <f t="array" ref="H1814">IF(F1814&lt;&gt;"",INDEX(tb_MainDatabase[Grand],MATCH(F1814,tb_MainDatabase[Link],0)),"")</f>
        <v>EDP</v>
      </c>
      <c r="I1814" s="62" t="str">
        <f t="array" ref="I1814">IF(F1814&lt;&gt;"",INDEX(tb_MainDatabase[Size],MATCH(F1814,tb_MainDatabase[Link],0)),"")</f>
        <v>10 ml.</v>
      </c>
      <c r="J1814" s="65">
        <v>1.0</v>
      </c>
      <c r="K1814" s="57">
        <f t="array" ref="K1814">IF(F1814&lt;&gt;"",INDEX(tb_MainDatabase[ราคา],MATCH(F1814,tb_MainDatabase[Link],0)),"")*J1814</f>
        <v>450</v>
      </c>
      <c r="L1814" s="65">
        <v>50.0</v>
      </c>
      <c r="M1814" s="57">
        <f t="shared" si="2"/>
        <v>400</v>
      </c>
      <c r="N1814" s="75">
        <f t="shared" si="3"/>
        <v>400</v>
      </c>
      <c r="O1814" s="77" t="s">
        <v>133</v>
      </c>
      <c r="P1814" s="78">
        <v>46143.0</v>
      </c>
      <c r="Q1814" s="80">
        <v>0.6006944444444444</v>
      </c>
      <c r="R1814" s="84" t="str">
        <f t="shared" si="4"/>
        <v>1777620323355620972</v>
      </c>
      <c r="S1814" s="84"/>
      <c r="T1814" s="48" t="s">
        <v>67</v>
      </c>
    </row>
    <row r="1815" ht="22.5" customHeight="1">
      <c r="A1815" s="41" t="s">
        <v>1219</v>
      </c>
      <c r="B1815" s="44">
        <v>46143.0</v>
      </c>
      <c r="C1815" s="46" t="s">
        <v>1192</v>
      </c>
      <c r="D1815" s="48" t="s">
        <v>3353</v>
      </c>
      <c r="E1815" s="51">
        <v>2.02600000000767E14</v>
      </c>
      <c r="F1815" s="53" t="s">
        <v>451</v>
      </c>
      <c r="G1815" s="57">
        <f t="array" ref="G1815">IF(F1815&lt;&gt;"",INDEX(tb_MainDatabase[Barcode],MATCH(F1815,tb_MainDatabase[Link],0)),"")</f>
        <v>8857128011867</v>
      </c>
      <c r="H1815" s="62" t="str">
        <f t="array" ref="H1815">IF(F1815&lt;&gt;"",INDEX(tb_MainDatabase[Grand],MATCH(F1815,tb_MainDatabase[Link],0)),"")</f>
        <v>EDP</v>
      </c>
      <c r="I1815" s="62" t="str">
        <f t="array" ref="I1815">IF(F1815&lt;&gt;"",INDEX(tb_MainDatabase[Size],MATCH(F1815,tb_MainDatabase[Link],0)),"")</f>
        <v>30 ml.</v>
      </c>
      <c r="J1815" s="65">
        <v>1.0</v>
      </c>
      <c r="K1815" s="57">
        <f t="array" ref="K1815">IF(F1815&lt;&gt;"",INDEX(tb_MainDatabase[ราคา],MATCH(F1815,tb_MainDatabase[Link],0)),"")*J1815</f>
        <v>1290</v>
      </c>
      <c r="L1815" s="65">
        <v>100.0</v>
      </c>
      <c r="M1815" s="57">
        <f t="shared" si="2"/>
        <v>1190</v>
      </c>
      <c r="N1815" s="75">
        <f t="shared" si="3"/>
        <v>1190</v>
      </c>
      <c r="O1815" s="77" t="s">
        <v>133</v>
      </c>
      <c r="P1815" s="78">
        <v>46143.0</v>
      </c>
      <c r="Q1815" s="80">
        <v>0.6152777777777778</v>
      </c>
      <c r="R1815" s="84" t="str">
        <f t="shared" si="4"/>
        <v>1777621511941304483</v>
      </c>
      <c r="S1815" s="84"/>
      <c r="T1815" s="48" t="s">
        <v>67</v>
      </c>
    </row>
    <row r="1816" ht="22.5" customHeight="1">
      <c r="A1816" s="41" t="s">
        <v>1219</v>
      </c>
      <c r="B1816" s="44">
        <v>46143.0</v>
      </c>
      <c r="C1816" s="46" t="s">
        <v>1192</v>
      </c>
      <c r="D1816" s="48" t="s">
        <v>3354</v>
      </c>
      <c r="E1816" s="51">
        <v>2.02600000000768E14</v>
      </c>
      <c r="F1816" s="53" t="s">
        <v>93</v>
      </c>
      <c r="G1816" s="57">
        <f t="array" ref="G1816">IF(F1816&lt;&gt;"",INDEX(tb_MainDatabase[Barcode],MATCH(F1816,tb_MainDatabase[Link],0)),"")</f>
        <v>8857128011171</v>
      </c>
      <c r="H1816" s="62" t="str">
        <f t="array" ref="H1816">IF(F1816&lt;&gt;"",INDEX(tb_MainDatabase[Grand],MATCH(F1816,tb_MainDatabase[Link],0)),"")</f>
        <v>EDP</v>
      </c>
      <c r="I1816" s="62" t="str">
        <f t="array" ref="I1816">IF(F1816&lt;&gt;"",INDEX(tb_MainDatabase[Size],MATCH(F1816,tb_MainDatabase[Link],0)),"")</f>
        <v>50 ml.</v>
      </c>
      <c r="J1816" s="65">
        <v>1.0</v>
      </c>
      <c r="K1816" s="57">
        <f t="array" ref="K1816">IF(F1816&lt;&gt;"",INDEX(tb_MainDatabase[ราคา],MATCH(F1816,tb_MainDatabase[Link],0)),"")*J1816</f>
        <v>1890</v>
      </c>
      <c r="L1816" s="65">
        <v>200.0</v>
      </c>
      <c r="M1816" s="57">
        <f t="shared" si="2"/>
        <v>1690</v>
      </c>
      <c r="N1816" s="75">
        <f t="shared" si="3"/>
        <v>1690</v>
      </c>
      <c r="O1816" s="77" t="s">
        <v>60</v>
      </c>
      <c r="P1816" s="78">
        <v>46143.0</v>
      </c>
      <c r="Q1816" s="80">
        <v>0.6361111111111111</v>
      </c>
      <c r="R1816" s="84" t="str">
        <f t="shared" si="4"/>
        <v>1777623347845414876</v>
      </c>
      <c r="S1816" s="84"/>
      <c r="T1816" s="48" t="s">
        <v>67</v>
      </c>
    </row>
    <row r="1817" ht="22.5" customHeight="1">
      <c r="A1817" s="41" t="s">
        <v>1219</v>
      </c>
      <c r="B1817" s="44">
        <v>46143.0</v>
      </c>
      <c r="C1817" s="46" t="s">
        <v>1192</v>
      </c>
      <c r="D1817" s="48" t="s">
        <v>3354</v>
      </c>
      <c r="E1817" s="51">
        <v>2.02600000000768E14</v>
      </c>
      <c r="F1817" s="53" t="s">
        <v>120</v>
      </c>
      <c r="G1817" s="108">
        <f t="array" ref="G1817">IF(F1817&lt;&gt;"",INDEX(tb_MainDatabase[Barcode],MATCH(F1817,tb_MainDatabase[Link],0)),"")</f>
        <v>8857128012160</v>
      </c>
      <c r="H1817" s="62" t="str">
        <f t="array" ref="H1817">IF(F1817&lt;&gt;"",INDEX(tb_MainDatabase[Grand],MATCH(F1817,tb_MainDatabase[Link],0)),"")</f>
        <v>EDP</v>
      </c>
      <c r="I1817" s="62" t="str">
        <f t="array" ref="I1817">IF(F1817&lt;&gt;"",INDEX(tb_MainDatabase[Size],MATCH(F1817,tb_MainDatabase[Link],0)),"")</f>
        <v>10 ml.</v>
      </c>
      <c r="J1817" s="65">
        <v>1.0</v>
      </c>
      <c r="K1817" s="57">
        <f t="array" ref="K1817">IF(F1817&lt;&gt;"",INDEX(tb_MainDatabase[ราคา],MATCH(F1817,tb_MainDatabase[Link],0)),"")*J1817</f>
        <v>450</v>
      </c>
      <c r="L1817" s="65">
        <v>450.0</v>
      </c>
      <c r="M1817" s="57">
        <f t="shared" si="2"/>
        <v>0</v>
      </c>
      <c r="N1817" s="75">
        <f t="shared" si="3"/>
        <v>0</v>
      </c>
      <c r="O1817" s="77"/>
      <c r="P1817" s="107"/>
      <c r="Q1817" s="80"/>
      <c r="R1817" s="84">
        <f t="shared" si="4"/>
        <v>0</v>
      </c>
      <c r="S1817" s="84"/>
      <c r="T1817" s="84"/>
    </row>
    <row r="1818" ht="22.5" customHeight="1">
      <c r="A1818" s="41" t="s">
        <v>1219</v>
      </c>
      <c r="B1818" s="44">
        <v>46143.0</v>
      </c>
      <c r="C1818" s="46" t="s">
        <v>1192</v>
      </c>
      <c r="D1818" s="48" t="s">
        <v>3356</v>
      </c>
      <c r="E1818" s="51">
        <v>2.02600000000769E14</v>
      </c>
      <c r="F1818" s="53" t="s">
        <v>291</v>
      </c>
      <c r="G1818" s="57">
        <f t="array" ref="G1818">IF(F1818&lt;&gt;"",INDEX(tb_MainDatabase[Barcode],MATCH(F1818,tb_MainDatabase[Link],0)),"")</f>
        <v>8857128011669</v>
      </c>
      <c r="H1818" s="62" t="str">
        <f t="array" ref="H1818">IF(F1818&lt;&gt;"",INDEX(tb_MainDatabase[Grand],MATCH(F1818,tb_MainDatabase[Link],0)),"")</f>
        <v>EDP+</v>
      </c>
      <c r="I1818" s="62" t="str">
        <f t="array" ref="I1818">IF(F1818&lt;&gt;"",INDEX(tb_MainDatabase[Size],MATCH(F1818,tb_MainDatabase[Link],0)),"")</f>
        <v>50 ml.</v>
      </c>
      <c r="J1818" s="65">
        <v>1.0</v>
      </c>
      <c r="K1818" s="57">
        <f t="array" ref="K1818">IF(F1818&lt;&gt;"",INDEX(tb_MainDatabase[ราคา],MATCH(F1818,tb_MainDatabase[Link],0)),"")*J1818</f>
        <v>2890</v>
      </c>
      <c r="L1818" s="65">
        <v>200.0</v>
      </c>
      <c r="M1818" s="57">
        <f t="shared" si="2"/>
        <v>2690</v>
      </c>
      <c r="N1818" s="75">
        <f t="shared" si="3"/>
        <v>2690</v>
      </c>
      <c r="O1818" s="77" t="s">
        <v>133</v>
      </c>
      <c r="P1818" s="78">
        <v>46143.0</v>
      </c>
      <c r="Q1818" s="80">
        <v>0.6888888888888889</v>
      </c>
      <c r="R1818" s="84" t="str">
        <f t="shared" si="4"/>
        <v>1777627899463310111</v>
      </c>
      <c r="S1818" s="84"/>
      <c r="T1818" s="48" t="s">
        <v>67</v>
      </c>
    </row>
    <row r="1819" ht="22.5" customHeight="1">
      <c r="A1819" s="41" t="s">
        <v>1219</v>
      </c>
      <c r="B1819" s="44">
        <v>46143.0</v>
      </c>
      <c r="C1819" s="46" t="s">
        <v>1192</v>
      </c>
      <c r="D1819" s="48" t="s">
        <v>3356</v>
      </c>
      <c r="E1819" s="51">
        <v>2.02600000000769E14</v>
      </c>
      <c r="F1819" s="53" t="s">
        <v>1796</v>
      </c>
      <c r="G1819" s="108">
        <f t="array" ref="G1819">IF(F1819&lt;&gt;"",INDEX(tb_MainDatabase[Barcode],MATCH(F1819,tb_MainDatabase[Link],0)),"")</f>
        <v>8857128012154</v>
      </c>
      <c r="H1819" s="62" t="str">
        <f t="array" ref="H1819">IF(F1819&lt;&gt;"",INDEX(tb_MainDatabase[Grand],MATCH(F1819,tb_MainDatabase[Link],0)),"")</f>
        <v>EDP</v>
      </c>
      <c r="I1819" s="62" t="str">
        <f t="array" ref="I1819">IF(F1819&lt;&gt;"",INDEX(tb_MainDatabase[Size],MATCH(F1819,tb_MainDatabase[Link],0)),"")</f>
        <v>10 ml.</v>
      </c>
      <c r="J1819" s="65">
        <v>1.0</v>
      </c>
      <c r="K1819" s="57">
        <f t="array" ref="K1819">IF(F1819&lt;&gt;"",INDEX(tb_MainDatabase[ราคา],MATCH(F1819,tb_MainDatabase[Link],0)),"")*J1819</f>
        <v>450</v>
      </c>
      <c r="L1819" s="65">
        <v>450.0</v>
      </c>
      <c r="M1819" s="57">
        <f t="shared" si="2"/>
        <v>0</v>
      </c>
      <c r="N1819" s="75">
        <f t="shared" si="3"/>
        <v>0</v>
      </c>
      <c r="O1819" s="77"/>
      <c r="P1819" s="107"/>
      <c r="Q1819" s="80"/>
      <c r="R1819" s="84">
        <f t="shared" si="4"/>
        <v>0</v>
      </c>
      <c r="S1819" s="84"/>
      <c r="T1819" s="84"/>
    </row>
    <row r="1820" ht="22.5" customHeight="1">
      <c r="A1820" s="41" t="s">
        <v>1219</v>
      </c>
      <c r="B1820" s="44">
        <v>46143.0</v>
      </c>
      <c r="C1820" s="46" t="s">
        <v>1192</v>
      </c>
      <c r="D1820" s="48" t="s">
        <v>3356</v>
      </c>
      <c r="E1820" s="51">
        <v>2.02600000000769E14</v>
      </c>
      <c r="F1820" s="53" t="s">
        <v>3348</v>
      </c>
      <c r="G1820" s="57">
        <f t="array" ref="G1820">IF(F1820&lt;&gt;"",INDEX(tb_MainDatabase[Barcode],MATCH(F1820,tb_MainDatabase[Link],0)),"")</f>
        <v>8857128012129</v>
      </c>
      <c r="H1820" s="62" t="str">
        <f t="array" ref="H1820">IF(F1820&lt;&gt;"",INDEX(tb_MainDatabase[Grand],MATCH(F1820,tb_MainDatabase[Link],0)),"")</f>
        <v>EDP</v>
      </c>
      <c r="I1820" s="62" t="str">
        <f t="array" ref="I1820">IF(F1820&lt;&gt;"",INDEX(tb_MainDatabase[Size],MATCH(F1820,tb_MainDatabase[Link],0)),"")</f>
        <v>4 ml.</v>
      </c>
      <c r="J1820" s="65">
        <v>1.0</v>
      </c>
      <c r="K1820" s="57">
        <f t="array" ref="K1820">IF(F1820&lt;&gt;"",INDEX(tb_MainDatabase[ราคา],MATCH(F1820,tb_MainDatabase[Link],0)),"")*J1820</f>
        <v>179</v>
      </c>
      <c r="L1820" s="65">
        <v>179.0</v>
      </c>
      <c r="M1820" s="57">
        <f t="shared" si="2"/>
        <v>0</v>
      </c>
      <c r="N1820" s="75">
        <f t="shared" si="3"/>
        <v>0</v>
      </c>
      <c r="O1820" s="77"/>
      <c r="P1820" s="107"/>
      <c r="Q1820" s="80"/>
      <c r="R1820" s="84">
        <f t="shared" si="4"/>
        <v>0</v>
      </c>
      <c r="S1820" s="84"/>
      <c r="T1820" s="84"/>
    </row>
    <row r="1821" ht="22.5" customHeight="1">
      <c r="A1821" s="41" t="s">
        <v>1219</v>
      </c>
      <c r="B1821" s="44">
        <v>46143.0</v>
      </c>
      <c r="C1821" s="46" t="s">
        <v>1192</v>
      </c>
      <c r="D1821" s="48" t="s">
        <v>3358</v>
      </c>
      <c r="E1821" s="51">
        <v>2.0260000000077E14</v>
      </c>
      <c r="F1821" s="53" t="s">
        <v>98</v>
      </c>
      <c r="G1821" s="57">
        <f t="array" ref="G1821">IF(F1821&lt;&gt;"",INDEX(tb_MainDatabase[Barcode],MATCH(F1821,tb_MainDatabase[Link],0)),"")</f>
        <v>8857128012027</v>
      </c>
      <c r="H1821" s="62" t="str">
        <f t="array" ref="H1821">IF(F1821&lt;&gt;"",INDEX(tb_MainDatabase[Grand],MATCH(F1821,tb_MainDatabase[Link],0)),"")</f>
        <v>EDP</v>
      </c>
      <c r="I1821" s="62" t="str">
        <f t="array" ref="I1821">IF(F1821&lt;&gt;"",INDEX(tb_MainDatabase[Size],MATCH(F1821,tb_MainDatabase[Link],0)),"")</f>
        <v>10 ml.</v>
      </c>
      <c r="J1821" s="65">
        <v>1.0</v>
      </c>
      <c r="K1821" s="57">
        <f t="array" ref="K1821">IF(F1821&lt;&gt;"",INDEX(tb_MainDatabase[ราคา],MATCH(F1821,tb_MainDatabase[Link],0)),"")*J1821</f>
        <v>450</v>
      </c>
      <c r="L1821" s="65">
        <v>50.0</v>
      </c>
      <c r="M1821" s="57">
        <f t="shared" si="2"/>
        <v>400</v>
      </c>
      <c r="N1821" s="75">
        <f t="shared" si="3"/>
        <v>400</v>
      </c>
      <c r="O1821" s="77" t="s">
        <v>370</v>
      </c>
      <c r="P1821" s="78">
        <v>46143.0</v>
      </c>
      <c r="Q1821" s="80">
        <v>0.7222222222222222</v>
      </c>
      <c r="R1821" s="84" t="str">
        <f t="shared" si="4"/>
        <v>1777631011035780644</v>
      </c>
      <c r="S1821" s="84"/>
      <c r="T1821" s="48" t="s">
        <v>67</v>
      </c>
    </row>
    <row r="1822" ht="22.5" customHeight="1">
      <c r="A1822" s="41" t="s">
        <v>1219</v>
      </c>
      <c r="B1822" s="44">
        <v>46143.0</v>
      </c>
      <c r="C1822" s="46" t="s">
        <v>1192</v>
      </c>
      <c r="D1822" s="48" t="s">
        <v>3360</v>
      </c>
      <c r="E1822" s="51">
        <v>2.02600000000771E14</v>
      </c>
      <c r="F1822" s="53" t="s">
        <v>94</v>
      </c>
      <c r="G1822" s="57">
        <f t="array" ref="G1822">IF(F1822&lt;&gt;"",INDEX(tb_MainDatabase[Barcode],MATCH(F1822,tb_MainDatabase[Link],0)),"")</f>
        <v>8857128012039</v>
      </c>
      <c r="H1822" s="62" t="str">
        <f t="array" ref="H1822">IF(F1822&lt;&gt;"",INDEX(tb_MainDatabase[Grand],MATCH(F1822,tb_MainDatabase[Link],0)),"")</f>
        <v>EDP</v>
      </c>
      <c r="I1822" s="62" t="str">
        <f t="array" ref="I1822">IF(F1822&lt;&gt;"",INDEX(tb_MainDatabase[Size],MATCH(F1822,tb_MainDatabase[Link],0)),"")</f>
        <v>10 ml.</v>
      </c>
      <c r="J1822" s="65">
        <v>1.0</v>
      </c>
      <c r="K1822" s="57">
        <f t="array" ref="K1822">IF(F1822&lt;&gt;"",INDEX(tb_MainDatabase[ราคา],MATCH(F1822,tb_MainDatabase[Link],0)),"")*J1822</f>
        <v>450</v>
      </c>
      <c r="L1822" s="65">
        <v>50.0</v>
      </c>
      <c r="M1822" s="57">
        <f t="shared" si="2"/>
        <v>400</v>
      </c>
      <c r="N1822" s="75">
        <f t="shared" si="3"/>
        <v>400</v>
      </c>
      <c r="O1822" s="77" t="s">
        <v>370</v>
      </c>
      <c r="P1822" s="78">
        <v>46143.0</v>
      </c>
      <c r="Q1822" s="80">
        <v>0.7701388888888889</v>
      </c>
      <c r="R1822" s="84" t="str">
        <f t="shared" si="4"/>
        <v>1777634895751517160</v>
      </c>
      <c r="S1822" s="84"/>
      <c r="T1822" s="48" t="s">
        <v>67</v>
      </c>
    </row>
    <row r="1823" ht="22.5" customHeight="1">
      <c r="A1823" s="41" t="s">
        <v>1219</v>
      </c>
      <c r="B1823" s="44">
        <v>46143.0</v>
      </c>
      <c r="C1823" s="46" t="s">
        <v>1192</v>
      </c>
      <c r="D1823" s="48" t="s">
        <v>3361</v>
      </c>
      <c r="E1823" s="51">
        <v>2.02600000000772E14</v>
      </c>
      <c r="F1823" s="53" t="s">
        <v>264</v>
      </c>
      <c r="G1823" s="57">
        <f t="array" ref="G1823">IF(F1823&lt;&gt;"",INDEX(tb_MainDatabase[Barcode],MATCH(F1823,tb_MainDatabase[Link],0)),"")</f>
        <v>8857128011874</v>
      </c>
      <c r="H1823" s="62" t="str">
        <f t="array" ref="H1823">IF(F1823&lt;&gt;"",INDEX(tb_MainDatabase[Grand],MATCH(F1823,tb_MainDatabase[Link],0)),"")</f>
        <v>EDP</v>
      </c>
      <c r="I1823" s="62" t="str">
        <f t="array" ref="I1823">IF(F1823&lt;&gt;"",INDEX(tb_MainDatabase[Size],MATCH(F1823,tb_MainDatabase[Link],0)),"")</f>
        <v>30 ml.</v>
      </c>
      <c r="J1823" s="65">
        <v>1.0</v>
      </c>
      <c r="K1823" s="57">
        <f t="array" ref="K1823">IF(F1823&lt;&gt;"",INDEX(tb_MainDatabase[ราคา],MATCH(F1823,tb_MainDatabase[Link],0)),"")*J1823</f>
        <v>1290</v>
      </c>
      <c r="L1823" s="65">
        <v>100.0</v>
      </c>
      <c r="M1823" s="57">
        <f t="shared" si="2"/>
        <v>1190</v>
      </c>
      <c r="N1823" s="75">
        <f t="shared" si="3"/>
        <v>1590</v>
      </c>
      <c r="O1823" s="77" t="s">
        <v>370</v>
      </c>
      <c r="P1823" s="78">
        <v>46143.0</v>
      </c>
      <c r="Q1823" s="80">
        <v>0.7930555555555555</v>
      </c>
      <c r="R1823" s="84" t="str">
        <f t="shared" si="4"/>
        <v>1777636884763575935</v>
      </c>
      <c r="S1823" s="84"/>
      <c r="T1823" s="48" t="s">
        <v>61</v>
      </c>
    </row>
    <row r="1824" ht="22.5" customHeight="1">
      <c r="A1824" s="41" t="s">
        <v>1219</v>
      </c>
      <c r="B1824" s="44">
        <v>46143.0</v>
      </c>
      <c r="C1824" s="46" t="s">
        <v>1192</v>
      </c>
      <c r="D1824" s="48" t="s">
        <v>3361</v>
      </c>
      <c r="E1824" s="51">
        <v>2.02600000000772E14</v>
      </c>
      <c r="F1824" s="53" t="s">
        <v>517</v>
      </c>
      <c r="G1824" s="57">
        <f t="array" ref="G1824">IF(F1824&lt;&gt;"",INDEX(tb_MainDatabase[Barcode],MATCH(F1824,tb_MainDatabase[Link],0)),"")</f>
        <v>8857128012058</v>
      </c>
      <c r="H1824" s="62" t="str">
        <f t="array" ref="H1824">IF(F1824&lt;&gt;"",INDEX(tb_MainDatabase[Grand],MATCH(F1824,tb_MainDatabase[Link],0)),"")</f>
        <v>EDP</v>
      </c>
      <c r="I1824" s="62" t="str">
        <f t="array" ref="I1824">IF(F1824&lt;&gt;"",INDEX(tb_MainDatabase[Size],MATCH(F1824,tb_MainDatabase[Link],0)),"")</f>
        <v>10 ml.</v>
      </c>
      <c r="J1824" s="65">
        <v>1.0</v>
      </c>
      <c r="K1824" s="57">
        <f t="array" ref="K1824">IF(F1824&lt;&gt;"",INDEX(tb_MainDatabase[ราคา],MATCH(F1824,tb_MainDatabase[Link],0)),"")*J1824</f>
        <v>450</v>
      </c>
      <c r="L1824" s="65">
        <v>50.0</v>
      </c>
      <c r="M1824" s="57">
        <f t="shared" si="2"/>
        <v>400</v>
      </c>
      <c r="N1824" s="75">
        <f t="shared" si="3"/>
        <v>0</v>
      </c>
      <c r="O1824" s="77"/>
      <c r="P1824" s="107"/>
      <c r="Q1824" s="80"/>
      <c r="R1824" s="84">
        <f t="shared" si="4"/>
        <v>0</v>
      </c>
      <c r="S1824" s="84"/>
      <c r="T1824" s="84"/>
    </row>
    <row r="1825" ht="22.5" customHeight="1">
      <c r="A1825" s="41" t="s">
        <v>1219</v>
      </c>
      <c r="B1825" s="44">
        <v>46143.0</v>
      </c>
      <c r="C1825" s="46" t="s">
        <v>1192</v>
      </c>
      <c r="D1825" s="48" t="s">
        <v>3361</v>
      </c>
      <c r="E1825" s="51">
        <v>2.02600000000772E14</v>
      </c>
      <c r="F1825" s="53" t="s">
        <v>252</v>
      </c>
      <c r="G1825" s="57">
        <f t="array" ref="G1825">IF(F1825&lt;&gt;"",INDEX(tb_MainDatabase[Barcode],MATCH(F1825,tb_MainDatabase[Link],0)),"")</f>
        <v>8857128012035</v>
      </c>
      <c r="H1825" s="62" t="str">
        <f t="array" ref="H1825">IF(F1825&lt;&gt;"",INDEX(tb_MainDatabase[Grand],MATCH(F1825,tb_MainDatabase[Link],0)),"")</f>
        <v>EDP</v>
      </c>
      <c r="I1825" s="62" t="str">
        <f t="array" ref="I1825">IF(F1825&lt;&gt;"",INDEX(tb_MainDatabase[Size],MATCH(F1825,tb_MainDatabase[Link],0)),"")</f>
        <v>10 ml.</v>
      </c>
      <c r="J1825" s="65">
        <v>1.0</v>
      </c>
      <c r="K1825" s="57">
        <f t="array" ref="K1825">IF(F1825&lt;&gt;"",INDEX(tb_MainDatabase[ราคา],MATCH(F1825,tb_MainDatabase[Link],0)),"")*J1825</f>
        <v>450</v>
      </c>
      <c r="L1825" s="65">
        <v>450.0</v>
      </c>
      <c r="M1825" s="57">
        <f t="shared" si="2"/>
        <v>0</v>
      </c>
      <c r="N1825" s="75">
        <f t="shared" si="3"/>
        <v>0</v>
      </c>
      <c r="O1825" s="77"/>
      <c r="P1825" s="107"/>
      <c r="Q1825" s="80"/>
      <c r="R1825" s="84">
        <f t="shared" si="4"/>
        <v>0</v>
      </c>
      <c r="S1825" s="84"/>
      <c r="T1825" s="84"/>
    </row>
    <row r="1826" ht="22.5" customHeight="1">
      <c r="A1826" s="41" t="s">
        <v>1219</v>
      </c>
      <c r="B1826" s="44">
        <v>46143.0</v>
      </c>
      <c r="C1826" s="46" t="s">
        <v>1192</v>
      </c>
      <c r="D1826" s="48" t="s">
        <v>3362</v>
      </c>
      <c r="E1826" s="51">
        <v>2.02600000000773E14</v>
      </c>
      <c r="F1826" s="53" t="s">
        <v>400</v>
      </c>
      <c r="G1826" s="57">
        <f t="array" ref="G1826">IF(F1826&lt;&gt;"",INDEX(tb_MainDatabase[Barcode],MATCH(F1826,tb_MainDatabase[Link],0)),"")</f>
        <v>8857128012122</v>
      </c>
      <c r="H1826" s="62" t="str">
        <f t="array" ref="H1826">IF(F1826&lt;&gt;"",INDEX(tb_MainDatabase[Grand],MATCH(F1826,tb_MainDatabase[Link],0)),"")</f>
        <v>EDP+</v>
      </c>
      <c r="I1826" s="62" t="str">
        <f t="array" ref="I1826">IF(F1826&lt;&gt;"",INDEX(tb_MainDatabase[Size],MATCH(F1826,tb_MainDatabase[Link],0)),"")</f>
        <v>10 ml.</v>
      </c>
      <c r="J1826" s="65">
        <v>1.0</v>
      </c>
      <c r="K1826" s="57">
        <f t="array" ref="K1826">IF(F1826&lt;&gt;"",INDEX(tb_MainDatabase[ราคา],MATCH(F1826,tb_MainDatabase[Link],0)),"")*J1826</f>
        <v>650</v>
      </c>
      <c r="L1826" s="65">
        <v>50.0</v>
      </c>
      <c r="M1826" s="57">
        <f t="shared" si="2"/>
        <v>600</v>
      </c>
      <c r="N1826" s="75">
        <f t="shared" si="3"/>
        <v>600</v>
      </c>
      <c r="O1826" s="77" t="s">
        <v>133</v>
      </c>
      <c r="P1826" s="78">
        <v>46143.0</v>
      </c>
      <c r="Q1826" s="80">
        <v>0.8034722222222223</v>
      </c>
      <c r="R1826" s="84" t="str">
        <f t="shared" si="4"/>
        <v>1777637862146504663</v>
      </c>
      <c r="S1826" s="84"/>
      <c r="T1826" s="48" t="s">
        <v>67</v>
      </c>
    </row>
    <row r="1827" ht="22.5" customHeight="1">
      <c r="A1827" s="41" t="s">
        <v>1219</v>
      </c>
      <c r="B1827" s="44">
        <v>46143.0</v>
      </c>
      <c r="C1827" s="46" t="s">
        <v>1192</v>
      </c>
      <c r="D1827" s="48" t="s">
        <v>3363</v>
      </c>
      <c r="E1827" s="51">
        <v>2.02600000000774E14</v>
      </c>
      <c r="F1827" s="53" t="s">
        <v>3364</v>
      </c>
      <c r="G1827" s="108">
        <f t="array" ref="G1827">IF(F1827&lt;&gt;"",INDEX(tb_MainDatabase[Barcode],MATCH(F1827,tb_MainDatabase[Link],0)),"")</f>
        <v>8857128012168</v>
      </c>
      <c r="H1827" s="62" t="str">
        <f t="array" ref="H1827">IF(F1827&lt;&gt;"",INDEX(tb_MainDatabase[Grand],MATCH(F1827,tb_MainDatabase[Link],0)),"")</f>
        <v>EDT</v>
      </c>
      <c r="I1827" s="62" t="str">
        <f t="array" ref="I1827">IF(F1827&lt;&gt;"",INDEX(tb_MainDatabase[Size],MATCH(F1827,tb_MainDatabase[Link],0)),"")</f>
        <v>50 ml.</v>
      </c>
      <c r="J1827" s="65">
        <v>1.0</v>
      </c>
      <c r="K1827" s="57">
        <f t="array" ref="K1827">IF(F1827&lt;&gt;"",INDEX(tb_MainDatabase[ราคา],MATCH(F1827,tb_MainDatabase[Link],0)),"")*J1827</f>
        <v>450</v>
      </c>
      <c r="L1827" s="65"/>
      <c r="M1827" s="57">
        <f t="shared" si="2"/>
        <v>450</v>
      </c>
      <c r="N1827" s="75">
        <f t="shared" si="3"/>
        <v>450</v>
      </c>
      <c r="O1827" s="77" t="s">
        <v>370</v>
      </c>
      <c r="P1827" s="78">
        <v>46143.0</v>
      </c>
      <c r="Q1827" s="80">
        <v>0.8319444444444445</v>
      </c>
      <c r="R1827" s="84" t="str">
        <f t="shared" si="4"/>
        <v>1777640277671738238</v>
      </c>
      <c r="S1827" s="84"/>
      <c r="T1827" s="48" t="s">
        <v>61</v>
      </c>
    </row>
    <row r="1828" ht="22.5" customHeight="1">
      <c r="A1828" s="41" t="s">
        <v>1219</v>
      </c>
      <c r="B1828" s="44">
        <v>46143.0</v>
      </c>
      <c r="C1828" s="46" t="s">
        <v>1192</v>
      </c>
      <c r="D1828" s="48" t="s">
        <v>3365</v>
      </c>
      <c r="E1828" s="51">
        <v>2.02600000000775E14</v>
      </c>
      <c r="F1828" s="53" t="s">
        <v>400</v>
      </c>
      <c r="G1828" s="57">
        <f t="array" ref="G1828">IF(F1828&lt;&gt;"",INDEX(tb_MainDatabase[Barcode],MATCH(F1828,tb_MainDatabase[Link],0)),"")</f>
        <v>8857128012122</v>
      </c>
      <c r="H1828" s="62" t="str">
        <f t="array" ref="H1828">IF(F1828&lt;&gt;"",INDEX(tb_MainDatabase[Grand],MATCH(F1828,tb_MainDatabase[Link],0)),"")</f>
        <v>EDP+</v>
      </c>
      <c r="I1828" s="62" t="str">
        <f t="array" ref="I1828">IF(F1828&lt;&gt;"",INDEX(tb_MainDatabase[Size],MATCH(F1828,tb_MainDatabase[Link],0)),"")</f>
        <v>10 ml.</v>
      </c>
      <c r="J1828" s="65">
        <v>1.0</v>
      </c>
      <c r="K1828" s="57">
        <f t="array" ref="K1828">IF(F1828&lt;&gt;"",INDEX(tb_MainDatabase[ราคา],MATCH(F1828,tb_MainDatabase[Link],0)),"")*J1828</f>
        <v>650</v>
      </c>
      <c r="L1828" s="65">
        <v>50.0</v>
      </c>
      <c r="M1828" s="57">
        <f t="shared" si="2"/>
        <v>600</v>
      </c>
      <c r="N1828" s="75">
        <f t="shared" si="3"/>
        <v>600</v>
      </c>
      <c r="O1828" s="77" t="s">
        <v>133</v>
      </c>
      <c r="P1828" s="78">
        <v>46143.0</v>
      </c>
      <c r="Q1828" s="80">
        <v>0.8743055555555556</v>
      </c>
      <c r="R1828" s="84" t="str">
        <f t="shared" si="4"/>
        <v>1777643936404495546</v>
      </c>
      <c r="S1828" s="84"/>
      <c r="T1828" s="48" t="s">
        <v>67</v>
      </c>
    </row>
    <row r="1829" ht="22.5" customHeight="1">
      <c r="A1829" s="41" t="s">
        <v>1219</v>
      </c>
      <c r="B1829" s="44">
        <v>46143.0</v>
      </c>
      <c r="C1829" s="46" t="s">
        <v>1192</v>
      </c>
      <c r="D1829" s="48" t="s">
        <v>3366</v>
      </c>
      <c r="E1829" s="51">
        <v>2.02600000000776E14</v>
      </c>
      <c r="F1829" s="53" t="s">
        <v>45</v>
      </c>
      <c r="G1829" s="57">
        <f t="array" ref="G1829">IF(F1829&lt;&gt;"",INDEX(tb_MainDatabase[Barcode],MATCH(F1829,tb_MainDatabase[Link],0)),"")</f>
        <v>8857128011850</v>
      </c>
      <c r="H1829" s="62" t="str">
        <f t="array" ref="H1829">IF(F1829&lt;&gt;"",INDEX(tb_MainDatabase[Grand],MATCH(F1829,tb_MainDatabase[Link],0)),"")</f>
        <v>EDP</v>
      </c>
      <c r="I1829" s="62" t="str">
        <f t="array" ref="I1829">IF(F1829&lt;&gt;"",INDEX(tb_MainDatabase[Size],MATCH(F1829,tb_MainDatabase[Link],0)),"")</f>
        <v>30 ml.</v>
      </c>
      <c r="J1829" s="65">
        <v>1.0</v>
      </c>
      <c r="K1829" s="57">
        <f t="array" ref="K1829">IF(F1829&lt;&gt;"",INDEX(tb_MainDatabase[ราคา],MATCH(F1829,tb_MainDatabase[Link],0)),"")*J1829</f>
        <v>1290</v>
      </c>
      <c r="L1829" s="65">
        <v>100.0</v>
      </c>
      <c r="M1829" s="57">
        <f t="shared" si="2"/>
        <v>1190</v>
      </c>
      <c r="N1829" s="75">
        <f t="shared" si="3"/>
        <v>1190</v>
      </c>
      <c r="O1829" s="77" t="s">
        <v>370</v>
      </c>
      <c r="P1829" s="78">
        <v>46143.0</v>
      </c>
      <c r="Q1829" s="80">
        <v>0.8875</v>
      </c>
      <c r="R1829" s="84" t="str">
        <f t="shared" si="4"/>
        <v>1777645108376252039</v>
      </c>
      <c r="S1829" s="84"/>
      <c r="T1829" s="48" t="s">
        <v>67</v>
      </c>
    </row>
    <row r="1830" ht="22.5" customHeight="1">
      <c r="A1830" s="41" t="s">
        <v>1219</v>
      </c>
      <c r="B1830" s="44">
        <v>46143.0</v>
      </c>
      <c r="C1830" s="46" t="s">
        <v>1192</v>
      </c>
      <c r="D1830" s="48" t="s">
        <v>3366</v>
      </c>
      <c r="E1830" s="51">
        <v>2.02600000000776E14</v>
      </c>
      <c r="F1830" s="53" t="s">
        <v>1501</v>
      </c>
      <c r="G1830" s="57">
        <f t="array" ref="G1830">IF(F1830&lt;&gt;"",INDEX(tb_MainDatabase[Barcode],MATCH(F1830,tb_MainDatabase[Link],0)),"")</f>
        <v>8857128012054</v>
      </c>
      <c r="H1830" s="62" t="str">
        <f t="array" ref="H1830">IF(F1830&lt;&gt;"",INDEX(tb_MainDatabase[Grand],MATCH(F1830,tb_MainDatabase[Link],0)),"")</f>
        <v>EDP</v>
      </c>
      <c r="I1830" s="62" t="str">
        <f t="array" ref="I1830">IF(F1830&lt;&gt;"",INDEX(tb_MainDatabase[Size],MATCH(F1830,tb_MainDatabase[Link],0)),"")</f>
        <v>4 ml.</v>
      </c>
      <c r="J1830" s="65">
        <v>1.0</v>
      </c>
      <c r="K1830" s="57">
        <f t="array" ref="K1830">IF(F1830&lt;&gt;"",INDEX(tb_MainDatabase[ราคา],MATCH(F1830,tb_MainDatabase[Link],0)),"")*J1830</f>
        <v>179</v>
      </c>
      <c r="L1830" s="65">
        <v>179.0</v>
      </c>
      <c r="M1830" s="57">
        <f t="shared" si="2"/>
        <v>0</v>
      </c>
      <c r="N1830" s="75">
        <f t="shared" si="3"/>
        <v>0</v>
      </c>
      <c r="O1830" s="77"/>
      <c r="P1830" s="107"/>
      <c r="Q1830" s="80"/>
      <c r="R1830" s="84">
        <f t="shared" si="4"/>
        <v>0</v>
      </c>
      <c r="S1830" s="84"/>
      <c r="T1830" s="84"/>
    </row>
    <row r="1831" ht="22.5" customHeight="1">
      <c r="A1831" s="41" t="s">
        <v>1219</v>
      </c>
      <c r="B1831" s="44">
        <v>46144.0</v>
      </c>
      <c r="C1831" s="46" t="s">
        <v>3028</v>
      </c>
      <c r="D1831" s="48" t="s">
        <v>3367</v>
      </c>
      <c r="E1831" s="51">
        <v>2.02600000000777E14</v>
      </c>
      <c r="F1831" s="53" t="s">
        <v>81</v>
      </c>
      <c r="G1831" s="57">
        <f t="array" ref="G1831">IF(F1831&lt;&gt;"",INDEX(tb_MainDatabase[Barcode],MATCH(F1831,tb_MainDatabase[Link],0)),"")</f>
        <v>8857128011119</v>
      </c>
      <c r="H1831" s="62" t="str">
        <f t="array" ref="H1831">IF(F1831&lt;&gt;"",INDEX(tb_MainDatabase[Grand],MATCH(F1831,tb_MainDatabase[Link],0)),"")</f>
        <v>EDP</v>
      </c>
      <c r="I1831" s="62" t="str">
        <f t="array" ref="I1831">IF(F1831&lt;&gt;"",INDEX(tb_MainDatabase[Size],MATCH(F1831,tb_MainDatabase[Link],0)),"")</f>
        <v>50 ml.</v>
      </c>
      <c r="J1831" s="65">
        <v>1.0</v>
      </c>
      <c r="K1831" s="57">
        <f t="array" ref="K1831">IF(F1831&lt;&gt;"",INDEX(tb_MainDatabase[ราคา],MATCH(F1831,tb_MainDatabase[Link],0)),"")*J1831</f>
        <v>1890</v>
      </c>
      <c r="L1831" s="65">
        <v>200.0</v>
      </c>
      <c r="M1831" s="57">
        <f t="shared" si="2"/>
        <v>1690</v>
      </c>
      <c r="N1831" s="75">
        <f t="shared" si="3"/>
        <v>3380</v>
      </c>
      <c r="O1831" s="77" t="s">
        <v>370</v>
      </c>
      <c r="P1831" s="78">
        <v>46144.0</v>
      </c>
      <c r="Q1831" s="80">
        <v>0.47708333333333336</v>
      </c>
      <c r="R1831" s="84" t="str">
        <f t="shared" si="4"/>
        <v>1777695931424532110</v>
      </c>
      <c r="S1831" s="84"/>
      <c r="T1831" s="48" t="s">
        <v>67</v>
      </c>
    </row>
    <row r="1832" ht="22.5" customHeight="1">
      <c r="A1832" s="41" t="s">
        <v>1219</v>
      </c>
      <c r="B1832" s="44">
        <v>46144.0</v>
      </c>
      <c r="C1832" s="46" t="s">
        <v>3028</v>
      </c>
      <c r="D1832" s="48" t="s">
        <v>3367</v>
      </c>
      <c r="E1832" s="51">
        <v>2.02600000000777E14</v>
      </c>
      <c r="F1832" s="53" t="s">
        <v>500</v>
      </c>
      <c r="G1832" s="57">
        <f t="array" ref="G1832">IF(F1832&lt;&gt;"",INDEX(tb_MainDatabase[Barcode],MATCH(F1832,tb_MainDatabase[Link],0)),"")</f>
        <v>8857128011072</v>
      </c>
      <c r="H1832" s="62" t="str">
        <f t="array" ref="H1832">IF(F1832&lt;&gt;"",INDEX(tb_MainDatabase[Grand],MATCH(F1832,tb_MainDatabase[Link],0)),"")</f>
        <v>EDP</v>
      </c>
      <c r="I1832" s="62" t="str">
        <f t="array" ref="I1832">IF(F1832&lt;&gt;"",INDEX(tb_MainDatabase[Size],MATCH(F1832,tb_MainDatabase[Link],0)),"")</f>
        <v>50 ml.</v>
      </c>
      <c r="J1832" s="65">
        <v>1.0</v>
      </c>
      <c r="K1832" s="57">
        <f t="array" ref="K1832">IF(F1832&lt;&gt;"",INDEX(tb_MainDatabase[ราคา],MATCH(F1832,tb_MainDatabase[Link],0)),"")*J1832</f>
        <v>1890</v>
      </c>
      <c r="L1832" s="65">
        <v>200.0</v>
      </c>
      <c r="M1832" s="57">
        <f t="shared" si="2"/>
        <v>1690</v>
      </c>
      <c r="N1832" s="75">
        <f t="shared" si="3"/>
        <v>0</v>
      </c>
      <c r="O1832" s="77"/>
      <c r="P1832" s="107"/>
      <c r="Q1832" s="80"/>
      <c r="R1832" s="84">
        <f t="shared" si="4"/>
        <v>0</v>
      </c>
      <c r="S1832" s="84"/>
      <c r="T1832" s="84"/>
    </row>
    <row r="1833" ht="22.5" customHeight="1">
      <c r="A1833" s="41" t="s">
        <v>1219</v>
      </c>
      <c r="B1833" s="44">
        <v>46144.0</v>
      </c>
      <c r="C1833" s="46" t="s">
        <v>3028</v>
      </c>
      <c r="D1833" s="48" t="s">
        <v>3367</v>
      </c>
      <c r="E1833" s="51">
        <v>2.02600000000777E14</v>
      </c>
      <c r="F1833" s="53" t="s">
        <v>252</v>
      </c>
      <c r="G1833" s="57">
        <f t="array" ref="G1833">IF(F1833&lt;&gt;"",INDEX(tb_MainDatabase[Barcode],MATCH(F1833,tb_MainDatabase[Link],0)),"")</f>
        <v>8857128012035</v>
      </c>
      <c r="H1833" s="62" t="str">
        <f t="array" ref="H1833">IF(F1833&lt;&gt;"",INDEX(tb_MainDatabase[Grand],MATCH(F1833,tb_MainDatabase[Link],0)),"")</f>
        <v>EDP</v>
      </c>
      <c r="I1833" s="62" t="str">
        <f t="array" ref="I1833">IF(F1833&lt;&gt;"",INDEX(tb_MainDatabase[Size],MATCH(F1833,tb_MainDatabase[Link],0)),"")</f>
        <v>10 ml.</v>
      </c>
      <c r="J1833" s="65">
        <v>1.0</v>
      </c>
      <c r="K1833" s="57">
        <f t="array" ref="K1833">IF(F1833&lt;&gt;"",INDEX(tb_MainDatabase[ราคา],MATCH(F1833,tb_MainDatabase[Link],0)),"")*J1833</f>
        <v>450</v>
      </c>
      <c r="L1833" s="65">
        <v>450.0</v>
      </c>
      <c r="M1833" s="57">
        <f t="shared" si="2"/>
        <v>0</v>
      </c>
      <c r="N1833" s="75">
        <f t="shared" si="3"/>
        <v>0</v>
      </c>
      <c r="O1833" s="77"/>
      <c r="P1833" s="107"/>
      <c r="Q1833" s="80"/>
      <c r="R1833" s="84">
        <f t="shared" si="4"/>
        <v>0</v>
      </c>
      <c r="S1833" s="84"/>
      <c r="T1833" s="84"/>
    </row>
    <row r="1834" ht="22.5" customHeight="1">
      <c r="A1834" s="41" t="s">
        <v>1219</v>
      </c>
      <c r="B1834" s="44">
        <v>46144.0</v>
      </c>
      <c r="C1834" s="46" t="s">
        <v>3028</v>
      </c>
      <c r="D1834" s="48" t="s">
        <v>3367</v>
      </c>
      <c r="E1834" s="51">
        <v>2.02600000000777E14</v>
      </c>
      <c r="F1834" s="53" t="s">
        <v>77</v>
      </c>
      <c r="G1834" s="57">
        <f t="array" ref="G1834">IF(F1834&lt;&gt;"",INDEX(tb_MainDatabase[Barcode],MATCH(F1834,tb_MainDatabase[Link],0)),"")</f>
        <v>8857128012030</v>
      </c>
      <c r="H1834" s="62" t="str">
        <f t="array" ref="H1834">IF(F1834&lt;&gt;"",INDEX(tb_MainDatabase[Grand],MATCH(F1834,tb_MainDatabase[Link],0)),"")</f>
        <v>EDP</v>
      </c>
      <c r="I1834" s="62" t="str">
        <f t="array" ref="I1834">IF(F1834&lt;&gt;"",INDEX(tb_MainDatabase[Size],MATCH(F1834,tb_MainDatabase[Link],0)),"")</f>
        <v>10 ml.</v>
      </c>
      <c r="J1834" s="65">
        <v>1.0</v>
      </c>
      <c r="K1834" s="57">
        <f t="array" ref="K1834">IF(F1834&lt;&gt;"",INDEX(tb_MainDatabase[ราคา],MATCH(F1834,tb_MainDatabase[Link],0)),"")*J1834</f>
        <v>450</v>
      </c>
      <c r="L1834" s="65">
        <v>450.0</v>
      </c>
      <c r="M1834" s="57">
        <f t="shared" si="2"/>
        <v>0</v>
      </c>
      <c r="N1834" s="75">
        <f t="shared" si="3"/>
        <v>0</v>
      </c>
      <c r="O1834" s="77"/>
      <c r="P1834" s="107"/>
      <c r="Q1834" s="80"/>
      <c r="R1834" s="84">
        <f t="shared" si="4"/>
        <v>0</v>
      </c>
      <c r="S1834" s="84"/>
      <c r="T1834" s="84"/>
    </row>
    <row r="1835" ht="22.5" customHeight="1">
      <c r="A1835" s="41" t="s">
        <v>1219</v>
      </c>
      <c r="B1835" s="44">
        <v>46144.0</v>
      </c>
      <c r="C1835" s="46" t="s">
        <v>3028</v>
      </c>
      <c r="D1835" s="48" t="s">
        <v>3368</v>
      </c>
      <c r="E1835" s="51">
        <v>2.02600000000778E14</v>
      </c>
      <c r="F1835" s="53" t="s">
        <v>252</v>
      </c>
      <c r="G1835" s="57">
        <f t="array" ref="G1835">IF(F1835&lt;&gt;"",INDEX(tb_MainDatabase[Barcode],MATCH(F1835,tb_MainDatabase[Link],0)),"")</f>
        <v>8857128012035</v>
      </c>
      <c r="H1835" s="62" t="str">
        <f t="array" ref="H1835">IF(F1835&lt;&gt;"",INDEX(tb_MainDatabase[Grand],MATCH(F1835,tb_MainDatabase[Link],0)),"")</f>
        <v>EDP</v>
      </c>
      <c r="I1835" s="62" t="str">
        <f t="array" ref="I1835">IF(F1835&lt;&gt;"",INDEX(tb_MainDatabase[Size],MATCH(F1835,tb_MainDatabase[Link],0)),"")</f>
        <v>10 ml.</v>
      </c>
      <c r="J1835" s="65">
        <v>1.0</v>
      </c>
      <c r="K1835" s="57">
        <f t="array" ref="K1835">IF(F1835&lt;&gt;"",INDEX(tb_MainDatabase[ราคา],MATCH(F1835,tb_MainDatabase[Link],0)),"")*J1835</f>
        <v>450</v>
      </c>
      <c r="L1835" s="65">
        <v>50.0</v>
      </c>
      <c r="M1835" s="57">
        <f t="shared" si="2"/>
        <v>400</v>
      </c>
      <c r="N1835" s="75">
        <f t="shared" si="3"/>
        <v>400</v>
      </c>
      <c r="O1835" s="77" t="s">
        <v>370</v>
      </c>
      <c r="P1835" s="78">
        <v>46144.0</v>
      </c>
      <c r="Q1835" s="80">
        <v>0.6340277777777777</v>
      </c>
      <c r="R1835" s="84" t="str">
        <f t="shared" si="4"/>
        <v>1777709540740630692</v>
      </c>
      <c r="S1835" s="84"/>
      <c r="T1835" s="48" t="s">
        <v>61</v>
      </c>
    </row>
    <row r="1836" ht="22.5" customHeight="1">
      <c r="A1836" s="41" t="s">
        <v>1219</v>
      </c>
      <c r="B1836" s="44">
        <v>46144.0</v>
      </c>
      <c r="C1836" s="46" t="s">
        <v>3028</v>
      </c>
      <c r="D1836" s="48" t="s">
        <v>3369</v>
      </c>
      <c r="E1836" s="51">
        <v>2.02600000000779E14</v>
      </c>
      <c r="F1836" s="53" t="s">
        <v>141</v>
      </c>
      <c r="G1836" s="57">
        <f t="array" ref="G1836">IF(F1836&lt;&gt;"",INDEX(tb_MainDatabase[Barcode],MATCH(F1836,tb_MainDatabase[Link],0)),"")</f>
        <v>8857128012037</v>
      </c>
      <c r="H1836" s="62" t="str">
        <f t="array" ref="H1836">IF(F1836&lt;&gt;"",INDEX(tb_MainDatabase[Grand],MATCH(F1836,tb_MainDatabase[Link],0)),"")</f>
        <v>EDP</v>
      </c>
      <c r="I1836" s="62" t="str">
        <f t="array" ref="I1836">IF(F1836&lt;&gt;"",INDEX(tb_MainDatabase[Size],MATCH(F1836,tb_MainDatabase[Link],0)),"")</f>
        <v>10 ml.</v>
      </c>
      <c r="J1836" s="65">
        <v>1.0</v>
      </c>
      <c r="K1836" s="57">
        <f t="array" ref="K1836">IF(F1836&lt;&gt;"",INDEX(tb_MainDatabase[ราคา],MATCH(F1836,tb_MainDatabase[Link],0)),"")*J1836</f>
        <v>450</v>
      </c>
      <c r="L1836" s="65">
        <v>50.0</v>
      </c>
      <c r="M1836" s="57">
        <f t="shared" si="2"/>
        <v>400</v>
      </c>
      <c r="N1836" s="75">
        <f t="shared" si="3"/>
        <v>400</v>
      </c>
      <c r="O1836" s="77" t="s">
        <v>370</v>
      </c>
      <c r="P1836" s="78">
        <v>46144.0</v>
      </c>
      <c r="Q1836" s="80">
        <v>0.6965277777777777</v>
      </c>
      <c r="R1836" s="84" t="str">
        <f t="shared" si="4"/>
        <v>1777714960522934106</v>
      </c>
      <c r="S1836" s="84"/>
      <c r="T1836" s="48" t="s">
        <v>61</v>
      </c>
    </row>
    <row r="1837" ht="22.5" customHeight="1">
      <c r="A1837" s="41" t="s">
        <v>1219</v>
      </c>
      <c r="B1837" s="44">
        <v>46144.0</v>
      </c>
      <c r="C1837" s="46" t="s">
        <v>3028</v>
      </c>
      <c r="D1837" s="48" t="s">
        <v>3370</v>
      </c>
      <c r="E1837" s="51">
        <v>2.0260000000078E14</v>
      </c>
      <c r="F1837" s="53" t="s">
        <v>146</v>
      </c>
      <c r="G1837" s="57">
        <f t="array" ref="G1837">IF(F1837&lt;&gt;"",INDEX(tb_MainDatabase[Barcode],MATCH(F1837,tb_MainDatabase[Link],0)),"")</f>
        <v>8857128012026</v>
      </c>
      <c r="H1837" s="62" t="str">
        <f t="array" ref="H1837">IF(F1837&lt;&gt;"",INDEX(tb_MainDatabase[Grand],MATCH(F1837,tb_MainDatabase[Link],0)),"")</f>
        <v>EDP</v>
      </c>
      <c r="I1837" s="62" t="str">
        <f t="array" ref="I1837">IF(F1837&lt;&gt;"",INDEX(tb_MainDatabase[Size],MATCH(F1837,tb_MainDatabase[Link],0)),"")</f>
        <v>10 ml.</v>
      </c>
      <c r="J1837" s="65">
        <v>1.0</v>
      </c>
      <c r="K1837" s="57">
        <f t="array" ref="K1837">IF(F1837&lt;&gt;"",INDEX(tb_MainDatabase[ราคา],MATCH(F1837,tb_MainDatabase[Link],0)),"")*J1837</f>
        <v>450</v>
      </c>
      <c r="L1837" s="65">
        <v>50.0</v>
      </c>
      <c r="M1837" s="57">
        <f t="shared" si="2"/>
        <v>400</v>
      </c>
      <c r="N1837" s="75">
        <f t="shared" si="3"/>
        <v>400</v>
      </c>
      <c r="O1837" s="77" t="s">
        <v>370</v>
      </c>
      <c r="P1837" s="78">
        <v>46144.0</v>
      </c>
      <c r="Q1837" s="80">
        <v>0.7076388888888889</v>
      </c>
      <c r="R1837" s="84" t="str">
        <f t="shared" si="4"/>
        <v>1777715986647165637</v>
      </c>
      <c r="S1837" s="84"/>
      <c r="T1837" s="48" t="s">
        <v>67</v>
      </c>
    </row>
    <row r="1838" ht="22.5" customHeight="1">
      <c r="A1838" s="41" t="s">
        <v>1219</v>
      </c>
      <c r="B1838" s="44">
        <v>46144.0</v>
      </c>
      <c r="C1838" s="46" t="s">
        <v>3028</v>
      </c>
      <c r="D1838" s="48" t="s">
        <v>3371</v>
      </c>
      <c r="E1838" s="51">
        <v>2.02600000000781E14</v>
      </c>
      <c r="F1838" s="53" t="s">
        <v>77</v>
      </c>
      <c r="G1838" s="57">
        <f t="array" ref="G1838">IF(F1838&lt;&gt;"",INDEX(tb_MainDatabase[Barcode],MATCH(F1838,tb_MainDatabase[Link],0)),"")</f>
        <v>8857128012030</v>
      </c>
      <c r="H1838" s="62" t="str">
        <f t="array" ref="H1838">IF(F1838&lt;&gt;"",INDEX(tb_MainDatabase[Grand],MATCH(F1838,tb_MainDatabase[Link],0)),"")</f>
        <v>EDP</v>
      </c>
      <c r="I1838" s="62" t="str">
        <f t="array" ref="I1838">IF(F1838&lt;&gt;"",INDEX(tb_MainDatabase[Size],MATCH(F1838,tb_MainDatabase[Link],0)),"")</f>
        <v>10 ml.</v>
      </c>
      <c r="J1838" s="65">
        <v>1.0</v>
      </c>
      <c r="K1838" s="57">
        <f t="array" ref="K1838">IF(F1838&lt;&gt;"",INDEX(tb_MainDatabase[ราคา],MATCH(F1838,tb_MainDatabase[Link],0)),"")*J1838</f>
        <v>450</v>
      </c>
      <c r="L1838" s="65">
        <v>50.0</v>
      </c>
      <c r="M1838" s="57">
        <f t="shared" si="2"/>
        <v>400</v>
      </c>
      <c r="N1838" s="75">
        <f t="shared" si="3"/>
        <v>800</v>
      </c>
      <c r="O1838" s="77" t="s">
        <v>370</v>
      </c>
      <c r="P1838" s="78">
        <v>46144.0</v>
      </c>
      <c r="Q1838" s="80">
        <v>0.73125</v>
      </c>
      <c r="R1838" s="84" t="str">
        <f t="shared" si="4"/>
        <v>1777718009343111904</v>
      </c>
      <c r="S1838" s="84"/>
      <c r="T1838" s="48" t="s">
        <v>61</v>
      </c>
    </row>
    <row r="1839" ht="22.5" customHeight="1">
      <c r="A1839" s="41" t="s">
        <v>1219</v>
      </c>
      <c r="B1839" s="44">
        <v>46144.0</v>
      </c>
      <c r="C1839" s="46" t="s">
        <v>3028</v>
      </c>
      <c r="D1839" s="48" t="s">
        <v>3371</v>
      </c>
      <c r="E1839" s="51">
        <v>2.02600000000781E14</v>
      </c>
      <c r="F1839" s="53" t="s">
        <v>252</v>
      </c>
      <c r="G1839" s="57">
        <f t="array" ref="G1839">IF(F1839&lt;&gt;"",INDEX(tb_MainDatabase[Barcode],MATCH(F1839,tb_MainDatabase[Link],0)),"")</f>
        <v>8857128012035</v>
      </c>
      <c r="H1839" s="62" t="str">
        <f t="array" ref="H1839">IF(F1839&lt;&gt;"",INDEX(tb_MainDatabase[Grand],MATCH(F1839,tb_MainDatabase[Link],0)),"")</f>
        <v>EDP</v>
      </c>
      <c r="I1839" s="62" t="str">
        <f t="array" ref="I1839">IF(F1839&lt;&gt;"",INDEX(tb_MainDatabase[Size],MATCH(F1839,tb_MainDatabase[Link],0)),"")</f>
        <v>10 ml.</v>
      </c>
      <c r="J1839" s="65">
        <v>1.0</v>
      </c>
      <c r="K1839" s="57">
        <f t="array" ref="K1839">IF(F1839&lt;&gt;"",INDEX(tb_MainDatabase[ราคา],MATCH(F1839,tb_MainDatabase[Link],0)),"")*J1839</f>
        <v>450</v>
      </c>
      <c r="L1839" s="65">
        <v>50.0</v>
      </c>
      <c r="M1839" s="57">
        <f t="shared" si="2"/>
        <v>400</v>
      </c>
      <c r="N1839" s="75">
        <f t="shared" si="3"/>
        <v>0</v>
      </c>
      <c r="O1839" s="77"/>
      <c r="P1839" s="107"/>
      <c r="Q1839" s="80"/>
      <c r="R1839" s="84">
        <f t="shared" si="4"/>
        <v>0</v>
      </c>
      <c r="S1839" s="84"/>
      <c r="T1839" s="84"/>
    </row>
    <row r="1840" ht="22.5" customHeight="1">
      <c r="A1840" s="41" t="s">
        <v>1219</v>
      </c>
      <c r="B1840" s="44">
        <v>46144.0</v>
      </c>
      <c r="C1840" s="46" t="s">
        <v>3028</v>
      </c>
      <c r="D1840" s="48" t="s">
        <v>3372</v>
      </c>
      <c r="E1840" s="51">
        <v>2.02600000000782E14</v>
      </c>
      <c r="F1840" s="53" t="s">
        <v>312</v>
      </c>
      <c r="G1840" s="57">
        <f t="array" ref="G1840">IF(F1840&lt;&gt;"",INDEX(tb_MainDatabase[Barcode],MATCH(F1840,tb_MainDatabase[Link],0)),"")</f>
        <v>8857128012116</v>
      </c>
      <c r="H1840" s="62" t="str">
        <f t="array" ref="H1840">IF(F1840&lt;&gt;"",INDEX(tb_MainDatabase[Grand],MATCH(F1840,tb_MainDatabase[Link],0)),"")</f>
        <v>PARFUM</v>
      </c>
      <c r="I1840" s="62" t="str">
        <f t="array" ref="I1840">IF(F1840&lt;&gt;"",INDEX(tb_MainDatabase[Size],MATCH(F1840,tb_MainDatabase[Link],0)),"")</f>
        <v>10 ml.</v>
      </c>
      <c r="J1840" s="65">
        <v>1.0</v>
      </c>
      <c r="K1840" s="57">
        <f t="array" ref="K1840">IF(F1840&lt;&gt;"",INDEX(tb_MainDatabase[ราคา],MATCH(F1840,tb_MainDatabase[Link],0)),"")*J1840</f>
        <v>850</v>
      </c>
      <c r="L1840" s="65">
        <v>50.0</v>
      </c>
      <c r="M1840" s="57">
        <f t="shared" si="2"/>
        <v>800</v>
      </c>
      <c r="N1840" s="75">
        <f t="shared" si="3"/>
        <v>800</v>
      </c>
      <c r="O1840" s="77" t="s">
        <v>60</v>
      </c>
      <c r="P1840" s="78">
        <v>46144.0</v>
      </c>
      <c r="Q1840" s="80">
        <v>0.7416666666666667</v>
      </c>
      <c r="R1840" s="84" t="str">
        <f t="shared" si="4"/>
        <v>1777718769780627469</v>
      </c>
      <c r="S1840" s="84"/>
      <c r="T1840" s="48" t="s">
        <v>67</v>
      </c>
    </row>
    <row r="1841" ht="22.5" customHeight="1">
      <c r="A1841" s="41" t="s">
        <v>1219</v>
      </c>
      <c r="B1841" s="44">
        <v>46144.0</v>
      </c>
      <c r="C1841" s="46" t="s">
        <v>3028</v>
      </c>
      <c r="D1841" s="48" t="s">
        <v>3373</v>
      </c>
      <c r="E1841" s="51">
        <v>2.02600000000783E14</v>
      </c>
      <c r="F1841" s="53" t="s">
        <v>141</v>
      </c>
      <c r="G1841" s="57">
        <f t="array" ref="G1841">IF(F1841&lt;&gt;"",INDEX(tb_MainDatabase[Barcode],MATCH(F1841,tb_MainDatabase[Link],0)),"")</f>
        <v>8857128012037</v>
      </c>
      <c r="H1841" s="62" t="str">
        <f t="array" ref="H1841">IF(F1841&lt;&gt;"",INDEX(tb_MainDatabase[Grand],MATCH(F1841,tb_MainDatabase[Link],0)),"")</f>
        <v>EDP</v>
      </c>
      <c r="I1841" s="62" t="str">
        <f t="array" ref="I1841">IF(F1841&lt;&gt;"",INDEX(tb_MainDatabase[Size],MATCH(F1841,tb_MainDatabase[Link],0)),"")</f>
        <v>10 ml.</v>
      </c>
      <c r="J1841" s="65">
        <v>1.0</v>
      </c>
      <c r="K1841" s="57">
        <f t="array" ref="K1841">IF(F1841&lt;&gt;"",INDEX(tb_MainDatabase[ราคา],MATCH(F1841,tb_MainDatabase[Link],0)),"")*J1841</f>
        <v>450</v>
      </c>
      <c r="L1841" s="65">
        <v>50.0</v>
      </c>
      <c r="M1841" s="57">
        <f t="shared" si="2"/>
        <v>400</v>
      </c>
      <c r="N1841" s="75">
        <f t="shared" si="3"/>
        <v>400</v>
      </c>
      <c r="O1841" s="77" t="s">
        <v>370</v>
      </c>
      <c r="P1841" s="78">
        <v>46144.0</v>
      </c>
      <c r="Q1841" s="80">
        <v>0.7958333333333333</v>
      </c>
      <c r="R1841" s="84" t="str">
        <f t="shared" si="4"/>
        <v>1777723545498359230</v>
      </c>
      <c r="S1841" s="84"/>
      <c r="T1841" s="48" t="s">
        <v>67</v>
      </c>
    </row>
    <row r="1842" ht="22.5" customHeight="1">
      <c r="A1842" s="41" t="s">
        <v>1219</v>
      </c>
      <c r="B1842" s="44">
        <v>46144.0</v>
      </c>
      <c r="C1842" s="46" t="s">
        <v>3028</v>
      </c>
      <c r="D1842" s="48" t="s">
        <v>3374</v>
      </c>
      <c r="E1842" s="51">
        <v>2.02600000000784E14</v>
      </c>
      <c r="F1842" s="53" t="s">
        <v>252</v>
      </c>
      <c r="G1842" s="57">
        <f t="array" ref="G1842">IF(F1842&lt;&gt;"",INDEX(tb_MainDatabase[Barcode],MATCH(F1842,tb_MainDatabase[Link],0)),"")</f>
        <v>8857128012035</v>
      </c>
      <c r="H1842" s="62" t="str">
        <f t="array" ref="H1842">IF(F1842&lt;&gt;"",INDEX(tb_MainDatabase[Grand],MATCH(F1842,tb_MainDatabase[Link],0)),"")</f>
        <v>EDP</v>
      </c>
      <c r="I1842" s="62" t="str">
        <f t="array" ref="I1842">IF(F1842&lt;&gt;"",INDEX(tb_MainDatabase[Size],MATCH(F1842,tb_MainDatabase[Link],0)),"")</f>
        <v>10 ml.</v>
      </c>
      <c r="J1842" s="65">
        <v>1.0</v>
      </c>
      <c r="K1842" s="57">
        <f t="array" ref="K1842">IF(F1842&lt;&gt;"",INDEX(tb_MainDatabase[ราคา],MATCH(F1842,tb_MainDatabase[Link],0)),"")*J1842</f>
        <v>450</v>
      </c>
      <c r="L1842" s="65">
        <v>50.0</v>
      </c>
      <c r="M1842" s="57">
        <f t="shared" si="2"/>
        <v>400</v>
      </c>
      <c r="N1842" s="75">
        <f t="shared" si="3"/>
        <v>400</v>
      </c>
      <c r="O1842" s="77" t="s">
        <v>370</v>
      </c>
      <c r="P1842" s="78">
        <v>46144.0</v>
      </c>
      <c r="Q1842" s="80">
        <v>0.8548611111111111</v>
      </c>
      <c r="R1842" s="84" t="str">
        <f t="shared" si="4"/>
        <v>1777728654236821756</v>
      </c>
      <c r="S1842" s="84"/>
      <c r="T1842" s="48" t="s">
        <v>67</v>
      </c>
    </row>
    <row r="1843" ht="22.5" customHeight="1">
      <c r="A1843" s="41" t="s">
        <v>1219</v>
      </c>
      <c r="B1843" s="44">
        <v>46144.0</v>
      </c>
      <c r="C1843" s="46" t="s">
        <v>3028</v>
      </c>
      <c r="D1843" s="48" t="s">
        <v>3375</v>
      </c>
      <c r="E1843" s="51">
        <v>2.02600000000785E14</v>
      </c>
      <c r="F1843" s="53" t="s">
        <v>93</v>
      </c>
      <c r="G1843" s="57">
        <f t="array" ref="G1843">IF(F1843&lt;&gt;"",INDEX(tb_MainDatabase[Barcode],MATCH(F1843,tb_MainDatabase[Link],0)),"")</f>
        <v>8857128011171</v>
      </c>
      <c r="H1843" s="62" t="str">
        <f t="array" ref="H1843">IF(F1843&lt;&gt;"",INDEX(tb_MainDatabase[Grand],MATCH(F1843,tb_MainDatabase[Link],0)),"")</f>
        <v>EDP</v>
      </c>
      <c r="I1843" s="62" t="str">
        <f t="array" ref="I1843">IF(F1843&lt;&gt;"",INDEX(tb_MainDatabase[Size],MATCH(F1843,tb_MainDatabase[Link],0)),"")</f>
        <v>50 ml.</v>
      </c>
      <c r="J1843" s="65">
        <v>1.0</v>
      </c>
      <c r="K1843" s="57">
        <f t="array" ref="K1843">IF(F1843&lt;&gt;"",INDEX(tb_MainDatabase[ราคา],MATCH(F1843,tb_MainDatabase[Link],0)),"")*J1843</f>
        <v>1890</v>
      </c>
      <c r="L1843" s="65">
        <v>200.0</v>
      </c>
      <c r="M1843" s="57">
        <f t="shared" si="2"/>
        <v>1690</v>
      </c>
      <c r="N1843" s="75">
        <f t="shared" si="3"/>
        <v>1690</v>
      </c>
      <c r="O1843" s="77" t="s">
        <v>370</v>
      </c>
      <c r="P1843" s="78">
        <v>46144.0</v>
      </c>
      <c r="Q1843" s="80">
        <v>0.8625</v>
      </c>
      <c r="R1843" s="84" t="str">
        <f t="shared" si="4"/>
        <v>1777729291654791331</v>
      </c>
      <c r="S1843" s="84"/>
      <c r="T1843" s="48" t="s">
        <v>67</v>
      </c>
    </row>
    <row r="1844" ht="22.5" customHeight="1">
      <c r="A1844" s="41" t="s">
        <v>1219</v>
      </c>
      <c r="B1844" s="44">
        <v>46144.0</v>
      </c>
      <c r="C1844" s="46" t="s">
        <v>3028</v>
      </c>
      <c r="D1844" s="48" t="s">
        <v>3375</v>
      </c>
      <c r="E1844" s="51">
        <v>2.02600000000785E14</v>
      </c>
      <c r="F1844" s="53" t="s">
        <v>141</v>
      </c>
      <c r="G1844" s="57">
        <f t="array" ref="G1844">IF(F1844&lt;&gt;"",INDEX(tb_MainDatabase[Barcode],MATCH(F1844,tb_MainDatabase[Link],0)),"")</f>
        <v>8857128012037</v>
      </c>
      <c r="H1844" s="62" t="str">
        <f t="array" ref="H1844">IF(F1844&lt;&gt;"",INDEX(tb_MainDatabase[Grand],MATCH(F1844,tb_MainDatabase[Link],0)),"")</f>
        <v>EDP</v>
      </c>
      <c r="I1844" s="62" t="str">
        <f t="array" ref="I1844">IF(F1844&lt;&gt;"",INDEX(tb_MainDatabase[Size],MATCH(F1844,tb_MainDatabase[Link],0)),"")</f>
        <v>10 ml.</v>
      </c>
      <c r="J1844" s="65">
        <v>1.0</v>
      </c>
      <c r="K1844" s="57">
        <f t="array" ref="K1844">IF(F1844&lt;&gt;"",INDEX(tb_MainDatabase[ราคา],MATCH(F1844,tb_MainDatabase[Link],0)),"")*J1844</f>
        <v>450</v>
      </c>
      <c r="L1844" s="65">
        <v>450.0</v>
      </c>
      <c r="M1844" s="57">
        <f t="shared" si="2"/>
        <v>0</v>
      </c>
      <c r="N1844" s="75">
        <f t="shared" si="3"/>
        <v>0</v>
      </c>
      <c r="O1844" s="77"/>
      <c r="P1844" s="107"/>
      <c r="Q1844" s="80"/>
      <c r="R1844" s="84">
        <f t="shared" si="4"/>
        <v>0</v>
      </c>
      <c r="S1844" s="84"/>
      <c r="T1844" s="84"/>
    </row>
    <row r="1845" ht="22.5" customHeight="1">
      <c r="A1845" s="41" t="s">
        <v>1219</v>
      </c>
      <c r="B1845" s="44">
        <v>46144.0</v>
      </c>
      <c r="C1845" s="46" t="s">
        <v>3028</v>
      </c>
      <c r="D1845" s="48" t="s">
        <v>3376</v>
      </c>
      <c r="E1845" s="51">
        <v>2.02600000000786E14</v>
      </c>
      <c r="F1845" s="53" t="s">
        <v>1785</v>
      </c>
      <c r="G1845" s="57">
        <f t="array" ref="G1845">IF(F1845&lt;&gt;"",INDEX(tb_MainDatabase[Barcode],MATCH(F1845,tb_MainDatabase[Link],0)),"")</f>
        <v>8857128012146</v>
      </c>
      <c r="H1845" s="62" t="str">
        <f t="array" ref="H1845">IF(F1845&lt;&gt;"",INDEX(tb_MainDatabase[Grand],MATCH(F1845,tb_MainDatabase[Link],0)),"")</f>
        <v>EDP</v>
      </c>
      <c r="I1845" s="62" t="str">
        <f t="array" ref="I1845">IF(F1845&lt;&gt;"",INDEX(tb_MainDatabase[Size],MATCH(F1845,tb_MainDatabase[Link],0)),"")</f>
        <v>10 ml.</v>
      </c>
      <c r="J1845" s="65">
        <v>1.0</v>
      </c>
      <c r="K1845" s="57">
        <f t="array" ref="K1845">IF(F1845&lt;&gt;"",INDEX(tb_MainDatabase[ราคา],MATCH(F1845,tb_MainDatabase[Link],0)),"")*J1845</f>
        <v>450</v>
      </c>
      <c r="L1845" s="65">
        <v>50.0</v>
      </c>
      <c r="M1845" s="57">
        <f t="shared" si="2"/>
        <v>400</v>
      </c>
      <c r="N1845" s="75">
        <f t="shared" si="3"/>
        <v>1200</v>
      </c>
      <c r="O1845" s="77" t="s">
        <v>370</v>
      </c>
      <c r="P1845" s="78">
        <v>46144.0</v>
      </c>
      <c r="Q1845" s="80">
        <v>0.88125</v>
      </c>
      <c r="R1845" s="84" t="str">
        <f t="shared" si="4"/>
        <v>1777730901134521495</v>
      </c>
      <c r="S1845" s="84"/>
      <c r="T1845" s="48" t="s">
        <v>67</v>
      </c>
    </row>
    <row r="1846" ht="22.5" customHeight="1">
      <c r="A1846" s="41" t="s">
        <v>1219</v>
      </c>
      <c r="B1846" s="44">
        <v>46144.0</v>
      </c>
      <c r="C1846" s="46" t="s">
        <v>3028</v>
      </c>
      <c r="D1846" s="48" t="s">
        <v>3376</v>
      </c>
      <c r="E1846" s="51">
        <v>2.02600000000786E14</v>
      </c>
      <c r="F1846" s="53" t="s">
        <v>94</v>
      </c>
      <c r="G1846" s="57">
        <f t="array" ref="G1846">IF(F1846&lt;&gt;"",INDEX(tb_MainDatabase[Barcode],MATCH(F1846,tb_MainDatabase[Link],0)),"")</f>
        <v>8857128012039</v>
      </c>
      <c r="H1846" s="62" t="str">
        <f t="array" ref="H1846">IF(F1846&lt;&gt;"",INDEX(tb_MainDatabase[Grand],MATCH(F1846,tb_MainDatabase[Link],0)),"")</f>
        <v>EDP</v>
      </c>
      <c r="I1846" s="62" t="str">
        <f t="array" ref="I1846">IF(F1846&lt;&gt;"",INDEX(tb_MainDatabase[Size],MATCH(F1846,tb_MainDatabase[Link],0)),"")</f>
        <v>10 ml.</v>
      </c>
      <c r="J1846" s="65">
        <v>1.0</v>
      </c>
      <c r="K1846" s="57">
        <f t="array" ref="K1846">IF(F1846&lt;&gt;"",INDEX(tb_MainDatabase[ราคา],MATCH(F1846,tb_MainDatabase[Link],0)),"")*J1846</f>
        <v>450</v>
      </c>
      <c r="L1846" s="65">
        <v>50.0</v>
      </c>
      <c r="M1846" s="57">
        <f t="shared" si="2"/>
        <v>400</v>
      </c>
      <c r="N1846" s="75">
        <f t="shared" si="3"/>
        <v>0</v>
      </c>
      <c r="O1846" s="77"/>
      <c r="P1846" s="107"/>
      <c r="Q1846" s="80"/>
      <c r="R1846" s="84">
        <f t="shared" si="4"/>
        <v>0</v>
      </c>
      <c r="S1846" s="84"/>
      <c r="T1846" s="84"/>
    </row>
    <row r="1847" ht="22.5" customHeight="1">
      <c r="A1847" s="41" t="s">
        <v>1219</v>
      </c>
      <c r="B1847" s="44">
        <v>46144.0</v>
      </c>
      <c r="C1847" s="46" t="s">
        <v>3028</v>
      </c>
      <c r="D1847" s="48" t="s">
        <v>3376</v>
      </c>
      <c r="E1847" s="51">
        <v>2.02600000000786E14</v>
      </c>
      <c r="F1847" s="53" t="s">
        <v>77</v>
      </c>
      <c r="G1847" s="57">
        <f t="array" ref="G1847">IF(F1847&lt;&gt;"",INDEX(tb_MainDatabase[Barcode],MATCH(F1847,tb_MainDatabase[Link],0)),"")</f>
        <v>8857128012030</v>
      </c>
      <c r="H1847" s="62" t="str">
        <f t="array" ref="H1847">IF(F1847&lt;&gt;"",INDEX(tb_MainDatabase[Grand],MATCH(F1847,tb_MainDatabase[Link],0)),"")</f>
        <v>EDP</v>
      </c>
      <c r="I1847" s="62" t="str">
        <f t="array" ref="I1847">IF(F1847&lt;&gt;"",INDEX(tb_MainDatabase[Size],MATCH(F1847,tb_MainDatabase[Link],0)),"")</f>
        <v>10 ml.</v>
      </c>
      <c r="J1847" s="65">
        <v>1.0</v>
      </c>
      <c r="K1847" s="57">
        <f t="array" ref="K1847">IF(F1847&lt;&gt;"",INDEX(tb_MainDatabase[ราคา],MATCH(F1847,tb_MainDatabase[Link],0)),"")*J1847</f>
        <v>450</v>
      </c>
      <c r="L1847" s="65">
        <v>50.0</v>
      </c>
      <c r="M1847" s="57">
        <f t="shared" si="2"/>
        <v>400</v>
      </c>
      <c r="N1847" s="75">
        <f t="shared" si="3"/>
        <v>0</v>
      </c>
      <c r="O1847" s="77"/>
      <c r="P1847" s="107"/>
      <c r="Q1847" s="80"/>
      <c r="R1847" s="84">
        <f t="shared" si="4"/>
        <v>0</v>
      </c>
      <c r="S1847" s="84"/>
      <c r="T1847" s="84"/>
    </row>
    <row r="1848" ht="22.5" customHeight="1">
      <c r="A1848" s="41" t="s">
        <v>1219</v>
      </c>
      <c r="B1848" s="44">
        <v>46144.0</v>
      </c>
      <c r="C1848" s="46" t="s">
        <v>3028</v>
      </c>
      <c r="D1848" s="48" t="s">
        <v>3376</v>
      </c>
      <c r="E1848" s="51">
        <v>2.02600000000786E14</v>
      </c>
      <c r="F1848" s="53" t="s">
        <v>828</v>
      </c>
      <c r="G1848" s="57">
        <f t="array" ref="G1848">IF(F1848&lt;&gt;"",INDEX(tb_MainDatabase[Barcode],MATCH(F1848,tb_MainDatabase[Link],0)),"")</f>
        <v>8857128012015</v>
      </c>
      <c r="H1848" s="62" t="str">
        <f t="array" ref="H1848">IF(F1848&lt;&gt;"",INDEX(tb_MainDatabase[Grand],MATCH(F1848,tb_MainDatabase[Link],0)),"")</f>
        <v>EDP</v>
      </c>
      <c r="I1848" s="62" t="str">
        <f t="array" ref="I1848">IF(F1848&lt;&gt;"",INDEX(tb_MainDatabase[Size],MATCH(F1848,tb_MainDatabase[Link],0)),"")</f>
        <v>4 ml.</v>
      </c>
      <c r="J1848" s="65">
        <v>1.0</v>
      </c>
      <c r="K1848" s="57">
        <f t="array" ref="K1848">IF(F1848&lt;&gt;"",INDEX(tb_MainDatabase[ราคา],MATCH(F1848,tb_MainDatabase[Link],0)),"")*J1848</f>
        <v>179</v>
      </c>
      <c r="L1848" s="65">
        <v>179.0</v>
      </c>
      <c r="M1848" s="57">
        <f t="shared" si="2"/>
        <v>0</v>
      </c>
      <c r="N1848" s="75">
        <f t="shared" si="3"/>
        <v>0</v>
      </c>
      <c r="O1848" s="77"/>
      <c r="P1848" s="107"/>
      <c r="Q1848" s="80"/>
      <c r="R1848" s="84">
        <f t="shared" si="4"/>
        <v>0</v>
      </c>
      <c r="S1848" s="84"/>
      <c r="T1848" s="84"/>
    </row>
    <row r="1849" ht="22.5" customHeight="1">
      <c r="A1849" s="41" t="s">
        <v>1219</v>
      </c>
      <c r="B1849" s="44">
        <v>46144.0</v>
      </c>
      <c r="C1849" s="46" t="s">
        <v>3028</v>
      </c>
      <c r="D1849" s="48" t="s">
        <v>3377</v>
      </c>
      <c r="E1849" s="51">
        <v>2.02600000000787E14</v>
      </c>
      <c r="F1849" s="53" t="s">
        <v>146</v>
      </c>
      <c r="G1849" s="57">
        <f t="array" ref="G1849">IF(F1849&lt;&gt;"",INDEX(tb_MainDatabase[Barcode],MATCH(F1849,tb_MainDatabase[Link],0)),"")</f>
        <v>8857128012026</v>
      </c>
      <c r="H1849" s="62" t="str">
        <f t="array" ref="H1849">IF(F1849&lt;&gt;"",INDEX(tb_MainDatabase[Grand],MATCH(F1849,tb_MainDatabase[Link],0)),"")</f>
        <v>EDP</v>
      </c>
      <c r="I1849" s="62" t="str">
        <f t="array" ref="I1849">IF(F1849&lt;&gt;"",INDEX(tb_MainDatabase[Size],MATCH(F1849,tb_MainDatabase[Link],0)),"")</f>
        <v>10 ml.</v>
      </c>
      <c r="J1849" s="65">
        <v>1.0</v>
      </c>
      <c r="K1849" s="57">
        <f t="array" ref="K1849">IF(F1849&lt;&gt;"",INDEX(tb_MainDatabase[ราคา],MATCH(F1849,tb_MainDatabase[Link],0)),"")*J1849</f>
        <v>450</v>
      </c>
      <c r="L1849" s="65">
        <v>50.0</v>
      </c>
      <c r="M1849" s="57">
        <f t="shared" si="2"/>
        <v>400</v>
      </c>
      <c r="N1849" s="75">
        <f t="shared" si="3"/>
        <v>400</v>
      </c>
      <c r="O1849" s="77" t="s">
        <v>370</v>
      </c>
      <c r="P1849" s="78">
        <v>46144.0</v>
      </c>
      <c r="Q1849" s="80">
        <v>0.9</v>
      </c>
      <c r="R1849" s="84" t="str">
        <f t="shared" si="4"/>
        <v>1777731962678771846</v>
      </c>
      <c r="S1849" s="84"/>
      <c r="T1849" s="48" t="s">
        <v>67</v>
      </c>
    </row>
    <row r="1850" ht="22.5" customHeight="1">
      <c r="A1850" s="41" t="s">
        <v>1219</v>
      </c>
      <c r="B1850" s="44">
        <v>46145.0</v>
      </c>
      <c r="C1850" s="46" t="s">
        <v>3028</v>
      </c>
      <c r="D1850" s="48" t="s">
        <v>3378</v>
      </c>
      <c r="E1850" s="51">
        <v>2.02600000000788E14</v>
      </c>
      <c r="F1850" s="53" t="s">
        <v>195</v>
      </c>
      <c r="G1850" s="57">
        <f t="array" ref="G1850">IF(F1850&lt;&gt;"",INDEX(tb_MainDatabase[Barcode],MATCH(F1850,tb_MainDatabase[Link],0)),"")</f>
        <v>8857128011300</v>
      </c>
      <c r="H1850" s="62" t="str">
        <f t="array" ref="H1850">IF(F1850&lt;&gt;"",INDEX(tb_MainDatabase[Grand],MATCH(F1850,tb_MainDatabase[Link],0)),"")</f>
        <v>EDP</v>
      </c>
      <c r="I1850" s="62" t="str">
        <f t="array" ref="I1850">IF(F1850&lt;&gt;"",INDEX(tb_MainDatabase[Size],MATCH(F1850,tb_MainDatabase[Link],0)),"")</f>
        <v>50 ml.</v>
      </c>
      <c r="J1850" s="65">
        <v>1.0</v>
      </c>
      <c r="K1850" s="57">
        <f t="array" ref="K1850">IF(F1850&lt;&gt;"",INDEX(tb_MainDatabase[ราคา],MATCH(F1850,tb_MainDatabase[Link],0)),"")*J1850</f>
        <v>1890</v>
      </c>
      <c r="L1850" s="65">
        <v>200.0</v>
      </c>
      <c r="M1850" s="57">
        <f t="shared" si="2"/>
        <v>1690</v>
      </c>
      <c r="N1850" s="75">
        <f t="shared" si="3"/>
        <v>1690</v>
      </c>
      <c r="O1850" s="77" t="s">
        <v>370</v>
      </c>
      <c r="P1850" s="78">
        <v>46145.0</v>
      </c>
      <c r="Q1850" s="80">
        <v>0.5284722222222222</v>
      </c>
      <c r="R1850" s="84" t="str">
        <f t="shared" si="4"/>
        <v>1777786822600459318</v>
      </c>
      <c r="S1850" s="84"/>
      <c r="T1850" s="48" t="s">
        <v>67</v>
      </c>
    </row>
    <row r="1851" ht="22.5" customHeight="1">
      <c r="A1851" s="41" t="s">
        <v>1219</v>
      </c>
      <c r="B1851" s="44">
        <v>46145.0</v>
      </c>
      <c r="C1851" s="46" t="s">
        <v>3028</v>
      </c>
      <c r="D1851" s="48" t="s">
        <v>3378</v>
      </c>
      <c r="E1851" s="51">
        <v>2.02600000000788E14</v>
      </c>
      <c r="F1851" s="53" t="s">
        <v>146</v>
      </c>
      <c r="G1851" s="57">
        <f t="array" ref="G1851">IF(F1851&lt;&gt;"",INDEX(tb_MainDatabase[Barcode],MATCH(F1851,tb_MainDatabase[Link],0)),"")</f>
        <v>8857128012026</v>
      </c>
      <c r="H1851" s="62" t="str">
        <f t="array" ref="H1851">IF(F1851&lt;&gt;"",INDEX(tb_MainDatabase[Grand],MATCH(F1851,tb_MainDatabase[Link],0)),"")</f>
        <v>EDP</v>
      </c>
      <c r="I1851" s="62" t="str">
        <f t="array" ref="I1851">IF(F1851&lt;&gt;"",INDEX(tb_MainDatabase[Size],MATCH(F1851,tb_MainDatabase[Link],0)),"")</f>
        <v>10 ml.</v>
      </c>
      <c r="J1851" s="65">
        <v>1.0</v>
      </c>
      <c r="K1851" s="57">
        <f t="array" ref="K1851">IF(F1851&lt;&gt;"",INDEX(tb_MainDatabase[ราคา],MATCH(F1851,tb_MainDatabase[Link],0)),"")*J1851</f>
        <v>450</v>
      </c>
      <c r="L1851" s="65">
        <v>450.0</v>
      </c>
      <c r="M1851" s="57">
        <f t="shared" si="2"/>
        <v>0</v>
      </c>
      <c r="N1851" s="75">
        <f t="shared" si="3"/>
        <v>0</v>
      </c>
      <c r="O1851" s="77"/>
      <c r="P1851" s="107"/>
      <c r="Q1851" s="80"/>
      <c r="R1851" s="84">
        <f t="shared" si="4"/>
        <v>0</v>
      </c>
      <c r="S1851" s="84"/>
      <c r="T1851" s="84"/>
    </row>
    <row r="1852" ht="22.5" customHeight="1">
      <c r="A1852" s="41" t="s">
        <v>1219</v>
      </c>
      <c r="B1852" s="44">
        <v>46145.0</v>
      </c>
      <c r="C1852" s="46" t="s">
        <v>3028</v>
      </c>
      <c r="D1852" s="48" t="s">
        <v>3379</v>
      </c>
      <c r="E1852" s="51">
        <v>2.02600000000789E14</v>
      </c>
      <c r="F1852" s="53" t="s">
        <v>517</v>
      </c>
      <c r="G1852" s="57">
        <f t="array" ref="G1852">IF(F1852&lt;&gt;"",INDEX(tb_MainDatabase[Barcode],MATCH(F1852,tb_MainDatabase[Link],0)),"")</f>
        <v>8857128012058</v>
      </c>
      <c r="H1852" s="62" t="str">
        <f t="array" ref="H1852">IF(F1852&lt;&gt;"",INDEX(tb_MainDatabase[Grand],MATCH(F1852,tb_MainDatabase[Link],0)),"")</f>
        <v>EDP</v>
      </c>
      <c r="I1852" s="62" t="str">
        <f t="array" ref="I1852">IF(F1852&lt;&gt;"",INDEX(tb_MainDatabase[Size],MATCH(F1852,tb_MainDatabase[Link],0)),"")</f>
        <v>10 ml.</v>
      </c>
      <c r="J1852" s="65">
        <v>1.0</v>
      </c>
      <c r="K1852" s="57">
        <f t="array" ref="K1852">IF(F1852&lt;&gt;"",INDEX(tb_MainDatabase[ราคา],MATCH(F1852,tb_MainDatabase[Link],0)),"")*J1852</f>
        <v>450</v>
      </c>
      <c r="L1852" s="65">
        <v>50.0</v>
      </c>
      <c r="M1852" s="57">
        <f t="shared" si="2"/>
        <v>400</v>
      </c>
      <c r="N1852" s="75">
        <f t="shared" si="3"/>
        <v>800</v>
      </c>
      <c r="O1852" s="77" t="s">
        <v>370</v>
      </c>
      <c r="P1852" s="78">
        <v>46145.0</v>
      </c>
      <c r="Q1852" s="80">
        <v>0.5395833333333333</v>
      </c>
      <c r="R1852" s="84" t="str">
        <f t="shared" si="4"/>
        <v>1777787746898293332</v>
      </c>
      <c r="S1852" s="84"/>
      <c r="T1852" s="48" t="s">
        <v>67</v>
      </c>
    </row>
    <row r="1853" ht="22.5" customHeight="1">
      <c r="A1853" s="41" t="s">
        <v>1219</v>
      </c>
      <c r="B1853" s="44">
        <v>46145.0</v>
      </c>
      <c r="C1853" s="46" t="s">
        <v>3028</v>
      </c>
      <c r="D1853" s="48" t="s">
        <v>3379</v>
      </c>
      <c r="E1853" s="51">
        <v>2.02600000000789E14</v>
      </c>
      <c r="F1853" s="53" t="s">
        <v>94</v>
      </c>
      <c r="G1853" s="57">
        <f t="array" ref="G1853">IF(F1853&lt;&gt;"",INDEX(tb_MainDatabase[Barcode],MATCH(F1853,tb_MainDatabase[Link],0)),"")</f>
        <v>8857128012039</v>
      </c>
      <c r="H1853" s="62" t="str">
        <f t="array" ref="H1853">IF(F1853&lt;&gt;"",INDEX(tb_MainDatabase[Grand],MATCH(F1853,tb_MainDatabase[Link],0)),"")</f>
        <v>EDP</v>
      </c>
      <c r="I1853" s="62" t="str">
        <f t="array" ref="I1853">IF(F1853&lt;&gt;"",INDEX(tb_MainDatabase[Size],MATCH(F1853,tb_MainDatabase[Link],0)),"")</f>
        <v>10 ml.</v>
      </c>
      <c r="J1853" s="65">
        <v>1.0</v>
      </c>
      <c r="K1853" s="57">
        <f t="array" ref="K1853">IF(F1853&lt;&gt;"",INDEX(tb_MainDatabase[ราคา],MATCH(F1853,tb_MainDatabase[Link],0)),"")*J1853</f>
        <v>450</v>
      </c>
      <c r="L1853" s="65">
        <v>50.0</v>
      </c>
      <c r="M1853" s="57">
        <f t="shared" si="2"/>
        <v>400</v>
      </c>
      <c r="N1853" s="75">
        <f t="shared" si="3"/>
        <v>0</v>
      </c>
      <c r="O1853" s="77"/>
      <c r="P1853" s="107"/>
      <c r="Q1853" s="80"/>
      <c r="R1853" s="84">
        <f t="shared" si="4"/>
        <v>0</v>
      </c>
      <c r="S1853" s="84"/>
      <c r="T1853" s="84"/>
    </row>
    <row r="1854" ht="22.5" customHeight="1">
      <c r="A1854" s="41" t="s">
        <v>1219</v>
      </c>
      <c r="B1854" s="44">
        <v>46145.0</v>
      </c>
      <c r="C1854" s="46" t="s">
        <v>3028</v>
      </c>
      <c r="D1854" s="48" t="s">
        <v>3380</v>
      </c>
      <c r="E1854" s="51">
        <v>2.0260000000079E14</v>
      </c>
      <c r="F1854" s="53" t="s">
        <v>3364</v>
      </c>
      <c r="G1854" s="108">
        <f t="array" ref="G1854">IF(F1854&lt;&gt;"",INDEX(tb_MainDatabase[Barcode],MATCH(F1854,tb_MainDatabase[Link],0)),"")</f>
        <v>8857128012168</v>
      </c>
      <c r="H1854" s="62" t="str">
        <f t="array" ref="H1854">IF(F1854&lt;&gt;"",INDEX(tb_MainDatabase[Grand],MATCH(F1854,tb_MainDatabase[Link],0)),"")</f>
        <v>EDT</v>
      </c>
      <c r="I1854" s="62" t="str">
        <f t="array" ref="I1854">IF(F1854&lt;&gt;"",INDEX(tb_MainDatabase[Size],MATCH(F1854,tb_MainDatabase[Link],0)),"")</f>
        <v>50 ml.</v>
      </c>
      <c r="J1854" s="65">
        <v>1.0</v>
      </c>
      <c r="K1854" s="57">
        <f t="array" ref="K1854">IF(F1854&lt;&gt;"",INDEX(tb_MainDatabase[ราคา],MATCH(F1854,tb_MainDatabase[Link],0)),"")*J1854</f>
        <v>450</v>
      </c>
      <c r="L1854" s="65"/>
      <c r="M1854" s="57">
        <f t="shared" si="2"/>
        <v>450</v>
      </c>
      <c r="N1854" s="75">
        <f t="shared" si="3"/>
        <v>450</v>
      </c>
      <c r="O1854" s="77" t="s">
        <v>133</v>
      </c>
      <c r="P1854" s="78">
        <v>46145.0</v>
      </c>
      <c r="Q1854" s="80">
        <v>0.5791666666666667</v>
      </c>
      <c r="R1854" s="84" t="str">
        <f t="shared" si="4"/>
        <v>1777791226131820295</v>
      </c>
      <c r="S1854" s="84"/>
      <c r="T1854" s="48" t="s">
        <v>61</v>
      </c>
    </row>
    <row r="1855" ht="22.5" customHeight="1">
      <c r="A1855" s="41" t="s">
        <v>1219</v>
      </c>
      <c r="B1855" s="44">
        <v>46145.0</v>
      </c>
      <c r="C1855" s="46" t="s">
        <v>3028</v>
      </c>
      <c r="D1855" s="48" t="s">
        <v>3381</v>
      </c>
      <c r="E1855" s="51">
        <v>2.02600000000791E14</v>
      </c>
      <c r="F1855" s="53" t="s">
        <v>3382</v>
      </c>
      <c r="G1855" s="57">
        <f t="array" ref="G1855">IF(F1855&lt;&gt;"",INDEX(tb_MainDatabase[Barcode],MATCH(F1855,tb_MainDatabase[Link],0)),"")</f>
        <v>8857128012013</v>
      </c>
      <c r="H1855" s="62" t="str">
        <f t="array" ref="H1855">IF(F1855&lt;&gt;"",INDEX(tb_MainDatabase[Grand],MATCH(F1855,tb_MainDatabase[Link],0)),"")</f>
        <v>PARFUM</v>
      </c>
      <c r="I1855" s="62" t="str">
        <f t="array" ref="I1855">IF(F1855&lt;&gt;"",INDEX(tb_MainDatabase[Size],MATCH(F1855,tb_MainDatabase[Link],0)),"")</f>
        <v>30 ml.</v>
      </c>
      <c r="J1855" s="65">
        <v>1.0</v>
      </c>
      <c r="K1855" s="57">
        <f t="array" ref="K1855">IF(F1855&lt;&gt;"",INDEX(tb_MainDatabase[ราคา],MATCH(F1855,tb_MainDatabase[Link],0)),"")*J1855</f>
        <v>2190</v>
      </c>
      <c r="L1855" s="65">
        <v>200.0</v>
      </c>
      <c r="M1855" s="57">
        <f t="shared" si="2"/>
        <v>1990</v>
      </c>
      <c r="N1855" s="75">
        <f t="shared" si="3"/>
        <v>1990</v>
      </c>
      <c r="O1855" s="77" t="s">
        <v>60</v>
      </c>
      <c r="P1855" s="78">
        <v>46145.0</v>
      </c>
      <c r="Q1855" s="80">
        <v>0.5833333333333334</v>
      </c>
      <c r="R1855" s="84" t="str">
        <f t="shared" si="4"/>
        <v>1777791548064243625</v>
      </c>
      <c r="S1855" s="84"/>
      <c r="T1855" s="48" t="s">
        <v>61</v>
      </c>
    </row>
    <row r="1856" ht="22.5" customHeight="1">
      <c r="A1856" s="41" t="s">
        <v>1219</v>
      </c>
      <c r="B1856" s="44">
        <v>46145.0</v>
      </c>
      <c r="C1856" s="46" t="s">
        <v>3028</v>
      </c>
      <c r="D1856" s="48" t="s">
        <v>3381</v>
      </c>
      <c r="E1856" s="51">
        <v>2.02600000000791E14</v>
      </c>
      <c r="F1856" s="53" t="s">
        <v>280</v>
      </c>
      <c r="G1856" s="57">
        <f t="array" ref="G1856">IF(F1856&lt;&gt;"",INDEX(tb_MainDatabase[Barcode],MATCH(F1856,tb_MainDatabase[Link],0)),"")</f>
        <v>8857128012042</v>
      </c>
      <c r="H1856" s="62" t="str">
        <f t="array" ref="H1856">IF(F1856&lt;&gt;"",INDEX(tb_MainDatabase[Grand],MATCH(F1856,tb_MainDatabase[Link],0)),"")</f>
        <v>EDP</v>
      </c>
      <c r="I1856" s="62" t="str">
        <f t="array" ref="I1856">IF(F1856&lt;&gt;"",INDEX(tb_MainDatabase[Size],MATCH(F1856,tb_MainDatabase[Link],0)),"")</f>
        <v>10 ml.</v>
      </c>
      <c r="J1856" s="65">
        <v>1.0</v>
      </c>
      <c r="K1856" s="57">
        <f t="array" ref="K1856">IF(F1856&lt;&gt;"",INDEX(tb_MainDatabase[ราคา],MATCH(F1856,tb_MainDatabase[Link],0)),"")*J1856</f>
        <v>450</v>
      </c>
      <c r="L1856" s="65">
        <v>450.0</v>
      </c>
      <c r="M1856" s="57">
        <f t="shared" si="2"/>
        <v>0</v>
      </c>
      <c r="N1856" s="75">
        <f t="shared" si="3"/>
        <v>0</v>
      </c>
      <c r="O1856" s="77"/>
      <c r="P1856" s="78"/>
      <c r="Q1856" s="80"/>
      <c r="R1856" s="84">
        <f t="shared" si="4"/>
        <v>0</v>
      </c>
      <c r="S1856" s="84"/>
      <c r="T1856" s="84"/>
    </row>
    <row r="1857" ht="22.5" customHeight="1">
      <c r="A1857" s="41" t="s">
        <v>1219</v>
      </c>
      <c r="B1857" s="44">
        <v>46145.0</v>
      </c>
      <c r="C1857" s="46" t="s">
        <v>3028</v>
      </c>
      <c r="D1857" s="48" t="s">
        <v>3383</v>
      </c>
      <c r="E1857" s="51">
        <v>2.02600000000792E14</v>
      </c>
      <c r="F1857" s="53" t="s">
        <v>175</v>
      </c>
      <c r="G1857" s="57">
        <f t="array" ref="G1857">IF(F1857&lt;&gt;"",INDEX(tb_MainDatabase[Barcode],MATCH(F1857,tb_MainDatabase[Link],0)),"")</f>
        <v>8857128011287</v>
      </c>
      <c r="H1857" s="62" t="str">
        <f t="array" ref="H1857">IF(F1857&lt;&gt;"",INDEX(tb_MainDatabase[Grand],MATCH(F1857,tb_MainDatabase[Link],0)),"")</f>
        <v>EDP</v>
      </c>
      <c r="I1857" s="62" t="str">
        <f t="array" ref="I1857">IF(F1857&lt;&gt;"",INDEX(tb_MainDatabase[Size],MATCH(F1857,tb_MainDatabase[Link],0)),"")</f>
        <v>50 ml.</v>
      </c>
      <c r="J1857" s="65">
        <v>1.0</v>
      </c>
      <c r="K1857" s="57">
        <f t="array" ref="K1857">IF(F1857&lt;&gt;"",INDEX(tb_MainDatabase[ราคา],MATCH(F1857,tb_MainDatabase[Link],0)),"")*J1857</f>
        <v>1890</v>
      </c>
      <c r="L1857" s="65">
        <v>200.0</v>
      </c>
      <c r="M1857" s="57">
        <f t="shared" si="2"/>
        <v>1690</v>
      </c>
      <c r="N1857" s="75">
        <f t="shared" si="3"/>
        <v>1690</v>
      </c>
      <c r="O1857" s="77" t="s">
        <v>60</v>
      </c>
      <c r="P1857" s="78">
        <v>46145.0</v>
      </c>
      <c r="Q1857" s="80">
        <v>0.5958333333333333</v>
      </c>
      <c r="R1857" s="84" t="str">
        <f t="shared" si="4"/>
        <v>1777792681998364064</v>
      </c>
      <c r="S1857" s="84"/>
      <c r="T1857" s="48" t="s">
        <v>67</v>
      </c>
    </row>
    <row r="1858" ht="22.5" customHeight="1">
      <c r="A1858" s="41" t="s">
        <v>1219</v>
      </c>
      <c r="B1858" s="44">
        <v>46145.0</v>
      </c>
      <c r="C1858" s="46" t="s">
        <v>3028</v>
      </c>
      <c r="D1858" s="48" t="s">
        <v>3383</v>
      </c>
      <c r="E1858" s="51">
        <v>2.02600000000792E14</v>
      </c>
      <c r="F1858" s="53" t="s">
        <v>146</v>
      </c>
      <c r="G1858" s="57">
        <f t="array" ref="G1858">IF(F1858&lt;&gt;"",INDEX(tb_MainDatabase[Barcode],MATCH(F1858,tb_MainDatabase[Link],0)),"")</f>
        <v>8857128012026</v>
      </c>
      <c r="H1858" s="62" t="str">
        <f t="array" ref="H1858">IF(F1858&lt;&gt;"",INDEX(tb_MainDatabase[Grand],MATCH(F1858,tb_MainDatabase[Link],0)),"")</f>
        <v>EDP</v>
      </c>
      <c r="I1858" s="62" t="str">
        <f t="array" ref="I1858">IF(F1858&lt;&gt;"",INDEX(tb_MainDatabase[Size],MATCH(F1858,tb_MainDatabase[Link],0)),"")</f>
        <v>10 ml.</v>
      </c>
      <c r="J1858" s="65">
        <v>1.0</v>
      </c>
      <c r="K1858" s="57">
        <f t="array" ref="K1858">IF(F1858&lt;&gt;"",INDEX(tb_MainDatabase[ราคา],MATCH(F1858,tb_MainDatabase[Link],0)),"")*J1858</f>
        <v>450</v>
      </c>
      <c r="L1858" s="65">
        <v>450.0</v>
      </c>
      <c r="M1858" s="57">
        <f t="shared" si="2"/>
        <v>0</v>
      </c>
      <c r="N1858" s="75">
        <f t="shared" si="3"/>
        <v>0</v>
      </c>
      <c r="O1858" s="77"/>
      <c r="P1858" s="107"/>
      <c r="Q1858" s="80"/>
      <c r="R1858" s="84">
        <f t="shared" si="4"/>
        <v>0</v>
      </c>
      <c r="S1858" s="84"/>
      <c r="T1858" s="84"/>
    </row>
    <row r="1859" ht="22.5" customHeight="1">
      <c r="A1859" s="41" t="s">
        <v>1219</v>
      </c>
      <c r="B1859" s="44">
        <v>46145.0</v>
      </c>
      <c r="C1859" s="46" t="s">
        <v>3028</v>
      </c>
      <c r="D1859" s="48" t="s">
        <v>3384</v>
      </c>
      <c r="E1859" s="51">
        <v>2.02600000000793E14</v>
      </c>
      <c r="F1859" s="53" t="s">
        <v>141</v>
      </c>
      <c r="G1859" s="57">
        <f t="array" ref="G1859">IF(F1859&lt;&gt;"",INDEX(tb_MainDatabase[Barcode],MATCH(F1859,tb_MainDatabase[Link],0)),"")</f>
        <v>8857128012037</v>
      </c>
      <c r="H1859" s="62" t="str">
        <f t="array" ref="H1859">IF(F1859&lt;&gt;"",INDEX(tb_MainDatabase[Grand],MATCH(F1859,tb_MainDatabase[Link],0)),"")</f>
        <v>EDP</v>
      </c>
      <c r="I1859" s="62" t="str">
        <f t="array" ref="I1859">IF(F1859&lt;&gt;"",INDEX(tb_MainDatabase[Size],MATCH(F1859,tb_MainDatabase[Link],0)),"")</f>
        <v>10 ml.</v>
      </c>
      <c r="J1859" s="65">
        <v>1.0</v>
      </c>
      <c r="K1859" s="57">
        <f t="array" ref="K1859">IF(F1859&lt;&gt;"",INDEX(tb_MainDatabase[ราคา],MATCH(F1859,tb_MainDatabase[Link],0)),"")*J1859</f>
        <v>450</v>
      </c>
      <c r="L1859" s="65">
        <v>50.0</v>
      </c>
      <c r="M1859" s="57">
        <f t="shared" si="2"/>
        <v>400</v>
      </c>
      <c r="N1859" s="75">
        <f t="shared" si="3"/>
        <v>400</v>
      </c>
      <c r="O1859" s="77" t="s">
        <v>370</v>
      </c>
      <c r="P1859" s="78">
        <v>46145.0</v>
      </c>
      <c r="Q1859" s="80">
        <v>0.6548611111111111</v>
      </c>
      <c r="R1859" s="84" t="str">
        <f t="shared" si="4"/>
        <v>1777797740797240533</v>
      </c>
      <c r="S1859" s="84"/>
      <c r="T1859" s="48" t="s">
        <v>67</v>
      </c>
    </row>
    <row r="1860" ht="22.5" customHeight="1">
      <c r="A1860" s="41" t="s">
        <v>1219</v>
      </c>
      <c r="B1860" s="44">
        <v>46145.0</v>
      </c>
      <c r="C1860" s="46" t="s">
        <v>3028</v>
      </c>
      <c r="D1860" s="48" t="s">
        <v>3385</v>
      </c>
      <c r="E1860" s="51">
        <v>2.02600000000794E14</v>
      </c>
      <c r="F1860" s="53" t="s">
        <v>129</v>
      </c>
      <c r="G1860" s="57">
        <f t="array" ref="G1860">IF(F1860&lt;&gt;"",INDEX(tb_MainDatabase[Barcode],MATCH(F1860,tb_MainDatabase[Link],0)),"")</f>
        <v>8857128012034</v>
      </c>
      <c r="H1860" s="62" t="str">
        <f t="array" ref="H1860">IF(F1860&lt;&gt;"",INDEX(tb_MainDatabase[Grand],MATCH(F1860,tb_MainDatabase[Link],0)),"")</f>
        <v>EDP</v>
      </c>
      <c r="I1860" s="62" t="str">
        <f t="array" ref="I1860">IF(F1860&lt;&gt;"",INDEX(tb_MainDatabase[Size],MATCH(F1860,tb_MainDatabase[Link],0)),"")</f>
        <v>10 ml.</v>
      </c>
      <c r="J1860" s="65">
        <v>1.0</v>
      </c>
      <c r="K1860" s="57">
        <f t="array" ref="K1860">IF(F1860&lt;&gt;"",INDEX(tb_MainDatabase[ราคา],MATCH(F1860,tb_MainDatabase[Link],0)),"")*J1860</f>
        <v>450</v>
      </c>
      <c r="L1860" s="65">
        <v>50.0</v>
      </c>
      <c r="M1860" s="57">
        <f t="shared" si="2"/>
        <v>400</v>
      </c>
      <c r="N1860" s="75">
        <f t="shared" si="3"/>
        <v>400</v>
      </c>
      <c r="O1860" s="77" t="s">
        <v>133</v>
      </c>
      <c r="P1860" s="78">
        <v>46145.0</v>
      </c>
      <c r="Q1860" s="80">
        <v>0.6638888888888889</v>
      </c>
      <c r="R1860" s="84" t="str">
        <f t="shared" si="4"/>
        <v>1777798470477606025</v>
      </c>
      <c r="S1860" s="84"/>
      <c r="T1860" s="48" t="s">
        <v>67</v>
      </c>
    </row>
    <row r="1861" ht="22.5" customHeight="1">
      <c r="A1861" s="41" t="s">
        <v>1219</v>
      </c>
      <c r="B1861" s="44">
        <v>46145.0</v>
      </c>
      <c r="C1861" s="46" t="s">
        <v>3028</v>
      </c>
      <c r="D1861" s="48" t="s">
        <v>3386</v>
      </c>
      <c r="E1861" s="51">
        <v>2.02600000000795E14</v>
      </c>
      <c r="F1861" s="53" t="s">
        <v>45</v>
      </c>
      <c r="G1861" s="57">
        <f t="array" ref="G1861">IF(F1861&lt;&gt;"",INDEX(tb_MainDatabase[Barcode],MATCH(F1861,tb_MainDatabase[Link],0)),"")</f>
        <v>8857128011850</v>
      </c>
      <c r="H1861" s="62" t="str">
        <f t="array" ref="H1861">IF(F1861&lt;&gt;"",INDEX(tb_MainDatabase[Grand],MATCH(F1861,tb_MainDatabase[Link],0)),"")</f>
        <v>EDP</v>
      </c>
      <c r="I1861" s="62" t="str">
        <f t="array" ref="I1861">IF(F1861&lt;&gt;"",INDEX(tb_MainDatabase[Size],MATCH(F1861,tb_MainDatabase[Link],0)),"")</f>
        <v>30 ml.</v>
      </c>
      <c r="J1861" s="65">
        <v>1.0</v>
      </c>
      <c r="K1861" s="57">
        <f t="array" ref="K1861">IF(F1861&lt;&gt;"",INDEX(tb_MainDatabase[ราคา],MATCH(F1861,tb_MainDatabase[Link],0)),"")*J1861</f>
        <v>1290</v>
      </c>
      <c r="L1861" s="65">
        <v>100.0</v>
      </c>
      <c r="M1861" s="57">
        <f t="shared" si="2"/>
        <v>1190</v>
      </c>
      <c r="N1861" s="75">
        <f t="shared" si="3"/>
        <v>1190</v>
      </c>
      <c r="O1861" s="77" t="s">
        <v>370</v>
      </c>
      <c r="P1861" s="78">
        <v>46145.0</v>
      </c>
      <c r="Q1861" s="80">
        <v>0.725</v>
      </c>
      <c r="R1861" s="84" t="str">
        <f t="shared" si="4"/>
        <v>1777803831411528457</v>
      </c>
      <c r="S1861" s="84"/>
      <c r="T1861" s="48" t="s">
        <v>67</v>
      </c>
    </row>
    <row r="1862" ht="22.5" customHeight="1">
      <c r="A1862" s="41" t="s">
        <v>1219</v>
      </c>
      <c r="B1862" s="44">
        <v>46145.0</v>
      </c>
      <c r="C1862" s="46" t="s">
        <v>3028</v>
      </c>
      <c r="D1862" s="48" t="s">
        <v>3386</v>
      </c>
      <c r="E1862" s="51">
        <v>2.02600000000795E14</v>
      </c>
      <c r="F1862" s="53" t="s">
        <v>1501</v>
      </c>
      <c r="G1862" s="57">
        <f t="array" ref="G1862">IF(F1862&lt;&gt;"",INDEX(tb_MainDatabase[Barcode],MATCH(F1862,tb_MainDatabase[Link],0)),"")</f>
        <v>8857128012054</v>
      </c>
      <c r="H1862" s="62" t="str">
        <f t="array" ref="H1862">IF(F1862&lt;&gt;"",INDEX(tb_MainDatabase[Grand],MATCH(F1862,tb_MainDatabase[Link],0)),"")</f>
        <v>EDP</v>
      </c>
      <c r="I1862" s="62" t="str">
        <f t="array" ref="I1862">IF(F1862&lt;&gt;"",INDEX(tb_MainDatabase[Size],MATCH(F1862,tb_MainDatabase[Link],0)),"")</f>
        <v>4 ml.</v>
      </c>
      <c r="J1862" s="65">
        <v>1.0</v>
      </c>
      <c r="K1862" s="57">
        <f t="array" ref="K1862">IF(F1862&lt;&gt;"",INDEX(tb_MainDatabase[ราคา],MATCH(F1862,tb_MainDatabase[Link],0)),"")*J1862</f>
        <v>179</v>
      </c>
      <c r="L1862" s="65">
        <v>179.0</v>
      </c>
      <c r="M1862" s="57">
        <f t="shared" si="2"/>
        <v>0</v>
      </c>
      <c r="N1862" s="75">
        <f t="shared" si="3"/>
        <v>0</v>
      </c>
      <c r="O1862" s="77"/>
      <c r="P1862" s="78"/>
      <c r="Q1862" s="80"/>
      <c r="R1862" s="84">
        <f t="shared" si="4"/>
        <v>0</v>
      </c>
      <c r="S1862" s="84"/>
      <c r="T1862" s="84"/>
    </row>
    <row r="1863" ht="22.5" customHeight="1">
      <c r="A1863" s="41" t="s">
        <v>1219</v>
      </c>
      <c r="B1863" s="44">
        <v>46145.0</v>
      </c>
      <c r="C1863" s="46" t="s">
        <v>3028</v>
      </c>
      <c r="D1863" s="48" t="s">
        <v>3387</v>
      </c>
      <c r="E1863" s="51">
        <v>2.02600000000796E14</v>
      </c>
      <c r="F1863" s="53" t="s">
        <v>264</v>
      </c>
      <c r="G1863" s="57">
        <f t="array" ref="G1863">IF(F1863&lt;&gt;"",INDEX(tb_MainDatabase[Barcode],MATCH(F1863,tb_MainDatabase[Link],0)),"")</f>
        <v>8857128011874</v>
      </c>
      <c r="H1863" s="62" t="str">
        <f t="array" ref="H1863">IF(F1863&lt;&gt;"",INDEX(tb_MainDatabase[Grand],MATCH(F1863,tb_MainDatabase[Link],0)),"")</f>
        <v>EDP</v>
      </c>
      <c r="I1863" s="62" t="str">
        <f t="array" ref="I1863">IF(F1863&lt;&gt;"",INDEX(tb_MainDatabase[Size],MATCH(F1863,tb_MainDatabase[Link],0)),"")</f>
        <v>30 ml.</v>
      </c>
      <c r="J1863" s="65">
        <v>1.0</v>
      </c>
      <c r="K1863" s="57">
        <f t="array" ref="K1863">IF(F1863&lt;&gt;"",INDEX(tb_MainDatabase[ราคา],MATCH(F1863,tb_MainDatabase[Link],0)),"")*J1863</f>
        <v>1290</v>
      </c>
      <c r="L1863" s="65">
        <v>100.0</v>
      </c>
      <c r="M1863" s="57">
        <f t="shared" si="2"/>
        <v>1190</v>
      </c>
      <c r="N1863" s="75">
        <f t="shared" si="3"/>
        <v>1190</v>
      </c>
      <c r="O1863" s="77" t="s">
        <v>133</v>
      </c>
      <c r="P1863" s="78">
        <v>46145.0</v>
      </c>
      <c r="Q1863" s="80">
        <v>0.8361111111111111</v>
      </c>
      <c r="R1863" s="84" t="str">
        <f t="shared" si="4"/>
        <v>1777813445985358543</v>
      </c>
      <c r="S1863" s="84"/>
      <c r="T1863" s="48" t="s">
        <v>61</v>
      </c>
    </row>
    <row r="1864" ht="22.5" customHeight="1">
      <c r="A1864" s="41" t="s">
        <v>1219</v>
      </c>
      <c r="B1864" s="44">
        <v>46145.0</v>
      </c>
      <c r="C1864" s="46" t="s">
        <v>3028</v>
      </c>
      <c r="D1864" s="48" t="s">
        <v>3387</v>
      </c>
      <c r="E1864" s="51">
        <v>2.02600000000796E14</v>
      </c>
      <c r="F1864" s="53" t="s">
        <v>3348</v>
      </c>
      <c r="G1864" s="57">
        <f t="array" ref="G1864">IF(F1864&lt;&gt;"",INDEX(tb_MainDatabase[Barcode],MATCH(F1864,tb_MainDatabase[Link],0)),"")</f>
        <v>8857128012129</v>
      </c>
      <c r="H1864" s="62" t="str">
        <f t="array" ref="H1864">IF(F1864&lt;&gt;"",INDEX(tb_MainDatabase[Grand],MATCH(F1864,tb_MainDatabase[Link],0)),"")</f>
        <v>EDP</v>
      </c>
      <c r="I1864" s="62" t="str">
        <f t="array" ref="I1864">IF(F1864&lt;&gt;"",INDEX(tb_MainDatabase[Size],MATCH(F1864,tb_MainDatabase[Link],0)),"")</f>
        <v>4 ml.</v>
      </c>
      <c r="J1864" s="65">
        <v>1.0</v>
      </c>
      <c r="K1864" s="57">
        <f t="array" ref="K1864">IF(F1864&lt;&gt;"",INDEX(tb_MainDatabase[ราคา],MATCH(F1864,tb_MainDatabase[Link],0)),"")*J1864</f>
        <v>179</v>
      </c>
      <c r="L1864" s="65">
        <v>179.0</v>
      </c>
      <c r="M1864" s="57">
        <f t="shared" si="2"/>
        <v>0</v>
      </c>
      <c r="N1864" s="75">
        <f t="shared" si="3"/>
        <v>0</v>
      </c>
      <c r="O1864" s="77"/>
      <c r="P1864" s="107"/>
      <c r="Q1864" s="80"/>
      <c r="R1864" s="84">
        <f t="shared" si="4"/>
        <v>0</v>
      </c>
      <c r="S1864" s="84"/>
      <c r="T1864" s="84"/>
    </row>
    <row r="1865" ht="22.5" customHeight="1">
      <c r="A1865" s="41" t="s">
        <v>1219</v>
      </c>
      <c r="B1865" s="44">
        <v>46146.0</v>
      </c>
      <c r="C1865" s="46" t="s">
        <v>1192</v>
      </c>
      <c r="D1865" s="48" t="s">
        <v>3388</v>
      </c>
      <c r="E1865" s="51">
        <v>2.02600000000797E14</v>
      </c>
      <c r="F1865" s="53" t="s">
        <v>269</v>
      </c>
      <c r="G1865" s="57">
        <f t="array" ref="G1865">IF(F1865&lt;&gt;"",INDEX(tb_MainDatabase[Barcode],MATCH(F1865,tb_MainDatabase[Link],0)),"")</f>
        <v>8857128012060</v>
      </c>
      <c r="H1865" s="62" t="str">
        <f t="array" ref="H1865">IF(F1865&lt;&gt;"",INDEX(tb_MainDatabase[Grand],MATCH(F1865,tb_MainDatabase[Link],0)),"")</f>
        <v>EDP</v>
      </c>
      <c r="I1865" s="62" t="str">
        <f t="array" ref="I1865">IF(F1865&lt;&gt;"",INDEX(tb_MainDatabase[Size],MATCH(F1865,tb_MainDatabase[Link],0)),"")</f>
        <v>10 ml.</v>
      </c>
      <c r="J1865" s="65">
        <v>1.0</v>
      </c>
      <c r="K1865" s="57">
        <f t="array" ref="K1865">IF(F1865&lt;&gt;"",INDEX(tb_MainDatabase[ราคา],MATCH(F1865,tb_MainDatabase[Link],0)),"")*J1865</f>
        <v>450</v>
      </c>
      <c r="L1865" s="65">
        <v>50.0</v>
      </c>
      <c r="M1865" s="57">
        <f t="shared" si="2"/>
        <v>400</v>
      </c>
      <c r="N1865" s="75">
        <f t="shared" si="3"/>
        <v>800</v>
      </c>
      <c r="O1865" s="77" t="s">
        <v>370</v>
      </c>
      <c r="P1865" s="78">
        <v>46146.0</v>
      </c>
      <c r="Q1865" s="80">
        <v>0.47638888888888886</v>
      </c>
      <c r="R1865" s="84" t="str">
        <f t="shared" si="4"/>
        <v>1777868760243697553</v>
      </c>
      <c r="S1865" s="84"/>
      <c r="T1865" s="48" t="s">
        <v>67</v>
      </c>
    </row>
    <row r="1866" ht="22.5" customHeight="1">
      <c r="A1866" s="41" t="s">
        <v>1219</v>
      </c>
      <c r="B1866" s="44">
        <v>46146.0</v>
      </c>
      <c r="C1866" s="46" t="s">
        <v>1192</v>
      </c>
      <c r="D1866" s="48" t="s">
        <v>3388</v>
      </c>
      <c r="E1866" s="51">
        <v>2.02600000000797E14</v>
      </c>
      <c r="F1866" s="53" t="s">
        <v>129</v>
      </c>
      <c r="G1866" s="57">
        <f t="array" ref="G1866">IF(F1866&lt;&gt;"",INDEX(tb_MainDatabase[Barcode],MATCH(F1866,tb_MainDatabase[Link],0)),"")</f>
        <v>8857128012034</v>
      </c>
      <c r="H1866" s="62" t="str">
        <f t="array" ref="H1866">IF(F1866&lt;&gt;"",INDEX(tb_MainDatabase[Grand],MATCH(F1866,tb_MainDatabase[Link],0)),"")</f>
        <v>EDP</v>
      </c>
      <c r="I1866" s="62" t="str">
        <f t="array" ref="I1866">IF(F1866&lt;&gt;"",INDEX(tb_MainDatabase[Size],MATCH(F1866,tb_MainDatabase[Link],0)),"")</f>
        <v>10 ml.</v>
      </c>
      <c r="J1866" s="65">
        <v>1.0</v>
      </c>
      <c r="K1866" s="57">
        <f t="array" ref="K1866">IF(F1866&lt;&gt;"",INDEX(tb_MainDatabase[ราคา],MATCH(F1866,tb_MainDatabase[Link],0)),"")*J1866</f>
        <v>450</v>
      </c>
      <c r="L1866" s="65">
        <v>50.0</v>
      </c>
      <c r="M1866" s="57">
        <f t="shared" si="2"/>
        <v>400</v>
      </c>
      <c r="N1866" s="75">
        <f t="shared" si="3"/>
        <v>0</v>
      </c>
      <c r="O1866" s="77"/>
      <c r="P1866" s="107"/>
      <c r="Q1866" s="80"/>
      <c r="R1866" s="84">
        <f t="shared" si="4"/>
        <v>0</v>
      </c>
      <c r="S1866" s="84"/>
      <c r="T1866" s="84"/>
    </row>
    <row r="1867" ht="22.5" customHeight="1">
      <c r="A1867" s="41" t="s">
        <v>1219</v>
      </c>
      <c r="B1867" s="44">
        <v>46146.0</v>
      </c>
      <c r="C1867" s="46" t="s">
        <v>1192</v>
      </c>
      <c r="D1867" s="48" t="s">
        <v>3389</v>
      </c>
      <c r="E1867" s="51">
        <v>2.02600000000798E14</v>
      </c>
      <c r="F1867" s="53" t="s">
        <v>372</v>
      </c>
      <c r="G1867" s="57">
        <f t="array" ref="G1867">IF(F1867&lt;&gt;"",INDEX(tb_MainDatabase[Barcode],MATCH(F1867,tb_MainDatabase[Link],0)),"")</f>
        <v>8857128012032</v>
      </c>
      <c r="H1867" s="62" t="str">
        <f t="array" ref="H1867">IF(F1867&lt;&gt;"",INDEX(tb_MainDatabase[Grand],MATCH(F1867,tb_MainDatabase[Link],0)),"")</f>
        <v>EDP</v>
      </c>
      <c r="I1867" s="62" t="str">
        <f t="array" ref="I1867">IF(F1867&lt;&gt;"",INDEX(tb_MainDatabase[Size],MATCH(F1867,tb_MainDatabase[Link],0)),"")</f>
        <v>10 ml.</v>
      </c>
      <c r="J1867" s="65">
        <v>1.0</v>
      </c>
      <c r="K1867" s="57">
        <f t="array" ref="K1867">IF(F1867&lt;&gt;"",INDEX(tb_MainDatabase[ราคา],MATCH(F1867,tb_MainDatabase[Link],0)),"")*J1867</f>
        <v>450</v>
      </c>
      <c r="L1867" s="65">
        <v>50.0</v>
      </c>
      <c r="M1867" s="57">
        <f t="shared" si="2"/>
        <v>400</v>
      </c>
      <c r="N1867" s="75">
        <f t="shared" si="3"/>
        <v>400</v>
      </c>
      <c r="O1867" s="77" t="s">
        <v>370</v>
      </c>
      <c r="P1867" s="78">
        <v>46146.0</v>
      </c>
      <c r="Q1867" s="80">
        <v>0.4798611111111111</v>
      </c>
      <c r="R1867" s="84" t="str">
        <f t="shared" si="4"/>
        <v>1777869096886952781</v>
      </c>
      <c r="S1867" s="84"/>
      <c r="T1867" s="48" t="s">
        <v>67</v>
      </c>
    </row>
    <row r="1868" ht="22.5" customHeight="1">
      <c r="A1868" s="41" t="s">
        <v>1219</v>
      </c>
      <c r="B1868" s="44">
        <v>46146.0</v>
      </c>
      <c r="C1868" s="46" t="s">
        <v>1192</v>
      </c>
      <c r="D1868" s="48" t="s">
        <v>3390</v>
      </c>
      <c r="E1868" s="51">
        <v>2.02600000000799E14</v>
      </c>
      <c r="F1868" s="53" t="s">
        <v>120</v>
      </c>
      <c r="G1868" s="108">
        <f t="array" ref="G1868">IF(F1868&lt;&gt;"",INDEX(tb_MainDatabase[Barcode],MATCH(F1868,tb_MainDatabase[Link],0)),"")</f>
        <v>8857128012160</v>
      </c>
      <c r="H1868" s="62" t="str">
        <f t="array" ref="H1868">IF(F1868&lt;&gt;"",INDEX(tb_MainDatabase[Grand],MATCH(F1868,tb_MainDatabase[Link],0)),"")</f>
        <v>EDP</v>
      </c>
      <c r="I1868" s="62" t="str">
        <f t="array" ref="I1868">IF(F1868&lt;&gt;"",INDEX(tb_MainDatabase[Size],MATCH(F1868,tb_MainDatabase[Link],0)),"")</f>
        <v>10 ml.</v>
      </c>
      <c r="J1868" s="65">
        <v>1.0</v>
      </c>
      <c r="K1868" s="57">
        <f t="array" ref="K1868">IF(F1868&lt;&gt;"",INDEX(tb_MainDatabase[ราคา],MATCH(F1868,tb_MainDatabase[Link],0)),"")*J1868</f>
        <v>450</v>
      </c>
      <c r="L1868" s="65">
        <v>50.0</v>
      </c>
      <c r="M1868" s="57">
        <f t="shared" si="2"/>
        <v>400</v>
      </c>
      <c r="N1868" s="75">
        <f t="shared" si="3"/>
        <v>400</v>
      </c>
      <c r="O1868" s="77" t="s">
        <v>133</v>
      </c>
      <c r="P1868" s="78">
        <v>46146.0</v>
      </c>
      <c r="Q1868" s="80">
        <v>0.5104166666666666</v>
      </c>
      <c r="R1868" s="84" t="str">
        <f t="shared" si="4"/>
        <v>1777871695574503299</v>
      </c>
      <c r="S1868" s="84"/>
      <c r="T1868" s="48" t="s">
        <v>67</v>
      </c>
    </row>
    <row r="1869" ht="22.5" customHeight="1">
      <c r="A1869" s="41" t="s">
        <v>1219</v>
      </c>
      <c r="B1869" s="44">
        <v>46146.0</v>
      </c>
      <c r="C1869" s="46" t="s">
        <v>1192</v>
      </c>
      <c r="D1869" s="48" t="s">
        <v>3391</v>
      </c>
      <c r="E1869" s="51">
        <v>2.026000000008E14</v>
      </c>
      <c r="F1869" s="53" t="s">
        <v>141</v>
      </c>
      <c r="G1869" s="57">
        <f t="array" ref="G1869">IF(F1869&lt;&gt;"",INDEX(tb_MainDatabase[Barcode],MATCH(F1869,tb_MainDatabase[Link],0)),"")</f>
        <v>8857128012037</v>
      </c>
      <c r="H1869" s="62" t="str">
        <f t="array" ref="H1869">IF(F1869&lt;&gt;"",INDEX(tb_MainDatabase[Grand],MATCH(F1869,tb_MainDatabase[Link],0)),"")</f>
        <v>EDP</v>
      </c>
      <c r="I1869" s="62" t="str">
        <f t="array" ref="I1869">IF(F1869&lt;&gt;"",INDEX(tb_MainDatabase[Size],MATCH(F1869,tb_MainDatabase[Link],0)),"")</f>
        <v>10 ml.</v>
      </c>
      <c r="J1869" s="65">
        <v>1.0</v>
      </c>
      <c r="K1869" s="57">
        <f t="array" ref="K1869">IF(F1869&lt;&gt;"",INDEX(tb_MainDatabase[ราคา],MATCH(F1869,tb_MainDatabase[Link],0)),"")*J1869</f>
        <v>450</v>
      </c>
      <c r="L1869" s="65">
        <v>50.0</v>
      </c>
      <c r="M1869" s="57">
        <f t="shared" si="2"/>
        <v>400</v>
      </c>
      <c r="N1869" s="75">
        <f t="shared" si="3"/>
        <v>400</v>
      </c>
      <c r="O1869" s="77" t="s">
        <v>60</v>
      </c>
      <c r="P1869" s="78">
        <v>46146.0</v>
      </c>
      <c r="Q1869" s="80">
        <v>0.5298611111111111</v>
      </c>
      <c r="R1869" s="84" t="str">
        <f t="shared" si="4"/>
        <v>1777873215979847865</v>
      </c>
      <c r="S1869" s="84"/>
      <c r="T1869" s="48" t="s">
        <v>67</v>
      </c>
    </row>
    <row r="1870" ht="22.5" customHeight="1">
      <c r="A1870" s="41" t="s">
        <v>1219</v>
      </c>
      <c r="B1870" s="44">
        <v>46146.0</v>
      </c>
      <c r="C1870" s="46" t="s">
        <v>1192</v>
      </c>
      <c r="D1870" s="48" t="s">
        <v>3392</v>
      </c>
      <c r="E1870" s="51">
        <v>2.02600000000801E14</v>
      </c>
      <c r="F1870" s="53" t="s">
        <v>1796</v>
      </c>
      <c r="G1870" s="108">
        <f t="array" ref="G1870">IF(F1870&lt;&gt;"",INDEX(tb_MainDatabase[Barcode],MATCH(F1870,tb_MainDatabase[Link],0)),"")</f>
        <v>8857128012154</v>
      </c>
      <c r="H1870" s="62" t="str">
        <f t="array" ref="H1870">IF(F1870&lt;&gt;"",INDEX(tb_MainDatabase[Grand],MATCH(F1870,tb_MainDatabase[Link],0)),"")</f>
        <v>EDP</v>
      </c>
      <c r="I1870" s="62" t="str">
        <f t="array" ref="I1870">IF(F1870&lt;&gt;"",INDEX(tb_MainDatabase[Size],MATCH(F1870,tb_MainDatabase[Link],0)),"")</f>
        <v>10 ml.</v>
      </c>
      <c r="J1870" s="65">
        <v>1.0</v>
      </c>
      <c r="K1870" s="57">
        <f t="array" ref="K1870">IF(F1870&lt;&gt;"",INDEX(tb_MainDatabase[ราคา],MATCH(F1870,tb_MainDatabase[Link],0)),"")*J1870</f>
        <v>450</v>
      </c>
      <c r="L1870" s="65">
        <v>50.0</v>
      </c>
      <c r="M1870" s="57">
        <f t="shared" si="2"/>
        <v>400</v>
      </c>
      <c r="N1870" s="75">
        <f t="shared" si="3"/>
        <v>400</v>
      </c>
      <c r="O1870" s="77" t="s">
        <v>370</v>
      </c>
      <c r="P1870" s="78">
        <v>46146.0</v>
      </c>
      <c r="Q1870" s="80">
        <v>0.5451388888888888</v>
      </c>
      <c r="R1870" s="84" t="str">
        <f t="shared" si="4"/>
        <v>1777874728348948835</v>
      </c>
      <c r="S1870" s="84"/>
      <c r="T1870" s="48" t="s">
        <v>61</v>
      </c>
    </row>
    <row r="1871" ht="22.5" customHeight="1">
      <c r="A1871" s="41" t="s">
        <v>1219</v>
      </c>
      <c r="B1871" s="44">
        <v>46146.0</v>
      </c>
      <c r="C1871" s="46" t="s">
        <v>1192</v>
      </c>
      <c r="D1871" s="48" t="s">
        <v>3393</v>
      </c>
      <c r="E1871" s="51">
        <v>2.02600000000802E14</v>
      </c>
      <c r="F1871" s="53" t="s">
        <v>1100</v>
      </c>
      <c r="G1871" s="57">
        <f t="array" ref="G1871">IF(F1871&lt;&gt;"",INDEX(tb_MainDatabase[Barcode],MATCH(F1871,tb_MainDatabase[Link],0)),"")</f>
        <v>8857128011263</v>
      </c>
      <c r="H1871" s="62" t="str">
        <f t="array" ref="H1871">IF(F1871&lt;&gt;"",INDEX(tb_MainDatabase[Grand],MATCH(F1871,tb_MainDatabase[Link],0)),"")</f>
        <v>EDP</v>
      </c>
      <c r="I1871" s="62" t="str">
        <f t="array" ref="I1871">IF(F1871&lt;&gt;"",INDEX(tb_MainDatabase[Size],MATCH(F1871,tb_MainDatabase[Link],0)),"")</f>
        <v>10 ml.</v>
      </c>
      <c r="J1871" s="65">
        <v>1.0</v>
      </c>
      <c r="K1871" s="57">
        <f t="array" ref="K1871">IF(F1871&lt;&gt;"",INDEX(tb_MainDatabase[ราคา],MATCH(F1871,tb_MainDatabase[Link],0)),"")*J1871</f>
        <v>450</v>
      </c>
      <c r="L1871" s="65">
        <v>50.0</v>
      </c>
      <c r="M1871" s="57">
        <f t="shared" si="2"/>
        <v>400</v>
      </c>
      <c r="N1871" s="75">
        <f t="shared" si="3"/>
        <v>400</v>
      </c>
      <c r="O1871" s="77" t="s">
        <v>133</v>
      </c>
      <c r="P1871" s="78">
        <v>46146.0</v>
      </c>
      <c r="Q1871" s="80">
        <v>0.5861111111111111</v>
      </c>
      <c r="R1871" s="84" t="str">
        <f t="shared" si="4"/>
        <v>1777878241169701905</v>
      </c>
      <c r="S1871" s="84"/>
      <c r="T1871" s="48" t="s">
        <v>61</v>
      </c>
    </row>
    <row r="1872" ht="22.5" customHeight="1">
      <c r="A1872" s="41" t="s">
        <v>1219</v>
      </c>
      <c r="B1872" s="44">
        <v>46146.0</v>
      </c>
      <c r="C1872" s="46" t="s">
        <v>1192</v>
      </c>
      <c r="D1872" s="48" t="s">
        <v>3394</v>
      </c>
      <c r="E1872" s="51">
        <v>2.02600000000803E14</v>
      </c>
      <c r="F1872" s="53" t="s">
        <v>451</v>
      </c>
      <c r="G1872" s="57">
        <f t="array" ref="G1872">IF(F1872&lt;&gt;"",INDEX(tb_MainDatabase[Barcode],MATCH(F1872,tb_MainDatabase[Link],0)),"")</f>
        <v>8857128011867</v>
      </c>
      <c r="H1872" s="62" t="str">
        <f t="array" ref="H1872">IF(F1872&lt;&gt;"",INDEX(tb_MainDatabase[Grand],MATCH(F1872,tb_MainDatabase[Link],0)),"")</f>
        <v>EDP</v>
      </c>
      <c r="I1872" s="62" t="str">
        <f t="array" ref="I1872">IF(F1872&lt;&gt;"",INDEX(tb_MainDatabase[Size],MATCH(F1872,tb_MainDatabase[Link],0)),"")</f>
        <v>30 ml.</v>
      </c>
      <c r="J1872" s="65">
        <v>2.0</v>
      </c>
      <c r="K1872" s="57">
        <f t="array" ref="K1872">IF(F1872&lt;&gt;"",INDEX(tb_MainDatabase[ราคา],MATCH(F1872,tb_MainDatabase[Link],0)),"")*J1872</f>
        <v>2580</v>
      </c>
      <c r="L1872" s="65">
        <v>100.0</v>
      </c>
      <c r="M1872" s="57">
        <f t="shared" si="2"/>
        <v>2380</v>
      </c>
      <c r="N1872" s="75">
        <f t="shared" si="3"/>
        <v>3570</v>
      </c>
      <c r="O1872" s="77" t="s">
        <v>370</v>
      </c>
      <c r="P1872" s="78">
        <v>46146.0</v>
      </c>
      <c r="Q1872" s="80">
        <v>0.6361111111111111</v>
      </c>
      <c r="R1872" s="84" t="str">
        <f t="shared" si="4"/>
        <v>1777882546243209797</v>
      </c>
      <c r="S1872" s="84"/>
      <c r="T1872" s="48" t="s">
        <v>61</v>
      </c>
    </row>
    <row r="1873" ht="22.5" customHeight="1">
      <c r="A1873" s="41" t="s">
        <v>1219</v>
      </c>
      <c r="B1873" s="44">
        <v>46146.0</v>
      </c>
      <c r="C1873" s="46" t="s">
        <v>1192</v>
      </c>
      <c r="D1873" s="48" t="s">
        <v>3394</v>
      </c>
      <c r="E1873" s="51">
        <v>2.02600000000803E14</v>
      </c>
      <c r="F1873" s="53" t="s">
        <v>631</v>
      </c>
      <c r="G1873" s="57">
        <f t="array" ref="G1873">IF(F1873&lt;&gt;"",INDEX(tb_MainDatabase[Barcode],MATCH(F1873,tb_MainDatabase[Link],0)),"")</f>
        <v>8857128012023</v>
      </c>
      <c r="H1873" s="62" t="str">
        <f t="array" ref="H1873">IF(F1873&lt;&gt;"",INDEX(tb_MainDatabase[Grand],MATCH(F1873,tb_MainDatabase[Link],0)),"")</f>
        <v>EDP</v>
      </c>
      <c r="I1873" s="62" t="str">
        <f t="array" ref="I1873">IF(F1873&lt;&gt;"",INDEX(tb_MainDatabase[Size],MATCH(F1873,tb_MainDatabase[Link],0)),"")</f>
        <v>30 ml.</v>
      </c>
      <c r="J1873" s="65">
        <v>1.0</v>
      </c>
      <c r="K1873" s="57">
        <f t="array" ref="K1873">IF(F1873&lt;&gt;"",INDEX(tb_MainDatabase[ราคา],MATCH(F1873,tb_MainDatabase[Link],0)),"")*J1873</f>
        <v>1290</v>
      </c>
      <c r="L1873" s="65">
        <v>100.0</v>
      </c>
      <c r="M1873" s="57">
        <f t="shared" si="2"/>
        <v>1190</v>
      </c>
      <c r="N1873" s="75">
        <f t="shared" si="3"/>
        <v>0</v>
      </c>
      <c r="O1873" s="77"/>
      <c r="P1873" s="107"/>
      <c r="Q1873" s="80"/>
      <c r="R1873" s="84">
        <f t="shared" si="4"/>
        <v>0</v>
      </c>
      <c r="S1873" s="84"/>
      <c r="T1873" s="84"/>
    </row>
    <row r="1874" ht="22.5" customHeight="1">
      <c r="A1874" s="41" t="s">
        <v>1219</v>
      </c>
      <c r="B1874" s="44">
        <v>46146.0</v>
      </c>
      <c r="C1874" s="46" t="s">
        <v>1192</v>
      </c>
      <c r="D1874" s="48" t="s">
        <v>3394</v>
      </c>
      <c r="E1874" s="51">
        <v>2.02600000000803E14</v>
      </c>
      <c r="F1874" s="53" t="s">
        <v>146</v>
      </c>
      <c r="G1874" s="57">
        <f t="array" ref="G1874">IF(F1874&lt;&gt;"",INDEX(tb_MainDatabase[Barcode],MATCH(F1874,tb_MainDatabase[Link],0)),"")</f>
        <v>8857128012026</v>
      </c>
      <c r="H1874" s="62" t="str">
        <f t="array" ref="H1874">IF(F1874&lt;&gt;"",INDEX(tb_MainDatabase[Grand],MATCH(F1874,tb_MainDatabase[Link],0)),"")</f>
        <v>EDP</v>
      </c>
      <c r="I1874" s="62" t="str">
        <f t="array" ref="I1874">IF(F1874&lt;&gt;"",INDEX(tb_MainDatabase[Size],MATCH(F1874,tb_MainDatabase[Link],0)),"")</f>
        <v>10 ml.</v>
      </c>
      <c r="J1874" s="65">
        <v>1.0</v>
      </c>
      <c r="K1874" s="57">
        <f t="array" ref="K1874">IF(F1874&lt;&gt;"",INDEX(tb_MainDatabase[ราคา],MATCH(F1874,tb_MainDatabase[Link],0)),"")*J1874</f>
        <v>450</v>
      </c>
      <c r="L1874" s="65">
        <v>450.0</v>
      </c>
      <c r="M1874" s="57">
        <f t="shared" si="2"/>
        <v>0</v>
      </c>
      <c r="N1874" s="75">
        <f t="shared" si="3"/>
        <v>0</v>
      </c>
      <c r="O1874" s="77"/>
      <c r="P1874" s="107"/>
      <c r="Q1874" s="80"/>
      <c r="R1874" s="84">
        <f t="shared" si="4"/>
        <v>0</v>
      </c>
      <c r="S1874" s="84"/>
      <c r="T1874" s="84"/>
    </row>
    <row r="1875" ht="22.5" customHeight="1">
      <c r="A1875" s="41" t="s">
        <v>1219</v>
      </c>
      <c r="B1875" s="44">
        <v>46146.0</v>
      </c>
      <c r="C1875" s="46" t="s">
        <v>1192</v>
      </c>
      <c r="D1875" s="48" t="s">
        <v>3394</v>
      </c>
      <c r="E1875" s="51">
        <v>2.02600000000803E14</v>
      </c>
      <c r="F1875" s="53" t="s">
        <v>94</v>
      </c>
      <c r="G1875" s="57">
        <f t="array" ref="G1875">IF(F1875&lt;&gt;"",INDEX(tb_MainDatabase[Barcode],MATCH(F1875,tb_MainDatabase[Link],0)),"")</f>
        <v>8857128012039</v>
      </c>
      <c r="H1875" s="62" t="str">
        <f t="array" ref="H1875">IF(F1875&lt;&gt;"",INDEX(tb_MainDatabase[Grand],MATCH(F1875,tb_MainDatabase[Link],0)),"")</f>
        <v>EDP</v>
      </c>
      <c r="I1875" s="62" t="str">
        <f t="array" ref="I1875">IF(F1875&lt;&gt;"",INDEX(tb_MainDatabase[Size],MATCH(F1875,tb_MainDatabase[Link],0)),"")</f>
        <v>10 ml.</v>
      </c>
      <c r="J1875" s="65">
        <v>1.0</v>
      </c>
      <c r="K1875" s="57">
        <f t="array" ref="K1875">IF(F1875&lt;&gt;"",INDEX(tb_MainDatabase[ราคา],MATCH(F1875,tb_MainDatabase[Link],0)),"")*J1875</f>
        <v>450</v>
      </c>
      <c r="L1875" s="65">
        <v>450.0</v>
      </c>
      <c r="M1875" s="57">
        <f t="shared" si="2"/>
        <v>0</v>
      </c>
      <c r="N1875" s="75">
        <f t="shared" si="3"/>
        <v>0</v>
      </c>
      <c r="O1875" s="77"/>
      <c r="P1875" s="107"/>
      <c r="Q1875" s="80"/>
      <c r="R1875" s="84">
        <f t="shared" si="4"/>
        <v>0</v>
      </c>
      <c r="S1875" s="84"/>
      <c r="T1875" s="84"/>
    </row>
    <row r="1876" ht="22.5" customHeight="1">
      <c r="A1876" s="41" t="s">
        <v>1219</v>
      </c>
      <c r="B1876" s="44">
        <v>46146.0</v>
      </c>
      <c r="C1876" s="46" t="s">
        <v>1192</v>
      </c>
      <c r="D1876" s="48" t="s">
        <v>3394</v>
      </c>
      <c r="E1876" s="51">
        <v>2.02600000000803E14</v>
      </c>
      <c r="F1876" s="53" t="s">
        <v>3395</v>
      </c>
      <c r="G1876" s="108">
        <f t="array" ref="G1876">IF(F1876&lt;&gt;"",INDEX(tb_MainDatabase[Barcode],MATCH(F1876,tb_MainDatabase[Link],0)),"")</f>
        <v>8857128012161</v>
      </c>
      <c r="H1876" s="62" t="str">
        <f t="array" ref="H1876">IF(F1876&lt;&gt;"",INDEX(tb_MainDatabase[Grand],MATCH(F1876,tb_MainDatabase[Link],0)),"")</f>
        <v>EDP</v>
      </c>
      <c r="I1876" s="62" t="str">
        <f t="array" ref="I1876">IF(F1876&lt;&gt;"",INDEX(tb_MainDatabase[Size],MATCH(F1876,tb_MainDatabase[Link],0)),"")</f>
        <v>4 ml.</v>
      </c>
      <c r="J1876" s="65">
        <v>1.0</v>
      </c>
      <c r="K1876" s="57">
        <f t="array" ref="K1876">IF(F1876&lt;&gt;"",INDEX(tb_MainDatabase[ราคา],MATCH(F1876,tb_MainDatabase[Link],0)),"")*J1876</f>
        <v>179</v>
      </c>
      <c r="L1876" s="65">
        <v>179.0</v>
      </c>
      <c r="M1876" s="57">
        <f t="shared" si="2"/>
        <v>0</v>
      </c>
      <c r="N1876" s="75">
        <f t="shared" si="3"/>
        <v>0</v>
      </c>
      <c r="O1876" s="77"/>
      <c r="P1876" s="78"/>
      <c r="Q1876" s="80"/>
      <c r="R1876" s="84">
        <f t="shared" si="4"/>
        <v>0</v>
      </c>
      <c r="S1876" s="84"/>
      <c r="T1876" s="84"/>
    </row>
    <row r="1877" ht="22.5" customHeight="1">
      <c r="A1877" s="41" t="s">
        <v>1219</v>
      </c>
      <c r="B1877" s="44">
        <v>46146.0</v>
      </c>
      <c r="C1877" s="46" t="s">
        <v>1192</v>
      </c>
      <c r="D1877" s="48" t="s">
        <v>3396</v>
      </c>
      <c r="E1877" s="51">
        <v>2.02600000000804E14</v>
      </c>
      <c r="F1877" s="53" t="s">
        <v>201</v>
      </c>
      <c r="G1877" s="108">
        <f t="array" ref="G1877">IF(F1877&lt;&gt;"",INDEX(tb_MainDatabase[Barcode],MATCH(F1877,tb_MainDatabase[Link],0)),"")</f>
        <v>8857128012157</v>
      </c>
      <c r="H1877" s="62" t="str">
        <f t="array" ref="H1877">IF(F1877&lt;&gt;"",INDEX(tb_MainDatabase[Grand],MATCH(F1877,tb_MainDatabase[Link],0)),"")</f>
        <v>EDP</v>
      </c>
      <c r="I1877" s="62" t="str">
        <f t="array" ref="I1877">IF(F1877&lt;&gt;"",INDEX(tb_MainDatabase[Size],MATCH(F1877,tb_MainDatabase[Link],0)),"")</f>
        <v>10 ml.</v>
      </c>
      <c r="J1877" s="65">
        <v>1.0</v>
      </c>
      <c r="K1877" s="57">
        <f t="array" ref="K1877">IF(F1877&lt;&gt;"",INDEX(tb_MainDatabase[ราคา],MATCH(F1877,tb_MainDatabase[Link],0)),"")*J1877</f>
        <v>450</v>
      </c>
      <c r="L1877" s="65">
        <v>50.0</v>
      </c>
      <c r="M1877" s="57">
        <f t="shared" si="2"/>
        <v>400</v>
      </c>
      <c r="N1877" s="75">
        <f t="shared" si="3"/>
        <v>800</v>
      </c>
      <c r="O1877" s="77" t="s">
        <v>60</v>
      </c>
      <c r="P1877" s="78">
        <v>46146.0</v>
      </c>
      <c r="Q1877" s="80">
        <v>0.7888888888888889</v>
      </c>
      <c r="R1877" s="84" t="str">
        <f t="shared" si="4"/>
        <v>1777895785285272425</v>
      </c>
      <c r="S1877" s="84"/>
      <c r="T1877" s="48" t="s">
        <v>61</v>
      </c>
    </row>
    <row r="1878" ht="22.5" customHeight="1">
      <c r="A1878" s="41" t="s">
        <v>1219</v>
      </c>
      <c r="B1878" s="44">
        <v>46146.0</v>
      </c>
      <c r="C1878" s="46" t="s">
        <v>1192</v>
      </c>
      <c r="D1878" s="48" t="s">
        <v>3396</v>
      </c>
      <c r="E1878" s="51">
        <v>2.02600000000804E14</v>
      </c>
      <c r="F1878" s="53" t="s">
        <v>612</v>
      </c>
      <c r="G1878" s="108">
        <f t="array" ref="G1878">IF(F1878&lt;&gt;"",INDEX(tb_MainDatabase[Barcode],MATCH(F1878,tb_MainDatabase[Link],0)),"")</f>
        <v>8857128012163</v>
      </c>
      <c r="H1878" s="62" t="str">
        <f t="array" ref="H1878">IF(F1878&lt;&gt;"",INDEX(tb_MainDatabase[Grand],MATCH(F1878,tb_MainDatabase[Link],0)),"")</f>
        <v>EDP</v>
      </c>
      <c r="I1878" s="62" t="str">
        <f t="array" ref="I1878">IF(F1878&lt;&gt;"",INDEX(tb_MainDatabase[Size],MATCH(F1878,tb_MainDatabase[Link],0)),"")</f>
        <v>10 ml.</v>
      </c>
      <c r="J1878" s="65">
        <v>1.0</v>
      </c>
      <c r="K1878" s="57">
        <f t="array" ref="K1878">IF(F1878&lt;&gt;"",INDEX(tb_MainDatabase[ราคา],MATCH(F1878,tb_MainDatabase[Link],0)),"")*J1878</f>
        <v>450</v>
      </c>
      <c r="L1878" s="65">
        <v>50.0</v>
      </c>
      <c r="M1878" s="57">
        <f t="shared" si="2"/>
        <v>400</v>
      </c>
      <c r="N1878" s="75">
        <f t="shared" si="3"/>
        <v>0</v>
      </c>
      <c r="O1878" s="77"/>
      <c r="P1878" s="107"/>
      <c r="Q1878" s="80"/>
      <c r="R1878" s="84">
        <f t="shared" si="4"/>
        <v>0</v>
      </c>
      <c r="S1878" s="84"/>
      <c r="T1878" s="84"/>
    </row>
    <row r="1879" ht="22.5" customHeight="1">
      <c r="A1879" s="41" t="s">
        <v>1219</v>
      </c>
      <c r="B1879" s="44">
        <v>46146.0</v>
      </c>
      <c r="C1879" s="46" t="s">
        <v>1192</v>
      </c>
      <c r="D1879" s="48" t="s">
        <v>3397</v>
      </c>
      <c r="E1879" s="51">
        <v>2.02600000000805E14</v>
      </c>
      <c r="F1879" s="53" t="s">
        <v>141</v>
      </c>
      <c r="G1879" s="57">
        <f t="array" ref="G1879">IF(F1879&lt;&gt;"",INDEX(tb_MainDatabase[Barcode],MATCH(F1879,tb_MainDatabase[Link],0)),"")</f>
        <v>8857128012037</v>
      </c>
      <c r="H1879" s="62" t="str">
        <f t="array" ref="H1879">IF(F1879&lt;&gt;"",INDEX(tb_MainDatabase[Grand],MATCH(F1879,tb_MainDatabase[Link],0)),"")</f>
        <v>EDP</v>
      </c>
      <c r="I1879" s="62" t="str">
        <f t="array" ref="I1879">IF(F1879&lt;&gt;"",INDEX(tb_MainDatabase[Size],MATCH(F1879,tb_MainDatabase[Link],0)),"")</f>
        <v>10 ml.</v>
      </c>
      <c r="J1879" s="65">
        <v>1.0</v>
      </c>
      <c r="K1879" s="57">
        <f t="array" ref="K1879">IF(F1879&lt;&gt;"",INDEX(tb_MainDatabase[ราคา],MATCH(F1879,tb_MainDatabase[Link],0)),"")*J1879</f>
        <v>450</v>
      </c>
      <c r="L1879" s="65">
        <v>50.0</v>
      </c>
      <c r="M1879" s="57">
        <f t="shared" si="2"/>
        <v>400</v>
      </c>
      <c r="N1879" s="75">
        <f t="shared" si="3"/>
        <v>400</v>
      </c>
      <c r="O1879" s="77" t="s">
        <v>370</v>
      </c>
      <c r="P1879" s="78">
        <v>46146.0</v>
      </c>
      <c r="Q1879" s="80">
        <v>0.8236111111111111</v>
      </c>
      <c r="R1879" s="84" t="str">
        <f t="shared" si="4"/>
        <v>1777898759133313730</v>
      </c>
      <c r="S1879" s="84"/>
      <c r="T1879" s="48" t="s">
        <v>67</v>
      </c>
    </row>
    <row r="1880" ht="22.5" customHeight="1">
      <c r="A1880" s="41" t="s">
        <v>1219</v>
      </c>
      <c r="B1880" s="44">
        <v>46146.0</v>
      </c>
      <c r="C1880" s="46" t="s">
        <v>1192</v>
      </c>
      <c r="D1880" s="48" t="s">
        <v>3398</v>
      </c>
      <c r="E1880" s="51">
        <v>2.02600000000806E14</v>
      </c>
      <c r="F1880" s="53" t="s">
        <v>581</v>
      </c>
      <c r="G1880" s="108">
        <f t="array" ref="G1880">IF(F1880&lt;&gt;"",INDEX(tb_MainDatabase[Barcode],MATCH(F1880,tb_MainDatabase[Link],0)),"")</f>
        <v>8857128012162</v>
      </c>
      <c r="H1880" s="62" t="str">
        <f t="array" ref="H1880">IF(F1880&lt;&gt;"",INDEX(tb_MainDatabase[Grand],MATCH(F1880,tb_MainDatabase[Link],0)),"")</f>
        <v>EDP</v>
      </c>
      <c r="I1880" s="62" t="str">
        <f t="array" ref="I1880">IF(F1880&lt;&gt;"",INDEX(tb_MainDatabase[Size],MATCH(F1880,tb_MainDatabase[Link],0)),"")</f>
        <v>30 ml.</v>
      </c>
      <c r="J1880" s="65">
        <v>1.0</v>
      </c>
      <c r="K1880" s="57">
        <f t="array" ref="K1880">IF(F1880&lt;&gt;"",INDEX(tb_MainDatabase[ราคา],MATCH(F1880,tb_MainDatabase[Link],0)),"")*J1880</f>
        <v>1290</v>
      </c>
      <c r="L1880" s="65">
        <v>100.0</v>
      </c>
      <c r="M1880" s="57">
        <f t="shared" si="2"/>
        <v>1190</v>
      </c>
      <c r="N1880" s="75">
        <f t="shared" si="3"/>
        <v>1190</v>
      </c>
      <c r="O1880" s="77" t="s">
        <v>370</v>
      </c>
      <c r="P1880" s="78">
        <v>46146.0</v>
      </c>
      <c r="Q1880" s="80">
        <v>0.8833333333333333</v>
      </c>
      <c r="R1880" s="84" t="str">
        <f t="shared" si="4"/>
        <v>1777903949927897726</v>
      </c>
      <c r="S1880" s="84"/>
      <c r="T1880" s="48" t="s">
        <v>67</v>
      </c>
    </row>
    <row r="1881" ht="22.5" customHeight="1">
      <c r="A1881" s="41" t="s">
        <v>1219</v>
      </c>
      <c r="B1881" s="44">
        <v>46146.0</v>
      </c>
      <c r="C1881" s="46" t="s">
        <v>1192</v>
      </c>
      <c r="D1881" s="48" t="s">
        <v>3398</v>
      </c>
      <c r="E1881" s="51">
        <v>2.02600000000806E14</v>
      </c>
      <c r="F1881" s="53" t="s">
        <v>1501</v>
      </c>
      <c r="G1881" s="57">
        <f t="array" ref="G1881">IF(F1881&lt;&gt;"",INDEX(tb_MainDatabase[Barcode],MATCH(F1881,tb_MainDatabase[Link],0)),"")</f>
        <v>8857128012054</v>
      </c>
      <c r="H1881" s="62" t="str">
        <f t="array" ref="H1881">IF(F1881&lt;&gt;"",INDEX(tb_MainDatabase[Grand],MATCH(F1881,tb_MainDatabase[Link],0)),"")</f>
        <v>EDP</v>
      </c>
      <c r="I1881" s="62" t="str">
        <f t="array" ref="I1881">IF(F1881&lt;&gt;"",INDEX(tb_MainDatabase[Size],MATCH(F1881,tb_MainDatabase[Link],0)),"")</f>
        <v>4 ml.</v>
      </c>
      <c r="J1881" s="65">
        <v>1.0</v>
      </c>
      <c r="K1881" s="57">
        <f t="array" ref="K1881">IF(F1881&lt;&gt;"",INDEX(tb_MainDatabase[ราคา],MATCH(F1881,tb_MainDatabase[Link],0)),"")*J1881</f>
        <v>179</v>
      </c>
      <c r="L1881" s="65">
        <v>179.0</v>
      </c>
      <c r="M1881" s="57">
        <f t="shared" si="2"/>
        <v>0</v>
      </c>
      <c r="N1881" s="75">
        <f t="shared" si="3"/>
        <v>0</v>
      </c>
      <c r="O1881" s="77"/>
      <c r="P1881" s="107"/>
      <c r="Q1881" s="80"/>
      <c r="R1881" s="84">
        <f t="shared" si="4"/>
        <v>0</v>
      </c>
      <c r="S1881" s="84"/>
      <c r="T1881" s="84"/>
    </row>
    <row r="1882" ht="22.5" customHeight="1">
      <c r="A1882" s="41" t="s">
        <v>1219</v>
      </c>
      <c r="B1882" s="44">
        <v>46147.0</v>
      </c>
      <c r="C1882" s="46" t="s">
        <v>1192</v>
      </c>
      <c r="D1882" s="48" t="s">
        <v>3399</v>
      </c>
      <c r="E1882" s="51">
        <v>2.02600000000807E14</v>
      </c>
      <c r="F1882" s="53" t="s">
        <v>141</v>
      </c>
      <c r="G1882" s="57">
        <f t="array" ref="G1882">IF(F1882&lt;&gt;"",INDEX(tb_MainDatabase[Barcode],MATCH(F1882,tb_MainDatabase[Link],0)),"")</f>
        <v>8857128012037</v>
      </c>
      <c r="H1882" s="62" t="str">
        <f t="array" ref="H1882">IF(F1882&lt;&gt;"",INDEX(tb_MainDatabase[Grand],MATCH(F1882,tb_MainDatabase[Link],0)),"")</f>
        <v>EDP</v>
      </c>
      <c r="I1882" s="62" t="str">
        <f t="array" ref="I1882">IF(F1882&lt;&gt;"",INDEX(tb_MainDatabase[Size],MATCH(F1882,tb_MainDatabase[Link],0)),"")</f>
        <v>10 ml.</v>
      </c>
      <c r="J1882" s="65">
        <v>1.0</v>
      </c>
      <c r="K1882" s="57">
        <f t="array" ref="K1882">IF(F1882&lt;&gt;"",INDEX(tb_MainDatabase[ราคา],MATCH(F1882,tb_MainDatabase[Link],0)),"")*J1882</f>
        <v>450</v>
      </c>
      <c r="L1882" s="65">
        <v>50.0</v>
      </c>
      <c r="M1882" s="57">
        <f t="shared" si="2"/>
        <v>400</v>
      </c>
      <c r="N1882" s="75">
        <f t="shared" si="3"/>
        <v>400</v>
      </c>
      <c r="O1882" s="77" t="s">
        <v>133</v>
      </c>
      <c r="P1882" s="78">
        <v>46147.0</v>
      </c>
      <c r="Q1882" s="80">
        <v>0.5458333333333333</v>
      </c>
      <c r="R1882" s="84" t="str">
        <f t="shared" si="4"/>
        <v>1777961139567122618</v>
      </c>
      <c r="S1882" s="84"/>
      <c r="T1882" s="48" t="s">
        <v>67</v>
      </c>
    </row>
    <row r="1883" ht="22.5" customHeight="1">
      <c r="A1883" s="41" t="s">
        <v>1219</v>
      </c>
      <c r="B1883" s="44">
        <v>46147.0</v>
      </c>
      <c r="C1883" s="46" t="s">
        <v>1192</v>
      </c>
      <c r="D1883" s="48" t="s">
        <v>3400</v>
      </c>
      <c r="E1883" s="51">
        <v>2.02600000000808E14</v>
      </c>
      <c r="F1883" s="53" t="s">
        <v>252</v>
      </c>
      <c r="G1883" s="57">
        <f t="array" ref="G1883">IF(F1883&lt;&gt;"",INDEX(tb_MainDatabase[Barcode],MATCH(F1883,tb_MainDatabase[Link],0)),"")</f>
        <v>8857128012035</v>
      </c>
      <c r="H1883" s="62" t="str">
        <f t="array" ref="H1883">IF(F1883&lt;&gt;"",INDEX(tb_MainDatabase[Grand],MATCH(F1883,tb_MainDatabase[Link],0)),"")</f>
        <v>EDP</v>
      </c>
      <c r="I1883" s="62" t="str">
        <f t="array" ref="I1883">IF(F1883&lt;&gt;"",INDEX(tb_MainDatabase[Size],MATCH(F1883,tb_MainDatabase[Link],0)),"")</f>
        <v>10 ml.</v>
      </c>
      <c r="J1883" s="65">
        <v>1.0</v>
      </c>
      <c r="K1883" s="57">
        <f t="array" ref="K1883">IF(F1883&lt;&gt;"",INDEX(tb_MainDatabase[ราคา],MATCH(F1883,tb_MainDatabase[Link],0)),"")*J1883</f>
        <v>450</v>
      </c>
      <c r="L1883" s="65">
        <v>50.0</v>
      </c>
      <c r="M1883" s="57">
        <f t="shared" si="2"/>
        <v>400</v>
      </c>
      <c r="N1883" s="75">
        <f t="shared" si="3"/>
        <v>400</v>
      </c>
      <c r="O1883" s="77" t="s">
        <v>370</v>
      </c>
      <c r="P1883" s="78">
        <v>46147.0</v>
      </c>
      <c r="Q1883" s="80">
        <v>0.5854166666666667</v>
      </c>
      <c r="R1883" s="84" t="str">
        <f t="shared" si="4"/>
        <v>1777964605446553623</v>
      </c>
      <c r="S1883" s="84"/>
      <c r="T1883" s="48" t="s">
        <v>67</v>
      </c>
    </row>
    <row r="1884" ht="22.5" customHeight="1">
      <c r="A1884" s="41" t="s">
        <v>1219</v>
      </c>
      <c r="B1884" s="44">
        <v>46147.0</v>
      </c>
      <c r="C1884" s="46" t="s">
        <v>1192</v>
      </c>
      <c r="D1884" s="48" t="s">
        <v>3401</v>
      </c>
      <c r="E1884" s="51">
        <v>2.02600000000809E14</v>
      </c>
      <c r="F1884" s="53" t="s">
        <v>45</v>
      </c>
      <c r="G1884" s="57">
        <f t="array" ref="G1884">IF(F1884&lt;&gt;"",INDEX(tb_MainDatabase[Barcode],MATCH(F1884,tb_MainDatabase[Link],0)),"")</f>
        <v>8857128011850</v>
      </c>
      <c r="H1884" s="62" t="str">
        <f t="array" ref="H1884">IF(F1884&lt;&gt;"",INDEX(tb_MainDatabase[Grand],MATCH(F1884,tb_MainDatabase[Link],0)),"")</f>
        <v>EDP</v>
      </c>
      <c r="I1884" s="62" t="str">
        <f t="array" ref="I1884">IF(F1884&lt;&gt;"",INDEX(tb_MainDatabase[Size],MATCH(F1884,tb_MainDatabase[Link],0)),"")</f>
        <v>30 ml.</v>
      </c>
      <c r="J1884" s="65">
        <v>1.0</v>
      </c>
      <c r="K1884" s="57">
        <f t="array" ref="K1884">IF(F1884&lt;&gt;"",INDEX(tb_MainDatabase[ราคา],MATCH(F1884,tb_MainDatabase[Link],0)),"")*J1884</f>
        <v>1290</v>
      </c>
      <c r="L1884" s="65">
        <v>100.0</v>
      </c>
      <c r="M1884" s="57">
        <f t="shared" si="2"/>
        <v>1190</v>
      </c>
      <c r="N1884" s="75">
        <f t="shared" si="3"/>
        <v>2380</v>
      </c>
      <c r="O1884" s="77" t="s">
        <v>370</v>
      </c>
      <c r="P1884" s="78">
        <v>46147.0</v>
      </c>
      <c r="Q1884" s="80">
        <v>0.6034722222222222</v>
      </c>
      <c r="R1884" s="84" t="str">
        <f t="shared" si="4"/>
        <v>1777966120736505102</v>
      </c>
      <c r="S1884" s="84"/>
      <c r="T1884" s="48" t="s">
        <v>67</v>
      </c>
    </row>
    <row r="1885" ht="22.5" customHeight="1">
      <c r="A1885" s="41" t="s">
        <v>1219</v>
      </c>
      <c r="B1885" s="44">
        <v>46147.0</v>
      </c>
      <c r="C1885" s="46" t="s">
        <v>1192</v>
      </c>
      <c r="D1885" s="48" t="s">
        <v>3401</v>
      </c>
      <c r="E1885" s="51">
        <v>2.02600000000809E14</v>
      </c>
      <c r="F1885" s="53" t="s">
        <v>206</v>
      </c>
      <c r="G1885" s="108">
        <f t="array" ref="G1885">IF(F1885&lt;&gt;"",INDEX(tb_MainDatabase[Barcode],MATCH(F1885,tb_MainDatabase[Link],0)),"")</f>
        <v>8857128012159</v>
      </c>
      <c r="H1885" s="62" t="str">
        <f t="array" ref="H1885">IF(F1885&lt;&gt;"",INDEX(tb_MainDatabase[Grand],MATCH(F1885,tb_MainDatabase[Link],0)),"")</f>
        <v>EDP</v>
      </c>
      <c r="I1885" s="62" t="str">
        <f t="array" ref="I1885">IF(F1885&lt;&gt;"",INDEX(tb_MainDatabase[Size],MATCH(F1885,tb_MainDatabase[Link],0)),"")</f>
        <v>30 ml.</v>
      </c>
      <c r="J1885" s="65">
        <v>1.0</v>
      </c>
      <c r="K1885" s="57">
        <f t="array" ref="K1885">IF(F1885&lt;&gt;"",INDEX(tb_MainDatabase[ราคา],MATCH(F1885,tb_MainDatabase[Link],0)),"")*J1885</f>
        <v>1290</v>
      </c>
      <c r="L1885" s="65">
        <v>100.0</v>
      </c>
      <c r="M1885" s="57">
        <f t="shared" si="2"/>
        <v>1190</v>
      </c>
      <c r="N1885" s="75">
        <f t="shared" si="3"/>
        <v>0</v>
      </c>
      <c r="O1885" s="77"/>
      <c r="P1885" s="107"/>
      <c r="Q1885" s="80"/>
      <c r="R1885" s="84">
        <f t="shared" si="4"/>
        <v>0</v>
      </c>
      <c r="S1885" s="84"/>
      <c r="T1885" s="84"/>
    </row>
    <row r="1886" ht="22.5" customHeight="1">
      <c r="A1886" s="41" t="s">
        <v>1219</v>
      </c>
      <c r="B1886" s="44">
        <v>46147.0</v>
      </c>
      <c r="C1886" s="46" t="s">
        <v>1192</v>
      </c>
      <c r="D1886" s="48" t="s">
        <v>3401</v>
      </c>
      <c r="E1886" s="51">
        <v>2.02600000000809E14</v>
      </c>
      <c r="F1886" s="53" t="s">
        <v>129</v>
      </c>
      <c r="G1886" s="57">
        <f t="array" ref="G1886">IF(F1886&lt;&gt;"",INDEX(tb_MainDatabase[Barcode],MATCH(F1886,tb_MainDatabase[Link],0)),"")</f>
        <v>8857128012034</v>
      </c>
      <c r="H1886" s="62" t="str">
        <f t="array" ref="H1886">IF(F1886&lt;&gt;"",INDEX(tb_MainDatabase[Grand],MATCH(F1886,tb_MainDatabase[Link],0)),"")</f>
        <v>EDP</v>
      </c>
      <c r="I1886" s="62" t="str">
        <f t="array" ref="I1886">IF(F1886&lt;&gt;"",INDEX(tb_MainDatabase[Size],MATCH(F1886,tb_MainDatabase[Link],0)),"")</f>
        <v>10 ml.</v>
      </c>
      <c r="J1886" s="65">
        <v>1.0</v>
      </c>
      <c r="K1886" s="57">
        <f t="array" ref="K1886">IF(F1886&lt;&gt;"",INDEX(tb_MainDatabase[ราคา],MATCH(F1886,tb_MainDatabase[Link],0)),"")*J1886</f>
        <v>450</v>
      </c>
      <c r="L1886" s="65">
        <v>450.0</v>
      </c>
      <c r="M1886" s="57">
        <f t="shared" si="2"/>
        <v>0</v>
      </c>
      <c r="N1886" s="75">
        <f t="shared" si="3"/>
        <v>0</v>
      </c>
      <c r="O1886" s="77"/>
      <c r="P1886" s="107"/>
      <c r="Q1886" s="80"/>
      <c r="R1886" s="84">
        <f t="shared" si="4"/>
        <v>0</v>
      </c>
      <c r="S1886" s="84"/>
      <c r="T1886" s="84"/>
    </row>
    <row r="1887" ht="22.5" customHeight="1">
      <c r="A1887" s="41" t="s">
        <v>1219</v>
      </c>
      <c r="B1887" s="44">
        <v>46147.0</v>
      </c>
      <c r="C1887" s="46" t="s">
        <v>1192</v>
      </c>
      <c r="D1887" s="48" t="s">
        <v>3402</v>
      </c>
      <c r="E1887" s="51">
        <v>2.0260000000081E14</v>
      </c>
      <c r="F1887" s="53" t="s">
        <v>3364</v>
      </c>
      <c r="G1887" s="108">
        <f t="array" ref="G1887">IF(F1887&lt;&gt;"",INDEX(tb_MainDatabase[Barcode],MATCH(F1887,tb_MainDatabase[Link],0)),"")</f>
        <v>8857128012168</v>
      </c>
      <c r="H1887" s="62" t="str">
        <f t="array" ref="H1887">IF(F1887&lt;&gt;"",INDEX(tb_MainDatabase[Grand],MATCH(F1887,tb_MainDatabase[Link],0)),"")</f>
        <v>EDT</v>
      </c>
      <c r="I1887" s="62" t="str">
        <f t="array" ref="I1887">IF(F1887&lt;&gt;"",INDEX(tb_MainDatabase[Size],MATCH(F1887,tb_MainDatabase[Link],0)),"")</f>
        <v>50 ml.</v>
      </c>
      <c r="J1887" s="65">
        <v>1.0</v>
      </c>
      <c r="K1887" s="57">
        <f t="array" ref="K1887">IF(F1887&lt;&gt;"",INDEX(tb_MainDatabase[ราคา],MATCH(F1887,tb_MainDatabase[Link],0)),"")*J1887</f>
        <v>450</v>
      </c>
      <c r="L1887" s="65"/>
      <c r="M1887" s="57">
        <f t="shared" si="2"/>
        <v>450</v>
      </c>
      <c r="N1887" s="75">
        <f t="shared" si="3"/>
        <v>850</v>
      </c>
      <c r="O1887" s="77" t="s">
        <v>370</v>
      </c>
      <c r="P1887" s="78">
        <v>46147.0</v>
      </c>
      <c r="Q1887" s="80">
        <v>0.6069444444444444</v>
      </c>
      <c r="R1887" s="84" t="str">
        <f t="shared" si="4"/>
        <v>1777966335795174263</v>
      </c>
      <c r="S1887" s="84"/>
      <c r="T1887" s="48" t="s">
        <v>67</v>
      </c>
    </row>
    <row r="1888" ht="22.5" customHeight="1">
      <c r="A1888" s="41" t="s">
        <v>1219</v>
      </c>
      <c r="B1888" s="44">
        <v>46147.0</v>
      </c>
      <c r="C1888" s="46" t="s">
        <v>1192</v>
      </c>
      <c r="D1888" s="48" t="s">
        <v>3402</v>
      </c>
      <c r="E1888" s="51">
        <v>2.0260000000081E14</v>
      </c>
      <c r="F1888" s="53" t="s">
        <v>430</v>
      </c>
      <c r="G1888" s="57">
        <f t="array" ref="G1888">IF(F1888&lt;&gt;"",INDEX(tb_MainDatabase[Barcode],MATCH(F1888,tb_MainDatabase[Link],0)),"")</f>
        <v>8857128012028</v>
      </c>
      <c r="H1888" s="62" t="str">
        <f t="array" ref="H1888">IF(F1888&lt;&gt;"",INDEX(tb_MainDatabase[Grand],MATCH(F1888,tb_MainDatabase[Link],0)),"")</f>
        <v>EDP</v>
      </c>
      <c r="I1888" s="62" t="str">
        <f t="array" ref="I1888">IF(F1888&lt;&gt;"",INDEX(tb_MainDatabase[Size],MATCH(F1888,tb_MainDatabase[Link],0)),"")</f>
        <v>10 ml.</v>
      </c>
      <c r="J1888" s="65">
        <v>1.0</v>
      </c>
      <c r="K1888" s="57">
        <f t="array" ref="K1888">IF(F1888&lt;&gt;"",INDEX(tb_MainDatabase[ราคา],MATCH(F1888,tb_MainDatabase[Link],0)),"")*J1888</f>
        <v>450</v>
      </c>
      <c r="L1888" s="65">
        <v>50.0</v>
      </c>
      <c r="M1888" s="57">
        <f t="shared" si="2"/>
        <v>400</v>
      </c>
      <c r="N1888" s="75">
        <f t="shared" si="3"/>
        <v>0</v>
      </c>
      <c r="O1888" s="77"/>
      <c r="P1888" s="107"/>
      <c r="Q1888" s="80"/>
      <c r="R1888" s="84">
        <f t="shared" si="4"/>
        <v>0</v>
      </c>
      <c r="S1888" s="84"/>
      <c r="T1888" s="84"/>
    </row>
    <row r="1889" ht="22.5" customHeight="1">
      <c r="A1889" s="41" t="s">
        <v>1219</v>
      </c>
      <c r="B1889" s="44">
        <v>46147.0</v>
      </c>
      <c r="C1889" s="46" t="s">
        <v>1192</v>
      </c>
      <c r="D1889" s="48" t="s">
        <v>3403</v>
      </c>
      <c r="E1889" s="51">
        <v>2.02600000000811E14</v>
      </c>
      <c r="F1889" s="53" t="s">
        <v>141</v>
      </c>
      <c r="G1889" s="57">
        <f t="array" ref="G1889">IF(F1889&lt;&gt;"",INDEX(tb_MainDatabase[Barcode],MATCH(F1889,tb_MainDatabase[Link],0)),"")</f>
        <v>8857128012037</v>
      </c>
      <c r="H1889" s="62" t="str">
        <f t="array" ref="H1889">IF(F1889&lt;&gt;"",INDEX(tb_MainDatabase[Grand],MATCH(F1889,tb_MainDatabase[Link],0)),"")</f>
        <v>EDP</v>
      </c>
      <c r="I1889" s="62" t="str">
        <f t="array" ref="I1889">IF(F1889&lt;&gt;"",INDEX(tb_MainDatabase[Size],MATCH(F1889,tb_MainDatabase[Link],0)),"")</f>
        <v>10 ml.</v>
      </c>
      <c r="J1889" s="65">
        <v>1.0</v>
      </c>
      <c r="K1889" s="57">
        <f t="array" ref="K1889">IF(F1889&lt;&gt;"",INDEX(tb_MainDatabase[ราคา],MATCH(F1889,tb_MainDatabase[Link],0)),"")*J1889</f>
        <v>450</v>
      </c>
      <c r="L1889" s="65">
        <v>50.0</v>
      </c>
      <c r="M1889" s="57">
        <f t="shared" si="2"/>
        <v>400</v>
      </c>
      <c r="N1889" s="75">
        <f t="shared" si="3"/>
        <v>400</v>
      </c>
      <c r="O1889" s="77" t="s">
        <v>133</v>
      </c>
      <c r="P1889" s="78">
        <v>46147.0</v>
      </c>
      <c r="Q1889" s="80">
        <v>0.6763888888888889</v>
      </c>
      <c r="R1889" s="84" t="str">
        <f t="shared" si="4"/>
        <v>1777972446229249269</v>
      </c>
      <c r="S1889" s="84"/>
      <c r="T1889" s="48" t="s">
        <v>67</v>
      </c>
    </row>
    <row r="1890" ht="22.5" customHeight="1">
      <c r="A1890" s="41" t="s">
        <v>1219</v>
      </c>
      <c r="B1890" s="44">
        <v>46147.0</v>
      </c>
      <c r="C1890" s="46" t="s">
        <v>1192</v>
      </c>
      <c r="D1890" s="48" t="s">
        <v>3404</v>
      </c>
      <c r="E1890" s="51">
        <v>2.02600000000812E14</v>
      </c>
      <c r="F1890" s="53" t="s">
        <v>255</v>
      </c>
      <c r="G1890" s="57">
        <f t="array" ref="G1890">IF(F1890&lt;&gt;"",INDEX(tb_MainDatabase[Barcode],MATCH(F1890,tb_MainDatabase[Link],0)),"")</f>
        <v>8857128012047</v>
      </c>
      <c r="H1890" s="62" t="str">
        <f t="array" ref="H1890">IF(F1890&lt;&gt;"",INDEX(tb_MainDatabase[Grand],MATCH(F1890,tb_MainDatabase[Link],0)),"")</f>
        <v>EDP</v>
      </c>
      <c r="I1890" s="62" t="str">
        <f t="array" ref="I1890">IF(F1890&lt;&gt;"",INDEX(tb_MainDatabase[Size],MATCH(F1890,tb_MainDatabase[Link],0)),"")</f>
        <v>10 ml.</v>
      </c>
      <c r="J1890" s="65">
        <v>1.0</v>
      </c>
      <c r="K1890" s="57">
        <f t="array" ref="K1890">IF(F1890&lt;&gt;"",INDEX(tb_MainDatabase[ราคา],MATCH(F1890,tb_MainDatabase[Link],0)),"")*J1890</f>
        <v>450</v>
      </c>
      <c r="L1890" s="65">
        <v>50.0</v>
      </c>
      <c r="M1890" s="57">
        <f t="shared" si="2"/>
        <v>400</v>
      </c>
      <c r="N1890" s="75">
        <f t="shared" si="3"/>
        <v>400</v>
      </c>
      <c r="O1890" s="77" t="s">
        <v>133</v>
      </c>
      <c r="P1890" s="78">
        <v>46147.0</v>
      </c>
      <c r="Q1890" s="80">
        <v>0.7347222222222223</v>
      </c>
      <c r="R1890" s="84" t="str">
        <f t="shared" si="4"/>
        <v>1777977451888238227</v>
      </c>
      <c r="S1890" s="84"/>
      <c r="T1890" s="48" t="s">
        <v>67</v>
      </c>
    </row>
    <row r="1891" ht="22.5" customHeight="1">
      <c r="A1891" s="41" t="s">
        <v>1219</v>
      </c>
      <c r="B1891" s="44">
        <v>46147.0</v>
      </c>
      <c r="C1891" s="46" t="s">
        <v>1192</v>
      </c>
      <c r="D1891" s="48" t="s">
        <v>3405</v>
      </c>
      <c r="E1891" s="51">
        <v>2.02600000000813E14</v>
      </c>
      <c r="F1891" s="53" t="s">
        <v>81</v>
      </c>
      <c r="G1891" s="57">
        <f t="array" ref="G1891">IF(F1891&lt;&gt;"",INDEX(tb_MainDatabase[Barcode],MATCH(F1891,tb_MainDatabase[Link],0)),"")</f>
        <v>8857128011119</v>
      </c>
      <c r="H1891" s="62" t="str">
        <f t="array" ref="H1891">IF(F1891&lt;&gt;"",INDEX(tb_MainDatabase[Grand],MATCH(F1891,tb_MainDatabase[Link],0)),"")</f>
        <v>EDP</v>
      </c>
      <c r="I1891" s="62" t="str">
        <f t="array" ref="I1891">IF(F1891&lt;&gt;"",INDEX(tb_MainDatabase[Size],MATCH(F1891,tb_MainDatabase[Link],0)),"")</f>
        <v>50 ml.</v>
      </c>
      <c r="J1891" s="65">
        <v>1.0</v>
      </c>
      <c r="K1891" s="57">
        <f t="array" ref="K1891">IF(F1891&lt;&gt;"",INDEX(tb_MainDatabase[ราคา],MATCH(F1891,tb_MainDatabase[Link],0)),"")*J1891</f>
        <v>1890</v>
      </c>
      <c r="L1891" s="65">
        <v>200.0</v>
      </c>
      <c r="M1891" s="57">
        <f t="shared" si="2"/>
        <v>1690</v>
      </c>
      <c r="N1891" s="75">
        <f t="shared" si="3"/>
        <v>1690</v>
      </c>
      <c r="O1891" s="77" t="s">
        <v>370</v>
      </c>
      <c r="P1891" s="78">
        <v>46147.0</v>
      </c>
      <c r="Q1891" s="80">
        <v>0.8791666666666667</v>
      </c>
      <c r="R1891" s="84" t="str">
        <f t="shared" si="4"/>
        <v>1777989995688920734</v>
      </c>
      <c r="S1891" s="84"/>
      <c r="T1891" s="48" t="s">
        <v>67</v>
      </c>
    </row>
    <row r="1892" ht="22.5" customHeight="1">
      <c r="A1892" s="41" t="s">
        <v>1219</v>
      </c>
      <c r="B1892" s="44">
        <v>46147.0</v>
      </c>
      <c r="C1892" s="46" t="s">
        <v>1192</v>
      </c>
      <c r="D1892" s="48" t="s">
        <v>3405</v>
      </c>
      <c r="E1892" s="51">
        <v>2.02600000000813E14</v>
      </c>
      <c r="F1892" s="53" t="s">
        <v>120</v>
      </c>
      <c r="G1892" s="108">
        <f t="array" ref="G1892">IF(F1892&lt;&gt;"",INDEX(tb_MainDatabase[Barcode],MATCH(F1892,tb_MainDatabase[Link],0)),"")</f>
        <v>8857128012160</v>
      </c>
      <c r="H1892" s="62" t="str">
        <f t="array" ref="H1892">IF(F1892&lt;&gt;"",INDEX(tb_MainDatabase[Grand],MATCH(F1892,tb_MainDatabase[Link],0)),"")</f>
        <v>EDP</v>
      </c>
      <c r="I1892" s="62" t="str">
        <f t="array" ref="I1892">IF(F1892&lt;&gt;"",INDEX(tb_MainDatabase[Size],MATCH(F1892,tb_MainDatabase[Link],0)),"")</f>
        <v>10 ml.</v>
      </c>
      <c r="J1892" s="65">
        <v>1.0</v>
      </c>
      <c r="K1892" s="57">
        <f t="array" ref="K1892">IF(F1892&lt;&gt;"",INDEX(tb_MainDatabase[ราคา],MATCH(F1892,tb_MainDatabase[Link],0)),"")*J1892</f>
        <v>450</v>
      </c>
      <c r="L1892" s="65">
        <v>450.0</v>
      </c>
      <c r="M1892" s="57">
        <f t="shared" si="2"/>
        <v>0</v>
      </c>
      <c r="N1892" s="75">
        <f t="shared" si="3"/>
        <v>0</v>
      </c>
      <c r="O1892" s="77"/>
      <c r="P1892" s="107"/>
      <c r="Q1892" s="80"/>
      <c r="R1892" s="84">
        <f t="shared" si="4"/>
        <v>0</v>
      </c>
      <c r="S1892" s="84"/>
      <c r="T1892" s="84"/>
    </row>
    <row r="1893" ht="22.5" customHeight="1">
      <c r="A1893" s="41" t="s">
        <v>1219</v>
      </c>
      <c r="B1893" s="44">
        <v>46147.0</v>
      </c>
      <c r="C1893" s="46" t="s">
        <v>1192</v>
      </c>
      <c r="D1893" s="48" t="s">
        <v>3406</v>
      </c>
      <c r="E1893" s="51">
        <v>2.02600000000814E14</v>
      </c>
      <c r="F1893" s="53" t="s">
        <v>3407</v>
      </c>
      <c r="G1893" s="57">
        <f t="array" ref="G1893">IF(F1893&lt;&gt;"",INDEX(tb_MainDatabase[Barcode],MATCH(F1893,tb_MainDatabase[Link],0)),"")</f>
        <v>8857128012114</v>
      </c>
      <c r="H1893" s="62" t="str">
        <f t="array" ref="H1893">IF(F1893&lt;&gt;"",INDEX(tb_MainDatabase[Grand],MATCH(F1893,tb_MainDatabase[Link],0)),"")</f>
        <v>EDP+</v>
      </c>
      <c r="I1893" s="62" t="str">
        <f t="array" ref="I1893">IF(F1893&lt;&gt;"",INDEX(tb_MainDatabase[Size],MATCH(F1893,tb_MainDatabase[Link],0)),"")</f>
        <v>10 ml.</v>
      </c>
      <c r="J1893" s="65">
        <v>1.0</v>
      </c>
      <c r="K1893" s="57">
        <f t="array" ref="K1893">IF(F1893&lt;&gt;"",INDEX(tb_MainDatabase[ราคา],MATCH(F1893,tb_MainDatabase[Link],0)),"")*J1893</f>
        <v>650</v>
      </c>
      <c r="L1893" s="65">
        <v>50.0</v>
      </c>
      <c r="M1893" s="57">
        <f t="shared" si="2"/>
        <v>600</v>
      </c>
      <c r="N1893" s="75">
        <f t="shared" si="3"/>
        <v>1200</v>
      </c>
      <c r="O1893" s="77" t="s">
        <v>370</v>
      </c>
      <c r="P1893" s="78">
        <v>46147.0</v>
      </c>
      <c r="Q1893" s="80">
        <v>0.8979166666666667</v>
      </c>
      <c r="R1893" s="84" t="str">
        <f t="shared" si="4"/>
        <v>1777991568781158940</v>
      </c>
      <c r="S1893" s="84"/>
      <c r="T1893" s="48" t="s">
        <v>67</v>
      </c>
    </row>
    <row r="1894" ht="22.5" customHeight="1">
      <c r="A1894" s="41" t="s">
        <v>1219</v>
      </c>
      <c r="B1894" s="44">
        <v>46147.0</v>
      </c>
      <c r="C1894" s="46" t="s">
        <v>1192</v>
      </c>
      <c r="D1894" s="48" t="s">
        <v>3406</v>
      </c>
      <c r="E1894" s="51">
        <v>2.02600000000814E14</v>
      </c>
      <c r="F1894" s="53" t="s">
        <v>400</v>
      </c>
      <c r="G1894" s="57">
        <f t="array" ref="G1894">IF(F1894&lt;&gt;"",INDEX(tb_MainDatabase[Barcode],MATCH(F1894,tb_MainDatabase[Link],0)),"")</f>
        <v>8857128012122</v>
      </c>
      <c r="H1894" s="62" t="str">
        <f t="array" ref="H1894">IF(F1894&lt;&gt;"",INDEX(tb_MainDatabase[Grand],MATCH(F1894,tb_MainDatabase[Link],0)),"")</f>
        <v>EDP+</v>
      </c>
      <c r="I1894" s="62" t="str">
        <f t="array" ref="I1894">IF(F1894&lt;&gt;"",INDEX(tb_MainDatabase[Size],MATCH(F1894,tb_MainDatabase[Link],0)),"")</f>
        <v>10 ml.</v>
      </c>
      <c r="J1894" s="65">
        <v>1.0</v>
      </c>
      <c r="K1894" s="57">
        <f t="array" ref="K1894">IF(F1894&lt;&gt;"",INDEX(tb_MainDatabase[ราคา],MATCH(F1894,tb_MainDatabase[Link],0)),"")*J1894</f>
        <v>650</v>
      </c>
      <c r="L1894" s="65">
        <v>50.0</v>
      </c>
      <c r="M1894" s="57">
        <f t="shared" si="2"/>
        <v>600</v>
      </c>
      <c r="N1894" s="75">
        <f t="shared" si="3"/>
        <v>0</v>
      </c>
      <c r="O1894" s="77"/>
      <c r="P1894" s="107"/>
      <c r="Q1894" s="80"/>
      <c r="R1894" s="84">
        <f t="shared" si="4"/>
        <v>0</v>
      </c>
      <c r="S1894" s="84"/>
      <c r="T1894" s="84"/>
    </row>
    <row r="1895" ht="22.5" customHeight="1">
      <c r="A1895" s="41" t="s">
        <v>1219</v>
      </c>
      <c r="B1895" s="44">
        <v>46147.0</v>
      </c>
      <c r="C1895" s="46" t="s">
        <v>1192</v>
      </c>
      <c r="D1895" s="48" t="s">
        <v>3406</v>
      </c>
      <c r="E1895" s="51">
        <v>2.02600000000814E14</v>
      </c>
      <c r="F1895" s="53" t="s">
        <v>3408</v>
      </c>
      <c r="G1895" s="57">
        <f t="array" ref="G1895">IF(F1895&lt;&gt;"",INDEX(tb_MainDatabase[Barcode],MATCH(F1895,tb_MainDatabase[Link],0)),"")</f>
        <v>8857128012059</v>
      </c>
      <c r="H1895" s="62" t="str">
        <f t="array" ref="H1895">IF(F1895&lt;&gt;"",INDEX(tb_MainDatabase[Grand],MATCH(F1895,tb_MainDatabase[Link],0)),"")</f>
        <v>EDP</v>
      </c>
      <c r="I1895" s="62" t="str">
        <f t="array" ref="I1895">IF(F1895&lt;&gt;"",INDEX(tb_MainDatabase[Size],MATCH(F1895,tb_MainDatabase[Link],0)),"")</f>
        <v>4 ml.</v>
      </c>
      <c r="J1895" s="65">
        <v>1.0</v>
      </c>
      <c r="K1895" s="57">
        <f t="array" ref="K1895">IF(F1895&lt;&gt;"",INDEX(tb_MainDatabase[ราคา],MATCH(F1895,tb_MainDatabase[Link],0)),"")*J1895</f>
        <v>179</v>
      </c>
      <c r="L1895" s="65">
        <v>179.0</v>
      </c>
      <c r="M1895" s="57">
        <f t="shared" si="2"/>
        <v>0</v>
      </c>
      <c r="N1895" s="75">
        <f t="shared" si="3"/>
        <v>0</v>
      </c>
      <c r="O1895" s="77"/>
      <c r="P1895" s="107"/>
      <c r="Q1895" s="80"/>
      <c r="R1895" s="84">
        <f t="shared" si="4"/>
        <v>0</v>
      </c>
      <c r="S1895" s="84"/>
      <c r="T1895" s="84"/>
    </row>
    <row r="1896" ht="22.5" customHeight="1">
      <c r="A1896" s="41" t="s">
        <v>1219</v>
      </c>
      <c r="B1896" s="44">
        <v>46148.0</v>
      </c>
      <c r="C1896" s="46" t="s">
        <v>1667</v>
      </c>
      <c r="D1896" s="48" t="s">
        <v>3409</v>
      </c>
      <c r="E1896" s="51">
        <v>2.02600000000815E14</v>
      </c>
      <c r="F1896" s="53" t="s">
        <v>1089</v>
      </c>
      <c r="G1896" s="57">
        <f t="array" ref="G1896">IF(F1896&lt;&gt;"",INDEX(tb_MainDatabase[Barcode],MATCH(F1896,tb_MainDatabase[Link],0)),"")</f>
        <v>8857128011294</v>
      </c>
      <c r="H1896" s="62" t="str">
        <f t="array" ref="H1896">IF(F1896&lt;&gt;"",INDEX(tb_MainDatabase[Grand],MATCH(F1896,tb_MainDatabase[Link],0)),"")</f>
        <v>EDP</v>
      </c>
      <c r="I1896" s="62" t="str">
        <f t="array" ref="I1896">IF(F1896&lt;&gt;"",INDEX(tb_MainDatabase[Size],MATCH(F1896,tb_MainDatabase[Link],0)),"")</f>
        <v>50 ml.</v>
      </c>
      <c r="J1896" s="65">
        <v>1.0</v>
      </c>
      <c r="K1896" s="57">
        <f t="array" ref="K1896">IF(F1896&lt;&gt;"",INDEX(tb_MainDatabase[ราคา],MATCH(F1896,tb_MainDatabase[Link],0)),"")*J1896</f>
        <v>1890</v>
      </c>
      <c r="L1896" s="65">
        <v>200.0</v>
      </c>
      <c r="M1896" s="57">
        <f t="shared" si="2"/>
        <v>1690</v>
      </c>
      <c r="N1896" s="75">
        <f t="shared" si="3"/>
        <v>1690</v>
      </c>
      <c r="O1896" s="77" t="s">
        <v>370</v>
      </c>
      <c r="P1896" s="78">
        <v>46148.0</v>
      </c>
      <c r="Q1896" s="80">
        <v>0.4652777777777778</v>
      </c>
      <c r="R1896" s="84" t="str">
        <f t="shared" si="4"/>
        <v>1778040490232918286</v>
      </c>
      <c r="S1896" s="84"/>
      <c r="T1896" s="48" t="s">
        <v>67</v>
      </c>
    </row>
    <row r="1897" ht="22.5" customHeight="1">
      <c r="A1897" s="41" t="s">
        <v>1219</v>
      </c>
      <c r="B1897" s="44">
        <v>46148.0</v>
      </c>
      <c r="C1897" s="46" t="s">
        <v>1667</v>
      </c>
      <c r="D1897" s="48" t="s">
        <v>3409</v>
      </c>
      <c r="E1897" s="51">
        <v>2.02600000000815E14</v>
      </c>
      <c r="F1897" s="53" t="s">
        <v>1862</v>
      </c>
      <c r="G1897" s="57">
        <f t="array" ref="G1897">IF(F1897&lt;&gt;"",INDEX(tb_MainDatabase[Barcode],MATCH(F1897,tb_MainDatabase[Link],0)),"")</f>
        <v>8857128012051</v>
      </c>
      <c r="H1897" s="62" t="str">
        <f t="array" ref="H1897">IF(F1897&lt;&gt;"",INDEX(tb_MainDatabase[Grand],MATCH(F1897,tb_MainDatabase[Link],0)),"")</f>
        <v>EDP</v>
      </c>
      <c r="I1897" s="62" t="str">
        <f t="array" ref="I1897">IF(F1897&lt;&gt;"",INDEX(tb_MainDatabase[Size],MATCH(F1897,tb_MainDatabase[Link],0)),"")</f>
        <v>10 ml.</v>
      </c>
      <c r="J1897" s="65">
        <v>1.0</v>
      </c>
      <c r="K1897" s="57">
        <f t="array" ref="K1897">IF(F1897&lt;&gt;"",INDEX(tb_MainDatabase[ราคา],MATCH(F1897,tb_MainDatabase[Link],0)),"")*J1897</f>
        <v>450</v>
      </c>
      <c r="L1897" s="65">
        <v>450.0</v>
      </c>
      <c r="M1897" s="57">
        <f t="shared" si="2"/>
        <v>0</v>
      </c>
      <c r="N1897" s="75">
        <f t="shared" si="3"/>
        <v>0</v>
      </c>
      <c r="O1897" s="77"/>
      <c r="P1897" s="107"/>
      <c r="Q1897" s="80"/>
      <c r="R1897" s="84">
        <f t="shared" si="4"/>
        <v>0</v>
      </c>
      <c r="S1897" s="84"/>
      <c r="T1897" s="84"/>
    </row>
    <row r="1898" ht="22.5" customHeight="1">
      <c r="A1898" s="41" t="s">
        <v>1219</v>
      </c>
      <c r="B1898" s="44">
        <v>46148.0</v>
      </c>
      <c r="C1898" s="46" t="s">
        <v>1667</v>
      </c>
      <c r="D1898" s="48" t="s">
        <v>3410</v>
      </c>
      <c r="E1898" s="51">
        <v>2.02600000000816E14</v>
      </c>
      <c r="F1898" s="53" t="s">
        <v>2320</v>
      </c>
      <c r="G1898" s="108">
        <f t="array" ref="G1898">IF(F1898&lt;&gt;"",INDEX(tb_MainDatabase[Barcode],MATCH(F1898,tb_MainDatabase[Link],0)),"")</f>
        <v>8857128011638</v>
      </c>
      <c r="H1898" s="62" t="str">
        <f t="array" ref="H1898">IF(F1898&lt;&gt;"",INDEX(tb_MainDatabase[Grand],MATCH(F1898,tb_MainDatabase[Link],0)),"")</f>
        <v>EDP</v>
      </c>
      <c r="I1898" s="62" t="str">
        <f t="array" ref="I1898">IF(F1898&lt;&gt;"",INDEX(tb_MainDatabase[Size],MATCH(F1898,tb_MainDatabase[Link],0)),"")</f>
        <v>50 ml.</v>
      </c>
      <c r="J1898" s="65">
        <v>1.0</v>
      </c>
      <c r="K1898" s="57">
        <f t="array" ref="K1898">IF(F1898&lt;&gt;"",INDEX(tb_MainDatabase[ราคา],MATCH(F1898,tb_MainDatabase[Link],0)),"")*J1898</f>
        <v>1890</v>
      </c>
      <c r="L1898" s="65">
        <v>200.0</v>
      </c>
      <c r="M1898" s="57">
        <f t="shared" si="2"/>
        <v>1690</v>
      </c>
      <c r="N1898" s="75">
        <f t="shared" si="3"/>
        <v>1690</v>
      </c>
      <c r="O1898" s="77" t="s">
        <v>370</v>
      </c>
      <c r="P1898" s="78">
        <v>46148.0</v>
      </c>
      <c r="Q1898" s="80">
        <v>0.54375</v>
      </c>
      <c r="R1898" s="84" t="str">
        <f t="shared" si="4"/>
        <v>1778047194326571308</v>
      </c>
      <c r="S1898" s="84"/>
      <c r="T1898" s="48" t="s">
        <v>67</v>
      </c>
    </row>
    <row r="1899" ht="22.5" customHeight="1">
      <c r="A1899" s="41" t="s">
        <v>1219</v>
      </c>
      <c r="B1899" s="44">
        <v>46148.0</v>
      </c>
      <c r="C1899" s="46" t="s">
        <v>1667</v>
      </c>
      <c r="D1899" s="48" t="s">
        <v>3410</v>
      </c>
      <c r="E1899" s="51">
        <v>2.02600000000816E14</v>
      </c>
      <c r="F1899" s="53" t="s">
        <v>252</v>
      </c>
      <c r="G1899" s="57">
        <f t="array" ref="G1899">IF(F1899&lt;&gt;"",INDEX(tb_MainDatabase[Barcode],MATCH(F1899,tb_MainDatabase[Link],0)),"")</f>
        <v>8857128012035</v>
      </c>
      <c r="H1899" s="62" t="str">
        <f t="array" ref="H1899">IF(F1899&lt;&gt;"",INDEX(tb_MainDatabase[Grand],MATCH(F1899,tb_MainDatabase[Link],0)),"")</f>
        <v>EDP</v>
      </c>
      <c r="I1899" s="62" t="str">
        <f t="array" ref="I1899">IF(F1899&lt;&gt;"",INDEX(tb_MainDatabase[Size],MATCH(F1899,tb_MainDatabase[Link],0)),"")</f>
        <v>10 ml.</v>
      </c>
      <c r="J1899" s="65">
        <v>1.0</v>
      </c>
      <c r="K1899" s="57">
        <f t="array" ref="K1899">IF(F1899&lt;&gt;"",INDEX(tb_MainDatabase[ราคา],MATCH(F1899,tb_MainDatabase[Link],0)),"")*J1899</f>
        <v>450</v>
      </c>
      <c r="L1899" s="65">
        <v>450.0</v>
      </c>
      <c r="M1899" s="57">
        <f t="shared" si="2"/>
        <v>0</v>
      </c>
      <c r="N1899" s="75">
        <f t="shared" si="3"/>
        <v>0</v>
      </c>
      <c r="O1899" s="77"/>
      <c r="P1899" s="107"/>
      <c r="Q1899" s="80"/>
      <c r="R1899" s="84">
        <f t="shared" si="4"/>
        <v>0</v>
      </c>
      <c r="S1899" s="84"/>
      <c r="T1899" s="84"/>
    </row>
    <row r="1900" ht="22.5" customHeight="1">
      <c r="A1900" s="41" t="s">
        <v>1219</v>
      </c>
      <c r="B1900" s="44">
        <v>46148.0</v>
      </c>
      <c r="C1900" s="46" t="s">
        <v>1667</v>
      </c>
      <c r="D1900" s="48" t="s">
        <v>3411</v>
      </c>
      <c r="E1900" s="51">
        <v>2.02600000000817E14</v>
      </c>
      <c r="F1900" s="53" t="s">
        <v>77</v>
      </c>
      <c r="G1900" s="57">
        <f t="array" ref="G1900">IF(F1900&lt;&gt;"",INDEX(tb_MainDatabase[Barcode],MATCH(F1900,tb_MainDatabase[Link],0)),"")</f>
        <v>8857128012030</v>
      </c>
      <c r="H1900" s="62" t="str">
        <f t="array" ref="H1900">IF(F1900&lt;&gt;"",INDEX(tb_MainDatabase[Grand],MATCH(F1900,tb_MainDatabase[Link],0)),"")</f>
        <v>EDP</v>
      </c>
      <c r="I1900" s="62" t="str">
        <f t="array" ref="I1900">IF(F1900&lt;&gt;"",INDEX(tb_MainDatabase[Size],MATCH(F1900,tb_MainDatabase[Link],0)),"")</f>
        <v>10 ml.</v>
      </c>
      <c r="J1900" s="65">
        <v>1.0</v>
      </c>
      <c r="K1900" s="57">
        <f t="array" ref="K1900">IF(F1900&lt;&gt;"",INDEX(tb_MainDatabase[ราคา],MATCH(F1900,tb_MainDatabase[Link],0)),"")*J1900</f>
        <v>450</v>
      </c>
      <c r="L1900" s="65">
        <v>50.0</v>
      </c>
      <c r="M1900" s="57">
        <f t="shared" si="2"/>
        <v>400</v>
      </c>
      <c r="N1900" s="75">
        <f t="shared" si="3"/>
        <v>400</v>
      </c>
      <c r="O1900" s="77" t="s">
        <v>133</v>
      </c>
      <c r="P1900" s="78">
        <v>46148.0</v>
      </c>
      <c r="Q1900" s="80">
        <v>0.5819444444444445</v>
      </c>
      <c r="R1900" s="84" t="str">
        <f t="shared" si="4"/>
        <v>1778050700188781022</v>
      </c>
      <c r="S1900" s="84"/>
      <c r="T1900" s="48" t="s">
        <v>67</v>
      </c>
    </row>
    <row r="1901" ht="22.5" customHeight="1">
      <c r="A1901" s="41" t="s">
        <v>1219</v>
      </c>
      <c r="B1901" s="44">
        <v>46149.0</v>
      </c>
      <c r="C1901" s="46" t="s">
        <v>1192</v>
      </c>
      <c r="D1901" s="48" t="s">
        <v>3412</v>
      </c>
      <c r="E1901" s="51">
        <v>2.02600000000818E14</v>
      </c>
      <c r="F1901" s="53" t="s">
        <v>132</v>
      </c>
      <c r="G1901" s="108">
        <f t="array" ref="G1901">IF(F1901&lt;&gt;"",INDEX(tb_MainDatabase[Barcode],MATCH(F1901,tb_MainDatabase[Link],0)),"")</f>
        <v>8857128011621</v>
      </c>
      <c r="H1901" s="62" t="str">
        <f t="array" ref="H1901">IF(F1901&lt;&gt;"",INDEX(tb_MainDatabase[Grand],MATCH(F1901,tb_MainDatabase[Link],0)),"")</f>
        <v>EDP</v>
      </c>
      <c r="I1901" s="62" t="str">
        <f t="array" ref="I1901">IF(F1901&lt;&gt;"",INDEX(tb_MainDatabase[Size],MATCH(F1901,tb_MainDatabase[Link],0)),"")</f>
        <v>50 ml.</v>
      </c>
      <c r="J1901" s="65">
        <v>1.0</v>
      </c>
      <c r="K1901" s="57">
        <f t="array" ref="K1901">IF(F1901&lt;&gt;"",INDEX(tb_MainDatabase[ราคา],MATCH(F1901,tb_MainDatabase[Link],0)),"")*J1901</f>
        <v>1890</v>
      </c>
      <c r="L1901" s="65">
        <v>200.0</v>
      </c>
      <c r="M1901" s="57">
        <f t="shared" si="2"/>
        <v>1690</v>
      </c>
      <c r="N1901" s="75">
        <f t="shared" si="3"/>
        <v>5260</v>
      </c>
      <c r="O1901" s="77" t="s">
        <v>60</v>
      </c>
      <c r="P1901" s="78">
        <v>46149.0</v>
      </c>
      <c r="Q1901" s="80">
        <v>0.4826388888888889</v>
      </c>
      <c r="R1901" s="84" t="str">
        <f t="shared" si="4"/>
        <v>1778128400932407074</v>
      </c>
      <c r="S1901" s="84"/>
      <c r="T1901" s="48" t="s">
        <v>67</v>
      </c>
    </row>
    <row r="1902" ht="22.5" customHeight="1">
      <c r="A1902" s="41" t="s">
        <v>1219</v>
      </c>
      <c r="B1902" s="44">
        <v>46149.0</v>
      </c>
      <c r="C1902" s="46" t="s">
        <v>1192</v>
      </c>
      <c r="D1902" s="48" t="s">
        <v>3412</v>
      </c>
      <c r="E1902" s="51">
        <v>2.02600000000818E14</v>
      </c>
      <c r="F1902" s="53" t="s">
        <v>451</v>
      </c>
      <c r="G1902" s="57">
        <f t="array" ref="G1902">IF(F1902&lt;&gt;"",INDEX(tb_MainDatabase[Barcode],MATCH(F1902,tb_MainDatabase[Link],0)),"")</f>
        <v>8857128011867</v>
      </c>
      <c r="H1902" s="62" t="str">
        <f t="array" ref="H1902">IF(F1902&lt;&gt;"",INDEX(tb_MainDatabase[Grand],MATCH(F1902,tb_MainDatabase[Link],0)),"")</f>
        <v>EDP</v>
      </c>
      <c r="I1902" s="62" t="str">
        <f t="array" ref="I1902">IF(F1902&lt;&gt;"",INDEX(tb_MainDatabase[Size],MATCH(F1902,tb_MainDatabase[Link],0)),"")</f>
        <v>30 ml.</v>
      </c>
      <c r="J1902" s="65">
        <v>2.0</v>
      </c>
      <c r="K1902" s="57">
        <f t="array" ref="K1902">IF(F1902&lt;&gt;"",INDEX(tb_MainDatabase[ราคา],MATCH(F1902,tb_MainDatabase[Link],0)),"")*J1902</f>
        <v>2580</v>
      </c>
      <c r="L1902" s="65">
        <v>100.0</v>
      </c>
      <c r="M1902" s="57">
        <f t="shared" si="2"/>
        <v>2380</v>
      </c>
      <c r="N1902" s="75">
        <f t="shared" si="3"/>
        <v>0</v>
      </c>
      <c r="O1902" s="77"/>
      <c r="P1902" s="107"/>
      <c r="Q1902" s="80"/>
      <c r="R1902" s="84">
        <f t="shared" si="4"/>
        <v>0</v>
      </c>
      <c r="S1902" s="84"/>
      <c r="T1902" s="84"/>
    </row>
    <row r="1903" ht="22.5" customHeight="1">
      <c r="A1903" s="41" t="s">
        <v>1219</v>
      </c>
      <c r="B1903" s="44">
        <v>46149.0</v>
      </c>
      <c r="C1903" s="46" t="s">
        <v>1192</v>
      </c>
      <c r="D1903" s="48" t="s">
        <v>3412</v>
      </c>
      <c r="E1903" s="51">
        <v>2.02600000000818E14</v>
      </c>
      <c r="F1903" s="53" t="s">
        <v>1781</v>
      </c>
      <c r="G1903" s="108">
        <f t="array" ref="G1903">IF(F1903&lt;&gt;"",INDEX(tb_MainDatabase[Barcode],MATCH(F1903,tb_MainDatabase[Link],0)),"")</f>
        <v>8857128012153</v>
      </c>
      <c r="H1903" s="62" t="str">
        <f t="array" ref="H1903">IF(F1903&lt;&gt;"",INDEX(tb_MainDatabase[Grand],MATCH(F1903,tb_MainDatabase[Link],0)),"")</f>
        <v>EDP</v>
      </c>
      <c r="I1903" s="62" t="str">
        <f t="array" ref="I1903">IF(F1903&lt;&gt;"",INDEX(tb_MainDatabase[Size],MATCH(F1903,tb_MainDatabase[Link],0)),"")</f>
        <v>30 ml.</v>
      </c>
      <c r="J1903" s="65">
        <v>1.0</v>
      </c>
      <c r="K1903" s="57">
        <f t="array" ref="K1903">IF(F1903&lt;&gt;"",INDEX(tb_MainDatabase[ราคา],MATCH(F1903,tb_MainDatabase[Link],0)),"")*J1903</f>
        <v>1290</v>
      </c>
      <c r="L1903" s="65">
        <v>100.0</v>
      </c>
      <c r="M1903" s="57">
        <f t="shared" si="2"/>
        <v>1190</v>
      </c>
      <c r="N1903" s="75">
        <f t="shared" si="3"/>
        <v>0</v>
      </c>
      <c r="O1903" s="77"/>
      <c r="P1903" s="107"/>
      <c r="Q1903" s="80"/>
      <c r="R1903" s="84">
        <f t="shared" si="4"/>
        <v>0</v>
      </c>
      <c r="S1903" s="84"/>
      <c r="T1903" s="84"/>
    </row>
    <row r="1904" ht="22.5" customHeight="1">
      <c r="A1904" s="41" t="s">
        <v>1219</v>
      </c>
      <c r="B1904" s="44">
        <v>46149.0</v>
      </c>
      <c r="C1904" s="46" t="s">
        <v>1192</v>
      </c>
      <c r="D1904" s="48" t="s">
        <v>3412</v>
      </c>
      <c r="E1904" s="51">
        <v>2.02600000000818E14</v>
      </c>
      <c r="F1904" s="53" t="s">
        <v>94</v>
      </c>
      <c r="G1904" s="57">
        <f t="array" ref="G1904">IF(F1904&lt;&gt;"",INDEX(tb_MainDatabase[Barcode],MATCH(F1904,tb_MainDatabase[Link],0)),"")</f>
        <v>8857128012039</v>
      </c>
      <c r="H1904" s="62" t="str">
        <f t="array" ref="H1904">IF(F1904&lt;&gt;"",INDEX(tb_MainDatabase[Grand],MATCH(F1904,tb_MainDatabase[Link],0)),"")</f>
        <v>EDP</v>
      </c>
      <c r="I1904" s="62" t="str">
        <f t="array" ref="I1904">IF(F1904&lt;&gt;"",INDEX(tb_MainDatabase[Size],MATCH(F1904,tb_MainDatabase[Link],0)),"")</f>
        <v>10 ml.</v>
      </c>
      <c r="J1904" s="65">
        <v>1.0</v>
      </c>
      <c r="K1904" s="57">
        <f t="array" ref="K1904">IF(F1904&lt;&gt;"",INDEX(tb_MainDatabase[ราคา],MATCH(F1904,tb_MainDatabase[Link],0)),"")*J1904</f>
        <v>450</v>
      </c>
      <c r="L1904" s="65">
        <v>450.0</v>
      </c>
      <c r="M1904" s="57">
        <f t="shared" si="2"/>
        <v>0</v>
      </c>
      <c r="N1904" s="75">
        <f t="shared" si="3"/>
        <v>0</v>
      </c>
      <c r="O1904" s="77"/>
      <c r="P1904" s="107"/>
      <c r="Q1904" s="80"/>
      <c r="R1904" s="84">
        <f t="shared" si="4"/>
        <v>0</v>
      </c>
      <c r="S1904" s="84"/>
      <c r="T1904" s="84"/>
    </row>
    <row r="1905" ht="22.5" customHeight="1">
      <c r="A1905" s="41" t="s">
        <v>1219</v>
      </c>
      <c r="B1905" s="44">
        <v>46149.0</v>
      </c>
      <c r="C1905" s="46" t="s">
        <v>1192</v>
      </c>
      <c r="D1905" s="48" t="s">
        <v>3412</v>
      </c>
      <c r="E1905" s="51">
        <v>2.02600000000818E14</v>
      </c>
      <c r="F1905" s="53" t="s">
        <v>224</v>
      </c>
      <c r="G1905" s="57">
        <f t="array" ref="G1905">IF(F1905&lt;&gt;"",INDEX(tb_MainDatabase[Barcode],MATCH(F1905,tb_MainDatabase[Link],0)),"")</f>
        <v>8857128012053</v>
      </c>
      <c r="H1905" s="62" t="str">
        <f t="array" ref="H1905">IF(F1905&lt;&gt;"",INDEX(tb_MainDatabase[Grand],MATCH(F1905,tb_MainDatabase[Link],0)),"")</f>
        <v>EDP</v>
      </c>
      <c r="I1905" s="62" t="str">
        <f t="array" ref="I1905">IF(F1905&lt;&gt;"",INDEX(tb_MainDatabase[Size],MATCH(F1905,tb_MainDatabase[Link],0)),"")</f>
        <v>10 ml.</v>
      </c>
      <c r="J1905" s="65">
        <v>1.0</v>
      </c>
      <c r="K1905" s="57">
        <f t="array" ref="K1905">IF(F1905&lt;&gt;"",INDEX(tb_MainDatabase[ราคา],MATCH(F1905,tb_MainDatabase[Link],0)),"")*J1905</f>
        <v>450</v>
      </c>
      <c r="L1905" s="65">
        <v>450.0</v>
      </c>
      <c r="M1905" s="57">
        <f t="shared" si="2"/>
        <v>0</v>
      </c>
      <c r="N1905" s="75">
        <f t="shared" si="3"/>
        <v>0</v>
      </c>
      <c r="O1905" s="77"/>
      <c r="P1905" s="107"/>
      <c r="Q1905" s="80"/>
      <c r="R1905" s="84">
        <f t="shared" si="4"/>
        <v>0</v>
      </c>
      <c r="S1905" s="84"/>
      <c r="T1905" s="84"/>
    </row>
    <row r="1906" ht="22.5" customHeight="1">
      <c r="A1906" s="41" t="s">
        <v>1219</v>
      </c>
      <c r="B1906" s="44">
        <v>46149.0</v>
      </c>
      <c r="C1906" s="46" t="s">
        <v>1192</v>
      </c>
      <c r="D1906" s="48" t="s">
        <v>3412</v>
      </c>
      <c r="E1906" s="51">
        <v>2.02600000000818E14</v>
      </c>
      <c r="F1906" s="53" t="s">
        <v>1100</v>
      </c>
      <c r="G1906" s="57">
        <f t="array" ref="G1906">IF(F1906&lt;&gt;"",INDEX(tb_MainDatabase[Barcode],MATCH(F1906,tb_MainDatabase[Link],0)),"")</f>
        <v>8857128011263</v>
      </c>
      <c r="H1906" s="62" t="str">
        <f t="array" ref="H1906">IF(F1906&lt;&gt;"",INDEX(tb_MainDatabase[Grand],MATCH(F1906,tb_MainDatabase[Link],0)),"")</f>
        <v>EDP</v>
      </c>
      <c r="I1906" s="62" t="str">
        <f t="array" ref="I1906">IF(F1906&lt;&gt;"",INDEX(tb_MainDatabase[Size],MATCH(F1906,tb_MainDatabase[Link],0)),"")</f>
        <v>10 ml.</v>
      </c>
      <c r="J1906" s="65">
        <v>1.0</v>
      </c>
      <c r="K1906" s="57">
        <f t="array" ref="K1906">IF(F1906&lt;&gt;"",INDEX(tb_MainDatabase[ราคา],MATCH(F1906,tb_MainDatabase[Link],0)),"")*J1906</f>
        <v>450</v>
      </c>
      <c r="L1906" s="65">
        <v>450.0</v>
      </c>
      <c r="M1906" s="57">
        <f t="shared" si="2"/>
        <v>0</v>
      </c>
      <c r="N1906" s="75">
        <f t="shared" si="3"/>
        <v>0</v>
      </c>
      <c r="O1906" s="77"/>
      <c r="P1906" s="107"/>
      <c r="Q1906" s="80"/>
      <c r="R1906" s="84">
        <f t="shared" si="4"/>
        <v>0</v>
      </c>
      <c r="S1906" s="84"/>
      <c r="T1906" s="84"/>
    </row>
    <row r="1907" ht="22.5" customHeight="1">
      <c r="A1907" s="41" t="s">
        <v>1219</v>
      </c>
      <c r="B1907" s="44">
        <v>46149.0</v>
      </c>
      <c r="C1907" s="46" t="s">
        <v>1192</v>
      </c>
      <c r="D1907" s="48" t="s">
        <v>3412</v>
      </c>
      <c r="E1907" s="51">
        <v>2.02600000000818E14</v>
      </c>
      <c r="F1907" s="53" t="s">
        <v>1501</v>
      </c>
      <c r="G1907" s="57">
        <f t="array" ref="G1907">IF(F1907&lt;&gt;"",INDEX(tb_MainDatabase[Barcode],MATCH(F1907,tb_MainDatabase[Link],0)),"")</f>
        <v>8857128012054</v>
      </c>
      <c r="H1907" s="62" t="str">
        <f t="array" ref="H1907">IF(F1907&lt;&gt;"",INDEX(tb_MainDatabase[Grand],MATCH(F1907,tb_MainDatabase[Link],0)),"")</f>
        <v>EDP</v>
      </c>
      <c r="I1907" s="62" t="str">
        <f t="array" ref="I1907">IF(F1907&lt;&gt;"",INDEX(tb_MainDatabase[Size],MATCH(F1907,tb_MainDatabase[Link],0)),"")</f>
        <v>4 ml.</v>
      </c>
      <c r="J1907" s="65">
        <v>1.0</v>
      </c>
      <c r="K1907" s="57">
        <f t="array" ref="K1907">IF(F1907&lt;&gt;"",INDEX(tb_MainDatabase[ราคา],MATCH(F1907,tb_MainDatabase[Link],0)),"")*J1907</f>
        <v>179</v>
      </c>
      <c r="L1907" s="65">
        <v>179.0</v>
      </c>
      <c r="M1907" s="57">
        <f t="shared" si="2"/>
        <v>0</v>
      </c>
      <c r="N1907" s="75">
        <f t="shared" si="3"/>
        <v>0</v>
      </c>
      <c r="O1907" s="77"/>
      <c r="P1907" s="107"/>
      <c r="Q1907" s="80"/>
      <c r="R1907" s="84">
        <f t="shared" si="4"/>
        <v>0</v>
      </c>
      <c r="S1907" s="84"/>
      <c r="T1907" s="84"/>
    </row>
    <row r="1908" ht="22.5" customHeight="1">
      <c r="A1908" s="41" t="s">
        <v>1219</v>
      </c>
      <c r="B1908" s="44">
        <v>46149.0</v>
      </c>
      <c r="C1908" s="46" t="s">
        <v>1192</v>
      </c>
      <c r="D1908" s="48" t="s">
        <v>3413</v>
      </c>
      <c r="E1908" s="51">
        <v>2.02600000000819E14</v>
      </c>
      <c r="F1908" s="53" t="s">
        <v>42</v>
      </c>
      <c r="G1908" s="57">
        <f t="array" ref="G1908">IF(F1908&lt;&gt;"",INDEX(tb_MainDatabase[Barcode],MATCH(F1908,tb_MainDatabase[Link],0)),"")</f>
        <v>8857128012020</v>
      </c>
      <c r="H1908" s="62" t="str">
        <f t="array" ref="H1908">IF(F1908&lt;&gt;"",INDEX(tb_MainDatabase[Grand],MATCH(F1908,tb_MainDatabase[Link],0)),"")</f>
        <v>EDP</v>
      </c>
      <c r="I1908" s="62" t="str">
        <f t="array" ref="I1908">IF(F1908&lt;&gt;"",INDEX(tb_MainDatabase[Size],MATCH(F1908,tb_MainDatabase[Link],0)),"")</f>
        <v>50 ml.</v>
      </c>
      <c r="J1908" s="65">
        <v>1.0</v>
      </c>
      <c r="K1908" s="57">
        <f t="array" ref="K1908">IF(F1908&lt;&gt;"",INDEX(tb_MainDatabase[ราคา],MATCH(F1908,tb_MainDatabase[Link],0)),"")*J1908</f>
        <v>1890</v>
      </c>
      <c r="L1908" s="65">
        <v>200.0</v>
      </c>
      <c r="M1908" s="57">
        <f t="shared" si="2"/>
        <v>1690</v>
      </c>
      <c r="N1908" s="75">
        <f t="shared" si="3"/>
        <v>1690</v>
      </c>
      <c r="O1908" s="77" t="s">
        <v>133</v>
      </c>
      <c r="P1908" s="78">
        <v>46149.0</v>
      </c>
      <c r="Q1908" s="80">
        <v>0.5673611111111111</v>
      </c>
      <c r="R1908" s="84" t="str">
        <f t="shared" si="4"/>
        <v>1778135814112359945</v>
      </c>
      <c r="S1908" s="84"/>
      <c r="T1908" s="48" t="s">
        <v>61</v>
      </c>
    </row>
    <row r="1909" ht="22.5" customHeight="1">
      <c r="A1909" s="41" t="s">
        <v>1219</v>
      </c>
      <c r="B1909" s="44">
        <v>46149.0</v>
      </c>
      <c r="C1909" s="46" t="s">
        <v>1192</v>
      </c>
      <c r="D1909" s="48" t="s">
        <v>3413</v>
      </c>
      <c r="E1909" s="51">
        <v>2.02600000000819E14</v>
      </c>
      <c r="F1909" s="53" t="s">
        <v>120</v>
      </c>
      <c r="G1909" s="108">
        <f t="array" ref="G1909">IF(F1909&lt;&gt;"",INDEX(tb_MainDatabase[Barcode],MATCH(F1909,tb_MainDatabase[Link],0)),"")</f>
        <v>8857128012160</v>
      </c>
      <c r="H1909" s="62" t="str">
        <f t="array" ref="H1909">IF(F1909&lt;&gt;"",INDEX(tb_MainDatabase[Grand],MATCH(F1909,tb_MainDatabase[Link],0)),"")</f>
        <v>EDP</v>
      </c>
      <c r="I1909" s="62" t="str">
        <f t="array" ref="I1909">IF(F1909&lt;&gt;"",INDEX(tb_MainDatabase[Size],MATCH(F1909,tb_MainDatabase[Link],0)),"")</f>
        <v>10 ml.</v>
      </c>
      <c r="J1909" s="65">
        <v>1.0</v>
      </c>
      <c r="K1909" s="57">
        <f t="array" ref="K1909">IF(F1909&lt;&gt;"",INDEX(tb_MainDatabase[ราคา],MATCH(F1909,tb_MainDatabase[Link],0)),"")*J1909</f>
        <v>450</v>
      </c>
      <c r="L1909" s="65">
        <v>450.0</v>
      </c>
      <c r="M1909" s="57">
        <f t="shared" si="2"/>
        <v>0</v>
      </c>
      <c r="N1909" s="75">
        <f t="shared" si="3"/>
        <v>0</v>
      </c>
      <c r="O1909" s="77"/>
      <c r="P1909" s="107"/>
      <c r="Q1909" s="80"/>
      <c r="R1909" s="84">
        <f t="shared" si="4"/>
        <v>0</v>
      </c>
      <c r="S1909" s="84"/>
      <c r="T1909" s="84"/>
    </row>
    <row r="1910" ht="22.5" customHeight="1">
      <c r="A1910" s="41" t="s">
        <v>1219</v>
      </c>
      <c r="B1910" s="44">
        <v>46149.0</v>
      </c>
      <c r="C1910" s="46" t="s">
        <v>1192</v>
      </c>
      <c r="D1910" s="48" t="s">
        <v>3414</v>
      </c>
      <c r="E1910" s="51">
        <v>2.0260000000082E14</v>
      </c>
      <c r="F1910" s="53" t="s">
        <v>1781</v>
      </c>
      <c r="G1910" s="108">
        <f t="array" ref="G1910">IF(F1910&lt;&gt;"",INDEX(tb_MainDatabase[Barcode],MATCH(F1910,tb_MainDatabase[Link],0)),"")</f>
        <v>8857128012153</v>
      </c>
      <c r="H1910" s="62" t="str">
        <f t="array" ref="H1910">IF(F1910&lt;&gt;"",INDEX(tb_MainDatabase[Grand],MATCH(F1910,tb_MainDatabase[Link],0)),"")</f>
        <v>EDP</v>
      </c>
      <c r="I1910" s="62" t="str">
        <f t="array" ref="I1910">IF(F1910&lt;&gt;"",INDEX(tb_MainDatabase[Size],MATCH(F1910,tb_MainDatabase[Link],0)),"")</f>
        <v>30 ml.</v>
      </c>
      <c r="J1910" s="65">
        <v>1.0</v>
      </c>
      <c r="K1910" s="57">
        <f t="array" ref="K1910">IF(F1910&lt;&gt;"",INDEX(tb_MainDatabase[ราคา],MATCH(F1910,tb_MainDatabase[Link],0)),"")*J1910</f>
        <v>1290</v>
      </c>
      <c r="L1910" s="65">
        <v>100.0</v>
      </c>
      <c r="M1910" s="57">
        <f t="shared" si="2"/>
        <v>1190</v>
      </c>
      <c r="N1910" s="75">
        <f t="shared" si="3"/>
        <v>1190</v>
      </c>
      <c r="O1910" s="77" t="s">
        <v>370</v>
      </c>
      <c r="P1910" s="78">
        <v>46149.0</v>
      </c>
      <c r="Q1910" s="80">
        <v>0.7368055555555556</v>
      </c>
      <c r="R1910" s="84" t="str">
        <f t="shared" si="4"/>
        <v>1778150481062660969</v>
      </c>
      <c r="S1910" s="84"/>
      <c r="T1910" s="48" t="s">
        <v>67</v>
      </c>
    </row>
    <row r="1911" ht="22.5" customHeight="1">
      <c r="A1911" s="41" t="s">
        <v>1219</v>
      </c>
      <c r="B1911" s="44">
        <v>46149.0</v>
      </c>
      <c r="C1911" s="46" t="s">
        <v>1192</v>
      </c>
      <c r="D1911" s="48" t="s">
        <v>3414</v>
      </c>
      <c r="E1911" s="51">
        <v>2.0260000000082E14</v>
      </c>
      <c r="F1911" s="53" t="s">
        <v>1501</v>
      </c>
      <c r="G1911" s="57">
        <f t="array" ref="G1911">IF(F1911&lt;&gt;"",INDEX(tb_MainDatabase[Barcode],MATCH(F1911,tb_MainDatabase[Link],0)),"")</f>
        <v>8857128012054</v>
      </c>
      <c r="H1911" s="62" t="str">
        <f t="array" ref="H1911">IF(F1911&lt;&gt;"",INDEX(tb_MainDatabase[Grand],MATCH(F1911,tb_MainDatabase[Link],0)),"")</f>
        <v>EDP</v>
      </c>
      <c r="I1911" s="62" t="str">
        <f t="array" ref="I1911">IF(F1911&lt;&gt;"",INDEX(tb_MainDatabase[Size],MATCH(F1911,tb_MainDatabase[Link],0)),"")</f>
        <v>4 ml.</v>
      </c>
      <c r="J1911" s="65">
        <v>1.0</v>
      </c>
      <c r="K1911" s="57">
        <f t="array" ref="K1911">IF(F1911&lt;&gt;"",INDEX(tb_MainDatabase[ราคา],MATCH(F1911,tb_MainDatabase[Link],0)),"")*J1911</f>
        <v>179</v>
      </c>
      <c r="L1911" s="65">
        <v>179.0</v>
      </c>
      <c r="M1911" s="57">
        <f t="shared" si="2"/>
        <v>0</v>
      </c>
      <c r="N1911" s="75">
        <f t="shared" si="3"/>
        <v>0</v>
      </c>
      <c r="O1911" s="77"/>
      <c r="P1911" s="107"/>
      <c r="Q1911" s="80"/>
      <c r="R1911" s="84">
        <f t="shared" si="4"/>
        <v>0</v>
      </c>
      <c r="S1911" s="84"/>
      <c r="T1911" s="84"/>
    </row>
    <row r="1912" ht="22.5" customHeight="1">
      <c r="A1912" s="41" t="s">
        <v>1219</v>
      </c>
      <c r="B1912" s="44">
        <v>46149.0</v>
      </c>
      <c r="C1912" s="46" t="s">
        <v>1192</v>
      </c>
      <c r="D1912" s="48" t="s">
        <v>3415</v>
      </c>
      <c r="E1912" s="51">
        <v>2.02600000000821E14</v>
      </c>
      <c r="F1912" s="53" t="s">
        <v>129</v>
      </c>
      <c r="G1912" s="57">
        <f t="array" ref="G1912">IF(F1912&lt;&gt;"",INDEX(tb_MainDatabase[Barcode],MATCH(F1912,tb_MainDatabase[Link],0)),"")</f>
        <v>8857128012034</v>
      </c>
      <c r="H1912" s="62" t="str">
        <f t="array" ref="H1912">IF(F1912&lt;&gt;"",INDEX(tb_MainDatabase[Grand],MATCH(F1912,tb_MainDatabase[Link],0)),"")</f>
        <v>EDP</v>
      </c>
      <c r="I1912" s="62" t="str">
        <f t="array" ref="I1912">IF(F1912&lt;&gt;"",INDEX(tb_MainDatabase[Size],MATCH(F1912,tb_MainDatabase[Link],0)),"")</f>
        <v>10 ml.</v>
      </c>
      <c r="J1912" s="65">
        <v>1.0</v>
      </c>
      <c r="K1912" s="57">
        <f t="array" ref="K1912">IF(F1912&lt;&gt;"",INDEX(tb_MainDatabase[ราคา],MATCH(F1912,tb_MainDatabase[Link],0)),"")*J1912</f>
        <v>450</v>
      </c>
      <c r="L1912" s="65">
        <v>50.0</v>
      </c>
      <c r="M1912" s="57">
        <f t="shared" si="2"/>
        <v>400</v>
      </c>
      <c r="N1912" s="75">
        <f t="shared" si="3"/>
        <v>400</v>
      </c>
      <c r="O1912" s="77" t="s">
        <v>58</v>
      </c>
      <c r="P1912" s="78">
        <v>46149.0</v>
      </c>
      <c r="Q1912" s="80">
        <v>0.7979166666666667</v>
      </c>
      <c r="R1912" s="84" t="str">
        <f t="shared" si="4"/>
        <v>1778155695231651690</v>
      </c>
      <c r="S1912" s="84"/>
      <c r="T1912" s="48" t="s">
        <v>61</v>
      </c>
    </row>
    <row r="1913" ht="22.5" customHeight="1">
      <c r="A1913" s="41" t="s">
        <v>1219</v>
      </c>
      <c r="B1913" s="44">
        <v>46149.0</v>
      </c>
      <c r="C1913" s="46" t="s">
        <v>1192</v>
      </c>
      <c r="D1913" s="48" t="s">
        <v>3416</v>
      </c>
      <c r="E1913" s="51">
        <v>2.02600000000822E14</v>
      </c>
      <c r="F1913" s="53" t="s">
        <v>96</v>
      </c>
      <c r="G1913" s="57">
        <f t="array" ref="G1913">IF(F1913&lt;&gt;"",INDEX(tb_MainDatabase[Barcode],MATCH(F1913,tb_MainDatabase[Link],0)),"")</f>
        <v>8857128012019</v>
      </c>
      <c r="H1913" s="62" t="str">
        <f t="array" ref="H1913">IF(F1913&lt;&gt;"",INDEX(tb_MainDatabase[Grand],MATCH(F1913,tb_MainDatabase[Link],0)),"")</f>
        <v>EDP</v>
      </c>
      <c r="I1913" s="62" t="str">
        <f t="array" ref="I1913">IF(F1913&lt;&gt;"",INDEX(tb_MainDatabase[Size],MATCH(F1913,tb_MainDatabase[Link],0)),"")</f>
        <v>50 ml.</v>
      </c>
      <c r="J1913" s="65">
        <v>1.0</v>
      </c>
      <c r="K1913" s="57">
        <f t="array" ref="K1913">IF(F1913&lt;&gt;"",INDEX(tb_MainDatabase[ราคา],MATCH(F1913,tb_MainDatabase[Link],0)),"")*J1913</f>
        <v>1890</v>
      </c>
      <c r="L1913" s="65">
        <v>200.0</v>
      </c>
      <c r="M1913" s="57">
        <f t="shared" si="2"/>
        <v>1690</v>
      </c>
      <c r="N1913" s="75">
        <f t="shared" si="3"/>
        <v>1690</v>
      </c>
      <c r="O1913" s="77" t="s">
        <v>370</v>
      </c>
      <c r="P1913" s="78">
        <v>46149.0</v>
      </c>
      <c r="Q1913" s="80">
        <v>0.8701388888888889</v>
      </c>
      <c r="R1913" s="84" t="str">
        <f t="shared" si="4"/>
        <v>1778161968763866719</v>
      </c>
      <c r="S1913" s="84"/>
      <c r="T1913" s="48" t="s">
        <v>61</v>
      </c>
    </row>
    <row r="1914" ht="22.5" customHeight="1">
      <c r="A1914" s="41" t="s">
        <v>1219</v>
      </c>
      <c r="B1914" s="44">
        <v>46149.0</v>
      </c>
      <c r="C1914" s="46" t="s">
        <v>1192</v>
      </c>
      <c r="D1914" s="48" t="s">
        <v>3416</v>
      </c>
      <c r="E1914" s="51">
        <v>2.02600000000822E14</v>
      </c>
      <c r="F1914" s="53" t="s">
        <v>201</v>
      </c>
      <c r="G1914" s="108">
        <f t="array" ref="G1914">IF(F1914&lt;&gt;"",INDEX(tb_MainDatabase[Barcode],MATCH(F1914,tb_MainDatabase[Link],0)),"")</f>
        <v>8857128012157</v>
      </c>
      <c r="H1914" s="62" t="str">
        <f t="array" ref="H1914">IF(F1914&lt;&gt;"",INDEX(tb_MainDatabase[Grand],MATCH(F1914,tb_MainDatabase[Link],0)),"")</f>
        <v>EDP</v>
      </c>
      <c r="I1914" s="62" t="str">
        <f t="array" ref="I1914">IF(F1914&lt;&gt;"",INDEX(tb_MainDatabase[Size],MATCH(F1914,tb_MainDatabase[Link],0)),"")</f>
        <v>10 ml.</v>
      </c>
      <c r="J1914" s="65">
        <v>1.0</v>
      </c>
      <c r="K1914" s="57">
        <f t="array" ref="K1914">IF(F1914&lt;&gt;"",INDEX(tb_MainDatabase[ราคา],MATCH(F1914,tb_MainDatabase[Link],0)),"")*J1914</f>
        <v>450</v>
      </c>
      <c r="L1914" s="65">
        <v>450.0</v>
      </c>
      <c r="M1914" s="57">
        <f t="shared" si="2"/>
        <v>0</v>
      </c>
      <c r="N1914" s="75">
        <f t="shared" si="3"/>
        <v>0</v>
      </c>
      <c r="O1914" s="77"/>
      <c r="P1914" s="107"/>
      <c r="Q1914" s="80"/>
      <c r="R1914" s="84">
        <f t="shared" si="4"/>
        <v>0</v>
      </c>
      <c r="S1914" s="84"/>
      <c r="T1914" s="84"/>
    </row>
    <row r="1915" ht="22.5" customHeight="1">
      <c r="A1915" s="41" t="s">
        <v>1219</v>
      </c>
      <c r="B1915" s="44">
        <v>46150.0</v>
      </c>
      <c r="C1915" s="46" t="s">
        <v>1192</v>
      </c>
      <c r="D1915" s="48" t="s">
        <v>3417</v>
      </c>
      <c r="E1915" s="51">
        <v>2.02600000000823E14</v>
      </c>
      <c r="F1915" s="53" t="s">
        <v>129</v>
      </c>
      <c r="G1915" s="57">
        <f t="array" ref="G1915">IF(F1915&lt;&gt;"",INDEX(tb_MainDatabase[Barcode],MATCH(F1915,tb_MainDatabase[Link],0)),"")</f>
        <v>8857128012034</v>
      </c>
      <c r="H1915" s="62" t="str">
        <f t="array" ref="H1915">IF(F1915&lt;&gt;"",INDEX(tb_MainDatabase[Grand],MATCH(F1915,tb_MainDatabase[Link],0)),"")</f>
        <v>EDP</v>
      </c>
      <c r="I1915" s="62" t="str">
        <f t="array" ref="I1915">IF(F1915&lt;&gt;"",INDEX(tb_MainDatabase[Size],MATCH(F1915,tb_MainDatabase[Link],0)),"")</f>
        <v>10 ml.</v>
      </c>
      <c r="J1915" s="65">
        <v>1.0</v>
      </c>
      <c r="K1915" s="57">
        <f t="array" ref="K1915">IF(F1915&lt;&gt;"",INDEX(tb_MainDatabase[ราคา],MATCH(F1915,tb_MainDatabase[Link],0)),"")*J1915</f>
        <v>450</v>
      </c>
      <c r="L1915" s="65">
        <v>50.0</v>
      </c>
      <c r="M1915" s="57">
        <f t="shared" si="2"/>
        <v>400</v>
      </c>
      <c r="N1915" s="75">
        <f t="shared" si="3"/>
        <v>400</v>
      </c>
      <c r="O1915" s="77" t="s">
        <v>370</v>
      </c>
      <c r="P1915" s="78">
        <v>46150.0</v>
      </c>
      <c r="Q1915" s="80">
        <v>0.6604166666666667</v>
      </c>
      <c r="R1915" s="84" t="str">
        <f t="shared" si="4"/>
        <v>1778230304131601999</v>
      </c>
      <c r="S1915" s="84"/>
      <c r="T1915" s="48" t="s">
        <v>67</v>
      </c>
    </row>
    <row r="1916" ht="22.5" customHeight="1">
      <c r="A1916" s="41" t="s">
        <v>1219</v>
      </c>
      <c r="B1916" s="44">
        <v>46150.0</v>
      </c>
      <c r="C1916" s="46" t="s">
        <v>1192</v>
      </c>
      <c r="D1916" s="48" t="s">
        <v>3418</v>
      </c>
      <c r="E1916" s="51">
        <v>2.02600000000824E14</v>
      </c>
      <c r="F1916" s="53" t="s">
        <v>400</v>
      </c>
      <c r="G1916" s="57">
        <f t="array" ref="G1916">IF(F1916&lt;&gt;"",INDEX(tb_MainDatabase[Barcode],MATCH(F1916,tb_MainDatabase[Link],0)),"")</f>
        <v>8857128012122</v>
      </c>
      <c r="H1916" s="62" t="str">
        <f t="array" ref="H1916">IF(F1916&lt;&gt;"",INDEX(tb_MainDatabase[Grand],MATCH(F1916,tb_MainDatabase[Link],0)),"")</f>
        <v>EDP+</v>
      </c>
      <c r="I1916" s="62" t="str">
        <f t="array" ref="I1916">IF(F1916&lt;&gt;"",INDEX(tb_MainDatabase[Size],MATCH(F1916,tb_MainDatabase[Link],0)),"")</f>
        <v>10 ml.</v>
      </c>
      <c r="J1916" s="65">
        <v>1.0</v>
      </c>
      <c r="K1916" s="57">
        <f t="array" ref="K1916">IF(F1916&lt;&gt;"",INDEX(tb_MainDatabase[ราคา],MATCH(F1916,tb_MainDatabase[Link],0)),"")*J1916</f>
        <v>650</v>
      </c>
      <c r="L1916" s="65">
        <v>50.0</v>
      </c>
      <c r="M1916" s="57">
        <f t="shared" si="2"/>
        <v>600</v>
      </c>
      <c r="N1916" s="75">
        <f t="shared" si="3"/>
        <v>600</v>
      </c>
      <c r="O1916" s="77" t="s">
        <v>370</v>
      </c>
      <c r="P1916" s="78">
        <v>46150.0</v>
      </c>
      <c r="Q1916" s="80">
        <v>0.68125</v>
      </c>
      <c r="R1916" s="84" t="str">
        <f t="shared" si="4"/>
        <v>1778232099011434994</v>
      </c>
      <c r="S1916" s="84"/>
      <c r="T1916" s="48" t="s">
        <v>67</v>
      </c>
    </row>
    <row r="1917" ht="22.5" customHeight="1">
      <c r="A1917" s="41" t="s">
        <v>1219</v>
      </c>
      <c r="B1917" s="44">
        <v>46150.0</v>
      </c>
      <c r="C1917" s="46" t="s">
        <v>1192</v>
      </c>
      <c r="D1917" s="48" t="s">
        <v>3419</v>
      </c>
      <c r="E1917" s="51">
        <v>2.02600000000825E14</v>
      </c>
      <c r="F1917" s="53" t="s">
        <v>96</v>
      </c>
      <c r="G1917" s="57">
        <f t="array" ref="G1917">IF(F1917&lt;&gt;"",INDEX(tb_MainDatabase[Barcode],MATCH(F1917,tb_MainDatabase[Link],0)),"")</f>
        <v>8857128012019</v>
      </c>
      <c r="H1917" s="62" t="str">
        <f t="array" ref="H1917">IF(F1917&lt;&gt;"",INDEX(tb_MainDatabase[Grand],MATCH(F1917,tb_MainDatabase[Link],0)),"")</f>
        <v>EDP</v>
      </c>
      <c r="I1917" s="62" t="str">
        <f t="array" ref="I1917">IF(F1917&lt;&gt;"",INDEX(tb_MainDatabase[Size],MATCH(F1917,tb_MainDatabase[Link],0)),"")</f>
        <v>50 ml.</v>
      </c>
      <c r="J1917" s="65">
        <v>1.0</v>
      </c>
      <c r="K1917" s="57">
        <f t="array" ref="K1917">IF(F1917&lt;&gt;"",INDEX(tb_MainDatabase[ราคา],MATCH(F1917,tb_MainDatabase[Link],0)),"")*J1917</f>
        <v>1890</v>
      </c>
      <c r="L1917" s="65">
        <v>200.0</v>
      </c>
      <c r="M1917" s="57">
        <f t="shared" si="2"/>
        <v>1690</v>
      </c>
      <c r="N1917" s="75">
        <f t="shared" si="3"/>
        <v>1690</v>
      </c>
      <c r="O1917" s="77" t="s">
        <v>133</v>
      </c>
      <c r="P1917" s="78">
        <v>46150.0</v>
      </c>
      <c r="Q1917" s="80">
        <v>0.7493055555555556</v>
      </c>
      <c r="R1917" s="84" t="str">
        <f t="shared" si="4"/>
        <v>1778237918046744162</v>
      </c>
      <c r="S1917" s="84"/>
      <c r="T1917" s="48" t="s">
        <v>67</v>
      </c>
    </row>
    <row r="1918" ht="22.5" customHeight="1">
      <c r="A1918" s="41" t="s">
        <v>1219</v>
      </c>
      <c r="B1918" s="44">
        <v>46150.0</v>
      </c>
      <c r="C1918" s="46" t="s">
        <v>1192</v>
      </c>
      <c r="D1918" s="48" t="s">
        <v>3419</v>
      </c>
      <c r="E1918" s="51">
        <v>2.02600000000825E14</v>
      </c>
      <c r="F1918" s="53" t="s">
        <v>120</v>
      </c>
      <c r="G1918" s="108">
        <f t="array" ref="G1918">IF(F1918&lt;&gt;"",INDEX(tb_MainDatabase[Barcode],MATCH(F1918,tb_MainDatabase[Link],0)),"")</f>
        <v>8857128012160</v>
      </c>
      <c r="H1918" s="62" t="str">
        <f t="array" ref="H1918">IF(F1918&lt;&gt;"",INDEX(tb_MainDatabase[Grand],MATCH(F1918,tb_MainDatabase[Link],0)),"")</f>
        <v>EDP</v>
      </c>
      <c r="I1918" s="62" t="str">
        <f t="array" ref="I1918">IF(F1918&lt;&gt;"",INDEX(tb_MainDatabase[Size],MATCH(F1918,tb_MainDatabase[Link],0)),"")</f>
        <v>10 ml.</v>
      </c>
      <c r="J1918" s="65">
        <v>1.0</v>
      </c>
      <c r="K1918" s="57">
        <f t="array" ref="K1918">IF(F1918&lt;&gt;"",INDEX(tb_MainDatabase[ราคา],MATCH(F1918,tb_MainDatabase[Link],0)),"")*J1918</f>
        <v>450</v>
      </c>
      <c r="L1918" s="65">
        <v>450.0</v>
      </c>
      <c r="M1918" s="57">
        <f t="shared" si="2"/>
        <v>0</v>
      </c>
      <c r="N1918" s="75">
        <f t="shared" si="3"/>
        <v>0</v>
      </c>
      <c r="O1918" s="77"/>
      <c r="P1918" s="107"/>
      <c r="Q1918" s="80"/>
      <c r="R1918" s="84">
        <f t="shared" si="4"/>
        <v>0</v>
      </c>
      <c r="S1918" s="84"/>
      <c r="T1918" s="84"/>
    </row>
    <row r="1919" ht="22.5" customHeight="1">
      <c r="A1919" s="41" t="s">
        <v>1219</v>
      </c>
      <c r="B1919" s="44">
        <v>46151.0</v>
      </c>
      <c r="C1919" s="46" t="s">
        <v>3028</v>
      </c>
      <c r="D1919" s="48" t="s">
        <v>3420</v>
      </c>
      <c r="E1919" s="51">
        <v>2.02600000000826E14</v>
      </c>
      <c r="F1919" s="53" t="s">
        <v>210</v>
      </c>
      <c r="G1919" s="57">
        <f t="array" ref="G1919">IF(F1919&lt;&gt;"",INDEX(tb_MainDatabase[Barcode],MATCH(F1919,tb_MainDatabase[Link],0)),"")</f>
        <v>8857128012101</v>
      </c>
      <c r="H1919" s="62" t="str">
        <f t="array" ref="H1919">IF(F1919&lt;&gt;"",INDEX(tb_MainDatabase[Grand],MATCH(F1919,tb_MainDatabase[Link],0)),"")</f>
        <v>EDP+</v>
      </c>
      <c r="I1919" s="62" t="str">
        <f t="array" ref="I1919">IF(F1919&lt;&gt;"",INDEX(tb_MainDatabase[Size],MATCH(F1919,tb_MainDatabase[Link],0)),"")</f>
        <v>10 ml.</v>
      </c>
      <c r="J1919" s="65">
        <v>1.0</v>
      </c>
      <c r="K1919" s="57">
        <f t="array" ref="K1919">IF(F1919&lt;&gt;"",INDEX(tb_MainDatabase[ราคา],MATCH(F1919,tb_MainDatabase[Link],0)),"")*J1919</f>
        <v>650</v>
      </c>
      <c r="L1919" s="65">
        <v>50.0</v>
      </c>
      <c r="M1919" s="57">
        <f t="shared" si="2"/>
        <v>600</v>
      </c>
      <c r="N1919" s="75">
        <f t="shared" si="3"/>
        <v>1000</v>
      </c>
      <c r="O1919" s="77" t="s">
        <v>370</v>
      </c>
      <c r="P1919" s="78">
        <v>46151.0</v>
      </c>
      <c r="Q1919" s="80">
        <v>0.5020833333333333</v>
      </c>
      <c r="R1919" s="84" t="str">
        <f t="shared" si="4"/>
        <v>1778302950049973898</v>
      </c>
      <c r="S1919" s="84"/>
      <c r="T1919" s="48" t="s">
        <v>67</v>
      </c>
    </row>
    <row r="1920" ht="22.5" customHeight="1">
      <c r="A1920" s="41" t="s">
        <v>1219</v>
      </c>
      <c r="B1920" s="44">
        <v>46151.0</v>
      </c>
      <c r="C1920" s="46" t="s">
        <v>3028</v>
      </c>
      <c r="D1920" s="48" t="s">
        <v>3420</v>
      </c>
      <c r="E1920" s="51">
        <v>2.02600000000826E14</v>
      </c>
      <c r="F1920" s="53" t="s">
        <v>372</v>
      </c>
      <c r="G1920" s="57">
        <f t="array" ref="G1920">IF(F1920&lt;&gt;"",INDEX(tb_MainDatabase[Barcode],MATCH(F1920,tb_MainDatabase[Link],0)),"")</f>
        <v>8857128012032</v>
      </c>
      <c r="H1920" s="62" t="str">
        <f t="array" ref="H1920">IF(F1920&lt;&gt;"",INDEX(tb_MainDatabase[Grand],MATCH(F1920,tb_MainDatabase[Link],0)),"")</f>
        <v>EDP</v>
      </c>
      <c r="I1920" s="62" t="str">
        <f t="array" ref="I1920">IF(F1920&lt;&gt;"",INDEX(tb_MainDatabase[Size],MATCH(F1920,tb_MainDatabase[Link],0)),"")</f>
        <v>10 ml.</v>
      </c>
      <c r="J1920" s="65">
        <v>1.0</v>
      </c>
      <c r="K1920" s="57">
        <f t="array" ref="K1920">IF(F1920&lt;&gt;"",INDEX(tb_MainDatabase[ราคา],MATCH(F1920,tb_MainDatabase[Link],0)),"")*J1920</f>
        <v>450</v>
      </c>
      <c r="L1920" s="65">
        <v>50.0</v>
      </c>
      <c r="M1920" s="57">
        <f t="shared" si="2"/>
        <v>400</v>
      </c>
      <c r="N1920" s="75">
        <f t="shared" si="3"/>
        <v>0</v>
      </c>
      <c r="O1920" s="77"/>
      <c r="P1920" s="107"/>
      <c r="Q1920" s="80"/>
      <c r="R1920" s="84">
        <f t="shared" si="4"/>
        <v>0</v>
      </c>
      <c r="S1920" s="84"/>
      <c r="T1920" s="84"/>
    </row>
    <row r="1921" ht="22.5" customHeight="1">
      <c r="A1921" s="41" t="s">
        <v>1219</v>
      </c>
      <c r="B1921" s="44">
        <v>46151.0</v>
      </c>
      <c r="C1921" s="46" t="s">
        <v>3028</v>
      </c>
      <c r="D1921" s="48" t="s">
        <v>3420</v>
      </c>
      <c r="E1921" s="51">
        <v>2.02600000000826E14</v>
      </c>
      <c r="F1921" s="53" t="s">
        <v>3348</v>
      </c>
      <c r="G1921" s="57">
        <f t="array" ref="G1921">IF(F1921&lt;&gt;"",INDEX(tb_MainDatabase[Barcode],MATCH(F1921,tb_MainDatabase[Link],0)),"")</f>
        <v>8857128012129</v>
      </c>
      <c r="H1921" s="62" t="str">
        <f t="array" ref="H1921">IF(F1921&lt;&gt;"",INDEX(tb_MainDatabase[Grand],MATCH(F1921,tb_MainDatabase[Link],0)),"")</f>
        <v>EDP</v>
      </c>
      <c r="I1921" s="62" t="str">
        <f t="array" ref="I1921">IF(F1921&lt;&gt;"",INDEX(tb_MainDatabase[Size],MATCH(F1921,tb_MainDatabase[Link],0)),"")</f>
        <v>4 ml.</v>
      </c>
      <c r="J1921" s="65">
        <v>1.0</v>
      </c>
      <c r="K1921" s="57">
        <f t="array" ref="K1921">IF(F1921&lt;&gt;"",INDEX(tb_MainDatabase[ราคา],MATCH(F1921,tb_MainDatabase[Link],0)),"")*J1921</f>
        <v>179</v>
      </c>
      <c r="L1921" s="65">
        <v>179.0</v>
      </c>
      <c r="M1921" s="57">
        <f t="shared" si="2"/>
        <v>0</v>
      </c>
      <c r="N1921" s="75">
        <f t="shared" si="3"/>
        <v>0</v>
      </c>
      <c r="O1921" s="77"/>
      <c r="P1921" s="107"/>
      <c r="Q1921" s="80"/>
      <c r="R1921" s="84">
        <f t="shared" si="4"/>
        <v>0</v>
      </c>
      <c r="S1921" s="84"/>
      <c r="T1921" s="84"/>
    </row>
    <row r="1922" ht="22.5" customHeight="1">
      <c r="A1922" s="41" t="s">
        <v>1219</v>
      </c>
      <c r="B1922" s="44">
        <v>46151.0</v>
      </c>
      <c r="C1922" s="46" t="s">
        <v>3028</v>
      </c>
      <c r="D1922" s="48" t="s">
        <v>3421</v>
      </c>
      <c r="E1922" s="51">
        <v>2.02600000000827E14</v>
      </c>
      <c r="F1922" s="53" t="s">
        <v>1659</v>
      </c>
      <c r="G1922" s="108">
        <f t="array" ref="G1922">IF(F1922&lt;&gt;"",INDEX(tb_MainDatabase[Barcode],MATCH(F1922,tb_MainDatabase[Link],0)),"")</f>
        <v>8857128011584</v>
      </c>
      <c r="H1922" s="62" t="str">
        <f t="array" ref="H1922">IF(F1922&lt;&gt;"",INDEX(tb_MainDatabase[Grand],MATCH(F1922,tb_MainDatabase[Link],0)),"")</f>
        <v>EDP</v>
      </c>
      <c r="I1922" s="62" t="str">
        <f t="array" ref="I1922">IF(F1922&lt;&gt;"",INDEX(tb_MainDatabase[Size],MATCH(F1922,tb_MainDatabase[Link],0)),"")</f>
        <v>50 ml.</v>
      </c>
      <c r="J1922" s="65">
        <v>1.0</v>
      </c>
      <c r="K1922" s="57">
        <f t="array" ref="K1922">IF(F1922&lt;&gt;"",INDEX(tb_MainDatabase[ราคา],MATCH(F1922,tb_MainDatabase[Link],0)),"")*J1922</f>
        <v>1890</v>
      </c>
      <c r="L1922" s="65">
        <v>200.0</v>
      </c>
      <c r="M1922" s="57">
        <f t="shared" si="2"/>
        <v>1690</v>
      </c>
      <c r="N1922" s="75">
        <f t="shared" si="3"/>
        <v>1690</v>
      </c>
      <c r="O1922" s="77" t="s">
        <v>370</v>
      </c>
      <c r="P1922" s="78">
        <v>46151.0</v>
      </c>
      <c r="Q1922" s="80">
        <v>0.5361111111111111</v>
      </c>
      <c r="R1922" s="84" t="str">
        <f t="shared" si="4"/>
        <v>1778305937667209156</v>
      </c>
      <c r="S1922" s="84"/>
      <c r="T1922" s="48" t="s">
        <v>61</v>
      </c>
    </row>
    <row r="1923" ht="22.5" customHeight="1">
      <c r="A1923" s="41" t="s">
        <v>1219</v>
      </c>
      <c r="B1923" s="44">
        <v>46151.0</v>
      </c>
      <c r="C1923" s="46" t="s">
        <v>3028</v>
      </c>
      <c r="D1923" s="48" t="s">
        <v>3421</v>
      </c>
      <c r="E1923" s="51">
        <v>2.02600000000827E14</v>
      </c>
      <c r="F1923" s="53" t="s">
        <v>372</v>
      </c>
      <c r="G1923" s="57">
        <f t="array" ref="G1923">IF(F1923&lt;&gt;"",INDEX(tb_MainDatabase[Barcode],MATCH(F1923,tb_MainDatabase[Link],0)),"")</f>
        <v>8857128012032</v>
      </c>
      <c r="H1923" s="62" t="str">
        <f t="array" ref="H1923">IF(F1923&lt;&gt;"",INDEX(tb_MainDatabase[Grand],MATCH(F1923,tb_MainDatabase[Link],0)),"")</f>
        <v>EDP</v>
      </c>
      <c r="I1923" s="62" t="str">
        <f t="array" ref="I1923">IF(F1923&lt;&gt;"",INDEX(tb_MainDatabase[Size],MATCH(F1923,tb_MainDatabase[Link],0)),"")</f>
        <v>10 ml.</v>
      </c>
      <c r="J1923" s="65">
        <v>1.0</v>
      </c>
      <c r="K1923" s="57">
        <f t="array" ref="K1923">IF(F1923&lt;&gt;"",INDEX(tb_MainDatabase[ราคา],MATCH(F1923,tb_MainDatabase[Link],0)),"")*J1923</f>
        <v>450</v>
      </c>
      <c r="L1923" s="65">
        <v>450.0</v>
      </c>
      <c r="M1923" s="57">
        <f t="shared" si="2"/>
        <v>0</v>
      </c>
      <c r="N1923" s="75">
        <f t="shared" si="3"/>
        <v>0</v>
      </c>
      <c r="O1923" s="77"/>
      <c r="P1923" s="107"/>
      <c r="Q1923" s="80"/>
      <c r="R1923" s="84">
        <f t="shared" si="4"/>
        <v>0</v>
      </c>
      <c r="S1923" s="84"/>
      <c r="T1923" s="84"/>
    </row>
    <row r="1924" ht="22.5" customHeight="1">
      <c r="A1924" s="41" t="s">
        <v>1219</v>
      </c>
      <c r="B1924" s="44">
        <v>46151.0</v>
      </c>
      <c r="C1924" s="46" t="s">
        <v>3028</v>
      </c>
      <c r="D1924" s="48" t="s">
        <v>3422</v>
      </c>
      <c r="E1924" s="51">
        <v>2.02600000000828E14</v>
      </c>
      <c r="F1924" s="53" t="s">
        <v>269</v>
      </c>
      <c r="G1924" s="57">
        <f t="array" ref="G1924">IF(F1924&lt;&gt;"",INDEX(tb_MainDatabase[Barcode],MATCH(F1924,tb_MainDatabase[Link],0)),"")</f>
        <v>8857128012060</v>
      </c>
      <c r="H1924" s="62" t="str">
        <f t="array" ref="H1924">IF(F1924&lt;&gt;"",INDEX(tb_MainDatabase[Grand],MATCH(F1924,tb_MainDatabase[Link],0)),"")</f>
        <v>EDP</v>
      </c>
      <c r="I1924" s="62" t="str">
        <f t="array" ref="I1924">IF(F1924&lt;&gt;"",INDEX(tb_MainDatabase[Size],MATCH(F1924,tb_MainDatabase[Link],0)),"")</f>
        <v>10 ml.</v>
      </c>
      <c r="J1924" s="65">
        <v>1.0</v>
      </c>
      <c r="K1924" s="57">
        <f t="array" ref="K1924">IF(F1924&lt;&gt;"",INDEX(tb_MainDatabase[ราคา],MATCH(F1924,tb_MainDatabase[Link],0)),"")*J1924</f>
        <v>450</v>
      </c>
      <c r="L1924" s="65">
        <v>50.0</v>
      </c>
      <c r="M1924" s="57">
        <f t="shared" si="2"/>
        <v>400</v>
      </c>
      <c r="N1924" s="75">
        <f t="shared" si="3"/>
        <v>800</v>
      </c>
      <c r="O1924" s="77" t="s">
        <v>133</v>
      </c>
      <c r="P1924" s="78">
        <v>46151.0</v>
      </c>
      <c r="Q1924" s="80">
        <v>0.5652777777777778</v>
      </c>
      <c r="R1924" s="84" t="str">
        <f t="shared" si="4"/>
        <v>1778308430980953764</v>
      </c>
      <c r="S1924" s="84"/>
      <c r="T1924" s="48" t="s">
        <v>67</v>
      </c>
    </row>
    <row r="1925" ht="22.5" customHeight="1">
      <c r="A1925" s="41" t="s">
        <v>1219</v>
      </c>
      <c r="B1925" s="44">
        <v>46151.0</v>
      </c>
      <c r="C1925" s="46" t="s">
        <v>3028</v>
      </c>
      <c r="D1925" s="48" t="s">
        <v>3422</v>
      </c>
      <c r="E1925" s="51">
        <v>2.02600000000828E14</v>
      </c>
      <c r="F1925" s="53" t="s">
        <v>120</v>
      </c>
      <c r="G1925" s="108">
        <f t="array" ref="G1925">IF(F1925&lt;&gt;"",INDEX(tb_MainDatabase[Barcode],MATCH(F1925,tb_MainDatabase[Link],0)),"")</f>
        <v>8857128012160</v>
      </c>
      <c r="H1925" s="62" t="str">
        <f t="array" ref="H1925">IF(F1925&lt;&gt;"",INDEX(tb_MainDatabase[Grand],MATCH(F1925,tb_MainDatabase[Link],0)),"")</f>
        <v>EDP</v>
      </c>
      <c r="I1925" s="62" t="str">
        <f t="array" ref="I1925">IF(F1925&lt;&gt;"",INDEX(tb_MainDatabase[Size],MATCH(F1925,tb_MainDatabase[Link],0)),"")</f>
        <v>10 ml.</v>
      </c>
      <c r="J1925" s="65">
        <v>1.0</v>
      </c>
      <c r="K1925" s="57">
        <f t="array" ref="K1925">IF(F1925&lt;&gt;"",INDEX(tb_MainDatabase[ราคา],MATCH(F1925,tb_MainDatabase[Link],0)),"")*J1925</f>
        <v>450</v>
      </c>
      <c r="L1925" s="65">
        <v>50.0</v>
      </c>
      <c r="M1925" s="57">
        <f t="shared" si="2"/>
        <v>400</v>
      </c>
      <c r="N1925" s="75">
        <f t="shared" si="3"/>
        <v>0</v>
      </c>
      <c r="O1925" s="77"/>
      <c r="P1925" s="78"/>
      <c r="Q1925" s="80"/>
      <c r="R1925" s="84">
        <f t="shared" si="4"/>
        <v>0</v>
      </c>
      <c r="S1925" s="84"/>
      <c r="T1925" s="84"/>
    </row>
    <row r="1926" ht="22.5" customHeight="1">
      <c r="A1926" s="41" t="s">
        <v>1219</v>
      </c>
      <c r="B1926" s="44">
        <v>46151.0</v>
      </c>
      <c r="C1926" s="46" t="s">
        <v>3028</v>
      </c>
      <c r="D1926" s="48" t="s">
        <v>3423</v>
      </c>
      <c r="E1926" s="51">
        <v>2.02600000000829E14</v>
      </c>
      <c r="F1926" s="53" t="s">
        <v>77</v>
      </c>
      <c r="G1926" s="57">
        <f t="array" ref="G1926">IF(F1926&lt;&gt;"",INDEX(tb_MainDatabase[Barcode],MATCH(F1926,tb_MainDatabase[Link],0)),"")</f>
        <v>8857128012030</v>
      </c>
      <c r="H1926" s="62" t="str">
        <f t="array" ref="H1926">IF(F1926&lt;&gt;"",INDEX(tb_MainDatabase[Grand],MATCH(F1926,tb_MainDatabase[Link],0)),"")</f>
        <v>EDP</v>
      </c>
      <c r="I1926" s="62" t="str">
        <f t="array" ref="I1926">IF(F1926&lt;&gt;"",INDEX(tb_MainDatabase[Size],MATCH(F1926,tb_MainDatabase[Link],0)),"")</f>
        <v>10 ml.</v>
      </c>
      <c r="J1926" s="65">
        <v>1.0</v>
      </c>
      <c r="K1926" s="57">
        <f t="array" ref="K1926">IF(F1926&lt;&gt;"",INDEX(tb_MainDatabase[ราคา],MATCH(F1926,tb_MainDatabase[Link],0)),"")*J1926</f>
        <v>450</v>
      </c>
      <c r="L1926" s="65">
        <v>50.0</v>
      </c>
      <c r="M1926" s="57">
        <f t="shared" si="2"/>
        <v>400</v>
      </c>
      <c r="N1926" s="75">
        <f t="shared" si="3"/>
        <v>400</v>
      </c>
      <c r="O1926" s="77" t="s">
        <v>133</v>
      </c>
      <c r="P1926" s="78">
        <v>46151.0</v>
      </c>
      <c r="Q1926" s="80">
        <v>0.5784722222222223</v>
      </c>
      <c r="R1926" s="84" t="str">
        <f t="shared" si="4"/>
        <v>1778309571132868085</v>
      </c>
      <c r="S1926" s="84"/>
      <c r="T1926" s="48" t="s">
        <v>61</v>
      </c>
    </row>
    <row r="1927" ht="22.5" customHeight="1">
      <c r="A1927" s="41" t="s">
        <v>1219</v>
      </c>
      <c r="B1927" s="44">
        <v>46151.0</v>
      </c>
      <c r="C1927" s="46" t="s">
        <v>3028</v>
      </c>
      <c r="D1927" s="48" t="s">
        <v>3424</v>
      </c>
      <c r="E1927" s="51">
        <v>2.0260000000083E14</v>
      </c>
      <c r="F1927" s="53" t="s">
        <v>141</v>
      </c>
      <c r="G1927" s="57">
        <f t="array" ref="G1927">IF(F1927&lt;&gt;"",INDEX(tb_MainDatabase[Barcode],MATCH(F1927,tb_MainDatabase[Link],0)),"")</f>
        <v>8857128012037</v>
      </c>
      <c r="H1927" s="62" t="str">
        <f t="array" ref="H1927">IF(F1927&lt;&gt;"",INDEX(tb_MainDatabase[Grand],MATCH(F1927,tb_MainDatabase[Link],0)),"")</f>
        <v>EDP</v>
      </c>
      <c r="I1927" s="62" t="str">
        <f t="array" ref="I1927">IF(F1927&lt;&gt;"",INDEX(tb_MainDatabase[Size],MATCH(F1927,tb_MainDatabase[Link],0)),"")</f>
        <v>10 ml.</v>
      </c>
      <c r="J1927" s="65">
        <v>1.0</v>
      </c>
      <c r="K1927" s="57">
        <f t="array" ref="K1927">IF(F1927&lt;&gt;"",INDEX(tb_MainDatabase[ราคา],MATCH(F1927,tb_MainDatabase[Link],0)),"")*J1927</f>
        <v>450</v>
      </c>
      <c r="L1927" s="65">
        <v>50.0</v>
      </c>
      <c r="M1927" s="57">
        <f t="shared" si="2"/>
        <v>400</v>
      </c>
      <c r="N1927" s="75">
        <f t="shared" si="3"/>
        <v>400</v>
      </c>
      <c r="O1927" s="77" t="s">
        <v>370</v>
      </c>
      <c r="P1927" s="78">
        <v>46151.0</v>
      </c>
      <c r="Q1927" s="80">
        <v>0.6368055555555555</v>
      </c>
      <c r="R1927" s="84" t="str">
        <f t="shared" si="4"/>
        <v>1778314473317559271</v>
      </c>
      <c r="S1927" s="84"/>
      <c r="T1927" s="48" t="s">
        <v>61</v>
      </c>
    </row>
    <row r="1928" ht="22.5" customHeight="1">
      <c r="A1928" s="41" t="s">
        <v>1219</v>
      </c>
      <c r="B1928" s="44">
        <v>46151.0</v>
      </c>
      <c r="C1928" s="46" t="s">
        <v>3028</v>
      </c>
      <c r="D1928" s="48" t="s">
        <v>3425</v>
      </c>
      <c r="E1928" s="51">
        <v>2.02600000000831E14</v>
      </c>
      <c r="F1928" s="53" t="s">
        <v>269</v>
      </c>
      <c r="G1928" s="57">
        <f t="array" ref="G1928">IF(F1928&lt;&gt;"",INDEX(tb_MainDatabase[Barcode],MATCH(F1928,tb_MainDatabase[Link],0)),"")</f>
        <v>8857128012060</v>
      </c>
      <c r="H1928" s="62" t="str">
        <f t="array" ref="H1928">IF(F1928&lt;&gt;"",INDEX(tb_MainDatabase[Grand],MATCH(F1928,tb_MainDatabase[Link],0)),"")</f>
        <v>EDP</v>
      </c>
      <c r="I1928" s="62" t="str">
        <f t="array" ref="I1928">IF(F1928&lt;&gt;"",INDEX(tb_MainDatabase[Size],MATCH(F1928,tb_MainDatabase[Link],0)),"")</f>
        <v>10 ml.</v>
      </c>
      <c r="J1928" s="65">
        <v>2.0</v>
      </c>
      <c r="K1928" s="57">
        <f t="array" ref="K1928">IF(F1928&lt;&gt;"",INDEX(tb_MainDatabase[ราคา],MATCH(F1928,tb_MainDatabase[Link],0)),"")*J1928</f>
        <v>900</v>
      </c>
      <c r="L1928" s="65">
        <v>50.0</v>
      </c>
      <c r="M1928" s="57">
        <f t="shared" si="2"/>
        <v>800</v>
      </c>
      <c r="N1928" s="75">
        <f t="shared" si="3"/>
        <v>1600</v>
      </c>
      <c r="O1928" s="77" t="s">
        <v>133</v>
      </c>
      <c r="P1928" s="78">
        <v>46151.0</v>
      </c>
      <c r="Q1928" s="80">
        <v>0.7006944444444444</v>
      </c>
      <c r="R1928" s="84" t="str">
        <f t="shared" si="4"/>
        <v>1778320015470412945</v>
      </c>
      <c r="S1928" s="84"/>
      <c r="T1928" s="48" t="s">
        <v>67</v>
      </c>
    </row>
    <row r="1929" ht="22.5" customHeight="1">
      <c r="A1929" s="41" t="s">
        <v>1219</v>
      </c>
      <c r="B1929" s="44">
        <v>46151.0</v>
      </c>
      <c r="C1929" s="46" t="s">
        <v>3028</v>
      </c>
      <c r="D1929" s="48" t="s">
        <v>3425</v>
      </c>
      <c r="E1929" s="51">
        <v>2.02600000000831E14</v>
      </c>
      <c r="F1929" s="53" t="s">
        <v>280</v>
      </c>
      <c r="G1929" s="57">
        <f t="array" ref="G1929">IF(F1929&lt;&gt;"",INDEX(tb_MainDatabase[Barcode],MATCH(F1929,tb_MainDatabase[Link],0)),"")</f>
        <v>8857128012042</v>
      </c>
      <c r="H1929" s="62" t="str">
        <f t="array" ref="H1929">IF(F1929&lt;&gt;"",INDEX(tb_MainDatabase[Grand],MATCH(F1929,tb_MainDatabase[Link],0)),"")</f>
        <v>EDP</v>
      </c>
      <c r="I1929" s="62" t="str">
        <f t="array" ref="I1929">IF(F1929&lt;&gt;"",INDEX(tb_MainDatabase[Size],MATCH(F1929,tb_MainDatabase[Link],0)),"")</f>
        <v>10 ml.</v>
      </c>
      <c r="J1929" s="65">
        <v>2.0</v>
      </c>
      <c r="K1929" s="57">
        <f t="array" ref="K1929">IF(F1929&lt;&gt;"",INDEX(tb_MainDatabase[ราคา],MATCH(F1929,tb_MainDatabase[Link],0)),"")*J1929</f>
        <v>900</v>
      </c>
      <c r="L1929" s="65">
        <v>50.0</v>
      </c>
      <c r="M1929" s="57">
        <f t="shared" si="2"/>
        <v>800</v>
      </c>
      <c r="N1929" s="75">
        <f t="shared" si="3"/>
        <v>0</v>
      </c>
      <c r="O1929" s="77"/>
      <c r="P1929" s="107"/>
      <c r="Q1929" s="80"/>
      <c r="R1929" s="84">
        <f t="shared" si="4"/>
        <v>0</v>
      </c>
      <c r="S1929" s="84"/>
      <c r="T1929" s="84"/>
    </row>
    <row r="1930" ht="22.5" customHeight="1">
      <c r="A1930" s="41" t="s">
        <v>1219</v>
      </c>
      <c r="B1930" s="44">
        <v>46151.0</v>
      </c>
      <c r="C1930" s="46" t="s">
        <v>3028</v>
      </c>
      <c r="D1930" s="48" t="s">
        <v>3425</v>
      </c>
      <c r="E1930" s="51">
        <v>2.02600000000831E14</v>
      </c>
      <c r="F1930" s="53" t="s">
        <v>372</v>
      </c>
      <c r="G1930" s="57">
        <f t="array" ref="G1930">IF(F1930&lt;&gt;"",INDEX(tb_MainDatabase[Barcode],MATCH(F1930,tb_MainDatabase[Link],0)),"")</f>
        <v>8857128012032</v>
      </c>
      <c r="H1930" s="62" t="str">
        <f t="array" ref="H1930">IF(F1930&lt;&gt;"",INDEX(tb_MainDatabase[Grand],MATCH(F1930,tb_MainDatabase[Link],0)),"")</f>
        <v>EDP</v>
      </c>
      <c r="I1930" s="62" t="str">
        <f t="array" ref="I1930">IF(F1930&lt;&gt;"",INDEX(tb_MainDatabase[Size],MATCH(F1930,tb_MainDatabase[Link],0)),"")</f>
        <v>10 ml.</v>
      </c>
      <c r="J1930" s="65">
        <v>1.0</v>
      </c>
      <c r="K1930" s="57">
        <f t="array" ref="K1930">IF(F1930&lt;&gt;"",INDEX(tb_MainDatabase[ราคา],MATCH(F1930,tb_MainDatabase[Link],0)),"")*J1930</f>
        <v>450</v>
      </c>
      <c r="L1930" s="65">
        <v>450.0</v>
      </c>
      <c r="M1930" s="57">
        <f t="shared" si="2"/>
        <v>0</v>
      </c>
      <c r="N1930" s="75">
        <f t="shared" si="3"/>
        <v>0</v>
      </c>
      <c r="O1930" s="77"/>
      <c r="P1930" s="78"/>
      <c r="Q1930" s="80"/>
      <c r="R1930" s="84">
        <f t="shared" si="4"/>
        <v>0</v>
      </c>
      <c r="S1930" s="84"/>
      <c r="T1930" s="84"/>
    </row>
    <row r="1931" ht="22.5" customHeight="1">
      <c r="A1931" s="41" t="s">
        <v>1219</v>
      </c>
      <c r="B1931" s="44">
        <v>46151.0</v>
      </c>
      <c r="C1931" s="46" t="s">
        <v>3028</v>
      </c>
      <c r="D1931" s="48" t="s">
        <v>3426</v>
      </c>
      <c r="E1931" s="51">
        <v>2.02600000000832E14</v>
      </c>
      <c r="F1931" s="53" t="s">
        <v>210</v>
      </c>
      <c r="G1931" s="57">
        <f t="array" ref="G1931">IF(F1931&lt;&gt;"",INDEX(tb_MainDatabase[Barcode],MATCH(F1931,tb_MainDatabase[Link],0)),"")</f>
        <v>8857128012101</v>
      </c>
      <c r="H1931" s="62" t="str">
        <f t="array" ref="H1931">IF(F1931&lt;&gt;"",INDEX(tb_MainDatabase[Grand],MATCH(F1931,tb_MainDatabase[Link],0)),"")</f>
        <v>EDP+</v>
      </c>
      <c r="I1931" s="62" t="str">
        <f t="array" ref="I1931">IF(F1931&lt;&gt;"",INDEX(tb_MainDatabase[Size],MATCH(F1931,tb_MainDatabase[Link],0)),"")</f>
        <v>10 ml.</v>
      </c>
      <c r="J1931" s="65">
        <v>1.0</v>
      </c>
      <c r="K1931" s="57">
        <f t="array" ref="K1931">IF(F1931&lt;&gt;"",INDEX(tb_MainDatabase[ราคา],MATCH(F1931,tb_MainDatabase[Link],0)),"")*J1931</f>
        <v>650</v>
      </c>
      <c r="L1931" s="65">
        <v>50.0</v>
      </c>
      <c r="M1931" s="57">
        <f t="shared" si="2"/>
        <v>600</v>
      </c>
      <c r="N1931" s="75">
        <f t="shared" si="3"/>
        <v>600</v>
      </c>
      <c r="O1931" s="77" t="s">
        <v>60</v>
      </c>
      <c r="P1931" s="78">
        <v>46151.0</v>
      </c>
      <c r="Q1931" s="80">
        <v>0.7618055555555555</v>
      </c>
      <c r="R1931" s="84" t="str">
        <f t="shared" si="4"/>
        <v>1778325462522996192</v>
      </c>
      <c r="S1931" s="84"/>
      <c r="T1931" s="48" t="s">
        <v>61</v>
      </c>
    </row>
    <row r="1932" ht="22.5" customHeight="1">
      <c r="A1932" s="41" t="s">
        <v>1219</v>
      </c>
      <c r="B1932" s="44">
        <v>46151.0</v>
      </c>
      <c r="C1932" s="46" t="s">
        <v>3028</v>
      </c>
      <c r="D1932" s="48" t="s">
        <v>3427</v>
      </c>
      <c r="E1932" s="51">
        <v>2.02600000000833E14</v>
      </c>
      <c r="F1932" s="53" t="s">
        <v>195</v>
      </c>
      <c r="G1932" s="57">
        <f t="array" ref="G1932">IF(F1932&lt;&gt;"",INDEX(tb_MainDatabase[Barcode],MATCH(F1932,tb_MainDatabase[Link],0)),"")</f>
        <v>8857128011300</v>
      </c>
      <c r="H1932" s="62" t="str">
        <f t="array" ref="H1932">IF(F1932&lt;&gt;"",INDEX(tb_MainDatabase[Grand],MATCH(F1932,tb_MainDatabase[Link],0)),"")</f>
        <v>EDP</v>
      </c>
      <c r="I1932" s="62" t="str">
        <f t="array" ref="I1932">IF(F1932&lt;&gt;"",INDEX(tb_MainDatabase[Size],MATCH(F1932,tb_MainDatabase[Link],0)),"")</f>
        <v>50 ml.</v>
      </c>
      <c r="J1932" s="65">
        <v>1.0</v>
      </c>
      <c r="K1932" s="57">
        <f t="array" ref="K1932">IF(F1932&lt;&gt;"",INDEX(tb_MainDatabase[ราคา],MATCH(F1932,tb_MainDatabase[Link],0)),"")*J1932</f>
        <v>1890</v>
      </c>
      <c r="L1932" s="65">
        <v>200.0</v>
      </c>
      <c r="M1932" s="57">
        <f t="shared" si="2"/>
        <v>1690</v>
      </c>
      <c r="N1932" s="75">
        <f t="shared" si="3"/>
        <v>1690</v>
      </c>
      <c r="O1932" s="77" t="s">
        <v>60</v>
      </c>
      <c r="P1932" s="78">
        <v>46151.0</v>
      </c>
      <c r="Q1932" s="80">
        <v>0.8027777777777778</v>
      </c>
      <c r="R1932" s="84" t="str">
        <f t="shared" si="4"/>
        <v>1778328930792775288</v>
      </c>
      <c r="S1932" s="84"/>
      <c r="T1932" s="48" t="s">
        <v>61</v>
      </c>
    </row>
    <row r="1933" ht="22.5" customHeight="1">
      <c r="A1933" s="41" t="s">
        <v>1219</v>
      </c>
      <c r="B1933" s="44">
        <v>46151.0</v>
      </c>
      <c r="C1933" s="46" t="s">
        <v>3028</v>
      </c>
      <c r="D1933" s="48" t="s">
        <v>3427</v>
      </c>
      <c r="E1933" s="51">
        <v>2.02600000000833E14</v>
      </c>
      <c r="F1933" s="53" t="s">
        <v>94</v>
      </c>
      <c r="G1933" s="57">
        <f t="array" ref="G1933">IF(F1933&lt;&gt;"",INDEX(tb_MainDatabase[Barcode],MATCH(F1933,tb_MainDatabase[Link],0)),"")</f>
        <v>8857128012039</v>
      </c>
      <c r="H1933" s="62" t="str">
        <f t="array" ref="H1933">IF(F1933&lt;&gt;"",INDEX(tb_MainDatabase[Grand],MATCH(F1933,tb_MainDatabase[Link],0)),"")</f>
        <v>EDP</v>
      </c>
      <c r="I1933" s="62" t="str">
        <f t="array" ref="I1933">IF(F1933&lt;&gt;"",INDEX(tb_MainDatabase[Size],MATCH(F1933,tb_MainDatabase[Link],0)),"")</f>
        <v>10 ml.</v>
      </c>
      <c r="J1933" s="65">
        <v>1.0</v>
      </c>
      <c r="K1933" s="57">
        <f t="array" ref="K1933">IF(F1933&lt;&gt;"",INDEX(tb_MainDatabase[ราคา],MATCH(F1933,tb_MainDatabase[Link],0)),"")*J1933</f>
        <v>450</v>
      </c>
      <c r="L1933" s="65">
        <v>450.0</v>
      </c>
      <c r="M1933" s="57">
        <f t="shared" si="2"/>
        <v>0</v>
      </c>
      <c r="N1933" s="75">
        <f t="shared" si="3"/>
        <v>0</v>
      </c>
      <c r="O1933" s="77"/>
      <c r="P1933" s="107"/>
      <c r="Q1933" s="80"/>
      <c r="R1933" s="84">
        <f t="shared" si="4"/>
        <v>0</v>
      </c>
      <c r="S1933" s="84"/>
      <c r="T1933" s="84"/>
    </row>
    <row r="1934" ht="22.5" customHeight="1">
      <c r="A1934" s="41" t="s">
        <v>1219</v>
      </c>
      <c r="B1934" s="44">
        <v>46152.0</v>
      </c>
      <c r="C1934" s="46" t="s">
        <v>3028</v>
      </c>
      <c r="D1934" s="48" t="s">
        <v>3428</v>
      </c>
      <c r="E1934" s="51">
        <v>2.02600000000834E14</v>
      </c>
      <c r="F1934" s="53" t="s">
        <v>562</v>
      </c>
      <c r="G1934" s="57">
        <f t="array" ref="G1934">IF(F1934&lt;&gt;"",INDEX(tb_MainDatabase[Barcode],MATCH(F1934,tb_MainDatabase[Link],0)),"")</f>
        <v>8857128011720</v>
      </c>
      <c r="H1934" s="62" t="str">
        <f t="array" ref="H1934">IF(F1934&lt;&gt;"",INDEX(tb_MainDatabase[Grand],MATCH(F1934,tb_MainDatabase[Link],0)),"")</f>
        <v>EDP+</v>
      </c>
      <c r="I1934" s="62" t="str">
        <f t="array" ref="I1934">IF(F1934&lt;&gt;"",INDEX(tb_MainDatabase[Size],MATCH(F1934,tb_MainDatabase[Link],0)),"")</f>
        <v>50 ml.</v>
      </c>
      <c r="J1934" s="65">
        <v>1.0</v>
      </c>
      <c r="K1934" s="57">
        <f t="array" ref="K1934">IF(F1934&lt;&gt;"",INDEX(tb_MainDatabase[ราคา],MATCH(F1934,tb_MainDatabase[Link],0)),"")*J1934</f>
        <v>2890</v>
      </c>
      <c r="L1934" s="65">
        <v>200.0</v>
      </c>
      <c r="M1934" s="57">
        <f t="shared" si="2"/>
        <v>2690</v>
      </c>
      <c r="N1934" s="75">
        <f t="shared" si="3"/>
        <v>2690</v>
      </c>
      <c r="O1934" s="77" t="s">
        <v>60</v>
      </c>
      <c r="P1934" s="78">
        <v>46152.0</v>
      </c>
      <c r="Q1934" s="80">
        <v>0.6298611111111111</v>
      </c>
      <c r="R1934" s="84" t="str">
        <f t="shared" si="4"/>
        <v>1778400381700733459</v>
      </c>
      <c r="S1934" s="84"/>
      <c r="T1934" s="48" t="s">
        <v>61</v>
      </c>
    </row>
    <row r="1935" ht="22.5" customHeight="1">
      <c r="A1935" s="41" t="s">
        <v>1219</v>
      </c>
      <c r="B1935" s="44">
        <v>46152.0</v>
      </c>
      <c r="C1935" s="46" t="s">
        <v>3028</v>
      </c>
      <c r="D1935" s="48" t="s">
        <v>3428</v>
      </c>
      <c r="E1935" s="51">
        <v>2.02600000000834E14</v>
      </c>
      <c r="F1935" s="53" t="s">
        <v>77</v>
      </c>
      <c r="G1935" s="57">
        <f t="array" ref="G1935">IF(F1935&lt;&gt;"",INDEX(tb_MainDatabase[Barcode],MATCH(F1935,tb_MainDatabase[Link],0)),"")</f>
        <v>8857128012030</v>
      </c>
      <c r="H1935" s="62" t="str">
        <f t="array" ref="H1935">IF(F1935&lt;&gt;"",INDEX(tb_MainDatabase[Grand],MATCH(F1935,tb_MainDatabase[Link],0)),"")</f>
        <v>EDP</v>
      </c>
      <c r="I1935" s="62" t="str">
        <f t="array" ref="I1935">IF(F1935&lt;&gt;"",INDEX(tb_MainDatabase[Size],MATCH(F1935,tb_MainDatabase[Link],0)),"")</f>
        <v>10 ml.</v>
      </c>
      <c r="J1935" s="65">
        <v>1.0</v>
      </c>
      <c r="K1935" s="57">
        <f t="array" ref="K1935">IF(F1935&lt;&gt;"",INDEX(tb_MainDatabase[ราคา],MATCH(F1935,tb_MainDatabase[Link],0)),"")*J1935</f>
        <v>450</v>
      </c>
      <c r="L1935" s="65">
        <v>450.0</v>
      </c>
      <c r="M1935" s="57">
        <f t="shared" si="2"/>
        <v>0</v>
      </c>
      <c r="N1935" s="75">
        <f t="shared" si="3"/>
        <v>0</v>
      </c>
      <c r="O1935" s="77"/>
      <c r="P1935" s="107"/>
      <c r="Q1935" s="80"/>
      <c r="R1935" s="84">
        <f t="shared" si="4"/>
        <v>0</v>
      </c>
      <c r="S1935" s="84"/>
      <c r="T1935" s="84"/>
    </row>
    <row r="1936" ht="22.5" customHeight="1">
      <c r="A1936" s="41" t="s">
        <v>1219</v>
      </c>
      <c r="B1936" s="44">
        <v>46152.0</v>
      </c>
      <c r="C1936" s="46" t="s">
        <v>3028</v>
      </c>
      <c r="D1936" s="48" t="s">
        <v>3428</v>
      </c>
      <c r="E1936" s="51">
        <v>2.02600000000834E14</v>
      </c>
      <c r="F1936" s="53" t="s">
        <v>3348</v>
      </c>
      <c r="G1936" s="57">
        <f t="array" ref="G1936">IF(F1936&lt;&gt;"",INDEX(tb_MainDatabase[Barcode],MATCH(F1936,tb_MainDatabase[Link],0)),"")</f>
        <v>8857128012129</v>
      </c>
      <c r="H1936" s="62" t="str">
        <f t="array" ref="H1936">IF(F1936&lt;&gt;"",INDEX(tb_MainDatabase[Grand],MATCH(F1936,tb_MainDatabase[Link],0)),"")</f>
        <v>EDP</v>
      </c>
      <c r="I1936" s="62" t="str">
        <f t="array" ref="I1936">IF(F1936&lt;&gt;"",INDEX(tb_MainDatabase[Size],MATCH(F1936,tb_MainDatabase[Link],0)),"")</f>
        <v>4 ml.</v>
      </c>
      <c r="J1936" s="65">
        <v>1.0</v>
      </c>
      <c r="K1936" s="57">
        <f t="array" ref="K1936">IF(F1936&lt;&gt;"",INDEX(tb_MainDatabase[ราคา],MATCH(F1936,tb_MainDatabase[Link],0)),"")*J1936</f>
        <v>179</v>
      </c>
      <c r="L1936" s="65">
        <v>179.0</v>
      </c>
      <c r="M1936" s="57">
        <f t="shared" si="2"/>
        <v>0</v>
      </c>
      <c r="N1936" s="75">
        <f t="shared" si="3"/>
        <v>0</v>
      </c>
      <c r="O1936" s="77"/>
      <c r="P1936" s="107"/>
      <c r="Q1936" s="80"/>
      <c r="R1936" s="84">
        <f t="shared" si="4"/>
        <v>0</v>
      </c>
      <c r="S1936" s="84"/>
      <c r="T1936" s="84"/>
    </row>
    <row r="1937" ht="22.5" customHeight="1">
      <c r="A1937" s="41" t="s">
        <v>1219</v>
      </c>
      <c r="B1937" s="44">
        <v>46152.0</v>
      </c>
      <c r="C1937" s="46" t="s">
        <v>3028</v>
      </c>
      <c r="D1937" s="48" t="s">
        <v>3429</v>
      </c>
      <c r="E1937" s="51">
        <v>2.02600000000835E14</v>
      </c>
      <c r="F1937" s="53" t="s">
        <v>89</v>
      </c>
      <c r="G1937" s="57">
        <f t="array" ref="G1937">IF(F1937&lt;&gt;"",INDEX(tb_MainDatabase[Barcode],MATCH(F1937,tb_MainDatabase[Link],0)),"")</f>
        <v>8857128011058</v>
      </c>
      <c r="H1937" s="62" t="str">
        <f t="array" ref="H1937">IF(F1937&lt;&gt;"",INDEX(tb_MainDatabase[Grand],MATCH(F1937,tb_MainDatabase[Link],0)),"")</f>
        <v>EDP</v>
      </c>
      <c r="I1937" s="62" t="str">
        <f t="array" ref="I1937">IF(F1937&lt;&gt;"",INDEX(tb_MainDatabase[Size],MATCH(F1937,tb_MainDatabase[Link],0)),"")</f>
        <v>50 ml.</v>
      </c>
      <c r="J1937" s="65">
        <v>1.0</v>
      </c>
      <c r="K1937" s="57">
        <f t="array" ref="K1937">IF(F1937&lt;&gt;"",INDEX(tb_MainDatabase[ราคา],MATCH(F1937,tb_MainDatabase[Link],0)),"")*J1937</f>
        <v>1890</v>
      </c>
      <c r="L1937" s="65">
        <v>200.0</v>
      </c>
      <c r="M1937" s="57">
        <f t="shared" si="2"/>
        <v>1690</v>
      </c>
      <c r="N1937" s="75">
        <f t="shared" si="3"/>
        <v>1690</v>
      </c>
      <c r="O1937" s="77" t="s">
        <v>133</v>
      </c>
      <c r="P1937" s="78">
        <v>46152.0</v>
      </c>
      <c r="Q1937" s="80">
        <v>0.6527777777777778</v>
      </c>
      <c r="R1937" s="84" t="str">
        <f t="shared" si="4"/>
        <v>1778402295058388783</v>
      </c>
      <c r="S1937" s="84"/>
      <c r="T1937" s="48" t="s">
        <v>67</v>
      </c>
    </row>
    <row r="1938" ht="22.5" customHeight="1">
      <c r="A1938" s="41" t="s">
        <v>1219</v>
      </c>
      <c r="B1938" s="44">
        <v>46152.0</v>
      </c>
      <c r="C1938" s="46" t="s">
        <v>3028</v>
      </c>
      <c r="D1938" s="48" t="s">
        <v>3429</v>
      </c>
      <c r="E1938" s="51">
        <v>2.02600000000835E14</v>
      </c>
      <c r="F1938" s="53" t="s">
        <v>269</v>
      </c>
      <c r="G1938" s="57">
        <f t="array" ref="G1938">IF(F1938&lt;&gt;"",INDEX(tb_MainDatabase[Barcode],MATCH(F1938,tb_MainDatabase[Link],0)),"")</f>
        <v>8857128012060</v>
      </c>
      <c r="H1938" s="62" t="str">
        <f t="array" ref="H1938">IF(F1938&lt;&gt;"",INDEX(tb_MainDatabase[Grand],MATCH(F1938,tb_MainDatabase[Link],0)),"")</f>
        <v>EDP</v>
      </c>
      <c r="I1938" s="62" t="str">
        <f t="array" ref="I1938">IF(F1938&lt;&gt;"",INDEX(tb_MainDatabase[Size],MATCH(F1938,tb_MainDatabase[Link],0)),"")</f>
        <v>10 ml.</v>
      </c>
      <c r="J1938" s="65">
        <v>1.0</v>
      </c>
      <c r="K1938" s="57">
        <f t="array" ref="K1938">IF(F1938&lt;&gt;"",INDEX(tb_MainDatabase[ราคา],MATCH(F1938,tb_MainDatabase[Link],0)),"")*J1938</f>
        <v>450</v>
      </c>
      <c r="L1938" s="65">
        <v>450.0</v>
      </c>
      <c r="M1938" s="57">
        <f t="shared" si="2"/>
        <v>0</v>
      </c>
      <c r="N1938" s="75">
        <f t="shared" si="3"/>
        <v>0</v>
      </c>
      <c r="O1938" s="77"/>
      <c r="P1938" s="107"/>
      <c r="Q1938" s="80"/>
      <c r="R1938" s="84">
        <f t="shared" si="4"/>
        <v>0</v>
      </c>
      <c r="S1938" s="84"/>
      <c r="T1938" s="84"/>
    </row>
    <row r="1939" ht="22.5" customHeight="1">
      <c r="A1939" s="41" t="s">
        <v>1219</v>
      </c>
      <c r="B1939" s="44">
        <v>46152.0</v>
      </c>
      <c r="C1939" s="46" t="s">
        <v>3028</v>
      </c>
      <c r="D1939" s="48" t="s">
        <v>3430</v>
      </c>
      <c r="E1939" s="51">
        <v>2.02600000000836E14</v>
      </c>
      <c r="F1939" s="53" t="s">
        <v>129</v>
      </c>
      <c r="G1939" s="57">
        <f t="array" ref="G1939">IF(F1939&lt;&gt;"",INDEX(tb_MainDatabase[Barcode],MATCH(F1939,tb_MainDatabase[Link],0)),"")</f>
        <v>8857128012034</v>
      </c>
      <c r="H1939" s="62" t="str">
        <f t="array" ref="H1939">IF(F1939&lt;&gt;"",INDEX(tb_MainDatabase[Grand],MATCH(F1939,tb_MainDatabase[Link],0)),"")</f>
        <v>EDP</v>
      </c>
      <c r="I1939" s="62" t="str">
        <f t="array" ref="I1939">IF(F1939&lt;&gt;"",INDEX(tb_MainDatabase[Size],MATCH(F1939,tb_MainDatabase[Link],0)),"")</f>
        <v>10 ml.</v>
      </c>
      <c r="J1939" s="65">
        <v>1.0</v>
      </c>
      <c r="K1939" s="57">
        <f t="array" ref="K1939">IF(F1939&lt;&gt;"",INDEX(tb_MainDatabase[ราคา],MATCH(F1939,tb_MainDatabase[Link],0)),"")*J1939</f>
        <v>450</v>
      </c>
      <c r="L1939" s="65">
        <v>50.0</v>
      </c>
      <c r="M1939" s="57">
        <f t="shared" si="2"/>
        <v>400</v>
      </c>
      <c r="N1939" s="75">
        <f t="shared" si="3"/>
        <v>400</v>
      </c>
      <c r="O1939" s="77" t="s">
        <v>133</v>
      </c>
      <c r="P1939" s="78">
        <v>46152.0</v>
      </c>
      <c r="Q1939" s="80">
        <v>0.6597222222222222</v>
      </c>
      <c r="R1939" s="84" t="str">
        <f t="shared" si="4"/>
        <v>1778403009145334298</v>
      </c>
      <c r="S1939" s="84"/>
      <c r="T1939" s="48" t="s">
        <v>67</v>
      </c>
    </row>
    <row r="1940" ht="22.5" customHeight="1">
      <c r="A1940" s="41" t="s">
        <v>1219</v>
      </c>
      <c r="B1940" s="44">
        <v>46152.0</v>
      </c>
      <c r="C1940" s="46" t="s">
        <v>3028</v>
      </c>
      <c r="D1940" s="48" t="s">
        <v>3431</v>
      </c>
      <c r="E1940" s="51">
        <v>2.02600000000837E14</v>
      </c>
      <c r="F1940" s="53" t="s">
        <v>96</v>
      </c>
      <c r="G1940" s="57">
        <f t="array" ref="G1940">IF(F1940&lt;&gt;"",INDEX(tb_MainDatabase[Barcode],MATCH(F1940,tb_MainDatabase[Link],0)),"")</f>
        <v>8857128012019</v>
      </c>
      <c r="H1940" s="62" t="str">
        <f t="array" ref="H1940">IF(F1940&lt;&gt;"",INDEX(tb_MainDatabase[Grand],MATCH(F1940,tb_MainDatabase[Link],0)),"")</f>
        <v>EDP</v>
      </c>
      <c r="I1940" s="62" t="str">
        <f t="array" ref="I1940">IF(F1940&lt;&gt;"",INDEX(tb_MainDatabase[Size],MATCH(F1940,tb_MainDatabase[Link],0)),"")</f>
        <v>50 ml.</v>
      </c>
      <c r="J1940" s="65">
        <v>1.0</v>
      </c>
      <c r="K1940" s="57">
        <f t="array" ref="K1940">IF(F1940&lt;&gt;"",INDEX(tb_MainDatabase[ราคา],MATCH(F1940,tb_MainDatabase[Link],0)),"")*J1940</f>
        <v>1890</v>
      </c>
      <c r="L1940" s="65">
        <v>200.0</v>
      </c>
      <c r="M1940" s="57">
        <f t="shared" si="2"/>
        <v>1690</v>
      </c>
      <c r="N1940" s="75">
        <f t="shared" si="3"/>
        <v>1690</v>
      </c>
      <c r="O1940" s="77" t="s">
        <v>370</v>
      </c>
      <c r="P1940" s="78">
        <v>46152.0</v>
      </c>
      <c r="Q1940" s="80">
        <v>0.7243055555555555</v>
      </c>
      <c r="R1940" s="84" t="str">
        <f t="shared" si="4"/>
        <v>1778408574384673637</v>
      </c>
      <c r="S1940" s="84"/>
      <c r="T1940" s="84"/>
    </row>
    <row r="1941" ht="22.5" customHeight="1">
      <c r="A1941" s="41" t="s">
        <v>1219</v>
      </c>
      <c r="B1941" s="44">
        <v>46152.0</v>
      </c>
      <c r="C1941" s="46" t="s">
        <v>3028</v>
      </c>
      <c r="D1941" s="48" t="s">
        <v>3431</v>
      </c>
      <c r="E1941" s="51">
        <v>2.02600000000837E14</v>
      </c>
      <c r="F1941" s="53" t="s">
        <v>77</v>
      </c>
      <c r="G1941" s="57">
        <f t="array" ref="G1941">IF(F1941&lt;&gt;"",INDEX(tb_MainDatabase[Barcode],MATCH(F1941,tb_MainDatabase[Link],0)),"")</f>
        <v>8857128012030</v>
      </c>
      <c r="H1941" s="62" t="str">
        <f t="array" ref="H1941">IF(F1941&lt;&gt;"",INDEX(tb_MainDatabase[Grand],MATCH(F1941,tb_MainDatabase[Link],0)),"")</f>
        <v>EDP</v>
      </c>
      <c r="I1941" s="62" t="str">
        <f t="array" ref="I1941">IF(F1941&lt;&gt;"",INDEX(tb_MainDatabase[Size],MATCH(F1941,tb_MainDatabase[Link],0)),"")</f>
        <v>10 ml.</v>
      </c>
      <c r="J1941" s="65">
        <v>1.0</v>
      </c>
      <c r="K1941" s="57">
        <f t="array" ref="K1941">IF(F1941&lt;&gt;"",INDEX(tb_MainDatabase[ราคา],MATCH(F1941,tb_MainDatabase[Link],0)),"")*J1941</f>
        <v>450</v>
      </c>
      <c r="L1941" s="65">
        <v>450.0</v>
      </c>
      <c r="M1941" s="57">
        <f t="shared" si="2"/>
        <v>0</v>
      </c>
      <c r="N1941" s="75">
        <f t="shared" si="3"/>
        <v>0</v>
      </c>
      <c r="O1941" s="77"/>
      <c r="P1941" s="107"/>
      <c r="Q1941" s="80"/>
      <c r="R1941" s="84">
        <f t="shared" si="4"/>
        <v>0</v>
      </c>
      <c r="S1941" s="84"/>
      <c r="T1941" s="84"/>
    </row>
    <row r="1942" ht="22.5" customHeight="1">
      <c r="A1942" s="41" t="s">
        <v>1219</v>
      </c>
      <c r="B1942" s="44">
        <v>46153.0</v>
      </c>
      <c r="C1942" s="46" t="s">
        <v>1192</v>
      </c>
      <c r="D1942" s="48" t="s">
        <v>3432</v>
      </c>
      <c r="E1942" s="51">
        <v>2.02600000000838E14</v>
      </c>
      <c r="F1942" s="53" t="s">
        <v>141</v>
      </c>
      <c r="G1942" s="57">
        <f t="array" ref="G1942">IF(F1942&lt;&gt;"",INDEX(tb_MainDatabase[Barcode],MATCH(F1942,tb_MainDatabase[Link],0)),"")</f>
        <v>8857128012037</v>
      </c>
      <c r="H1942" s="62" t="str">
        <f t="array" ref="H1942">IF(F1942&lt;&gt;"",INDEX(tb_MainDatabase[Grand],MATCH(F1942,tb_MainDatabase[Link],0)),"")</f>
        <v>EDP</v>
      </c>
      <c r="I1942" s="62" t="str">
        <f t="array" ref="I1942">IF(F1942&lt;&gt;"",INDEX(tb_MainDatabase[Size],MATCH(F1942,tb_MainDatabase[Link],0)),"")</f>
        <v>10 ml.</v>
      </c>
      <c r="J1942" s="65">
        <v>2.0</v>
      </c>
      <c r="K1942" s="57">
        <f t="array" ref="K1942">IF(F1942&lt;&gt;"",INDEX(tb_MainDatabase[ราคา],MATCH(F1942,tb_MainDatabase[Link],0)),"")*J1942</f>
        <v>900</v>
      </c>
      <c r="L1942" s="65">
        <v>50.0</v>
      </c>
      <c r="M1942" s="57">
        <f t="shared" si="2"/>
        <v>800</v>
      </c>
      <c r="N1942" s="75">
        <f t="shared" si="3"/>
        <v>1600</v>
      </c>
      <c r="O1942" s="77" t="s">
        <v>370</v>
      </c>
      <c r="P1942" s="78">
        <v>46153.0</v>
      </c>
      <c r="Q1942" s="80">
        <v>0.5402777777777777</v>
      </c>
      <c r="R1942" s="84" t="str">
        <f t="shared" si="4"/>
        <v>1778479065135714772</v>
      </c>
      <c r="S1942" s="84"/>
      <c r="T1942" s="48" t="s">
        <v>67</v>
      </c>
    </row>
    <row r="1943" ht="22.5" customHeight="1">
      <c r="A1943" s="41" t="s">
        <v>1219</v>
      </c>
      <c r="B1943" s="44">
        <v>46153.0</v>
      </c>
      <c r="C1943" s="46" t="s">
        <v>1192</v>
      </c>
      <c r="D1943" s="48" t="s">
        <v>3432</v>
      </c>
      <c r="E1943" s="51">
        <v>2.02600000000838E14</v>
      </c>
      <c r="F1943" s="53" t="s">
        <v>280</v>
      </c>
      <c r="G1943" s="57">
        <f t="array" ref="G1943">IF(F1943&lt;&gt;"",INDEX(tb_MainDatabase[Barcode],MATCH(F1943,tb_MainDatabase[Link],0)),"")</f>
        <v>8857128012042</v>
      </c>
      <c r="H1943" s="62" t="str">
        <f t="array" ref="H1943">IF(F1943&lt;&gt;"",INDEX(tb_MainDatabase[Grand],MATCH(F1943,tb_MainDatabase[Link],0)),"")</f>
        <v>EDP</v>
      </c>
      <c r="I1943" s="62" t="str">
        <f t="array" ref="I1943">IF(F1943&lt;&gt;"",INDEX(tb_MainDatabase[Size],MATCH(F1943,tb_MainDatabase[Link],0)),"")</f>
        <v>10 ml.</v>
      </c>
      <c r="J1943" s="65">
        <v>1.0</v>
      </c>
      <c r="K1943" s="57">
        <f t="array" ref="K1943">IF(F1943&lt;&gt;"",INDEX(tb_MainDatabase[ราคา],MATCH(F1943,tb_MainDatabase[Link],0)),"")*J1943</f>
        <v>450</v>
      </c>
      <c r="L1943" s="65">
        <v>50.0</v>
      </c>
      <c r="M1943" s="57">
        <f t="shared" si="2"/>
        <v>400</v>
      </c>
      <c r="N1943" s="75">
        <f t="shared" si="3"/>
        <v>0</v>
      </c>
      <c r="O1943" s="77"/>
      <c r="P1943" s="107"/>
      <c r="Q1943" s="80"/>
      <c r="R1943" s="84">
        <f t="shared" si="4"/>
        <v>0</v>
      </c>
      <c r="S1943" s="84"/>
      <c r="T1943" s="84"/>
    </row>
    <row r="1944" ht="22.5" customHeight="1">
      <c r="A1944" s="41" t="s">
        <v>1219</v>
      </c>
      <c r="B1944" s="44">
        <v>46153.0</v>
      </c>
      <c r="C1944" s="46" t="s">
        <v>1192</v>
      </c>
      <c r="D1944" s="48" t="s">
        <v>3432</v>
      </c>
      <c r="E1944" s="51">
        <v>2.02600000000838E14</v>
      </c>
      <c r="F1944" s="53" t="s">
        <v>372</v>
      </c>
      <c r="G1944" s="57">
        <f t="array" ref="G1944">IF(F1944&lt;&gt;"",INDEX(tb_MainDatabase[Barcode],MATCH(F1944,tb_MainDatabase[Link],0)),"")</f>
        <v>8857128012032</v>
      </c>
      <c r="H1944" s="62" t="str">
        <f t="array" ref="H1944">IF(F1944&lt;&gt;"",INDEX(tb_MainDatabase[Grand],MATCH(F1944,tb_MainDatabase[Link],0)),"")</f>
        <v>EDP</v>
      </c>
      <c r="I1944" s="62" t="str">
        <f t="array" ref="I1944">IF(F1944&lt;&gt;"",INDEX(tb_MainDatabase[Size],MATCH(F1944,tb_MainDatabase[Link],0)),"")</f>
        <v>10 ml.</v>
      </c>
      <c r="J1944" s="65">
        <v>1.0</v>
      </c>
      <c r="K1944" s="57">
        <f t="array" ref="K1944">IF(F1944&lt;&gt;"",INDEX(tb_MainDatabase[ราคา],MATCH(F1944,tb_MainDatabase[Link],0)),"")*J1944</f>
        <v>450</v>
      </c>
      <c r="L1944" s="65">
        <v>50.0</v>
      </c>
      <c r="M1944" s="57">
        <f t="shared" si="2"/>
        <v>400</v>
      </c>
      <c r="N1944" s="75">
        <f t="shared" si="3"/>
        <v>0</v>
      </c>
      <c r="O1944" s="77"/>
      <c r="P1944" s="107"/>
      <c r="Q1944" s="80"/>
      <c r="R1944" s="84">
        <f t="shared" si="4"/>
        <v>0</v>
      </c>
      <c r="S1944" s="84"/>
      <c r="T1944" s="84"/>
    </row>
    <row r="1945" ht="22.5" customHeight="1">
      <c r="A1945" s="41" t="s">
        <v>1219</v>
      </c>
      <c r="B1945" s="44">
        <v>46153.0</v>
      </c>
      <c r="C1945" s="46" t="s">
        <v>1192</v>
      </c>
      <c r="D1945" s="48" t="s">
        <v>3432</v>
      </c>
      <c r="E1945" s="51">
        <v>2.02600000000838E14</v>
      </c>
      <c r="F1945" s="53" t="s">
        <v>269</v>
      </c>
      <c r="G1945" s="57">
        <f t="array" ref="G1945">IF(F1945&lt;&gt;"",INDEX(tb_MainDatabase[Barcode],MATCH(F1945,tb_MainDatabase[Link],0)),"")</f>
        <v>8857128012060</v>
      </c>
      <c r="H1945" s="62" t="str">
        <f t="array" ref="H1945">IF(F1945&lt;&gt;"",INDEX(tb_MainDatabase[Grand],MATCH(F1945,tb_MainDatabase[Link],0)),"")</f>
        <v>EDP</v>
      </c>
      <c r="I1945" s="62" t="str">
        <f t="array" ref="I1945">IF(F1945&lt;&gt;"",INDEX(tb_MainDatabase[Size],MATCH(F1945,tb_MainDatabase[Link],0)),"")</f>
        <v>10 ml.</v>
      </c>
      <c r="J1945" s="65">
        <v>1.0</v>
      </c>
      <c r="K1945" s="57">
        <f t="array" ref="K1945">IF(F1945&lt;&gt;"",INDEX(tb_MainDatabase[ราคา],MATCH(F1945,tb_MainDatabase[Link],0)),"")*J1945</f>
        <v>450</v>
      </c>
      <c r="L1945" s="65">
        <v>450.0</v>
      </c>
      <c r="M1945" s="57">
        <f t="shared" si="2"/>
        <v>0</v>
      </c>
      <c r="N1945" s="75">
        <f t="shared" si="3"/>
        <v>0</v>
      </c>
      <c r="O1945" s="77"/>
      <c r="P1945" s="107"/>
      <c r="Q1945" s="80"/>
      <c r="R1945" s="84">
        <f t="shared" si="4"/>
        <v>0</v>
      </c>
      <c r="S1945" s="84"/>
      <c r="T1945" s="84"/>
    </row>
    <row r="1946" ht="22.5" customHeight="1">
      <c r="A1946" s="41" t="s">
        <v>1219</v>
      </c>
      <c r="B1946" s="44">
        <v>46153.0</v>
      </c>
      <c r="C1946" s="46" t="s">
        <v>1192</v>
      </c>
      <c r="D1946" s="48" t="s">
        <v>3433</v>
      </c>
      <c r="E1946" s="51">
        <v>2.02600000000839E14</v>
      </c>
      <c r="F1946" s="53" t="s">
        <v>45</v>
      </c>
      <c r="G1946" s="57">
        <f t="array" ref="G1946">IF(F1946&lt;&gt;"",INDEX(tb_MainDatabase[Barcode],MATCH(F1946,tb_MainDatabase[Link],0)),"")</f>
        <v>8857128011850</v>
      </c>
      <c r="H1946" s="62" t="str">
        <f t="array" ref="H1946">IF(F1946&lt;&gt;"",INDEX(tb_MainDatabase[Grand],MATCH(F1946,tb_MainDatabase[Link],0)),"")</f>
        <v>EDP</v>
      </c>
      <c r="I1946" s="62" t="str">
        <f t="array" ref="I1946">IF(F1946&lt;&gt;"",INDEX(tb_MainDatabase[Size],MATCH(F1946,tb_MainDatabase[Link],0)),"")</f>
        <v>30 ml.</v>
      </c>
      <c r="J1946" s="65">
        <v>1.0</v>
      </c>
      <c r="K1946" s="57">
        <f t="array" ref="K1946">IF(F1946&lt;&gt;"",INDEX(tb_MainDatabase[ราคา],MATCH(F1946,tb_MainDatabase[Link],0)),"")*J1946</f>
        <v>1290</v>
      </c>
      <c r="L1946" s="65">
        <v>100.0</v>
      </c>
      <c r="M1946" s="57">
        <f t="shared" si="2"/>
        <v>1190</v>
      </c>
      <c r="N1946" s="75">
        <f t="shared" si="3"/>
        <v>1190</v>
      </c>
      <c r="O1946" s="77" t="s">
        <v>133</v>
      </c>
      <c r="P1946" s="78">
        <v>46153.0</v>
      </c>
      <c r="Q1946" s="80">
        <v>0.5444444444444444</v>
      </c>
      <c r="R1946" s="84" t="str">
        <f t="shared" si="4"/>
        <v>1778479450700501672</v>
      </c>
      <c r="S1946" s="84"/>
      <c r="T1946" s="48" t="s">
        <v>67</v>
      </c>
    </row>
    <row r="1947" ht="22.5" customHeight="1">
      <c r="A1947" s="41" t="s">
        <v>1219</v>
      </c>
      <c r="B1947" s="44">
        <v>46153.0</v>
      </c>
      <c r="C1947" s="46" t="s">
        <v>1192</v>
      </c>
      <c r="D1947" s="48" t="s">
        <v>3433</v>
      </c>
      <c r="E1947" s="51">
        <v>2.02600000000839E14</v>
      </c>
      <c r="F1947" s="53" t="s">
        <v>828</v>
      </c>
      <c r="G1947" s="57">
        <f t="array" ref="G1947">IF(F1947&lt;&gt;"",INDEX(tb_MainDatabase[Barcode],MATCH(F1947,tb_MainDatabase[Link],0)),"")</f>
        <v>8857128012015</v>
      </c>
      <c r="H1947" s="62" t="str">
        <f t="array" ref="H1947">IF(F1947&lt;&gt;"",INDEX(tb_MainDatabase[Grand],MATCH(F1947,tb_MainDatabase[Link],0)),"")</f>
        <v>EDP</v>
      </c>
      <c r="I1947" s="62" t="str">
        <f t="array" ref="I1947">IF(F1947&lt;&gt;"",INDEX(tb_MainDatabase[Size],MATCH(F1947,tb_MainDatabase[Link],0)),"")</f>
        <v>4 ml.</v>
      </c>
      <c r="J1947" s="65">
        <v>1.0</v>
      </c>
      <c r="K1947" s="57">
        <f t="array" ref="K1947">IF(F1947&lt;&gt;"",INDEX(tb_MainDatabase[ราคา],MATCH(F1947,tb_MainDatabase[Link],0)),"")*J1947</f>
        <v>179</v>
      </c>
      <c r="L1947" s="65">
        <v>179.0</v>
      </c>
      <c r="M1947" s="57">
        <f t="shared" si="2"/>
        <v>0</v>
      </c>
      <c r="N1947" s="75">
        <f t="shared" si="3"/>
        <v>0</v>
      </c>
      <c r="O1947" s="77"/>
      <c r="P1947" s="107"/>
      <c r="Q1947" s="80"/>
      <c r="R1947" s="84">
        <f t="shared" si="4"/>
        <v>0</v>
      </c>
      <c r="S1947" s="84"/>
      <c r="T1947" s="84"/>
    </row>
    <row r="1948" ht="22.5" customHeight="1">
      <c r="A1948" s="41" t="s">
        <v>1219</v>
      </c>
      <c r="B1948" s="44">
        <v>46153.0</v>
      </c>
      <c r="C1948" s="46" t="s">
        <v>1192</v>
      </c>
      <c r="D1948" s="48" t="s">
        <v>3434</v>
      </c>
      <c r="E1948" s="51">
        <v>2.0260000000084E14</v>
      </c>
      <c r="F1948" s="53" t="s">
        <v>206</v>
      </c>
      <c r="G1948" s="108">
        <f t="array" ref="G1948">IF(F1948&lt;&gt;"",INDEX(tb_MainDatabase[Barcode],MATCH(F1948,tb_MainDatabase[Link],0)),"")</f>
        <v>8857128012159</v>
      </c>
      <c r="H1948" s="62" t="str">
        <f t="array" ref="H1948">IF(F1948&lt;&gt;"",INDEX(tb_MainDatabase[Grand],MATCH(F1948,tb_MainDatabase[Link],0)),"")</f>
        <v>EDP</v>
      </c>
      <c r="I1948" s="62" t="str">
        <f t="array" ref="I1948">IF(F1948&lt;&gt;"",INDEX(tb_MainDatabase[Size],MATCH(F1948,tb_MainDatabase[Link],0)),"")</f>
        <v>30 ml.</v>
      </c>
      <c r="J1948" s="65">
        <v>1.0</v>
      </c>
      <c r="K1948" s="57">
        <f t="array" ref="K1948">IF(F1948&lt;&gt;"",INDEX(tb_MainDatabase[ราคา],MATCH(F1948,tb_MainDatabase[Link],0)),"")*J1948</f>
        <v>1290</v>
      </c>
      <c r="L1948" s="65">
        <v>100.0</v>
      </c>
      <c r="M1948" s="57">
        <f t="shared" si="2"/>
        <v>1190</v>
      </c>
      <c r="N1948" s="75">
        <f t="shared" si="3"/>
        <v>1190</v>
      </c>
      <c r="O1948" s="77" t="s">
        <v>133</v>
      </c>
      <c r="P1948" s="78">
        <v>46153.0</v>
      </c>
      <c r="Q1948" s="80">
        <v>0.6368055555555555</v>
      </c>
      <c r="R1948" s="84" t="str">
        <f t="shared" si="4"/>
        <v>1778487430921426872</v>
      </c>
      <c r="S1948" s="84"/>
      <c r="T1948" s="48" t="s">
        <v>67</v>
      </c>
    </row>
    <row r="1949" ht="22.5" customHeight="1">
      <c r="A1949" s="41" t="s">
        <v>1219</v>
      </c>
      <c r="B1949" s="44">
        <v>46153.0</v>
      </c>
      <c r="C1949" s="46" t="s">
        <v>1192</v>
      </c>
      <c r="D1949" s="48" t="s">
        <v>3434</v>
      </c>
      <c r="E1949" s="51">
        <v>2.0260000000084E14</v>
      </c>
      <c r="F1949" s="53" t="s">
        <v>3408</v>
      </c>
      <c r="G1949" s="57">
        <f t="array" ref="G1949">IF(F1949&lt;&gt;"",INDEX(tb_MainDatabase[Barcode],MATCH(F1949,tb_MainDatabase[Link],0)),"")</f>
        <v>8857128012059</v>
      </c>
      <c r="H1949" s="62" t="str">
        <f t="array" ref="H1949">IF(F1949&lt;&gt;"",INDEX(tb_MainDatabase[Grand],MATCH(F1949,tb_MainDatabase[Link],0)),"")</f>
        <v>EDP</v>
      </c>
      <c r="I1949" s="62" t="str">
        <f t="array" ref="I1949">IF(F1949&lt;&gt;"",INDEX(tb_MainDatabase[Size],MATCH(F1949,tb_MainDatabase[Link],0)),"")</f>
        <v>4 ml.</v>
      </c>
      <c r="J1949" s="65">
        <v>1.0</v>
      </c>
      <c r="K1949" s="57">
        <f t="array" ref="K1949">IF(F1949&lt;&gt;"",INDEX(tb_MainDatabase[ราคา],MATCH(F1949,tb_MainDatabase[Link],0)),"")*J1949</f>
        <v>179</v>
      </c>
      <c r="L1949" s="65">
        <v>179.0</v>
      </c>
      <c r="M1949" s="57">
        <f t="shared" si="2"/>
        <v>0</v>
      </c>
      <c r="N1949" s="75">
        <f t="shared" si="3"/>
        <v>0</v>
      </c>
      <c r="O1949" s="77"/>
      <c r="P1949" s="107"/>
      <c r="Q1949" s="80"/>
      <c r="R1949" s="84">
        <f t="shared" si="4"/>
        <v>0</v>
      </c>
      <c r="S1949" s="84"/>
      <c r="T1949" s="84"/>
    </row>
    <row r="1950" ht="22.5" customHeight="1">
      <c r="A1950" s="41" t="s">
        <v>1219</v>
      </c>
      <c r="B1950" s="44">
        <v>46153.0</v>
      </c>
      <c r="C1950" s="46" t="s">
        <v>1192</v>
      </c>
      <c r="D1950" s="48" t="s">
        <v>3435</v>
      </c>
      <c r="E1950" s="51">
        <v>2.02600000000841E14</v>
      </c>
      <c r="F1950" s="53" t="s">
        <v>175</v>
      </c>
      <c r="G1950" s="57">
        <f t="array" ref="G1950">IF(F1950&lt;&gt;"",INDEX(tb_MainDatabase[Barcode],MATCH(F1950,tb_MainDatabase[Link],0)),"")</f>
        <v>8857128011287</v>
      </c>
      <c r="H1950" s="62" t="str">
        <f t="array" ref="H1950">IF(F1950&lt;&gt;"",INDEX(tb_MainDatabase[Grand],MATCH(F1950,tb_MainDatabase[Link],0)),"")</f>
        <v>EDP</v>
      </c>
      <c r="I1950" s="62" t="str">
        <f t="array" ref="I1950">IF(F1950&lt;&gt;"",INDEX(tb_MainDatabase[Size],MATCH(F1950,tb_MainDatabase[Link],0)),"")</f>
        <v>50 ml.</v>
      </c>
      <c r="J1950" s="65">
        <v>1.0</v>
      </c>
      <c r="K1950" s="57">
        <f t="array" ref="K1950">IF(F1950&lt;&gt;"",INDEX(tb_MainDatabase[ราคา],MATCH(F1950,tb_MainDatabase[Link],0)),"")*J1950</f>
        <v>1890</v>
      </c>
      <c r="L1950" s="65">
        <v>200.0</v>
      </c>
      <c r="M1950" s="57">
        <f t="shared" si="2"/>
        <v>1690</v>
      </c>
      <c r="N1950" s="75">
        <f t="shared" si="3"/>
        <v>1690</v>
      </c>
      <c r="O1950" s="77" t="s">
        <v>58</v>
      </c>
      <c r="P1950" s="78">
        <v>46153.0</v>
      </c>
      <c r="Q1950" s="80">
        <v>0.6479166666666667</v>
      </c>
      <c r="R1950" s="84" t="str">
        <f t="shared" si="4"/>
        <v>1778488353968434231</v>
      </c>
      <c r="S1950" s="84"/>
      <c r="T1950" s="48" t="s">
        <v>67</v>
      </c>
    </row>
    <row r="1951" ht="22.5" customHeight="1">
      <c r="A1951" s="41" t="s">
        <v>1219</v>
      </c>
      <c r="B1951" s="44">
        <v>46153.0</v>
      </c>
      <c r="C1951" s="46" t="s">
        <v>1192</v>
      </c>
      <c r="D1951" s="48" t="s">
        <v>3435</v>
      </c>
      <c r="E1951" s="51">
        <v>2.02600000000841E14</v>
      </c>
      <c r="F1951" s="53" t="s">
        <v>141</v>
      </c>
      <c r="G1951" s="57">
        <f t="array" ref="G1951">IF(F1951&lt;&gt;"",INDEX(tb_MainDatabase[Barcode],MATCH(F1951,tb_MainDatabase[Link],0)),"")</f>
        <v>8857128012037</v>
      </c>
      <c r="H1951" s="62" t="str">
        <f t="array" ref="H1951">IF(F1951&lt;&gt;"",INDEX(tb_MainDatabase[Grand],MATCH(F1951,tb_MainDatabase[Link],0)),"")</f>
        <v>EDP</v>
      </c>
      <c r="I1951" s="62" t="str">
        <f t="array" ref="I1951">IF(F1951&lt;&gt;"",INDEX(tb_MainDatabase[Size],MATCH(F1951,tb_MainDatabase[Link],0)),"")</f>
        <v>10 ml.</v>
      </c>
      <c r="J1951" s="65">
        <v>1.0</v>
      </c>
      <c r="K1951" s="57">
        <f t="array" ref="K1951">IF(F1951&lt;&gt;"",INDEX(tb_MainDatabase[ราคา],MATCH(F1951,tb_MainDatabase[Link],0)),"")*J1951</f>
        <v>450</v>
      </c>
      <c r="L1951" s="65">
        <v>450.0</v>
      </c>
      <c r="M1951" s="57">
        <f t="shared" si="2"/>
        <v>0</v>
      </c>
      <c r="N1951" s="75">
        <f t="shared" si="3"/>
        <v>0</v>
      </c>
      <c r="O1951" s="77"/>
      <c r="P1951" s="107"/>
      <c r="Q1951" s="80"/>
      <c r="R1951" s="84">
        <f t="shared" si="4"/>
        <v>0</v>
      </c>
      <c r="S1951" s="84"/>
      <c r="T1951" s="84"/>
    </row>
    <row r="1952" ht="22.5" customHeight="1">
      <c r="A1952" s="41" t="s">
        <v>1219</v>
      </c>
      <c r="B1952" s="44">
        <v>46153.0</v>
      </c>
      <c r="C1952" s="46" t="s">
        <v>1192</v>
      </c>
      <c r="D1952" s="48" t="s">
        <v>3436</v>
      </c>
      <c r="E1952" s="51">
        <v>2.02600000000842E14</v>
      </c>
      <c r="F1952" s="53" t="s">
        <v>185</v>
      </c>
      <c r="G1952" s="57">
        <f t="array" ref="G1952">IF(F1952&lt;&gt;"",INDEX(tb_MainDatabase[Barcode],MATCH(F1952,tb_MainDatabase[Link],0)),"")</f>
        <v>8857128011317</v>
      </c>
      <c r="H1952" s="62" t="str">
        <f t="array" ref="H1952">IF(F1952&lt;&gt;"",INDEX(tb_MainDatabase[Grand],MATCH(F1952,tb_MainDatabase[Link],0)),"")</f>
        <v>EDP</v>
      </c>
      <c r="I1952" s="62" t="str">
        <f t="array" ref="I1952">IF(F1952&lt;&gt;"",INDEX(tb_MainDatabase[Size],MATCH(F1952,tb_MainDatabase[Link],0)),"")</f>
        <v>50 ml.</v>
      </c>
      <c r="J1952" s="65">
        <v>1.0</v>
      </c>
      <c r="K1952" s="57">
        <f t="array" ref="K1952">IF(F1952&lt;&gt;"",INDEX(tb_MainDatabase[ราคา],MATCH(F1952,tb_MainDatabase[Link],0)),"")*J1952</f>
        <v>1890</v>
      </c>
      <c r="L1952" s="65">
        <v>200.0</v>
      </c>
      <c r="M1952" s="57">
        <f t="shared" si="2"/>
        <v>1690</v>
      </c>
      <c r="N1952" s="75">
        <f t="shared" si="3"/>
        <v>1690</v>
      </c>
      <c r="O1952" s="77" t="s">
        <v>370</v>
      </c>
      <c r="P1952" s="78">
        <v>46153.0</v>
      </c>
      <c r="Q1952" s="80">
        <v>0.7090277777777778</v>
      </c>
      <c r="R1952" s="84" t="str">
        <f t="shared" si="4"/>
        <v>1778493529122235086</v>
      </c>
      <c r="S1952" s="84"/>
      <c r="T1952" s="48" t="s">
        <v>67</v>
      </c>
    </row>
    <row r="1953" ht="22.5" customHeight="1">
      <c r="A1953" s="41" t="s">
        <v>1219</v>
      </c>
      <c r="B1953" s="44">
        <v>46153.0</v>
      </c>
      <c r="C1953" s="46" t="s">
        <v>1192</v>
      </c>
      <c r="D1953" s="48" t="s">
        <v>3436</v>
      </c>
      <c r="E1953" s="51">
        <v>2.02600000000842E14</v>
      </c>
      <c r="F1953" s="53" t="s">
        <v>224</v>
      </c>
      <c r="G1953" s="57">
        <f t="array" ref="G1953">IF(F1953&lt;&gt;"",INDEX(tb_MainDatabase[Barcode],MATCH(F1953,tb_MainDatabase[Link],0)),"")</f>
        <v>8857128012053</v>
      </c>
      <c r="H1953" s="62" t="str">
        <f t="array" ref="H1953">IF(F1953&lt;&gt;"",INDEX(tb_MainDatabase[Grand],MATCH(F1953,tb_MainDatabase[Link],0)),"")</f>
        <v>EDP</v>
      </c>
      <c r="I1953" s="62" t="str">
        <f t="array" ref="I1953">IF(F1953&lt;&gt;"",INDEX(tb_MainDatabase[Size],MATCH(F1953,tb_MainDatabase[Link],0)),"")</f>
        <v>10 ml.</v>
      </c>
      <c r="J1953" s="65">
        <v>1.0</v>
      </c>
      <c r="K1953" s="57">
        <f t="array" ref="K1953">IF(F1953&lt;&gt;"",INDEX(tb_MainDatabase[ราคา],MATCH(F1953,tb_MainDatabase[Link],0)),"")*J1953</f>
        <v>450</v>
      </c>
      <c r="L1953" s="65">
        <v>450.0</v>
      </c>
      <c r="M1953" s="57">
        <f t="shared" si="2"/>
        <v>0</v>
      </c>
      <c r="N1953" s="75">
        <f t="shared" si="3"/>
        <v>0</v>
      </c>
      <c r="O1953" s="77"/>
      <c r="P1953" s="107"/>
      <c r="Q1953" s="80"/>
      <c r="R1953" s="84">
        <f t="shared" si="4"/>
        <v>0</v>
      </c>
      <c r="S1953" s="84"/>
      <c r="T1953" s="84"/>
    </row>
    <row r="1954" ht="22.5" customHeight="1">
      <c r="A1954" s="41" t="s">
        <v>1219</v>
      </c>
      <c r="B1954" s="44">
        <v>46153.0</v>
      </c>
      <c r="C1954" s="46" t="s">
        <v>1192</v>
      </c>
      <c r="D1954" s="48" t="s">
        <v>3437</v>
      </c>
      <c r="E1954" s="51">
        <v>2.02600000000843E14</v>
      </c>
      <c r="F1954" s="53" t="s">
        <v>195</v>
      </c>
      <c r="G1954" s="57">
        <f t="array" ref="G1954">IF(F1954&lt;&gt;"",INDEX(tb_MainDatabase[Barcode],MATCH(F1954,tb_MainDatabase[Link],0)),"")</f>
        <v>8857128011300</v>
      </c>
      <c r="H1954" s="62" t="str">
        <f t="array" ref="H1954">IF(F1954&lt;&gt;"",INDEX(tb_MainDatabase[Grand],MATCH(F1954,tb_MainDatabase[Link],0)),"")</f>
        <v>EDP</v>
      </c>
      <c r="I1954" s="62" t="str">
        <f t="array" ref="I1954">IF(F1954&lt;&gt;"",INDEX(tb_MainDatabase[Size],MATCH(F1954,tb_MainDatabase[Link],0)),"")</f>
        <v>50 ml.</v>
      </c>
      <c r="J1954" s="65">
        <v>1.0</v>
      </c>
      <c r="K1954" s="57">
        <f t="array" ref="K1954">IF(F1954&lt;&gt;"",INDEX(tb_MainDatabase[ราคา],MATCH(F1954,tb_MainDatabase[Link],0)),"")*J1954</f>
        <v>1890</v>
      </c>
      <c r="L1954" s="65">
        <v>200.0</v>
      </c>
      <c r="M1954" s="57">
        <f t="shared" si="2"/>
        <v>1690</v>
      </c>
      <c r="N1954" s="75">
        <f t="shared" si="3"/>
        <v>1690</v>
      </c>
      <c r="O1954" s="77" t="s">
        <v>133</v>
      </c>
      <c r="P1954" s="78">
        <v>46153.0</v>
      </c>
      <c r="Q1954" s="80">
        <v>0.7208333333333333</v>
      </c>
      <c r="R1954" s="84" t="str">
        <f t="shared" si="4"/>
        <v>1778494691007365487</v>
      </c>
      <c r="S1954" s="84"/>
      <c r="T1954" s="48" t="s">
        <v>61</v>
      </c>
    </row>
    <row r="1955" ht="22.5" customHeight="1">
      <c r="A1955" s="41" t="s">
        <v>1219</v>
      </c>
      <c r="B1955" s="44">
        <v>46153.0</v>
      </c>
      <c r="C1955" s="46" t="s">
        <v>1192</v>
      </c>
      <c r="D1955" s="48" t="s">
        <v>3437</v>
      </c>
      <c r="E1955" s="51">
        <v>2.02600000000843E14</v>
      </c>
      <c r="F1955" s="53" t="s">
        <v>141</v>
      </c>
      <c r="G1955" s="57">
        <f t="array" ref="G1955">IF(F1955&lt;&gt;"",INDEX(tb_MainDatabase[Barcode],MATCH(F1955,tb_MainDatabase[Link],0)),"")</f>
        <v>8857128012037</v>
      </c>
      <c r="H1955" s="62" t="str">
        <f t="array" ref="H1955">IF(F1955&lt;&gt;"",INDEX(tb_MainDatabase[Grand],MATCH(F1955,tb_MainDatabase[Link],0)),"")</f>
        <v>EDP</v>
      </c>
      <c r="I1955" s="62" t="str">
        <f t="array" ref="I1955">IF(F1955&lt;&gt;"",INDEX(tb_MainDatabase[Size],MATCH(F1955,tb_MainDatabase[Link],0)),"")</f>
        <v>10 ml.</v>
      </c>
      <c r="J1955" s="65">
        <v>1.0</v>
      </c>
      <c r="K1955" s="57">
        <f t="array" ref="K1955">IF(F1955&lt;&gt;"",INDEX(tb_MainDatabase[ราคา],MATCH(F1955,tb_MainDatabase[Link],0)),"")*J1955</f>
        <v>450</v>
      </c>
      <c r="L1955" s="65">
        <v>450.0</v>
      </c>
      <c r="M1955" s="57">
        <f t="shared" si="2"/>
        <v>0</v>
      </c>
      <c r="N1955" s="75">
        <f t="shared" si="3"/>
        <v>0</v>
      </c>
      <c r="O1955" s="77"/>
      <c r="P1955" s="107"/>
      <c r="Q1955" s="80"/>
      <c r="R1955" s="84">
        <f t="shared" si="4"/>
        <v>0</v>
      </c>
      <c r="S1955" s="84"/>
      <c r="T1955" s="84"/>
    </row>
    <row r="1956" ht="22.5" customHeight="1">
      <c r="A1956" s="41" t="s">
        <v>1219</v>
      </c>
      <c r="B1956" s="44">
        <v>46153.0</v>
      </c>
      <c r="C1956" s="46" t="s">
        <v>1192</v>
      </c>
      <c r="D1956" s="48" t="s">
        <v>3438</v>
      </c>
      <c r="E1956" s="51">
        <v>2.02600000000844E14</v>
      </c>
      <c r="F1956" s="53" t="s">
        <v>62</v>
      </c>
      <c r="G1956" s="57">
        <f t="array" ref="G1956">IF(F1956&lt;&gt;"",INDEX(tb_MainDatabase[Barcode],MATCH(F1956,tb_MainDatabase[Link],0)),"")</f>
        <v>8857128012024</v>
      </c>
      <c r="H1956" s="62" t="str">
        <f t="array" ref="H1956">IF(F1956&lt;&gt;"",INDEX(tb_MainDatabase[Grand],MATCH(F1956,tb_MainDatabase[Link],0)),"")</f>
        <v>EDP</v>
      </c>
      <c r="I1956" s="62" t="str">
        <f t="array" ref="I1956">IF(F1956&lt;&gt;"",INDEX(tb_MainDatabase[Size],MATCH(F1956,tb_MainDatabase[Link],0)),"")</f>
        <v>30 ml.</v>
      </c>
      <c r="J1956" s="65">
        <v>2.0</v>
      </c>
      <c r="K1956" s="57">
        <f t="array" ref="K1956">IF(F1956&lt;&gt;"",INDEX(tb_MainDatabase[ราคา],MATCH(F1956,tb_MainDatabase[Link],0)),"")*J1956</f>
        <v>2580</v>
      </c>
      <c r="L1956" s="65">
        <v>100.0</v>
      </c>
      <c r="M1956" s="57">
        <f t="shared" si="2"/>
        <v>2380</v>
      </c>
      <c r="N1956" s="75">
        <f t="shared" si="3"/>
        <v>3570</v>
      </c>
      <c r="O1956" s="77" t="s">
        <v>133</v>
      </c>
      <c r="P1956" s="78">
        <v>46153.0</v>
      </c>
      <c r="Q1956" s="80">
        <v>0.8597222222222223</v>
      </c>
      <c r="R1956" s="84" t="str">
        <f t="shared" si="4"/>
        <v>1778506654342818387</v>
      </c>
      <c r="S1956" s="84"/>
      <c r="T1956" s="48" t="s">
        <v>67</v>
      </c>
    </row>
    <row r="1957" ht="22.5" customHeight="1">
      <c r="A1957" s="41" t="s">
        <v>1219</v>
      </c>
      <c r="B1957" s="44">
        <v>46153.0</v>
      </c>
      <c r="C1957" s="46" t="s">
        <v>1192</v>
      </c>
      <c r="D1957" s="48" t="s">
        <v>3438</v>
      </c>
      <c r="E1957" s="51">
        <v>2.02600000000844E14</v>
      </c>
      <c r="F1957" s="53" t="s">
        <v>1211</v>
      </c>
      <c r="G1957" s="57">
        <f t="array" ref="G1957">IF(F1957&lt;&gt;"",INDEX(tb_MainDatabase[Barcode],MATCH(F1957,tb_MainDatabase[Link],0)),"")</f>
        <v>8857128011935</v>
      </c>
      <c r="H1957" s="62" t="str">
        <f t="array" ref="H1957">IF(F1957&lt;&gt;"",INDEX(tb_MainDatabase[Grand],MATCH(F1957,tb_MainDatabase[Link],0)),"")</f>
        <v>EDP</v>
      </c>
      <c r="I1957" s="62" t="str">
        <f t="array" ref="I1957">IF(F1957&lt;&gt;"",INDEX(tb_MainDatabase[Size],MATCH(F1957,tb_MainDatabase[Link],0)),"")</f>
        <v>30 ml.</v>
      </c>
      <c r="J1957" s="65">
        <v>1.0</v>
      </c>
      <c r="K1957" s="57">
        <f t="array" ref="K1957">IF(F1957&lt;&gt;"",INDEX(tb_MainDatabase[ราคา],MATCH(F1957,tb_MainDatabase[Link],0)),"")*J1957</f>
        <v>1290</v>
      </c>
      <c r="L1957" s="65">
        <v>100.0</v>
      </c>
      <c r="M1957" s="57">
        <f t="shared" si="2"/>
        <v>1190</v>
      </c>
      <c r="N1957" s="75">
        <f t="shared" si="3"/>
        <v>0</v>
      </c>
      <c r="O1957" s="77"/>
      <c r="P1957" s="107"/>
      <c r="Q1957" s="80"/>
      <c r="R1957" s="84">
        <f t="shared" si="4"/>
        <v>0</v>
      </c>
      <c r="S1957" s="84"/>
      <c r="T1957" s="84"/>
    </row>
    <row r="1958" ht="22.5" customHeight="1">
      <c r="A1958" s="41" t="s">
        <v>1219</v>
      </c>
      <c r="B1958" s="44">
        <v>46153.0</v>
      </c>
      <c r="C1958" s="46" t="s">
        <v>1192</v>
      </c>
      <c r="D1958" s="48" t="s">
        <v>3438</v>
      </c>
      <c r="E1958" s="51">
        <v>2.02600000000844E14</v>
      </c>
      <c r="F1958" s="53" t="s">
        <v>288</v>
      </c>
      <c r="G1958" s="57">
        <f t="array" ref="G1958">IF(F1958&lt;&gt;"",INDEX(tb_MainDatabase[Barcode],MATCH(F1958,tb_MainDatabase[Link],0)),"")</f>
        <v>8857128012062</v>
      </c>
      <c r="H1958" s="62" t="str">
        <f t="array" ref="H1958">IF(F1958&lt;&gt;"",INDEX(tb_MainDatabase[Grand],MATCH(F1958,tb_MainDatabase[Link],0)),"")</f>
        <v>EDP</v>
      </c>
      <c r="I1958" s="62" t="str">
        <f t="array" ref="I1958">IF(F1958&lt;&gt;"",INDEX(tb_MainDatabase[Size],MATCH(F1958,tb_MainDatabase[Link],0)),"")</f>
        <v>10 ml.</v>
      </c>
      <c r="J1958" s="65">
        <v>2.0</v>
      </c>
      <c r="K1958" s="57">
        <f t="array" ref="K1958">IF(F1958&lt;&gt;"",INDEX(tb_MainDatabase[ราคา],MATCH(F1958,tb_MainDatabase[Link],0)),"")*J1958</f>
        <v>900</v>
      </c>
      <c r="L1958" s="65">
        <v>450.0</v>
      </c>
      <c r="M1958" s="57">
        <f t="shared" si="2"/>
        <v>0</v>
      </c>
      <c r="N1958" s="75">
        <f t="shared" si="3"/>
        <v>0</v>
      </c>
      <c r="O1958" s="77"/>
      <c r="P1958" s="107"/>
      <c r="Q1958" s="80"/>
      <c r="R1958" s="84">
        <f t="shared" si="4"/>
        <v>0</v>
      </c>
      <c r="S1958" s="84"/>
      <c r="T1958" s="84"/>
    </row>
    <row r="1959" ht="22.5" customHeight="1">
      <c r="A1959" s="41" t="s">
        <v>1219</v>
      </c>
      <c r="B1959" s="44">
        <v>46154.0</v>
      </c>
      <c r="C1959" s="46" t="s">
        <v>1192</v>
      </c>
      <c r="D1959" s="48" t="s">
        <v>3439</v>
      </c>
      <c r="E1959" s="51">
        <v>2.02600000000845E14</v>
      </c>
      <c r="F1959" s="53" t="s">
        <v>98</v>
      </c>
      <c r="G1959" s="57">
        <f t="array" ref="G1959">IF(F1959&lt;&gt;"",INDEX(tb_MainDatabase[Barcode],MATCH(F1959,tb_MainDatabase[Link],0)),"")</f>
        <v>8857128012027</v>
      </c>
      <c r="H1959" s="62" t="str">
        <f t="array" ref="H1959">IF(F1959&lt;&gt;"",INDEX(tb_MainDatabase[Grand],MATCH(F1959,tb_MainDatabase[Link],0)),"")</f>
        <v>EDP</v>
      </c>
      <c r="I1959" s="62" t="str">
        <f t="array" ref="I1959">IF(F1959&lt;&gt;"",INDEX(tb_MainDatabase[Size],MATCH(F1959,tb_MainDatabase[Link],0)),"")</f>
        <v>10 ml.</v>
      </c>
      <c r="J1959" s="65">
        <v>1.0</v>
      </c>
      <c r="K1959" s="57">
        <f t="array" ref="K1959">IF(F1959&lt;&gt;"",INDEX(tb_MainDatabase[ราคา],MATCH(F1959,tb_MainDatabase[Link],0)),"")*J1959</f>
        <v>450</v>
      </c>
      <c r="L1959" s="65">
        <v>50.0</v>
      </c>
      <c r="M1959" s="57">
        <f t="shared" si="2"/>
        <v>400</v>
      </c>
      <c r="N1959" s="75">
        <f t="shared" si="3"/>
        <v>400</v>
      </c>
      <c r="O1959" s="77" t="s">
        <v>60</v>
      </c>
      <c r="P1959" s="78">
        <v>46154.0</v>
      </c>
      <c r="Q1959" s="80">
        <v>0.44583333333333336</v>
      </c>
      <c r="R1959" s="84" t="str">
        <f t="shared" si="4"/>
        <v>1778557325966287186</v>
      </c>
      <c r="S1959" s="84"/>
      <c r="T1959" s="48" t="s">
        <v>61</v>
      </c>
    </row>
    <row r="1960" ht="22.5" customHeight="1">
      <c r="A1960" s="41" t="s">
        <v>1219</v>
      </c>
      <c r="B1960" s="44">
        <v>46154.0</v>
      </c>
      <c r="C1960" s="46" t="s">
        <v>1192</v>
      </c>
      <c r="D1960" s="48" t="s">
        <v>3440</v>
      </c>
      <c r="E1960" s="51">
        <v>2.02600000000846E14</v>
      </c>
      <c r="F1960" s="53" t="s">
        <v>312</v>
      </c>
      <c r="G1960" s="57">
        <f t="array" ref="G1960">IF(F1960&lt;&gt;"",INDEX(tb_MainDatabase[Barcode],MATCH(F1960,tb_MainDatabase[Link],0)),"")</f>
        <v>8857128012116</v>
      </c>
      <c r="H1960" s="62" t="str">
        <f t="array" ref="H1960">IF(F1960&lt;&gt;"",INDEX(tb_MainDatabase[Grand],MATCH(F1960,tb_MainDatabase[Link],0)),"")</f>
        <v>PARFUM</v>
      </c>
      <c r="I1960" s="62" t="str">
        <f t="array" ref="I1960">IF(F1960&lt;&gt;"",INDEX(tb_MainDatabase[Size],MATCH(F1960,tb_MainDatabase[Link],0)),"")</f>
        <v>10 ml.</v>
      </c>
      <c r="J1960" s="65">
        <v>1.0</v>
      </c>
      <c r="K1960" s="57">
        <f t="array" ref="K1960">IF(F1960&lt;&gt;"",INDEX(tb_MainDatabase[ราคา],MATCH(F1960,tb_MainDatabase[Link],0)),"")*J1960</f>
        <v>850</v>
      </c>
      <c r="L1960" s="65">
        <v>50.0</v>
      </c>
      <c r="M1960" s="57">
        <f t="shared" si="2"/>
        <v>800</v>
      </c>
      <c r="N1960" s="75">
        <f t="shared" si="3"/>
        <v>800</v>
      </c>
      <c r="O1960" s="77" t="s">
        <v>370</v>
      </c>
      <c r="P1960" s="78">
        <v>46154.0</v>
      </c>
      <c r="Q1960" s="80">
        <v>0.5326388888888889</v>
      </c>
      <c r="R1960" s="84" t="str">
        <f t="shared" si="4"/>
        <v>1778564821444388497</v>
      </c>
      <c r="S1960" s="84"/>
      <c r="T1960" s="48" t="s">
        <v>67</v>
      </c>
    </row>
    <row r="1961" ht="22.5" customHeight="1">
      <c r="A1961" s="41" t="s">
        <v>1219</v>
      </c>
      <c r="B1961" s="44">
        <v>46154.0</v>
      </c>
      <c r="C1961" s="46" t="s">
        <v>1192</v>
      </c>
      <c r="D1961" s="48" t="s">
        <v>3441</v>
      </c>
      <c r="E1961" s="51">
        <v>2.02600000000847E14</v>
      </c>
      <c r="F1961" s="53" t="s">
        <v>93</v>
      </c>
      <c r="G1961" s="57">
        <f t="array" ref="G1961">IF(F1961&lt;&gt;"",INDEX(tb_MainDatabase[Barcode],MATCH(F1961,tb_MainDatabase[Link],0)),"")</f>
        <v>8857128011171</v>
      </c>
      <c r="H1961" s="62" t="str">
        <f t="array" ref="H1961">IF(F1961&lt;&gt;"",INDEX(tb_MainDatabase[Grand],MATCH(F1961,tb_MainDatabase[Link],0)),"")</f>
        <v>EDP</v>
      </c>
      <c r="I1961" s="62" t="str">
        <f t="array" ref="I1961">IF(F1961&lt;&gt;"",INDEX(tb_MainDatabase[Size],MATCH(F1961,tb_MainDatabase[Link],0)),"")</f>
        <v>50 ml.</v>
      </c>
      <c r="J1961" s="65">
        <v>1.0</v>
      </c>
      <c r="K1961" s="57">
        <f t="array" ref="K1961">IF(F1961&lt;&gt;"",INDEX(tb_MainDatabase[ราคา],MATCH(F1961,tb_MainDatabase[Link],0)),"")*J1961</f>
        <v>1890</v>
      </c>
      <c r="L1961" s="65">
        <v>200.0</v>
      </c>
      <c r="M1961" s="57">
        <f t="shared" si="2"/>
        <v>1690</v>
      </c>
      <c r="N1961" s="75">
        <f t="shared" si="3"/>
        <v>1690</v>
      </c>
      <c r="O1961" s="77" t="s">
        <v>133</v>
      </c>
      <c r="P1961" s="78">
        <v>46154.0</v>
      </c>
      <c r="Q1961" s="80">
        <v>0.6986111111111111</v>
      </c>
      <c r="R1961" s="84" t="str">
        <f t="shared" si="4"/>
        <v>1778579156619462847</v>
      </c>
      <c r="S1961" s="84"/>
      <c r="T1961" s="48" t="s">
        <v>61</v>
      </c>
    </row>
    <row r="1962" ht="22.5" customHeight="1">
      <c r="A1962" s="41" t="s">
        <v>1219</v>
      </c>
      <c r="B1962" s="44">
        <v>46154.0</v>
      </c>
      <c r="C1962" s="46" t="s">
        <v>1192</v>
      </c>
      <c r="D1962" s="48" t="s">
        <v>3441</v>
      </c>
      <c r="E1962" s="51">
        <v>2.02600000000847E14</v>
      </c>
      <c r="F1962" s="53" t="s">
        <v>430</v>
      </c>
      <c r="G1962" s="57">
        <f t="array" ref="G1962">IF(F1962&lt;&gt;"",INDEX(tb_MainDatabase[Barcode],MATCH(F1962,tb_MainDatabase[Link],0)),"")</f>
        <v>8857128012028</v>
      </c>
      <c r="H1962" s="62" t="str">
        <f t="array" ref="H1962">IF(F1962&lt;&gt;"",INDEX(tb_MainDatabase[Grand],MATCH(F1962,tb_MainDatabase[Link],0)),"")</f>
        <v>EDP</v>
      </c>
      <c r="I1962" s="62" t="str">
        <f t="array" ref="I1962">IF(F1962&lt;&gt;"",INDEX(tb_MainDatabase[Size],MATCH(F1962,tb_MainDatabase[Link],0)),"")</f>
        <v>10 ml.</v>
      </c>
      <c r="J1962" s="65">
        <v>1.0</v>
      </c>
      <c r="K1962" s="57">
        <f t="array" ref="K1962">IF(F1962&lt;&gt;"",INDEX(tb_MainDatabase[ราคา],MATCH(F1962,tb_MainDatabase[Link],0)),"")*J1962</f>
        <v>450</v>
      </c>
      <c r="L1962" s="65">
        <v>450.0</v>
      </c>
      <c r="M1962" s="57">
        <f t="shared" si="2"/>
        <v>0</v>
      </c>
      <c r="N1962" s="75">
        <f t="shared" si="3"/>
        <v>0</v>
      </c>
      <c r="O1962" s="77"/>
      <c r="P1962" s="107"/>
      <c r="Q1962" s="80"/>
      <c r="R1962" s="84">
        <f t="shared" si="4"/>
        <v>0</v>
      </c>
      <c r="S1962" s="84"/>
      <c r="T1962" s="84"/>
    </row>
    <row r="1963" ht="22.5" customHeight="1">
      <c r="A1963" s="41" t="s">
        <v>1219</v>
      </c>
      <c r="B1963" s="44">
        <v>46154.0</v>
      </c>
      <c r="C1963" s="46" t="s">
        <v>1192</v>
      </c>
      <c r="D1963" s="48" t="s">
        <v>3442</v>
      </c>
      <c r="E1963" s="51">
        <v>2.02600000000848E14</v>
      </c>
      <c r="F1963" s="53" t="s">
        <v>64</v>
      </c>
      <c r="G1963" s="57">
        <f t="array" ref="G1963">IF(F1963&lt;&gt;"",INDEX(tb_MainDatabase[Barcode],MATCH(F1963,tb_MainDatabase[Link],0)),"")</f>
        <v>8857128011836</v>
      </c>
      <c r="H1963" s="62" t="str">
        <f t="array" ref="H1963">IF(F1963&lt;&gt;"",INDEX(tb_MainDatabase[Grand],MATCH(F1963,tb_MainDatabase[Link],0)),"")</f>
        <v>EDP</v>
      </c>
      <c r="I1963" s="62" t="str">
        <f t="array" ref="I1963">IF(F1963&lt;&gt;"",INDEX(tb_MainDatabase[Size],MATCH(F1963,tb_MainDatabase[Link],0)),"")</f>
        <v>30 ml.</v>
      </c>
      <c r="J1963" s="65">
        <v>1.0</v>
      </c>
      <c r="K1963" s="57">
        <f t="array" ref="K1963">IF(F1963&lt;&gt;"",INDEX(tb_MainDatabase[ราคา],MATCH(F1963,tb_MainDatabase[Link],0)),"")*J1963</f>
        <v>1290</v>
      </c>
      <c r="L1963" s="65">
        <v>100.0</v>
      </c>
      <c r="M1963" s="57">
        <f t="shared" si="2"/>
        <v>1190</v>
      </c>
      <c r="N1963" s="75">
        <f t="shared" si="3"/>
        <v>1190</v>
      </c>
      <c r="O1963" s="77" t="s">
        <v>370</v>
      </c>
      <c r="P1963" s="78">
        <v>46154.0</v>
      </c>
      <c r="Q1963" s="80">
        <v>0.7451388888888889</v>
      </c>
      <c r="R1963" s="84" t="str">
        <f t="shared" si="4"/>
        <v>1778583140452596408</v>
      </c>
      <c r="S1963" s="84"/>
      <c r="T1963" s="48" t="s">
        <v>67</v>
      </c>
    </row>
    <row r="1964" ht="22.5" customHeight="1">
      <c r="A1964" s="41" t="s">
        <v>1219</v>
      </c>
      <c r="B1964" s="44">
        <v>46154.0</v>
      </c>
      <c r="C1964" s="46" t="s">
        <v>1192</v>
      </c>
      <c r="D1964" s="48" t="s">
        <v>3442</v>
      </c>
      <c r="E1964" s="51">
        <v>2.02600000000848E14</v>
      </c>
      <c r="F1964" s="53" t="s">
        <v>1501</v>
      </c>
      <c r="G1964" s="57">
        <f t="array" ref="G1964">IF(F1964&lt;&gt;"",INDEX(tb_MainDatabase[Barcode],MATCH(F1964,tb_MainDatabase[Link],0)),"")</f>
        <v>8857128012054</v>
      </c>
      <c r="H1964" s="62" t="str">
        <f t="array" ref="H1964">IF(F1964&lt;&gt;"",INDEX(tb_MainDatabase[Grand],MATCH(F1964,tb_MainDatabase[Link],0)),"")</f>
        <v>EDP</v>
      </c>
      <c r="I1964" s="62" t="str">
        <f t="array" ref="I1964">IF(F1964&lt;&gt;"",INDEX(tb_MainDatabase[Size],MATCH(F1964,tb_MainDatabase[Link],0)),"")</f>
        <v>4 ml.</v>
      </c>
      <c r="J1964" s="65">
        <v>1.0</v>
      </c>
      <c r="K1964" s="57">
        <f t="array" ref="K1964">IF(F1964&lt;&gt;"",INDEX(tb_MainDatabase[ราคา],MATCH(F1964,tb_MainDatabase[Link],0)),"")*J1964</f>
        <v>179</v>
      </c>
      <c r="L1964" s="65">
        <v>179.0</v>
      </c>
      <c r="M1964" s="57">
        <f t="shared" si="2"/>
        <v>0</v>
      </c>
      <c r="N1964" s="75">
        <f t="shared" si="3"/>
        <v>0</v>
      </c>
      <c r="O1964" s="77"/>
      <c r="P1964" s="107"/>
      <c r="Q1964" s="80"/>
      <c r="R1964" s="84">
        <f t="shared" si="4"/>
        <v>0</v>
      </c>
      <c r="S1964" s="84"/>
      <c r="T1964" s="84"/>
    </row>
    <row r="1965" ht="22.5" customHeight="1">
      <c r="A1965" s="41" t="s">
        <v>1219</v>
      </c>
      <c r="B1965" s="44">
        <v>46154.0</v>
      </c>
      <c r="C1965" s="46" t="s">
        <v>1192</v>
      </c>
      <c r="D1965" s="48" t="s">
        <v>3443</v>
      </c>
      <c r="E1965" s="51">
        <v>2.02600000000849E14</v>
      </c>
      <c r="F1965" s="53" t="s">
        <v>86</v>
      </c>
      <c r="G1965" s="57">
        <f t="array" ref="G1965">IF(F1965&lt;&gt;"",INDEX(tb_MainDatabase[Barcode],MATCH(F1965,tb_MainDatabase[Link],0)),"")</f>
        <v>8857128012041</v>
      </c>
      <c r="H1965" s="62" t="str">
        <f t="array" ref="H1965">IF(F1965&lt;&gt;"",INDEX(tb_MainDatabase[Grand],MATCH(F1965,tb_MainDatabase[Link],0)),"")</f>
        <v>EDP</v>
      </c>
      <c r="I1965" s="62" t="str">
        <f t="array" ref="I1965">IF(F1965&lt;&gt;"",INDEX(tb_MainDatabase[Size],MATCH(F1965,tb_MainDatabase[Link],0)),"")</f>
        <v>10 ml.</v>
      </c>
      <c r="J1965" s="65">
        <v>1.0</v>
      </c>
      <c r="K1965" s="57">
        <f t="array" ref="K1965">IF(F1965&lt;&gt;"",INDEX(tb_MainDatabase[ราคา],MATCH(F1965,tb_MainDatabase[Link],0)),"")*J1965</f>
        <v>450</v>
      </c>
      <c r="L1965" s="65">
        <v>50.0</v>
      </c>
      <c r="M1965" s="57">
        <f t="shared" si="2"/>
        <v>400</v>
      </c>
      <c r="N1965" s="75">
        <f t="shared" si="3"/>
        <v>800</v>
      </c>
      <c r="O1965" s="77" t="s">
        <v>370</v>
      </c>
      <c r="P1965" s="78">
        <v>46154.0</v>
      </c>
      <c r="Q1965" s="80">
        <v>0.8673611111111111</v>
      </c>
      <c r="R1965" s="84" t="str">
        <f t="shared" si="4"/>
        <v>1778593700960370251</v>
      </c>
      <c r="S1965" s="84"/>
      <c r="T1965" s="48" t="s">
        <v>67</v>
      </c>
    </row>
    <row r="1966" ht="22.5" customHeight="1">
      <c r="A1966" s="41" t="s">
        <v>1219</v>
      </c>
      <c r="B1966" s="44">
        <v>46154.0</v>
      </c>
      <c r="C1966" s="46" t="s">
        <v>1192</v>
      </c>
      <c r="D1966" s="48" t="s">
        <v>3443</v>
      </c>
      <c r="E1966" s="51">
        <v>2.02600000000849E14</v>
      </c>
      <c r="F1966" s="53" t="s">
        <v>430</v>
      </c>
      <c r="G1966" s="57">
        <f t="array" ref="G1966">IF(F1966&lt;&gt;"",INDEX(tb_MainDatabase[Barcode],MATCH(F1966,tb_MainDatabase[Link],0)),"")</f>
        <v>8857128012028</v>
      </c>
      <c r="H1966" s="62" t="str">
        <f t="array" ref="H1966">IF(F1966&lt;&gt;"",INDEX(tb_MainDatabase[Grand],MATCH(F1966,tb_MainDatabase[Link],0)),"")</f>
        <v>EDP</v>
      </c>
      <c r="I1966" s="62" t="str">
        <f t="array" ref="I1966">IF(F1966&lt;&gt;"",INDEX(tb_MainDatabase[Size],MATCH(F1966,tb_MainDatabase[Link],0)),"")</f>
        <v>10 ml.</v>
      </c>
      <c r="J1966" s="65">
        <v>1.0</v>
      </c>
      <c r="K1966" s="57">
        <f t="array" ref="K1966">IF(F1966&lt;&gt;"",INDEX(tb_MainDatabase[ราคา],MATCH(F1966,tb_MainDatabase[Link],0)),"")*J1966</f>
        <v>450</v>
      </c>
      <c r="L1966" s="65">
        <v>50.0</v>
      </c>
      <c r="M1966" s="57">
        <f t="shared" si="2"/>
        <v>400</v>
      </c>
      <c r="N1966" s="75">
        <f t="shared" si="3"/>
        <v>0</v>
      </c>
      <c r="O1966" s="77"/>
      <c r="P1966" s="107"/>
      <c r="Q1966" s="80"/>
      <c r="R1966" s="84">
        <f t="shared" si="4"/>
        <v>0</v>
      </c>
      <c r="S1966" s="84"/>
      <c r="T1966" s="84"/>
    </row>
    <row r="1967" ht="22.5" customHeight="1">
      <c r="A1967" s="41" t="s">
        <v>1219</v>
      </c>
      <c r="B1967" s="44">
        <v>46155.0</v>
      </c>
      <c r="C1967" s="46" t="s">
        <v>1192</v>
      </c>
      <c r="D1967" s="48" t="s">
        <v>3444</v>
      </c>
      <c r="E1967" s="51">
        <v>2.0260000000085E14</v>
      </c>
      <c r="F1967" s="53" t="s">
        <v>252</v>
      </c>
      <c r="G1967" s="57">
        <f t="array" ref="G1967">IF(F1967&lt;&gt;"",INDEX(tb_MainDatabase[Barcode],MATCH(F1967,tb_MainDatabase[Link],0)),"")</f>
        <v>8857128012035</v>
      </c>
      <c r="H1967" s="62" t="str">
        <f t="array" ref="H1967">IF(F1967&lt;&gt;"",INDEX(tb_MainDatabase[Grand],MATCH(F1967,tb_MainDatabase[Link],0)),"")</f>
        <v>EDP</v>
      </c>
      <c r="I1967" s="62" t="str">
        <f t="array" ref="I1967">IF(F1967&lt;&gt;"",INDEX(tb_MainDatabase[Size],MATCH(F1967,tb_MainDatabase[Link],0)),"")</f>
        <v>10 ml.</v>
      </c>
      <c r="J1967" s="65">
        <v>1.0</v>
      </c>
      <c r="K1967" s="57">
        <f t="array" ref="K1967">IF(F1967&lt;&gt;"",INDEX(tb_MainDatabase[ราคา],MATCH(F1967,tb_MainDatabase[Link],0)),"")*J1967</f>
        <v>450</v>
      </c>
      <c r="L1967" s="65">
        <v>50.0</v>
      </c>
      <c r="M1967" s="57">
        <f t="shared" si="2"/>
        <v>400</v>
      </c>
      <c r="N1967" s="75">
        <f t="shared" si="3"/>
        <v>400</v>
      </c>
      <c r="O1967" s="77" t="s">
        <v>133</v>
      </c>
      <c r="P1967" s="78">
        <v>46155.0</v>
      </c>
      <c r="Q1967" s="80">
        <v>0.6326388888888889</v>
      </c>
      <c r="R1967" s="84" t="str">
        <f t="shared" si="4"/>
        <v>1778659897749310200</v>
      </c>
      <c r="S1967" s="84"/>
      <c r="T1967" s="48" t="s">
        <v>67</v>
      </c>
    </row>
    <row r="1968" ht="22.5" customHeight="1">
      <c r="A1968" s="41" t="s">
        <v>1219</v>
      </c>
      <c r="B1968" s="44">
        <v>46155.0</v>
      </c>
      <c r="C1968" s="46" t="s">
        <v>1192</v>
      </c>
      <c r="D1968" s="48" t="s">
        <v>3445</v>
      </c>
      <c r="E1968" s="51">
        <v>2.02600000000851E14</v>
      </c>
      <c r="F1968" s="53" t="s">
        <v>224</v>
      </c>
      <c r="G1968" s="57">
        <f t="array" ref="G1968">IF(F1968&lt;&gt;"",INDEX(tb_MainDatabase[Barcode],MATCH(F1968,tb_MainDatabase[Link],0)),"")</f>
        <v>8857128012053</v>
      </c>
      <c r="H1968" s="62" t="str">
        <f t="array" ref="H1968">IF(F1968&lt;&gt;"",INDEX(tb_MainDatabase[Grand],MATCH(F1968,tb_MainDatabase[Link],0)),"")</f>
        <v>EDP</v>
      </c>
      <c r="I1968" s="62" t="str">
        <f t="array" ref="I1968">IF(F1968&lt;&gt;"",INDEX(tb_MainDatabase[Size],MATCH(F1968,tb_MainDatabase[Link],0)),"")</f>
        <v>10 ml.</v>
      </c>
      <c r="J1968" s="65">
        <v>1.0</v>
      </c>
      <c r="K1968" s="57">
        <f t="array" ref="K1968">IF(F1968&lt;&gt;"",INDEX(tb_MainDatabase[ราคา],MATCH(F1968,tb_MainDatabase[Link],0)),"")*J1968</f>
        <v>450</v>
      </c>
      <c r="L1968" s="65">
        <v>50.0</v>
      </c>
      <c r="M1968" s="57">
        <f t="shared" si="2"/>
        <v>400</v>
      </c>
      <c r="N1968" s="75">
        <f t="shared" si="3"/>
        <v>400</v>
      </c>
      <c r="O1968" s="77" t="s">
        <v>133</v>
      </c>
      <c r="P1968" s="78">
        <v>46155.0</v>
      </c>
      <c r="Q1968" s="80">
        <v>0.6368055555555555</v>
      </c>
      <c r="R1968" s="84" t="str">
        <f t="shared" si="4"/>
        <v>1778660258638280257</v>
      </c>
      <c r="S1968" s="84"/>
      <c r="T1968" s="48" t="s">
        <v>67</v>
      </c>
    </row>
    <row r="1969" ht="22.5" customHeight="1">
      <c r="A1969" s="41" t="s">
        <v>1219</v>
      </c>
      <c r="B1969" s="44">
        <v>46155.0</v>
      </c>
      <c r="C1969" s="46" t="s">
        <v>1192</v>
      </c>
      <c r="D1969" s="48" t="s">
        <v>3446</v>
      </c>
      <c r="E1969" s="51">
        <v>2.02600000000852E14</v>
      </c>
      <c r="F1969" s="53" t="s">
        <v>252</v>
      </c>
      <c r="G1969" s="57">
        <f t="array" ref="G1969">IF(F1969&lt;&gt;"",INDEX(tb_MainDatabase[Barcode],MATCH(F1969,tb_MainDatabase[Link],0)),"")</f>
        <v>8857128012035</v>
      </c>
      <c r="H1969" s="62" t="str">
        <f t="array" ref="H1969">IF(F1969&lt;&gt;"",INDEX(tb_MainDatabase[Grand],MATCH(F1969,tb_MainDatabase[Link],0)),"")</f>
        <v>EDP</v>
      </c>
      <c r="I1969" s="62" t="str">
        <f t="array" ref="I1969">IF(F1969&lt;&gt;"",INDEX(tb_MainDatabase[Size],MATCH(F1969,tb_MainDatabase[Link],0)),"")</f>
        <v>10 ml.</v>
      </c>
      <c r="J1969" s="65">
        <v>1.0</v>
      </c>
      <c r="K1969" s="57">
        <f t="array" ref="K1969">IF(F1969&lt;&gt;"",INDEX(tb_MainDatabase[ราคา],MATCH(F1969,tb_MainDatabase[Link],0)),"")*J1969</f>
        <v>450</v>
      </c>
      <c r="L1969" s="65">
        <v>50.0</v>
      </c>
      <c r="M1969" s="57">
        <f t="shared" si="2"/>
        <v>400</v>
      </c>
      <c r="N1969" s="75">
        <f t="shared" si="3"/>
        <v>400</v>
      </c>
      <c r="O1969" s="77" t="s">
        <v>133</v>
      </c>
      <c r="P1969" s="78">
        <v>46155.0</v>
      </c>
      <c r="Q1969" s="80">
        <v>0.6555555555555556</v>
      </c>
      <c r="R1969" s="84" t="str">
        <f t="shared" si="4"/>
        <v>1778661873071432429</v>
      </c>
      <c r="S1969" s="84"/>
      <c r="T1969" s="48" t="s">
        <v>67</v>
      </c>
    </row>
    <row r="1970" ht="22.5" customHeight="1">
      <c r="A1970" s="41" t="s">
        <v>1219</v>
      </c>
      <c r="B1970" s="44">
        <v>46155.0</v>
      </c>
      <c r="C1970" s="46" t="s">
        <v>1192</v>
      </c>
      <c r="D1970" s="48" t="s">
        <v>3447</v>
      </c>
      <c r="E1970" s="51">
        <v>2.02600000000853E14</v>
      </c>
      <c r="F1970" s="53" t="s">
        <v>114</v>
      </c>
      <c r="G1970" s="108">
        <f t="array" ref="G1970">IF(F1970&lt;&gt;"",INDEX(tb_MainDatabase[Barcode],MATCH(F1970,tb_MainDatabase[Link],0)),"")</f>
        <v>8857128012156</v>
      </c>
      <c r="H1970" s="62" t="str">
        <f t="array" ref="H1970">IF(F1970&lt;&gt;"",INDEX(tb_MainDatabase[Grand],MATCH(F1970,tb_MainDatabase[Link],0)),"")</f>
        <v>EDP</v>
      </c>
      <c r="I1970" s="62" t="str">
        <f t="array" ref="I1970">IF(F1970&lt;&gt;"",INDEX(tb_MainDatabase[Size],MATCH(F1970,tb_MainDatabase[Link],0)),"")</f>
        <v>30 ml.</v>
      </c>
      <c r="J1970" s="65">
        <v>1.0</v>
      </c>
      <c r="K1970" s="57">
        <f t="array" ref="K1970">IF(F1970&lt;&gt;"",INDEX(tb_MainDatabase[ราคา],MATCH(F1970,tb_MainDatabase[Link],0)),"")*J1970</f>
        <v>1290</v>
      </c>
      <c r="L1970" s="65">
        <v>100.0</v>
      </c>
      <c r="M1970" s="57">
        <f t="shared" si="2"/>
        <v>1190</v>
      </c>
      <c r="N1970" s="75">
        <f t="shared" si="3"/>
        <v>1190</v>
      </c>
      <c r="O1970" s="77" t="s">
        <v>370</v>
      </c>
      <c r="P1970" s="78">
        <v>46155.0</v>
      </c>
      <c r="Q1970" s="80">
        <v>0.6625</v>
      </c>
      <c r="R1970" s="84" t="str">
        <f t="shared" si="4"/>
        <v>1778662429075529606</v>
      </c>
      <c r="S1970" s="84"/>
      <c r="T1970" s="48" t="s">
        <v>67</v>
      </c>
    </row>
    <row r="1971" ht="22.5" customHeight="1">
      <c r="A1971" s="41" t="s">
        <v>1219</v>
      </c>
      <c r="B1971" s="44">
        <v>46155.0</v>
      </c>
      <c r="C1971" s="46" t="s">
        <v>1192</v>
      </c>
      <c r="D1971" s="48" t="s">
        <v>3447</v>
      </c>
      <c r="E1971" s="51">
        <v>2.02600000000853E14</v>
      </c>
      <c r="F1971" s="53" t="s">
        <v>3408</v>
      </c>
      <c r="G1971" s="57">
        <f t="array" ref="G1971">IF(F1971&lt;&gt;"",INDEX(tb_MainDatabase[Barcode],MATCH(F1971,tb_MainDatabase[Link],0)),"")</f>
        <v>8857128012059</v>
      </c>
      <c r="H1971" s="62" t="str">
        <f t="array" ref="H1971">IF(F1971&lt;&gt;"",INDEX(tb_MainDatabase[Grand],MATCH(F1971,tb_MainDatabase[Link],0)),"")</f>
        <v>EDP</v>
      </c>
      <c r="I1971" s="62" t="str">
        <f t="array" ref="I1971">IF(F1971&lt;&gt;"",INDEX(tb_MainDatabase[Size],MATCH(F1971,tb_MainDatabase[Link],0)),"")</f>
        <v>4 ml.</v>
      </c>
      <c r="J1971" s="65">
        <v>1.0</v>
      </c>
      <c r="K1971" s="57">
        <f t="array" ref="K1971">IF(F1971&lt;&gt;"",INDEX(tb_MainDatabase[ราคา],MATCH(F1971,tb_MainDatabase[Link],0)),"")*J1971</f>
        <v>179</v>
      </c>
      <c r="L1971" s="65">
        <v>179.0</v>
      </c>
      <c r="M1971" s="57">
        <f t="shared" si="2"/>
        <v>0</v>
      </c>
      <c r="N1971" s="75">
        <f t="shared" si="3"/>
        <v>0</v>
      </c>
      <c r="O1971" s="77"/>
      <c r="P1971" s="107"/>
      <c r="Q1971" s="80"/>
      <c r="R1971" s="84">
        <f t="shared" si="4"/>
        <v>0</v>
      </c>
      <c r="S1971" s="84"/>
      <c r="T1971" s="84"/>
    </row>
    <row r="1972" ht="22.5" customHeight="1">
      <c r="A1972" s="41" t="s">
        <v>1219</v>
      </c>
      <c r="B1972" s="44">
        <v>46155.0</v>
      </c>
      <c r="C1972" s="46" t="s">
        <v>1192</v>
      </c>
      <c r="D1972" s="48" t="s">
        <v>3448</v>
      </c>
      <c r="E1972" s="51">
        <v>2.02600000000854E14</v>
      </c>
      <c r="F1972" s="53" t="s">
        <v>77</v>
      </c>
      <c r="G1972" s="57">
        <f t="array" ref="G1972">IF(F1972&lt;&gt;"",INDEX(tb_MainDatabase[Barcode],MATCH(F1972,tb_MainDatabase[Link],0)),"")</f>
        <v>8857128012030</v>
      </c>
      <c r="H1972" s="62" t="str">
        <f t="array" ref="H1972">IF(F1972&lt;&gt;"",INDEX(tb_MainDatabase[Grand],MATCH(F1972,tb_MainDatabase[Link],0)),"")</f>
        <v>EDP</v>
      </c>
      <c r="I1972" s="62" t="str">
        <f t="array" ref="I1972">IF(F1972&lt;&gt;"",INDEX(tb_MainDatabase[Size],MATCH(F1972,tb_MainDatabase[Link],0)),"")</f>
        <v>10 ml.</v>
      </c>
      <c r="J1972" s="65">
        <v>2.0</v>
      </c>
      <c r="K1972" s="57">
        <f t="array" ref="K1972">IF(F1972&lt;&gt;"",INDEX(tb_MainDatabase[ราคา],MATCH(F1972,tb_MainDatabase[Link],0)),"")*J1972</f>
        <v>900</v>
      </c>
      <c r="L1972" s="65">
        <v>50.0</v>
      </c>
      <c r="M1972" s="57">
        <f t="shared" si="2"/>
        <v>800</v>
      </c>
      <c r="N1972" s="75">
        <f t="shared" si="3"/>
        <v>800</v>
      </c>
      <c r="O1972" s="77" t="s">
        <v>370</v>
      </c>
      <c r="P1972" s="78">
        <v>46155.0</v>
      </c>
      <c r="Q1972" s="80">
        <v>0.6993055555555555</v>
      </c>
      <c r="R1972" s="84" t="str">
        <f t="shared" si="4"/>
        <v>1778665622015869797</v>
      </c>
      <c r="S1972" s="84"/>
      <c r="T1972" s="48" t="s">
        <v>67</v>
      </c>
    </row>
    <row r="1973" ht="22.5" customHeight="1">
      <c r="A1973" s="41" t="s">
        <v>1219</v>
      </c>
      <c r="B1973" s="44">
        <v>46155.0</v>
      </c>
      <c r="C1973" s="46" t="s">
        <v>1192</v>
      </c>
      <c r="D1973" s="48" t="s">
        <v>3449</v>
      </c>
      <c r="E1973" s="51">
        <v>2.02600000000855E14</v>
      </c>
      <c r="F1973" s="53" t="s">
        <v>269</v>
      </c>
      <c r="G1973" s="57">
        <f t="array" ref="G1973">IF(F1973&lt;&gt;"",INDEX(tb_MainDatabase[Barcode],MATCH(F1973,tb_MainDatabase[Link],0)),"")</f>
        <v>8857128012060</v>
      </c>
      <c r="H1973" s="62" t="str">
        <f t="array" ref="H1973">IF(F1973&lt;&gt;"",INDEX(tb_MainDatabase[Grand],MATCH(F1973,tb_MainDatabase[Link],0)),"")</f>
        <v>EDP</v>
      </c>
      <c r="I1973" s="62" t="str">
        <f t="array" ref="I1973">IF(F1973&lt;&gt;"",INDEX(tb_MainDatabase[Size],MATCH(F1973,tb_MainDatabase[Link],0)),"")</f>
        <v>10 ml.</v>
      </c>
      <c r="J1973" s="65">
        <v>1.0</v>
      </c>
      <c r="K1973" s="57">
        <f t="array" ref="K1973">IF(F1973&lt;&gt;"",INDEX(tb_MainDatabase[ราคา],MATCH(F1973,tb_MainDatabase[Link],0)),"")*J1973</f>
        <v>450</v>
      </c>
      <c r="L1973" s="65">
        <v>50.0</v>
      </c>
      <c r="M1973" s="57">
        <f t="shared" si="2"/>
        <v>400</v>
      </c>
      <c r="N1973" s="75">
        <f t="shared" si="3"/>
        <v>400</v>
      </c>
      <c r="O1973" s="77" t="s">
        <v>133</v>
      </c>
      <c r="P1973" s="78">
        <v>46155.0</v>
      </c>
      <c r="Q1973" s="80">
        <v>0.7034722222222223</v>
      </c>
      <c r="R1973" s="84" t="str">
        <f t="shared" si="4"/>
        <v>1778666006297794164</v>
      </c>
      <c r="S1973" s="84"/>
      <c r="T1973" s="48" t="s">
        <v>67</v>
      </c>
    </row>
    <row r="1974" ht="22.5" customHeight="1">
      <c r="A1974" s="41" t="s">
        <v>1219</v>
      </c>
      <c r="B1974" s="44">
        <v>46155.0</v>
      </c>
      <c r="C1974" s="46" t="s">
        <v>1192</v>
      </c>
      <c r="D1974" s="48" t="s">
        <v>3450</v>
      </c>
      <c r="E1974" s="51">
        <v>2.02600000000856E14</v>
      </c>
      <c r="F1974" s="53" t="s">
        <v>259</v>
      </c>
      <c r="G1974" s="57">
        <f t="array" ref="G1974">IF(F1974&lt;&gt;"",INDEX(tb_MainDatabase[Barcode],MATCH(F1974,tb_MainDatabase[Link],0)),"")</f>
        <v>8857128011133</v>
      </c>
      <c r="H1974" s="62" t="str">
        <f t="array" ref="H1974">IF(F1974&lt;&gt;"",INDEX(tb_MainDatabase[Grand],MATCH(F1974,tb_MainDatabase[Link],0)),"")</f>
        <v>EDP</v>
      </c>
      <c r="I1974" s="62" t="str">
        <f t="array" ref="I1974">IF(F1974&lt;&gt;"",INDEX(tb_MainDatabase[Size],MATCH(F1974,tb_MainDatabase[Link],0)),"")</f>
        <v>50 ml.</v>
      </c>
      <c r="J1974" s="65">
        <v>1.0</v>
      </c>
      <c r="K1974" s="57">
        <f t="array" ref="K1974">IF(F1974&lt;&gt;"",INDEX(tb_MainDatabase[ราคา],MATCH(F1974,tb_MainDatabase[Link],0)),"")*J1974</f>
        <v>1890</v>
      </c>
      <c r="L1974" s="65">
        <v>200.0</v>
      </c>
      <c r="M1974" s="57">
        <f t="shared" si="2"/>
        <v>1690</v>
      </c>
      <c r="N1974" s="75">
        <f t="shared" si="3"/>
        <v>1690</v>
      </c>
      <c r="O1974" s="77" t="s">
        <v>370</v>
      </c>
      <c r="P1974" s="78">
        <v>46155.0</v>
      </c>
      <c r="Q1974" s="80">
        <v>0.7319444444444444</v>
      </c>
      <c r="R1974" s="84" t="str">
        <f t="shared" si="4"/>
        <v>1778668409649597963</v>
      </c>
      <c r="S1974" s="84"/>
      <c r="T1974" s="48" t="s">
        <v>67</v>
      </c>
    </row>
    <row r="1975" ht="22.5" customHeight="1">
      <c r="A1975" s="41" t="s">
        <v>1219</v>
      </c>
      <c r="B1975" s="44">
        <v>46155.0</v>
      </c>
      <c r="C1975" s="46" t="s">
        <v>1192</v>
      </c>
      <c r="D1975" s="48" t="s">
        <v>3450</v>
      </c>
      <c r="E1975" s="51">
        <v>2.02600000000856E14</v>
      </c>
      <c r="F1975" s="53" t="s">
        <v>743</v>
      </c>
      <c r="G1975" s="57">
        <f t="array" ref="G1975">IF(F1975&lt;&gt;"",INDEX(tb_MainDatabase[Barcode],MATCH(F1975,tb_MainDatabase[Link],0)),"")</f>
        <v>8857128011744</v>
      </c>
      <c r="H1975" s="62" t="str">
        <f t="array" ref="H1975">IF(F1975&lt;&gt;"",INDEX(tb_MainDatabase[Grand],MATCH(F1975,tb_MainDatabase[Link],0)),"")</f>
        <v>EDP</v>
      </c>
      <c r="I1975" s="62" t="str">
        <f t="array" ref="I1975">IF(F1975&lt;&gt;"",INDEX(tb_MainDatabase[Size],MATCH(F1975,tb_MainDatabase[Link],0)),"")</f>
        <v>10 ml.</v>
      </c>
      <c r="J1975" s="65">
        <v>1.0</v>
      </c>
      <c r="K1975" s="57">
        <f t="array" ref="K1975">IF(F1975&lt;&gt;"",INDEX(tb_MainDatabase[ราคา],MATCH(F1975,tb_MainDatabase[Link],0)),"")*J1975</f>
        <v>450</v>
      </c>
      <c r="L1975" s="65">
        <v>450.0</v>
      </c>
      <c r="M1975" s="57">
        <f t="shared" si="2"/>
        <v>0</v>
      </c>
      <c r="N1975" s="75">
        <f t="shared" si="3"/>
        <v>0</v>
      </c>
      <c r="O1975" s="77"/>
      <c r="P1975" s="107"/>
      <c r="Q1975" s="80"/>
      <c r="R1975" s="84">
        <f t="shared" si="4"/>
        <v>0</v>
      </c>
      <c r="S1975" s="84"/>
      <c r="T1975" s="84"/>
    </row>
    <row r="1976" ht="22.5" customHeight="1">
      <c r="A1976" s="41" t="s">
        <v>1219</v>
      </c>
      <c r="B1976" s="44">
        <v>46155.0</v>
      </c>
      <c r="C1976" s="46" t="s">
        <v>1192</v>
      </c>
      <c r="D1976" s="48" t="s">
        <v>3451</v>
      </c>
      <c r="E1976" s="51">
        <v>2.02600000000857E14</v>
      </c>
      <c r="F1976" s="53" t="s">
        <v>309</v>
      </c>
      <c r="G1976" s="57">
        <f t="array" ref="G1976">IF(F1976&lt;&gt;"",INDEX(tb_MainDatabase[Barcode],MATCH(F1976,tb_MainDatabase[Link],0)),"")</f>
        <v>8857128012007</v>
      </c>
      <c r="H1976" s="62" t="str">
        <f t="array" ref="H1976">IF(F1976&lt;&gt;"",INDEX(tb_MainDatabase[Grand],MATCH(F1976,tb_MainDatabase[Link],0)),"")</f>
        <v>EDP+</v>
      </c>
      <c r="I1976" s="62" t="str">
        <f t="array" ref="I1976">IF(F1976&lt;&gt;"",INDEX(tb_MainDatabase[Size],MATCH(F1976,tb_MainDatabase[Link],0)),"")</f>
        <v>30 ml.</v>
      </c>
      <c r="J1976" s="65">
        <v>1.0</v>
      </c>
      <c r="K1976" s="57">
        <f t="array" ref="K1976">IF(F1976&lt;&gt;"",INDEX(tb_MainDatabase[ราคา],MATCH(F1976,tb_MainDatabase[Link],0)),"")*J1976</f>
        <v>1890</v>
      </c>
      <c r="L1976" s="65">
        <v>100.0</v>
      </c>
      <c r="M1976" s="57">
        <f t="shared" si="2"/>
        <v>1790</v>
      </c>
      <c r="N1976" s="75">
        <f t="shared" si="3"/>
        <v>1790</v>
      </c>
      <c r="O1976" s="77" t="s">
        <v>370</v>
      </c>
      <c r="P1976" s="78">
        <v>46155.0</v>
      </c>
      <c r="Q1976" s="80">
        <v>0.7347222222222223</v>
      </c>
      <c r="R1976" s="84" t="str">
        <f t="shared" si="4"/>
        <v>1778668655511421028</v>
      </c>
      <c r="S1976" s="84"/>
      <c r="T1976" s="48" t="s">
        <v>67</v>
      </c>
    </row>
    <row r="1977" ht="22.5" customHeight="1">
      <c r="A1977" s="41" t="s">
        <v>1219</v>
      </c>
      <c r="B1977" s="44">
        <v>46155.0</v>
      </c>
      <c r="C1977" s="46" t="s">
        <v>1192</v>
      </c>
      <c r="D1977" s="48" t="s">
        <v>3451</v>
      </c>
      <c r="E1977" s="51">
        <v>2.02600000000857E14</v>
      </c>
      <c r="F1977" s="53" t="s">
        <v>386</v>
      </c>
      <c r="G1977" s="57">
        <f t="array" ref="G1977">IF(F1977&lt;&gt;"",INDEX(tb_MainDatabase[Barcode],MATCH(F1977,tb_MainDatabase[Link],0)),"")</f>
        <v>8857128012070</v>
      </c>
      <c r="H1977" s="62" t="str">
        <f t="array" ref="H1977">IF(F1977&lt;&gt;"",INDEX(tb_MainDatabase[Grand],MATCH(F1977,tb_MainDatabase[Link],0)),"")</f>
        <v>EDP</v>
      </c>
      <c r="I1977" s="62" t="str">
        <f t="array" ref="I1977">IF(F1977&lt;&gt;"",INDEX(tb_MainDatabase[Size],MATCH(F1977,tb_MainDatabase[Link],0)),"")</f>
        <v>10 ml.</v>
      </c>
      <c r="J1977" s="65">
        <v>1.0</v>
      </c>
      <c r="K1977" s="57">
        <f t="array" ref="K1977">IF(F1977&lt;&gt;"",INDEX(tb_MainDatabase[ราคา],MATCH(F1977,tb_MainDatabase[Link],0)),"")*J1977</f>
        <v>450</v>
      </c>
      <c r="L1977" s="65">
        <v>450.0</v>
      </c>
      <c r="M1977" s="57">
        <f t="shared" si="2"/>
        <v>0</v>
      </c>
      <c r="N1977" s="75">
        <f t="shared" si="3"/>
        <v>0</v>
      </c>
      <c r="O1977" s="77"/>
      <c r="P1977" s="107"/>
      <c r="Q1977" s="80"/>
      <c r="R1977" s="84">
        <f t="shared" si="4"/>
        <v>0</v>
      </c>
      <c r="S1977" s="84"/>
      <c r="T1977" s="84"/>
    </row>
    <row r="1978" ht="22.5" customHeight="1">
      <c r="A1978" s="41" t="s">
        <v>1219</v>
      </c>
      <c r="B1978" s="44">
        <v>46155.0</v>
      </c>
      <c r="C1978" s="46" t="s">
        <v>1192</v>
      </c>
      <c r="D1978" s="48" t="s">
        <v>3452</v>
      </c>
      <c r="E1978" s="51">
        <v>2.02600000000858E14</v>
      </c>
      <c r="F1978" s="53" t="s">
        <v>3453</v>
      </c>
      <c r="G1978" s="57">
        <f t="array" ref="G1978">IF(F1978&lt;&gt;"",INDEX(tb_MainDatabase[Barcode],MATCH(F1978,tb_MainDatabase[Link],0)),"")</f>
        <v>8857128011645</v>
      </c>
      <c r="H1978" s="62" t="str">
        <f t="array" ref="H1978">IF(F1978&lt;&gt;"",INDEX(tb_MainDatabase[Grand],MATCH(F1978,tb_MainDatabase[Link],0)),"")</f>
        <v>PARFUM</v>
      </c>
      <c r="I1978" s="62" t="str">
        <f t="array" ref="I1978">IF(F1978&lt;&gt;"",INDEX(tb_MainDatabase[Size],MATCH(F1978,tb_MainDatabase[Link],0)),"")</f>
        <v>50 ml.</v>
      </c>
      <c r="J1978" s="65">
        <v>1.0</v>
      </c>
      <c r="K1978" s="57">
        <f t="array" ref="K1978">IF(F1978&lt;&gt;"",INDEX(tb_MainDatabase[ราคา],MATCH(F1978,tb_MainDatabase[Link],0)),"")*J1978</f>
        <v>3040</v>
      </c>
      <c r="L1978" s="65">
        <v>150.0</v>
      </c>
      <c r="M1978" s="57">
        <f t="shared" si="2"/>
        <v>2890</v>
      </c>
      <c r="N1978" s="75">
        <f t="shared" si="3"/>
        <v>2890</v>
      </c>
      <c r="O1978" s="77" t="s">
        <v>133</v>
      </c>
      <c r="P1978" s="78">
        <v>46155.0</v>
      </c>
      <c r="Q1978" s="80">
        <v>0.7625</v>
      </c>
      <c r="R1978" s="84" t="str">
        <f t="shared" si="4"/>
        <v>1778668791857383928</v>
      </c>
      <c r="S1978" s="84"/>
      <c r="T1978" s="48" t="s">
        <v>67</v>
      </c>
    </row>
    <row r="1979" ht="22.5" customHeight="1">
      <c r="A1979" s="41" t="s">
        <v>1219</v>
      </c>
      <c r="B1979" s="44">
        <v>46155.0</v>
      </c>
      <c r="C1979" s="46" t="s">
        <v>1192</v>
      </c>
      <c r="D1979" s="48" t="s">
        <v>3452</v>
      </c>
      <c r="E1979" s="51">
        <v>2.02600000000858E14</v>
      </c>
      <c r="F1979" s="53" t="s">
        <v>612</v>
      </c>
      <c r="G1979" s="108">
        <f t="array" ref="G1979">IF(F1979&lt;&gt;"",INDEX(tb_MainDatabase[Barcode],MATCH(F1979,tb_MainDatabase[Link],0)),"")</f>
        <v>8857128012163</v>
      </c>
      <c r="H1979" s="62" t="str">
        <f t="array" ref="H1979">IF(F1979&lt;&gt;"",INDEX(tb_MainDatabase[Grand],MATCH(F1979,tb_MainDatabase[Link],0)),"")</f>
        <v>EDP</v>
      </c>
      <c r="I1979" s="62" t="str">
        <f t="array" ref="I1979">IF(F1979&lt;&gt;"",INDEX(tb_MainDatabase[Size],MATCH(F1979,tb_MainDatabase[Link],0)),"")</f>
        <v>10 ml.</v>
      </c>
      <c r="J1979" s="65">
        <v>1.0</v>
      </c>
      <c r="K1979" s="57">
        <f t="array" ref="K1979">IF(F1979&lt;&gt;"",INDEX(tb_MainDatabase[ราคา],MATCH(F1979,tb_MainDatabase[Link],0)),"")*J1979</f>
        <v>450</v>
      </c>
      <c r="L1979" s="65">
        <v>450.0</v>
      </c>
      <c r="M1979" s="57">
        <f t="shared" si="2"/>
        <v>0</v>
      </c>
      <c r="N1979" s="75">
        <f t="shared" si="3"/>
        <v>0</v>
      </c>
      <c r="O1979" s="77"/>
      <c r="P1979" s="107"/>
      <c r="Q1979" s="80"/>
      <c r="R1979" s="84">
        <f t="shared" si="4"/>
        <v>0</v>
      </c>
      <c r="S1979" s="84"/>
      <c r="T1979" s="84"/>
    </row>
    <row r="1980" ht="22.5" customHeight="1">
      <c r="A1980" s="41" t="s">
        <v>1219</v>
      </c>
      <c r="B1980" s="44">
        <v>46155.0</v>
      </c>
      <c r="C1980" s="46" t="s">
        <v>1192</v>
      </c>
      <c r="D1980" s="48" t="s">
        <v>3452</v>
      </c>
      <c r="E1980" s="51">
        <v>2.02600000000858E14</v>
      </c>
      <c r="F1980" s="53" t="s">
        <v>1501</v>
      </c>
      <c r="G1980" s="57">
        <f t="array" ref="G1980">IF(F1980&lt;&gt;"",INDEX(tb_MainDatabase[Barcode],MATCH(F1980,tb_MainDatabase[Link],0)),"")</f>
        <v>8857128012054</v>
      </c>
      <c r="H1980" s="62" t="str">
        <f t="array" ref="H1980">IF(F1980&lt;&gt;"",INDEX(tb_MainDatabase[Grand],MATCH(F1980,tb_MainDatabase[Link],0)),"")</f>
        <v>EDP</v>
      </c>
      <c r="I1980" s="62" t="str">
        <f t="array" ref="I1980">IF(F1980&lt;&gt;"",INDEX(tb_MainDatabase[Size],MATCH(F1980,tb_MainDatabase[Link],0)),"")</f>
        <v>4 ml.</v>
      </c>
      <c r="J1980" s="65">
        <v>1.0</v>
      </c>
      <c r="K1980" s="57">
        <f t="array" ref="K1980">IF(F1980&lt;&gt;"",INDEX(tb_MainDatabase[ราคา],MATCH(F1980,tb_MainDatabase[Link],0)),"")*J1980</f>
        <v>179</v>
      </c>
      <c r="L1980" s="65">
        <v>179.0</v>
      </c>
      <c r="M1980" s="57">
        <f t="shared" si="2"/>
        <v>0</v>
      </c>
      <c r="N1980" s="75">
        <f t="shared" si="3"/>
        <v>0</v>
      </c>
      <c r="O1980" s="77"/>
      <c r="P1980" s="107"/>
      <c r="Q1980" s="80"/>
      <c r="R1980" s="84">
        <f t="shared" si="4"/>
        <v>0</v>
      </c>
      <c r="S1980" s="84"/>
      <c r="T1980" s="84"/>
    </row>
    <row r="1981" ht="22.5" customHeight="1">
      <c r="A1981" s="41" t="s">
        <v>1219</v>
      </c>
      <c r="B1981" s="44">
        <v>46155.0</v>
      </c>
      <c r="C1981" s="46" t="s">
        <v>1192</v>
      </c>
      <c r="D1981" s="48" t="s">
        <v>3454</v>
      </c>
      <c r="E1981" s="51">
        <v>2.02600000000859E14</v>
      </c>
      <c r="F1981" s="53" t="s">
        <v>132</v>
      </c>
      <c r="G1981" s="108">
        <f t="array" ref="G1981">IF(F1981&lt;&gt;"",INDEX(tb_MainDatabase[Barcode],MATCH(F1981,tb_MainDatabase[Link],0)),"")</f>
        <v>8857128011621</v>
      </c>
      <c r="H1981" s="62" t="str">
        <f t="array" ref="H1981">IF(F1981&lt;&gt;"",INDEX(tb_MainDatabase[Grand],MATCH(F1981,tb_MainDatabase[Link],0)),"")</f>
        <v>EDP</v>
      </c>
      <c r="I1981" s="62" t="str">
        <f t="array" ref="I1981">IF(F1981&lt;&gt;"",INDEX(tb_MainDatabase[Size],MATCH(F1981,tb_MainDatabase[Link],0)),"")</f>
        <v>50 ml.</v>
      </c>
      <c r="J1981" s="65">
        <v>1.0</v>
      </c>
      <c r="K1981" s="57">
        <f t="array" ref="K1981">IF(F1981&lt;&gt;"",INDEX(tb_MainDatabase[ราคา],MATCH(F1981,tb_MainDatabase[Link],0)),"")*J1981</f>
        <v>1890</v>
      </c>
      <c r="L1981" s="65">
        <v>200.0</v>
      </c>
      <c r="M1981" s="57">
        <f t="shared" si="2"/>
        <v>1690</v>
      </c>
      <c r="N1981" s="75">
        <f t="shared" si="3"/>
        <v>1690</v>
      </c>
      <c r="O1981" s="77" t="s">
        <v>133</v>
      </c>
      <c r="P1981" s="78">
        <v>46155.0</v>
      </c>
      <c r="Q1981" s="80">
        <v>0.7861111111111111</v>
      </c>
      <c r="R1981" s="84" t="str">
        <f t="shared" si="4"/>
        <v>1778672997331184137</v>
      </c>
      <c r="S1981" s="84"/>
      <c r="T1981" s="48" t="s">
        <v>67</v>
      </c>
    </row>
    <row r="1982" ht="22.5" customHeight="1">
      <c r="A1982" s="41" t="s">
        <v>1219</v>
      </c>
      <c r="B1982" s="44">
        <v>46155.0</v>
      </c>
      <c r="C1982" s="46" t="s">
        <v>1192</v>
      </c>
      <c r="D1982" s="48" t="s">
        <v>3454</v>
      </c>
      <c r="E1982" s="51">
        <v>2.02600000000859E14</v>
      </c>
      <c r="F1982" s="53" t="s">
        <v>141</v>
      </c>
      <c r="G1982" s="57">
        <f t="array" ref="G1982">IF(F1982&lt;&gt;"",INDEX(tb_MainDatabase[Barcode],MATCH(F1982,tb_MainDatabase[Link],0)),"")</f>
        <v>8857128012037</v>
      </c>
      <c r="H1982" s="62" t="str">
        <f t="array" ref="H1982">IF(F1982&lt;&gt;"",INDEX(tb_MainDatabase[Grand],MATCH(F1982,tb_MainDatabase[Link],0)),"")</f>
        <v>EDP</v>
      </c>
      <c r="I1982" s="62" t="str">
        <f t="array" ref="I1982">IF(F1982&lt;&gt;"",INDEX(tb_MainDatabase[Size],MATCH(F1982,tb_MainDatabase[Link],0)),"")</f>
        <v>10 ml.</v>
      </c>
      <c r="J1982" s="65">
        <v>1.0</v>
      </c>
      <c r="K1982" s="57">
        <f t="array" ref="K1982">IF(F1982&lt;&gt;"",INDEX(tb_MainDatabase[ราคา],MATCH(F1982,tb_MainDatabase[Link],0)),"")*J1982</f>
        <v>450</v>
      </c>
      <c r="L1982" s="65">
        <v>450.0</v>
      </c>
      <c r="M1982" s="57">
        <f t="shared" si="2"/>
        <v>0</v>
      </c>
      <c r="N1982" s="75">
        <f t="shared" si="3"/>
        <v>0</v>
      </c>
      <c r="O1982" s="77"/>
      <c r="P1982" s="107"/>
      <c r="Q1982" s="80"/>
      <c r="R1982" s="84">
        <f t="shared" si="4"/>
        <v>0</v>
      </c>
      <c r="S1982" s="84"/>
      <c r="T1982" s="84"/>
    </row>
    <row r="1983" ht="22.5" customHeight="1">
      <c r="A1983" s="41" t="s">
        <v>1219</v>
      </c>
      <c r="B1983" s="44">
        <v>46155.0</v>
      </c>
      <c r="C1983" s="46" t="s">
        <v>1192</v>
      </c>
      <c r="D1983" s="48" t="s">
        <v>3455</v>
      </c>
      <c r="E1983" s="51">
        <v>2.0260000000086E14</v>
      </c>
      <c r="F1983" s="53" t="s">
        <v>136</v>
      </c>
      <c r="G1983" s="57">
        <f t="array" ref="G1983">IF(F1983&lt;&gt;"",INDEX(tb_MainDatabase[Barcode],MATCH(F1983,tb_MainDatabase[Link],0)),"")</f>
        <v>8857128011904</v>
      </c>
      <c r="H1983" s="62" t="str">
        <f t="array" ref="H1983">IF(F1983&lt;&gt;"",INDEX(tb_MainDatabase[Grand],MATCH(F1983,tb_MainDatabase[Link],0)),"")</f>
        <v>EDP</v>
      </c>
      <c r="I1983" s="62" t="str">
        <f t="array" ref="I1983">IF(F1983&lt;&gt;"",INDEX(tb_MainDatabase[Size],MATCH(F1983,tb_MainDatabase[Link],0)),"")</f>
        <v>30 ml.</v>
      </c>
      <c r="J1983" s="65">
        <v>1.0</v>
      </c>
      <c r="K1983" s="57">
        <f t="array" ref="K1983">IF(F1983&lt;&gt;"",INDEX(tb_MainDatabase[ราคา],MATCH(F1983,tb_MainDatabase[Link],0)),"")*J1983</f>
        <v>1290</v>
      </c>
      <c r="L1983" s="65">
        <v>100.0</v>
      </c>
      <c r="M1983" s="57">
        <f t="shared" si="2"/>
        <v>1190</v>
      </c>
      <c r="N1983" s="75">
        <f t="shared" si="3"/>
        <v>1190</v>
      </c>
      <c r="O1983" s="77" t="s">
        <v>370</v>
      </c>
      <c r="P1983" s="78">
        <v>46155.0</v>
      </c>
      <c r="Q1983" s="80">
        <v>0.8291666666666667</v>
      </c>
      <c r="R1983" s="84" t="str">
        <f t="shared" si="4"/>
        <v>1778676804391932049</v>
      </c>
      <c r="S1983" s="84"/>
      <c r="T1983" s="48" t="s">
        <v>67</v>
      </c>
    </row>
    <row r="1984" ht="22.5" customHeight="1">
      <c r="A1984" s="41" t="s">
        <v>1219</v>
      </c>
      <c r="B1984" s="44">
        <v>46155.0</v>
      </c>
      <c r="C1984" s="46" t="s">
        <v>1192</v>
      </c>
      <c r="D1984" s="48" t="s">
        <v>3455</v>
      </c>
      <c r="E1984" s="51">
        <v>2.0260000000086E14</v>
      </c>
      <c r="F1984" s="53" t="s">
        <v>3408</v>
      </c>
      <c r="G1984" s="57">
        <f t="array" ref="G1984">IF(F1984&lt;&gt;"",INDEX(tb_MainDatabase[Barcode],MATCH(F1984,tb_MainDatabase[Link],0)),"")</f>
        <v>8857128012059</v>
      </c>
      <c r="H1984" s="62" t="str">
        <f t="array" ref="H1984">IF(F1984&lt;&gt;"",INDEX(tb_MainDatabase[Grand],MATCH(F1984,tb_MainDatabase[Link],0)),"")</f>
        <v>EDP</v>
      </c>
      <c r="I1984" s="62" t="str">
        <f t="array" ref="I1984">IF(F1984&lt;&gt;"",INDEX(tb_MainDatabase[Size],MATCH(F1984,tb_MainDatabase[Link],0)),"")</f>
        <v>4 ml.</v>
      </c>
      <c r="J1984" s="65">
        <v>1.0</v>
      </c>
      <c r="K1984" s="57">
        <f t="array" ref="K1984">IF(F1984&lt;&gt;"",INDEX(tb_MainDatabase[ราคา],MATCH(F1984,tb_MainDatabase[Link],0)),"")*J1984</f>
        <v>179</v>
      </c>
      <c r="L1984" s="65">
        <v>179.0</v>
      </c>
      <c r="M1984" s="57">
        <f t="shared" si="2"/>
        <v>0</v>
      </c>
      <c r="N1984" s="75">
        <f t="shared" si="3"/>
        <v>0</v>
      </c>
      <c r="O1984" s="77"/>
      <c r="P1984" s="107"/>
      <c r="Q1984" s="80"/>
      <c r="R1984" s="84">
        <f t="shared" si="4"/>
        <v>0</v>
      </c>
      <c r="S1984" s="84"/>
      <c r="T1984" s="84"/>
    </row>
    <row r="1985" ht="22.5" customHeight="1">
      <c r="A1985" s="41" t="s">
        <v>1219</v>
      </c>
      <c r="B1985" s="44">
        <v>46155.0</v>
      </c>
      <c r="C1985" s="46" t="s">
        <v>1192</v>
      </c>
      <c r="D1985" s="48" t="s">
        <v>3456</v>
      </c>
      <c r="E1985" s="51">
        <v>2.02600000000861E14</v>
      </c>
      <c r="F1985" s="53" t="s">
        <v>110</v>
      </c>
      <c r="G1985" s="57">
        <f t="array" ref="G1985">IF(F1985&lt;&gt;"",INDEX(tb_MainDatabase[Barcode],MATCH(F1985,tb_MainDatabase[Link],0)),"")</f>
        <v>8857128012110</v>
      </c>
      <c r="H1985" s="62" t="str">
        <f t="array" ref="H1985">IF(F1985&lt;&gt;"",INDEX(tb_MainDatabase[Grand],MATCH(F1985,tb_MainDatabase[Link],0)),"")</f>
        <v>EDP+</v>
      </c>
      <c r="I1985" s="62" t="str">
        <f t="array" ref="I1985">IF(F1985&lt;&gt;"",INDEX(tb_MainDatabase[Size],MATCH(F1985,tb_MainDatabase[Link],0)),"")</f>
        <v>10 ml.</v>
      </c>
      <c r="J1985" s="65">
        <v>1.0</v>
      </c>
      <c r="K1985" s="57">
        <f t="array" ref="K1985">IF(F1985&lt;&gt;"",INDEX(tb_MainDatabase[ราคา],MATCH(F1985,tb_MainDatabase[Link],0)),"")*J1985</f>
        <v>650</v>
      </c>
      <c r="L1985" s="65">
        <v>50.0</v>
      </c>
      <c r="M1985" s="57">
        <f t="shared" si="2"/>
        <v>600</v>
      </c>
      <c r="N1985" s="75">
        <f t="shared" si="3"/>
        <v>600</v>
      </c>
      <c r="O1985" s="77" t="s">
        <v>370</v>
      </c>
      <c r="P1985" s="78">
        <v>46155.0</v>
      </c>
      <c r="Q1985" s="80">
        <v>0.8472222222222222</v>
      </c>
      <c r="R1985" s="84" t="str">
        <f t="shared" si="4"/>
        <v>1778678401014720504</v>
      </c>
      <c r="S1985" s="84"/>
      <c r="T1985" s="48" t="s">
        <v>67</v>
      </c>
    </row>
    <row r="1986" ht="22.5" customHeight="1">
      <c r="A1986" s="41" t="s">
        <v>1219</v>
      </c>
      <c r="B1986" s="44">
        <v>46156.0</v>
      </c>
      <c r="C1986" s="46" t="s">
        <v>1192</v>
      </c>
      <c r="D1986" s="48" t="s">
        <v>3457</v>
      </c>
      <c r="E1986" s="51">
        <v>2.02600000000862E14</v>
      </c>
      <c r="F1986" s="53" t="s">
        <v>175</v>
      </c>
      <c r="G1986" s="57">
        <f t="array" ref="G1986">IF(F1986&lt;&gt;"",INDEX(tb_MainDatabase[Barcode],MATCH(F1986,tb_MainDatabase[Link],0)),"")</f>
        <v>8857128011287</v>
      </c>
      <c r="H1986" s="62" t="str">
        <f t="array" ref="H1986">IF(F1986&lt;&gt;"",INDEX(tb_MainDatabase[Grand],MATCH(F1986,tb_MainDatabase[Link],0)),"")</f>
        <v>EDP</v>
      </c>
      <c r="I1986" s="62" t="str">
        <f t="array" ref="I1986">IF(F1986&lt;&gt;"",INDEX(tb_MainDatabase[Size],MATCH(F1986,tb_MainDatabase[Link],0)),"")</f>
        <v>50 ml.</v>
      </c>
      <c r="J1986" s="65">
        <v>1.0</v>
      </c>
      <c r="K1986" s="57">
        <f t="array" ref="K1986">IF(F1986&lt;&gt;"",INDEX(tb_MainDatabase[ราคา],MATCH(F1986,tb_MainDatabase[Link],0)),"")*J1986</f>
        <v>1890</v>
      </c>
      <c r="L1986" s="65">
        <v>200.0</v>
      </c>
      <c r="M1986" s="57">
        <f t="shared" si="2"/>
        <v>1690</v>
      </c>
      <c r="N1986" s="75">
        <f t="shared" si="3"/>
        <v>1690</v>
      </c>
      <c r="O1986" s="77" t="s">
        <v>370</v>
      </c>
      <c r="P1986" s="78">
        <v>46156.0</v>
      </c>
      <c r="Q1986" s="80">
        <v>0.5541666666666667</v>
      </c>
      <c r="R1986" s="84" t="str">
        <f t="shared" si="4"/>
        <v>1778739464801719645</v>
      </c>
      <c r="S1986" s="84"/>
      <c r="T1986" s="48" t="s">
        <v>67</v>
      </c>
    </row>
    <row r="1987" ht="22.5" customHeight="1">
      <c r="A1987" s="41" t="s">
        <v>1219</v>
      </c>
      <c r="B1987" s="44">
        <v>46156.0</v>
      </c>
      <c r="C1987" s="46" t="s">
        <v>1192</v>
      </c>
      <c r="D1987" s="48" t="s">
        <v>3457</v>
      </c>
      <c r="E1987" s="51">
        <v>2.02600000000862E14</v>
      </c>
      <c r="F1987" s="53" t="s">
        <v>252</v>
      </c>
      <c r="G1987" s="57">
        <f t="array" ref="G1987">IF(F1987&lt;&gt;"",INDEX(tb_MainDatabase[Barcode],MATCH(F1987,tb_MainDatabase[Link],0)),"")</f>
        <v>8857128012035</v>
      </c>
      <c r="H1987" s="62" t="str">
        <f t="array" ref="H1987">IF(F1987&lt;&gt;"",INDEX(tb_MainDatabase[Grand],MATCH(F1987,tb_MainDatabase[Link],0)),"")</f>
        <v>EDP</v>
      </c>
      <c r="I1987" s="62" t="str">
        <f t="array" ref="I1987">IF(F1987&lt;&gt;"",INDEX(tb_MainDatabase[Size],MATCH(F1987,tb_MainDatabase[Link],0)),"")</f>
        <v>10 ml.</v>
      </c>
      <c r="J1987" s="65">
        <v>1.0</v>
      </c>
      <c r="K1987" s="57">
        <f t="array" ref="K1987">IF(F1987&lt;&gt;"",INDEX(tb_MainDatabase[ราคา],MATCH(F1987,tb_MainDatabase[Link],0)),"")*J1987</f>
        <v>450</v>
      </c>
      <c r="L1987" s="65">
        <v>450.0</v>
      </c>
      <c r="M1987" s="57">
        <f t="shared" si="2"/>
        <v>0</v>
      </c>
      <c r="N1987" s="75">
        <f t="shared" si="3"/>
        <v>0</v>
      </c>
      <c r="O1987" s="77"/>
      <c r="P1987" s="78"/>
      <c r="Q1987" s="80"/>
      <c r="R1987" s="84">
        <f t="shared" si="4"/>
        <v>0</v>
      </c>
      <c r="S1987" s="84"/>
      <c r="T1987" s="84"/>
    </row>
    <row r="1988" ht="22.5" customHeight="1">
      <c r="A1988" s="41" t="s">
        <v>1219</v>
      </c>
      <c r="B1988" s="44">
        <v>46156.0</v>
      </c>
      <c r="C1988" s="46" t="s">
        <v>1192</v>
      </c>
      <c r="D1988" s="48" t="s">
        <v>3458</v>
      </c>
      <c r="E1988" s="51">
        <v>2.02600000000863E14</v>
      </c>
      <c r="F1988" s="53" t="s">
        <v>430</v>
      </c>
      <c r="G1988" s="57">
        <f t="array" ref="G1988">IF(F1988&lt;&gt;"",INDEX(tb_MainDatabase[Barcode],MATCH(F1988,tb_MainDatabase[Link],0)),"")</f>
        <v>8857128012028</v>
      </c>
      <c r="H1988" s="62" t="str">
        <f t="array" ref="H1988">IF(F1988&lt;&gt;"",INDEX(tb_MainDatabase[Grand],MATCH(F1988,tb_MainDatabase[Link],0)),"")</f>
        <v>EDP</v>
      </c>
      <c r="I1988" s="62" t="str">
        <f t="array" ref="I1988">IF(F1988&lt;&gt;"",INDEX(tb_MainDatabase[Size],MATCH(F1988,tb_MainDatabase[Link],0)),"")</f>
        <v>10 ml.</v>
      </c>
      <c r="J1988" s="65">
        <v>1.0</v>
      </c>
      <c r="K1988" s="57">
        <f t="array" ref="K1988">IF(F1988&lt;&gt;"",INDEX(tb_MainDatabase[ราคา],MATCH(F1988,tb_MainDatabase[Link],0)),"")*J1988</f>
        <v>450</v>
      </c>
      <c r="L1988" s="65">
        <v>50.0</v>
      </c>
      <c r="M1988" s="57">
        <f t="shared" si="2"/>
        <v>400</v>
      </c>
      <c r="N1988" s="75">
        <f t="shared" si="3"/>
        <v>400</v>
      </c>
      <c r="O1988" s="77" t="s">
        <v>133</v>
      </c>
      <c r="P1988" s="78">
        <v>46156.0</v>
      </c>
      <c r="Q1988" s="80">
        <v>0.5597222222222222</v>
      </c>
      <c r="R1988" s="84" t="str">
        <f t="shared" si="4"/>
        <v>1778739951553454477</v>
      </c>
      <c r="S1988" s="84"/>
      <c r="T1988" s="48" t="s">
        <v>67</v>
      </c>
    </row>
    <row r="1989" ht="22.5" customHeight="1">
      <c r="A1989" s="41" t="s">
        <v>1219</v>
      </c>
      <c r="B1989" s="44">
        <v>46156.0</v>
      </c>
      <c r="C1989" s="46" t="s">
        <v>1192</v>
      </c>
      <c r="D1989" s="48" t="s">
        <v>3459</v>
      </c>
      <c r="E1989" s="51">
        <v>2.02600000000864E14</v>
      </c>
      <c r="F1989" s="53" t="s">
        <v>1796</v>
      </c>
      <c r="G1989" s="108">
        <f t="array" ref="G1989">IF(F1989&lt;&gt;"",INDEX(tb_MainDatabase[Barcode],MATCH(F1989,tb_MainDatabase[Link],0)),"")</f>
        <v>8857128012154</v>
      </c>
      <c r="H1989" s="62" t="str">
        <f t="array" ref="H1989">IF(F1989&lt;&gt;"",INDEX(tb_MainDatabase[Grand],MATCH(F1989,tb_MainDatabase[Link],0)),"")</f>
        <v>EDP</v>
      </c>
      <c r="I1989" s="62" t="str">
        <f t="array" ref="I1989">IF(F1989&lt;&gt;"",INDEX(tb_MainDatabase[Size],MATCH(F1989,tb_MainDatabase[Link],0)),"")</f>
        <v>10 ml.</v>
      </c>
      <c r="J1989" s="65">
        <v>2.0</v>
      </c>
      <c r="K1989" s="57">
        <f t="array" ref="K1989">IF(F1989&lt;&gt;"",INDEX(tb_MainDatabase[ราคา],MATCH(F1989,tb_MainDatabase[Link],0)),"")*J1989</f>
        <v>900</v>
      </c>
      <c r="L1989" s="65">
        <v>50.0</v>
      </c>
      <c r="M1989" s="57">
        <f t="shared" si="2"/>
        <v>800</v>
      </c>
      <c r="N1989" s="75">
        <f t="shared" si="3"/>
        <v>1200</v>
      </c>
      <c r="O1989" s="77" t="s">
        <v>370</v>
      </c>
      <c r="P1989" s="78">
        <v>46156.0</v>
      </c>
      <c r="Q1989" s="80">
        <v>0.5638888888888889</v>
      </c>
      <c r="R1989" s="84" t="str">
        <f t="shared" si="4"/>
        <v>1778740288374419065</v>
      </c>
      <c r="S1989" s="84"/>
      <c r="T1989" s="48" t="s">
        <v>67</v>
      </c>
    </row>
    <row r="1990" ht="22.5" customHeight="1">
      <c r="A1990" s="41" t="s">
        <v>1219</v>
      </c>
      <c r="B1990" s="44">
        <v>46156.0</v>
      </c>
      <c r="C1990" s="46" t="s">
        <v>1192</v>
      </c>
      <c r="D1990" s="48" t="s">
        <v>3459</v>
      </c>
      <c r="E1990" s="51">
        <v>2.02600000000864E14</v>
      </c>
      <c r="F1990" s="53" t="s">
        <v>141</v>
      </c>
      <c r="G1990" s="57">
        <f t="array" ref="G1990">IF(F1990&lt;&gt;"",INDEX(tb_MainDatabase[Barcode],MATCH(F1990,tb_MainDatabase[Link],0)),"")</f>
        <v>8857128012037</v>
      </c>
      <c r="H1990" s="62" t="str">
        <f t="array" ref="H1990">IF(F1990&lt;&gt;"",INDEX(tb_MainDatabase[Grand],MATCH(F1990,tb_MainDatabase[Link],0)),"")</f>
        <v>EDP</v>
      </c>
      <c r="I1990" s="62" t="str">
        <f t="array" ref="I1990">IF(F1990&lt;&gt;"",INDEX(tb_MainDatabase[Size],MATCH(F1990,tb_MainDatabase[Link],0)),"")</f>
        <v>10 ml.</v>
      </c>
      <c r="J1990" s="65">
        <v>1.0</v>
      </c>
      <c r="K1990" s="57">
        <f t="array" ref="K1990">IF(F1990&lt;&gt;"",INDEX(tb_MainDatabase[ราคา],MATCH(F1990,tb_MainDatabase[Link],0)),"")*J1990</f>
        <v>450</v>
      </c>
      <c r="L1990" s="65">
        <v>50.0</v>
      </c>
      <c r="M1990" s="57">
        <f t="shared" si="2"/>
        <v>400</v>
      </c>
      <c r="N1990" s="75">
        <f t="shared" si="3"/>
        <v>0</v>
      </c>
      <c r="O1990" s="77"/>
      <c r="P1990" s="107"/>
      <c r="Q1990" s="80"/>
      <c r="R1990" s="84">
        <f t="shared" si="4"/>
        <v>0</v>
      </c>
      <c r="S1990" s="84"/>
      <c r="T1990" s="84"/>
    </row>
    <row r="1991" ht="22.5" customHeight="1">
      <c r="A1991" s="41" t="s">
        <v>1219</v>
      </c>
      <c r="B1991" s="44">
        <v>46156.0</v>
      </c>
      <c r="C1991" s="46" t="s">
        <v>1192</v>
      </c>
      <c r="D1991" s="48" t="s">
        <v>3459</v>
      </c>
      <c r="E1991" s="51">
        <v>2.02600000000864E14</v>
      </c>
      <c r="F1991" s="53" t="s">
        <v>3408</v>
      </c>
      <c r="G1991" s="57">
        <f t="array" ref="G1991">IF(F1991&lt;&gt;"",INDEX(tb_MainDatabase[Barcode],MATCH(F1991,tb_MainDatabase[Link],0)),"")</f>
        <v>8857128012059</v>
      </c>
      <c r="H1991" s="62" t="str">
        <f t="array" ref="H1991">IF(F1991&lt;&gt;"",INDEX(tb_MainDatabase[Grand],MATCH(F1991,tb_MainDatabase[Link],0)),"")</f>
        <v>EDP</v>
      </c>
      <c r="I1991" s="62" t="str">
        <f t="array" ref="I1991">IF(F1991&lt;&gt;"",INDEX(tb_MainDatabase[Size],MATCH(F1991,tb_MainDatabase[Link],0)),"")</f>
        <v>4 ml.</v>
      </c>
      <c r="J1991" s="65">
        <v>1.0</v>
      </c>
      <c r="K1991" s="57">
        <f t="array" ref="K1991">IF(F1991&lt;&gt;"",INDEX(tb_MainDatabase[ราคา],MATCH(F1991,tb_MainDatabase[Link],0)),"")*J1991</f>
        <v>179</v>
      </c>
      <c r="L1991" s="65">
        <v>179.0</v>
      </c>
      <c r="M1991" s="57">
        <f t="shared" si="2"/>
        <v>0</v>
      </c>
      <c r="N1991" s="75">
        <f t="shared" si="3"/>
        <v>0</v>
      </c>
      <c r="O1991" s="77"/>
      <c r="P1991" s="107"/>
      <c r="Q1991" s="80"/>
      <c r="R1991" s="84">
        <f t="shared" si="4"/>
        <v>0</v>
      </c>
      <c r="S1991" s="84"/>
      <c r="T1991" s="84"/>
    </row>
    <row r="1992" ht="22.5" customHeight="1">
      <c r="A1992" s="41" t="s">
        <v>1219</v>
      </c>
      <c r="B1992" s="44">
        <v>46156.0</v>
      </c>
      <c r="C1992" s="46" t="s">
        <v>1192</v>
      </c>
      <c r="D1992" s="48" t="s">
        <v>3460</v>
      </c>
      <c r="E1992" s="51">
        <v>2.02600000000865E14</v>
      </c>
      <c r="F1992" s="53" t="s">
        <v>141</v>
      </c>
      <c r="G1992" s="57">
        <f t="array" ref="G1992">IF(F1992&lt;&gt;"",INDEX(tb_MainDatabase[Barcode],MATCH(F1992,tb_MainDatabase[Link],0)),"")</f>
        <v>8857128012037</v>
      </c>
      <c r="H1992" s="62" t="str">
        <f t="array" ref="H1992">IF(F1992&lt;&gt;"",INDEX(tb_MainDatabase[Grand],MATCH(F1992,tb_MainDatabase[Link],0)),"")</f>
        <v>EDP</v>
      </c>
      <c r="I1992" s="62" t="str">
        <f t="array" ref="I1992">IF(F1992&lt;&gt;"",INDEX(tb_MainDatabase[Size],MATCH(F1992,tb_MainDatabase[Link],0)),"")</f>
        <v>10 ml.</v>
      </c>
      <c r="J1992" s="65">
        <v>1.0</v>
      </c>
      <c r="K1992" s="57">
        <f t="array" ref="K1992">IF(F1992&lt;&gt;"",INDEX(tb_MainDatabase[ราคา],MATCH(F1992,tb_MainDatabase[Link],0)),"")*J1992</f>
        <v>450</v>
      </c>
      <c r="L1992" s="65">
        <v>50.0</v>
      </c>
      <c r="M1992" s="57">
        <f t="shared" si="2"/>
        <v>400</v>
      </c>
      <c r="N1992" s="75">
        <f t="shared" si="3"/>
        <v>400</v>
      </c>
      <c r="O1992" s="77" t="s">
        <v>370</v>
      </c>
      <c r="P1992" s="78">
        <v>46156.0</v>
      </c>
      <c r="Q1992" s="80">
        <v>0.6868055555555556</v>
      </c>
      <c r="R1992" s="84" t="str">
        <f t="shared" si="4"/>
        <v>1778750932689134558</v>
      </c>
      <c r="S1992" s="84"/>
      <c r="T1992" s="48" t="s">
        <v>61</v>
      </c>
    </row>
    <row r="1993" ht="22.5" customHeight="1">
      <c r="A1993" s="41" t="s">
        <v>1219</v>
      </c>
      <c r="B1993" s="44">
        <v>46156.0</v>
      </c>
      <c r="C1993" s="46" t="s">
        <v>1192</v>
      </c>
      <c r="D1993" s="48" t="s">
        <v>3461</v>
      </c>
      <c r="E1993" s="51">
        <v>2.02600000000866E14</v>
      </c>
      <c r="F1993" s="53" t="s">
        <v>224</v>
      </c>
      <c r="G1993" s="57">
        <f t="array" ref="G1993">IF(F1993&lt;&gt;"",INDEX(tb_MainDatabase[Barcode],MATCH(F1993,tb_MainDatabase[Link],0)),"")</f>
        <v>8857128012053</v>
      </c>
      <c r="H1993" s="62" t="str">
        <f t="array" ref="H1993">IF(F1993&lt;&gt;"",INDEX(tb_MainDatabase[Grand],MATCH(F1993,tb_MainDatabase[Link],0)),"")</f>
        <v>EDP</v>
      </c>
      <c r="I1993" s="62" t="str">
        <f t="array" ref="I1993">IF(F1993&lt;&gt;"",INDEX(tb_MainDatabase[Size],MATCH(F1993,tb_MainDatabase[Link],0)),"")</f>
        <v>10 ml.</v>
      </c>
      <c r="J1993" s="65">
        <v>1.0</v>
      </c>
      <c r="K1993" s="57">
        <f t="array" ref="K1993">IF(F1993&lt;&gt;"",INDEX(tb_MainDatabase[ราคา],MATCH(F1993,tb_MainDatabase[Link],0)),"")*J1993</f>
        <v>450</v>
      </c>
      <c r="L1993" s="65">
        <v>50.0</v>
      </c>
      <c r="M1993" s="57">
        <f t="shared" si="2"/>
        <v>400</v>
      </c>
      <c r="N1993" s="75">
        <f t="shared" si="3"/>
        <v>400</v>
      </c>
      <c r="O1993" s="77" t="s">
        <v>133</v>
      </c>
      <c r="P1993" s="78">
        <v>46156.0</v>
      </c>
      <c r="Q1993" s="80">
        <v>0.6923611111111111</v>
      </c>
      <c r="R1993" s="84" t="str">
        <f t="shared" si="4"/>
        <v>1778751417015135965</v>
      </c>
      <c r="S1993" s="84"/>
      <c r="T1993" s="48" t="s">
        <v>67</v>
      </c>
    </row>
    <row r="1994" ht="22.5" customHeight="1">
      <c r="A1994" s="41" t="s">
        <v>1219</v>
      </c>
      <c r="B1994" s="44">
        <v>46156.0</v>
      </c>
      <c r="C1994" s="46" t="s">
        <v>1192</v>
      </c>
      <c r="D1994" s="48" t="s">
        <v>3462</v>
      </c>
      <c r="E1994" s="51">
        <v>2.02600000000867E14</v>
      </c>
      <c r="F1994" s="53" t="s">
        <v>172</v>
      </c>
      <c r="G1994" s="57">
        <f t="array" ref="G1994">IF(F1994&lt;&gt;"",INDEX(tb_MainDatabase[Barcode],MATCH(F1994,tb_MainDatabase[Link],0)),"")</f>
        <v>8857128012005</v>
      </c>
      <c r="H1994" s="62" t="str">
        <f t="array" ref="H1994">IF(F1994&lt;&gt;"",INDEX(tb_MainDatabase[Grand],MATCH(F1994,tb_MainDatabase[Link],0)),"")</f>
        <v>EDP+</v>
      </c>
      <c r="I1994" s="62" t="str">
        <f t="array" ref="I1994">IF(F1994&lt;&gt;"",INDEX(tb_MainDatabase[Size],MATCH(F1994,tb_MainDatabase[Link],0)),"")</f>
        <v>30 ml.</v>
      </c>
      <c r="J1994" s="65">
        <v>1.0</v>
      </c>
      <c r="K1994" s="57">
        <f t="array" ref="K1994">IF(F1994&lt;&gt;"",INDEX(tb_MainDatabase[ราคา],MATCH(F1994,tb_MainDatabase[Link],0)),"")*J1994</f>
        <v>1890</v>
      </c>
      <c r="L1994" s="65">
        <v>100.0</v>
      </c>
      <c r="M1994" s="57">
        <f t="shared" si="2"/>
        <v>1790</v>
      </c>
      <c r="N1994" s="75">
        <f t="shared" si="3"/>
        <v>1790</v>
      </c>
      <c r="O1994" s="77" t="s">
        <v>370</v>
      </c>
      <c r="P1994" s="78">
        <v>46156.0</v>
      </c>
      <c r="Q1994" s="80">
        <v>0.7479166666666667</v>
      </c>
      <c r="R1994" s="84" t="str">
        <f t="shared" si="4"/>
        <v>1778756049485274969</v>
      </c>
      <c r="S1994" s="84"/>
      <c r="T1994" s="48" t="s">
        <v>67</v>
      </c>
    </row>
    <row r="1995" ht="22.5" customHeight="1">
      <c r="A1995" s="41" t="s">
        <v>1219</v>
      </c>
      <c r="B1995" s="44">
        <v>46156.0</v>
      </c>
      <c r="C1995" s="46" t="s">
        <v>1192</v>
      </c>
      <c r="D1995" s="48" t="s">
        <v>3462</v>
      </c>
      <c r="E1995" s="51">
        <v>2.02600000000867E14</v>
      </c>
      <c r="F1995" s="53" t="s">
        <v>1728</v>
      </c>
      <c r="G1995" s="57">
        <f t="array" ref="G1995">IF(F1995&lt;&gt;"",INDEX(tb_MainDatabase[Barcode],MATCH(F1995,tb_MainDatabase[Link],0)),"")</f>
        <v>8857128012142</v>
      </c>
      <c r="H1995" s="62" t="str">
        <f t="array" ref="H1995">IF(F1995&lt;&gt;"",INDEX(tb_MainDatabase[Grand],MATCH(F1995,tb_MainDatabase[Link],0)),"")</f>
        <v>EDP</v>
      </c>
      <c r="I1995" s="62" t="str">
        <f t="array" ref="I1995">IF(F1995&lt;&gt;"",INDEX(tb_MainDatabase[Size],MATCH(F1995,tb_MainDatabase[Link],0)),"")</f>
        <v>10 ml.</v>
      </c>
      <c r="J1995" s="65">
        <v>1.0</v>
      </c>
      <c r="K1995" s="57">
        <f t="array" ref="K1995">IF(F1995&lt;&gt;"",INDEX(tb_MainDatabase[ราคา],MATCH(F1995,tb_MainDatabase[Link],0)),"")*J1995</f>
        <v>450</v>
      </c>
      <c r="L1995" s="65">
        <v>450.0</v>
      </c>
      <c r="M1995" s="57">
        <f t="shared" si="2"/>
        <v>0</v>
      </c>
      <c r="N1995" s="75">
        <f t="shared" si="3"/>
        <v>0</v>
      </c>
      <c r="O1995" s="77"/>
      <c r="P1995" s="107"/>
      <c r="Q1995" s="80"/>
      <c r="R1995" s="84">
        <f t="shared" si="4"/>
        <v>0</v>
      </c>
      <c r="S1995" s="84"/>
      <c r="T1995" s="84"/>
    </row>
    <row r="1996" ht="22.5" customHeight="1">
      <c r="A1996" s="41" t="s">
        <v>1219</v>
      </c>
      <c r="B1996" s="44">
        <v>46156.0</v>
      </c>
      <c r="C1996" s="46" t="s">
        <v>1192</v>
      </c>
      <c r="D1996" s="48" t="s">
        <v>3463</v>
      </c>
      <c r="E1996" s="51">
        <v>2.02600000000868E14</v>
      </c>
      <c r="F1996" s="53" t="s">
        <v>312</v>
      </c>
      <c r="G1996" s="57">
        <f t="array" ref="G1996">IF(F1996&lt;&gt;"",INDEX(tb_MainDatabase[Barcode],MATCH(F1996,tb_MainDatabase[Link],0)),"")</f>
        <v>8857128012116</v>
      </c>
      <c r="H1996" s="62" t="str">
        <f t="array" ref="H1996">IF(F1996&lt;&gt;"",INDEX(tb_MainDatabase[Grand],MATCH(F1996,tb_MainDatabase[Link],0)),"")</f>
        <v>PARFUM</v>
      </c>
      <c r="I1996" s="62" t="str">
        <f t="array" ref="I1996">IF(F1996&lt;&gt;"",INDEX(tb_MainDatabase[Size],MATCH(F1996,tb_MainDatabase[Link],0)),"")</f>
        <v>10 ml.</v>
      </c>
      <c r="J1996" s="65">
        <v>1.0</v>
      </c>
      <c r="K1996" s="57">
        <f t="array" ref="K1996">IF(F1996&lt;&gt;"",INDEX(tb_MainDatabase[ราคา],MATCH(F1996,tb_MainDatabase[Link],0)),"")*J1996</f>
        <v>850</v>
      </c>
      <c r="L1996" s="65">
        <v>50.0</v>
      </c>
      <c r="M1996" s="57">
        <f t="shared" si="2"/>
        <v>800</v>
      </c>
      <c r="N1996" s="75">
        <f t="shared" si="3"/>
        <v>1600</v>
      </c>
      <c r="O1996" s="77" t="s">
        <v>370</v>
      </c>
      <c r="P1996" s="78">
        <v>46156.0</v>
      </c>
      <c r="Q1996" s="80">
        <v>0.8263888888888888</v>
      </c>
      <c r="R1996" s="84" t="str">
        <f t="shared" si="4"/>
        <v>1778762885197845353</v>
      </c>
      <c r="S1996" s="84"/>
      <c r="T1996" s="48" t="s">
        <v>67</v>
      </c>
    </row>
    <row r="1997" ht="22.5" customHeight="1">
      <c r="A1997" s="41" t="s">
        <v>1219</v>
      </c>
      <c r="B1997" s="44">
        <v>46156.0</v>
      </c>
      <c r="C1997" s="46" t="s">
        <v>1192</v>
      </c>
      <c r="D1997" s="48" t="s">
        <v>3463</v>
      </c>
      <c r="E1997" s="51">
        <v>2.02600000000868E14</v>
      </c>
      <c r="F1997" s="53" t="s">
        <v>141</v>
      </c>
      <c r="G1997" s="57">
        <f t="array" ref="G1997">IF(F1997&lt;&gt;"",INDEX(tb_MainDatabase[Barcode],MATCH(F1997,tb_MainDatabase[Link],0)),"")</f>
        <v>8857128012037</v>
      </c>
      <c r="H1997" s="62" t="str">
        <f t="array" ref="H1997">IF(F1997&lt;&gt;"",INDEX(tb_MainDatabase[Grand],MATCH(F1997,tb_MainDatabase[Link],0)),"")</f>
        <v>EDP</v>
      </c>
      <c r="I1997" s="62" t="str">
        <f t="array" ref="I1997">IF(F1997&lt;&gt;"",INDEX(tb_MainDatabase[Size],MATCH(F1997,tb_MainDatabase[Link],0)),"")</f>
        <v>10 ml.</v>
      </c>
      <c r="J1997" s="65">
        <v>1.0</v>
      </c>
      <c r="K1997" s="57">
        <f t="array" ref="K1997">IF(F1997&lt;&gt;"",INDEX(tb_MainDatabase[ราคา],MATCH(F1997,tb_MainDatabase[Link],0)),"")*J1997</f>
        <v>450</v>
      </c>
      <c r="L1997" s="65">
        <v>50.0</v>
      </c>
      <c r="M1997" s="57">
        <f t="shared" si="2"/>
        <v>400</v>
      </c>
      <c r="N1997" s="75">
        <f t="shared" si="3"/>
        <v>0</v>
      </c>
      <c r="O1997" s="77"/>
      <c r="P1997" s="107"/>
      <c r="Q1997" s="80"/>
      <c r="R1997" s="84">
        <f t="shared" si="4"/>
        <v>0</v>
      </c>
      <c r="S1997" s="84"/>
      <c r="T1997" s="84"/>
    </row>
    <row r="1998" ht="22.5" customHeight="1">
      <c r="A1998" s="41" t="s">
        <v>1219</v>
      </c>
      <c r="B1998" s="44">
        <v>46156.0</v>
      </c>
      <c r="C1998" s="46" t="s">
        <v>1192</v>
      </c>
      <c r="D1998" s="48" t="s">
        <v>3463</v>
      </c>
      <c r="E1998" s="51">
        <v>2.02600000000868E14</v>
      </c>
      <c r="F1998" s="53" t="s">
        <v>98</v>
      </c>
      <c r="G1998" s="57">
        <f t="array" ref="G1998">IF(F1998&lt;&gt;"",INDEX(tb_MainDatabase[Barcode],MATCH(F1998,tb_MainDatabase[Link],0)),"")</f>
        <v>8857128012027</v>
      </c>
      <c r="H1998" s="62" t="str">
        <f t="array" ref="H1998">IF(F1998&lt;&gt;"",INDEX(tb_MainDatabase[Grand],MATCH(F1998,tb_MainDatabase[Link],0)),"")</f>
        <v>EDP</v>
      </c>
      <c r="I1998" s="62" t="str">
        <f t="array" ref="I1998">IF(F1998&lt;&gt;"",INDEX(tb_MainDatabase[Size],MATCH(F1998,tb_MainDatabase[Link],0)),"")</f>
        <v>10 ml.</v>
      </c>
      <c r="J1998" s="65">
        <v>1.0</v>
      </c>
      <c r="K1998" s="57">
        <f t="array" ref="K1998">IF(F1998&lt;&gt;"",INDEX(tb_MainDatabase[ราคา],MATCH(F1998,tb_MainDatabase[Link],0)),"")*J1998</f>
        <v>450</v>
      </c>
      <c r="L1998" s="65">
        <v>50.0</v>
      </c>
      <c r="M1998" s="57">
        <f t="shared" si="2"/>
        <v>400</v>
      </c>
      <c r="N1998" s="75">
        <f t="shared" si="3"/>
        <v>0</v>
      </c>
      <c r="O1998" s="77"/>
      <c r="P1998" s="107"/>
      <c r="Q1998" s="80"/>
      <c r="R1998" s="84">
        <f t="shared" si="4"/>
        <v>0</v>
      </c>
      <c r="S1998" s="84"/>
      <c r="T1998" s="84"/>
    </row>
    <row r="1999" ht="22.5" customHeight="1">
      <c r="A1999" s="41" t="s">
        <v>1219</v>
      </c>
      <c r="B1999" s="44">
        <v>46156.0</v>
      </c>
      <c r="C1999" s="46" t="s">
        <v>1192</v>
      </c>
      <c r="D1999" s="48" t="s">
        <v>3463</v>
      </c>
      <c r="E1999" s="51">
        <v>2.02600000000868E14</v>
      </c>
      <c r="F1999" s="53" t="s">
        <v>252</v>
      </c>
      <c r="G1999" s="57">
        <f t="array" ref="G1999">IF(F1999&lt;&gt;"",INDEX(tb_MainDatabase[Barcode],MATCH(F1999,tb_MainDatabase[Link],0)),"")</f>
        <v>8857128012035</v>
      </c>
      <c r="H1999" s="62" t="str">
        <f t="array" ref="H1999">IF(F1999&lt;&gt;"",INDEX(tb_MainDatabase[Grand],MATCH(F1999,tb_MainDatabase[Link],0)),"")</f>
        <v>EDP</v>
      </c>
      <c r="I1999" s="62" t="str">
        <f t="array" ref="I1999">IF(F1999&lt;&gt;"",INDEX(tb_MainDatabase[Size],MATCH(F1999,tb_MainDatabase[Link],0)),"")</f>
        <v>10 ml.</v>
      </c>
      <c r="J1999" s="65">
        <v>1.0</v>
      </c>
      <c r="K1999" s="57">
        <f t="array" ref="K1999">IF(F1999&lt;&gt;"",INDEX(tb_MainDatabase[ราคา],MATCH(F1999,tb_MainDatabase[Link],0)),"")*J1999</f>
        <v>450</v>
      </c>
      <c r="L1999" s="65">
        <v>450.0</v>
      </c>
      <c r="M1999" s="57">
        <f t="shared" si="2"/>
        <v>0</v>
      </c>
      <c r="N1999" s="75">
        <f t="shared" si="3"/>
        <v>0</v>
      </c>
      <c r="O1999" s="77"/>
      <c r="P1999" s="107"/>
      <c r="Q1999" s="80"/>
      <c r="R1999" s="84">
        <f t="shared" si="4"/>
        <v>0</v>
      </c>
      <c r="S1999" s="84"/>
      <c r="T1999" s="84"/>
    </row>
    <row r="2000" ht="22.5" customHeight="1">
      <c r="A2000" s="41" t="s">
        <v>1219</v>
      </c>
      <c r="B2000" s="44">
        <v>46157.0</v>
      </c>
      <c r="C2000" s="46" t="s">
        <v>1192</v>
      </c>
      <c r="D2000" s="48" t="s">
        <v>3464</v>
      </c>
      <c r="E2000" s="51">
        <v>2.02600000000869E14</v>
      </c>
      <c r="F2000" s="53" t="s">
        <v>81</v>
      </c>
      <c r="G2000" s="57">
        <f t="array" ref="G2000">IF(F2000&lt;&gt;"",INDEX(tb_MainDatabase[Barcode],MATCH(F2000,tb_MainDatabase[Link],0)),"")</f>
        <v>8857128011119</v>
      </c>
      <c r="H2000" s="62" t="str">
        <f t="array" ref="H2000">IF(F2000&lt;&gt;"",INDEX(tb_MainDatabase[Grand],MATCH(F2000,tb_MainDatabase[Link],0)),"")</f>
        <v>EDP</v>
      </c>
      <c r="I2000" s="62" t="str">
        <f t="array" ref="I2000">IF(F2000&lt;&gt;"",INDEX(tb_MainDatabase[Size],MATCH(F2000,tb_MainDatabase[Link],0)),"")</f>
        <v>50 ml.</v>
      </c>
      <c r="J2000" s="65">
        <v>1.0</v>
      </c>
      <c r="K2000" s="57">
        <f t="array" ref="K2000">IF(F2000&lt;&gt;"",INDEX(tb_MainDatabase[ราคา],MATCH(F2000,tb_MainDatabase[Link],0)),"")*J2000</f>
        <v>1890</v>
      </c>
      <c r="L2000" s="65">
        <v>200.0</v>
      </c>
      <c r="M2000" s="57">
        <f t="shared" si="2"/>
        <v>1690</v>
      </c>
      <c r="N2000" s="75">
        <f t="shared" si="3"/>
        <v>1690</v>
      </c>
      <c r="O2000" s="77" t="s">
        <v>60</v>
      </c>
      <c r="P2000" s="78">
        <v>46157.0</v>
      </c>
      <c r="Q2000" s="80">
        <v>0.48680555555555555</v>
      </c>
      <c r="R2000" s="84" t="str">
        <f t="shared" si="4"/>
        <v>1778820084830439319</v>
      </c>
      <c r="S2000" s="84"/>
      <c r="T2000" s="48" t="s">
        <v>67</v>
      </c>
    </row>
    <row r="2001" ht="22.5" customHeight="1">
      <c r="A2001" s="41" t="s">
        <v>1219</v>
      </c>
      <c r="B2001" s="44">
        <v>46157.0</v>
      </c>
      <c r="C2001" s="46" t="s">
        <v>1192</v>
      </c>
      <c r="D2001" s="48" t="s">
        <v>3464</v>
      </c>
      <c r="E2001" s="51">
        <v>2.02600000000869E14</v>
      </c>
      <c r="F2001" s="53" t="s">
        <v>120</v>
      </c>
      <c r="G2001" s="108">
        <f t="array" ref="G2001">IF(F2001&lt;&gt;"",INDEX(tb_MainDatabase[Barcode],MATCH(F2001,tb_MainDatabase[Link],0)),"")</f>
        <v>8857128012160</v>
      </c>
      <c r="H2001" s="62" t="str">
        <f t="array" ref="H2001">IF(F2001&lt;&gt;"",INDEX(tb_MainDatabase[Grand],MATCH(F2001,tb_MainDatabase[Link],0)),"")</f>
        <v>EDP</v>
      </c>
      <c r="I2001" s="62" t="str">
        <f t="array" ref="I2001">IF(F2001&lt;&gt;"",INDEX(tb_MainDatabase[Size],MATCH(F2001,tb_MainDatabase[Link],0)),"")</f>
        <v>10 ml.</v>
      </c>
      <c r="J2001" s="65">
        <v>1.0</v>
      </c>
      <c r="K2001" s="57">
        <f t="array" ref="K2001">IF(F2001&lt;&gt;"",INDEX(tb_MainDatabase[ราคา],MATCH(F2001,tb_MainDatabase[Link],0)),"")*J2001</f>
        <v>450</v>
      </c>
      <c r="L2001" s="65">
        <v>450.0</v>
      </c>
      <c r="M2001" s="57">
        <f t="shared" si="2"/>
        <v>0</v>
      </c>
      <c r="N2001" s="75">
        <f t="shared" si="3"/>
        <v>0</v>
      </c>
      <c r="O2001" s="77"/>
      <c r="P2001" s="107"/>
      <c r="Q2001" s="80"/>
      <c r="R2001" s="84">
        <f t="shared" si="4"/>
        <v>0</v>
      </c>
      <c r="S2001" s="84"/>
      <c r="T2001" s="84"/>
    </row>
    <row r="2002" ht="22.5" customHeight="1">
      <c r="A2002" s="41" t="s">
        <v>1219</v>
      </c>
      <c r="B2002" s="44">
        <v>46157.0</v>
      </c>
      <c r="C2002" s="46" t="s">
        <v>1192</v>
      </c>
      <c r="D2002" s="48" t="s">
        <v>3465</v>
      </c>
      <c r="E2002" s="51">
        <v>2.0260000000087E14</v>
      </c>
      <c r="F2002" s="53" t="s">
        <v>77</v>
      </c>
      <c r="G2002" s="57">
        <f t="array" ref="G2002">IF(F2002&lt;&gt;"",INDEX(tb_MainDatabase[Barcode],MATCH(F2002,tb_MainDatabase[Link],0)),"")</f>
        <v>8857128012030</v>
      </c>
      <c r="H2002" s="62" t="str">
        <f t="array" ref="H2002">IF(F2002&lt;&gt;"",INDEX(tb_MainDatabase[Grand],MATCH(F2002,tb_MainDatabase[Link],0)),"")</f>
        <v>EDP</v>
      </c>
      <c r="I2002" s="62" t="str">
        <f t="array" ref="I2002">IF(F2002&lt;&gt;"",INDEX(tb_MainDatabase[Size],MATCH(F2002,tb_MainDatabase[Link],0)),"")</f>
        <v>10 ml.</v>
      </c>
      <c r="J2002" s="65">
        <v>1.0</v>
      </c>
      <c r="K2002" s="57">
        <f t="array" ref="K2002">IF(F2002&lt;&gt;"",INDEX(tb_MainDatabase[ราคา],MATCH(F2002,tb_MainDatabase[Link],0)),"")*J2002</f>
        <v>450</v>
      </c>
      <c r="L2002" s="65">
        <v>50.0</v>
      </c>
      <c r="M2002" s="57">
        <f t="shared" si="2"/>
        <v>400</v>
      </c>
      <c r="N2002" s="75">
        <f t="shared" si="3"/>
        <v>400</v>
      </c>
      <c r="O2002" s="77" t="s">
        <v>370</v>
      </c>
      <c r="P2002" s="78">
        <v>46157.0</v>
      </c>
      <c r="Q2002" s="80">
        <v>0.5868055555555556</v>
      </c>
      <c r="R2002" s="84" t="str">
        <f t="shared" si="4"/>
        <v>1778828676434544202</v>
      </c>
      <c r="S2002" s="84"/>
      <c r="T2002" s="48" t="s">
        <v>67</v>
      </c>
    </row>
    <row r="2003" ht="22.5" customHeight="1">
      <c r="A2003" s="41" t="s">
        <v>1219</v>
      </c>
      <c r="B2003" s="44">
        <v>46157.0</v>
      </c>
      <c r="C2003" s="46" t="s">
        <v>1192</v>
      </c>
      <c r="D2003" s="48" t="s">
        <v>3466</v>
      </c>
      <c r="E2003" s="51">
        <v>2.02600000000871E14</v>
      </c>
      <c r="F2003" s="53" t="s">
        <v>98</v>
      </c>
      <c r="G2003" s="57">
        <f t="array" ref="G2003">IF(F2003&lt;&gt;"",INDEX(tb_MainDatabase[Barcode],MATCH(F2003,tb_MainDatabase[Link],0)),"")</f>
        <v>8857128012027</v>
      </c>
      <c r="H2003" s="62" t="str">
        <f t="array" ref="H2003">IF(F2003&lt;&gt;"",INDEX(tb_MainDatabase[Grand],MATCH(F2003,tb_MainDatabase[Link],0)),"")</f>
        <v>EDP</v>
      </c>
      <c r="I2003" s="62" t="str">
        <f t="array" ref="I2003">IF(F2003&lt;&gt;"",INDEX(tb_MainDatabase[Size],MATCH(F2003,tb_MainDatabase[Link],0)),"")</f>
        <v>10 ml.</v>
      </c>
      <c r="J2003" s="65">
        <v>1.0</v>
      </c>
      <c r="K2003" s="57">
        <f t="array" ref="K2003">IF(F2003&lt;&gt;"",INDEX(tb_MainDatabase[ราคา],MATCH(F2003,tb_MainDatabase[Link],0)),"")*J2003</f>
        <v>450</v>
      </c>
      <c r="L2003" s="65">
        <v>50.0</v>
      </c>
      <c r="M2003" s="57">
        <f t="shared" si="2"/>
        <v>400</v>
      </c>
      <c r="N2003" s="75">
        <f t="shared" si="3"/>
        <v>400</v>
      </c>
      <c r="O2003" s="77" t="s">
        <v>370</v>
      </c>
      <c r="P2003" s="78">
        <v>46157.0</v>
      </c>
      <c r="Q2003" s="80">
        <v>0.5875</v>
      </c>
      <c r="R2003" s="84" t="str">
        <f t="shared" si="4"/>
        <v>1778828743291195160</v>
      </c>
      <c r="S2003" s="84"/>
      <c r="T2003" s="48" t="s">
        <v>67</v>
      </c>
    </row>
    <row r="2004" ht="22.5" customHeight="1">
      <c r="A2004" s="41" t="s">
        <v>1219</v>
      </c>
      <c r="B2004" s="44">
        <v>46157.0</v>
      </c>
      <c r="C2004" s="46" t="s">
        <v>1192</v>
      </c>
      <c r="D2004" s="48" t="s">
        <v>3467</v>
      </c>
      <c r="E2004" s="51">
        <v>2.02600000000872E14</v>
      </c>
      <c r="F2004" s="53" t="s">
        <v>280</v>
      </c>
      <c r="G2004" s="57">
        <f t="array" ref="G2004">IF(F2004&lt;&gt;"",INDEX(tb_MainDatabase[Barcode],MATCH(F2004,tb_MainDatabase[Link],0)),"")</f>
        <v>8857128012042</v>
      </c>
      <c r="H2004" s="62" t="str">
        <f t="array" ref="H2004">IF(F2004&lt;&gt;"",INDEX(tb_MainDatabase[Grand],MATCH(F2004,tb_MainDatabase[Link],0)),"")</f>
        <v>EDP</v>
      </c>
      <c r="I2004" s="62" t="str">
        <f t="array" ref="I2004">IF(F2004&lt;&gt;"",INDEX(tb_MainDatabase[Size],MATCH(F2004,tb_MainDatabase[Link],0)),"")</f>
        <v>10 ml.</v>
      </c>
      <c r="J2004" s="65">
        <v>1.0</v>
      </c>
      <c r="K2004" s="57">
        <f t="array" ref="K2004">IF(F2004&lt;&gt;"",INDEX(tb_MainDatabase[ราคา],MATCH(F2004,tb_MainDatabase[Link],0)),"")*J2004</f>
        <v>450</v>
      </c>
      <c r="L2004" s="65">
        <v>50.0</v>
      </c>
      <c r="M2004" s="57">
        <f t="shared" si="2"/>
        <v>400</v>
      </c>
      <c r="N2004" s="75">
        <f t="shared" si="3"/>
        <v>400</v>
      </c>
      <c r="O2004" s="77" t="s">
        <v>370</v>
      </c>
      <c r="P2004" s="78">
        <v>46157.0</v>
      </c>
      <c r="Q2004" s="80">
        <v>0.7083333333333334</v>
      </c>
      <c r="R2004" s="84" t="str">
        <f t="shared" si="4"/>
        <v>1778839202285513322</v>
      </c>
      <c r="S2004" s="84"/>
      <c r="T2004" s="48" t="s">
        <v>67</v>
      </c>
    </row>
    <row r="2005" ht="22.5" customHeight="1">
      <c r="A2005" s="41" t="s">
        <v>1219</v>
      </c>
      <c r="B2005" s="44">
        <v>46157.0</v>
      </c>
      <c r="C2005" s="46" t="s">
        <v>1192</v>
      </c>
      <c r="D2005" s="48" t="s">
        <v>3468</v>
      </c>
      <c r="E2005" s="51">
        <v>2.02600000000873E14</v>
      </c>
      <c r="F2005" s="53" t="s">
        <v>1100</v>
      </c>
      <c r="G2005" s="57">
        <f t="array" ref="G2005">IF(F2005&lt;&gt;"",INDEX(tb_MainDatabase[Barcode],MATCH(F2005,tb_MainDatabase[Link],0)),"")</f>
        <v>8857128011263</v>
      </c>
      <c r="H2005" s="62" t="str">
        <f t="array" ref="H2005">IF(F2005&lt;&gt;"",INDEX(tb_MainDatabase[Grand],MATCH(F2005,tb_MainDatabase[Link],0)),"")</f>
        <v>EDP</v>
      </c>
      <c r="I2005" s="62" t="str">
        <f t="array" ref="I2005">IF(F2005&lt;&gt;"",INDEX(tb_MainDatabase[Size],MATCH(F2005,tb_MainDatabase[Link],0)),"")</f>
        <v>10 ml.</v>
      </c>
      <c r="J2005" s="65">
        <v>1.0</v>
      </c>
      <c r="K2005" s="57">
        <f t="array" ref="K2005">IF(F2005&lt;&gt;"",INDEX(tb_MainDatabase[ราคา],MATCH(F2005,tb_MainDatabase[Link],0)),"")*J2005</f>
        <v>450</v>
      </c>
      <c r="L2005" s="65">
        <v>50.0</v>
      </c>
      <c r="M2005" s="57">
        <f t="shared" si="2"/>
        <v>400</v>
      </c>
      <c r="N2005" s="75">
        <f t="shared" si="3"/>
        <v>400</v>
      </c>
      <c r="O2005" s="77" t="s">
        <v>370</v>
      </c>
      <c r="P2005" s="78">
        <v>46157.0</v>
      </c>
      <c r="Q2005" s="80">
        <v>0.8486111111111111</v>
      </c>
      <c r="R2005" s="84" t="str">
        <f t="shared" si="4"/>
        <v>1778851178997148182</v>
      </c>
      <c r="S2005" s="84"/>
      <c r="T2005" s="48" t="s">
        <v>67</v>
      </c>
    </row>
    <row r="2006" ht="22.5" customHeight="1">
      <c r="A2006" s="41" t="s">
        <v>1219</v>
      </c>
      <c r="B2006" s="44">
        <v>46157.0</v>
      </c>
      <c r="C2006" s="46" t="s">
        <v>1192</v>
      </c>
      <c r="D2006" s="48" t="s">
        <v>3469</v>
      </c>
      <c r="E2006" s="51">
        <v>2.02600000000874E14</v>
      </c>
      <c r="F2006" s="53" t="s">
        <v>77</v>
      </c>
      <c r="G2006" s="57">
        <f t="array" ref="G2006">IF(F2006&lt;&gt;"",INDEX(tb_MainDatabase[Barcode],MATCH(F2006,tb_MainDatabase[Link],0)),"")</f>
        <v>8857128012030</v>
      </c>
      <c r="H2006" s="62" t="str">
        <f t="array" ref="H2006">IF(F2006&lt;&gt;"",INDEX(tb_MainDatabase[Grand],MATCH(F2006,tb_MainDatabase[Link],0)),"")</f>
        <v>EDP</v>
      </c>
      <c r="I2006" s="62" t="str">
        <f t="array" ref="I2006">IF(F2006&lt;&gt;"",INDEX(tb_MainDatabase[Size],MATCH(F2006,tb_MainDatabase[Link],0)),"")</f>
        <v>10 ml.</v>
      </c>
      <c r="J2006" s="65">
        <v>1.0</v>
      </c>
      <c r="K2006" s="57">
        <f t="array" ref="K2006">IF(F2006&lt;&gt;"",INDEX(tb_MainDatabase[ราคา],MATCH(F2006,tb_MainDatabase[Link],0)),"")*J2006</f>
        <v>450</v>
      </c>
      <c r="L2006" s="65">
        <v>50.0</v>
      </c>
      <c r="M2006" s="57">
        <f t="shared" si="2"/>
        <v>400</v>
      </c>
      <c r="N2006" s="75">
        <f t="shared" si="3"/>
        <v>400</v>
      </c>
      <c r="O2006" s="77" t="s">
        <v>370</v>
      </c>
      <c r="P2006" s="78">
        <v>46157.0</v>
      </c>
      <c r="Q2006" s="80">
        <v>0.875</v>
      </c>
      <c r="R2006" s="84" t="str">
        <f t="shared" si="4"/>
        <v>1778853625185605404</v>
      </c>
      <c r="S2006" s="84"/>
      <c r="T2006" s="48" t="s">
        <v>61</v>
      </c>
    </row>
    <row r="2007" ht="22.5" customHeight="1">
      <c r="A2007" s="41" t="s">
        <v>1219</v>
      </c>
      <c r="B2007" s="44">
        <v>46158.0</v>
      </c>
      <c r="C2007" s="46" t="s">
        <v>3028</v>
      </c>
      <c r="D2007" s="48" t="s">
        <v>3470</v>
      </c>
      <c r="E2007" s="51">
        <v>2.02600000000875E14</v>
      </c>
      <c r="F2007" s="53" t="s">
        <v>500</v>
      </c>
      <c r="G2007" s="57">
        <f t="array" ref="G2007">IF(F2007&lt;&gt;"",INDEX(tb_MainDatabase[Barcode],MATCH(F2007,tb_MainDatabase[Link],0)),"")</f>
        <v>8857128011072</v>
      </c>
      <c r="H2007" s="62" t="str">
        <f t="array" ref="H2007">IF(F2007&lt;&gt;"",INDEX(tb_MainDatabase[Grand],MATCH(F2007,tb_MainDatabase[Link],0)),"")</f>
        <v>EDP</v>
      </c>
      <c r="I2007" s="62" t="str">
        <f t="array" ref="I2007">IF(F2007&lt;&gt;"",INDEX(tb_MainDatabase[Size],MATCH(F2007,tb_MainDatabase[Link],0)),"")</f>
        <v>50 ml.</v>
      </c>
      <c r="J2007" s="65">
        <v>1.0</v>
      </c>
      <c r="K2007" s="57">
        <f t="array" ref="K2007">IF(F2007&lt;&gt;"",INDEX(tb_MainDatabase[ราคา],MATCH(F2007,tb_MainDatabase[Link],0)),"")*J2007</f>
        <v>1890</v>
      </c>
      <c r="L2007" s="65">
        <v>200.0</v>
      </c>
      <c r="M2007" s="57">
        <f t="shared" si="2"/>
        <v>1690</v>
      </c>
      <c r="N2007" s="75">
        <f t="shared" si="3"/>
        <v>2090</v>
      </c>
      <c r="O2007" s="77" t="s">
        <v>370</v>
      </c>
      <c r="P2007" s="78">
        <v>46158.0</v>
      </c>
      <c r="Q2007" s="80">
        <v>0.5458333333333333</v>
      </c>
      <c r="R2007" s="84" t="str">
        <f t="shared" si="4"/>
        <v>1778911559200153807</v>
      </c>
      <c r="S2007" s="84"/>
      <c r="T2007" s="48" t="s">
        <v>67</v>
      </c>
    </row>
    <row r="2008" ht="22.5" customHeight="1">
      <c r="A2008" s="41" t="s">
        <v>1219</v>
      </c>
      <c r="B2008" s="44">
        <v>46158.0</v>
      </c>
      <c r="C2008" s="46" t="s">
        <v>3028</v>
      </c>
      <c r="D2008" s="48" t="s">
        <v>3470</v>
      </c>
      <c r="E2008" s="51">
        <v>2.02600000000875E14</v>
      </c>
      <c r="F2008" s="53" t="s">
        <v>141</v>
      </c>
      <c r="G2008" s="57">
        <f t="array" ref="G2008">IF(F2008&lt;&gt;"",INDEX(tb_MainDatabase[Barcode],MATCH(F2008,tb_MainDatabase[Link],0)),"")</f>
        <v>8857128012037</v>
      </c>
      <c r="H2008" s="62" t="str">
        <f t="array" ref="H2008">IF(F2008&lt;&gt;"",INDEX(tb_MainDatabase[Grand],MATCH(F2008,tb_MainDatabase[Link],0)),"")</f>
        <v>EDP</v>
      </c>
      <c r="I2008" s="62" t="str">
        <f t="array" ref="I2008">IF(F2008&lt;&gt;"",INDEX(tb_MainDatabase[Size],MATCH(F2008,tb_MainDatabase[Link],0)),"")</f>
        <v>10 ml.</v>
      </c>
      <c r="J2008" s="65">
        <v>1.0</v>
      </c>
      <c r="K2008" s="57">
        <f t="array" ref="K2008">IF(F2008&lt;&gt;"",INDEX(tb_MainDatabase[ราคา],MATCH(F2008,tb_MainDatabase[Link],0)),"")*J2008</f>
        <v>450</v>
      </c>
      <c r="L2008" s="65">
        <v>50.0</v>
      </c>
      <c r="M2008" s="57">
        <f t="shared" si="2"/>
        <v>400</v>
      </c>
      <c r="N2008" s="75">
        <f t="shared" si="3"/>
        <v>0</v>
      </c>
      <c r="O2008" s="77"/>
      <c r="P2008" s="107"/>
      <c r="Q2008" s="80"/>
      <c r="R2008" s="84">
        <f t="shared" si="4"/>
        <v>0</v>
      </c>
      <c r="S2008" s="84"/>
      <c r="T2008" s="84"/>
    </row>
    <row r="2009" ht="22.5" customHeight="1">
      <c r="A2009" s="41" t="s">
        <v>1219</v>
      </c>
      <c r="B2009" s="44">
        <v>46158.0</v>
      </c>
      <c r="C2009" s="46" t="s">
        <v>3028</v>
      </c>
      <c r="D2009" s="48" t="s">
        <v>3471</v>
      </c>
      <c r="E2009" s="51">
        <v>2.02600000000876E14</v>
      </c>
      <c r="F2009" s="53" t="s">
        <v>269</v>
      </c>
      <c r="G2009" s="57">
        <f t="array" ref="G2009">IF(F2009&lt;&gt;"",INDEX(tb_MainDatabase[Barcode],MATCH(F2009,tb_MainDatabase[Link],0)),"")</f>
        <v>8857128012060</v>
      </c>
      <c r="H2009" s="62" t="str">
        <f t="array" ref="H2009">IF(F2009&lt;&gt;"",INDEX(tb_MainDatabase[Grand],MATCH(F2009,tb_MainDatabase[Link],0)),"")</f>
        <v>EDP</v>
      </c>
      <c r="I2009" s="62" t="str">
        <f t="array" ref="I2009">IF(F2009&lt;&gt;"",INDEX(tb_MainDatabase[Size],MATCH(F2009,tb_MainDatabase[Link],0)),"")</f>
        <v>10 ml.</v>
      </c>
      <c r="J2009" s="65">
        <v>1.0</v>
      </c>
      <c r="K2009" s="57">
        <f t="array" ref="K2009">IF(F2009&lt;&gt;"",INDEX(tb_MainDatabase[ราคา],MATCH(F2009,tb_MainDatabase[Link],0)),"")*J2009</f>
        <v>450</v>
      </c>
      <c r="L2009" s="65">
        <v>50.0</v>
      </c>
      <c r="M2009" s="57">
        <f t="shared" si="2"/>
        <v>400</v>
      </c>
      <c r="N2009" s="75">
        <f t="shared" si="3"/>
        <v>400</v>
      </c>
      <c r="O2009" s="77" t="s">
        <v>60</v>
      </c>
      <c r="P2009" s="78">
        <v>46158.0</v>
      </c>
      <c r="Q2009" s="80">
        <v>0.6340277777777777</v>
      </c>
      <c r="R2009" s="84" t="str">
        <f t="shared" si="4"/>
        <v>1778919174444977118</v>
      </c>
      <c r="S2009" s="84"/>
      <c r="T2009" s="48" t="s">
        <v>67</v>
      </c>
    </row>
    <row r="2010" ht="22.5" customHeight="1">
      <c r="A2010" s="41" t="s">
        <v>1219</v>
      </c>
      <c r="B2010" s="44">
        <v>46158.0</v>
      </c>
      <c r="C2010" s="46" t="s">
        <v>3028</v>
      </c>
      <c r="D2010" s="48" t="s">
        <v>3472</v>
      </c>
      <c r="E2010" s="51">
        <v>2.02600000000877E14</v>
      </c>
      <c r="F2010" s="53" t="s">
        <v>77</v>
      </c>
      <c r="G2010" s="57">
        <f t="array" ref="G2010">IF(F2010&lt;&gt;"",INDEX(tb_MainDatabase[Barcode],MATCH(F2010,tb_MainDatabase[Link],0)),"")</f>
        <v>8857128012030</v>
      </c>
      <c r="H2010" s="62" t="str">
        <f t="array" ref="H2010">IF(F2010&lt;&gt;"",INDEX(tb_MainDatabase[Grand],MATCH(F2010,tb_MainDatabase[Link],0)),"")</f>
        <v>EDP</v>
      </c>
      <c r="I2010" s="62" t="str">
        <f t="array" ref="I2010">IF(F2010&lt;&gt;"",INDEX(tb_MainDatabase[Size],MATCH(F2010,tb_MainDatabase[Link],0)),"")</f>
        <v>10 ml.</v>
      </c>
      <c r="J2010" s="65">
        <v>1.0</v>
      </c>
      <c r="K2010" s="57">
        <f t="array" ref="K2010">IF(F2010&lt;&gt;"",INDEX(tb_MainDatabase[ราคา],MATCH(F2010,tb_MainDatabase[Link],0)),"")*J2010</f>
        <v>450</v>
      </c>
      <c r="L2010" s="65">
        <v>50.0</v>
      </c>
      <c r="M2010" s="57">
        <f t="shared" si="2"/>
        <v>400</v>
      </c>
      <c r="N2010" s="75">
        <f t="shared" si="3"/>
        <v>400</v>
      </c>
      <c r="O2010" s="77" t="s">
        <v>133</v>
      </c>
      <c r="P2010" s="78">
        <v>46158.0</v>
      </c>
      <c r="Q2010" s="80">
        <v>0.75</v>
      </c>
      <c r="R2010" s="84" t="str">
        <f t="shared" si="4"/>
        <v>1778929233187281098</v>
      </c>
      <c r="S2010" s="84"/>
      <c r="T2010" s="48" t="s">
        <v>61</v>
      </c>
    </row>
    <row r="2011" ht="22.5" customHeight="1">
      <c r="A2011" s="41" t="s">
        <v>1219</v>
      </c>
      <c r="B2011" s="44">
        <v>46158.0</v>
      </c>
      <c r="C2011" s="46" t="s">
        <v>3028</v>
      </c>
      <c r="D2011" s="48" t="s">
        <v>3473</v>
      </c>
      <c r="E2011" s="51">
        <v>2.02600000000878E14</v>
      </c>
      <c r="F2011" s="53" t="s">
        <v>252</v>
      </c>
      <c r="G2011" s="57">
        <f t="array" ref="G2011">IF(F2011&lt;&gt;"",INDEX(tb_MainDatabase[Barcode],MATCH(F2011,tb_MainDatabase[Link],0)),"")</f>
        <v>8857128012035</v>
      </c>
      <c r="H2011" s="62" t="str">
        <f t="array" ref="H2011">IF(F2011&lt;&gt;"",INDEX(tb_MainDatabase[Grand],MATCH(F2011,tb_MainDatabase[Link],0)),"")</f>
        <v>EDP</v>
      </c>
      <c r="I2011" s="62" t="str">
        <f t="array" ref="I2011">IF(F2011&lt;&gt;"",INDEX(tb_MainDatabase[Size],MATCH(F2011,tb_MainDatabase[Link],0)),"")</f>
        <v>10 ml.</v>
      </c>
      <c r="J2011" s="65">
        <v>1.0</v>
      </c>
      <c r="K2011" s="57">
        <f t="array" ref="K2011">IF(F2011&lt;&gt;"",INDEX(tb_MainDatabase[ราคา],MATCH(F2011,tb_MainDatabase[Link],0)),"")*J2011</f>
        <v>450</v>
      </c>
      <c r="L2011" s="65">
        <v>50.0</v>
      </c>
      <c r="M2011" s="57">
        <f t="shared" si="2"/>
        <v>400</v>
      </c>
      <c r="N2011" s="75">
        <f t="shared" si="3"/>
        <v>400</v>
      </c>
      <c r="O2011" s="77" t="s">
        <v>60</v>
      </c>
      <c r="P2011" s="78">
        <v>46158.0</v>
      </c>
      <c r="Q2011" s="80">
        <v>0.7888888888888889</v>
      </c>
      <c r="R2011" s="84" t="str">
        <f t="shared" si="4"/>
        <v>1778932547668910940</v>
      </c>
      <c r="S2011" s="84"/>
      <c r="T2011" s="48" t="s">
        <v>61</v>
      </c>
    </row>
    <row r="2012" ht="22.5" customHeight="1">
      <c r="A2012" s="41" t="s">
        <v>1219</v>
      </c>
      <c r="B2012" s="44">
        <v>46158.0</v>
      </c>
      <c r="C2012" s="46" t="s">
        <v>3028</v>
      </c>
      <c r="D2012" s="48" t="s">
        <v>3474</v>
      </c>
      <c r="E2012" s="51">
        <v>2.02600000000879E14</v>
      </c>
      <c r="F2012" s="53" t="s">
        <v>490</v>
      </c>
      <c r="G2012" s="57">
        <f t="array" ref="G2012">IF(F2012&lt;&gt;"",INDEX(tb_MainDatabase[Barcode],MATCH(F2012,tb_MainDatabase[Link],0)),"")</f>
        <v>8857128012124</v>
      </c>
      <c r="H2012" s="62" t="str">
        <f t="array" ref="H2012">IF(F2012&lt;&gt;"",INDEX(tb_MainDatabase[Grand],MATCH(F2012,tb_MainDatabase[Link],0)),"")</f>
        <v>PARFUM</v>
      </c>
      <c r="I2012" s="62" t="str">
        <f t="array" ref="I2012">IF(F2012&lt;&gt;"",INDEX(tb_MainDatabase[Size],MATCH(F2012,tb_MainDatabase[Link],0)),"")</f>
        <v>10 ml.</v>
      </c>
      <c r="J2012" s="65">
        <v>1.0</v>
      </c>
      <c r="K2012" s="57">
        <f t="array" ref="K2012">IF(F2012&lt;&gt;"",INDEX(tb_MainDatabase[ราคา],MATCH(F2012,tb_MainDatabase[Link],0)),"")*J2012</f>
        <v>850</v>
      </c>
      <c r="L2012" s="65">
        <v>50.0</v>
      </c>
      <c r="M2012" s="57">
        <f t="shared" si="2"/>
        <v>800</v>
      </c>
      <c r="N2012" s="75">
        <f t="shared" si="3"/>
        <v>800</v>
      </c>
      <c r="O2012" s="77" t="s">
        <v>60</v>
      </c>
      <c r="P2012" s="78">
        <v>46158.0</v>
      </c>
      <c r="Q2012" s="80">
        <v>0.8145833333333333</v>
      </c>
      <c r="R2012" s="84" t="str">
        <f t="shared" si="4"/>
        <v>1778934760500405319</v>
      </c>
      <c r="S2012" s="84"/>
      <c r="T2012" s="48" t="s">
        <v>61</v>
      </c>
    </row>
    <row r="2013" ht="22.5" customHeight="1">
      <c r="A2013" s="41" t="s">
        <v>1219</v>
      </c>
      <c r="B2013" s="44">
        <v>46159.0</v>
      </c>
      <c r="C2013" s="46" t="s">
        <v>3028</v>
      </c>
      <c r="D2013" s="48" t="s">
        <v>3475</v>
      </c>
      <c r="E2013" s="51">
        <v>2.0260000000088E14</v>
      </c>
      <c r="F2013" s="53" t="s">
        <v>77</v>
      </c>
      <c r="G2013" s="57">
        <f t="array" ref="G2013">IF(F2013&lt;&gt;"",INDEX(tb_MainDatabase[Barcode],MATCH(F2013,tb_MainDatabase[Link],0)),"")</f>
        <v>8857128012030</v>
      </c>
      <c r="H2013" s="62" t="str">
        <f t="array" ref="H2013">IF(F2013&lt;&gt;"",INDEX(tb_MainDatabase[Grand],MATCH(F2013,tb_MainDatabase[Link],0)),"")</f>
        <v>EDP</v>
      </c>
      <c r="I2013" s="62" t="str">
        <f t="array" ref="I2013">IF(F2013&lt;&gt;"",INDEX(tb_MainDatabase[Size],MATCH(F2013,tb_MainDatabase[Link],0)),"")</f>
        <v>10 ml.</v>
      </c>
      <c r="J2013" s="65">
        <v>1.0</v>
      </c>
      <c r="K2013" s="57">
        <f t="array" ref="K2013">IF(F2013&lt;&gt;"",INDEX(tb_MainDatabase[ราคา],MATCH(F2013,tb_MainDatabase[Link],0)),"")*J2013</f>
        <v>450</v>
      </c>
      <c r="L2013" s="65">
        <v>50.0</v>
      </c>
      <c r="M2013" s="57">
        <f t="shared" si="2"/>
        <v>400</v>
      </c>
      <c r="N2013" s="75">
        <f t="shared" si="3"/>
        <v>400</v>
      </c>
      <c r="O2013" s="77" t="s">
        <v>60</v>
      </c>
      <c r="P2013" s="78">
        <v>46159.0</v>
      </c>
      <c r="Q2013" s="80">
        <v>0.5479166666666667</v>
      </c>
      <c r="R2013" s="84" t="str">
        <f t="shared" si="4"/>
        <v>1778998129121381422</v>
      </c>
      <c r="S2013" s="84"/>
      <c r="T2013" s="48" t="s">
        <v>67</v>
      </c>
    </row>
    <row r="2014" ht="22.5" customHeight="1">
      <c r="A2014" s="41" t="s">
        <v>1219</v>
      </c>
      <c r="B2014" s="44">
        <v>46159.0</v>
      </c>
      <c r="C2014" s="46" t="s">
        <v>3028</v>
      </c>
      <c r="D2014" s="48" t="s">
        <v>3476</v>
      </c>
      <c r="E2014" s="51">
        <v>2.02600000000881E14</v>
      </c>
      <c r="F2014" s="53" t="s">
        <v>201</v>
      </c>
      <c r="G2014" s="108">
        <f t="array" ref="G2014">IF(F2014&lt;&gt;"",INDEX(tb_MainDatabase[Barcode],MATCH(F2014,tb_MainDatabase[Link],0)),"")</f>
        <v>8857128012157</v>
      </c>
      <c r="H2014" s="62" t="str">
        <f t="array" ref="H2014">IF(F2014&lt;&gt;"",INDEX(tb_MainDatabase[Grand],MATCH(F2014,tb_MainDatabase[Link],0)),"")</f>
        <v>EDP</v>
      </c>
      <c r="I2014" s="62" t="str">
        <f t="array" ref="I2014">IF(F2014&lt;&gt;"",INDEX(tb_MainDatabase[Size],MATCH(F2014,tb_MainDatabase[Link],0)),"")</f>
        <v>10 ml.</v>
      </c>
      <c r="J2014" s="65">
        <v>1.0</v>
      </c>
      <c r="K2014" s="57">
        <f t="array" ref="K2014">IF(F2014&lt;&gt;"",INDEX(tb_MainDatabase[ราคา],MATCH(F2014,tb_MainDatabase[Link],0)),"")*J2014</f>
        <v>450</v>
      </c>
      <c r="L2014" s="65">
        <v>50.0</v>
      </c>
      <c r="M2014" s="57">
        <f t="shared" si="2"/>
        <v>400</v>
      </c>
      <c r="N2014" s="75">
        <f t="shared" si="3"/>
        <v>400</v>
      </c>
      <c r="O2014" s="77" t="s">
        <v>370</v>
      </c>
      <c r="P2014" s="78">
        <v>46159.0</v>
      </c>
      <c r="Q2014" s="80">
        <v>0.55</v>
      </c>
      <c r="R2014" s="84" t="str">
        <f t="shared" si="4"/>
        <v>1778998338277175171</v>
      </c>
      <c r="S2014" s="84"/>
      <c r="T2014" s="48" t="s">
        <v>67</v>
      </c>
    </row>
    <row r="2015" ht="22.5" customHeight="1">
      <c r="A2015" s="41" t="s">
        <v>1219</v>
      </c>
      <c r="B2015" s="44">
        <v>46159.0</v>
      </c>
      <c r="C2015" s="46" t="s">
        <v>3028</v>
      </c>
      <c r="D2015" s="48" t="s">
        <v>3477</v>
      </c>
      <c r="E2015" s="51">
        <v>2.02600000000882E14</v>
      </c>
      <c r="F2015" s="53" t="s">
        <v>848</v>
      </c>
      <c r="G2015" s="57">
        <f t="array" ref="G2015">IF(F2015&lt;&gt;"",INDEX(tb_MainDatabase[Barcode],MATCH(F2015,tb_MainDatabase[Link],0)),"")</f>
        <v>8857128012064</v>
      </c>
      <c r="H2015" s="62" t="str">
        <f t="array" ref="H2015">IF(F2015&lt;&gt;"",INDEX(tb_MainDatabase[Grand],MATCH(F2015,tb_MainDatabase[Link],0)),"")</f>
        <v>EDP</v>
      </c>
      <c r="I2015" s="62" t="str">
        <f t="array" ref="I2015">IF(F2015&lt;&gt;"",INDEX(tb_MainDatabase[Size],MATCH(F2015,tb_MainDatabase[Link],0)),"")</f>
        <v>30 ml.</v>
      </c>
      <c r="J2015" s="65">
        <v>1.0</v>
      </c>
      <c r="K2015" s="57">
        <f t="array" ref="K2015">IF(F2015&lt;&gt;"",INDEX(tb_MainDatabase[ราคา],MATCH(F2015,tb_MainDatabase[Link],0)),"")*J2015</f>
        <v>1290</v>
      </c>
      <c r="L2015" s="65">
        <v>100.0</v>
      </c>
      <c r="M2015" s="57">
        <f t="shared" si="2"/>
        <v>1190</v>
      </c>
      <c r="N2015" s="75">
        <f t="shared" si="3"/>
        <v>1190</v>
      </c>
      <c r="O2015" s="77" t="s">
        <v>370</v>
      </c>
      <c r="P2015" s="78">
        <v>46159.0</v>
      </c>
      <c r="Q2015" s="80">
        <v>0.6381944444444444</v>
      </c>
      <c r="R2015" s="84" t="str">
        <f t="shared" si="4"/>
        <v>1779005868043718803</v>
      </c>
      <c r="S2015" s="84"/>
      <c r="T2015" s="48" t="s">
        <v>67</v>
      </c>
    </row>
    <row r="2016" ht="22.5" customHeight="1">
      <c r="A2016" s="41" t="s">
        <v>1219</v>
      </c>
      <c r="B2016" s="44">
        <v>46159.0</v>
      </c>
      <c r="C2016" s="46" t="s">
        <v>3028</v>
      </c>
      <c r="D2016" s="48" t="s">
        <v>3477</v>
      </c>
      <c r="E2016" s="51">
        <v>2.02600000000882E14</v>
      </c>
      <c r="F2016" s="53" t="s">
        <v>3348</v>
      </c>
      <c r="G2016" s="57">
        <f t="array" ref="G2016">IF(F2016&lt;&gt;"",INDEX(tb_MainDatabase[Barcode],MATCH(F2016,tb_MainDatabase[Link],0)),"")</f>
        <v>8857128012129</v>
      </c>
      <c r="H2016" s="62" t="str">
        <f t="array" ref="H2016">IF(F2016&lt;&gt;"",INDEX(tb_MainDatabase[Grand],MATCH(F2016,tb_MainDatabase[Link],0)),"")</f>
        <v>EDP</v>
      </c>
      <c r="I2016" s="62" t="str">
        <f t="array" ref="I2016">IF(F2016&lt;&gt;"",INDEX(tb_MainDatabase[Size],MATCH(F2016,tb_MainDatabase[Link],0)),"")</f>
        <v>4 ml.</v>
      </c>
      <c r="J2016" s="65">
        <v>1.0</v>
      </c>
      <c r="K2016" s="57">
        <f t="array" ref="K2016">IF(F2016&lt;&gt;"",INDEX(tb_MainDatabase[ราคา],MATCH(F2016,tb_MainDatabase[Link],0)),"")*J2016</f>
        <v>179</v>
      </c>
      <c r="L2016" s="65">
        <v>179.0</v>
      </c>
      <c r="M2016" s="57">
        <f t="shared" si="2"/>
        <v>0</v>
      </c>
      <c r="N2016" s="75">
        <f t="shared" si="3"/>
        <v>0</v>
      </c>
      <c r="O2016" s="77"/>
      <c r="P2016" s="107"/>
      <c r="Q2016" s="80"/>
      <c r="R2016" s="84">
        <f t="shared" si="4"/>
        <v>0</v>
      </c>
      <c r="S2016" s="84"/>
      <c r="T2016" s="84"/>
    </row>
    <row r="2017" ht="22.5" customHeight="1">
      <c r="A2017" s="41" t="s">
        <v>1219</v>
      </c>
      <c r="B2017" s="44">
        <v>46159.0</v>
      </c>
      <c r="C2017" s="46" t="s">
        <v>3028</v>
      </c>
      <c r="D2017" s="48" t="s">
        <v>3478</v>
      </c>
      <c r="E2017" s="51">
        <v>2.02600000000883E14</v>
      </c>
      <c r="F2017" s="53" t="s">
        <v>175</v>
      </c>
      <c r="G2017" s="57">
        <f t="array" ref="G2017">IF(F2017&lt;&gt;"",INDEX(tb_MainDatabase[Barcode],MATCH(F2017,tb_MainDatabase[Link],0)),"")</f>
        <v>8857128011287</v>
      </c>
      <c r="H2017" s="62" t="str">
        <f t="array" ref="H2017">IF(F2017&lt;&gt;"",INDEX(tb_MainDatabase[Grand],MATCH(F2017,tb_MainDatabase[Link],0)),"")</f>
        <v>EDP</v>
      </c>
      <c r="I2017" s="62" t="str">
        <f t="array" ref="I2017">IF(F2017&lt;&gt;"",INDEX(tb_MainDatabase[Size],MATCH(F2017,tb_MainDatabase[Link],0)),"")</f>
        <v>50 ml.</v>
      </c>
      <c r="J2017" s="65">
        <v>1.0</v>
      </c>
      <c r="K2017" s="57">
        <f t="array" ref="K2017">IF(F2017&lt;&gt;"",INDEX(tb_MainDatabase[ราคา],MATCH(F2017,tb_MainDatabase[Link],0)),"")*J2017</f>
        <v>1890</v>
      </c>
      <c r="L2017" s="65">
        <v>200.0</v>
      </c>
      <c r="M2017" s="57">
        <f t="shared" si="2"/>
        <v>1690</v>
      </c>
      <c r="N2017" s="75">
        <f t="shared" si="3"/>
        <v>2090</v>
      </c>
      <c r="O2017" s="77" t="s">
        <v>370</v>
      </c>
      <c r="P2017" s="78">
        <v>46159.0</v>
      </c>
      <c r="Q2017" s="80">
        <v>0.6965277777777777</v>
      </c>
      <c r="R2017" s="84" t="str">
        <f t="shared" si="4"/>
        <v>1779010649344439294</v>
      </c>
      <c r="S2017" s="84"/>
      <c r="T2017" s="48" t="s">
        <v>61</v>
      </c>
    </row>
    <row r="2018" ht="22.5" customHeight="1">
      <c r="A2018" s="41" t="s">
        <v>1219</v>
      </c>
      <c r="B2018" s="44">
        <v>46159.0</v>
      </c>
      <c r="C2018" s="46" t="s">
        <v>3028</v>
      </c>
      <c r="D2018" s="48" t="s">
        <v>3478</v>
      </c>
      <c r="E2018" s="51">
        <v>2.02600000000883E14</v>
      </c>
      <c r="F2018" s="53" t="s">
        <v>269</v>
      </c>
      <c r="G2018" s="57">
        <f t="array" ref="G2018">IF(F2018&lt;&gt;"",INDEX(tb_MainDatabase[Barcode],MATCH(F2018,tb_MainDatabase[Link],0)),"")</f>
        <v>8857128012060</v>
      </c>
      <c r="H2018" s="62" t="str">
        <f t="array" ref="H2018">IF(F2018&lt;&gt;"",INDEX(tb_MainDatabase[Grand],MATCH(F2018,tb_MainDatabase[Link],0)),"")</f>
        <v>EDP</v>
      </c>
      <c r="I2018" s="62" t="str">
        <f t="array" ref="I2018">IF(F2018&lt;&gt;"",INDEX(tb_MainDatabase[Size],MATCH(F2018,tb_MainDatabase[Link],0)),"")</f>
        <v>10 ml.</v>
      </c>
      <c r="J2018" s="65">
        <v>1.0</v>
      </c>
      <c r="K2018" s="57">
        <f t="array" ref="K2018">IF(F2018&lt;&gt;"",INDEX(tb_MainDatabase[ราคา],MATCH(F2018,tb_MainDatabase[Link],0)),"")*J2018</f>
        <v>450</v>
      </c>
      <c r="L2018" s="65">
        <v>50.0</v>
      </c>
      <c r="M2018" s="57">
        <f t="shared" si="2"/>
        <v>400</v>
      </c>
      <c r="N2018" s="75">
        <f t="shared" si="3"/>
        <v>0</v>
      </c>
      <c r="O2018" s="77"/>
      <c r="P2018" s="107"/>
      <c r="Q2018" s="80"/>
      <c r="R2018" s="84">
        <f t="shared" si="4"/>
        <v>0</v>
      </c>
      <c r="S2018" s="84"/>
      <c r="T2018" s="84"/>
    </row>
    <row r="2019" ht="22.5" customHeight="1">
      <c r="A2019" s="41" t="s">
        <v>1219</v>
      </c>
      <c r="B2019" s="44">
        <v>46159.0</v>
      </c>
      <c r="C2019" s="46" t="s">
        <v>3028</v>
      </c>
      <c r="D2019" s="48" t="s">
        <v>3478</v>
      </c>
      <c r="E2019" s="51">
        <v>2.02600000000883E14</v>
      </c>
      <c r="F2019" s="53" t="s">
        <v>146</v>
      </c>
      <c r="G2019" s="57">
        <f t="array" ref="G2019">IF(F2019&lt;&gt;"",INDEX(tb_MainDatabase[Barcode],MATCH(F2019,tb_MainDatabase[Link],0)),"")</f>
        <v>8857128012026</v>
      </c>
      <c r="H2019" s="62" t="str">
        <f t="array" ref="H2019">IF(F2019&lt;&gt;"",INDEX(tb_MainDatabase[Grand],MATCH(F2019,tb_MainDatabase[Link],0)),"")</f>
        <v>EDP</v>
      </c>
      <c r="I2019" s="62" t="str">
        <f t="array" ref="I2019">IF(F2019&lt;&gt;"",INDEX(tb_MainDatabase[Size],MATCH(F2019,tb_MainDatabase[Link],0)),"")</f>
        <v>10 ml.</v>
      </c>
      <c r="J2019" s="65">
        <v>1.0</v>
      </c>
      <c r="K2019" s="57">
        <f t="array" ref="K2019">IF(F2019&lt;&gt;"",INDEX(tb_MainDatabase[ราคา],MATCH(F2019,tb_MainDatabase[Link],0)),"")*J2019</f>
        <v>450</v>
      </c>
      <c r="L2019" s="65">
        <v>450.0</v>
      </c>
      <c r="M2019" s="57">
        <f t="shared" si="2"/>
        <v>0</v>
      </c>
      <c r="N2019" s="75">
        <f t="shared" si="3"/>
        <v>0</v>
      </c>
      <c r="O2019" s="77"/>
      <c r="P2019" s="107"/>
      <c r="Q2019" s="80"/>
      <c r="R2019" s="84">
        <f t="shared" si="4"/>
        <v>0</v>
      </c>
      <c r="S2019" s="84"/>
      <c r="T2019" s="84"/>
    </row>
    <row r="2020" ht="22.5" customHeight="1">
      <c r="A2020" s="41" t="s">
        <v>1219</v>
      </c>
      <c r="B2020" s="44">
        <v>46159.0</v>
      </c>
      <c r="C2020" s="46" t="s">
        <v>3028</v>
      </c>
      <c r="D2020" s="48" t="s">
        <v>3479</v>
      </c>
      <c r="E2020" s="51">
        <v>2.02600000000884E14</v>
      </c>
      <c r="F2020" s="53" t="s">
        <v>69</v>
      </c>
      <c r="G2020" s="57">
        <f t="array" ref="G2020">IF(F2020&lt;&gt;"",INDEX(tb_MainDatabase[Barcode],MATCH(F2020,tb_MainDatabase[Link],0)),"")</f>
        <v>8857128012022</v>
      </c>
      <c r="H2020" s="62" t="str">
        <f t="array" ref="H2020">IF(F2020&lt;&gt;"",INDEX(tb_MainDatabase[Grand],MATCH(F2020,tb_MainDatabase[Link],0)),"")</f>
        <v>EDP</v>
      </c>
      <c r="I2020" s="62" t="str">
        <f t="array" ref="I2020">IF(F2020&lt;&gt;"",INDEX(tb_MainDatabase[Size],MATCH(F2020,tb_MainDatabase[Link],0)),"")</f>
        <v>30 ml.</v>
      </c>
      <c r="J2020" s="65">
        <v>1.0</v>
      </c>
      <c r="K2020" s="57">
        <f t="array" ref="K2020">IF(F2020&lt;&gt;"",INDEX(tb_MainDatabase[ราคา],MATCH(F2020,tb_MainDatabase[Link],0)),"")*J2020</f>
        <v>1290</v>
      </c>
      <c r="L2020" s="65">
        <v>100.0</v>
      </c>
      <c r="M2020" s="57">
        <f t="shared" si="2"/>
        <v>1190</v>
      </c>
      <c r="N2020" s="75">
        <f t="shared" si="3"/>
        <v>1190</v>
      </c>
      <c r="O2020" s="77" t="s">
        <v>370</v>
      </c>
      <c r="P2020" s="78">
        <v>46159.0</v>
      </c>
      <c r="Q2020" s="80">
        <v>0.7423611111111111</v>
      </c>
      <c r="R2020" s="84" t="str">
        <f t="shared" si="4"/>
        <v>1779014921016217497</v>
      </c>
      <c r="S2020" s="84"/>
      <c r="T2020" s="48" t="s">
        <v>67</v>
      </c>
    </row>
    <row r="2021" ht="22.5" customHeight="1">
      <c r="A2021" s="41" t="s">
        <v>1219</v>
      </c>
      <c r="B2021" s="44">
        <v>46159.0</v>
      </c>
      <c r="C2021" s="46" t="s">
        <v>3028</v>
      </c>
      <c r="D2021" s="48" t="s">
        <v>3479</v>
      </c>
      <c r="E2021" s="51">
        <v>2.02600000000884E14</v>
      </c>
      <c r="F2021" s="53" t="s">
        <v>809</v>
      </c>
      <c r="G2021" s="57">
        <f t="array" ref="G2021">IF(F2021&lt;&gt;"",INDEX(tb_MainDatabase[Barcode],MATCH(F2021,tb_MainDatabase[Link],0)),"")</f>
        <v>8857128012038</v>
      </c>
      <c r="H2021" s="62" t="str">
        <f t="array" ref="H2021">IF(F2021&lt;&gt;"",INDEX(tb_MainDatabase[Grand],MATCH(F2021,tb_MainDatabase[Link],0)),"")</f>
        <v>EDP</v>
      </c>
      <c r="I2021" s="62" t="str">
        <f t="array" ref="I2021">IF(F2021&lt;&gt;"",INDEX(tb_MainDatabase[Size],MATCH(F2021,tb_MainDatabase[Link],0)),"")</f>
        <v>4 ml.</v>
      </c>
      <c r="J2021" s="65">
        <v>1.0</v>
      </c>
      <c r="K2021" s="57">
        <f t="array" ref="K2021">IF(F2021&lt;&gt;"",INDEX(tb_MainDatabase[ราคา],MATCH(F2021,tb_MainDatabase[Link],0)),"")*J2021</f>
        <v>179</v>
      </c>
      <c r="L2021" s="65">
        <v>179.0</v>
      </c>
      <c r="M2021" s="57">
        <f t="shared" si="2"/>
        <v>0</v>
      </c>
      <c r="N2021" s="75">
        <f t="shared" si="3"/>
        <v>0</v>
      </c>
      <c r="O2021" s="77"/>
      <c r="P2021" s="107"/>
      <c r="Q2021" s="80"/>
      <c r="R2021" s="84">
        <f t="shared" si="4"/>
        <v>0</v>
      </c>
      <c r="S2021" s="84"/>
      <c r="T2021" s="84"/>
    </row>
    <row r="2022" ht="22.5" customHeight="1">
      <c r="A2022" s="41" t="s">
        <v>1219</v>
      </c>
      <c r="B2022" s="44">
        <v>46159.0</v>
      </c>
      <c r="C2022" s="46" t="s">
        <v>3028</v>
      </c>
      <c r="D2022" s="48" t="s">
        <v>3480</v>
      </c>
      <c r="E2022" s="51">
        <v>2.02600000000885E14</v>
      </c>
      <c r="F2022" s="53" t="s">
        <v>1092</v>
      </c>
      <c r="G2022" s="57">
        <f t="array" ref="G2022">IF(F2022&lt;&gt;"",INDEX(tb_MainDatabase[Barcode],MATCH(F2022,tb_MainDatabase[Link],0)),"")</f>
        <v>8857128012077</v>
      </c>
      <c r="H2022" s="62" t="str">
        <f t="array" ref="H2022">IF(F2022&lt;&gt;"",INDEX(tb_MainDatabase[Grand],MATCH(F2022,tb_MainDatabase[Link],0)),"")</f>
        <v>EDP</v>
      </c>
      <c r="I2022" s="62" t="str">
        <f t="array" ref="I2022">IF(F2022&lt;&gt;"",INDEX(tb_MainDatabase[Size],MATCH(F2022,tb_MainDatabase[Link],0)),"")</f>
        <v>10 ml.</v>
      </c>
      <c r="J2022" s="65">
        <v>1.0</v>
      </c>
      <c r="K2022" s="57">
        <f t="array" ref="K2022">IF(F2022&lt;&gt;"",INDEX(tb_MainDatabase[ราคา],MATCH(F2022,tb_MainDatabase[Link],0)),"")*J2022</f>
        <v>450</v>
      </c>
      <c r="L2022" s="65">
        <v>50.0</v>
      </c>
      <c r="M2022" s="57">
        <f t="shared" si="2"/>
        <v>400</v>
      </c>
      <c r="N2022" s="75">
        <f t="shared" si="3"/>
        <v>400</v>
      </c>
      <c r="O2022" s="77" t="s">
        <v>133</v>
      </c>
      <c r="P2022" s="78">
        <v>46159.0</v>
      </c>
      <c r="Q2022" s="80">
        <v>0.7805555555555556</v>
      </c>
      <c r="R2022" s="84" t="str">
        <f t="shared" si="4"/>
        <v>1779018247230202061</v>
      </c>
      <c r="S2022" s="84"/>
      <c r="T2022" s="48" t="s">
        <v>61</v>
      </c>
    </row>
    <row r="2023" ht="22.5" customHeight="1">
      <c r="A2023" s="41" t="s">
        <v>1219</v>
      </c>
      <c r="B2023" s="44">
        <v>46159.0</v>
      </c>
      <c r="C2023" s="46" t="s">
        <v>3028</v>
      </c>
      <c r="D2023" s="48" t="s">
        <v>3481</v>
      </c>
      <c r="E2023" s="51">
        <v>2.02600000000886E14</v>
      </c>
      <c r="F2023" s="53" t="s">
        <v>77</v>
      </c>
      <c r="G2023" s="57">
        <f t="array" ref="G2023">IF(F2023&lt;&gt;"",INDEX(tb_MainDatabase[Barcode],MATCH(F2023,tb_MainDatabase[Link],0)),"")</f>
        <v>8857128012030</v>
      </c>
      <c r="H2023" s="62" t="str">
        <f t="array" ref="H2023">IF(F2023&lt;&gt;"",INDEX(tb_MainDatabase[Grand],MATCH(F2023,tb_MainDatabase[Link],0)),"")</f>
        <v>EDP</v>
      </c>
      <c r="I2023" s="62" t="str">
        <f t="array" ref="I2023">IF(F2023&lt;&gt;"",INDEX(tb_MainDatabase[Size],MATCH(F2023,tb_MainDatabase[Link],0)),"")</f>
        <v>10 ml.</v>
      </c>
      <c r="J2023" s="65">
        <v>1.0</v>
      </c>
      <c r="K2023" s="57">
        <f t="array" ref="K2023">IF(F2023&lt;&gt;"",INDEX(tb_MainDatabase[ราคา],MATCH(F2023,tb_MainDatabase[Link],0)),"")*J2023</f>
        <v>450</v>
      </c>
      <c r="L2023" s="65">
        <v>50.0</v>
      </c>
      <c r="M2023" s="57">
        <f t="shared" si="2"/>
        <v>400</v>
      </c>
      <c r="N2023" s="75">
        <f t="shared" si="3"/>
        <v>400</v>
      </c>
      <c r="O2023" s="77" t="s">
        <v>370</v>
      </c>
      <c r="P2023" s="78">
        <v>46159.0</v>
      </c>
      <c r="Q2023" s="80">
        <v>0.8256944444444444</v>
      </c>
      <c r="R2023" s="84" t="str">
        <f t="shared" si="4"/>
        <v>1779022143309855758</v>
      </c>
      <c r="S2023" s="84"/>
      <c r="T2023" s="48" t="s">
        <v>67</v>
      </c>
    </row>
    <row r="2024" ht="22.5" customHeight="1">
      <c r="A2024" s="41" t="s">
        <v>1219</v>
      </c>
      <c r="B2024" s="44">
        <v>46159.0</v>
      </c>
      <c r="C2024" s="46" t="s">
        <v>3028</v>
      </c>
      <c r="D2024" s="48" t="s">
        <v>3482</v>
      </c>
      <c r="E2024" s="51">
        <v>2.02600000000887E14</v>
      </c>
      <c r="F2024" s="53" t="s">
        <v>141</v>
      </c>
      <c r="G2024" s="57">
        <f t="array" ref="G2024">IF(F2024&lt;&gt;"",INDEX(tb_MainDatabase[Barcode],MATCH(F2024,tb_MainDatabase[Link],0)),"")</f>
        <v>8857128012037</v>
      </c>
      <c r="H2024" s="62" t="str">
        <f t="array" ref="H2024">IF(F2024&lt;&gt;"",INDEX(tb_MainDatabase[Grand],MATCH(F2024,tb_MainDatabase[Link],0)),"")</f>
        <v>EDP</v>
      </c>
      <c r="I2024" s="62" t="str">
        <f t="array" ref="I2024">IF(F2024&lt;&gt;"",INDEX(tb_MainDatabase[Size],MATCH(F2024,tb_MainDatabase[Link],0)),"")</f>
        <v>10 ml.</v>
      </c>
      <c r="J2024" s="65">
        <v>1.0</v>
      </c>
      <c r="K2024" s="57">
        <f t="array" ref="K2024">IF(F2024&lt;&gt;"",INDEX(tb_MainDatabase[ราคา],MATCH(F2024,tb_MainDatabase[Link],0)),"")*J2024</f>
        <v>450</v>
      </c>
      <c r="L2024" s="65">
        <v>50.0</v>
      </c>
      <c r="M2024" s="57">
        <f t="shared" si="2"/>
        <v>400</v>
      </c>
      <c r="N2024" s="75">
        <f t="shared" si="3"/>
        <v>400</v>
      </c>
      <c r="O2024" s="77" t="s">
        <v>133</v>
      </c>
      <c r="P2024" s="78">
        <v>46159.0</v>
      </c>
      <c r="Q2024" s="80">
        <v>0.8777777777777778</v>
      </c>
      <c r="R2024" s="84" t="str">
        <f t="shared" si="4"/>
        <v>1779026597026596528</v>
      </c>
      <c r="S2024" s="84"/>
      <c r="T2024" s="48" t="s">
        <v>67</v>
      </c>
    </row>
    <row r="2025" ht="22.5" customHeight="1">
      <c r="A2025" s="41" t="s">
        <v>1219</v>
      </c>
      <c r="B2025" s="44">
        <v>46160.0</v>
      </c>
      <c r="C2025" s="46" t="s">
        <v>1192</v>
      </c>
      <c r="D2025" s="48" t="s">
        <v>3483</v>
      </c>
      <c r="E2025" s="51">
        <v>2.02600000000888E14</v>
      </c>
      <c r="F2025" s="53" t="s">
        <v>64</v>
      </c>
      <c r="G2025" s="57">
        <f t="array" ref="G2025">IF(F2025&lt;&gt;"",INDEX(tb_MainDatabase[Barcode],MATCH(F2025,tb_MainDatabase[Link],0)),"")</f>
        <v>8857128011836</v>
      </c>
      <c r="H2025" s="62" t="str">
        <f t="array" ref="H2025">IF(F2025&lt;&gt;"",INDEX(tb_MainDatabase[Grand],MATCH(F2025,tb_MainDatabase[Link],0)),"")</f>
        <v>EDP</v>
      </c>
      <c r="I2025" s="62" t="str">
        <f t="array" ref="I2025">IF(F2025&lt;&gt;"",INDEX(tb_MainDatabase[Size],MATCH(F2025,tb_MainDatabase[Link],0)),"")</f>
        <v>30 ml.</v>
      </c>
      <c r="J2025" s="65">
        <v>1.0</v>
      </c>
      <c r="K2025" s="57">
        <f t="array" ref="K2025">IF(F2025&lt;&gt;"",INDEX(tb_MainDatabase[ราคา],MATCH(F2025,tb_MainDatabase[Link],0)),"")*J2025</f>
        <v>1290</v>
      </c>
      <c r="L2025" s="65">
        <v>100.0</v>
      </c>
      <c r="M2025" s="57">
        <f t="shared" si="2"/>
        <v>1190</v>
      </c>
      <c r="N2025" s="75">
        <f t="shared" si="3"/>
        <v>1190</v>
      </c>
      <c r="O2025" s="77" t="s">
        <v>133</v>
      </c>
      <c r="P2025" s="78">
        <v>46160.0</v>
      </c>
      <c r="Q2025" s="80">
        <v>0.49444444444444446</v>
      </c>
      <c r="R2025" s="84" t="str">
        <f t="shared" si="4"/>
        <v>1779079906956450951</v>
      </c>
      <c r="S2025" s="84"/>
      <c r="T2025" s="48" t="s">
        <v>61</v>
      </c>
    </row>
    <row r="2026" ht="22.5" customHeight="1">
      <c r="A2026" s="41" t="s">
        <v>1219</v>
      </c>
      <c r="B2026" s="44">
        <v>46160.0</v>
      </c>
      <c r="C2026" s="46" t="s">
        <v>1192</v>
      </c>
      <c r="D2026" s="48" t="s">
        <v>3483</v>
      </c>
      <c r="E2026" s="51">
        <v>2.02600000000888E14</v>
      </c>
      <c r="F2026" s="53" t="s">
        <v>3348</v>
      </c>
      <c r="G2026" s="57">
        <f t="array" ref="G2026">IF(F2026&lt;&gt;"",INDEX(tb_MainDatabase[Barcode],MATCH(F2026,tb_MainDatabase[Link],0)),"")</f>
        <v>8857128012129</v>
      </c>
      <c r="H2026" s="62" t="str">
        <f t="array" ref="H2026">IF(F2026&lt;&gt;"",INDEX(tb_MainDatabase[Grand],MATCH(F2026,tb_MainDatabase[Link],0)),"")</f>
        <v>EDP</v>
      </c>
      <c r="I2026" s="62" t="str">
        <f t="array" ref="I2026">IF(F2026&lt;&gt;"",INDEX(tb_MainDatabase[Size],MATCH(F2026,tb_MainDatabase[Link],0)),"")</f>
        <v>4 ml.</v>
      </c>
      <c r="J2026" s="65">
        <v>1.0</v>
      </c>
      <c r="K2026" s="57">
        <f t="array" ref="K2026">IF(F2026&lt;&gt;"",INDEX(tb_MainDatabase[ราคา],MATCH(F2026,tb_MainDatabase[Link],0)),"")*J2026</f>
        <v>179</v>
      </c>
      <c r="L2026" s="65">
        <v>179.0</v>
      </c>
      <c r="M2026" s="57">
        <f t="shared" si="2"/>
        <v>0</v>
      </c>
      <c r="N2026" s="75">
        <f t="shared" si="3"/>
        <v>0</v>
      </c>
      <c r="O2026" s="77"/>
      <c r="P2026" s="107"/>
      <c r="Q2026" s="80"/>
      <c r="R2026" s="84">
        <f t="shared" si="4"/>
        <v>0</v>
      </c>
      <c r="S2026" s="84"/>
      <c r="T2026" s="84"/>
    </row>
    <row r="2027" ht="22.5" customHeight="1">
      <c r="A2027" s="41" t="s">
        <v>1219</v>
      </c>
      <c r="B2027" s="44">
        <v>46160.0</v>
      </c>
      <c r="C2027" s="46" t="s">
        <v>1192</v>
      </c>
      <c r="D2027" s="48" t="s">
        <v>3484</v>
      </c>
      <c r="E2027" s="51">
        <v>2.02600000000889E14</v>
      </c>
      <c r="F2027" s="53" t="s">
        <v>98</v>
      </c>
      <c r="G2027" s="57">
        <f t="array" ref="G2027">IF(F2027&lt;&gt;"",INDEX(tb_MainDatabase[Barcode],MATCH(F2027,tb_MainDatabase[Link],0)),"")</f>
        <v>8857128012027</v>
      </c>
      <c r="H2027" s="62" t="str">
        <f t="array" ref="H2027">IF(F2027&lt;&gt;"",INDEX(tb_MainDatabase[Grand],MATCH(F2027,tb_MainDatabase[Link],0)),"")</f>
        <v>EDP</v>
      </c>
      <c r="I2027" s="62" t="str">
        <f t="array" ref="I2027">IF(F2027&lt;&gt;"",INDEX(tb_MainDatabase[Size],MATCH(F2027,tb_MainDatabase[Link],0)),"")</f>
        <v>10 ml.</v>
      </c>
      <c r="J2027" s="65">
        <v>1.0</v>
      </c>
      <c r="K2027" s="57">
        <f t="array" ref="K2027">IF(F2027&lt;&gt;"",INDEX(tb_MainDatabase[ราคา],MATCH(F2027,tb_MainDatabase[Link],0)),"")*J2027</f>
        <v>450</v>
      </c>
      <c r="L2027" s="65">
        <v>50.0</v>
      </c>
      <c r="M2027" s="57">
        <f t="shared" si="2"/>
        <v>400</v>
      </c>
      <c r="N2027" s="75">
        <f t="shared" si="3"/>
        <v>800</v>
      </c>
      <c r="O2027" s="77" t="s">
        <v>370</v>
      </c>
      <c r="P2027" s="78">
        <v>46160.0</v>
      </c>
      <c r="Q2027" s="80">
        <v>0.5236111111111111</v>
      </c>
      <c r="R2027" s="84" t="str">
        <f t="shared" si="4"/>
        <v>1779082392264658916</v>
      </c>
      <c r="S2027" s="84"/>
      <c r="T2027" s="48" t="s">
        <v>67</v>
      </c>
    </row>
    <row r="2028" ht="22.5" customHeight="1">
      <c r="A2028" s="41" t="s">
        <v>1219</v>
      </c>
      <c r="B2028" s="44">
        <v>46160.0</v>
      </c>
      <c r="C2028" s="46" t="s">
        <v>1192</v>
      </c>
      <c r="D2028" s="48" t="s">
        <v>3484</v>
      </c>
      <c r="E2028" s="51">
        <v>2.02600000000889E14</v>
      </c>
      <c r="F2028" s="53" t="s">
        <v>86</v>
      </c>
      <c r="G2028" s="57">
        <f t="array" ref="G2028">IF(F2028&lt;&gt;"",INDEX(tb_MainDatabase[Barcode],MATCH(F2028,tb_MainDatabase[Link],0)),"")</f>
        <v>8857128012041</v>
      </c>
      <c r="H2028" s="62" t="str">
        <f t="array" ref="H2028">IF(F2028&lt;&gt;"",INDEX(tb_MainDatabase[Grand],MATCH(F2028,tb_MainDatabase[Link],0)),"")</f>
        <v>EDP</v>
      </c>
      <c r="I2028" s="62" t="str">
        <f t="array" ref="I2028">IF(F2028&lt;&gt;"",INDEX(tb_MainDatabase[Size],MATCH(F2028,tb_MainDatabase[Link],0)),"")</f>
        <v>10 ml.</v>
      </c>
      <c r="J2028" s="65">
        <v>1.0</v>
      </c>
      <c r="K2028" s="57">
        <f t="array" ref="K2028">IF(F2028&lt;&gt;"",INDEX(tb_MainDatabase[ราคา],MATCH(F2028,tb_MainDatabase[Link],0)),"")*J2028</f>
        <v>450</v>
      </c>
      <c r="L2028" s="65">
        <v>50.0</v>
      </c>
      <c r="M2028" s="57">
        <f t="shared" si="2"/>
        <v>400</v>
      </c>
      <c r="N2028" s="75">
        <f t="shared" si="3"/>
        <v>0</v>
      </c>
      <c r="O2028" s="77"/>
      <c r="P2028" s="107"/>
      <c r="Q2028" s="80"/>
      <c r="R2028" s="84">
        <f t="shared" si="4"/>
        <v>0</v>
      </c>
      <c r="S2028" s="84"/>
      <c r="T2028" s="84"/>
    </row>
    <row r="2029" ht="22.5" customHeight="1">
      <c r="A2029" s="41" t="s">
        <v>1219</v>
      </c>
      <c r="B2029" s="44">
        <v>46160.0</v>
      </c>
      <c r="C2029" s="46" t="s">
        <v>1192</v>
      </c>
      <c r="D2029" s="48" t="s">
        <v>3485</v>
      </c>
      <c r="E2029" s="51">
        <v>2.0260000000089E14</v>
      </c>
      <c r="F2029" s="53" t="s">
        <v>1211</v>
      </c>
      <c r="G2029" s="57">
        <f t="array" ref="G2029">IF(F2029&lt;&gt;"",INDEX(tb_MainDatabase[Barcode],MATCH(F2029,tb_MainDatabase[Link],0)),"")</f>
        <v>8857128011935</v>
      </c>
      <c r="H2029" s="62" t="str">
        <f t="array" ref="H2029">IF(F2029&lt;&gt;"",INDEX(tb_MainDatabase[Grand],MATCH(F2029,tb_MainDatabase[Link],0)),"")</f>
        <v>EDP</v>
      </c>
      <c r="I2029" s="62" t="str">
        <f t="array" ref="I2029">IF(F2029&lt;&gt;"",INDEX(tb_MainDatabase[Size],MATCH(F2029,tb_MainDatabase[Link],0)),"")</f>
        <v>30 ml.</v>
      </c>
      <c r="J2029" s="65">
        <v>1.0</v>
      </c>
      <c r="K2029" s="57">
        <f t="array" ref="K2029">IF(F2029&lt;&gt;"",INDEX(tb_MainDatabase[ราคา],MATCH(F2029,tb_MainDatabase[Link],0)),"")*J2029</f>
        <v>1290</v>
      </c>
      <c r="L2029" s="65">
        <v>100.0</v>
      </c>
      <c r="M2029" s="57">
        <f t="shared" si="2"/>
        <v>1190</v>
      </c>
      <c r="N2029" s="75">
        <f t="shared" si="3"/>
        <v>1190</v>
      </c>
      <c r="O2029" s="77" t="s">
        <v>60</v>
      </c>
      <c r="P2029" s="78">
        <v>46160.0</v>
      </c>
      <c r="Q2029" s="80">
        <v>0.5736111111111111</v>
      </c>
      <c r="R2029" s="84" t="str">
        <f t="shared" si="4"/>
        <v>1779086770020602872</v>
      </c>
      <c r="S2029" s="84"/>
      <c r="T2029" s="48" t="s">
        <v>67</v>
      </c>
    </row>
    <row r="2030" ht="22.5" customHeight="1">
      <c r="A2030" s="41" t="s">
        <v>1219</v>
      </c>
      <c r="B2030" s="44">
        <v>46160.0</v>
      </c>
      <c r="C2030" s="46" t="s">
        <v>1192</v>
      </c>
      <c r="D2030" s="48" t="s">
        <v>3485</v>
      </c>
      <c r="E2030" s="51">
        <v>2.0260000000089E14</v>
      </c>
      <c r="F2030" s="53" t="s">
        <v>3348</v>
      </c>
      <c r="G2030" s="57">
        <f t="array" ref="G2030">IF(F2030&lt;&gt;"",INDEX(tb_MainDatabase[Barcode],MATCH(F2030,tb_MainDatabase[Link],0)),"")</f>
        <v>8857128012129</v>
      </c>
      <c r="H2030" s="62" t="str">
        <f t="array" ref="H2030">IF(F2030&lt;&gt;"",INDEX(tb_MainDatabase[Grand],MATCH(F2030,tb_MainDatabase[Link],0)),"")</f>
        <v>EDP</v>
      </c>
      <c r="I2030" s="62" t="str">
        <f t="array" ref="I2030">IF(F2030&lt;&gt;"",INDEX(tb_MainDatabase[Size],MATCH(F2030,tb_MainDatabase[Link],0)),"")</f>
        <v>4 ml.</v>
      </c>
      <c r="J2030" s="65">
        <v>1.0</v>
      </c>
      <c r="K2030" s="57">
        <f t="array" ref="K2030">IF(F2030&lt;&gt;"",INDEX(tb_MainDatabase[ราคา],MATCH(F2030,tb_MainDatabase[Link],0)),"")*J2030</f>
        <v>179</v>
      </c>
      <c r="L2030" s="65">
        <v>179.0</v>
      </c>
      <c r="M2030" s="57">
        <f t="shared" si="2"/>
        <v>0</v>
      </c>
      <c r="N2030" s="75">
        <f t="shared" si="3"/>
        <v>0</v>
      </c>
      <c r="O2030" s="77"/>
      <c r="P2030" s="107"/>
      <c r="Q2030" s="80"/>
      <c r="R2030" s="84">
        <f t="shared" si="4"/>
        <v>0</v>
      </c>
      <c r="S2030" s="84"/>
      <c r="T2030" s="84"/>
    </row>
    <row r="2031" ht="22.5" customHeight="1">
      <c r="A2031" s="41" t="s">
        <v>1219</v>
      </c>
      <c r="B2031" s="44">
        <v>46160.0</v>
      </c>
      <c r="C2031" s="46" t="s">
        <v>1192</v>
      </c>
      <c r="D2031" s="48" t="s">
        <v>3486</v>
      </c>
      <c r="E2031" s="51">
        <v>2.02600000000891E14</v>
      </c>
      <c r="F2031" s="53" t="s">
        <v>1796</v>
      </c>
      <c r="G2031" s="108">
        <f t="array" ref="G2031">IF(F2031&lt;&gt;"",INDEX(tb_MainDatabase[Barcode],MATCH(F2031,tb_MainDatabase[Link],0)),"")</f>
        <v>8857128012154</v>
      </c>
      <c r="H2031" s="62" t="str">
        <f t="array" ref="H2031">IF(F2031&lt;&gt;"",INDEX(tb_MainDatabase[Grand],MATCH(F2031,tb_MainDatabase[Link],0)),"")</f>
        <v>EDP</v>
      </c>
      <c r="I2031" s="62" t="str">
        <f t="array" ref="I2031">IF(F2031&lt;&gt;"",INDEX(tb_MainDatabase[Size],MATCH(F2031,tb_MainDatabase[Link],0)),"")</f>
        <v>10 ml.</v>
      </c>
      <c r="J2031" s="65">
        <v>1.0</v>
      </c>
      <c r="K2031" s="57">
        <f t="array" ref="K2031">IF(F2031&lt;&gt;"",INDEX(tb_MainDatabase[ราคา],MATCH(F2031,tb_MainDatabase[Link],0)),"")*J2031</f>
        <v>450</v>
      </c>
      <c r="L2031" s="65">
        <v>50.0</v>
      </c>
      <c r="M2031" s="57">
        <f t="shared" si="2"/>
        <v>400</v>
      </c>
      <c r="N2031" s="75">
        <f t="shared" si="3"/>
        <v>400</v>
      </c>
      <c r="O2031" s="77" t="s">
        <v>60</v>
      </c>
      <c r="P2031" s="78">
        <v>46160.0</v>
      </c>
      <c r="Q2031" s="80">
        <v>0.5972222222222222</v>
      </c>
      <c r="R2031" s="84" t="str">
        <f t="shared" si="4"/>
        <v>1779088810763495053</v>
      </c>
      <c r="S2031" s="84"/>
      <c r="T2031" s="48" t="s">
        <v>61</v>
      </c>
    </row>
    <row r="2032" ht="22.5" customHeight="1">
      <c r="A2032" s="41" t="s">
        <v>1219</v>
      </c>
      <c r="B2032" s="44">
        <v>46160.0</v>
      </c>
      <c r="C2032" s="46" t="s">
        <v>1192</v>
      </c>
      <c r="D2032" s="48" t="s">
        <v>3487</v>
      </c>
      <c r="E2032" s="51">
        <v>2.02600000000892E14</v>
      </c>
      <c r="F2032" s="53" t="s">
        <v>2506</v>
      </c>
      <c r="G2032" s="108">
        <f t="array" ref="G2032">IF(F2032&lt;&gt;"",INDEX(tb_MainDatabase[Barcode],MATCH(F2032,tb_MainDatabase[Link],0)),"")</f>
        <v>8857128011560</v>
      </c>
      <c r="H2032" s="62" t="str">
        <f t="array" ref="H2032">IF(F2032&lt;&gt;"",INDEX(tb_MainDatabase[Grand],MATCH(F2032,tb_MainDatabase[Link],0)),"")</f>
        <v>EDP</v>
      </c>
      <c r="I2032" s="62" t="str">
        <f t="array" ref="I2032">IF(F2032&lt;&gt;"",INDEX(tb_MainDatabase[Size],MATCH(F2032,tb_MainDatabase[Link],0)),"")</f>
        <v>50 ml.</v>
      </c>
      <c r="J2032" s="65">
        <v>1.0</v>
      </c>
      <c r="K2032" s="57">
        <f t="array" ref="K2032">IF(F2032&lt;&gt;"",INDEX(tb_MainDatabase[ราคา],MATCH(F2032,tb_MainDatabase[Link],0)),"")*J2032</f>
        <v>1890</v>
      </c>
      <c r="L2032" s="65">
        <v>200.0</v>
      </c>
      <c r="M2032" s="57">
        <f t="shared" si="2"/>
        <v>1690</v>
      </c>
      <c r="N2032" s="75">
        <f t="shared" si="3"/>
        <v>1690</v>
      </c>
      <c r="O2032" s="77" t="s">
        <v>370</v>
      </c>
      <c r="P2032" s="78">
        <v>46160.0</v>
      </c>
      <c r="Q2032" s="80">
        <v>0.6388888888888888</v>
      </c>
      <c r="R2032" s="84" t="str">
        <f t="shared" si="4"/>
        <v>1779092398316123159</v>
      </c>
      <c r="S2032" s="84"/>
      <c r="T2032" s="48" t="s">
        <v>67</v>
      </c>
    </row>
    <row r="2033" ht="22.5" customHeight="1">
      <c r="A2033" s="41" t="s">
        <v>1219</v>
      </c>
      <c r="B2033" s="44">
        <v>46160.0</v>
      </c>
      <c r="C2033" s="46" t="s">
        <v>1192</v>
      </c>
      <c r="D2033" s="48" t="s">
        <v>3487</v>
      </c>
      <c r="E2033" s="51">
        <v>2.02600000000892E14</v>
      </c>
      <c r="F2033" s="53" t="s">
        <v>252</v>
      </c>
      <c r="G2033" s="57">
        <f t="array" ref="G2033">IF(F2033&lt;&gt;"",INDEX(tb_MainDatabase[Barcode],MATCH(F2033,tb_MainDatabase[Link],0)),"")</f>
        <v>8857128012035</v>
      </c>
      <c r="H2033" s="62" t="str">
        <f t="array" ref="H2033">IF(F2033&lt;&gt;"",INDEX(tb_MainDatabase[Grand],MATCH(F2033,tb_MainDatabase[Link],0)),"")</f>
        <v>EDP</v>
      </c>
      <c r="I2033" s="62" t="str">
        <f t="array" ref="I2033">IF(F2033&lt;&gt;"",INDEX(tb_MainDatabase[Size],MATCH(F2033,tb_MainDatabase[Link],0)),"")</f>
        <v>10 ml.</v>
      </c>
      <c r="J2033" s="65">
        <v>1.0</v>
      </c>
      <c r="K2033" s="57">
        <f t="array" ref="K2033">IF(F2033&lt;&gt;"",INDEX(tb_MainDatabase[ราคา],MATCH(F2033,tb_MainDatabase[Link],0)),"")*J2033</f>
        <v>450</v>
      </c>
      <c r="L2033" s="65">
        <v>450.0</v>
      </c>
      <c r="M2033" s="57">
        <f t="shared" si="2"/>
        <v>0</v>
      </c>
      <c r="N2033" s="75">
        <f t="shared" si="3"/>
        <v>0</v>
      </c>
      <c r="O2033" s="77"/>
      <c r="P2033" s="107"/>
      <c r="Q2033" s="80"/>
      <c r="R2033" s="84">
        <f t="shared" si="4"/>
        <v>0</v>
      </c>
      <c r="S2033" s="84"/>
      <c r="T2033" s="84"/>
    </row>
    <row r="2034" ht="22.5" customHeight="1">
      <c r="A2034" s="41" t="s">
        <v>1219</v>
      </c>
      <c r="B2034" s="44">
        <v>46160.0</v>
      </c>
      <c r="C2034" s="46" t="s">
        <v>1192</v>
      </c>
      <c r="D2034" s="48" t="s">
        <v>3488</v>
      </c>
      <c r="E2034" s="51">
        <v>2.02600000000893E14</v>
      </c>
      <c r="F2034" s="53" t="s">
        <v>170</v>
      </c>
      <c r="G2034" s="57">
        <f t="array" ref="G2034">IF(F2034&lt;&gt;"",INDEX(tb_MainDatabase[Barcode],MATCH(F2034,tb_MainDatabase[Link],0)),"")</f>
        <v>8857128012103</v>
      </c>
      <c r="H2034" s="62" t="str">
        <f t="array" ref="H2034">IF(F2034&lt;&gt;"",INDEX(tb_MainDatabase[Grand],MATCH(F2034,tb_MainDatabase[Link],0)),"")</f>
        <v>PARFUM</v>
      </c>
      <c r="I2034" s="62" t="str">
        <f t="array" ref="I2034">IF(F2034&lt;&gt;"",INDEX(tb_MainDatabase[Size],MATCH(F2034,tb_MainDatabase[Link],0)),"")</f>
        <v>10 ml.</v>
      </c>
      <c r="J2034" s="65">
        <v>1.0</v>
      </c>
      <c r="K2034" s="57">
        <f t="array" ref="K2034">IF(F2034&lt;&gt;"",INDEX(tb_MainDatabase[ราคา],MATCH(F2034,tb_MainDatabase[Link],0)),"")*J2034</f>
        <v>850</v>
      </c>
      <c r="L2034" s="65">
        <v>50.0</v>
      </c>
      <c r="M2034" s="57">
        <f t="shared" si="2"/>
        <v>800</v>
      </c>
      <c r="N2034" s="75">
        <f t="shared" si="3"/>
        <v>1200</v>
      </c>
      <c r="O2034" s="77" t="s">
        <v>60</v>
      </c>
      <c r="P2034" s="78">
        <v>46160.0</v>
      </c>
      <c r="Q2034" s="80">
        <v>0.6513888888888889</v>
      </c>
      <c r="R2034" s="84" t="str">
        <f t="shared" si="4"/>
        <v>1779093302980110055</v>
      </c>
      <c r="S2034" s="84"/>
      <c r="T2034" s="48" t="s">
        <v>61</v>
      </c>
    </row>
    <row r="2035" ht="22.5" customHeight="1">
      <c r="A2035" s="41" t="s">
        <v>1219</v>
      </c>
      <c r="B2035" s="44">
        <v>46160.0</v>
      </c>
      <c r="C2035" s="46" t="s">
        <v>1192</v>
      </c>
      <c r="D2035" s="48" t="s">
        <v>3488</v>
      </c>
      <c r="E2035" s="51">
        <v>2.02600000000893E14</v>
      </c>
      <c r="F2035" s="53" t="s">
        <v>94</v>
      </c>
      <c r="G2035" s="57">
        <f t="array" ref="G2035">IF(F2035&lt;&gt;"",INDEX(tb_MainDatabase[Barcode],MATCH(F2035,tb_MainDatabase[Link],0)),"")</f>
        <v>8857128012039</v>
      </c>
      <c r="H2035" s="62" t="str">
        <f t="array" ref="H2035">IF(F2035&lt;&gt;"",INDEX(tb_MainDatabase[Grand],MATCH(F2035,tb_MainDatabase[Link],0)),"")</f>
        <v>EDP</v>
      </c>
      <c r="I2035" s="62" t="str">
        <f t="array" ref="I2035">IF(F2035&lt;&gt;"",INDEX(tb_MainDatabase[Size],MATCH(F2035,tb_MainDatabase[Link],0)),"")</f>
        <v>10 ml.</v>
      </c>
      <c r="J2035" s="65">
        <v>1.0</v>
      </c>
      <c r="K2035" s="57">
        <f t="array" ref="K2035">IF(F2035&lt;&gt;"",INDEX(tb_MainDatabase[ราคา],MATCH(F2035,tb_MainDatabase[Link],0)),"")*J2035</f>
        <v>450</v>
      </c>
      <c r="L2035" s="65">
        <v>50.0</v>
      </c>
      <c r="M2035" s="57">
        <f t="shared" si="2"/>
        <v>400</v>
      </c>
      <c r="N2035" s="75">
        <f t="shared" si="3"/>
        <v>0</v>
      </c>
      <c r="O2035" s="77"/>
      <c r="P2035" s="107"/>
      <c r="Q2035" s="80"/>
      <c r="R2035" s="84">
        <f t="shared" si="4"/>
        <v>0</v>
      </c>
      <c r="S2035" s="84"/>
      <c r="T2035" s="84"/>
    </row>
    <row r="2036" ht="22.5" customHeight="1">
      <c r="A2036" s="41" t="s">
        <v>1219</v>
      </c>
      <c r="B2036" s="44">
        <v>46160.0</v>
      </c>
      <c r="C2036" s="46" t="s">
        <v>1192</v>
      </c>
      <c r="D2036" s="48" t="s">
        <v>3488</v>
      </c>
      <c r="E2036" s="51">
        <v>2.02600000000893E14</v>
      </c>
      <c r="F2036" s="53" t="s">
        <v>1501</v>
      </c>
      <c r="G2036" s="57">
        <f t="array" ref="G2036">IF(F2036&lt;&gt;"",INDEX(tb_MainDatabase[Barcode],MATCH(F2036,tb_MainDatabase[Link],0)),"")</f>
        <v>8857128012054</v>
      </c>
      <c r="H2036" s="62" t="str">
        <f t="array" ref="H2036">IF(F2036&lt;&gt;"",INDEX(tb_MainDatabase[Grand],MATCH(F2036,tb_MainDatabase[Link],0)),"")</f>
        <v>EDP</v>
      </c>
      <c r="I2036" s="62" t="str">
        <f t="array" ref="I2036">IF(F2036&lt;&gt;"",INDEX(tb_MainDatabase[Size],MATCH(F2036,tb_MainDatabase[Link],0)),"")</f>
        <v>4 ml.</v>
      </c>
      <c r="J2036" s="65">
        <v>1.0</v>
      </c>
      <c r="K2036" s="57">
        <f t="array" ref="K2036">IF(F2036&lt;&gt;"",INDEX(tb_MainDatabase[ราคา],MATCH(F2036,tb_MainDatabase[Link],0)),"")*J2036</f>
        <v>179</v>
      </c>
      <c r="L2036" s="65">
        <v>179.0</v>
      </c>
      <c r="M2036" s="57">
        <f t="shared" si="2"/>
        <v>0</v>
      </c>
      <c r="N2036" s="75">
        <f t="shared" si="3"/>
        <v>0</v>
      </c>
      <c r="O2036" s="77"/>
      <c r="P2036" s="107"/>
      <c r="Q2036" s="80"/>
      <c r="R2036" s="84">
        <f t="shared" si="4"/>
        <v>0</v>
      </c>
      <c r="S2036" s="84"/>
      <c r="T2036" s="84"/>
    </row>
    <row r="2037" ht="22.5" customHeight="1">
      <c r="A2037" s="41" t="s">
        <v>1219</v>
      </c>
      <c r="B2037" s="44">
        <v>46160.0</v>
      </c>
      <c r="C2037" s="46" t="s">
        <v>1192</v>
      </c>
      <c r="D2037" s="48" t="s">
        <v>3489</v>
      </c>
      <c r="E2037" s="51">
        <v>2.02600000000894E14</v>
      </c>
      <c r="F2037" s="53" t="s">
        <v>195</v>
      </c>
      <c r="G2037" s="57">
        <f t="array" ref="G2037">IF(F2037&lt;&gt;"",INDEX(tb_MainDatabase[Barcode],MATCH(F2037,tb_MainDatabase[Link],0)),"")</f>
        <v>8857128011300</v>
      </c>
      <c r="H2037" s="62" t="str">
        <f t="array" ref="H2037">IF(F2037&lt;&gt;"",INDEX(tb_MainDatabase[Grand],MATCH(F2037,tb_MainDatabase[Link],0)),"")</f>
        <v>EDP</v>
      </c>
      <c r="I2037" s="62" t="str">
        <f t="array" ref="I2037">IF(F2037&lt;&gt;"",INDEX(tb_MainDatabase[Size],MATCH(F2037,tb_MainDatabase[Link],0)),"")</f>
        <v>50 ml.</v>
      </c>
      <c r="J2037" s="65">
        <v>1.0</v>
      </c>
      <c r="K2037" s="57">
        <f t="array" ref="K2037">IF(F2037&lt;&gt;"",INDEX(tb_MainDatabase[ราคา],MATCH(F2037,tb_MainDatabase[Link],0)),"")*J2037</f>
        <v>1890</v>
      </c>
      <c r="L2037" s="65">
        <v>200.0</v>
      </c>
      <c r="M2037" s="57">
        <f t="shared" si="2"/>
        <v>1690</v>
      </c>
      <c r="N2037" s="75">
        <f t="shared" si="3"/>
        <v>1690</v>
      </c>
      <c r="O2037" s="77" t="s">
        <v>370</v>
      </c>
      <c r="P2037" s="78">
        <v>46160.0</v>
      </c>
      <c r="Q2037" s="80">
        <v>0.7118055555555556</v>
      </c>
      <c r="R2037" s="84" t="str">
        <f t="shared" si="4"/>
        <v>1779098675046966496</v>
      </c>
      <c r="S2037" s="84"/>
      <c r="T2037" s="48" t="s">
        <v>67</v>
      </c>
    </row>
    <row r="2038" ht="22.5" customHeight="1">
      <c r="A2038" s="41" t="s">
        <v>1219</v>
      </c>
      <c r="B2038" s="44">
        <v>46160.0</v>
      </c>
      <c r="C2038" s="46" t="s">
        <v>1192</v>
      </c>
      <c r="D2038" s="48" t="s">
        <v>3489</v>
      </c>
      <c r="E2038" s="51">
        <v>2.02600000000894E14</v>
      </c>
      <c r="F2038" s="53" t="s">
        <v>146</v>
      </c>
      <c r="G2038" s="57">
        <f t="array" ref="G2038">IF(F2038&lt;&gt;"",INDEX(tb_MainDatabase[Barcode],MATCH(F2038,tb_MainDatabase[Link],0)),"")</f>
        <v>8857128012026</v>
      </c>
      <c r="H2038" s="62" t="str">
        <f t="array" ref="H2038">IF(F2038&lt;&gt;"",INDEX(tb_MainDatabase[Grand],MATCH(F2038,tb_MainDatabase[Link],0)),"")</f>
        <v>EDP</v>
      </c>
      <c r="I2038" s="62" t="str">
        <f t="array" ref="I2038">IF(F2038&lt;&gt;"",INDEX(tb_MainDatabase[Size],MATCH(F2038,tb_MainDatabase[Link],0)),"")</f>
        <v>10 ml.</v>
      </c>
      <c r="J2038" s="65">
        <v>1.0</v>
      </c>
      <c r="K2038" s="57">
        <f t="array" ref="K2038">IF(F2038&lt;&gt;"",INDEX(tb_MainDatabase[ราคา],MATCH(F2038,tb_MainDatabase[Link],0)),"")*J2038</f>
        <v>450</v>
      </c>
      <c r="L2038" s="65">
        <v>450.0</v>
      </c>
      <c r="M2038" s="57">
        <f t="shared" si="2"/>
        <v>0</v>
      </c>
      <c r="N2038" s="75">
        <f t="shared" si="3"/>
        <v>0</v>
      </c>
      <c r="O2038" s="77"/>
      <c r="P2038" s="107"/>
      <c r="Q2038" s="80"/>
      <c r="R2038" s="84">
        <f t="shared" si="4"/>
        <v>0</v>
      </c>
      <c r="S2038" s="84"/>
      <c r="T2038" s="84"/>
    </row>
    <row r="2039" ht="22.5" customHeight="1">
      <c r="A2039" s="41" t="s">
        <v>1219</v>
      </c>
      <c r="B2039" s="44">
        <v>46160.0</v>
      </c>
      <c r="C2039" s="46" t="s">
        <v>1192</v>
      </c>
      <c r="D2039" s="48" t="s">
        <v>3490</v>
      </c>
      <c r="E2039" s="51">
        <v>2.02600000000895E14</v>
      </c>
      <c r="F2039" s="53" t="s">
        <v>81</v>
      </c>
      <c r="G2039" s="57">
        <f t="array" ref="G2039">IF(F2039&lt;&gt;"",INDEX(tb_MainDatabase[Barcode],MATCH(F2039,tb_MainDatabase[Link],0)),"")</f>
        <v>8857128011119</v>
      </c>
      <c r="H2039" s="62" t="str">
        <f t="array" ref="H2039">IF(F2039&lt;&gt;"",INDEX(tb_MainDatabase[Grand],MATCH(F2039,tb_MainDatabase[Link],0)),"")</f>
        <v>EDP</v>
      </c>
      <c r="I2039" s="62" t="str">
        <f t="array" ref="I2039">IF(F2039&lt;&gt;"",INDEX(tb_MainDatabase[Size],MATCH(F2039,tb_MainDatabase[Link],0)),"")</f>
        <v>50 ml.</v>
      </c>
      <c r="J2039" s="65">
        <v>1.0</v>
      </c>
      <c r="K2039" s="57">
        <f t="array" ref="K2039">IF(F2039&lt;&gt;"",INDEX(tb_MainDatabase[ราคา],MATCH(F2039,tb_MainDatabase[Link],0)),"")*J2039</f>
        <v>1890</v>
      </c>
      <c r="L2039" s="65">
        <v>200.0</v>
      </c>
      <c r="M2039" s="57">
        <f t="shared" si="2"/>
        <v>1690</v>
      </c>
      <c r="N2039" s="75">
        <f t="shared" si="3"/>
        <v>2880</v>
      </c>
      <c r="O2039" s="77" t="s">
        <v>370</v>
      </c>
      <c r="P2039" s="78">
        <v>46160.0</v>
      </c>
      <c r="Q2039" s="80">
        <v>0.7201388888888889</v>
      </c>
      <c r="R2039" s="84" t="str">
        <f t="shared" si="4"/>
        <v>1779099361743533002</v>
      </c>
      <c r="S2039" s="84"/>
      <c r="T2039" s="48" t="s">
        <v>67</v>
      </c>
    </row>
    <row r="2040" ht="22.5" customHeight="1">
      <c r="A2040" s="41" t="s">
        <v>1219</v>
      </c>
      <c r="B2040" s="44">
        <v>46160.0</v>
      </c>
      <c r="C2040" s="46" t="s">
        <v>1192</v>
      </c>
      <c r="D2040" s="48" t="s">
        <v>3490</v>
      </c>
      <c r="E2040" s="51">
        <v>2.02600000000895E14</v>
      </c>
      <c r="F2040" s="53" t="s">
        <v>264</v>
      </c>
      <c r="G2040" s="57">
        <f t="array" ref="G2040">IF(F2040&lt;&gt;"",INDEX(tb_MainDatabase[Barcode],MATCH(F2040,tb_MainDatabase[Link],0)),"")</f>
        <v>8857128011874</v>
      </c>
      <c r="H2040" s="62" t="str">
        <f t="array" ref="H2040">IF(F2040&lt;&gt;"",INDEX(tb_MainDatabase[Grand],MATCH(F2040,tb_MainDatabase[Link],0)),"")</f>
        <v>EDP</v>
      </c>
      <c r="I2040" s="62" t="str">
        <f t="array" ref="I2040">IF(F2040&lt;&gt;"",INDEX(tb_MainDatabase[Size],MATCH(F2040,tb_MainDatabase[Link],0)),"")</f>
        <v>30 ml.</v>
      </c>
      <c r="J2040" s="65">
        <v>1.0</v>
      </c>
      <c r="K2040" s="57">
        <f t="array" ref="K2040">IF(F2040&lt;&gt;"",INDEX(tb_MainDatabase[ราคา],MATCH(F2040,tb_MainDatabase[Link],0)),"")*J2040</f>
        <v>1290</v>
      </c>
      <c r="L2040" s="65">
        <v>100.0</v>
      </c>
      <c r="M2040" s="57">
        <f t="shared" si="2"/>
        <v>1190</v>
      </c>
      <c r="N2040" s="75">
        <f t="shared" si="3"/>
        <v>0</v>
      </c>
      <c r="O2040" s="77"/>
      <c r="P2040" s="107"/>
      <c r="Q2040" s="80"/>
      <c r="R2040" s="84">
        <f t="shared" si="4"/>
        <v>0</v>
      </c>
      <c r="S2040" s="84"/>
      <c r="T2040" s="84"/>
    </row>
    <row r="2041" ht="22.5" customHeight="1">
      <c r="A2041" s="41" t="s">
        <v>1219</v>
      </c>
      <c r="B2041" s="44">
        <v>46160.0</v>
      </c>
      <c r="C2041" s="46" t="s">
        <v>1192</v>
      </c>
      <c r="D2041" s="48" t="s">
        <v>3490</v>
      </c>
      <c r="E2041" s="51">
        <v>2.02600000000895E14</v>
      </c>
      <c r="F2041" s="53" t="s">
        <v>120</v>
      </c>
      <c r="G2041" s="108">
        <f t="array" ref="G2041">IF(F2041&lt;&gt;"",INDEX(tb_MainDatabase[Barcode],MATCH(F2041,tb_MainDatabase[Link],0)),"")</f>
        <v>8857128012160</v>
      </c>
      <c r="H2041" s="62" t="str">
        <f t="array" ref="H2041">IF(F2041&lt;&gt;"",INDEX(tb_MainDatabase[Grand],MATCH(F2041,tb_MainDatabase[Link],0)),"")</f>
        <v>EDP</v>
      </c>
      <c r="I2041" s="62" t="str">
        <f t="array" ref="I2041">IF(F2041&lt;&gt;"",INDEX(tb_MainDatabase[Size],MATCH(F2041,tb_MainDatabase[Link],0)),"")</f>
        <v>10 ml.</v>
      </c>
      <c r="J2041" s="65">
        <v>1.0</v>
      </c>
      <c r="K2041" s="57">
        <f t="array" ref="K2041">IF(F2041&lt;&gt;"",INDEX(tb_MainDatabase[ราคา],MATCH(F2041,tb_MainDatabase[Link],0)),"")*J2041</f>
        <v>450</v>
      </c>
      <c r="L2041" s="65">
        <v>450.0</v>
      </c>
      <c r="M2041" s="57">
        <f t="shared" si="2"/>
        <v>0</v>
      </c>
      <c r="N2041" s="75">
        <f t="shared" si="3"/>
        <v>0</v>
      </c>
      <c r="O2041" s="77"/>
      <c r="P2041" s="107"/>
      <c r="Q2041" s="80"/>
      <c r="R2041" s="84">
        <f t="shared" si="4"/>
        <v>0</v>
      </c>
      <c r="S2041" s="84"/>
      <c r="T2041" s="84"/>
    </row>
    <row r="2042" ht="22.5" customHeight="1">
      <c r="A2042" s="41" t="s">
        <v>1219</v>
      </c>
      <c r="B2042" s="44">
        <v>46160.0</v>
      </c>
      <c r="C2042" s="46" t="s">
        <v>1192</v>
      </c>
      <c r="D2042" s="48" t="s">
        <v>3490</v>
      </c>
      <c r="E2042" s="51">
        <v>2.02600000000895E14</v>
      </c>
      <c r="F2042" s="53" t="s">
        <v>3408</v>
      </c>
      <c r="G2042" s="57">
        <f t="array" ref="G2042">IF(F2042&lt;&gt;"",INDEX(tb_MainDatabase[Barcode],MATCH(F2042,tb_MainDatabase[Link],0)),"")</f>
        <v>8857128012059</v>
      </c>
      <c r="H2042" s="62" t="str">
        <f t="array" ref="H2042">IF(F2042&lt;&gt;"",INDEX(tb_MainDatabase[Grand],MATCH(F2042,tb_MainDatabase[Link],0)),"")</f>
        <v>EDP</v>
      </c>
      <c r="I2042" s="62" t="str">
        <f t="array" ref="I2042">IF(F2042&lt;&gt;"",INDEX(tb_MainDatabase[Size],MATCH(F2042,tb_MainDatabase[Link],0)),"")</f>
        <v>4 ml.</v>
      </c>
      <c r="J2042" s="65">
        <v>1.0</v>
      </c>
      <c r="K2042" s="57">
        <f t="array" ref="K2042">IF(F2042&lt;&gt;"",INDEX(tb_MainDatabase[ราคา],MATCH(F2042,tb_MainDatabase[Link],0)),"")*J2042</f>
        <v>179</v>
      </c>
      <c r="L2042" s="65">
        <v>179.0</v>
      </c>
      <c r="M2042" s="57">
        <f t="shared" si="2"/>
        <v>0</v>
      </c>
      <c r="N2042" s="75">
        <f t="shared" si="3"/>
        <v>0</v>
      </c>
      <c r="O2042" s="77"/>
      <c r="P2042" s="107"/>
      <c r="Q2042" s="80"/>
      <c r="R2042" s="84">
        <f t="shared" si="4"/>
        <v>0</v>
      </c>
      <c r="S2042" s="84"/>
      <c r="T2042" s="84"/>
    </row>
    <row r="2043" ht="22.5" customHeight="1">
      <c r="A2043" s="41" t="s">
        <v>1219</v>
      </c>
      <c r="B2043" s="44">
        <v>46160.0</v>
      </c>
      <c r="C2043" s="46" t="s">
        <v>1192</v>
      </c>
      <c r="D2043" s="48" t="s">
        <v>3491</v>
      </c>
      <c r="E2043" s="51">
        <v>2.02600000000896E14</v>
      </c>
      <c r="F2043" s="53" t="s">
        <v>77</v>
      </c>
      <c r="G2043" s="57">
        <f t="array" ref="G2043">IF(F2043&lt;&gt;"",INDEX(tb_MainDatabase[Barcode],MATCH(F2043,tb_MainDatabase[Link],0)),"")</f>
        <v>8857128012030</v>
      </c>
      <c r="H2043" s="62" t="str">
        <f t="array" ref="H2043">IF(F2043&lt;&gt;"",INDEX(tb_MainDatabase[Grand],MATCH(F2043,tb_MainDatabase[Link],0)),"")</f>
        <v>EDP</v>
      </c>
      <c r="I2043" s="62" t="str">
        <f t="array" ref="I2043">IF(F2043&lt;&gt;"",INDEX(tb_MainDatabase[Size],MATCH(F2043,tb_MainDatabase[Link],0)),"")</f>
        <v>10 ml.</v>
      </c>
      <c r="J2043" s="65">
        <v>1.0</v>
      </c>
      <c r="K2043" s="57">
        <f t="array" ref="K2043">IF(F2043&lt;&gt;"",INDEX(tb_MainDatabase[ราคา],MATCH(F2043,tb_MainDatabase[Link],0)),"")*J2043</f>
        <v>450</v>
      </c>
      <c r="L2043" s="65">
        <v>50.0</v>
      </c>
      <c r="M2043" s="57">
        <f t="shared" si="2"/>
        <v>400</v>
      </c>
      <c r="N2043" s="75">
        <f t="shared" si="3"/>
        <v>400</v>
      </c>
      <c r="O2043" s="77" t="s">
        <v>133</v>
      </c>
      <c r="P2043" s="78">
        <v>46160.0</v>
      </c>
      <c r="Q2043" s="80">
        <v>0.7326388888888888</v>
      </c>
      <c r="R2043" s="84" t="str">
        <f t="shared" si="4"/>
        <v>1779100501482410468</v>
      </c>
      <c r="S2043" s="84"/>
      <c r="T2043" s="48" t="s">
        <v>67</v>
      </c>
    </row>
    <row r="2044" ht="22.5" customHeight="1">
      <c r="A2044" s="41" t="s">
        <v>1219</v>
      </c>
      <c r="B2044" s="44">
        <v>46160.0</v>
      </c>
      <c r="C2044" s="46" t="s">
        <v>1192</v>
      </c>
      <c r="D2044" s="48" t="s">
        <v>3492</v>
      </c>
      <c r="E2044" s="51">
        <v>2.02600000000897E14</v>
      </c>
      <c r="F2044" s="53" t="s">
        <v>146</v>
      </c>
      <c r="G2044" s="57">
        <f t="array" ref="G2044">IF(F2044&lt;&gt;"",INDEX(tb_MainDatabase[Barcode],MATCH(F2044,tb_MainDatabase[Link],0)),"")</f>
        <v>8857128012026</v>
      </c>
      <c r="H2044" s="62" t="str">
        <f t="array" ref="H2044">IF(F2044&lt;&gt;"",INDEX(tb_MainDatabase[Grand],MATCH(F2044,tb_MainDatabase[Link],0)),"")</f>
        <v>EDP</v>
      </c>
      <c r="I2044" s="62" t="str">
        <f t="array" ref="I2044">IF(F2044&lt;&gt;"",INDEX(tb_MainDatabase[Size],MATCH(F2044,tb_MainDatabase[Link],0)),"")</f>
        <v>10 ml.</v>
      </c>
      <c r="J2044" s="65">
        <v>1.0</v>
      </c>
      <c r="K2044" s="57">
        <f t="array" ref="K2044">IF(F2044&lt;&gt;"",INDEX(tb_MainDatabase[ราคา],MATCH(F2044,tb_MainDatabase[Link],0)),"")*J2044</f>
        <v>450</v>
      </c>
      <c r="L2044" s="65">
        <v>50.0</v>
      </c>
      <c r="M2044" s="57">
        <f t="shared" si="2"/>
        <v>400</v>
      </c>
      <c r="N2044" s="75">
        <f t="shared" si="3"/>
        <v>400</v>
      </c>
      <c r="O2044" s="77" t="s">
        <v>370</v>
      </c>
      <c r="P2044" s="78">
        <v>46160.0</v>
      </c>
      <c r="Q2044" s="80">
        <v>0.7840277777777778</v>
      </c>
      <c r="R2044" s="84" t="str">
        <f t="shared" si="4"/>
        <v>1779104937091614563</v>
      </c>
      <c r="S2044" s="84"/>
      <c r="T2044" s="48" t="s">
        <v>67</v>
      </c>
    </row>
    <row r="2045" ht="22.5" customHeight="1">
      <c r="A2045" s="41" t="s">
        <v>1219</v>
      </c>
      <c r="B2045" s="44">
        <v>46160.0</v>
      </c>
      <c r="C2045" s="46" t="s">
        <v>1192</v>
      </c>
      <c r="D2045" s="48" t="s">
        <v>3493</v>
      </c>
      <c r="E2045" s="51">
        <v>2.02600000000898E14</v>
      </c>
      <c r="F2045" s="53" t="s">
        <v>66</v>
      </c>
      <c r="G2045" s="57">
        <f t="array" ref="G2045">IF(F2045&lt;&gt;"",INDEX(tb_MainDatabase[Barcode],MATCH(F2045,tb_MainDatabase[Link],0)),"")</f>
        <v>8857128011713</v>
      </c>
      <c r="H2045" s="62" t="str">
        <f t="array" ref="H2045">IF(F2045&lt;&gt;"",INDEX(tb_MainDatabase[Grand],MATCH(F2045,tb_MainDatabase[Link],0)),"")</f>
        <v>EDP+</v>
      </c>
      <c r="I2045" s="62" t="str">
        <f t="array" ref="I2045">IF(F2045&lt;&gt;"",INDEX(tb_MainDatabase[Size],MATCH(F2045,tb_MainDatabase[Link],0)),"")</f>
        <v>50 ml.</v>
      </c>
      <c r="J2045" s="65">
        <v>1.0</v>
      </c>
      <c r="K2045" s="57">
        <f t="array" ref="K2045">IF(F2045&lt;&gt;"",INDEX(tb_MainDatabase[ราคา],MATCH(F2045,tb_MainDatabase[Link],0)),"")*J2045</f>
        <v>2890</v>
      </c>
      <c r="L2045" s="65">
        <v>200.0</v>
      </c>
      <c r="M2045" s="57">
        <f t="shared" si="2"/>
        <v>2690</v>
      </c>
      <c r="N2045" s="75">
        <f t="shared" si="3"/>
        <v>7260</v>
      </c>
      <c r="O2045" s="77" t="s">
        <v>370</v>
      </c>
      <c r="P2045" s="78">
        <v>46160.0</v>
      </c>
      <c r="Q2045" s="80">
        <v>0.8298611111111112</v>
      </c>
      <c r="R2045" s="84" t="str">
        <f t="shared" si="4"/>
        <v>1779108629731670049</v>
      </c>
      <c r="S2045" s="84"/>
      <c r="T2045" s="48" t="s">
        <v>67</v>
      </c>
    </row>
    <row r="2046" ht="22.5" customHeight="1">
      <c r="A2046" s="41" t="s">
        <v>1219</v>
      </c>
      <c r="B2046" s="44">
        <v>46160.0</v>
      </c>
      <c r="C2046" s="46" t="s">
        <v>1192</v>
      </c>
      <c r="D2046" s="48" t="s">
        <v>3493</v>
      </c>
      <c r="E2046" s="51">
        <v>2.02600000000898E14</v>
      </c>
      <c r="F2046" s="53" t="s">
        <v>71</v>
      </c>
      <c r="G2046" s="57">
        <f t="array" ref="G2046">IF(F2046&lt;&gt;"",INDEX(tb_MainDatabase[Barcode],MATCH(F2046,tb_MainDatabase[Link],0)),"")</f>
        <v>8857128012010</v>
      </c>
      <c r="H2046" s="62" t="str">
        <f t="array" ref="H2046">IF(F2046&lt;&gt;"",INDEX(tb_MainDatabase[Grand],MATCH(F2046,tb_MainDatabase[Link],0)),"")</f>
        <v>EDP+</v>
      </c>
      <c r="I2046" s="62" t="str">
        <f t="array" ref="I2046">IF(F2046&lt;&gt;"",INDEX(tb_MainDatabase[Size],MATCH(F2046,tb_MainDatabase[Link],0)),"")</f>
        <v>30 ml.</v>
      </c>
      <c r="J2046" s="65">
        <v>1.0</v>
      </c>
      <c r="K2046" s="57">
        <f t="array" ref="K2046">IF(F2046&lt;&gt;"",INDEX(tb_MainDatabase[ราคา],MATCH(F2046,tb_MainDatabase[Link],0)),"")*J2046</f>
        <v>1890</v>
      </c>
      <c r="L2046" s="65">
        <v>100.0</v>
      </c>
      <c r="M2046" s="57">
        <f t="shared" si="2"/>
        <v>1790</v>
      </c>
      <c r="N2046" s="75">
        <f t="shared" si="3"/>
        <v>0</v>
      </c>
      <c r="O2046" s="77"/>
      <c r="P2046" s="107"/>
      <c r="Q2046" s="80"/>
      <c r="R2046" s="84">
        <f t="shared" si="4"/>
        <v>0</v>
      </c>
      <c r="S2046" s="84"/>
      <c r="T2046" s="84"/>
    </row>
    <row r="2047" ht="22.5" customHeight="1">
      <c r="A2047" s="41" t="s">
        <v>1219</v>
      </c>
      <c r="B2047" s="44">
        <v>46160.0</v>
      </c>
      <c r="C2047" s="46" t="s">
        <v>1192</v>
      </c>
      <c r="D2047" s="48" t="s">
        <v>3493</v>
      </c>
      <c r="E2047" s="51">
        <v>2.02600000000898E14</v>
      </c>
      <c r="F2047" s="53" t="s">
        <v>2910</v>
      </c>
      <c r="G2047" s="57">
        <f t="array" ref="G2047">IF(F2047&lt;&gt;"",INDEX(tb_MainDatabase[Barcode],MATCH(F2047,tb_MainDatabase[Link],0)),"")</f>
        <v>8857128011898</v>
      </c>
      <c r="H2047" s="62" t="str">
        <f t="array" ref="H2047">IF(F2047&lt;&gt;"",INDEX(tb_MainDatabase[Grand],MATCH(F2047,tb_MainDatabase[Link],0)),"")</f>
        <v>EDP</v>
      </c>
      <c r="I2047" s="62" t="str">
        <f t="array" ref="I2047">IF(F2047&lt;&gt;"",INDEX(tb_MainDatabase[Size],MATCH(F2047,tb_MainDatabase[Link],0)),"")</f>
        <v>30 ml.</v>
      </c>
      <c r="J2047" s="65">
        <v>1.0</v>
      </c>
      <c r="K2047" s="57">
        <f t="array" ref="K2047">IF(F2047&lt;&gt;"",INDEX(tb_MainDatabase[ราคา],MATCH(F2047,tb_MainDatabase[Link],0)),"")*J2047</f>
        <v>1290</v>
      </c>
      <c r="L2047" s="65">
        <v>100.0</v>
      </c>
      <c r="M2047" s="57">
        <f t="shared" si="2"/>
        <v>1190</v>
      </c>
      <c r="N2047" s="75">
        <f t="shared" si="3"/>
        <v>0</v>
      </c>
      <c r="O2047" s="77"/>
      <c r="P2047" s="107"/>
      <c r="Q2047" s="80"/>
      <c r="R2047" s="84">
        <f t="shared" si="4"/>
        <v>0</v>
      </c>
      <c r="S2047" s="84"/>
      <c r="T2047" s="84"/>
    </row>
    <row r="2048" ht="22.5" customHeight="1">
      <c r="A2048" s="41" t="s">
        <v>1219</v>
      </c>
      <c r="B2048" s="44">
        <v>46160.0</v>
      </c>
      <c r="C2048" s="46" t="s">
        <v>1192</v>
      </c>
      <c r="D2048" s="48" t="s">
        <v>3493</v>
      </c>
      <c r="E2048" s="51">
        <v>2.02600000000898E14</v>
      </c>
      <c r="F2048" s="53" t="s">
        <v>206</v>
      </c>
      <c r="G2048" s="108">
        <f t="array" ref="G2048">IF(F2048&lt;&gt;"",INDEX(tb_MainDatabase[Barcode],MATCH(F2048,tb_MainDatabase[Link],0)),"")</f>
        <v>8857128012159</v>
      </c>
      <c r="H2048" s="62" t="str">
        <f t="array" ref="H2048">IF(F2048&lt;&gt;"",INDEX(tb_MainDatabase[Grand],MATCH(F2048,tb_MainDatabase[Link],0)),"")</f>
        <v>EDP</v>
      </c>
      <c r="I2048" s="62" t="str">
        <f t="array" ref="I2048">IF(F2048&lt;&gt;"",INDEX(tb_MainDatabase[Size],MATCH(F2048,tb_MainDatabase[Link],0)),"")</f>
        <v>30 ml.</v>
      </c>
      <c r="J2048" s="65">
        <v>1.0</v>
      </c>
      <c r="K2048" s="57">
        <f t="array" ref="K2048">IF(F2048&lt;&gt;"",INDEX(tb_MainDatabase[ราคา],MATCH(F2048,tb_MainDatabase[Link],0)),"")*J2048</f>
        <v>1290</v>
      </c>
      <c r="L2048" s="65">
        <v>100.0</v>
      </c>
      <c r="M2048" s="57">
        <f t="shared" si="2"/>
        <v>1190</v>
      </c>
      <c r="N2048" s="75">
        <f t="shared" si="3"/>
        <v>0</v>
      </c>
      <c r="O2048" s="77"/>
      <c r="P2048" s="107"/>
      <c r="Q2048" s="80"/>
      <c r="R2048" s="84">
        <f t="shared" si="4"/>
        <v>0</v>
      </c>
      <c r="S2048" s="84"/>
      <c r="T2048" s="84"/>
    </row>
    <row r="2049" ht="22.5" customHeight="1">
      <c r="A2049" s="41" t="s">
        <v>1219</v>
      </c>
      <c r="B2049" s="44">
        <v>46160.0</v>
      </c>
      <c r="C2049" s="46" t="s">
        <v>1192</v>
      </c>
      <c r="D2049" s="48" t="s">
        <v>3493</v>
      </c>
      <c r="E2049" s="51">
        <v>2.02600000000898E14</v>
      </c>
      <c r="F2049" s="53" t="s">
        <v>141</v>
      </c>
      <c r="G2049" s="57">
        <f t="array" ref="G2049">IF(F2049&lt;&gt;"",INDEX(tb_MainDatabase[Barcode],MATCH(F2049,tb_MainDatabase[Link],0)),"")</f>
        <v>8857128012037</v>
      </c>
      <c r="H2049" s="62" t="str">
        <f t="array" ref="H2049">IF(F2049&lt;&gt;"",INDEX(tb_MainDatabase[Grand],MATCH(F2049,tb_MainDatabase[Link],0)),"")</f>
        <v>EDP</v>
      </c>
      <c r="I2049" s="62" t="str">
        <f t="array" ref="I2049">IF(F2049&lt;&gt;"",INDEX(tb_MainDatabase[Size],MATCH(F2049,tb_MainDatabase[Link],0)),"")</f>
        <v>10 ml.</v>
      </c>
      <c r="J2049" s="65">
        <v>1.0</v>
      </c>
      <c r="K2049" s="57">
        <f t="array" ref="K2049">IF(F2049&lt;&gt;"",INDEX(tb_MainDatabase[ราคา],MATCH(F2049,tb_MainDatabase[Link],0)),"")*J2049</f>
        <v>450</v>
      </c>
      <c r="L2049" s="65">
        <v>50.0</v>
      </c>
      <c r="M2049" s="57">
        <f t="shared" si="2"/>
        <v>400</v>
      </c>
      <c r="N2049" s="75">
        <f t="shared" si="3"/>
        <v>0</v>
      </c>
      <c r="O2049" s="77"/>
      <c r="P2049" s="107"/>
      <c r="Q2049" s="80"/>
      <c r="R2049" s="84">
        <f t="shared" si="4"/>
        <v>0</v>
      </c>
      <c r="S2049" s="84"/>
      <c r="T2049" s="84"/>
    </row>
    <row r="2050" ht="22.5" customHeight="1">
      <c r="A2050" s="41" t="s">
        <v>1219</v>
      </c>
      <c r="B2050" s="44">
        <v>46160.0</v>
      </c>
      <c r="C2050" s="46" t="s">
        <v>1192</v>
      </c>
      <c r="D2050" s="48" t="s">
        <v>3493</v>
      </c>
      <c r="E2050" s="51">
        <v>2.02600000000898E14</v>
      </c>
      <c r="F2050" s="53" t="s">
        <v>45</v>
      </c>
      <c r="G2050" s="57">
        <f t="array" ref="G2050">IF(F2050&lt;&gt;"",INDEX(tb_MainDatabase[Barcode],MATCH(F2050,tb_MainDatabase[Link],0)),"")</f>
        <v>8857128011850</v>
      </c>
      <c r="H2050" s="62" t="str">
        <f t="array" ref="H2050">IF(F2050&lt;&gt;"",INDEX(tb_MainDatabase[Grand],MATCH(F2050,tb_MainDatabase[Link],0)),"")</f>
        <v>EDP</v>
      </c>
      <c r="I2050" s="62" t="str">
        <f t="array" ref="I2050">IF(F2050&lt;&gt;"",INDEX(tb_MainDatabase[Size],MATCH(F2050,tb_MainDatabase[Link],0)),"")</f>
        <v>30 ml.</v>
      </c>
      <c r="J2050" s="65">
        <v>1.0</v>
      </c>
      <c r="K2050" s="57">
        <f t="array" ref="K2050">IF(F2050&lt;&gt;"",INDEX(tb_MainDatabase[ราคา],MATCH(F2050,tb_MainDatabase[Link],0)),"")*J2050</f>
        <v>1290</v>
      </c>
      <c r="L2050" s="65">
        <v>1290.0</v>
      </c>
      <c r="M2050" s="57">
        <f t="shared" si="2"/>
        <v>0</v>
      </c>
      <c r="N2050" s="75">
        <f t="shared" si="3"/>
        <v>0</v>
      </c>
      <c r="O2050" s="77"/>
      <c r="P2050" s="107"/>
      <c r="Q2050" s="80"/>
      <c r="R2050" s="84">
        <f t="shared" si="4"/>
        <v>0</v>
      </c>
      <c r="S2050" s="84"/>
      <c r="T2050" s="84"/>
    </row>
    <row r="2051" ht="22.5" customHeight="1">
      <c r="A2051" s="41" t="s">
        <v>1219</v>
      </c>
      <c r="B2051" s="44">
        <v>46160.0</v>
      </c>
      <c r="C2051" s="46" t="s">
        <v>1192</v>
      </c>
      <c r="D2051" s="48" t="s">
        <v>3493</v>
      </c>
      <c r="E2051" s="51">
        <v>2.02600000000898E14</v>
      </c>
      <c r="F2051" s="53" t="s">
        <v>224</v>
      </c>
      <c r="G2051" s="57">
        <f t="array" ref="G2051">IF(F2051&lt;&gt;"",INDEX(tb_MainDatabase[Barcode],MATCH(F2051,tb_MainDatabase[Link],0)),"")</f>
        <v>8857128012053</v>
      </c>
      <c r="H2051" s="62" t="str">
        <f t="array" ref="H2051">IF(F2051&lt;&gt;"",INDEX(tb_MainDatabase[Grand],MATCH(F2051,tb_MainDatabase[Link],0)),"")</f>
        <v>EDP</v>
      </c>
      <c r="I2051" s="62" t="str">
        <f t="array" ref="I2051">IF(F2051&lt;&gt;"",INDEX(tb_MainDatabase[Size],MATCH(F2051,tb_MainDatabase[Link],0)),"")</f>
        <v>10 ml.</v>
      </c>
      <c r="J2051" s="65">
        <v>1.0</v>
      </c>
      <c r="K2051" s="57">
        <f t="array" ref="K2051">IF(F2051&lt;&gt;"",INDEX(tb_MainDatabase[ราคา],MATCH(F2051,tb_MainDatabase[Link],0)),"")*J2051</f>
        <v>450</v>
      </c>
      <c r="L2051" s="65">
        <v>450.0</v>
      </c>
      <c r="M2051" s="57">
        <f t="shared" si="2"/>
        <v>0</v>
      </c>
      <c r="N2051" s="75">
        <f t="shared" si="3"/>
        <v>0</v>
      </c>
      <c r="O2051" s="77"/>
      <c r="P2051" s="107"/>
      <c r="Q2051" s="80"/>
      <c r="R2051" s="84">
        <f t="shared" si="4"/>
        <v>0</v>
      </c>
      <c r="S2051" s="84"/>
      <c r="T2051" s="84"/>
    </row>
    <row r="2052" ht="22.5" customHeight="1">
      <c r="A2052" s="41" t="s">
        <v>1219</v>
      </c>
      <c r="B2052" s="44">
        <v>46161.0</v>
      </c>
      <c r="C2052" s="46" t="s">
        <v>1192</v>
      </c>
      <c r="D2052" s="48" t="s">
        <v>3494</v>
      </c>
      <c r="E2052" s="51">
        <v>2.02600000000899E14</v>
      </c>
      <c r="F2052" s="53" t="s">
        <v>141</v>
      </c>
      <c r="G2052" s="57">
        <f t="array" ref="G2052">IF(F2052&lt;&gt;"",INDEX(tb_MainDatabase[Barcode],MATCH(F2052,tb_MainDatabase[Link],0)),"")</f>
        <v>8857128012037</v>
      </c>
      <c r="H2052" s="62" t="str">
        <f t="array" ref="H2052">IF(F2052&lt;&gt;"",INDEX(tb_MainDatabase[Grand],MATCH(F2052,tb_MainDatabase[Link],0)),"")</f>
        <v>EDP</v>
      </c>
      <c r="I2052" s="62" t="str">
        <f t="array" ref="I2052">IF(F2052&lt;&gt;"",INDEX(tb_MainDatabase[Size],MATCH(F2052,tb_MainDatabase[Link],0)),"")</f>
        <v>10 ml.</v>
      </c>
      <c r="J2052" s="65">
        <v>1.0</v>
      </c>
      <c r="K2052" s="57">
        <f t="array" ref="K2052">IF(F2052&lt;&gt;"",INDEX(tb_MainDatabase[ราคา],MATCH(F2052,tb_MainDatabase[Link],0)),"")*J2052</f>
        <v>450</v>
      </c>
      <c r="L2052" s="65">
        <v>50.0</v>
      </c>
      <c r="M2052" s="57">
        <f t="shared" si="2"/>
        <v>400</v>
      </c>
      <c r="N2052" s="75">
        <f t="shared" si="3"/>
        <v>400</v>
      </c>
      <c r="O2052" s="77" t="s">
        <v>60</v>
      </c>
      <c r="P2052" s="78">
        <v>46161.0</v>
      </c>
      <c r="Q2052" s="80">
        <v>0.5111111111111111</v>
      </c>
      <c r="R2052" s="84" t="str">
        <f t="shared" si="4"/>
        <v>1779167788114616648</v>
      </c>
      <c r="S2052" s="84"/>
      <c r="T2052" s="48" t="s">
        <v>67</v>
      </c>
    </row>
    <row r="2053" ht="22.5" customHeight="1">
      <c r="A2053" s="41" t="s">
        <v>1219</v>
      </c>
      <c r="B2053" s="44">
        <v>46161.0</v>
      </c>
      <c r="C2053" s="46" t="s">
        <v>1192</v>
      </c>
      <c r="D2053" s="48" t="s">
        <v>3495</v>
      </c>
      <c r="E2053" s="51">
        <v>2.026000000009E14</v>
      </c>
      <c r="F2053" s="53" t="s">
        <v>400</v>
      </c>
      <c r="G2053" s="57">
        <f t="array" ref="G2053">IF(F2053&lt;&gt;"",INDEX(tb_MainDatabase[Barcode],MATCH(F2053,tb_MainDatabase[Link],0)),"")</f>
        <v>8857128012122</v>
      </c>
      <c r="H2053" s="62" t="str">
        <f t="array" ref="H2053">IF(F2053&lt;&gt;"",INDEX(tb_MainDatabase[Grand],MATCH(F2053,tb_MainDatabase[Link],0)),"")</f>
        <v>EDP+</v>
      </c>
      <c r="I2053" s="62" t="str">
        <f t="array" ref="I2053">IF(F2053&lt;&gt;"",INDEX(tb_MainDatabase[Size],MATCH(F2053,tb_MainDatabase[Link],0)),"")</f>
        <v>10 ml.</v>
      </c>
      <c r="J2053" s="65">
        <v>1.0</v>
      </c>
      <c r="K2053" s="57">
        <f t="array" ref="K2053">IF(F2053&lt;&gt;"",INDEX(tb_MainDatabase[ราคา],MATCH(F2053,tb_MainDatabase[Link],0)),"")*J2053</f>
        <v>650</v>
      </c>
      <c r="L2053" s="65">
        <v>50.0</v>
      </c>
      <c r="M2053" s="57">
        <f t="shared" si="2"/>
        <v>600</v>
      </c>
      <c r="N2053" s="75">
        <f t="shared" si="3"/>
        <v>600</v>
      </c>
      <c r="O2053" s="77" t="s">
        <v>60</v>
      </c>
      <c r="P2053" s="78">
        <v>46161.0</v>
      </c>
      <c r="Q2053" s="80">
        <v>0.6666666666666666</v>
      </c>
      <c r="R2053" s="84" t="str">
        <f t="shared" si="4"/>
        <v>1779181206660424950</v>
      </c>
      <c r="S2053" s="84"/>
      <c r="T2053" s="48" t="s">
        <v>67</v>
      </c>
    </row>
    <row r="2054" ht="22.5" customHeight="1">
      <c r="A2054" s="41" t="s">
        <v>1219</v>
      </c>
      <c r="B2054" s="44">
        <v>46161.0</v>
      </c>
      <c r="C2054" s="46" t="s">
        <v>1192</v>
      </c>
      <c r="D2054" s="48" t="s">
        <v>3496</v>
      </c>
      <c r="E2054" s="51">
        <v>2.02600000000901E14</v>
      </c>
      <c r="F2054" s="53" t="s">
        <v>146</v>
      </c>
      <c r="G2054" s="57">
        <f t="array" ref="G2054">IF(F2054&lt;&gt;"",INDEX(tb_MainDatabase[Barcode],MATCH(F2054,tb_MainDatabase[Link],0)),"")</f>
        <v>8857128012026</v>
      </c>
      <c r="H2054" s="62" t="str">
        <f t="array" ref="H2054">IF(F2054&lt;&gt;"",INDEX(tb_MainDatabase[Grand],MATCH(F2054,tb_MainDatabase[Link],0)),"")</f>
        <v>EDP</v>
      </c>
      <c r="I2054" s="62" t="str">
        <f t="array" ref="I2054">IF(F2054&lt;&gt;"",INDEX(tb_MainDatabase[Size],MATCH(F2054,tb_MainDatabase[Link],0)),"")</f>
        <v>10 ml.</v>
      </c>
      <c r="J2054" s="65">
        <v>1.0</v>
      </c>
      <c r="K2054" s="57">
        <f t="array" ref="K2054">IF(F2054&lt;&gt;"",INDEX(tb_MainDatabase[ราคา],MATCH(F2054,tb_MainDatabase[Link],0)),"")*J2054</f>
        <v>450</v>
      </c>
      <c r="L2054" s="65">
        <v>50.0</v>
      </c>
      <c r="M2054" s="57">
        <f t="shared" si="2"/>
        <v>400</v>
      </c>
      <c r="N2054" s="75">
        <f t="shared" si="3"/>
        <v>400</v>
      </c>
      <c r="O2054" s="77" t="s">
        <v>60</v>
      </c>
      <c r="P2054" s="78">
        <v>46161.0</v>
      </c>
      <c r="Q2054" s="80">
        <v>0.7611111111111111</v>
      </c>
      <c r="R2054" s="84" t="str">
        <f t="shared" si="4"/>
        <v>1779189324345923596</v>
      </c>
      <c r="S2054" s="84"/>
      <c r="T2054" s="48" t="s">
        <v>61</v>
      </c>
    </row>
    <row r="2055" ht="22.5" customHeight="1">
      <c r="A2055" s="41" t="s">
        <v>1219</v>
      </c>
      <c r="B2055" s="44">
        <v>46161.0</v>
      </c>
      <c r="C2055" s="46" t="s">
        <v>1192</v>
      </c>
      <c r="D2055" s="48" t="s">
        <v>3497</v>
      </c>
      <c r="E2055" s="51">
        <v>2.02600000000902E14</v>
      </c>
      <c r="F2055" s="53" t="s">
        <v>71</v>
      </c>
      <c r="G2055" s="57">
        <f t="array" ref="G2055">IF(F2055&lt;&gt;"",INDEX(tb_MainDatabase[Barcode],MATCH(F2055,tb_MainDatabase[Link],0)),"")</f>
        <v>8857128012010</v>
      </c>
      <c r="H2055" s="62" t="str">
        <f t="array" ref="H2055">IF(F2055&lt;&gt;"",INDEX(tb_MainDatabase[Grand],MATCH(F2055,tb_MainDatabase[Link],0)),"")</f>
        <v>EDP+</v>
      </c>
      <c r="I2055" s="62" t="str">
        <f t="array" ref="I2055">IF(F2055&lt;&gt;"",INDEX(tb_MainDatabase[Size],MATCH(F2055,tb_MainDatabase[Link],0)),"")</f>
        <v>30 ml.</v>
      </c>
      <c r="J2055" s="65">
        <v>1.0</v>
      </c>
      <c r="K2055" s="57">
        <f t="array" ref="K2055">IF(F2055&lt;&gt;"",INDEX(tb_MainDatabase[ราคา],MATCH(F2055,tb_MainDatabase[Link],0)),"")*J2055</f>
        <v>1890</v>
      </c>
      <c r="L2055" s="65">
        <v>100.0</v>
      </c>
      <c r="M2055" s="57">
        <f t="shared" si="2"/>
        <v>1790</v>
      </c>
      <c r="N2055" s="75">
        <f t="shared" si="3"/>
        <v>1790</v>
      </c>
      <c r="O2055" s="77" t="s">
        <v>133</v>
      </c>
      <c r="P2055" s="78">
        <v>46161.0</v>
      </c>
      <c r="Q2055" s="80">
        <v>0.7715277777777778</v>
      </c>
      <c r="R2055" s="84" t="str">
        <f t="shared" si="4"/>
        <v>1779190267255296013</v>
      </c>
      <c r="S2055" s="84"/>
      <c r="T2055" s="48" t="s">
        <v>61</v>
      </c>
    </row>
    <row r="2056" ht="22.5" customHeight="1">
      <c r="A2056" s="41" t="s">
        <v>1219</v>
      </c>
      <c r="B2056" s="44">
        <v>46161.0</v>
      </c>
      <c r="C2056" s="46" t="s">
        <v>1192</v>
      </c>
      <c r="D2056" s="48" t="s">
        <v>3497</v>
      </c>
      <c r="E2056" s="51">
        <v>2.02600000000902E14</v>
      </c>
      <c r="F2056" s="53" t="s">
        <v>372</v>
      </c>
      <c r="G2056" s="57">
        <f t="array" ref="G2056">IF(F2056&lt;&gt;"",INDEX(tb_MainDatabase[Barcode],MATCH(F2056,tb_MainDatabase[Link],0)),"")</f>
        <v>8857128012032</v>
      </c>
      <c r="H2056" s="62" t="str">
        <f t="array" ref="H2056">IF(F2056&lt;&gt;"",INDEX(tb_MainDatabase[Grand],MATCH(F2056,tb_MainDatabase[Link],0)),"")</f>
        <v>EDP</v>
      </c>
      <c r="I2056" s="62" t="str">
        <f t="array" ref="I2056">IF(F2056&lt;&gt;"",INDEX(tb_MainDatabase[Size],MATCH(F2056,tb_MainDatabase[Link],0)),"")</f>
        <v>10 ml.</v>
      </c>
      <c r="J2056" s="65">
        <v>1.0</v>
      </c>
      <c r="K2056" s="57">
        <f t="array" ref="K2056">IF(F2056&lt;&gt;"",INDEX(tb_MainDatabase[ราคา],MATCH(F2056,tb_MainDatabase[Link],0)),"")*J2056</f>
        <v>450</v>
      </c>
      <c r="L2056" s="65">
        <v>450.0</v>
      </c>
      <c r="M2056" s="57">
        <f t="shared" si="2"/>
        <v>0</v>
      </c>
      <c r="N2056" s="75">
        <f t="shared" si="3"/>
        <v>0</v>
      </c>
      <c r="O2056" s="77"/>
      <c r="P2056" s="107"/>
      <c r="Q2056" s="80"/>
      <c r="R2056" s="84">
        <f t="shared" si="4"/>
        <v>0</v>
      </c>
      <c r="S2056" s="84"/>
      <c r="T2056" s="84"/>
    </row>
    <row r="2057" ht="22.5" customHeight="1">
      <c r="A2057" s="41" t="s">
        <v>1219</v>
      </c>
      <c r="B2057" s="44">
        <v>46161.0</v>
      </c>
      <c r="C2057" s="46" t="s">
        <v>1192</v>
      </c>
      <c r="D2057" s="48" t="s">
        <v>3498</v>
      </c>
      <c r="E2057" s="51">
        <v>2.02600000000903E14</v>
      </c>
      <c r="F2057" s="53" t="s">
        <v>1211</v>
      </c>
      <c r="G2057" s="57">
        <f t="array" ref="G2057">IF(F2057&lt;&gt;"",INDEX(tb_MainDatabase[Barcode],MATCH(F2057,tb_MainDatabase[Link],0)),"")</f>
        <v>8857128011935</v>
      </c>
      <c r="H2057" s="62" t="str">
        <f t="array" ref="H2057">IF(F2057&lt;&gt;"",INDEX(tb_MainDatabase[Grand],MATCH(F2057,tb_MainDatabase[Link],0)),"")</f>
        <v>EDP</v>
      </c>
      <c r="I2057" s="62" t="str">
        <f t="array" ref="I2057">IF(F2057&lt;&gt;"",INDEX(tb_MainDatabase[Size],MATCH(F2057,tb_MainDatabase[Link],0)),"")</f>
        <v>30 ml.</v>
      </c>
      <c r="J2057" s="65">
        <v>1.0</v>
      </c>
      <c r="K2057" s="57">
        <f t="array" ref="K2057">IF(F2057&lt;&gt;"",INDEX(tb_MainDatabase[ราคา],MATCH(F2057,tb_MainDatabase[Link],0)),"")*J2057</f>
        <v>1290</v>
      </c>
      <c r="L2057" s="65">
        <v>100.0</v>
      </c>
      <c r="M2057" s="57">
        <f t="shared" si="2"/>
        <v>1190</v>
      </c>
      <c r="N2057" s="75">
        <f t="shared" si="3"/>
        <v>1590</v>
      </c>
      <c r="O2057" s="77" t="s">
        <v>370</v>
      </c>
      <c r="P2057" s="78">
        <v>46161.0</v>
      </c>
      <c r="Q2057" s="80">
        <v>0.8409722222222222</v>
      </c>
      <c r="R2057" s="84" t="str">
        <f t="shared" si="4"/>
        <v>1779195656490309028</v>
      </c>
      <c r="S2057" s="84"/>
      <c r="T2057" s="48" t="s">
        <v>67</v>
      </c>
    </row>
    <row r="2058" ht="22.5" customHeight="1">
      <c r="A2058" s="41" t="s">
        <v>1219</v>
      </c>
      <c r="B2058" s="44">
        <v>46161.0</v>
      </c>
      <c r="C2058" s="46" t="s">
        <v>1192</v>
      </c>
      <c r="D2058" s="48" t="s">
        <v>3498</v>
      </c>
      <c r="E2058" s="51">
        <v>2.02600000000903E14</v>
      </c>
      <c r="F2058" s="53" t="s">
        <v>372</v>
      </c>
      <c r="G2058" s="57">
        <f t="array" ref="G2058">IF(F2058&lt;&gt;"",INDEX(tb_MainDatabase[Barcode],MATCH(F2058,tb_MainDatabase[Link],0)),"")</f>
        <v>8857128012032</v>
      </c>
      <c r="H2058" s="62" t="str">
        <f t="array" ref="H2058">IF(F2058&lt;&gt;"",INDEX(tb_MainDatabase[Grand],MATCH(F2058,tb_MainDatabase[Link],0)),"")</f>
        <v>EDP</v>
      </c>
      <c r="I2058" s="62" t="str">
        <f t="array" ref="I2058">IF(F2058&lt;&gt;"",INDEX(tb_MainDatabase[Size],MATCH(F2058,tb_MainDatabase[Link],0)),"")</f>
        <v>10 ml.</v>
      </c>
      <c r="J2058" s="65">
        <v>1.0</v>
      </c>
      <c r="K2058" s="57">
        <f t="array" ref="K2058">IF(F2058&lt;&gt;"",INDEX(tb_MainDatabase[ราคา],MATCH(F2058,tb_MainDatabase[Link],0)),"")*J2058</f>
        <v>450</v>
      </c>
      <c r="L2058" s="65">
        <v>50.0</v>
      </c>
      <c r="M2058" s="57">
        <f t="shared" si="2"/>
        <v>400</v>
      </c>
      <c r="N2058" s="75">
        <f t="shared" si="3"/>
        <v>0</v>
      </c>
      <c r="O2058" s="77"/>
      <c r="P2058" s="107"/>
      <c r="Q2058" s="80"/>
      <c r="R2058" s="84">
        <f t="shared" si="4"/>
        <v>0</v>
      </c>
      <c r="S2058" s="84"/>
      <c r="T2058" s="84"/>
    </row>
    <row r="2059" ht="22.5" customHeight="1">
      <c r="A2059" s="41" t="s">
        <v>1219</v>
      </c>
      <c r="B2059" s="44">
        <v>46161.0</v>
      </c>
      <c r="C2059" s="46" t="s">
        <v>1192</v>
      </c>
      <c r="D2059" s="48" t="s">
        <v>3498</v>
      </c>
      <c r="E2059" s="51">
        <v>2.02600000000903E14</v>
      </c>
      <c r="F2059" s="53" t="s">
        <v>86</v>
      </c>
      <c r="G2059" s="57">
        <f t="array" ref="G2059">IF(F2059&lt;&gt;"",INDEX(tb_MainDatabase[Barcode],MATCH(F2059,tb_MainDatabase[Link],0)),"")</f>
        <v>8857128012041</v>
      </c>
      <c r="H2059" s="62" t="str">
        <f t="array" ref="H2059">IF(F2059&lt;&gt;"",INDEX(tb_MainDatabase[Grand],MATCH(F2059,tb_MainDatabase[Link],0)),"")</f>
        <v>EDP</v>
      </c>
      <c r="I2059" s="62" t="str">
        <f t="array" ref="I2059">IF(F2059&lt;&gt;"",INDEX(tb_MainDatabase[Size],MATCH(F2059,tb_MainDatabase[Link],0)),"")</f>
        <v>10 ml.</v>
      </c>
      <c r="J2059" s="65">
        <v>1.0</v>
      </c>
      <c r="K2059" s="57">
        <f t="array" ref="K2059">IF(F2059&lt;&gt;"",INDEX(tb_MainDatabase[ราคา],MATCH(F2059,tb_MainDatabase[Link],0)),"")*J2059</f>
        <v>450</v>
      </c>
      <c r="L2059" s="65">
        <v>450.0</v>
      </c>
      <c r="M2059" s="57">
        <f t="shared" si="2"/>
        <v>0</v>
      </c>
      <c r="N2059" s="75">
        <f t="shared" si="3"/>
        <v>0</v>
      </c>
      <c r="O2059" s="77"/>
      <c r="P2059" s="107"/>
      <c r="Q2059" s="80"/>
      <c r="R2059" s="84">
        <f t="shared" si="4"/>
        <v>0</v>
      </c>
      <c r="S2059" s="84"/>
      <c r="T2059" s="84"/>
    </row>
    <row r="2060" ht="22.5" customHeight="1">
      <c r="A2060" s="41" t="s">
        <v>1219</v>
      </c>
      <c r="B2060" s="44">
        <v>46162.0</v>
      </c>
      <c r="C2060" s="46" t="s">
        <v>1192</v>
      </c>
      <c r="D2060" s="48" t="s">
        <v>3499</v>
      </c>
      <c r="E2060" s="51">
        <v>2.02600000000904E14</v>
      </c>
      <c r="F2060" s="53" t="s">
        <v>2320</v>
      </c>
      <c r="G2060" s="108">
        <f t="array" ref="G2060">IF(F2060&lt;&gt;"",INDEX(tb_MainDatabase[Barcode],MATCH(F2060,tb_MainDatabase[Link],0)),"")</f>
        <v>8857128011638</v>
      </c>
      <c r="H2060" s="62" t="str">
        <f t="array" ref="H2060">IF(F2060&lt;&gt;"",INDEX(tb_MainDatabase[Grand],MATCH(F2060,tb_MainDatabase[Link],0)),"")</f>
        <v>EDP</v>
      </c>
      <c r="I2060" s="62" t="str">
        <f t="array" ref="I2060">IF(F2060&lt;&gt;"",INDEX(tb_MainDatabase[Size],MATCH(F2060,tb_MainDatabase[Link],0)),"")</f>
        <v>50 ml.</v>
      </c>
      <c r="J2060" s="65">
        <v>1.0</v>
      </c>
      <c r="K2060" s="57">
        <f t="array" ref="K2060">IF(F2060&lt;&gt;"",INDEX(tb_MainDatabase[ราคา],MATCH(F2060,tb_MainDatabase[Link],0)),"")*J2060</f>
        <v>1890</v>
      </c>
      <c r="L2060" s="65">
        <v>200.0</v>
      </c>
      <c r="M2060" s="57">
        <f t="shared" si="2"/>
        <v>1690</v>
      </c>
      <c r="N2060" s="75">
        <f t="shared" si="3"/>
        <v>3380</v>
      </c>
      <c r="O2060" s="77" t="s">
        <v>370</v>
      </c>
      <c r="P2060" s="78">
        <v>46162.0</v>
      </c>
      <c r="Q2060" s="80">
        <v>0.5006944444444444</v>
      </c>
      <c r="R2060" s="84" t="str">
        <f t="shared" si="4"/>
        <v>1779253221464297949</v>
      </c>
      <c r="S2060" s="84"/>
      <c r="T2060" s="48" t="s">
        <v>67</v>
      </c>
    </row>
    <row r="2061" ht="22.5" customHeight="1">
      <c r="A2061" s="41" t="s">
        <v>1219</v>
      </c>
      <c r="B2061" s="44">
        <v>46162.0</v>
      </c>
      <c r="C2061" s="46" t="s">
        <v>1192</v>
      </c>
      <c r="D2061" s="48" t="s">
        <v>3499</v>
      </c>
      <c r="E2061" s="51">
        <v>2.02600000000904E14</v>
      </c>
      <c r="F2061" s="53" t="s">
        <v>96</v>
      </c>
      <c r="G2061" s="57">
        <f t="array" ref="G2061">IF(F2061&lt;&gt;"",INDEX(tb_MainDatabase[Barcode],MATCH(F2061,tb_MainDatabase[Link],0)),"")</f>
        <v>8857128012019</v>
      </c>
      <c r="H2061" s="62" t="str">
        <f t="array" ref="H2061">IF(F2061&lt;&gt;"",INDEX(tb_MainDatabase[Grand],MATCH(F2061,tb_MainDatabase[Link],0)),"")</f>
        <v>EDP</v>
      </c>
      <c r="I2061" s="62" t="str">
        <f t="array" ref="I2061">IF(F2061&lt;&gt;"",INDEX(tb_MainDatabase[Size],MATCH(F2061,tb_MainDatabase[Link],0)),"")</f>
        <v>50 ml.</v>
      </c>
      <c r="J2061" s="65">
        <v>1.0</v>
      </c>
      <c r="K2061" s="57">
        <f t="array" ref="K2061">IF(F2061&lt;&gt;"",INDEX(tb_MainDatabase[ราคา],MATCH(F2061,tb_MainDatabase[Link],0)),"")*J2061</f>
        <v>1890</v>
      </c>
      <c r="L2061" s="65">
        <v>200.0</v>
      </c>
      <c r="M2061" s="57">
        <f t="shared" si="2"/>
        <v>1690</v>
      </c>
      <c r="N2061" s="75">
        <f t="shared" si="3"/>
        <v>0</v>
      </c>
      <c r="O2061" s="77"/>
      <c r="P2061" s="107"/>
      <c r="Q2061" s="80"/>
      <c r="R2061" s="84">
        <f t="shared" si="4"/>
        <v>0</v>
      </c>
      <c r="S2061" s="84"/>
      <c r="T2061" s="84"/>
    </row>
    <row r="2062" ht="22.5" customHeight="1">
      <c r="A2062" s="41" t="s">
        <v>1219</v>
      </c>
      <c r="B2062" s="44">
        <v>46162.0</v>
      </c>
      <c r="C2062" s="46" t="s">
        <v>1192</v>
      </c>
      <c r="D2062" s="48" t="s">
        <v>3499</v>
      </c>
      <c r="E2062" s="51">
        <v>2.02600000000904E14</v>
      </c>
      <c r="F2062" s="53" t="s">
        <v>1796</v>
      </c>
      <c r="G2062" s="108">
        <f t="array" ref="G2062">IF(F2062&lt;&gt;"",INDEX(tb_MainDatabase[Barcode],MATCH(F2062,tb_MainDatabase[Link],0)),"")</f>
        <v>8857128012154</v>
      </c>
      <c r="H2062" s="62" t="str">
        <f t="array" ref="H2062">IF(F2062&lt;&gt;"",INDEX(tb_MainDatabase[Grand],MATCH(F2062,tb_MainDatabase[Link],0)),"")</f>
        <v>EDP</v>
      </c>
      <c r="I2062" s="62" t="str">
        <f t="array" ref="I2062">IF(F2062&lt;&gt;"",INDEX(tb_MainDatabase[Size],MATCH(F2062,tb_MainDatabase[Link],0)),"")</f>
        <v>10 ml.</v>
      </c>
      <c r="J2062" s="65">
        <v>2.0</v>
      </c>
      <c r="K2062" s="57">
        <f t="array" ref="K2062">IF(F2062&lt;&gt;"",INDEX(tb_MainDatabase[ราคา],MATCH(F2062,tb_MainDatabase[Link],0)),"")*J2062</f>
        <v>900</v>
      </c>
      <c r="L2062" s="65">
        <v>450.0</v>
      </c>
      <c r="M2062" s="57">
        <f t="shared" si="2"/>
        <v>0</v>
      </c>
      <c r="N2062" s="75">
        <f t="shared" si="3"/>
        <v>0</v>
      </c>
      <c r="O2062" s="77"/>
      <c r="P2062" s="107"/>
      <c r="Q2062" s="80"/>
      <c r="R2062" s="84">
        <f t="shared" si="4"/>
        <v>0</v>
      </c>
      <c r="S2062" s="84"/>
      <c r="T2062" s="84"/>
    </row>
    <row r="2063" ht="22.5" customHeight="1">
      <c r="A2063" s="41" t="s">
        <v>1219</v>
      </c>
      <c r="B2063" s="44">
        <v>46162.0</v>
      </c>
      <c r="C2063" s="46" t="s">
        <v>1192</v>
      </c>
      <c r="D2063" s="48" t="s">
        <v>3500</v>
      </c>
      <c r="E2063" s="51">
        <v>2.02600000000905E14</v>
      </c>
      <c r="F2063" s="53" t="s">
        <v>77</v>
      </c>
      <c r="G2063" s="57">
        <f t="array" ref="G2063">IF(F2063&lt;&gt;"",INDEX(tb_MainDatabase[Barcode],MATCH(F2063,tb_MainDatabase[Link],0)),"")</f>
        <v>8857128012030</v>
      </c>
      <c r="H2063" s="62" t="str">
        <f t="array" ref="H2063">IF(F2063&lt;&gt;"",INDEX(tb_MainDatabase[Grand],MATCH(F2063,tb_MainDatabase[Link],0)),"")</f>
        <v>EDP</v>
      </c>
      <c r="I2063" s="62" t="str">
        <f t="array" ref="I2063">IF(F2063&lt;&gt;"",INDEX(tb_MainDatabase[Size],MATCH(F2063,tb_MainDatabase[Link],0)),"")</f>
        <v>10 ml.</v>
      </c>
      <c r="J2063" s="65">
        <v>1.0</v>
      </c>
      <c r="K2063" s="57">
        <f t="array" ref="K2063">IF(F2063&lt;&gt;"",INDEX(tb_MainDatabase[ราคา],MATCH(F2063,tb_MainDatabase[Link],0)),"")*J2063</f>
        <v>450</v>
      </c>
      <c r="L2063" s="65">
        <v>50.0</v>
      </c>
      <c r="M2063" s="57">
        <f t="shared" si="2"/>
        <v>400</v>
      </c>
      <c r="N2063" s="75">
        <f t="shared" si="3"/>
        <v>400</v>
      </c>
      <c r="O2063" s="77" t="s">
        <v>370</v>
      </c>
      <c r="P2063" s="78">
        <v>46162.0</v>
      </c>
      <c r="Q2063" s="80">
        <v>0.5611111111111111</v>
      </c>
      <c r="R2063" s="84" t="str">
        <f t="shared" si="4"/>
        <v>1779258476827961057</v>
      </c>
      <c r="S2063" s="84"/>
      <c r="T2063" s="48" t="s">
        <v>67</v>
      </c>
    </row>
    <row r="2064" ht="22.5" customHeight="1">
      <c r="A2064" s="41" t="s">
        <v>1219</v>
      </c>
      <c r="B2064" s="44">
        <v>46162.0</v>
      </c>
      <c r="C2064" s="46" t="s">
        <v>1192</v>
      </c>
      <c r="D2064" s="48" t="s">
        <v>3501</v>
      </c>
      <c r="E2064" s="51">
        <v>2.02600000000906E14</v>
      </c>
      <c r="F2064" s="53" t="s">
        <v>94</v>
      </c>
      <c r="G2064" s="57">
        <f t="array" ref="G2064">IF(F2064&lt;&gt;"",INDEX(tb_MainDatabase[Barcode],MATCH(F2064,tb_MainDatabase[Link],0)),"")</f>
        <v>8857128012039</v>
      </c>
      <c r="H2064" s="62" t="str">
        <f t="array" ref="H2064">IF(F2064&lt;&gt;"",INDEX(tb_MainDatabase[Grand],MATCH(F2064,tb_MainDatabase[Link],0)),"")</f>
        <v>EDP</v>
      </c>
      <c r="I2064" s="62" t="str">
        <f t="array" ref="I2064">IF(F2064&lt;&gt;"",INDEX(tb_MainDatabase[Size],MATCH(F2064,tb_MainDatabase[Link],0)),"")</f>
        <v>10 ml.</v>
      </c>
      <c r="J2064" s="65">
        <v>1.0</v>
      </c>
      <c r="K2064" s="57">
        <f t="array" ref="K2064">IF(F2064&lt;&gt;"",INDEX(tb_MainDatabase[ราคา],MATCH(F2064,tb_MainDatabase[Link],0)),"")*J2064</f>
        <v>450</v>
      </c>
      <c r="L2064" s="65">
        <v>50.0</v>
      </c>
      <c r="M2064" s="57">
        <f t="shared" si="2"/>
        <v>400</v>
      </c>
      <c r="N2064" s="75">
        <f t="shared" si="3"/>
        <v>400</v>
      </c>
      <c r="O2064" s="77" t="s">
        <v>133</v>
      </c>
      <c r="P2064" s="78">
        <v>46162.0</v>
      </c>
      <c r="Q2064" s="80">
        <v>0.5722222222222222</v>
      </c>
      <c r="R2064" s="84" t="str">
        <f t="shared" si="4"/>
        <v>1779259461652416933</v>
      </c>
      <c r="S2064" s="84"/>
      <c r="T2064" s="48" t="s">
        <v>67</v>
      </c>
    </row>
    <row r="2065" ht="22.5" customHeight="1">
      <c r="A2065" s="41" t="s">
        <v>1219</v>
      </c>
      <c r="B2065" s="44">
        <v>46162.0</v>
      </c>
      <c r="C2065" s="46" t="s">
        <v>1192</v>
      </c>
      <c r="D2065" s="48" t="s">
        <v>3502</v>
      </c>
      <c r="E2065" s="51">
        <v>2.02600000000907E14</v>
      </c>
      <c r="F2065" s="53" t="s">
        <v>129</v>
      </c>
      <c r="G2065" s="57">
        <f t="array" ref="G2065">IF(F2065&lt;&gt;"",INDEX(tb_MainDatabase[Barcode],MATCH(F2065,tb_MainDatabase[Link],0)),"")</f>
        <v>8857128012034</v>
      </c>
      <c r="H2065" s="62" t="str">
        <f t="array" ref="H2065">IF(F2065&lt;&gt;"",INDEX(tb_MainDatabase[Grand],MATCH(F2065,tb_MainDatabase[Link],0)),"")</f>
        <v>EDP</v>
      </c>
      <c r="I2065" s="62" t="str">
        <f t="array" ref="I2065">IF(F2065&lt;&gt;"",INDEX(tb_MainDatabase[Size],MATCH(F2065,tb_MainDatabase[Link],0)),"")</f>
        <v>10 ml.</v>
      </c>
      <c r="J2065" s="65">
        <v>1.0</v>
      </c>
      <c r="K2065" s="57">
        <f t="array" ref="K2065">IF(F2065&lt;&gt;"",INDEX(tb_MainDatabase[ราคา],MATCH(F2065,tb_MainDatabase[Link],0)),"")*J2065</f>
        <v>450</v>
      </c>
      <c r="L2065" s="65">
        <v>50.0</v>
      </c>
      <c r="M2065" s="57">
        <f t="shared" si="2"/>
        <v>400</v>
      </c>
      <c r="N2065" s="75">
        <f t="shared" si="3"/>
        <v>400</v>
      </c>
      <c r="O2065" s="77" t="s">
        <v>133</v>
      </c>
      <c r="P2065" s="78">
        <v>46162.0</v>
      </c>
      <c r="Q2065" s="80">
        <v>0.5736111111111111</v>
      </c>
      <c r="R2065" s="84" t="str">
        <f t="shared" si="4"/>
        <v>1779259564283377285</v>
      </c>
      <c r="S2065" s="84"/>
      <c r="T2065" s="48" t="s">
        <v>67</v>
      </c>
    </row>
    <row r="2066" ht="22.5" customHeight="1">
      <c r="A2066" s="41" t="s">
        <v>1219</v>
      </c>
      <c r="B2066" s="44">
        <v>46162.0</v>
      </c>
      <c r="C2066" s="46" t="s">
        <v>1192</v>
      </c>
      <c r="D2066" s="48" t="s">
        <v>3503</v>
      </c>
      <c r="E2066" s="51">
        <v>2.02600000000908E14</v>
      </c>
      <c r="F2066" s="53" t="s">
        <v>141</v>
      </c>
      <c r="G2066" s="57">
        <f t="array" ref="G2066">IF(F2066&lt;&gt;"",INDEX(tb_MainDatabase[Barcode],MATCH(F2066,tb_MainDatabase[Link],0)),"")</f>
        <v>8857128012037</v>
      </c>
      <c r="H2066" s="62" t="str">
        <f t="array" ref="H2066">IF(F2066&lt;&gt;"",INDEX(tb_MainDatabase[Grand],MATCH(F2066,tb_MainDatabase[Link],0)),"")</f>
        <v>EDP</v>
      </c>
      <c r="I2066" s="62" t="str">
        <f t="array" ref="I2066">IF(F2066&lt;&gt;"",INDEX(tb_MainDatabase[Size],MATCH(F2066,tb_MainDatabase[Link],0)),"")</f>
        <v>10 ml.</v>
      </c>
      <c r="J2066" s="65">
        <v>1.0</v>
      </c>
      <c r="K2066" s="57">
        <f t="array" ref="K2066">IF(F2066&lt;&gt;"",INDEX(tb_MainDatabase[ราคา],MATCH(F2066,tb_MainDatabase[Link],0)),"")*J2066</f>
        <v>450</v>
      </c>
      <c r="L2066" s="65">
        <v>50.0</v>
      </c>
      <c r="M2066" s="57">
        <f t="shared" si="2"/>
        <v>400</v>
      </c>
      <c r="N2066" s="75">
        <f t="shared" si="3"/>
        <v>400</v>
      </c>
      <c r="O2066" s="77" t="s">
        <v>370</v>
      </c>
      <c r="P2066" s="78">
        <v>46162.0</v>
      </c>
      <c r="Q2066" s="80">
        <v>0.6368055555555555</v>
      </c>
      <c r="R2066" s="84" t="str">
        <f t="shared" si="4"/>
        <v>1779264868075697810</v>
      </c>
      <c r="S2066" s="84"/>
      <c r="T2066" s="48" t="s">
        <v>67</v>
      </c>
    </row>
    <row r="2067" ht="22.5" customHeight="1">
      <c r="A2067" s="41" t="s">
        <v>1219</v>
      </c>
      <c r="B2067" s="44">
        <v>46162.0</v>
      </c>
      <c r="C2067" s="46" t="s">
        <v>1192</v>
      </c>
      <c r="D2067" s="48" t="s">
        <v>3504</v>
      </c>
      <c r="E2067" s="51">
        <v>2.02600000000909E14</v>
      </c>
      <c r="F2067" s="53" t="s">
        <v>136</v>
      </c>
      <c r="G2067" s="57">
        <f t="array" ref="G2067">IF(F2067&lt;&gt;"",INDEX(tb_MainDatabase[Barcode],MATCH(F2067,tb_MainDatabase[Link],0)),"")</f>
        <v>8857128011904</v>
      </c>
      <c r="H2067" s="62" t="str">
        <f t="array" ref="H2067">IF(F2067&lt;&gt;"",INDEX(tb_MainDatabase[Grand],MATCH(F2067,tb_MainDatabase[Link],0)),"")</f>
        <v>EDP</v>
      </c>
      <c r="I2067" s="62" t="str">
        <f t="array" ref="I2067">IF(F2067&lt;&gt;"",INDEX(tb_MainDatabase[Size],MATCH(F2067,tb_MainDatabase[Link],0)),"")</f>
        <v>30 ml.</v>
      </c>
      <c r="J2067" s="65">
        <v>1.0</v>
      </c>
      <c r="K2067" s="57">
        <f t="array" ref="K2067">IF(F2067&lt;&gt;"",INDEX(tb_MainDatabase[ราคา],MATCH(F2067,tb_MainDatabase[Link],0)),"")*J2067</f>
        <v>1290</v>
      </c>
      <c r="L2067" s="65">
        <v>100.0</v>
      </c>
      <c r="M2067" s="57">
        <f t="shared" si="2"/>
        <v>1190</v>
      </c>
      <c r="N2067" s="75">
        <f t="shared" si="3"/>
        <v>2380</v>
      </c>
      <c r="O2067" s="77" t="s">
        <v>60</v>
      </c>
      <c r="P2067" s="78">
        <v>46162.0</v>
      </c>
      <c r="Q2067" s="80">
        <v>0.7631944444444444</v>
      </c>
      <c r="R2067" s="84" t="str">
        <f t="shared" si="4"/>
        <v>1779275886131841732</v>
      </c>
      <c r="S2067" s="84"/>
      <c r="T2067" s="48" t="s">
        <v>61</v>
      </c>
    </row>
    <row r="2068" ht="22.5" customHeight="1">
      <c r="A2068" s="41" t="s">
        <v>1219</v>
      </c>
      <c r="B2068" s="44">
        <v>46162.0</v>
      </c>
      <c r="C2068" s="46" t="s">
        <v>1192</v>
      </c>
      <c r="D2068" s="48" t="s">
        <v>3504</v>
      </c>
      <c r="E2068" s="51">
        <v>2.02600000000909E14</v>
      </c>
      <c r="F2068" s="53" t="s">
        <v>1211</v>
      </c>
      <c r="G2068" s="57">
        <f t="array" ref="G2068">IF(F2068&lt;&gt;"",INDEX(tb_MainDatabase[Barcode],MATCH(F2068,tb_MainDatabase[Link],0)),"")</f>
        <v>8857128011935</v>
      </c>
      <c r="H2068" s="62" t="str">
        <f t="array" ref="H2068">IF(F2068&lt;&gt;"",INDEX(tb_MainDatabase[Grand],MATCH(F2068,tb_MainDatabase[Link],0)),"")</f>
        <v>EDP</v>
      </c>
      <c r="I2068" s="62" t="str">
        <f t="array" ref="I2068">IF(F2068&lt;&gt;"",INDEX(tb_MainDatabase[Size],MATCH(F2068,tb_MainDatabase[Link],0)),"")</f>
        <v>30 ml.</v>
      </c>
      <c r="J2068" s="65">
        <v>1.0</v>
      </c>
      <c r="K2068" s="57">
        <f t="array" ref="K2068">IF(F2068&lt;&gt;"",INDEX(tb_MainDatabase[ราคา],MATCH(F2068,tb_MainDatabase[Link],0)),"")*J2068</f>
        <v>1290</v>
      </c>
      <c r="L2068" s="65">
        <v>100.0</v>
      </c>
      <c r="M2068" s="57">
        <f t="shared" si="2"/>
        <v>1190</v>
      </c>
      <c r="N2068" s="75">
        <f t="shared" si="3"/>
        <v>0</v>
      </c>
      <c r="O2068" s="77"/>
      <c r="P2068" s="107"/>
      <c r="Q2068" s="80"/>
      <c r="R2068" s="84">
        <f t="shared" si="4"/>
        <v>0</v>
      </c>
      <c r="S2068" s="84"/>
      <c r="T2068" s="84"/>
    </row>
    <row r="2069" ht="22.5" customHeight="1">
      <c r="A2069" s="41" t="s">
        <v>1219</v>
      </c>
      <c r="B2069" s="44">
        <v>46162.0</v>
      </c>
      <c r="C2069" s="46" t="s">
        <v>1192</v>
      </c>
      <c r="D2069" s="48" t="s">
        <v>3504</v>
      </c>
      <c r="E2069" s="51">
        <v>2.02600000000909E14</v>
      </c>
      <c r="F2069" s="53" t="s">
        <v>120</v>
      </c>
      <c r="G2069" s="108">
        <f t="array" ref="G2069">IF(F2069&lt;&gt;"",INDEX(tb_MainDatabase[Barcode],MATCH(F2069,tb_MainDatabase[Link],0)),"")</f>
        <v>8857128012160</v>
      </c>
      <c r="H2069" s="62" t="str">
        <f t="array" ref="H2069">IF(F2069&lt;&gt;"",INDEX(tb_MainDatabase[Grand],MATCH(F2069,tb_MainDatabase[Link],0)),"")</f>
        <v>EDP</v>
      </c>
      <c r="I2069" s="62" t="str">
        <f t="array" ref="I2069">IF(F2069&lt;&gt;"",INDEX(tb_MainDatabase[Size],MATCH(F2069,tb_MainDatabase[Link],0)),"")</f>
        <v>10 ml.</v>
      </c>
      <c r="J2069" s="65">
        <v>1.0</v>
      </c>
      <c r="K2069" s="57">
        <f t="array" ref="K2069">IF(F2069&lt;&gt;"",INDEX(tb_MainDatabase[ราคา],MATCH(F2069,tb_MainDatabase[Link],0)),"")*J2069</f>
        <v>450</v>
      </c>
      <c r="L2069" s="65">
        <v>450.0</v>
      </c>
      <c r="M2069" s="57">
        <f t="shared" si="2"/>
        <v>0</v>
      </c>
      <c r="N2069" s="75">
        <f t="shared" si="3"/>
        <v>0</v>
      </c>
      <c r="O2069" s="77"/>
      <c r="P2069" s="107"/>
      <c r="Q2069" s="80"/>
      <c r="R2069" s="84">
        <f t="shared" si="4"/>
        <v>0</v>
      </c>
      <c r="S2069" s="84"/>
      <c r="T2069" s="84"/>
    </row>
    <row r="2070" ht="22.5" customHeight="1">
      <c r="A2070" s="41" t="s">
        <v>1219</v>
      </c>
      <c r="B2070" s="44">
        <v>46163.0</v>
      </c>
      <c r="C2070" s="46" t="s">
        <v>1192</v>
      </c>
      <c r="D2070" s="48" t="s">
        <v>3505</v>
      </c>
      <c r="E2070" s="51">
        <v>2.0260000000091E14</v>
      </c>
      <c r="F2070" s="53" t="s">
        <v>81</v>
      </c>
      <c r="G2070" s="57">
        <f t="array" ref="G2070">IF(F2070&lt;&gt;"",INDEX(tb_MainDatabase[Barcode],MATCH(F2070,tb_MainDatabase[Link],0)),"")</f>
        <v>8857128011119</v>
      </c>
      <c r="H2070" s="62" t="str">
        <f t="array" ref="H2070">IF(F2070&lt;&gt;"",INDEX(tb_MainDatabase[Grand],MATCH(F2070,tb_MainDatabase[Link],0)),"")</f>
        <v>EDP</v>
      </c>
      <c r="I2070" s="62" t="str">
        <f t="array" ref="I2070">IF(F2070&lt;&gt;"",INDEX(tb_MainDatabase[Size],MATCH(F2070,tb_MainDatabase[Link],0)),"")</f>
        <v>50 ml.</v>
      </c>
      <c r="J2070" s="65">
        <v>1.0</v>
      </c>
      <c r="K2070" s="57">
        <f t="array" ref="K2070">IF(F2070&lt;&gt;"",INDEX(tb_MainDatabase[ราคา],MATCH(F2070,tb_MainDatabase[Link],0)),"")*J2070</f>
        <v>1890</v>
      </c>
      <c r="L2070" s="65">
        <v>200.0</v>
      </c>
      <c r="M2070" s="57">
        <f t="shared" si="2"/>
        <v>1690</v>
      </c>
      <c r="N2070" s="75">
        <f t="shared" si="3"/>
        <v>3480</v>
      </c>
      <c r="O2070" s="77" t="s">
        <v>370</v>
      </c>
      <c r="P2070" s="78">
        <v>46163.0</v>
      </c>
      <c r="Q2070" s="80">
        <v>0.5986111111111111</v>
      </c>
      <c r="R2070" s="84" t="str">
        <f t="shared" si="4"/>
        <v>1779348075324358008</v>
      </c>
      <c r="S2070" s="84"/>
      <c r="T2070" s="48" t="s">
        <v>67</v>
      </c>
    </row>
    <row r="2071" ht="22.5" customHeight="1">
      <c r="A2071" s="41" t="s">
        <v>1219</v>
      </c>
      <c r="B2071" s="44">
        <v>46163.0</v>
      </c>
      <c r="C2071" s="46" t="s">
        <v>1192</v>
      </c>
      <c r="D2071" s="48" t="s">
        <v>3505</v>
      </c>
      <c r="E2071" s="51">
        <v>2.0260000000091E14</v>
      </c>
      <c r="F2071" s="53" t="s">
        <v>3111</v>
      </c>
      <c r="G2071" s="57">
        <f t="array" ref="G2071">IF(F2071&lt;&gt;"",INDEX(tb_MainDatabase[Barcode],MATCH(F2071,tb_MainDatabase[Link],0)),"")</f>
        <v>8857128012009</v>
      </c>
      <c r="H2071" s="62" t="str">
        <f t="array" ref="H2071">IF(F2071&lt;&gt;"",INDEX(tb_MainDatabase[Grand],MATCH(F2071,tb_MainDatabase[Link],0)),"")</f>
        <v>EDP+</v>
      </c>
      <c r="I2071" s="62" t="str">
        <f t="array" ref="I2071">IF(F2071&lt;&gt;"",INDEX(tb_MainDatabase[Size],MATCH(F2071,tb_MainDatabase[Link],0)),"")</f>
        <v>30 ml.</v>
      </c>
      <c r="J2071" s="65">
        <v>1.0</v>
      </c>
      <c r="K2071" s="57">
        <f t="array" ref="K2071">IF(F2071&lt;&gt;"",INDEX(tb_MainDatabase[ราคา],MATCH(F2071,tb_MainDatabase[Link],0)),"")*J2071</f>
        <v>1890</v>
      </c>
      <c r="L2071" s="65">
        <v>100.0</v>
      </c>
      <c r="M2071" s="57">
        <f t="shared" si="2"/>
        <v>1790</v>
      </c>
      <c r="N2071" s="75">
        <f t="shared" si="3"/>
        <v>0</v>
      </c>
      <c r="O2071" s="77"/>
      <c r="P2071" s="107"/>
      <c r="Q2071" s="80"/>
      <c r="R2071" s="84">
        <f t="shared" si="4"/>
        <v>0</v>
      </c>
      <c r="S2071" s="84"/>
      <c r="T2071" s="84"/>
    </row>
    <row r="2072" ht="22.5" customHeight="1">
      <c r="A2072" s="41" t="s">
        <v>1219</v>
      </c>
      <c r="B2072" s="44">
        <v>46163.0</v>
      </c>
      <c r="C2072" s="46" t="s">
        <v>1192</v>
      </c>
      <c r="D2072" s="48" t="s">
        <v>3505</v>
      </c>
      <c r="E2072" s="51">
        <v>2.0260000000091E14</v>
      </c>
      <c r="F2072" s="53" t="s">
        <v>129</v>
      </c>
      <c r="G2072" s="57">
        <f t="array" ref="G2072">IF(F2072&lt;&gt;"",INDEX(tb_MainDatabase[Barcode],MATCH(F2072,tb_MainDatabase[Link],0)),"")</f>
        <v>8857128012034</v>
      </c>
      <c r="H2072" s="62" t="str">
        <f t="array" ref="H2072">IF(F2072&lt;&gt;"",INDEX(tb_MainDatabase[Grand],MATCH(F2072,tb_MainDatabase[Link],0)),"")</f>
        <v>EDP</v>
      </c>
      <c r="I2072" s="62" t="str">
        <f t="array" ref="I2072">IF(F2072&lt;&gt;"",INDEX(tb_MainDatabase[Size],MATCH(F2072,tb_MainDatabase[Link],0)),"")</f>
        <v>10 ml.</v>
      </c>
      <c r="J2072" s="65">
        <v>1.0</v>
      </c>
      <c r="K2072" s="57">
        <f t="array" ref="K2072">IF(F2072&lt;&gt;"",INDEX(tb_MainDatabase[ราคา],MATCH(F2072,tb_MainDatabase[Link],0)),"")*J2072</f>
        <v>450</v>
      </c>
      <c r="L2072" s="65">
        <v>450.0</v>
      </c>
      <c r="M2072" s="57">
        <f t="shared" si="2"/>
        <v>0</v>
      </c>
      <c r="N2072" s="75">
        <f t="shared" si="3"/>
        <v>0</v>
      </c>
      <c r="O2072" s="77"/>
      <c r="P2072" s="107"/>
      <c r="Q2072" s="80"/>
      <c r="R2072" s="84">
        <f t="shared" si="4"/>
        <v>0</v>
      </c>
      <c r="S2072" s="84"/>
      <c r="T2072" s="84"/>
    </row>
    <row r="2073" ht="22.5" customHeight="1">
      <c r="A2073" s="41" t="s">
        <v>1219</v>
      </c>
      <c r="B2073" s="44">
        <v>46163.0</v>
      </c>
      <c r="C2073" s="46" t="s">
        <v>1192</v>
      </c>
      <c r="D2073" s="48" t="s">
        <v>3505</v>
      </c>
      <c r="E2073" s="51">
        <v>2.0260000000091E14</v>
      </c>
      <c r="F2073" s="53" t="s">
        <v>612</v>
      </c>
      <c r="G2073" s="108">
        <f t="array" ref="G2073">IF(F2073&lt;&gt;"",INDEX(tb_MainDatabase[Barcode],MATCH(F2073,tb_MainDatabase[Link],0)),"")</f>
        <v>8857128012163</v>
      </c>
      <c r="H2073" s="62" t="str">
        <f t="array" ref="H2073">IF(F2073&lt;&gt;"",INDEX(tb_MainDatabase[Grand],MATCH(F2073,tb_MainDatabase[Link],0)),"")</f>
        <v>EDP</v>
      </c>
      <c r="I2073" s="62" t="str">
        <f t="array" ref="I2073">IF(F2073&lt;&gt;"",INDEX(tb_MainDatabase[Size],MATCH(F2073,tb_MainDatabase[Link],0)),"")</f>
        <v>10 ml.</v>
      </c>
      <c r="J2073" s="65">
        <v>1.0</v>
      </c>
      <c r="K2073" s="57">
        <f t="array" ref="K2073">IF(F2073&lt;&gt;"",INDEX(tb_MainDatabase[ราคา],MATCH(F2073,tb_MainDatabase[Link],0)),"")*J2073</f>
        <v>450</v>
      </c>
      <c r="L2073" s="65">
        <v>450.0</v>
      </c>
      <c r="M2073" s="57">
        <f t="shared" si="2"/>
        <v>0</v>
      </c>
      <c r="N2073" s="75">
        <f t="shared" si="3"/>
        <v>0</v>
      </c>
      <c r="O2073" s="77"/>
      <c r="P2073" s="107"/>
      <c r="Q2073" s="80"/>
      <c r="R2073" s="84">
        <f t="shared" si="4"/>
        <v>0</v>
      </c>
      <c r="S2073" s="84"/>
      <c r="T2073" s="84"/>
    </row>
    <row r="2074" ht="22.5" customHeight="1">
      <c r="A2074" s="41" t="s">
        <v>1219</v>
      </c>
      <c r="B2074" s="44">
        <v>46163.0</v>
      </c>
      <c r="C2074" s="46" t="s">
        <v>1192</v>
      </c>
      <c r="D2074" s="48" t="s">
        <v>3506</v>
      </c>
      <c r="E2074" s="51">
        <v>2.02600000000911E14</v>
      </c>
      <c r="F2074" s="53" t="s">
        <v>1796</v>
      </c>
      <c r="G2074" s="108">
        <f t="array" ref="G2074">IF(F2074&lt;&gt;"",INDEX(tb_MainDatabase[Barcode],MATCH(F2074,tb_MainDatabase[Link],0)),"")</f>
        <v>8857128012154</v>
      </c>
      <c r="H2074" s="62" t="str">
        <f t="array" ref="H2074">IF(F2074&lt;&gt;"",INDEX(tb_MainDatabase[Grand],MATCH(F2074,tb_MainDatabase[Link],0)),"")</f>
        <v>EDP</v>
      </c>
      <c r="I2074" s="62" t="str">
        <f t="array" ref="I2074">IF(F2074&lt;&gt;"",INDEX(tb_MainDatabase[Size],MATCH(F2074,tb_MainDatabase[Link],0)),"")</f>
        <v>10 ml.</v>
      </c>
      <c r="J2074" s="65">
        <v>1.0</v>
      </c>
      <c r="K2074" s="57">
        <f t="array" ref="K2074">IF(F2074&lt;&gt;"",INDEX(tb_MainDatabase[ราคา],MATCH(F2074,tb_MainDatabase[Link],0)),"")*J2074</f>
        <v>450</v>
      </c>
      <c r="L2074" s="65">
        <v>50.0</v>
      </c>
      <c r="M2074" s="57">
        <f t="shared" si="2"/>
        <v>400</v>
      </c>
      <c r="N2074" s="75">
        <f t="shared" si="3"/>
        <v>400</v>
      </c>
      <c r="O2074" s="77" t="s">
        <v>133</v>
      </c>
      <c r="P2074" s="78">
        <v>46163.0</v>
      </c>
      <c r="Q2074" s="80">
        <v>0.6479166666666667</v>
      </c>
      <c r="R2074" s="84" t="str">
        <f t="shared" si="4"/>
        <v>1779352404956675407</v>
      </c>
      <c r="S2074" s="84"/>
      <c r="T2074" s="48" t="s">
        <v>67</v>
      </c>
    </row>
    <row r="2075" ht="22.5" customHeight="1">
      <c r="A2075" s="41" t="s">
        <v>1219</v>
      </c>
      <c r="B2075" s="44">
        <v>46163.0</v>
      </c>
      <c r="C2075" s="46" t="s">
        <v>1192</v>
      </c>
      <c r="D2075" s="48" t="s">
        <v>3507</v>
      </c>
      <c r="E2075" s="51">
        <v>2.02600000000912E14</v>
      </c>
      <c r="F2075" s="53" t="s">
        <v>146</v>
      </c>
      <c r="G2075" s="57">
        <f t="array" ref="G2075">IF(F2075&lt;&gt;"",INDEX(tb_MainDatabase[Barcode],MATCH(F2075,tb_MainDatabase[Link],0)),"")</f>
        <v>8857128012026</v>
      </c>
      <c r="H2075" s="62" t="str">
        <f t="array" ref="H2075">IF(F2075&lt;&gt;"",INDEX(tb_MainDatabase[Grand],MATCH(F2075,tb_MainDatabase[Link],0)),"")</f>
        <v>EDP</v>
      </c>
      <c r="I2075" s="62" t="str">
        <f t="array" ref="I2075">IF(F2075&lt;&gt;"",INDEX(tb_MainDatabase[Size],MATCH(F2075,tb_MainDatabase[Link],0)),"")</f>
        <v>10 ml.</v>
      </c>
      <c r="J2075" s="65">
        <v>1.0</v>
      </c>
      <c r="K2075" s="57">
        <f t="array" ref="K2075">IF(F2075&lt;&gt;"",INDEX(tb_MainDatabase[ราคา],MATCH(F2075,tb_MainDatabase[Link],0)),"")*J2075</f>
        <v>450</v>
      </c>
      <c r="L2075" s="65">
        <v>50.0</v>
      </c>
      <c r="M2075" s="57">
        <f t="shared" si="2"/>
        <v>400</v>
      </c>
      <c r="N2075" s="75">
        <f t="shared" si="3"/>
        <v>400</v>
      </c>
      <c r="O2075" s="77" t="s">
        <v>370</v>
      </c>
      <c r="P2075" s="78">
        <v>46163.0</v>
      </c>
      <c r="Q2075" s="80">
        <v>0.6791666666666667</v>
      </c>
      <c r="R2075" s="84" t="str">
        <f t="shared" si="4"/>
        <v>1779355103575333719</v>
      </c>
      <c r="S2075" s="84"/>
      <c r="T2075" s="48" t="s">
        <v>67</v>
      </c>
    </row>
    <row r="2076" ht="22.5" customHeight="1">
      <c r="A2076" s="41" t="s">
        <v>1219</v>
      </c>
      <c r="B2076" s="44">
        <v>46163.0</v>
      </c>
      <c r="C2076" s="46" t="s">
        <v>1192</v>
      </c>
      <c r="D2076" s="48" t="s">
        <v>3508</v>
      </c>
      <c r="E2076" s="51">
        <v>2.02600000000913E14</v>
      </c>
      <c r="F2076" s="53" t="s">
        <v>1796</v>
      </c>
      <c r="G2076" s="108">
        <f t="array" ref="G2076">IF(F2076&lt;&gt;"",INDEX(tb_MainDatabase[Barcode],MATCH(F2076,tb_MainDatabase[Link],0)),"")</f>
        <v>8857128012154</v>
      </c>
      <c r="H2076" s="62" t="str">
        <f t="array" ref="H2076">IF(F2076&lt;&gt;"",INDEX(tb_MainDatabase[Grand],MATCH(F2076,tb_MainDatabase[Link],0)),"")</f>
        <v>EDP</v>
      </c>
      <c r="I2076" s="62" t="str">
        <f t="array" ref="I2076">IF(F2076&lt;&gt;"",INDEX(tb_MainDatabase[Size],MATCH(F2076,tb_MainDatabase[Link],0)),"")</f>
        <v>10 ml.</v>
      </c>
      <c r="J2076" s="65">
        <v>1.0</v>
      </c>
      <c r="K2076" s="57">
        <f t="array" ref="K2076">IF(F2076&lt;&gt;"",INDEX(tb_MainDatabase[ราคา],MATCH(F2076,tb_MainDatabase[Link],0)),"")*J2076</f>
        <v>450</v>
      </c>
      <c r="L2076" s="65">
        <v>50.0</v>
      </c>
      <c r="M2076" s="57">
        <f t="shared" si="2"/>
        <v>400</v>
      </c>
      <c r="N2076" s="75">
        <f t="shared" si="3"/>
        <v>400</v>
      </c>
      <c r="O2076" s="77" t="s">
        <v>133</v>
      </c>
      <c r="P2076" s="78">
        <v>46163.0</v>
      </c>
      <c r="Q2076" s="80">
        <v>0.8763888888888889</v>
      </c>
      <c r="R2076" s="84" t="str">
        <f t="shared" si="4"/>
        <v>1779372119076537461</v>
      </c>
      <c r="S2076" s="84"/>
      <c r="T2076" s="48" t="s">
        <v>67</v>
      </c>
    </row>
    <row r="2077" ht="22.5" customHeight="1">
      <c r="A2077" s="41" t="s">
        <v>1219</v>
      </c>
      <c r="B2077" s="44">
        <v>46163.0</v>
      </c>
      <c r="C2077" s="46" t="s">
        <v>1192</v>
      </c>
      <c r="D2077" s="48" t="s">
        <v>3509</v>
      </c>
      <c r="E2077" s="51">
        <v>2.02600000000914E14</v>
      </c>
      <c r="F2077" s="53" t="s">
        <v>610</v>
      </c>
      <c r="G2077" s="57">
        <f t="array" ref="G2077">IF(F2077&lt;&gt;"",INDEX(tb_MainDatabase[Barcode],MATCH(F2077,tb_MainDatabase[Link],0)),"")</f>
        <v>8857128011256</v>
      </c>
      <c r="H2077" s="62" t="str">
        <f t="array" ref="H2077">IF(F2077&lt;&gt;"",INDEX(tb_MainDatabase[Grand],MATCH(F2077,tb_MainDatabase[Link],0)),"")</f>
        <v>EDP</v>
      </c>
      <c r="I2077" s="62" t="str">
        <f t="array" ref="I2077">IF(F2077&lt;&gt;"",INDEX(tb_MainDatabase[Size],MATCH(F2077,tb_MainDatabase[Link],0)),"")</f>
        <v>50 ml.</v>
      </c>
      <c r="J2077" s="65">
        <v>1.0</v>
      </c>
      <c r="K2077" s="57">
        <f t="array" ref="K2077">IF(F2077&lt;&gt;"",INDEX(tb_MainDatabase[ราคา],MATCH(F2077,tb_MainDatabase[Link],0)),"")*J2077</f>
        <v>1890</v>
      </c>
      <c r="L2077" s="65">
        <v>200.0</v>
      </c>
      <c r="M2077" s="57">
        <f t="shared" si="2"/>
        <v>1690</v>
      </c>
      <c r="N2077" s="75">
        <f t="shared" si="3"/>
        <v>1690</v>
      </c>
      <c r="O2077" s="77" t="s">
        <v>370</v>
      </c>
      <c r="P2077" s="78">
        <v>46163.0</v>
      </c>
      <c r="Q2077" s="80">
        <v>0.8840277777777777</v>
      </c>
      <c r="R2077" s="84" t="str">
        <f t="shared" si="4"/>
        <v>1779372733292804301</v>
      </c>
      <c r="S2077" s="84"/>
      <c r="T2077" s="48" t="s">
        <v>67</v>
      </c>
    </row>
    <row r="2078" ht="22.5" customHeight="1">
      <c r="A2078" s="41" t="s">
        <v>1219</v>
      </c>
      <c r="B2078" s="44">
        <v>46163.0</v>
      </c>
      <c r="C2078" s="46" t="s">
        <v>1192</v>
      </c>
      <c r="D2078" s="48" t="s">
        <v>3509</v>
      </c>
      <c r="E2078" s="51">
        <v>2.02600000000914E14</v>
      </c>
      <c r="F2078" s="53" t="s">
        <v>255</v>
      </c>
      <c r="G2078" s="57">
        <f t="array" ref="G2078">IF(F2078&lt;&gt;"",INDEX(tb_MainDatabase[Barcode],MATCH(F2078,tb_MainDatabase[Link],0)),"")</f>
        <v>8857128012047</v>
      </c>
      <c r="H2078" s="62" t="str">
        <f t="array" ref="H2078">IF(F2078&lt;&gt;"",INDEX(tb_MainDatabase[Grand],MATCH(F2078,tb_MainDatabase[Link],0)),"")</f>
        <v>EDP</v>
      </c>
      <c r="I2078" s="62" t="str">
        <f t="array" ref="I2078">IF(F2078&lt;&gt;"",INDEX(tb_MainDatabase[Size],MATCH(F2078,tb_MainDatabase[Link],0)),"")</f>
        <v>10 ml.</v>
      </c>
      <c r="J2078" s="65">
        <v>1.0</v>
      </c>
      <c r="K2078" s="57">
        <f t="array" ref="K2078">IF(F2078&lt;&gt;"",INDEX(tb_MainDatabase[ราคา],MATCH(F2078,tb_MainDatabase[Link],0)),"")*J2078</f>
        <v>450</v>
      </c>
      <c r="L2078" s="65">
        <v>450.0</v>
      </c>
      <c r="M2078" s="57">
        <f t="shared" si="2"/>
        <v>0</v>
      </c>
      <c r="N2078" s="75">
        <f t="shared" si="3"/>
        <v>0</v>
      </c>
      <c r="O2078" s="77"/>
      <c r="P2078" s="107"/>
      <c r="Q2078" s="80"/>
      <c r="R2078" s="84">
        <f t="shared" si="4"/>
        <v>0</v>
      </c>
      <c r="S2078" s="84"/>
      <c r="T2078" s="84"/>
    </row>
    <row r="2079" ht="22.5" customHeight="1">
      <c r="A2079" s="41" t="s">
        <v>1219</v>
      </c>
      <c r="B2079" s="44">
        <v>46164.0</v>
      </c>
      <c r="C2079" s="46" t="s">
        <v>1192</v>
      </c>
      <c r="D2079" s="48" t="s">
        <v>3510</v>
      </c>
      <c r="E2079" s="51">
        <v>2.02600000000915E14</v>
      </c>
      <c r="F2079" s="53" t="s">
        <v>98</v>
      </c>
      <c r="G2079" s="57">
        <f t="array" ref="G2079">IF(F2079&lt;&gt;"",INDEX(tb_MainDatabase[Barcode],MATCH(F2079,tb_MainDatabase[Link],0)),"")</f>
        <v>8857128012027</v>
      </c>
      <c r="H2079" s="62" t="str">
        <f t="array" ref="H2079">IF(F2079&lt;&gt;"",INDEX(tb_MainDatabase[Grand],MATCH(F2079,tb_MainDatabase[Link],0)),"")</f>
        <v>EDP</v>
      </c>
      <c r="I2079" s="62" t="str">
        <f t="array" ref="I2079">IF(F2079&lt;&gt;"",INDEX(tb_MainDatabase[Size],MATCH(F2079,tb_MainDatabase[Link],0)),"")</f>
        <v>10 ml.</v>
      </c>
      <c r="J2079" s="65">
        <v>1.0</v>
      </c>
      <c r="K2079" s="57">
        <f t="array" ref="K2079">IF(F2079&lt;&gt;"",INDEX(tb_MainDatabase[ราคา],MATCH(F2079,tb_MainDatabase[Link],0)),"")*J2079</f>
        <v>450</v>
      </c>
      <c r="L2079" s="65">
        <v>50.0</v>
      </c>
      <c r="M2079" s="57">
        <f t="shared" si="2"/>
        <v>400</v>
      </c>
      <c r="N2079" s="75">
        <f t="shared" si="3"/>
        <v>400</v>
      </c>
      <c r="O2079" s="77" t="s">
        <v>133</v>
      </c>
      <c r="P2079" s="78">
        <v>46164.0</v>
      </c>
      <c r="Q2079" s="80">
        <v>0.5743055555555555</v>
      </c>
      <c r="R2079" s="84" t="str">
        <f t="shared" si="4"/>
        <v>1779432322081221835</v>
      </c>
      <c r="S2079" s="84"/>
      <c r="T2079" s="48" t="s">
        <v>67</v>
      </c>
    </row>
    <row r="2080" ht="22.5" customHeight="1">
      <c r="A2080" s="41" t="s">
        <v>1219</v>
      </c>
      <c r="B2080" s="44">
        <v>46164.0</v>
      </c>
      <c r="C2080" s="46" t="s">
        <v>1192</v>
      </c>
      <c r="D2080" s="48" t="s">
        <v>3511</v>
      </c>
      <c r="E2080" s="51">
        <v>2.02600000000916E14</v>
      </c>
      <c r="F2080" s="53" t="s">
        <v>172</v>
      </c>
      <c r="G2080" s="57">
        <f t="array" ref="G2080">IF(F2080&lt;&gt;"",INDEX(tb_MainDatabase[Barcode],MATCH(F2080,tb_MainDatabase[Link],0)),"")</f>
        <v>8857128012005</v>
      </c>
      <c r="H2080" s="62" t="str">
        <f t="array" ref="H2080">IF(F2080&lt;&gt;"",INDEX(tb_MainDatabase[Grand],MATCH(F2080,tb_MainDatabase[Link],0)),"")</f>
        <v>EDP+</v>
      </c>
      <c r="I2080" s="62" t="str">
        <f t="array" ref="I2080">IF(F2080&lt;&gt;"",INDEX(tb_MainDatabase[Size],MATCH(F2080,tb_MainDatabase[Link],0)),"")</f>
        <v>30 ml.</v>
      </c>
      <c r="J2080" s="65">
        <v>1.0</v>
      </c>
      <c r="K2080" s="57">
        <f t="array" ref="K2080">IF(F2080&lt;&gt;"",INDEX(tb_MainDatabase[ราคา],MATCH(F2080,tb_MainDatabase[Link],0)),"")*J2080</f>
        <v>1890</v>
      </c>
      <c r="L2080" s="65">
        <v>390.0</v>
      </c>
      <c r="M2080" s="57">
        <f t="shared" si="2"/>
        <v>1500</v>
      </c>
      <c r="N2080" s="75">
        <f t="shared" si="3"/>
        <v>3000</v>
      </c>
      <c r="O2080" s="77" t="s">
        <v>133</v>
      </c>
      <c r="P2080" s="78">
        <v>46164.0</v>
      </c>
      <c r="Q2080" s="80">
        <v>0.6354166666666666</v>
      </c>
      <c r="R2080" s="84" t="str">
        <f t="shared" si="4"/>
        <v>1779437317712374290</v>
      </c>
      <c r="S2080" s="84"/>
      <c r="T2080" s="48" t="s">
        <v>67</v>
      </c>
    </row>
    <row r="2081" ht="22.5" customHeight="1">
      <c r="A2081" s="41" t="s">
        <v>1219</v>
      </c>
      <c r="B2081" s="44">
        <v>46164.0</v>
      </c>
      <c r="C2081" s="46" t="s">
        <v>1192</v>
      </c>
      <c r="D2081" s="48" t="s">
        <v>3511</v>
      </c>
      <c r="E2081" s="51">
        <v>2.02600000000916E14</v>
      </c>
      <c r="F2081" s="53" t="s">
        <v>3512</v>
      </c>
      <c r="G2081" s="57">
        <f t="array" ref="G2081">IF(F2081&lt;&gt;"",INDEX(tb_MainDatabase[Barcode],MATCH(F2081,tb_MainDatabase[Link],0)),"")</f>
        <v>8857128012004</v>
      </c>
      <c r="H2081" s="62" t="str">
        <f t="array" ref="H2081">IF(F2081&lt;&gt;"",INDEX(tb_MainDatabase[Grand],MATCH(F2081,tb_MainDatabase[Link],0)),"")</f>
        <v>EDP+</v>
      </c>
      <c r="I2081" s="62" t="str">
        <f t="array" ref="I2081">IF(F2081&lt;&gt;"",INDEX(tb_MainDatabase[Size],MATCH(F2081,tb_MainDatabase[Link],0)),"")</f>
        <v>30 ml.</v>
      </c>
      <c r="J2081" s="65">
        <v>1.0</v>
      </c>
      <c r="K2081" s="57">
        <f t="array" ref="K2081">IF(F2081&lt;&gt;"",INDEX(tb_MainDatabase[ราคา],MATCH(F2081,tb_MainDatabase[Link],0)),"")*J2081</f>
        <v>1890</v>
      </c>
      <c r="L2081" s="65">
        <v>390.0</v>
      </c>
      <c r="M2081" s="57">
        <f t="shared" si="2"/>
        <v>1500</v>
      </c>
      <c r="N2081" s="75">
        <f t="shared" si="3"/>
        <v>0</v>
      </c>
      <c r="O2081" s="77"/>
      <c r="P2081" s="107"/>
      <c r="Q2081" s="80"/>
      <c r="R2081" s="84">
        <f t="shared" si="4"/>
        <v>0</v>
      </c>
      <c r="S2081" s="84"/>
      <c r="T2081" s="84"/>
    </row>
    <row r="2082" ht="22.5" customHeight="1">
      <c r="A2082" s="41" t="s">
        <v>1219</v>
      </c>
      <c r="B2082" s="44">
        <v>46164.0</v>
      </c>
      <c r="C2082" s="46" t="s">
        <v>1192</v>
      </c>
      <c r="D2082" s="48" t="s">
        <v>3513</v>
      </c>
      <c r="E2082" s="51">
        <v>2.02600000000917E14</v>
      </c>
      <c r="F2082" s="53" t="s">
        <v>288</v>
      </c>
      <c r="G2082" s="57">
        <f t="array" ref="G2082">IF(F2082&lt;&gt;"",INDEX(tb_MainDatabase[Barcode],MATCH(F2082,tb_MainDatabase[Link],0)),"")</f>
        <v>8857128012062</v>
      </c>
      <c r="H2082" s="62" t="str">
        <f t="array" ref="H2082">IF(F2082&lt;&gt;"",INDEX(tb_MainDatabase[Grand],MATCH(F2082,tb_MainDatabase[Link],0)),"")</f>
        <v>EDP</v>
      </c>
      <c r="I2082" s="62" t="str">
        <f t="array" ref="I2082">IF(F2082&lt;&gt;"",INDEX(tb_MainDatabase[Size],MATCH(F2082,tb_MainDatabase[Link],0)),"")</f>
        <v>10 ml.</v>
      </c>
      <c r="J2082" s="65">
        <v>1.0</v>
      </c>
      <c r="K2082" s="57">
        <f t="array" ref="K2082">IF(F2082&lt;&gt;"",INDEX(tb_MainDatabase[ราคา],MATCH(F2082,tb_MainDatabase[Link],0)),"")*J2082</f>
        <v>450</v>
      </c>
      <c r="L2082" s="65">
        <v>50.0</v>
      </c>
      <c r="M2082" s="57">
        <f t="shared" si="2"/>
        <v>400</v>
      </c>
      <c r="N2082" s="75">
        <f t="shared" si="3"/>
        <v>400</v>
      </c>
      <c r="O2082" s="77" t="s">
        <v>60</v>
      </c>
      <c r="P2082" s="78">
        <v>46164.0</v>
      </c>
      <c r="Q2082" s="80">
        <v>0.6763888888888889</v>
      </c>
      <c r="R2082" s="84" t="str">
        <f t="shared" si="4"/>
        <v>1779441263551871628</v>
      </c>
      <c r="S2082" s="84"/>
      <c r="T2082" s="48" t="s">
        <v>67</v>
      </c>
    </row>
    <row r="2083" ht="22.5" customHeight="1">
      <c r="A2083" s="41" t="s">
        <v>1219</v>
      </c>
      <c r="B2083" s="44">
        <v>46164.0</v>
      </c>
      <c r="C2083" s="46" t="s">
        <v>1192</v>
      </c>
      <c r="D2083" s="48" t="s">
        <v>3514</v>
      </c>
      <c r="E2083" s="51">
        <v>2.02600000000918E14</v>
      </c>
      <c r="F2083" s="53" t="s">
        <v>1659</v>
      </c>
      <c r="G2083" s="108">
        <f t="array" ref="G2083">IF(F2083&lt;&gt;"",INDEX(tb_MainDatabase[Barcode],MATCH(F2083,tb_MainDatabase[Link],0)),"")</f>
        <v>8857128011584</v>
      </c>
      <c r="H2083" s="62" t="str">
        <f t="array" ref="H2083">IF(F2083&lt;&gt;"",INDEX(tb_MainDatabase[Grand],MATCH(F2083,tb_MainDatabase[Link],0)),"")</f>
        <v>EDP</v>
      </c>
      <c r="I2083" s="62" t="str">
        <f t="array" ref="I2083">IF(F2083&lt;&gt;"",INDEX(tb_MainDatabase[Size],MATCH(F2083,tb_MainDatabase[Link],0)),"")</f>
        <v>50 ml.</v>
      </c>
      <c r="J2083" s="65">
        <v>1.0</v>
      </c>
      <c r="K2083" s="57">
        <f t="array" ref="K2083">IF(F2083&lt;&gt;"",INDEX(tb_MainDatabase[ราคา],MATCH(F2083,tb_MainDatabase[Link],0)),"")*J2083</f>
        <v>1890</v>
      </c>
      <c r="L2083" s="65">
        <v>200.0</v>
      </c>
      <c r="M2083" s="57">
        <f t="shared" si="2"/>
        <v>1690</v>
      </c>
      <c r="N2083" s="75">
        <f t="shared" si="3"/>
        <v>3380</v>
      </c>
      <c r="O2083" s="77" t="s">
        <v>370</v>
      </c>
      <c r="P2083" s="78">
        <v>46164.0</v>
      </c>
      <c r="Q2083" s="80">
        <v>0.7118055555555556</v>
      </c>
      <c r="R2083" s="84" t="str">
        <f t="shared" si="4"/>
        <v>1779444223921804173</v>
      </c>
      <c r="S2083" s="84"/>
      <c r="T2083" s="48" t="s">
        <v>67</v>
      </c>
    </row>
    <row r="2084" ht="22.5" customHeight="1">
      <c r="A2084" s="41" t="s">
        <v>1219</v>
      </c>
      <c r="B2084" s="44">
        <v>46164.0</v>
      </c>
      <c r="C2084" s="46" t="s">
        <v>1192</v>
      </c>
      <c r="D2084" s="48" t="s">
        <v>3514</v>
      </c>
      <c r="E2084" s="51">
        <v>2.02600000000918E14</v>
      </c>
      <c r="F2084" s="53" t="s">
        <v>165</v>
      </c>
      <c r="G2084" s="57">
        <f t="array" ref="G2084">IF(F2084&lt;&gt;"",INDEX(tb_MainDatabase[Barcode],MATCH(F2084,tb_MainDatabase[Link],0)),"")</f>
        <v>8857128012018</v>
      </c>
      <c r="H2084" s="62" t="str">
        <f t="array" ref="H2084">IF(F2084&lt;&gt;"",INDEX(tb_MainDatabase[Grand],MATCH(F2084,tb_MainDatabase[Link],0)),"")</f>
        <v>EDP</v>
      </c>
      <c r="I2084" s="62" t="str">
        <f t="array" ref="I2084">IF(F2084&lt;&gt;"",INDEX(tb_MainDatabase[Size],MATCH(F2084,tb_MainDatabase[Link],0)),"")</f>
        <v>50 ml.</v>
      </c>
      <c r="J2084" s="65">
        <v>1.0</v>
      </c>
      <c r="K2084" s="57">
        <f t="array" ref="K2084">IF(F2084&lt;&gt;"",INDEX(tb_MainDatabase[ราคา],MATCH(F2084,tb_MainDatabase[Link],0)),"")*J2084</f>
        <v>1890</v>
      </c>
      <c r="L2084" s="65">
        <v>200.0</v>
      </c>
      <c r="M2084" s="57">
        <f t="shared" si="2"/>
        <v>1690</v>
      </c>
      <c r="N2084" s="75">
        <f t="shared" si="3"/>
        <v>0</v>
      </c>
      <c r="O2084" s="77"/>
      <c r="P2084" s="107"/>
      <c r="Q2084" s="80"/>
      <c r="R2084" s="84">
        <f t="shared" si="4"/>
        <v>0</v>
      </c>
      <c r="S2084" s="84"/>
      <c r="T2084" s="84"/>
    </row>
    <row r="2085" ht="22.5" customHeight="1">
      <c r="A2085" s="41" t="s">
        <v>1219</v>
      </c>
      <c r="B2085" s="44">
        <v>46164.0</v>
      </c>
      <c r="C2085" s="46" t="s">
        <v>1192</v>
      </c>
      <c r="D2085" s="48" t="s">
        <v>3514</v>
      </c>
      <c r="E2085" s="51">
        <v>2.02600000000918E14</v>
      </c>
      <c r="F2085" s="53" t="s">
        <v>86</v>
      </c>
      <c r="G2085" s="57">
        <f t="array" ref="G2085">IF(F2085&lt;&gt;"",INDEX(tb_MainDatabase[Barcode],MATCH(F2085,tb_MainDatabase[Link],0)),"")</f>
        <v>8857128012041</v>
      </c>
      <c r="H2085" s="62" t="str">
        <f t="array" ref="H2085">IF(F2085&lt;&gt;"",INDEX(tb_MainDatabase[Grand],MATCH(F2085,tb_MainDatabase[Link],0)),"")</f>
        <v>EDP</v>
      </c>
      <c r="I2085" s="62" t="str">
        <f t="array" ref="I2085">IF(F2085&lt;&gt;"",INDEX(tb_MainDatabase[Size],MATCH(F2085,tb_MainDatabase[Link],0)),"")</f>
        <v>10 ml.</v>
      </c>
      <c r="J2085" s="65">
        <v>1.0</v>
      </c>
      <c r="K2085" s="57">
        <f t="array" ref="K2085">IF(F2085&lt;&gt;"",INDEX(tb_MainDatabase[ราคา],MATCH(F2085,tb_MainDatabase[Link],0)),"")*J2085</f>
        <v>450</v>
      </c>
      <c r="L2085" s="65">
        <v>450.0</v>
      </c>
      <c r="M2085" s="57">
        <f t="shared" si="2"/>
        <v>0</v>
      </c>
      <c r="N2085" s="75">
        <f t="shared" si="3"/>
        <v>0</v>
      </c>
      <c r="O2085" s="77"/>
      <c r="P2085" s="107"/>
      <c r="Q2085" s="80"/>
      <c r="R2085" s="84">
        <f t="shared" si="4"/>
        <v>0</v>
      </c>
      <c r="S2085" s="84"/>
      <c r="T2085" s="84"/>
    </row>
    <row r="2086" ht="22.5" customHeight="1">
      <c r="A2086" s="41" t="s">
        <v>1219</v>
      </c>
      <c r="B2086" s="44">
        <v>46164.0</v>
      </c>
      <c r="C2086" s="46" t="s">
        <v>1192</v>
      </c>
      <c r="D2086" s="48" t="s">
        <v>3514</v>
      </c>
      <c r="E2086" s="51">
        <v>2.02600000000918E14</v>
      </c>
      <c r="F2086" s="53" t="s">
        <v>77</v>
      </c>
      <c r="G2086" s="57">
        <f t="array" ref="G2086">IF(F2086&lt;&gt;"",INDEX(tb_MainDatabase[Barcode],MATCH(F2086,tb_MainDatabase[Link],0)),"")</f>
        <v>8857128012030</v>
      </c>
      <c r="H2086" s="62" t="str">
        <f t="array" ref="H2086">IF(F2086&lt;&gt;"",INDEX(tb_MainDatabase[Grand],MATCH(F2086,tb_MainDatabase[Link],0)),"")</f>
        <v>EDP</v>
      </c>
      <c r="I2086" s="62" t="str">
        <f t="array" ref="I2086">IF(F2086&lt;&gt;"",INDEX(tb_MainDatabase[Size],MATCH(F2086,tb_MainDatabase[Link],0)),"")</f>
        <v>10 ml.</v>
      </c>
      <c r="J2086" s="65">
        <v>1.0</v>
      </c>
      <c r="K2086" s="57">
        <f t="array" ref="K2086">IF(F2086&lt;&gt;"",INDEX(tb_MainDatabase[ราคา],MATCH(F2086,tb_MainDatabase[Link],0)),"")*J2086</f>
        <v>450</v>
      </c>
      <c r="L2086" s="65">
        <v>450.0</v>
      </c>
      <c r="M2086" s="57">
        <f t="shared" si="2"/>
        <v>0</v>
      </c>
      <c r="N2086" s="75">
        <f t="shared" si="3"/>
        <v>0</v>
      </c>
      <c r="O2086" s="77"/>
      <c r="P2086" s="107"/>
      <c r="Q2086" s="80"/>
      <c r="R2086" s="84">
        <f t="shared" si="4"/>
        <v>0</v>
      </c>
      <c r="S2086" s="84"/>
      <c r="T2086" s="84"/>
    </row>
    <row r="2087" ht="22.5" customHeight="1">
      <c r="A2087" s="41" t="s">
        <v>1219</v>
      </c>
      <c r="B2087" s="44">
        <v>46164.0</v>
      </c>
      <c r="C2087" s="46" t="s">
        <v>1192</v>
      </c>
      <c r="D2087" s="48" t="s">
        <v>3514</v>
      </c>
      <c r="E2087" s="51">
        <v>2.02600000000918E14</v>
      </c>
      <c r="F2087" s="53" t="s">
        <v>3348</v>
      </c>
      <c r="G2087" s="57">
        <f t="array" ref="G2087">IF(F2087&lt;&gt;"",INDEX(tb_MainDatabase[Barcode],MATCH(F2087,tb_MainDatabase[Link],0)),"")</f>
        <v>8857128012129</v>
      </c>
      <c r="H2087" s="62" t="str">
        <f t="array" ref="H2087">IF(F2087&lt;&gt;"",INDEX(tb_MainDatabase[Grand],MATCH(F2087,tb_MainDatabase[Link],0)),"")</f>
        <v>EDP</v>
      </c>
      <c r="I2087" s="62" t="str">
        <f t="array" ref="I2087">IF(F2087&lt;&gt;"",INDEX(tb_MainDatabase[Size],MATCH(F2087,tb_MainDatabase[Link],0)),"")</f>
        <v>4 ml.</v>
      </c>
      <c r="J2087" s="65">
        <v>1.0</v>
      </c>
      <c r="K2087" s="57">
        <f t="array" ref="K2087">IF(F2087&lt;&gt;"",INDEX(tb_MainDatabase[ราคา],MATCH(F2087,tb_MainDatabase[Link],0)),"")*J2087</f>
        <v>179</v>
      </c>
      <c r="L2087" s="65">
        <v>179.0</v>
      </c>
      <c r="M2087" s="57">
        <f t="shared" si="2"/>
        <v>0</v>
      </c>
      <c r="N2087" s="75">
        <f t="shared" si="3"/>
        <v>0</v>
      </c>
      <c r="O2087" s="77"/>
      <c r="P2087" s="107"/>
      <c r="Q2087" s="80"/>
      <c r="R2087" s="84">
        <f t="shared" si="4"/>
        <v>0</v>
      </c>
      <c r="S2087" s="84"/>
      <c r="T2087" s="84"/>
    </row>
    <row r="2088" ht="22.5" customHeight="1">
      <c r="A2088" s="41" t="s">
        <v>1219</v>
      </c>
      <c r="B2088" s="44">
        <v>46164.0</v>
      </c>
      <c r="C2088" s="46" t="s">
        <v>1192</v>
      </c>
      <c r="D2088" s="48" t="s">
        <v>3515</v>
      </c>
      <c r="E2088" s="51">
        <v>2.02600000000919E14</v>
      </c>
      <c r="F2088" s="53" t="s">
        <v>1158</v>
      </c>
      <c r="G2088" s="57">
        <f t="array" ref="G2088">IF(F2088&lt;&gt;"",INDEX(tb_MainDatabase[Barcode],MATCH(F2088,tb_MainDatabase[Link],0)),"")</f>
        <v>8857128011034</v>
      </c>
      <c r="H2088" s="62" t="str">
        <f t="array" ref="H2088">IF(F2088&lt;&gt;"",INDEX(tb_MainDatabase[Grand],MATCH(F2088,tb_MainDatabase[Link],0)),"")</f>
        <v>EDP</v>
      </c>
      <c r="I2088" s="62" t="str">
        <f t="array" ref="I2088">IF(F2088&lt;&gt;"",INDEX(tb_MainDatabase[Size],MATCH(F2088,tb_MainDatabase[Link],0)),"")</f>
        <v>50 ml.</v>
      </c>
      <c r="J2088" s="65">
        <v>1.0</v>
      </c>
      <c r="K2088" s="57">
        <f t="array" ref="K2088">IF(F2088&lt;&gt;"",INDEX(tb_MainDatabase[ราคา],MATCH(F2088,tb_MainDatabase[Link],0)),"")*J2088</f>
        <v>1890</v>
      </c>
      <c r="L2088" s="65">
        <v>200.0</v>
      </c>
      <c r="M2088" s="57">
        <f t="shared" si="2"/>
        <v>1690</v>
      </c>
      <c r="N2088" s="75">
        <f t="shared" si="3"/>
        <v>1690</v>
      </c>
      <c r="O2088" s="77" t="s">
        <v>133</v>
      </c>
      <c r="P2088" s="78">
        <v>46164.0</v>
      </c>
      <c r="Q2088" s="80">
        <v>0.7527777777777778</v>
      </c>
      <c r="R2088" s="84" t="str">
        <f t="shared" si="4"/>
        <v>1779447838119805989</v>
      </c>
      <c r="S2088" s="84"/>
      <c r="T2088" s="48" t="s">
        <v>67</v>
      </c>
    </row>
    <row r="2089" ht="22.5" customHeight="1">
      <c r="A2089" s="41" t="s">
        <v>1219</v>
      </c>
      <c r="B2089" s="44">
        <v>46164.0</v>
      </c>
      <c r="C2089" s="46" t="s">
        <v>1192</v>
      </c>
      <c r="D2089" s="48" t="s">
        <v>3515</v>
      </c>
      <c r="E2089" s="51">
        <v>2.02600000000919E14</v>
      </c>
      <c r="F2089" s="53" t="s">
        <v>386</v>
      </c>
      <c r="G2089" s="57">
        <f t="array" ref="G2089">IF(F2089&lt;&gt;"",INDEX(tb_MainDatabase[Barcode],MATCH(F2089,tb_MainDatabase[Link],0)),"")</f>
        <v>8857128012070</v>
      </c>
      <c r="H2089" s="62" t="str">
        <f t="array" ref="H2089">IF(F2089&lt;&gt;"",INDEX(tb_MainDatabase[Grand],MATCH(F2089,tb_MainDatabase[Link],0)),"")</f>
        <v>EDP</v>
      </c>
      <c r="I2089" s="62" t="str">
        <f t="array" ref="I2089">IF(F2089&lt;&gt;"",INDEX(tb_MainDatabase[Size],MATCH(F2089,tb_MainDatabase[Link],0)),"")</f>
        <v>10 ml.</v>
      </c>
      <c r="J2089" s="65">
        <v>1.0</v>
      </c>
      <c r="K2089" s="57">
        <f t="array" ref="K2089">IF(F2089&lt;&gt;"",INDEX(tb_MainDatabase[ราคา],MATCH(F2089,tb_MainDatabase[Link],0)),"")*J2089</f>
        <v>450</v>
      </c>
      <c r="L2089" s="65">
        <v>450.0</v>
      </c>
      <c r="M2089" s="57">
        <f t="shared" si="2"/>
        <v>0</v>
      </c>
      <c r="N2089" s="75">
        <f t="shared" si="3"/>
        <v>0</v>
      </c>
      <c r="O2089" s="77"/>
      <c r="P2089" s="107"/>
      <c r="Q2089" s="80"/>
      <c r="R2089" s="84">
        <f t="shared" si="4"/>
        <v>0</v>
      </c>
      <c r="S2089" s="84"/>
      <c r="T2089" s="84"/>
    </row>
    <row r="2090" ht="22.5" customHeight="1">
      <c r="A2090" s="41" t="s">
        <v>1219</v>
      </c>
      <c r="B2090" s="44">
        <v>46164.0</v>
      </c>
      <c r="C2090" s="46" t="s">
        <v>1192</v>
      </c>
      <c r="D2090" s="48" t="s">
        <v>3516</v>
      </c>
      <c r="E2090" s="51">
        <v>2.0260000000092E14</v>
      </c>
      <c r="F2090" s="53" t="s">
        <v>430</v>
      </c>
      <c r="G2090" s="57">
        <f t="array" ref="G2090">IF(F2090&lt;&gt;"",INDEX(tb_MainDatabase[Barcode],MATCH(F2090,tb_MainDatabase[Link],0)),"")</f>
        <v>8857128012028</v>
      </c>
      <c r="H2090" s="62" t="str">
        <f t="array" ref="H2090">IF(F2090&lt;&gt;"",INDEX(tb_MainDatabase[Grand],MATCH(F2090,tb_MainDatabase[Link],0)),"")</f>
        <v>EDP</v>
      </c>
      <c r="I2090" s="62" t="str">
        <f t="array" ref="I2090">IF(F2090&lt;&gt;"",INDEX(tb_MainDatabase[Size],MATCH(F2090,tb_MainDatabase[Link],0)),"")</f>
        <v>10 ml.</v>
      </c>
      <c r="J2090" s="65">
        <v>1.0</v>
      </c>
      <c r="K2090" s="57">
        <f t="array" ref="K2090">IF(F2090&lt;&gt;"",INDEX(tb_MainDatabase[ราคา],MATCH(F2090,tb_MainDatabase[Link],0)),"")*J2090</f>
        <v>450</v>
      </c>
      <c r="L2090" s="65">
        <v>50.0</v>
      </c>
      <c r="M2090" s="57">
        <f t="shared" si="2"/>
        <v>400</v>
      </c>
      <c r="N2090" s="75">
        <f t="shared" si="3"/>
        <v>400</v>
      </c>
      <c r="O2090" s="77" t="s">
        <v>60</v>
      </c>
      <c r="P2090" s="78">
        <v>46164.0</v>
      </c>
      <c r="Q2090" s="80">
        <v>0.7861111111111111</v>
      </c>
      <c r="R2090" s="84" t="str">
        <f t="shared" si="4"/>
        <v>1779450730544742594</v>
      </c>
      <c r="S2090" s="84"/>
      <c r="T2090" s="48" t="s">
        <v>61</v>
      </c>
    </row>
    <row r="2091" ht="22.5" customHeight="1">
      <c r="A2091" s="41" t="s">
        <v>1219</v>
      </c>
      <c r="B2091" s="44">
        <v>46164.0</v>
      </c>
      <c r="C2091" s="46" t="s">
        <v>1192</v>
      </c>
      <c r="D2091" s="48" t="s">
        <v>3517</v>
      </c>
      <c r="E2091" s="51">
        <v>2.02600000000921E14</v>
      </c>
      <c r="F2091" s="53" t="s">
        <v>259</v>
      </c>
      <c r="G2091" s="57">
        <f t="array" ref="G2091">IF(F2091&lt;&gt;"",INDEX(tb_MainDatabase[Barcode],MATCH(F2091,tb_MainDatabase[Link],0)),"")</f>
        <v>8857128011133</v>
      </c>
      <c r="H2091" s="62" t="str">
        <f t="array" ref="H2091">IF(F2091&lt;&gt;"",INDEX(tb_MainDatabase[Grand],MATCH(F2091,tb_MainDatabase[Link],0)),"")</f>
        <v>EDP</v>
      </c>
      <c r="I2091" s="62" t="str">
        <f t="array" ref="I2091">IF(F2091&lt;&gt;"",INDEX(tb_MainDatabase[Size],MATCH(F2091,tb_MainDatabase[Link],0)),"")</f>
        <v>50 ml.</v>
      </c>
      <c r="J2091" s="65">
        <v>2.0</v>
      </c>
      <c r="K2091" s="57">
        <f t="array" ref="K2091">IF(F2091&lt;&gt;"",INDEX(tb_MainDatabase[ราคา],MATCH(F2091,tb_MainDatabase[Link],0)),"")*J2091</f>
        <v>3780</v>
      </c>
      <c r="L2091" s="65">
        <v>200.0</v>
      </c>
      <c r="M2091" s="57">
        <f t="shared" si="2"/>
        <v>3380</v>
      </c>
      <c r="N2091" s="75">
        <f t="shared" si="3"/>
        <v>3380</v>
      </c>
      <c r="O2091" s="77" t="s">
        <v>370</v>
      </c>
      <c r="P2091" s="78">
        <v>46164.0</v>
      </c>
      <c r="Q2091" s="80">
        <v>0.8159722222222222</v>
      </c>
      <c r="R2091" s="84" t="str">
        <f t="shared" si="4"/>
        <v>1779453083563105494</v>
      </c>
      <c r="S2091" s="84"/>
      <c r="T2091" s="48" t="s">
        <v>67</v>
      </c>
    </row>
    <row r="2092" ht="22.5" customHeight="1">
      <c r="A2092" s="41" t="s">
        <v>1219</v>
      </c>
      <c r="B2092" s="44">
        <v>46164.0</v>
      </c>
      <c r="C2092" s="46" t="s">
        <v>1192</v>
      </c>
      <c r="D2092" s="48" t="s">
        <v>3517</v>
      </c>
      <c r="E2092" s="51">
        <v>2.02600000000921E14</v>
      </c>
      <c r="F2092" s="53" t="s">
        <v>94</v>
      </c>
      <c r="G2092" s="57">
        <f t="array" ref="G2092">IF(F2092&lt;&gt;"",INDEX(tb_MainDatabase[Barcode],MATCH(F2092,tb_MainDatabase[Link],0)),"")</f>
        <v>8857128012039</v>
      </c>
      <c r="H2092" s="62" t="str">
        <f t="array" ref="H2092">IF(F2092&lt;&gt;"",INDEX(tb_MainDatabase[Grand],MATCH(F2092,tb_MainDatabase[Link],0)),"")</f>
        <v>EDP</v>
      </c>
      <c r="I2092" s="62" t="str">
        <f t="array" ref="I2092">IF(F2092&lt;&gt;"",INDEX(tb_MainDatabase[Size],MATCH(F2092,tb_MainDatabase[Link],0)),"")</f>
        <v>10 ml.</v>
      </c>
      <c r="J2092" s="65">
        <v>1.0</v>
      </c>
      <c r="K2092" s="57">
        <f t="array" ref="K2092">IF(F2092&lt;&gt;"",INDEX(tb_MainDatabase[ราคา],MATCH(F2092,tb_MainDatabase[Link],0)),"")*J2092</f>
        <v>450</v>
      </c>
      <c r="L2092" s="65">
        <v>450.0</v>
      </c>
      <c r="M2092" s="57">
        <f t="shared" si="2"/>
        <v>0</v>
      </c>
      <c r="N2092" s="75">
        <f t="shared" si="3"/>
        <v>0</v>
      </c>
      <c r="O2092" s="77"/>
      <c r="P2092" s="107"/>
      <c r="Q2092" s="80"/>
      <c r="R2092" s="84">
        <f t="shared" si="4"/>
        <v>0</v>
      </c>
      <c r="S2092" s="84"/>
      <c r="T2092" s="84"/>
    </row>
    <row r="2093" ht="22.5" customHeight="1">
      <c r="A2093" s="41" t="s">
        <v>1219</v>
      </c>
      <c r="B2093" s="44">
        <v>46164.0</v>
      </c>
      <c r="C2093" s="46" t="s">
        <v>1192</v>
      </c>
      <c r="D2093" s="48" t="s">
        <v>3517</v>
      </c>
      <c r="E2093" s="51">
        <v>2.02600000000921E14</v>
      </c>
      <c r="F2093" s="53" t="s">
        <v>288</v>
      </c>
      <c r="G2093" s="57">
        <f t="array" ref="G2093">IF(F2093&lt;&gt;"",INDEX(tb_MainDatabase[Barcode],MATCH(F2093,tb_MainDatabase[Link],0)),"")</f>
        <v>8857128012062</v>
      </c>
      <c r="H2093" s="62" t="str">
        <f t="array" ref="H2093">IF(F2093&lt;&gt;"",INDEX(tb_MainDatabase[Grand],MATCH(F2093,tb_MainDatabase[Link],0)),"")</f>
        <v>EDP</v>
      </c>
      <c r="I2093" s="62" t="str">
        <f t="array" ref="I2093">IF(F2093&lt;&gt;"",INDEX(tb_MainDatabase[Size],MATCH(F2093,tb_MainDatabase[Link],0)),"")</f>
        <v>10 ml.</v>
      </c>
      <c r="J2093" s="65">
        <v>1.0</v>
      </c>
      <c r="K2093" s="57">
        <f t="array" ref="K2093">IF(F2093&lt;&gt;"",INDEX(tb_MainDatabase[ราคา],MATCH(F2093,tb_MainDatabase[Link],0)),"")*J2093</f>
        <v>450</v>
      </c>
      <c r="L2093" s="65">
        <v>450.0</v>
      </c>
      <c r="M2093" s="57">
        <f t="shared" si="2"/>
        <v>0</v>
      </c>
      <c r="N2093" s="75">
        <f t="shared" si="3"/>
        <v>0</v>
      </c>
      <c r="O2093" s="77"/>
      <c r="P2093" s="107"/>
      <c r="Q2093" s="80"/>
      <c r="R2093" s="84">
        <f t="shared" si="4"/>
        <v>0</v>
      </c>
      <c r="S2093" s="84"/>
      <c r="T2093" s="84"/>
    </row>
    <row r="2094" ht="22.5" customHeight="1">
      <c r="A2094" s="41" t="s">
        <v>1219</v>
      </c>
      <c r="B2094" s="44">
        <v>46164.0</v>
      </c>
      <c r="C2094" s="46" t="s">
        <v>1192</v>
      </c>
      <c r="D2094" s="48" t="s">
        <v>3517</v>
      </c>
      <c r="E2094" s="51">
        <v>2.02600000000921E14</v>
      </c>
      <c r="F2094" s="53" t="s">
        <v>859</v>
      </c>
      <c r="G2094" s="57">
        <f t="array" ref="G2094">IF(F2094&lt;&gt;"",INDEX(tb_MainDatabase[Barcode],MATCH(F2094,tb_MainDatabase[Link],0)),"")</f>
        <v>8857128012044</v>
      </c>
      <c r="H2094" s="62" t="str">
        <f t="array" ref="H2094">IF(F2094&lt;&gt;"",INDEX(tb_MainDatabase[Grand],MATCH(F2094,tb_MainDatabase[Link],0)),"")</f>
        <v>EDP</v>
      </c>
      <c r="I2094" s="62" t="str">
        <f t="array" ref="I2094">IF(F2094&lt;&gt;"",INDEX(tb_MainDatabase[Size],MATCH(F2094,tb_MainDatabase[Link],0)),"")</f>
        <v>4 ml.</v>
      </c>
      <c r="J2094" s="65">
        <v>1.0</v>
      </c>
      <c r="K2094" s="57">
        <f t="array" ref="K2094">IF(F2094&lt;&gt;"",INDEX(tb_MainDatabase[ราคา],MATCH(F2094,tb_MainDatabase[Link],0)),"")*J2094</f>
        <v>179</v>
      </c>
      <c r="L2094" s="65">
        <v>179.0</v>
      </c>
      <c r="M2094" s="57">
        <f t="shared" si="2"/>
        <v>0</v>
      </c>
      <c r="N2094" s="75">
        <f t="shared" si="3"/>
        <v>0</v>
      </c>
      <c r="O2094" s="77"/>
      <c r="P2094" s="107"/>
      <c r="Q2094" s="80"/>
      <c r="R2094" s="84">
        <f t="shared" si="4"/>
        <v>0</v>
      </c>
      <c r="S2094" s="84"/>
      <c r="T2094" s="84"/>
    </row>
    <row r="2095" ht="22.5" customHeight="1">
      <c r="A2095" s="41" t="s">
        <v>1219</v>
      </c>
      <c r="B2095" s="44">
        <v>46164.0</v>
      </c>
      <c r="C2095" s="46" t="s">
        <v>1192</v>
      </c>
      <c r="D2095" s="48" t="s">
        <v>3518</v>
      </c>
      <c r="E2095" s="51">
        <v>2.02600000000922E14</v>
      </c>
      <c r="F2095" s="53" t="s">
        <v>98</v>
      </c>
      <c r="G2095" s="57">
        <f t="array" ref="G2095">IF(F2095&lt;&gt;"",INDEX(tb_MainDatabase[Barcode],MATCH(F2095,tb_MainDatabase[Link],0)),"")</f>
        <v>8857128012027</v>
      </c>
      <c r="H2095" s="62" t="str">
        <f t="array" ref="H2095">IF(F2095&lt;&gt;"",INDEX(tb_MainDatabase[Grand],MATCH(F2095,tb_MainDatabase[Link],0)),"")</f>
        <v>EDP</v>
      </c>
      <c r="I2095" s="62" t="str">
        <f t="array" ref="I2095">IF(F2095&lt;&gt;"",INDEX(tb_MainDatabase[Size],MATCH(F2095,tb_MainDatabase[Link],0)),"")</f>
        <v>10 ml.</v>
      </c>
      <c r="J2095" s="65">
        <v>1.0</v>
      </c>
      <c r="K2095" s="57">
        <f t="array" ref="K2095">IF(F2095&lt;&gt;"",INDEX(tb_MainDatabase[ราคา],MATCH(F2095,tb_MainDatabase[Link],0)),"")*J2095</f>
        <v>450</v>
      </c>
      <c r="L2095" s="65">
        <v>50.0</v>
      </c>
      <c r="M2095" s="57">
        <f t="shared" si="2"/>
        <v>400</v>
      </c>
      <c r="N2095" s="75">
        <f t="shared" si="3"/>
        <v>400</v>
      </c>
      <c r="O2095" s="77" t="s">
        <v>133</v>
      </c>
      <c r="P2095" s="78">
        <v>46164.0</v>
      </c>
      <c r="Q2095" s="80">
        <v>0.8729166666666667</v>
      </c>
      <c r="R2095" s="84" t="str">
        <f t="shared" si="4"/>
        <v>1779458262777299122</v>
      </c>
      <c r="S2095" s="84"/>
      <c r="T2095" s="48" t="s">
        <v>67</v>
      </c>
    </row>
    <row r="2096" ht="22.5" customHeight="1">
      <c r="A2096" s="41" t="s">
        <v>1219</v>
      </c>
      <c r="B2096" s="44">
        <v>46165.0</v>
      </c>
      <c r="C2096" s="46" t="s">
        <v>3028</v>
      </c>
      <c r="D2096" s="48" t="s">
        <v>3519</v>
      </c>
      <c r="E2096" s="51">
        <v>2.02600000000923E14</v>
      </c>
      <c r="F2096" s="53" t="s">
        <v>141</v>
      </c>
      <c r="G2096" s="57">
        <f t="array" ref="G2096">IF(F2096&lt;&gt;"",INDEX(tb_MainDatabase[Barcode],MATCH(F2096,tb_MainDatabase[Link],0)),"")</f>
        <v>8857128012037</v>
      </c>
      <c r="H2096" s="62" t="str">
        <f t="array" ref="H2096">IF(F2096&lt;&gt;"",INDEX(tb_MainDatabase[Grand],MATCH(F2096,tb_MainDatabase[Link],0)),"")</f>
        <v>EDP</v>
      </c>
      <c r="I2096" s="62" t="str">
        <f t="array" ref="I2096">IF(F2096&lt;&gt;"",INDEX(tb_MainDatabase[Size],MATCH(F2096,tb_MainDatabase[Link],0)),"")</f>
        <v>10 ml.</v>
      </c>
      <c r="J2096" s="65">
        <v>1.0</v>
      </c>
      <c r="K2096" s="57">
        <f t="array" ref="K2096">IF(F2096&lt;&gt;"",INDEX(tb_MainDatabase[ราคา],MATCH(F2096,tb_MainDatabase[Link],0)),"")*J2096</f>
        <v>450</v>
      </c>
      <c r="L2096" s="65">
        <v>50.0</v>
      </c>
      <c r="M2096" s="57">
        <f t="shared" si="2"/>
        <v>400</v>
      </c>
      <c r="N2096" s="75">
        <f t="shared" si="3"/>
        <v>400</v>
      </c>
      <c r="O2096" s="77" t="s">
        <v>60</v>
      </c>
      <c r="P2096" s="78">
        <v>46165.0</v>
      </c>
      <c r="Q2096" s="80">
        <v>0.6736111111111112</v>
      </c>
      <c r="R2096" s="84" t="str">
        <f t="shared" si="4"/>
        <v>1779527337012407185</v>
      </c>
      <c r="S2096" s="84"/>
      <c r="T2096" s="48" t="s">
        <v>61</v>
      </c>
    </row>
    <row r="2097" ht="22.5" customHeight="1">
      <c r="A2097" s="41" t="s">
        <v>1219</v>
      </c>
      <c r="B2097" s="44">
        <v>46165.0</v>
      </c>
      <c r="C2097" s="46" t="s">
        <v>3028</v>
      </c>
      <c r="D2097" s="48" t="s">
        <v>3520</v>
      </c>
      <c r="E2097" s="51">
        <v>2.02600000000924E14</v>
      </c>
      <c r="F2097" s="53" t="s">
        <v>77</v>
      </c>
      <c r="G2097" s="57">
        <f t="array" ref="G2097">IF(F2097&lt;&gt;"",INDEX(tb_MainDatabase[Barcode],MATCH(F2097,tb_MainDatabase[Link],0)),"")</f>
        <v>8857128012030</v>
      </c>
      <c r="H2097" s="62" t="str">
        <f t="array" ref="H2097">IF(F2097&lt;&gt;"",INDEX(tb_MainDatabase[Grand],MATCH(F2097,tb_MainDatabase[Link],0)),"")</f>
        <v>EDP</v>
      </c>
      <c r="I2097" s="62" t="str">
        <f t="array" ref="I2097">IF(F2097&lt;&gt;"",INDEX(tb_MainDatabase[Size],MATCH(F2097,tb_MainDatabase[Link],0)),"")</f>
        <v>10 ml.</v>
      </c>
      <c r="J2097" s="65">
        <v>1.0</v>
      </c>
      <c r="K2097" s="57">
        <f t="array" ref="K2097">IF(F2097&lt;&gt;"",INDEX(tb_MainDatabase[ราคา],MATCH(F2097,tb_MainDatabase[Link],0)),"")*J2097</f>
        <v>450</v>
      </c>
      <c r="L2097" s="65">
        <v>50.0</v>
      </c>
      <c r="M2097" s="57">
        <f t="shared" si="2"/>
        <v>400</v>
      </c>
      <c r="N2097" s="75">
        <f t="shared" si="3"/>
        <v>400</v>
      </c>
      <c r="O2097" s="77" t="s">
        <v>370</v>
      </c>
      <c r="P2097" s="78">
        <v>46165.0</v>
      </c>
      <c r="Q2097" s="80">
        <v>0.6923611111111111</v>
      </c>
      <c r="R2097" s="84" t="str">
        <f t="shared" si="4"/>
        <v>1779529021517198559</v>
      </c>
      <c r="S2097" s="84"/>
      <c r="T2097" s="48" t="s">
        <v>61</v>
      </c>
    </row>
    <row r="2098" ht="22.5" customHeight="1">
      <c r="A2098" s="41" t="s">
        <v>1219</v>
      </c>
      <c r="B2098" s="44">
        <v>46165.0</v>
      </c>
      <c r="C2098" s="46" t="s">
        <v>3028</v>
      </c>
      <c r="D2098" s="48" t="s">
        <v>3521</v>
      </c>
      <c r="E2098" s="51">
        <v>2.02600000000925E14</v>
      </c>
      <c r="F2098" s="53" t="s">
        <v>141</v>
      </c>
      <c r="G2098" s="57">
        <f t="array" ref="G2098">IF(F2098&lt;&gt;"",INDEX(tb_MainDatabase[Barcode],MATCH(F2098,tb_MainDatabase[Link],0)),"")</f>
        <v>8857128012037</v>
      </c>
      <c r="H2098" s="62" t="str">
        <f t="array" ref="H2098">IF(F2098&lt;&gt;"",INDEX(tb_MainDatabase[Grand],MATCH(F2098,tb_MainDatabase[Link],0)),"")</f>
        <v>EDP</v>
      </c>
      <c r="I2098" s="62" t="str">
        <f t="array" ref="I2098">IF(F2098&lt;&gt;"",INDEX(tb_MainDatabase[Size],MATCH(F2098,tb_MainDatabase[Link],0)),"")</f>
        <v>10 ml.</v>
      </c>
      <c r="J2098" s="65">
        <v>1.0</v>
      </c>
      <c r="K2098" s="57">
        <f t="array" ref="K2098">IF(F2098&lt;&gt;"",INDEX(tb_MainDatabase[ราคา],MATCH(F2098,tb_MainDatabase[Link],0)),"")*J2098</f>
        <v>450</v>
      </c>
      <c r="L2098" s="65">
        <v>50.0</v>
      </c>
      <c r="M2098" s="57">
        <f t="shared" si="2"/>
        <v>400</v>
      </c>
      <c r="N2098" s="75">
        <f t="shared" si="3"/>
        <v>400</v>
      </c>
      <c r="O2098" s="77" t="s">
        <v>370</v>
      </c>
      <c r="P2098" s="78">
        <v>46165.0</v>
      </c>
      <c r="Q2098" s="80">
        <v>0.7055555555555556</v>
      </c>
      <c r="R2098" s="84" t="str">
        <f t="shared" si="4"/>
        <v>1779530163620597288</v>
      </c>
      <c r="S2098" s="84"/>
      <c r="T2098" s="48" t="s">
        <v>61</v>
      </c>
    </row>
    <row r="2099" ht="22.5" customHeight="1">
      <c r="A2099" s="41" t="s">
        <v>1219</v>
      </c>
      <c r="B2099" s="44">
        <v>46165.0</v>
      </c>
      <c r="C2099" s="46" t="s">
        <v>3028</v>
      </c>
      <c r="D2099" s="48" t="s">
        <v>3522</v>
      </c>
      <c r="E2099" s="51">
        <v>2.02600000000926E14</v>
      </c>
      <c r="F2099" s="53" t="s">
        <v>120</v>
      </c>
      <c r="G2099" s="108">
        <f t="array" ref="G2099">IF(F2099&lt;&gt;"",INDEX(tb_MainDatabase[Barcode],MATCH(F2099,tb_MainDatabase[Link],0)),"")</f>
        <v>8857128012160</v>
      </c>
      <c r="H2099" s="62" t="str">
        <f t="array" ref="H2099">IF(F2099&lt;&gt;"",INDEX(tb_MainDatabase[Grand],MATCH(F2099,tb_MainDatabase[Link],0)),"")</f>
        <v>EDP</v>
      </c>
      <c r="I2099" s="62" t="str">
        <f t="array" ref="I2099">IF(F2099&lt;&gt;"",INDEX(tb_MainDatabase[Size],MATCH(F2099,tb_MainDatabase[Link],0)),"")</f>
        <v>10 ml.</v>
      </c>
      <c r="J2099" s="65">
        <v>1.0</v>
      </c>
      <c r="K2099" s="57">
        <f t="array" ref="K2099">IF(F2099&lt;&gt;"",INDEX(tb_MainDatabase[ราคา],MATCH(F2099,tb_MainDatabase[Link],0)),"")*J2099</f>
        <v>450</v>
      </c>
      <c r="L2099" s="65">
        <v>50.0</v>
      </c>
      <c r="M2099" s="57">
        <f t="shared" si="2"/>
        <v>400</v>
      </c>
      <c r="N2099" s="75">
        <f t="shared" si="3"/>
        <v>400</v>
      </c>
      <c r="O2099" s="77" t="s">
        <v>60</v>
      </c>
      <c r="P2099" s="78">
        <v>46165.0</v>
      </c>
      <c r="Q2099" s="80">
        <v>0.7541666666666667</v>
      </c>
      <c r="R2099" s="84" t="str">
        <f t="shared" si="4"/>
        <v>1779534339257508354</v>
      </c>
      <c r="S2099" s="84"/>
      <c r="T2099" s="48" t="s">
        <v>61</v>
      </c>
    </row>
    <row r="2100" ht="22.5" customHeight="1">
      <c r="A2100" s="41" t="s">
        <v>1219</v>
      </c>
      <c r="B2100" s="44">
        <v>46165.0</v>
      </c>
      <c r="C2100" s="46" t="s">
        <v>3028</v>
      </c>
      <c r="D2100" s="48" t="s">
        <v>3523</v>
      </c>
      <c r="E2100" s="51">
        <v>2.02600000000927E14</v>
      </c>
      <c r="F2100" s="53" t="s">
        <v>252</v>
      </c>
      <c r="G2100" s="57">
        <f t="array" ref="G2100">IF(F2100&lt;&gt;"",INDEX(tb_MainDatabase[Barcode],MATCH(F2100,tb_MainDatabase[Link],0)),"")</f>
        <v>8857128012035</v>
      </c>
      <c r="H2100" s="62" t="str">
        <f t="array" ref="H2100">IF(F2100&lt;&gt;"",INDEX(tb_MainDatabase[Grand],MATCH(F2100,tb_MainDatabase[Link],0)),"")</f>
        <v>EDP</v>
      </c>
      <c r="I2100" s="62" t="str">
        <f t="array" ref="I2100">IF(F2100&lt;&gt;"",INDEX(tb_MainDatabase[Size],MATCH(F2100,tb_MainDatabase[Link],0)),"")</f>
        <v>10 ml.</v>
      </c>
      <c r="J2100" s="65">
        <v>1.0</v>
      </c>
      <c r="K2100" s="57">
        <f t="array" ref="K2100">IF(F2100&lt;&gt;"",INDEX(tb_MainDatabase[ราคา],MATCH(F2100,tb_MainDatabase[Link],0)),"")*J2100</f>
        <v>450</v>
      </c>
      <c r="L2100" s="65">
        <v>50.0</v>
      </c>
      <c r="M2100" s="57">
        <f t="shared" si="2"/>
        <v>400</v>
      </c>
      <c r="N2100" s="75">
        <f t="shared" si="3"/>
        <v>400</v>
      </c>
      <c r="O2100" s="77" t="s">
        <v>60</v>
      </c>
      <c r="P2100" s="78">
        <v>46165.0</v>
      </c>
      <c r="Q2100" s="80">
        <v>0.7659722222222223</v>
      </c>
      <c r="R2100" s="84" t="str">
        <f t="shared" si="4"/>
        <v>1779535357427949853</v>
      </c>
      <c r="S2100" s="84"/>
      <c r="T2100" s="48" t="s">
        <v>67</v>
      </c>
    </row>
    <row r="2101" ht="22.5" customHeight="1">
      <c r="A2101" s="41" t="s">
        <v>1219</v>
      </c>
      <c r="B2101" s="44">
        <v>46165.0</v>
      </c>
      <c r="C2101" s="46" t="s">
        <v>3028</v>
      </c>
      <c r="D2101" s="48" t="s">
        <v>3524</v>
      </c>
      <c r="E2101" s="51">
        <v>2.02600000000928E14</v>
      </c>
      <c r="F2101" s="53" t="s">
        <v>1092</v>
      </c>
      <c r="G2101" s="57">
        <f t="array" ref="G2101">IF(F2101&lt;&gt;"",INDEX(tb_MainDatabase[Barcode],MATCH(F2101,tb_MainDatabase[Link],0)),"")</f>
        <v>8857128012077</v>
      </c>
      <c r="H2101" s="62" t="str">
        <f t="array" ref="H2101">IF(F2101&lt;&gt;"",INDEX(tb_MainDatabase[Grand],MATCH(F2101,tb_MainDatabase[Link],0)),"")</f>
        <v>EDP</v>
      </c>
      <c r="I2101" s="62" t="str">
        <f t="array" ref="I2101">IF(F2101&lt;&gt;"",INDEX(tb_MainDatabase[Size],MATCH(F2101,tb_MainDatabase[Link],0)),"")</f>
        <v>10 ml.</v>
      </c>
      <c r="J2101" s="65">
        <v>1.0</v>
      </c>
      <c r="K2101" s="57">
        <f t="array" ref="K2101">IF(F2101&lt;&gt;"",INDEX(tb_MainDatabase[ราคา],MATCH(F2101,tb_MainDatabase[Link],0)),"")*J2101</f>
        <v>450</v>
      </c>
      <c r="L2101" s="65">
        <v>50.0</v>
      </c>
      <c r="M2101" s="57">
        <f t="shared" si="2"/>
        <v>400</v>
      </c>
      <c r="N2101" s="75">
        <f t="shared" si="3"/>
        <v>400</v>
      </c>
      <c r="O2101" s="77" t="s">
        <v>133</v>
      </c>
      <c r="P2101" s="78">
        <v>46165.0</v>
      </c>
      <c r="Q2101" s="80">
        <v>0.8722222222222222</v>
      </c>
      <c r="R2101" s="84" t="str">
        <f t="shared" si="4"/>
        <v>1779544557417822077</v>
      </c>
      <c r="S2101" s="84"/>
      <c r="T2101" s="48" t="s">
        <v>67</v>
      </c>
    </row>
    <row r="2102" ht="22.5" customHeight="1">
      <c r="A2102" s="41" t="s">
        <v>1219</v>
      </c>
      <c r="B2102" s="44">
        <v>46165.0</v>
      </c>
      <c r="C2102" s="46" t="s">
        <v>3028</v>
      </c>
      <c r="D2102" s="48" t="s">
        <v>3525</v>
      </c>
      <c r="E2102" s="51">
        <v>2.02600000000929E14</v>
      </c>
      <c r="F2102" s="53" t="s">
        <v>141</v>
      </c>
      <c r="G2102" s="57">
        <f t="array" ref="G2102">IF(F2102&lt;&gt;"",INDEX(tb_MainDatabase[Barcode],MATCH(F2102,tb_MainDatabase[Link],0)),"")</f>
        <v>8857128012037</v>
      </c>
      <c r="H2102" s="62" t="str">
        <f t="array" ref="H2102">IF(F2102&lt;&gt;"",INDEX(tb_MainDatabase[Grand],MATCH(F2102,tb_MainDatabase[Link],0)),"")</f>
        <v>EDP</v>
      </c>
      <c r="I2102" s="62" t="str">
        <f t="array" ref="I2102">IF(F2102&lt;&gt;"",INDEX(tb_MainDatabase[Size],MATCH(F2102,tb_MainDatabase[Link],0)),"")</f>
        <v>10 ml.</v>
      </c>
      <c r="J2102" s="65">
        <v>4.0</v>
      </c>
      <c r="K2102" s="57">
        <f t="array" ref="K2102">IF(F2102&lt;&gt;"",INDEX(tb_MainDatabase[ราคา],MATCH(F2102,tb_MainDatabase[Link],0)),"")*J2102</f>
        <v>1800</v>
      </c>
      <c r="L2102" s="65">
        <v>50.0</v>
      </c>
      <c r="M2102" s="57">
        <f t="shared" si="2"/>
        <v>1600</v>
      </c>
      <c r="N2102" s="75">
        <f t="shared" si="3"/>
        <v>3200</v>
      </c>
      <c r="O2102" s="77" t="s">
        <v>370</v>
      </c>
      <c r="P2102" s="78">
        <v>46165.0</v>
      </c>
      <c r="Q2102" s="80">
        <v>0.8743055555555556</v>
      </c>
      <c r="R2102" s="84" t="str">
        <f t="shared" si="4"/>
        <v>1779544639778246309</v>
      </c>
      <c r="S2102" s="84"/>
      <c r="T2102" s="48" t="s">
        <v>67</v>
      </c>
    </row>
    <row r="2103" ht="22.5" customHeight="1">
      <c r="A2103" s="41" t="s">
        <v>1219</v>
      </c>
      <c r="B2103" s="44">
        <v>46165.0</v>
      </c>
      <c r="C2103" s="46" t="s">
        <v>3028</v>
      </c>
      <c r="D2103" s="48" t="s">
        <v>3525</v>
      </c>
      <c r="E2103" s="51">
        <v>2.02600000000929E14</v>
      </c>
      <c r="F2103" s="53" t="s">
        <v>255</v>
      </c>
      <c r="G2103" s="57">
        <f t="array" ref="G2103">IF(F2103&lt;&gt;"",INDEX(tb_MainDatabase[Barcode],MATCH(F2103,tb_MainDatabase[Link],0)),"")</f>
        <v>8857128012047</v>
      </c>
      <c r="H2103" s="62" t="str">
        <f t="array" ref="H2103">IF(F2103&lt;&gt;"",INDEX(tb_MainDatabase[Grand],MATCH(F2103,tb_MainDatabase[Link],0)),"")</f>
        <v>EDP</v>
      </c>
      <c r="I2103" s="62" t="str">
        <f t="array" ref="I2103">IF(F2103&lt;&gt;"",INDEX(tb_MainDatabase[Size],MATCH(F2103,tb_MainDatabase[Link],0)),"")</f>
        <v>10 ml.</v>
      </c>
      <c r="J2103" s="65">
        <v>4.0</v>
      </c>
      <c r="K2103" s="57">
        <f t="array" ref="K2103">IF(F2103&lt;&gt;"",INDEX(tb_MainDatabase[ราคา],MATCH(F2103,tb_MainDatabase[Link],0)),"")*J2103</f>
        <v>1800</v>
      </c>
      <c r="L2103" s="65">
        <v>50.0</v>
      </c>
      <c r="M2103" s="57">
        <f t="shared" si="2"/>
        <v>1600</v>
      </c>
      <c r="N2103" s="75">
        <f t="shared" si="3"/>
        <v>0</v>
      </c>
      <c r="O2103" s="77"/>
      <c r="P2103" s="107"/>
      <c r="Q2103" s="80"/>
      <c r="R2103" s="84">
        <f t="shared" si="4"/>
        <v>0</v>
      </c>
      <c r="S2103" s="84"/>
      <c r="T2103" s="84"/>
    </row>
    <row r="2104" ht="22.5" customHeight="1">
      <c r="A2104" s="41" t="s">
        <v>1219</v>
      </c>
      <c r="B2104" s="44">
        <v>46165.0</v>
      </c>
      <c r="C2104" s="46" t="s">
        <v>3028</v>
      </c>
      <c r="D2104" s="48" t="s">
        <v>3525</v>
      </c>
      <c r="E2104" s="51">
        <v>2.02600000000929E14</v>
      </c>
      <c r="F2104" s="53" t="s">
        <v>141</v>
      </c>
      <c r="G2104" s="57">
        <f t="array" ref="G2104">IF(F2104&lt;&gt;"",INDEX(tb_MainDatabase[Barcode],MATCH(F2104,tb_MainDatabase[Link],0)),"")</f>
        <v>8857128012037</v>
      </c>
      <c r="H2104" s="62" t="str">
        <f t="array" ref="H2104">IF(F2104&lt;&gt;"",INDEX(tb_MainDatabase[Grand],MATCH(F2104,tb_MainDatabase[Link],0)),"")</f>
        <v>EDP</v>
      </c>
      <c r="I2104" s="62" t="str">
        <f t="array" ref="I2104">IF(F2104&lt;&gt;"",INDEX(tb_MainDatabase[Size],MATCH(F2104,tb_MainDatabase[Link],0)),"")</f>
        <v>10 ml.</v>
      </c>
      <c r="J2104" s="65">
        <v>1.0</v>
      </c>
      <c r="K2104" s="57">
        <f t="array" ref="K2104">IF(F2104&lt;&gt;"",INDEX(tb_MainDatabase[ราคา],MATCH(F2104,tb_MainDatabase[Link],0)),"")*J2104</f>
        <v>450</v>
      </c>
      <c r="L2104" s="65">
        <v>450.0</v>
      </c>
      <c r="M2104" s="57">
        <f t="shared" si="2"/>
        <v>0</v>
      </c>
      <c r="N2104" s="75">
        <f t="shared" si="3"/>
        <v>0</v>
      </c>
      <c r="O2104" s="77"/>
      <c r="P2104" s="107"/>
      <c r="Q2104" s="80"/>
      <c r="R2104" s="84">
        <f t="shared" si="4"/>
        <v>0</v>
      </c>
      <c r="S2104" s="84"/>
      <c r="T2104" s="84"/>
    </row>
    <row r="2105" ht="22.5" customHeight="1">
      <c r="A2105" s="41" t="s">
        <v>1219</v>
      </c>
      <c r="B2105" s="44">
        <v>46165.0</v>
      </c>
      <c r="C2105" s="46" t="s">
        <v>3028</v>
      </c>
      <c r="D2105" s="48" t="s">
        <v>3525</v>
      </c>
      <c r="E2105" s="51">
        <v>2.02600000000929E14</v>
      </c>
      <c r="F2105" s="53" t="s">
        <v>255</v>
      </c>
      <c r="G2105" s="57">
        <f t="array" ref="G2105">IF(F2105&lt;&gt;"",INDEX(tb_MainDatabase[Barcode],MATCH(F2105,tb_MainDatabase[Link],0)),"")</f>
        <v>8857128012047</v>
      </c>
      <c r="H2105" s="62" t="str">
        <f t="array" ref="H2105">IF(F2105&lt;&gt;"",INDEX(tb_MainDatabase[Grand],MATCH(F2105,tb_MainDatabase[Link],0)),"")</f>
        <v>EDP</v>
      </c>
      <c r="I2105" s="62" t="str">
        <f t="array" ref="I2105">IF(F2105&lt;&gt;"",INDEX(tb_MainDatabase[Size],MATCH(F2105,tb_MainDatabase[Link],0)),"")</f>
        <v>10 ml.</v>
      </c>
      <c r="J2105" s="65">
        <v>1.0</v>
      </c>
      <c r="K2105" s="57">
        <f t="array" ref="K2105">IF(F2105&lt;&gt;"",INDEX(tb_MainDatabase[ราคา],MATCH(F2105,tb_MainDatabase[Link],0)),"")*J2105</f>
        <v>450</v>
      </c>
      <c r="L2105" s="65">
        <v>450.0</v>
      </c>
      <c r="M2105" s="57">
        <f t="shared" si="2"/>
        <v>0</v>
      </c>
      <c r="N2105" s="75">
        <f t="shared" si="3"/>
        <v>0</v>
      </c>
      <c r="O2105" s="77"/>
      <c r="P2105" s="78"/>
      <c r="Q2105" s="80"/>
      <c r="R2105" s="84">
        <f t="shared" si="4"/>
        <v>0</v>
      </c>
      <c r="S2105" s="84"/>
      <c r="T2105" s="84"/>
    </row>
    <row r="2106" ht="22.5" customHeight="1">
      <c r="A2106" s="41" t="s">
        <v>1219</v>
      </c>
      <c r="B2106" s="44">
        <v>46166.0</v>
      </c>
      <c r="C2106" s="46" t="s">
        <v>3028</v>
      </c>
      <c r="D2106" s="48" t="s">
        <v>3526</v>
      </c>
      <c r="E2106" s="51">
        <v>2.0260000000093E14</v>
      </c>
      <c r="F2106" s="53" t="s">
        <v>141</v>
      </c>
      <c r="G2106" s="57">
        <f t="array" ref="G2106">IF(F2106&lt;&gt;"",INDEX(tb_MainDatabase[Barcode],MATCH(F2106,tb_MainDatabase[Link],0)),"")</f>
        <v>8857128012037</v>
      </c>
      <c r="H2106" s="62" t="str">
        <f t="array" ref="H2106">IF(F2106&lt;&gt;"",INDEX(tb_MainDatabase[Grand],MATCH(F2106,tb_MainDatabase[Link],0)),"")</f>
        <v>EDP</v>
      </c>
      <c r="I2106" s="62" t="str">
        <f t="array" ref="I2106">IF(F2106&lt;&gt;"",INDEX(tb_MainDatabase[Size],MATCH(F2106,tb_MainDatabase[Link],0)),"")</f>
        <v>10 ml.</v>
      </c>
      <c r="J2106" s="65">
        <v>1.0</v>
      </c>
      <c r="K2106" s="57">
        <f t="array" ref="K2106">IF(F2106&lt;&gt;"",INDEX(tb_MainDatabase[ราคา],MATCH(F2106,tb_MainDatabase[Link],0)),"")*J2106</f>
        <v>450</v>
      </c>
      <c r="L2106" s="65">
        <v>50.0</v>
      </c>
      <c r="M2106" s="57">
        <f t="shared" si="2"/>
        <v>400</v>
      </c>
      <c r="N2106" s="75">
        <f t="shared" si="3"/>
        <v>400</v>
      </c>
      <c r="O2106" s="77" t="s">
        <v>60</v>
      </c>
      <c r="P2106" s="78">
        <v>46166.0</v>
      </c>
      <c r="Q2106" s="80">
        <v>0.4756944444444444</v>
      </c>
      <c r="R2106" s="84" t="str">
        <f t="shared" si="4"/>
        <v>1779596711049636790</v>
      </c>
      <c r="S2106" s="84"/>
      <c r="T2106" s="48" t="s">
        <v>61</v>
      </c>
    </row>
    <row r="2107" ht="22.5" customHeight="1">
      <c r="A2107" s="41" t="s">
        <v>1219</v>
      </c>
      <c r="B2107" s="44">
        <v>46166.0</v>
      </c>
      <c r="C2107" s="46" t="s">
        <v>3028</v>
      </c>
      <c r="D2107" s="48" t="s">
        <v>3527</v>
      </c>
      <c r="E2107" s="51">
        <v>2.02600000000931E14</v>
      </c>
      <c r="F2107" s="53" t="s">
        <v>269</v>
      </c>
      <c r="G2107" s="57">
        <f t="array" ref="G2107">IF(F2107&lt;&gt;"",INDEX(tb_MainDatabase[Barcode],MATCH(F2107,tb_MainDatabase[Link],0)),"")</f>
        <v>8857128012060</v>
      </c>
      <c r="H2107" s="62" t="str">
        <f t="array" ref="H2107">IF(F2107&lt;&gt;"",INDEX(tb_MainDatabase[Grand],MATCH(F2107,tb_MainDatabase[Link],0)),"")</f>
        <v>EDP</v>
      </c>
      <c r="I2107" s="62" t="str">
        <f t="array" ref="I2107">IF(F2107&lt;&gt;"",INDEX(tb_MainDatabase[Size],MATCH(F2107,tb_MainDatabase[Link],0)),"")</f>
        <v>10 ml.</v>
      </c>
      <c r="J2107" s="65">
        <v>1.0</v>
      </c>
      <c r="K2107" s="57">
        <f t="array" ref="K2107">IF(F2107&lt;&gt;"",INDEX(tb_MainDatabase[ราคา],MATCH(F2107,tb_MainDatabase[Link],0)),"")*J2107</f>
        <v>450</v>
      </c>
      <c r="L2107" s="65">
        <v>50.0</v>
      </c>
      <c r="M2107" s="57">
        <f t="shared" si="2"/>
        <v>400</v>
      </c>
      <c r="N2107" s="75">
        <f t="shared" si="3"/>
        <v>400</v>
      </c>
      <c r="O2107" s="77" t="s">
        <v>60</v>
      </c>
      <c r="P2107" s="78">
        <v>46166.0</v>
      </c>
      <c r="Q2107" s="80">
        <v>0.5854166666666667</v>
      </c>
      <c r="R2107" s="84" t="str">
        <f t="shared" si="4"/>
        <v>1779606190415728999</v>
      </c>
      <c r="S2107" s="84"/>
      <c r="T2107" s="48" t="s">
        <v>61</v>
      </c>
    </row>
    <row r="2108" ht="22.5" customHeight="1">
      <c r="A2108" s="41" t="s">
        <v>1219</v>
      </c>
      <c r="B2108" s="44">
        <v>46166.0</v>
      </c>
      <c r="C2108" s="46" t="s">
        <v>3028</v>
      </c>
      <c r="D2108" s="48" t="s">
        <v>3528</v>
      </c>
      <c r="E2108" s="51">
        <v>2.02600000000932E14</v>
      </c>
      <c r="F2108" s="53" t="s">
        <v>259</v>
      </c>
      <c r="G2108" s="57">
        <f t="array" ref="G2108">IF(F2108&lt;&gt;"",INDEX(tb_MainDatabase[Barcode],MATCH(F2108,tb_MainDatabase[Link],0)),"")</f>
        <v>8857128011133</v>
      </c>
      <c r="H2108" s="62" t="str">
        <f t="array" ref="H2108">IF(F2108&lt;&gt;"",INDEX(tb_MainDatabase[Grand],MATCH(F2108,tb_MainDatabase[Link],0)),"")</f>
        <v>EDP</v>
      </c>
      <c r="I2108" s="62" t="str">
        <f t="array" ref="I2108">IF(F2108&lt;&gt;"",INDEX(tb_MainDatabase[Size],MATCH(F2108,tb_MainDatabase[Link],0)),"")</f>
        <v>50 ml.</v>
      </c>
      <c r="J2108" s="65">
        <v>1.0</v>
      </c>
      <c r="K2108" s="57">
        <f t="array" ref="K2108">IF(F2108&lt;&gt;"",INDEX(tb_MainDatabase[ราคา],MATCH(F2108,tb_MainDatabase[Link],0)),"")*J2108</f>
        <v>1890</v>
      </c>
      <c r="L2108" s="65">
        <v>200.0</v>
      </c>
      <c r="M2108" s="57">
        <f t="shared" si="2"/>
        <v>1690</v>
      </c>
      <c r="N2108" s="75">
        <f t="shared" si="3"/>
        <v>1690</v>
      </c>
      <c r="O2108" s="77" t="s">
        <v>370</v>
      </c>
      <c r="P2108" s="78">
        <v>46166.0</v>
      </c>
      <c r="Q2108" s="80">
        <v>0.6027777777777777</v>
      </c>
      <c r="R2108" s="84" t="str">
        <f t="shared" si="4"/>
        <v>1779607613389565988</v>
      </c>
      <c r="S2108" s="84"/>
      <c r="T2108" s="48" t="s">
        <v>67</v>
      </c>
    </row>
    <row r="2109" ht="22.5" customHeight="1">
      <c r="A2109" s="41" t="s">
        <v>1219</v>
      </c>
      <c r="B2109" s="44">
        <v>46166.0</v>
      </c>
      <c r="C2109" s="46" t="s">
        <v>3028</v>
      </c>
      <c r="D2109" s="48" t="s">
        <v>3528</v>
      </c>
      <c r="E2109" s="51">
        <v>2.02600000000932E14</v>
      </c>
      <c r="F2109" s="53" t="s">
        <v>252</v>
      </c>
      <c r="G2109" s="57">
        <f t="array" ref="G2109">IF(F2109&lt;&gt;"",INDEX(tb_MainDatabase[Barcode],MATCH(F2109,tb_MainDatabase[Link],0)),"")</f>
        <v>8857128012035</v>
      </c>
      <c r="H2109" s="62" t="str">
        <f t="array" ref="H2109">IF(F2109&lt;&gt;"",INDEX(tb_MainDatabase[Grand],MATCH(F2109,tb_MainDatabase[Link],0)),"")</f>
        <v>EDP</v>
      </c>
      <c r="I2109" s="62" t="str">
        <f t="array" ref="I2109">IF(F2109&lt;&gt;"",INDEX(tb_MainDatabase[Size],MATCH(F2109,tb_MainDatabase[Link],0)),"")</f>
        <v>10 ml.</v>
      </c>
      <c r="J2109" s="65">
        <v>1.0</v>
      </c>
      <c r="K2109" s="57">
        <f t="array" ref="K2109">IF(F2109&lt;&gt;"",INDEX(tb_MainDatabase[ราคา],MATCH(F2109,tb_MainDatabase[Link],0)),"")*J2109</f>
        <v>450</v>
      </c>
      <c r="L2109" s="65">
        <v>450.0</v>
      </c>
      <c r="M2109" s="57">
        <f t="shared" si="2"/>
        <v>0</v>
      </c>
      <c r="N2109" s="75">
        <f t="shared" si="3"/>
        <v>0</v>
      </c>
      <c r="O2109" s="77"/>
      <c r="P2109" s="107"/>
      <c r="Q2109" s="80"/>
      <c r="R2109" s="84">
        <f t="shared" si="4"/>
        <v>0</v>
      </c>
      <c r="S2109" s="84"/>
      <c r="T2109" s="84"/>
    </row>
    <row r="2110" ht="22.5" customHeight="1">
      <c r="A2110" s="41" t="s">
        <v>1219</v>
      </c>
      <c r="B2110" s="44">
        <v>46166.0</v>
      </c>
      <c r="C2110" s="46" t="s">
        <v>3028</v>
      </c>
      <c r="D2110" s="48" t="s">
        <v>3529</v>
      </c>
      <c r="E2110" s="51">
        <v>2.02600000000933E14</v>
      </c>
      <c r="F2110" s="53" t="s">
        <v>81</v>
      </c>
      <c r="G2110" s="57">
        <f t="array" ref="G2110">IF(F2110&lt;&gt;"",INDEX(tb_MainDatabase[Barcode],MATCH(F2110,tb_MainDatabase[Link],0)),"")</f>
        <v>8857128011119</v>
      </c>
      <c r="H2110" s="62" t="str">
        <f t="array" ref="H2110">IF(F2110&lt;&gt;"",INDEX(tb_MainDatabase[Grand],MATCH(F2110,tb_MainDatabase[Link],0)),"")</f>
        <v>EDP</v>
      </c>
      <c r="I2110" s="62" t="str">
        <f t="array" ref="I2110">IF(F2110&lt;&gt;"",INDEX(tb_MainDatabase[Size],MATCH(F2110,tb_MainDatabase[Link],0)),"")</f>
        <v>50 ml.</v>
      </c>
      <c r="J2110" s="65">
        <v>1.0</v>
      </c>
      <c r="K2110" s="57">
        <f t="array" ref="K2110">IF(F2110&lt;&gt;"",INDEX(tb_MainDatabase[ราคา],MATCH(F2110,tb_MainDatabase[Link],0)),"")*J2110</f>
        <v>1890</v>
      </c>
      <c r="L2110" s="65">
        <v>200.0</v>
      </c>
      <c r="M2110" s="57">
        <f t="shared" si="2"/>
        <v>1690</v>
      </c>
      <c r="N2110" s="75">
        <f t="shared" si="3"/>
        <v>1690</v>
      </c>
      <c r="O2110" s="77" t="s">
        <v>133</v>
      </c>
      <c r="P2110" s="78">
        <v>46166.0</v>
      </c>
      <c r="Q2110" s="80">
        <v>0.6048611111111111</v>
      </c>
      <c r="R2110" s="84" t="str">
        <f t="shared" si="4"/>
        <v>1779607833783972842</v>
      </c>
      <c r="S2110" s="84"/>
      <c r="T2110" s="48" t="s">
        <v>67</v>
      </c>
    </row>
    <row r="2111" ht="22.5" customHeight="1">
      <c r="A2111" s="41" t="s">
        <v>1219</v>
      </c>
      <c r="B2111" s="44">
        <v>46166.0</v>
      </c>
      <c r="C2111" s="46" t="s">
        <v>3028</v>
      </c>
      <c r="D2111" s="48" t="s">
        <v>3529</v>
      </c>
      <c r="E2111" s="51">
        <v>2.02600000000933E14</v>
      </c>
      <c r="F2111" s="53" t="s">
        <v>141</v>
      </c>
      <c r="G2111" s="57">
        <f t="array" ref="G2111">IF(F2111&lt;&gt;"",INDEX(tb_MainDatabase[Barcode],MATCH(F2111,tb_MainDatabase[Link],0)),"")</f>
        <v>8857128012037</v>
      </c>
      <c r="H2111" s="62" t="str">
        <f t="array" ref="H2111">IF(F2111&lt;&gt;"",INDEX(tb_MainDatabase[Grand],MATCH(F2111,tb_MainDatabase[Link],0)),"")</f>
        <v>EDP</v>
      </c>
      <c r="I2111" s="62" t="str">
        <f t="array" ref="I2111">IF(F2111&lt;&gt;"",INDEX(tb_MainDatabase[Size],MATCH(F2111,tb_MainDatabase[Link],0)),"")</f>
        <v>10 ml.</v>
      </c>
      <c r="J2111" s="65">
        <v>1.0</v>
      </c>
      <c r="K2111" s="57">
        <f t="array" ref="K2111">IF(F2111&lt;&gt;"",INDEX(tb_MainDatabase[ราคา],MATCH(F2111,tb_MainDatabase[Link],0)),"")*J2111</f>
        <v>450</v>
      </c>
      <c r="L2111" s="65">
        <v>450.0</v>
      </c>
      <c r="M2111" s="57">
        <f t="shared" si="2"/>
        <v>0</v>
      </c>
      <c r="N2111" s="75">
        <f t="shared" si="3"/>
        <v>0</v>
      </c>
      <c r="O2111" s="77"/>
      <c r="P2111" s="107"/>
      <c r="Q2111" s="80"/>
      <c r="R2111" s="84">
        <f t="shared" si="4"/>
        <v>0</v>
      </c>
      <c r="S2111" s="84"/>
      <c r="T2111" s="84"/>
    </row>
    <row r="2112" ht="22.5" customHeight="1">
      <c r="A2112" s="41" t="s">
        <v>1219</v>
      </c>
      <c r="B2112" s="44">
        <v>46166.0</v>
      </c>
      <c r="C2112" s="46" t="s">
        <v>3028</v>
      </c>
      <c r="D2112" s="48" t="s">
        <v>3530</v>
      </c>
      <c r="E2112" s="51">
        <v>2.02600000000934E14</v>
      </c>
      <c r="F2112" s="53" t="s">
        <v>136</v>
      </c>
      <c r="G2112" s="57">
        <f t="array" ref="G2112">IF(F2112&lt;&gt;"",INDEX(tb_MainDatabase[Barcode],MATCH(F2112,tb_MainDatabase[Link],0)),"")</f>
        <v>8857128011904</v>
      </c>
      <c r="H2112" s="62" t="str">
        <f t="array" ref="H2112">IF(F2112&lt;&gt;"",INDEX(tb_MainDatabase[Grand],MATCH(F2112,tb_MainDatabase[Link],0)),"")</f>
        <v>EDP</v>
      </c>
      <c r="I2112" s="62" t="str">
        <f t="array" ref="I2112">IF(F2112&lt;&gt;"",INDEX(tb_MainDatabase[Size],MATCH(F2112,tb_MainDatabase[Link],0)),"")</f>
        <v>30 ml.</v>
      </c>
      <c r="J2112" s="65">
        <v>1.0</v>
      </c>
      <c r="K2112" s="57">
        <f t="array" ref="K2112">IF(F2112&lt;&gt;"",INDEX(tb_MainDatabase[ราคา],MATCH(F2112,tb_MainDatabase[Link],0)),"")*J2112</f>
        <v>1290</v>
      </c>
      <c r="L2112" s="65">
        <v>100.0</v>
      </c>
      <c r="M2112" s="57">
        <f t="shared" si="2"/>
        <v>1190</v>
      </c>
      <c r="N2112" s="75">
        <f t="shared" si="3"/>
        <v>1190</v>
      </c>
      <c r="O2112" s="77" t="s">
        <v>370</v>
      </c>
      <c r="P2112" s="78">
        <v>46166.0</v>
      </c>
      <c r="Q2112" s="80">
        <v>0.6180555555555556</v>
      </c>
      <c r="R2112" s="84" t="str">
        <f t="shared" si="4"/>
        <v>1779608977192699878</v>
      </c>
      <c r="S2112" s="84"/>
      <c r="T2112" s="48" t="s">
        <v>67</v>
      </c>
    </row>
    <row r="2113" ht="22.5" customHeight="1">
      <c r="A2113" s="41" t="s">
        <v>1219</v>
      </c>
      <c r="B2113" s="44">
        <v>46166.0</v>
      </c>
      <c r="C2113" s="46" t="s">
        <v>3028</v>
      </c>
      <c r="D2113" s="48" t="s">
        <v>3530</v>
      </c>
      <c r="E2113" s="51">
        <v>2.02600000000934E14</v>
      </c>
      <c r="F2113" s="53" t="s">
        <v>859</v>
      </c>
      <c r="G2113" s="57">
        <f t="array" ref="G2113">IF(F2113&lt;&gt;"",INDEX(tb_MainDatabase[Barcode],MATCH(F2113,tb_MainDatabase[Link],0)),"")</f>
        <v>8857128012044</v>
      </c>
      <c r="H2113" s="62" t="str">
        <f t="array" ref="H2113">IF(F2113&lt;&gt;"",INDEX(tb_MainDatabase[Grand],MATCH(F2113,tb_MainDatabase[Link],0)),"")</f>
        <v>EDP</v>
      </c>
      <c r="I2113" s="62" t="str">
        <f t="array" ref="I2113">IF(F2113&lt;&gt;"",INDEX(tb_MainDatabase[Size],MATCH(F2113,tb_MainDatabase[Link],0)),"")</f>
        <v>4 ml.</v>
      </c>
      <c r="J2113" s="65">
        <v>1.0</v>
      </c>
      <c r="K2113" s="57">
        <f t="array" ref="K2113">IF(F2113&lt;&gt;"",INDEX(tb_MainDatabase[ราคา],MATCH(F2113,tb_MainDatabase[Link],0)),"")*J2113</f>
        <v>179</v>
      </c>
      <c r="L2113" s="65">
        <v>179.0</v>
      </c>
      <c r="M2113" s="57">
        <f t="shared" si="2"/>
        <v>0</v>
      </c>
      <c r="N2113" s="75">
        <f t="shared" si="3"/>
        <v>0</v>
      </c>
      <c r="O2113" s="77"/>
      <c r="P2113" s="107"/>
      <c r="Q2113" s="80"/>
      <c r="R2113" s="84">
        <f t="shared" si="4"/>
        <v>0</v>
      </c>
      <c r="S2113" s="84"/>
      <c r="T2113" s="84"/>
    </row>
    <row r="2114" ht="22.5" customHeight="1">
      <c r="A2114" s="41" t="s">
        <v>1219</v>
      </c>
      <c r="B2114" s="44">
        <v>46166.0</v>
      </c>
      <c r="C2114" s="46" t="s">
        <v>3028</v>
      </c>
      <c r="D2114" s="48" t="s">
        <v>3531</v>
      </c>
      <c r="E2114" s="51">
        <v>2.02600000000935E14</v>
      </c>
      <c r="F2114" s="53" t="s">
        <v>93</v>
      </c>
      <c r="G2114" s="57">
        <f t="array" ref="G2114">IF(F2114&lt;&gt;"",INDEX(tb_MainDatabase[Barcode],MATCH(F2114,tb_MainDatabase[Link],0)),"")</f>
        <v>8857128011171</v>
      </c>
      <c r="H2114" s="62" t="str">
        <f t="array" ref="H2114">IF(F2114&lt;&gt;"",INDEX(tb_MainDatabase[Grand],MATCH(F2114,tb_MainDatabase[Link],0)),"")</f>
        <v>EDP</v>
      </c>
      <c r="I2114" s="62" t="str">
        <f t="array" ref="I2114">IF(F2114&lt;&gt;"",INDEX(tb_MainDatabase[Size],MATCH(F2114,tb_MainDatabase[Link],0)),"")</f>
        <v>50 ml.</v>
      </c>
      <c r="J2114" s="65">
        <v>1.0</v>
      </c>
      <c r="K2114" s="57">
        <f t="array" ref="K2114">IF(F2114&lt;&gt;"",INDEX(tb_MainDatabase[ราคา],MATCH(F2114,tb_MainDatabase[Link],0)),"")*J2114</f>
        <v>1890</v>
      </c>
      <c r="L2114" s="65">
        <v>200.0</v>
      </c>
      <c r="M2114" s="57">
        <f t="shared" si="2"/>
        <v>1690</v>
      </c>
      <c r="N2114" s="75">
        <f t="shared" si="3"/>
        <v>3380</v>
      </c>
      <c r="O2114" s="77" t="s">
        <v>60</v>
      </c>
      <c r="P2114" s="78">
        <v>46166.0</v>
      </c>
      <c r="Q2114" s="80">
        <v>0.6208333333333333</v>
      </c>
      <c r="R2114" s="84" t="str">
        <f t="shared" si="4"/>
        <v>1779609229309207320</v>
      </c>
      <c r="S2114" s="84"/>
      <c r="T2114" s="48" t="s">
        <v>67</v>
      </c>
    </row>
    <row r="2115" ht="22.5" customHeight="1">
      <c r="A2115" s="41" t="s">
        <v>1219</v>
      </c>
      <c r="B2115" s="44">
        <v>46166.0</v>
      </c>
      <c r="C2115" s="46" t="s">
        <v>3028</v>
      </c>
      <c r="D2115" s="48" t="s">
        <v>3531</v>
      </c>
      <c r="E2115" s="51">
        <v>2.02600000000935E14</v>
      </c>
      <c r="F2115" s="53" t="s">
        <v>132</v>
      </c>
      <c r="G2115" s="108">
        <f t="array" ref="G2115">IF(F2115&lt;&gt;"",INDEX(tb_MainDatabase[Barcode],MATCH(F2115,tb_MainDatabase[Link],0)),"")</f>
        <v>8857128011621</v>
      </c>
      <c r="H2115" s="62" t="str">
        <f t="array" ref="H2115">IF(F2115&lt;&gt;"",INDEX(tb_MainDatabase[Grand],MATCH(F2115,tb_MainDatabase[Link],0)),"")</f>
        <v>EDP</v>
      </c>
      <c r="I2115" s="62" t="str">
        <f t="array" ref="I2115">IF(F2115&lt;&gt;"",INDEX(tb_MainDatabase[Size],MATCH(F2115,tb_MainDatabase[Link],0)),"")</f>
        <v>50 ml.</v>
      </c>
      <c r="J2115" s="65">
        <v>1.0</v>
      </c>
      <c r="K2115" s="57">
        <f t="array" ref="K2115">IF(F2115&lt;&gt;"",INDEX(tb_MainDatabase[ราคา],MATCH(F2115,tb_MainDatabase[Link],0)),"")*J2115</f>
        <v>1890</v>
      </c>
      <c r="L2115" s="65">
        <v>200.0</v>
      </c>
      <c r="M2115" s="57">
        <f t="shared" si="2"/>
        <v>1690</v>
      </c>
      <c r="N2115" s="75">
        <f t="shared" si="3"/>
        <v>0</v>
      </c>
      <c r="O2115" s="77"/>
      <c r="P2115" s="107"/>
      <c r="Q2115" s="80"/>
      <c r="R2115" s="84">
        <f t="shared" si="4"/>
        <v>0</v>
      </c>
      <c r="S2115" s="84"/>
      <c r="T2115" s="84"/>
    </row>
    <row r="2116" ht="22.5" customHeight="1">
      <c r="A2116" s="41" t="s">
        <v>1219</v>
      </c>
      <c r="B2116" s="44">
        <v>46166.0</v>
      </c>
      <c r="C2116" s="46" t="s">
        <v>3028</v>
      </c>
      <c r="D2116" s="48" t="s">
        <v>3531</v>
      </c>
      <c r="E2116" s="51">
        <v>2.02600000000935E14</v>
      </c>
      <c r="F2116" s="53" t="s">
        <v>94</v>
      </c>
      <c r="G2116" s="57">
        <f t="array" ref="G2116">IF(F2116&lt;&gt;"",INDEX(tb_MainDatabase[Barcode],MATCH(F2116,tb_MainDatabase[Link],0)),"")</f>
        <v>8857128012039</v>
      </c>
      <c r="H2116" s="62" t="str">
        <f t="array" ref="H2116">IF(F2116&lt;&gt;"",INDEX(tb_MainDatabase[Grand],MATCH(F2116,tb_MainDatabase[Link],0)),"")</f>
        <v>EDP</v>
      </c>
      <c r="I2116" s="62" t="str">
        <f t="array" ref="I2116">IF(F2116&lt;&gt;"",INDEX(tb_MainDatabase[Size],MATCH(F2116,tb_MainDatabase[Link],0)),"")</f>
        <v>10 ml.</v>
      </c>
      <c r="J2116" s="65">
        <v>1.0</v>
      </c>
      <c r="K2116" s="57">
        <f t="array" ref="K2116">IF(F2116&lt;&gt;"",INDEX(tb_MainDatabase[ราคา],MATCH(F2116,tb_MainDatabase[Link],0)),"")*J2116</f>
        <v>450</v>
      </c>
      <c r="L2116" s="65">
        <v>450.0</v>
      </c>
      <c r="M2116" s="57">
        <f t="shared" si="2"/>
        <v>0</v>
      </c>
      <c r="N2116" s="75">
        <f t="shared" si="3"/>
        <v>0</v>
      </c>
      <c r="O2116" s="77"/>
      <c r="P2116" s="107"/>
      <c r="Q2116" s="80"/>
      <c r="R2116" s="84">
        <f t="shared" si="4"/>
        <v>0</v>
      </c>
      <c r="S2116" s="84"/>
      <c r="T2116" s="84"/>
    </row>
    <row r="2117" ht="22.5" customHeight="1">
      <c r="A2117" s="41" t="s">
        <v>1219</v>
      </c>
      <c r="B2117" s="44">
        <v>46166.0</v>
      </c>
      <c r="C2117" s="46" t="s">
        <v>3028</v>
      </c>
      <c r="D2117" s="48" t="s">
        <v>3531</v>
      </c>
      <c r="E2117" s="51">
        <v>2.02600000000935E14</v>
      </c>
      <c r="F2117" s="53" t="s">
        <v>120</v>
      </c>
      <c r="G2117" s="108">
        <f t="array" ref="G2117">IF(F2117&lt;&gt;"",INDEX(tb_MainDatabase[Barcode],MATCH(F2117,tb_MainDatabase[Link],0)),"")</f>
        <v>8857128012160</v>
      </c>
      <c r="H2117" s="62" t="str">
        <f t="array" ref="H2117">IF(F2117&lt;&gt;"",INDEX(tb_MainDatabase[Grand],MATCH(F2117,tb_MainDatabase[Link],0)),"")</f>
        <v>EDP</v>
      </c>
      <c r="I2117" s="62" t="str">
        <f t="array" ref="I2117">IF(F2117&lt;&gt;"",INDEX(tb_MainDatabase[Size],MATCH(F2117,tb_MainDatabase[Link],0)),"")</f>
        <v>10 ml.</v>
      </c>
      <c r="J2117" s="65">
        <v>1.0</v>
      </c>
      <c r="K2117" s="57">
        <f t="array" ref="K2117">IF(F2117&lt;&gt;"",INDEX(tb_MainDatabase[ราคา],MATCH(F2117,tb_MainDatabase[Link],0)),"")*J2117</f>
        <v>450</v>
      </c>
      <c r="L2117" s="65">
        <v>450.0</v>
      </c>
      <c r="M2117" s="57">
        <f t="shared" si="2"/>
        <v>0</v>
      </c>
      <c r="N2117" s="75">
        <f t="shared" si="3"/>
        <v>0</v>
      </c>
      <c r="O2117" s="77"/>
      <c r="P2117" s="107"/>
      <c r="Q2117" s="80"/>
      <c r="R2117" s="84">
        <f t="shared" si="4"/>
        <v>0</v>
      </c>
      <c r="S2117" s="84"/>
      <c r="T2117" s="84"/>
    </row>
    <row r="2118" ht="22.5" customHeight="1">
      <c r="A2118" s="41" t="s">
        <v>1219</v>
      </c>
      <c r="B2118" s="44">
        <v>46166.0</v>
      </c>
      <c r="C2118" s="46" t="s">
        <v>3028</v>
      </c>
      <c r="D2118" s="48" t="s">
        <v>3532</v>
      </c>
      <c r="E2118" s="51">
        <v>2.02600000000936E14</v>
      </c>
      <c r="F2118" s="53" t="s">
        <v>2343</v>
      </c>
      <c r="G2118" s="57">
        <f t="array" ref="G2118">IF(F2118&lt;&gt;"",INDEX(tb_MainDatabase[Barcode],MATCH(F2118,tb_MainDatabase[Link],0)),"")</f>
        <v>8857128011010</v>
      </c>
      <c r="H2118" s="62" t="str">
        <f t="array" ref="H2118">IF(F2118&lt;&gt;"",INDEX(tb_MainDatabase[Grand],MATCH(F2118,tb_MainDatabase[Link],0)),"")</f>
        <v>EDP</v>
      </c>
      <c r="I2118" s="62" t="str">
        <f t="array" ref="I2118">IF(F2118&lt;&gt;"",INDEX(tb_MainDatabase[Size],MATCH(F2118,tb_MainDatabase[Link],0)),"")</f>
        <v>50 ml.</v>
      </c>
      <c r="J2118" s="65">
        <v>1.0</v>
      </c>
      <c r="K2118" s="57">
        <f t="array" ref="K2118">IF(F2118&lt;&gt;"",INDEX(tb_MainDatabase[ราคา],MATCH(F2118,tb_MainDatabase[Link],0)),"")*J2118</f>
        <v>1890</v>
      </c>
      <c r="L2118" s="65">
        <v>200.0</v>
      </c>
      <c r="M2118" s="57">
        <f t="shared" si="2"/>
        <v>1690</v>
      </c>
      <c r="N2118" s="75">
        <f t="shared" si="3"/>
        <v>3380</v>
      </c>
      <c r="O2118" s="77" t="s">
        <v>370</v>
      </c>
      <c r="P2118" s="78">
        <v>46166.0</v>
      </c>
      <c r="Q2118" s="80">
        <v>0.6284722222222222</v>
      </c>
      <c r="R2118" s="84" t="str">
        <f t="shared" si="4"/>
        <v>1779609914037651443</v>
      </c>
      <c r="S2118" s="84"/>
      <c r="T2118" s="48" t="s">
        <v>67</v>
      </c>
    </row>
    <row r="2119" ht="22.5" customHeight="1">
      <c r="A2119" s="41" t="s">
        <v>1219</v>
      </c>
      <c r="B2119" s="44">
        <v>46166.0</v>
      </c>
      <c r="C2119" s="46" t="s">
        <v>3028</v>
      </c>
      <c r="D2119" s="48" t="s">
        <v>3532</v>
      </c>
      <c r="E2119" s="51">
        <v>2.02600000000936E14</v>
      </c>
      <c r="F2119" s="53" t="s">
        <v>81</v>
      </c>
      <c r="G2119" s="57">
        <f t="array" ref="G2119">IF(F2119&lt;&gt;"",INDEX(tb_MainDatabase[Barcode],MATCH(F2119,tb_MainDatabase[Link],0)),"")</f>
        <v>8857128011119</v>
      </c>
      <c r="H2119" s="62" t="str">
        <f t="array" ref="H2119">IF(F2119&lt;&gt;"",INDEX(tb_MainDatabase[Grand],MATCH(F2119,tb_MainDatabase[Link],0)),"")</f>
        <v>EDP</v>
      </c>
      <c r="I2119" s="62" t="str">
        <f t="array" ref="I2119">IF(F2119&lt;&gt;"",INDEX(tb_MainDatabase[Size],MATCH(F2119,tb_MainDatabase[Link],0)),"")</f>
        <v>50 ml.</v>
      </c>
      <c r="J2119" s="65">
        <v>1.0</v>
      </c>
      <c r="K2119" s="57">
        <f t="array" ref="K2119">IF(F2119&lt;&gt;"",INDEX(tb_MainDatabase[ราคา],MATCH(F2119,tb_MainDatabase[Link],0)),"")*J2119</f>
        <v>1890</v>
      </c>
      <c r="L2119" s="65">
        <v>200.0</v>
      </c>
      <c r="M2119" s="57">
        <f t="shared" si="2"/>
        <v>1690</v>
      </c>
      <c r="N2119" s="75">
        <f t="shared" si="3"/>
        <v>0</v>
      </c>
      <c r="O2119" s="77"/>
      <c r="P2119" s="107"/>
      <c r="Q2119" s="80"/>
      <c r="R2119" s="84">
        <f t="shared" si="4"/>
        <v>0</v>
      </c>
      <c r="S2119" s="84"/>
      <c r="T2119" s="84"/>
    </row>
    <row r="2120" ht="22.5" customHeight="1">
      <c r="A2120" s="41" t="s">
        <v>1219</v>
      </c>
      <c r="B2120" s="44">
        <v>46166.0</v>
      </c>
      <c r="C2120" s="46" t="s">
        <v>3028</v>
      </c>
      <c r="D2120" s="48" t="s">
        <v>3532</v>
      </c>
      <c r="E2120" s="51">
        <v>2.02600000000936E14</v>
      </c>
      <c r="F2120" s="53" t="s">
        <v>945</v>
      </c>
      <c r="G2120" s="57">
        <f t="array" ref="G2120">IF(F2120&lt;&gt;"",INDEX(tb_MainDatabase[Barcode],MATCH(F2120,tb_MainDatabase[Link],0)),"")</f>
        <v>8857128012128</v>
      </c>
      <c r="H2120" s="62" t="str">
        <f t="array" ref="H2120">IF(F2120&lt;&gt;"",INDEX(tb_MainDatabase[Grand],MATCH(F2120,tb_MainDatabase[Link],0)),"")</f>
        <v>EDP</v>
      </c>
      <c r="I2120" s="62" t="str">
        <f t="array" ref="I2120">IF(F2120&lt;&gt;"",INDEX(tb_MainDatabase[Size],MATCH(F2120,tb_MainDatabase[Link],0)),"")</f>
        <v>10 ml.</v>
      </c>
      <c r="J2120" s="65">
        <v>1.0</v>
      </c>
      <c r="K2120" s="57">
        <f t="array" ref="K2120">IF(F2120&lt;&gt;"",INDEX(tb_MainDatabase[ราคา],MATCH(F2120,tb_MainDatabase[Link],0)),"")*J2120</f>
        <v>450</v>
      </c>
      <c r="L2120" s="65">
        <v>450.0</v>
      </c>
      <c r="M2120" s="57">
        <f t="shared" si="2"/>
        <v>0</v>
      </c>
      <c r="N2120" s="75">
        <f t="shared" si="3"/>
        <v>0</v>
      </c>
      <c r="O2120" s="77"/>
      <c r="P2120" s="107"/>
      <c r="Q2120" s="80"/>
      <c r="R2120" s="84">
        <f t="shared" si="4"/>
        <v>0</v>
      </c>
      <c r="S2120" s="84"/>
      <c r="T2120" s="84"/>
    </row>
    <row r="2121" ht="22.5" customHeight="1">
      <c r="A2121" s="41" t="s">
        <v>1219</v>
      </c>
      <c r="B2121" s="44">
        <v>46166.0</v>
      </c>
      <c r="C2121" s="46" t="s">
        <v>3028</v>
      </c>
      <c r="D2121" s="48" t="s">
        <v>3532</v>
      </c>
      <c r="E2121" s="51">
        <v>2.02600000000936E14</v>
      </c>
      <c r="F2121" s="53" t="s">
        <v>945</v>
      </c>
      <c r="G2121" s="57">
        <f t="array" ref="G2121">IF(F2121&lt;&gt;"",INDEX(tb_MainDatabase[Barcode],MATCH(F2121,tb_MainDatabase[Link],0)),"")</f>
        <v>8857128012128</v>
      </c>
      <c r="H2121" s="62" t="str">
        <f t="array" ref="H2121">IF(F2121&lt;&gt;"",INDEX(tb_MainDatabase[Grand],MATCH(F2121,tb_MainDatabase[Link],0)),"")</f>
        <v>EDP</v>
      </c>
      <c r="I2121" s="62" t="str">
        <f t="array" ref="I2121">IF(F2121&lt;&gt;"",INDEX(tb_MainDatabase[Size],MATCH(F2121,tb_MainDatabase[Link],0)),"")</f>
        <v>10 ml.</v>
      </c>
      <c r="J2121" s="65">
        <v>1.0</v>
      </c>
      <c r="K2121" s="57">
        <f t="array" ref="K2121">IF(F2121&lt;&gt;"",INDEX(tb_MainDatabase[ราคา],MATCH(F2121,tb_MainDatabase[Link],0)),"")*J2121</f>
        <v>450</v>
      </c>
      <c r="L2121" s="65">
        <v>450.0</v>
      </c>
      <c r="M2121" s="57">
        <f t="shared" si="2"/>
        <v>0</v>
      </c>
      <c r="N2121" s="75">
        <f t="shared" si="3"/>
        <v>0</v>
      </c>
      <c r="O2121" s="77"/>
      <c r="P2121" s="107"/>
      <c r="Q2121" s="80"/>
      <c r="R2121" s="84">
        <f t="shared" si="4"/>
        <v>0</v>
      </c>
      <c r="S2121" s="84"/>
      <c r="T2121" s="84"/>
    </row>
    <row r="2122" ht="22.5" customHeight="1">
      <c r="A2122" s="41" t="s">
        <v>1219</v>
      </c>
      <c r="B2122" s="44">
        <v>46166.0</v>
      </c>
      <c r="C2122" s="46" t="s">
        <v>3028</v>
      </c>
      <c r="D2122" s="48" t="s">
        <v>3533</v>
      </c>
      <c r="E2122" s="51">
        <v>2.02600000000937E14</v>
      </c>
      <c r="F2122" s="53" t="s">
        <v>81</v>
      </c>
      <c r="G2122" s="57">
        <f t="array" ref="G2122">IF(F2122&lt;&gt;"",INDEX(tb_MainDatabase[Barcode],MATCH(F2122,tb_MainDatabase[Link],0)),"")</f>
        <v>8857128011119</v>
      </c>
      <c r="H2122" s="62" t="str">
        <f t="array" ref="H2122">IF(F2122&lt;&gt;"",INDEX(tb_MainDatabase[Grand],MATCH(F2122,tb_MainDatabase[Link],0)),"")</f>
        <v>EDP</v>
      </c>
      <c r="I2122" s="62" t="str">
        <f t="array" ref="I2122">IF(F2122&lt;&gt;"",INDEX(tb_MainDatabase[Size],MATCH(F2122,tb_MainDatabase[Link],0)),"")</f>
        <v>50 ml.</v>
      </c>
      <c r="J2122" s="65">
        <v>1.0</v>
      </c>
      <c r="K2122" s="57">
        <f t="array" ref="K2122">IF(F2122&lt;&gt;"",INDEX(tb_MainDatabase[ราคา],MATCH(F2122,tb_MainDatabase[Link],0)),"")*J2122</f>
        <v>1890</v>
      </c>
      <c r="L2122" s="65">
        <v>200.0</v>
      </c>
      <c r="M2122" s="57">
        <f t="shared" si="2"/>
        <v>1690</v>
      </c>
      <c r="N2122" s="75">
        <f t="shared" si="3"/>
        <v>1690</v>
      </c>
      <c r="O2122" s="77" t="s">
        <v>370</v>
      </c>
      <c r="P2122" s="78">
        <v>46166.0</v>
      </c>
      <c r="Q2122" s="80">
        <v>0.63125</v>
      </c>
      <c r="R2122" s="84" t="str">
        <f t="shared" si="4"/>
        <v>1779610121759826877</v>
      </c>
      <c r="S2122" s="84"/>
      <c r="T2122" s="48" t="s">
        <v>67</v>
      </c>
    </row>
    <row r="2123" ht="22.5" customHeight="1">
      <c r="A2123" s="41" t="s">
        <v>1219</v>
      </c>
      <c r="B2123" s="44">
        <v>46166.0</v>
      </c>
      <c r="C2123" s="46" t="s">
        <v>3028</v>
      </c>
      <c r="D2123" s="48" t="s">
        <v>3533</v>
      </c>
      <c r="E2123" s="51">
        <v>2.02600000000937E14</v>
      </c>
      <c r="F2123" s="53" t="s">
        <v>945</v>
      </c>
      <c r="G2123" s="57">
        <f t="array" ref="G2123">IF(F2123&lt;&gt;"",INDEX(tb_MainDatabase[Barcode],MATCH(F2123,tb_MainDatabase[Link],0)),"")</f>
        <v>8857128012128</v>
      </c>
      <c r="H2123" s="62" t="str">
        <f t="array" ref="H2123">IF(F2123&lt;&gt;"",INDEX(tb_MainDatabase[Grand],MATCH(F2123,tb_MainDatabase[Link],0)),"")</f>
        <v>EDP</v>
      </c>
      <c r="I2123" s="62" t="str">
        <f t="array" ref="I2123">IF(F2123&lt;&gt;"",INDEX(tb_MainDatabase[Size],MATCH(F2123,tb_MainDatabase[Link],0)),"")</f>
        <v>10 ml.</v>
      </c>
      <c r="J2123" s="65">
        <v>1.0</v>
      </c>
      <c r="K2123" s="57">
        <f t="array" ref="K2123">IF(F2123&lt;&gt;"",INDEX(tb_MainDatabase[ราคา],MATCH(F2123,tb_MainDatabase[Link],0)),"")*J2123</f>
        <v>450</v>
      </c>
      <c r="L2123" s="65">
        <v>450.0</v>
      </c>
      <c r="M2123" s="57">
        <f t="shared" si="2"/>
        <v>0</v>
      </c>
      <c r="N2123" s="75">
        <f t="shared" si="3"/>
        <v>0</v>
      </c>
      <c r="O2123" s="77"/>
      <c r="P2123" s="107"/>
      <c r="Q2123" s="80"/>
      <c r="R2123" s="84">
        <f t="shared" si="4"/>
        <v>0</v>
      </c>
      <c r="S2123" s="84"/>
      <c r="T2123" s="84"/>
    </row>
    <row r="2124" ht="22.5" customHeight="1">
      <c r="A2124" s="41" t="s">
        <v>1219</v>
      </c>
      <c r="B2124" s="44">
        <v>46166.0</v>
      </c>
      <c r="C2124" s="46" t="s">
        <v>3028</v>
      </c>
      <c r="D2124" s="48" t="s">
        <v>3534</v>
      </c>
      <c r="E2124" s="51">
        <v>2.02600000000938E14</v>
      </c>
      <c r="F2124" s="53" t="s">
        <v>165</v>
      </c>
      <c r="G2124" s="57">
        <f t="array" ref="G2124">IF(F2124&lt;&gt;"",INDEX(tb_MainDatabase[Barcode],MATCH(F2124,tb_MainDatabase[Link],0)),"")</f>
        <v>8857128012018</v>
      </c>
      <c r="H2124" s="62" t="str">
        <f t="array" ref="H2124">IF(F2124&lt;&gt;"",INDEX(tb_MainDatabase[Grand],MATCH(F2124,tb_MainDatabase[Link],0)),"")</f>
        <v>EDP</v>
      </c>
      <c r="I2124" s="62" t="str">
        <f t="array" ref="I2124">IF(F2124&lt;&gt;"",INDEX(tb_MainDatabase[Size],MATCH(F2124,tb_MainDatabase[Link],0)),"")</f>
        <v>50 ml.</v>
      </c>
      <c r="J2124" s="65">
        <v>1.0</v>
      </c>
      <c r="K2124" s="57">
        <f t="array" ref="K2124">IF(F2124&lt;&gt;"",INDEX(tb_MainDatabase[ราคา],MATCH(F2124,tb_MainDatabase[Link],0)),"")*J2124</f>
        <v>1890</v>
      </c>
      <c r="L2124" s="65">
        <v>200.0</v>
      </c>
      <c r="M2124" s="57">
        <f t="shared" si="2"/>
        <v>1690</v>
      </c>
      <c r="N2124" s="75">
        <f t="shared" si="3"/>
        <v>1690</v>
      </c>
      <c r="O2124" s="77" t="s">
        <v>370</v>
      </c>
      <c r="P2124" s="78">
        <v>46166.0</v>
      </c>
      <c r="Q2124" s="80">
        <v>0.6902777777777778</v>
      </c>
      <c r="R2124" s="84" t="str">
        <f t="shared" si="4"/>
        <v>1779615068553103092</v>
      </c>
      <c r="S2124" s="84"/>
      <c r="T2124" s="48" t="s">
        <v>67</v>
      </c>
    </row>
    <row r="2125" ht="22.5" customHeight="1">
      <c r="A2125" s="41" t="s">
        <v>1219</v>
      </c>
      <c r="B2125" s="44">
        <v>46166.0</v>
      </c>
      <c r="C2125" s="46" t="s">
        <v>3028</v>
      </c>
      <c r="D2125" s="48" t="s">
        <v>3535</v>
      </c>
      <c r="E2125" s="51">
        <v>2.02600000000939E14</v>
      </c>
      <c r="F2125" s="53" t="s">
        <v>77</v>
      </c>
      <c r="G2125" s="57">
        <f t="array" ref="G2125">IF(F2125&lt;&gt;"",INDEX(tb_MainDatabase[Barcode],MATCH(F2125,tb_MainDatabase[Link],0)),"")</f>
        <v>8857128012030</v>
      </c>
      <c r="H2125" s="62" t="str">
        <f t="array" ref="H2125">IF(F2125&lt;&gt;"",INDEX(tb_MainDatabase[Grand],MATCH(F2125,tb_MainDatabase[Link],0)),"")</f>
        <v>EDP</v>
      </c>
      <c r="I2125" s="62" t="str">
        <f t="array" ref="I2125">IF(F2125&lt;&gt;"",INDEX(tb_MainDatabase[Size],MATCH(F2125,tb_MainDatabase[Link],0)),"")</f>
        <v>10 ml.</v>
      </c>
      <c r="J2125" s="65">
        <v>1.0</v>
      </c>
      <c r="K2125" s="57">
        <f t="array" ref="K2125">IF(F2125&lt;&gt;"",INDEX(tb_MainDatabase[ราคา],MATCH(F2125,tb_MainDatabase[Link],0)),"")*J2125</f>
        <v>450</v>
      </c>
      <c r="L2125" s="65">
        <v>50.0</v>
      </c>
      <c r="M2125" s="57">
        <f t="shared" si="2"/>
        <v>400</v>
      </c>
      <c r="N2125" s="75">
        <f t="shared" si="3"/>
        <v>400</v>
      </c>
      <c r="O2125" s="77" t="s">
        <v>60</v>
      </c>
      <c r="P2125" s="78">
        <v>46166.0</v>
      </c>
      <c r="Q2125" s="80">
        <v>0.7090277777777778</v>
      </c>
      <c r="R2125" s="84" t="str">
        <f t="shared" si="4"/>
        <v>1779615374888415004</v>
      </c>
      <c r="S2125" s="84"/>
      <c r="T2125" s="48" t="s">
        <v>61</v>
      </c>
    </row>
    <row r="2126" ht="22.5" customHeight="1">
      <c r="A2126" s="41" t="s">
        <v>1219</v>
      </c>
      <c r="B2126" s="44">
        <v>46166.0</v>
      </c>
      <c r="C2126" s="46" t="s">
        <v>3028</v>
      </c>
      <c r="D2126" s="48" t="s">
        <v>3536</v>
      </c>
      <c r="E2126" s="51">
        <v>2.0260000000094E14</v>
      </c>
      <c r="F2126" s="53" t="s">
        <v>141</v>
      </c>
      <c r="G2126" s="57">
        <f t="array" ref="G2126">IF(F2126&lt;&gt;"",INDEX(tb_MainDatabase[Barcode],MATCH(F2126,tb_MainDatabase[Link],0)),"")</f>
        <v>8857128012037</v>
      </c>
      <c r="H2126" s="62" t="str">
        <f t="array" ref="H2126">IF(F2126&lt;&gt;"",INDEX(tb_MainDatabase[Grand],MATCH(F2126,tb_MainDatabase[Link],0)),"")</f>
        <v>EDP</v>
      </c>
      <c r="I2126" s="62" t="str">
        <f t="array" ref="I2126">IF(F2126&lt;&gt;"",INDEX(tb_MainDatabase[Size],MATCH(F2126,tb_MainDatabase[Link],0)),"")</f>
        <v>10 ml.</v>
      </c>
      <c r="J2126" s="65">
        <v>1.0</v>
      </c>
      <c r="K2126" s="57">
        <f t="array" ref="K2126">IF(F2126&lt;&gt;"",INDEX(tb_MainDatabase[ราคา],MATCH(F2126,tb_MainDatabase[Link],0)),"")*J2126</f>
        <v>450</v>
      </c>
      <c r="L2126" s="65">
        <v>50.0</v>
      </c>
      <c r="M2126" s="57">
        <f t="shared" si="2"/>
        <v>400</v>
      </c>
      <c r="N2126" s="75">
        <f t="shared" si="3"/>
        <v>400</v>
      </c>
      <c r="O2126" s="77" t="s">
        <v>60</v>
      </c>
      <c r="P2126" s="78">
        <v>46166.0</v>
      </c>
      <c r="Q2126" s="80">
        <v>0.7270833333333333</v>
      </c>
      <c r="R2126" s="84" t="str">
        <f t="shared" si="4"/>
        <v>1779618444529623275</v>
      </c>
      <c r="S2126" s="84"/>
      <c r="T2126" s="48" t="s">
        <v>61</v>
      </c>
    </row>
    <row r="2127" ht="22.5" customHeight="1">
      <c r="A2127" s="41" t="s">
        <v>1219</v>
      </c>
      <c r="B2127" s="44">
        <v>46166.0</v>
      </c>
      <c r="C2127" s="46" t="s">
        <v>3028</v>
      </c>
      <c r="D2127" s="48" t="s">
        <v>3537</v>
      </c>
      <c r="E2127" s="51">
        <v>2.02600000000941E14</v>
      </c>
      <c r="F2127" s="53" t="s">
        <v>81</v>
      </c>
      <c r="G2127" s="57">
        <f t="array" ref="G2127">IF(F2127&lt;&gt;"",INDEX(tb_MainDatabase[Barcode],MATCH(F2127,tb_MainDatabase[Link],0)),"")</f>
        <v>8857128011119</v>
      </c>
      <c r="H2127" s="62" t="str">
        <f t="array" ref="H2127">IF(F2127&lt;&gt;"",INDEX(tb_MainDatabase[Grand],MATCH(F2127,tb_MainDatabase[Link],0)),"")</f>
        <v>EDP</v>
      </c>
      <c r="I2127" s="62" t="str">
        <f t="array" ref="I2127">IF(F2127&lt;&gt;"",INDEX(tb_MainDatabase[Size],MATCH(F2127,tb_MainDatabase[Link],0)),"")</f>
        <v>50 ml.</v>
      </c>
      <c r="J2127" s="65">
        <v>1.0</v>
      </c>
      <c r="K2127" s="57">
        <f t="array" ref="K2127">IF(F2127&lt;&gt;"",INDEX(tb_MainDatabase[ราคา],MATCH(F2127,tb_MainDatabase[Link],0)),"")*J2127</f>
        <v>1890</v>
      </c>
      <c r="L2127" s="65">
        <v>200.0</v>
      </c>
      <c r="M2127" s="57">
        <f t="shared" si="2"/>
        <v>1690</v>
      </c>
      <c r="N2127" s="75">
        <f t="shared" si="3"/>
        <v>1690</v>
      </c>
      <c r="O2127" s="77" t="s">
        <v>370</v>
      </c>
      <c r="P2127" s="78">
        <v>46166.0</v>
      </c>
      <c r="Q2127" s="80">
        <v>0.8298611111111112</v>
      </c>
      <c r="R2127" s="84" t="str">
        <f t="shared" si="4"/>
        <v>1779627301149742333</v>
      </c>
      <c r="S2127" s="84"/>
      <c r="T2127" s="48" t="s">
        <v>61</v>
      </c>
    </row>
    <row r="2128" ht="22.5" customHeight="1">
      <c r="A2128" s="41" t="s">
        <v>1219</v>
      </c>
      <c r="B2128" s="44">
        <v>46166.0</v>
      </c>
      <c r="C2128" s="46" t="s">
        <v>3028</v>
      </c>
      <c r="D2128" s="48" t="s">
        <v>3537</v>
      </c>
      <c r="E2128" s="51">
        <v>2.02600000000941E14</v>
      </c>
      <c r="F2128" s="53" t="s">
        <v>120</v>
      </c>
      <c r="G2128" s="108">
        <f t="array" ref="G2128">IF(F2128&lt;&gt;"",INDEX(tb_MainDatabase[Barcode],MATCH(F2128,tb_MainDatabase[Link],0)),"")</f>
        <v>8857128012160</v>
      </c>
      <c r="H2128" s="62" t="str">
        <f t="array" ref="H2128">IF(F2128&lt;&gt;"",INDEX(tb_MainDatabase[Grand],MATCH(F2128,tb_MainDatabase[Link],0)),"")</f>
        <v>EDP</v>
      </c>
      <c r="I2128" s="62" t="str">
        <f t="array" ref="I2128">IF(F2128&lt;&gt;"",INDEX(tb_MainDatabase[Size],MATCH(F2128,tb_MainDatabase[Link],0)),"")</f>
        <v>10 ml.</v>
      </c>
      <c r="J2128" s="65">
        <v>1.0</v>
      </c>
      <c r="K2128" s="57">
        <f t="array" ref="K2128">IF(F2128&lt;&gt;"",INDEX(tb_MainDatabase[ราคา],MATCH(F2128,tb_MainDatabase[Link],0)),"")*J2128</f>
        <v>450</v>
      </c>
      <c r="L2128" s="65">
        <v>450.0</v>
      </c>
      <c r="M2128" s="57">
        <f t="shared" si="2"/>
        <v>0</v>
      </c>
      <c r="N2128" s="75">
        <f t="shared" si="3"/>
        <v>0</v>
      </c>
      <c r="O2128" s="77"/>
      <c r="P2128" s="107"/>
      <c r="Q2128" s="80"/>
      <c r="R2128" s="84">
        <f t="shared" si="4"/>
        <v>0</v>
      </c>
      <c r="S2128" s="84"/>
      <c r="T2128" s="84"/>
    </row>
    <row r="2129" ht="22.5" customHeight="1">
      <c r="A2129" s="41" t="s">
        <v>1219</v>
      </c>
      <c r="B2129" s="44">
        <v>46167.0</v>
      </c>
      <c r="C2129" s="46" t="s">
        <v>1192</v>
      </c>
      <c r="D2129" s="48" t="s">
        <v>3538</v>
      </c>
      <c r="E2129" s="51">
        <v>2.02600000000942E14</v>
      </c>
      <c r="F2129" s="53" t="s">
        <v>120</v>
      </c>
      <c r="G2129" s="108">
        <f t="array" ref="G2129">IF(F2129&lt;&gt;"",INDEX(tb_MainDatabase[Barcode],MATCH(F2129,tb_MainDatabase[Link],0)),"")</f>
        <v>8857128012160</v>
      </c>
      <c r="H2129" s="62" t="str">
        <f t="array" ref="H2129">IF(F2129&lt;&gt;"",INDEX(tb_MainDatabase[Grand],MATCH(F2129,tb_MainDatabase[Link],0)),"")</f>
        <v>EDP</v>
      </c>
      <c r="I2129" s="62" t="str">
        <f t="array" ref="I2129">IF(F2129&lt;&gt;"",INDEX(tb_MainDatabase[Size],MATCH(F2129,tb_MainDatabase[Link],0)),"")</f>
        <v>10 ml.</v>
      </c>
      <c r="J2129" s="65">
        <v>1.0</v>
      </c>
      <c r="K2129" s="57">
        <f t="array" ref="K2129">IF(F2129&lt;&gt;"",INDEX(tb_MainDatabase[ราคา],MATCH(F2129,tb_MainDatabase[Link],0)),"")*J2129</f>
        <v>450</v>
      </c>
      <c r="L2129" s="65">
        <v>50.0</v>
      </c>
      <c r="M2129" s="57">
        <f t="shared" si="2"/>
        <v>400</v>
      </c>
      <c r="N2129" s="75">
        <f t="shared" si="3"/>
        <v>400</v>
      </c>
      <c r="O2129" s="77" t="s">
        <v>133</v>
      </c>
      <c r="P2129" s="78">
        <v>46167.0</v>
      </c>
      <c r="Q2129" s="80">
        <v>0.4861111111111111</v>
      </c>
      <c r="R2129" s="84" t="str">
        <f t="shared" si="4"/>
        <v>1779684013426704632</v>
      </c>
      <c r="S2129" s="84"/>
      <c r="T2129" s="48" t="s">
        <v>67</v>
      </c>
    </row>
    <row r="2130" ht="22.5" customHeight="1">
      <c r="A2130" s="41" t="s">
        <v>1219</v>
      </c>
      <c r="B2130" s="44">
        <v>46167.0</v>
      </c>
      <c r="C2130" s="46" t="s">
        <v>1192</v>
      </c>
      <c r="D2130" s="48" t="s">
        <v>3539</v>
      </c>
      <c r="E2130" s="51">
        <v>2.02600000000943E14</v>
      </c>
      <c r="F2130" s="53" t="s">
        <v>1434</v>
      </c>
      <c r="G2130" s="57">
        <f t="array" ref="G2130">IF(F2130&lt;&gt;"",INDEX(tb_MainDatabase[Barcode],MATCH(F2130,tb_MainDatabase[Link],0)),"")</f>
        <v>8857128012001</v>
      </c>
      <c r="H2130" s="62" t="str">
        <f t="array" ref="H2130">IF(F2130&lt;&gt;"",INDEX(tb_MainDatabase[Grand],MATCH(F2130,tb_MainDatabase[Link],0)),"")</f>
        <v>PARFUM</v>
      </c>
      <c r="I2130" s="62" t="str">
        <f t="array" ref="I2130">IF(F2130&lt;&gt;"",INDEX(tb_MainDatabase[Size],MATCH(F2130,tb_MainDatabase[Link],0)),"")</f>
        <v>30 ml.</v>
      </c>
      <c r="J2130" s="65">
        <v>0.0</v>
      </c>
      <c r="K2130" s="57">
        <f t="array" ref="K2130">IF(F2130&lt;&gt;"",INDEX(tb_MainDatabase[ราคา],MATCH(F2130,tb_MainDatabase[Link],0)),"")*J2130</f>
        <v>0</v>
      </c>
      <c r="L2130" s="65">
        <v>0.0</v>
      </c>
      <c r="M2130" s="57">
        <f t="shared" si="2"/>
        <v>0</v>
      </c>
      <c r="N2130" s="75">
        <f t="shared" si="3"/>
        <v>0</v>
      </c>
      <c r="O2130" s="77" t="s">
        <v>370</v>
      </c>
      <c r="P2130" s="78">
        <v>46167.0</v>
      </c>
      <c r="Q2130" s="80">
        <v>0.5770833333333333</v>
      </c>
      <c r="R2130" s="84" t="str">
        <f t="shared" si="4"/>
        <v>1779691327082913168</v>
      </c>
      <c r="S2130" s="48" t="s">
        <v>3540</v>
      </c>
      <c r="T2130" s="143"/>
    </row>
    <row r="2131" ht="22.5" customHeight="1">
      <c r="A2131" s="41" t="s">
        <v>1219</v>
      </c>
      <c r="B2131" s="44">
        <v>46167.0</v>
      </c>
      <c r="C2131" s="46" t="s">
        <v>1192</v>
      </c>
      <c r="D2131" s="48" t="s">
        <v>3539</v>
      </c>
      <c r="E2131" s="51">
        <v>2.02600000000943E14</v>
      </c>
      <c r="F2131" s="53" t="s">
        <v>170</v>
      </c>
      <c r="G2131" s="57">
        <f t="array" ref="G2131">IF(F2131&lt;&gt;"",INDEX(tb_MainDatabase[Barcode],MATCH(F2131,tb_MainDatabase[Link],0)),"")</f>
        <v>8857128012103</v>
      </c>
      <c r="H2131" s="62" t="str">
        <f t="array" ref="H2131">IF(F2131&lt;&gt;"",INDEX(tb_MainDatabase[Grand],MATCH(F2131,tb_MainDatabase[Link],0)),"")</f>
        <v>PARFUM</v>
      </c>
      <c r="I2131" s="62" t="str">
        <f t="array" ref="I2131">IF(F2131&lt;&gt;"",INDEX(tb_MainDatabase[Size],MATCH(F2131,tb_MainDatabase[Link],0)),"")</f>
        <v>10 ml.</v>
      </c>
      <c r="J2131" s="65">
        <v>0.0</v>
      </c>
      <c r="K2131" s="57">
        <f t="array" ref="K2131">IF(F2131&lt;&gt;"",INDEX(tb_MainDatabase[ราคา],MATCH(F2131,tb_MainDatabase[Link],0)),"")*J2131</f>
        <v>0</v>
      </c>
      <c r="L2131" s="65">
        <v>0.0</v>
      </c>
      <c r="M2131" s="57">
        <f t="shared" si="2"/>
        <v>0</v>
      </c>
      <c r="N2131" s="75">
        <f t="shared" si="3"/>
        <v>0</v>
      </c>
      <c r="O2131" s="77"/>
      <c r="P2131" s="107"/>
      <c r="Q2131" s="80"/>
      <c r="R2131" s="84">
        <f t="shared" si="4"/>
        <v>0</v>
      </c>
      <c r="S2131" s="84"/>
      <c r="T2131" s="84"/>
    </row>
    <row r="2132" ht="22.5" customHeight="1">
      <c r="A2132" s="41" t="s">
        <v>1219</v>
      </c>
      <c r="B2132" s="44">
        <v>46167.0</v>
      </c>
      <c r="C2132" s="46" t="s">
        <v>1192</v>
      </c>
      <c r="D2132" s="48" t="s">
        <v>3539</v>
      </c>
      <c r="E2132" s="51">
        <v>2.02600000000943E14</v>
      </c>
      <c r="F2132" s="53" t="s">
        <v>129</v>
      </c>
      <c r="G2132" s="57">
        <f t="array" ref="G2132">IF(F2132&lt;&gt;"",INDEX(tb_MainDatabase[Barcode],MATCH(F2132,tb_MainDatabase[Link],0)),"")</f>
        <v>8857128012034</v>
      </c>
      <c r="H2132" s="62" t="str">
        <f t="array" ref="H2132">IF(F2132&lt;&gt;"",INDEX(tb_MainDatabase[Grand],MATCH(F2132,tb_MainDatabase[Link],0)),"")</f>
        <v>EDP</v>
      </c>
      <c r="I2132" s="62" t="str">
        <f t="array" ref="I2132">IF(F2132&lt;&gt;"",INDEX(tb_MainDatabase[Size],MATCH(F2132,tb_MainDatabase[Link],0)),"")</f>
        <v>10 ml.</v>
      </c>
      <c r="J2132" s="65">
        <v>0.0</v>
      </c>
      <c r="K2132" s="57">
        <f t="array" ref="K2132">IF(F2132&lt;&gt;"",INDEX(tb_MainDatabase[ราคา],MATCH(F2132,tb_MainDatabase[Link],0)),"")*J2132</f>
        <v>0</v>
      </c>
      <c r="L2132" s="65">
        <v>0.0</v>
      </c>
      <c r="M2132" s="57">
        <f t="shared" si="2"/>
        <v>0</v>
      </c>
      <c r="N2132" s="75">
        <f t="shared" si="3"/>
        <v>0</v>
      </c>
      <c r="O2132" s="77"/>
      <c r="P2132" s="107"/>
      <c r="Q2132" s="80"/>
      <c r="R2132" s="84">
        <f t="shared" si="4"/>
        <v>0</v>
      </c>
      <c r="S2132" s="84"/>
      <c r="T2132" s="84"/>
    </row>
    <row r="2133" ht="22.5" customHeight="1">
      <c r="A2133" s="41" t="s">
        <v>1219</v>
      </c>
      <c r="B2133" s="44">
        <v>46167.0</v>
      </c>
      <c r="C2133" s="46" t="s">
        <v>1192</v>
      </c>
      <c r="D2133" s="48" t="s">
        <v>3539</v>
      </c>
      <c r="E2133" s="51">
        <v>2.02600000000943E14</v>
      </c>
      <c r="F2133" s="53" t="s">
        <v>859</v>
      </c>
      <c r="G2133" s="57">
        <f t="array" ref="G2133">IF(F2133&lt;&gt;"",INDEX(tb_MainDatabase[Barcode],MATCH(F2133,tb_MainDatabase[Link],0)),"")</f>
        <v>8857128012044</v>
      </c>
      <c r="H2133" s="62" t="str">
        <f t="array" ref="H2133">IF(F2133&lt;&gt;"",INDEX(tb_MainDatabase[Grand],MATCH(F2133,tb_MainDatabase[Link],0)),"")</f>
        <v>EDP</v>
      </c>
      <c r="I2133" s="62" t="str">
        <f t="array" ref="I2133">IF(F2133&lt;&gt;"",INDEX(tb_MainDatabase[Size],MATCH(F2133,tb_MainDatabase[Link],0)),"")</f>
        <v>4 ml.</v>
      </c>
      <c r="J2133" s="65">
        <v>0.0</v>
      </c>
      <c r="K2133" s="57">
        <f t="array" ref="K2133">IF(F2133&lt;&gt;"",INDEX(tb_MainDatabase[ราคา],MATCH(F2133,tb_MainDatabase[Link],0)),"")*J2133</f>
        <v>0</v>
      </c>
      <c r="L2133" s="65">
        <v>0.0</v>
      </c>
      <c r="M2133" s="57">
        <f t="shared" si="2"/>
        <v>0</v>
      </c>
      <c r="N2133" s="75">
        <f t="shared" si="3"/>
        <v>0</v>
      </c>
      <c r="O2133" s="77"/>
      <c r="P2133" s="107"/>
      <c r="Q2133" s="80"/>
      <c r="R2133" s="84">
        <f t="shared" si="4"/>
        <v>0</v>
      </c>
      <c r="S2133" s="84"/>
      <c r="T2133" s="84"/>
    </row>
    <row r="2134" ht="22.5" customHeight="1">
      <c r="A2134" s="41" t="s">
        <v>1219</v>
      </c>
      <c r="B2134" s="44">
        <v>46167.0</v>
      </c>
      <c r="C2134" s="46" t="s">
        <v>1192</v>
      </c>
      <c r="D2134" s="48" t="s">
        <v>3541</v>
      </c>
      <c r="E2134" s="51">
        <v>2.02600000000944E14</v>
      </c>
      <c r="F2134" s="53" t="s">
        <v>2506</v>
      </c>
      <c r="G2134" s="108">
        <f t="array" ref="G2134">IF(F2134&lt;&gt;"",INDEX(tb_MainDatabase[Barcode],MATCH(F2134,tb_MainDatabase[Link],0)),"")</f>
        <v>8857128011560</v>
      </c>
      <c r="H2134" s="62" t="str">
        <f t="array" ref="H2134">IF(F2134&lt;&gt;"",INDEX(tb_MainDatabase[Grand],MATCH(F2134,tb_MainDatabase[Link],0)),"")</f>
        <v>EDP</v>
      </c>
      <c r="I2134" s="62" t="str">
        <f t="array" ref="I2134">IF(F2134&lt;&gt;"",INDEX(tb_MainDatabase[Size],MATCH(F2134,tb_MainDatabase[Link],0)),"")</f>
        <v>50 ml.</v>
      </c>
      <c r="J2134" s="65">
        <v>1.0</v>
      </c>
      <c r="K2134" s="57">
        <f t="array" ref="K2134">IF(F2134&lt;&gt;"",INDEX(tb_MainDatabase[ราคา],MATCH(F2134,tb_MainDatabase[Link],0)),"")*J2134</f>
        <v>1890</v>
      </c>
      <c r="L2134" s="65">
        <v>200.0</v>
      </c>
      <c r="M2134" s="57">
        <f t="shared" si="2"/>
        <v>1690</v>
      </c>
      <c r="N2134" s="75">
        <f t="shared" si="3"/>
        <v>2980</v>
      </c>
      <c r="O2134" s="77" t="s">
        <v>370</v>
      </c>
      <c r="P2134" s="78">
        <v>46167.0</v>
      </c>
      <c r="Q2134" s="80">
        <v>0.5868055555555556</v>
      </c>
      <c r="R2134" s="84" t="str">
        <f t="shared" si="4"/>
        <v>1779692691208405072</v>
      </c>
      <c r="S2134" s="84"/>
      <c r="T2134" s="48" t="s">
        <v>67</v>
      </c>
    </row>
    <row r="2135" ht="22.5" customHeight="1">
      <c r="A2135" s="41" t="s">
        <v>1219</v>
      </c>
      <c r="B2135" s="44">
        <v>46167.0</v>
      </c>
      <c r="C2135" s="46" t="s">
        <v>1192</v>
      </c>
      <c r="D2135" s="48" t="s">
        <v>3541</v>
      </c>
      <c r="E2135" s="51">
        <v>2.02600000000944E14</v>
      </c>
      <c r="F2135" s="53" t="s">
        <v>1781</v>
      </c>
      <c r="G2135" s="108">
        <f t="array" ref="G2135">IF(F2135&lt;&gt;"",INDEX(tb_MainDatabase[Barcode],MATCH(F2135,tb_MainDatabase[Link],0)),"")</f>
        <v>8857128012153</v>
      </c>
      <c r="H2135" s="62" t="str">
        <f t="array" ref="H2135">IF(F2135&lt;&gt;"",INDEX(tb_MainDatabase[Grand],MATCH(F2135,tb_MainDatabase[Link],0)),"")</f>
        <v>EDP</v>
      </c>
      <c r="I2135" s="62" t="str">
        <f t="array" ref="I2135">IF(F2135&lt;&gt;"",INDEX(tb_MainDatabase[Size],MATCH(F2135,tb_MainDatabase[Link],0)),"")</f>
        <v>30 ml.</v>
      </c>
      <c r="J2135" s="65">
        <v>1.0</v>
      </c>
      <c r="K2135" s="57">
        <f t="array" ref="K2135">IF(F2135&lt;&gt;"",INDEX(tb_MainDatabase[ราคา],MATCH(F2135,tb_MainDatabase[Link],0)),"")*J2135</f>
        <v>1290</v>
      </c>
      <c r="L2135" s="65"/>
      <c r="M2135" s="57">
        <f t="shared" si="2"/>
        <v>1290</v>
      </c>
      <c r="N2135" s="75">
        <f t="shared" si="3"/>
        <v>0</v>
      </c>
      <c r="O2135" s="77"/>
      <c r="P2135" s="107"/>
      <c r="Q2135" s="80"/>
      <c r="R2135" s="84">
        <f t="shared" si="4"/>
        <v>0</v>
      </c>
      <c r="S2135" s="84"/>
      <c r="T2135" s="84"/>
    </row>
    <row r="2136" ht="22.5" customHeight="1">
      <c r="A2136" s="41" t="s">
        <v>1219</v>
      </c>
      <c r="B2136" s="44">
        <v>46167.0</v>
      </c>
      <c r="C2136" s="46" t="s">
        <v>1192</v>
      </c>
      <c r="D2136" s="48" t="s">
        <v>3541</v>
      </c>
      <c r="E2136" s="51">
        <v>2.02600000000944E14</v>
      </c>
      <c r="F2136" s="53" t="s">
        <v>1796</v>
      </c>
      <c r="G2136" s="108">
        <f t="array" ref="G2136">IF(F2136&lt;&gt;"",INDEX(tb_MainDatabase[Barcode],MATCH(F2136,tb_MainDatabase[Link],0)),"")</f>
        <v>8857128012154</v>
      </c>
      <c r="H2136" s="62" t="str">
        <f t="array" ref="H2136">IF(F2136&lt;&gt;"",INDEX(tb_MainDatabase[Grand],MATCH(F2136,tb_MainDatabase[Link],0)),"")</f>
        <v>EDP</v>
      </c>
      <c r="I2136" s="62" t="str">
        <f t="array" ref="I2136">IF(F2136&lt;&gt;"",INDEX(tb_MainDatabase[Size],MATCH(F2136,tb_MainDatabase[Link],0)),"")</f>
        <v>10 ml.</v>
      </c>
      <c r="J2136" s="65">
        <v>1.0</v>
      </c>
      <c r="K2136" s="57">
        <f t="array" ref="K2136">IF(F2136&lt;&gt;"",INDEX(tb_MainDatabase[ราคา],MATCH(F2136,tb_MainDatabase[Link],0)),"")*J2136</f>
        <v>450</v>
      </c>
      <c r="L2136" s="65">
        <v>450.0</v>
      </c>
      <c r="M2136" s="57">
        <f t="shared" si="2"/>
        <v>0</v>
      </c>
      <c r="N2136" s="75">
        <f t="shared" si="3"/>
        <v>0</v>
      </c>
      <c r="O2136" s="77"/>
      <c r="P2136" s="107"/>
      <c r="Q2136" s="80"/>
      <c r="R2136" s="84">
        <f t="shared" si="4"/>
        <v>0</v>
      </c>
      <c r="S2136" s="84"/>
      <c r="T2136" s="84"/>
    </row>
    <row r="2137" ht="22.5" customHeight="1">
      <c r="A2137" s="41" t="s">
        <v>1219</v>
      </c>
      <c r="B2137" s="44">
        <v>46167.0</v>
      </c>
      <c r="C2137" s="46" t="s">
        <v>1192</v>
      </c>
      <c r="D2137" s="48" t="s">
        <v>3542</v>
      </c>
      <c r="E2137" s="51">
        <v>2.02600000000945E14</v>
      </c>
      <c r="F2137" s="53" t="s">
        <v>96</v>
      </c>
      <c r="G2137" s="57">
        <f t="array" ref="G2137">IF(F2137&lt;&gt;"",INDEX(tb_MainDatabase[Barcode],MATCH(F2137,tb_MainDatabase[Link],0)),"")</f>
        <v>8857128012019</v>
      </c>
      <c r="H2137" s="62" t="str">
        <f t="array" ref="H2137">IF(F2137&lt;&gt;"",INDEX(tb_MainDatabase[Grand],MATCH(F2137,tb_MainDatabase[Link],0)),"")</f>
        <v>EDP</v>
      </c>
      <c r="I2137" s="62" t="str">
        <f t="array" ref="I2137">IF(F2137&lt;&gt;"",INDEX(tb_MainDatabase[Size],MATCH(F2137,tb_MainDatabase[Link],0)),"")</f>
        <v>50 ml.</v>
      </c>
      <c r="J2137" s="65">
        <v>3.0</v>
      </c>
      <c r="K2137" s="57">
        <f t="array" ref="K2137">IF(F2137&lt;&gt;"",INDEX(tb_MainDatabase[ราคา],MATCH(F2137,tb_MainDatabase[Link],0)),"")*J2137</f>
        <v>5670</v>
      </c>
      <c r="L2137" s="65">
        <v>200.0</v>
      </c>
      <c r="M2137" s="57">
        <f t="shared" si="2"/>
        <v>5070</v>
      </c>
      <c r="N2137" s="75">
        <f t="shared" si="3"/>
        <v>5070</v>
      </c>
      <c r="O2137" s="77" t="s">
        <v>370</v>
      </c>
      <c r="P2137" s="78">
        <v>46167.0</v>
      </c>
      <c r="Q2137" s="80">
        <v>0.5888888888888889</v>
      </c>
      <c r="R2137" s="84" t="str">
        <f t="shared" si="4"/>
        <v>1779692847253746068</v>
      </c>
      <c r="S2137" s="84"/>
      <c r="T2137" s="48" t="s">
        <v>67</v>
      </c>
    </row>
    <row r="2138" ht="22.5" customHeight="1">
      <c r="A2138" s="41" t="s">
        <v>1219</v>
      </c>
      <c r="B2138" s="44">
        <v>46167.0</v>
      </c>
      <c r="C2138" s="46" t="s">
        <v>1192</v>
      </c>
      <c r="D2138" s="48" t="s">
        <v>3542</v>
      </c>
      <c r="E2138" s="51">
        <v>2.02600000000945E14</v>
      </c>
      <c r="F2138" s="53" t="s">
        <v>98</v>
      </c>
      <c r="G2138" s="57">
        <f t="array" ref="G2138">IF(F2138&lt;&gt;"",INDEX(tb_MainDatabase[Barcode],MATCH(F2138,tb_MainDatabase[Link],0)),"")</f>
        <v>8857128012027</v>
      </c>
      <c r="H2138" s="62" t="str">
        <f t="array" ref="H2138">IF(F2138&lt;&gt;"",INDEX(tb_MainDatabase[Grand],MATCH(F2138,tb_MainDatabase[Link],0)),"")</f>
        <v>EDP</v>
      </c>
      <c r="I2138" s="62" t="str">
        <f t="array" ref="I2138">IF(F2138&lt;&gt;"",INDEX(tb_MainDatabase[Size],MATCH(F2138,tb_MainDatabase[Link],0)),"")</f>
        <v>10 ml.</v>
      </c>
      <c r="J2138" s="65">
        <v>3.0</v>
      </c>
      <c r="K2138" s="57">
        <f t="array" ref="K2138">IF(F2138&lt;&gt;"",INDEX(tb_MainDatabase[ราคา],MATCH(F2138,tb_MainDatabase[Link],0)),"")*J2138</f>
        <v>1350</v>
      </c>
      <c r="L2138" s="65">
        <v>450.0</v>
      </c>
      <c r="M2138" s="57">
        <f t="shared" si="2"/>
        <v>0</v>
      </c>
      <c r="N2138" s="75">
        <f t="shared" si="3"/>
        <v>0</v>
      </c>
      <c r="O2138" s="77"/>
      <c r="P2138" s="107"/>
      <c r="Q2138" s="80"/>
      <c r="R2138" s="84">
        <f t="shared" si="4"/>
        <v>0</v>
      </c>
      <c r="S2138" s="84"/>
      <c r="T2138" s="84"/>
    </row>
    <row r="2139" ht="22.5" customHeight="1">
      <c r="A2139" s="41" t="s">
        <v>1219</v>
      </c>
      <c r="B2139" s="44">
        <v>46167.0</v>
      </c>
      <c r="C2139" s="46" t="s">
        <v>1192</v>
      </c>
      <c r="D2139" s="48" t="s">
        <v>3543</v>
      </c>
      <c r="E2139" s="51">
        <v>2.02600000000946E14</v>
      </c>
      <c r="F2139" s="53" t="s">
        <v>81</v>
      </c>
      <c r="G2139" s="57">
        <f t="array" ref="G2139">IF(F2139&lt;&gt;"",INDEX(tb_MainDatabase[Barcode],MATCH(F2139,tb_MainDatabase[Link],0)),"")</f>
        <v>8857128011119</v>
      </c>
      <c r="H2139" s="62" t="str">
        <f t="array" ref="H2139">IF(F2139&lt;&gt;"",INDEX(tb_MainDatabase[Grand],MATCH(F2139,tb_MainDatabase[Link],0)),"")</f>
        <v>EDP</v>
      </c>
      <c r="I2139" s="62" t="str">
        <f t="array" ref="I2139">IF(F2139&lt;&gt;"",INDEX(tb_MainDatabase[Size],MATCH(F2139,tb_MainDatabase[Link],0)),"")</f>
        <v>50 ml.</v>
      </c>
      <c r="J2139" s="65">
        <v>1.0</v>
      </c>
      <c r="K2139" s="57">
        <f t="array" ref="K2139">IF(F2139&lt;&gt;"",INDEX(tb_MainDatabase[ราคา],MATCH(F2139,tb_MainDatabase[Link],0)),"")*J2139</f>
        <v>1890</v>
      </c>
      <c r="L2139" s="65">
        <v>200.0</v>
      </c>
      <c r="M2139" s="57">
        <f t="shared" si="2"/>
        <v>1690</v>
      </c>
      <c r="N2139" s="75">
        <f t="shared" si="3"/>
        <v>1690</v>
      </c>
      <c r="O2139" s="77" t="s">
        <v>370</v>
      </c>
      <c r="P2139" s="78">
        <v>46167.0</v>
      </c>
      <c r="Q2139" s="80">
        <v>0.6326388888888889</v>
      </c>
      <c r="R2139" s="84" t="str">
        <f t="shared" si="4"/>
        <v>1779696647498367587</v>
      </c>
      <c r="S2139" s="84"/>
      <c r="T2139" s="48" t="s">
        <v>67</v>
      </c>
    </row>
    <row r="2140" ht="22.5" customHeight="1">
      <c r="A2140" s="41" t="s">
        <v>1219</v>
      </c>
      <c r="B2140" s="44">
        <v>46167.0</v>
      </c>
      <c r="C2140" s="46" t="s">
        <v>1192</v>
      </c>
      <c r="D2140" s="48" t="s">
        <v>3543</v>
      </c>
      <c r="E2140" s="51">
        <v>2.02600000000946E14</v>
      </c>
      <c r="F2140" s="53" t="s">
        <v>98</v>
      </c>
      <c r="G2140" s="57">
        <f t="array" ref="G2140">IF(F2140&lt;&gt;"",INDEX(tb_MainDatabase[Barcode],MATCH(F2140,tb_MainDatabase[Link],0)),"")</f>
        <v>8857128012027</v>
      </c>
      <c r="H2140" s="62" t="str">
        <f t="array" ref="H2140">IF(F2140&lt;&gt;"",INDEX(tb_MainDatabase[Grand],MATCH(F2140,tb_MainDatabase[Link],0)),"")</f>
        <v>EDP</v>
      </c>
      <c r="I2140" s="62" t="str">
        <f t="array" ref="I2140">IF(F2140&lt;&gt;"",INDEX(tb_MainDatabase[Size],MATCH(F2140,tb_MainDatabase[Link],0)),"")</f>
        <v>10 ml.</v>
      </c>
      <c r="J2140" s="65">
        <v>1.0</v>
      </c>
      <c r="K2140" s="57">
        <f t="array" ref="K2140">IF(F2140&lt;&gt;"",INDEX(tb_MainDatabase[ราคา],MATCH(F2140,tb_MainDatabase[Link],0)),"")*J2140</f>
        <v>450</v>
      </c>
      <c r="L2140" s="65">
        <v>450.0</v>
      </c>
      <c r="M2140" s="57">
        <f t="shared" si="2"/>
        <v>0</v>
      </c>
      <c r="N2140" s="75">
        <f t="shared" si="3"/>
        <v>0</v>
      </c>
      <c r="O2140" s="77"/>
      <c r="P2140" s="107"/>
      <c r="Q2140" s="80"/>
      <c r="R2140" s="84">
        <f t="shared" si="4"/>
        <v>0</v>
      </c>
      <c r="S2140" s="84"/>
      <c r="T2140" s="84"/>
    </row>
    <row r="2141" ht="22.5" customHeight="1">
      <c r="A2141" s="41" t="s">
        <v>1219</v>
      </c>
      <c r="B2141" s="44">
        <v>46167.0</v>
      </c>
      <c r="C2141" s="46" t="s">
        <v>1192</v>
      </c>
      <c r="D2141" s="48" t="s">
        <v>3544</v>
      </c>
      <c r="E2141" s="51">
        <v>2.02600000000947E14</v>
      </c>
      <c r="F2141" s="53" t="s">
        <v>1434</v>
      </c>
      <c r="G2141" s="57">
        <f t="array" ref="G2141">IF(F2141&lt;&gt;"",INDEX(tb_MainDatabase[Barcode],MATCH(F2141,tb_MainDatabase[Link],0)),"")</f>
        <v>8857128012001</v>
      </c>
      <c r="H2141" s="62" t="str">
        <f t="array" ref="H2141">IF(F2141&lt;&gt;"",INDEX(tb_MainDatabase[Grand],MATCH(F2141,tb_MainDatabase[Link],0)),"")</f>
        <v>PARFUM</v>
      </c>
      <c r="I2141" s="62" t="str">
        <f t="array" ref="I2141">IF(F2141&lt;&gt;"",INDEX(tb_MainDatabase[Size],MATCH(F2141,tb_MainDatabase[Link],0)),"")</f>
        <v>30 ml.</v>
      </c>
      <c r="J2141" s="65">
        <v>1.0</v>
      </c>
      <c r="K2141" s="57">
        <f t="array" ref="K2141">IF(F2141&lt;&gt;"",INDEX(tb_MainDatabase[ราคา],MATCH(F2141,tb_MainDatabase[Link],0)),"")*J2141</f>
        <v>2190</v>
      </c>
      <c r="L2141" s="65">
        <v>200.0</v>
      </c>
      <c r="M2141" s="57">
        <f t="shared" si="2"/>
        <v>1990</v>
      </c>
      <c r="N2141" s="75">
        <f t="shared" si="3"/>
        <v>3590</v>
      </c>
      <c r="O2141" s="77" t="s">
        <v>370</v>
      </c>
      <c r="P2141" s="78">
        <v>46167.0</v>
      </c>
      <c r="Q2141" s="80">
        <v>0.6458333333333334</v>
      </c>
      <c r="R2141" s="84" t="str">
        <f t="shared" si="4"/>
        <v>1779697467105431415</v>
      </c>
      <c r="S2141" s="84"/>
      <c r="T2141" s="48" t="s">
        <v>67</v>
      </c>
    </row>
    <row r="2142" ht="22.5" customHeight="1">
      <c r="A2142" s="41" t="s">
        <v>1219</v>
      </c>
      <c r="B2142" s="44">
        <v>46167.0</v>
      </c>
      <c r="C2142" s="46" t="s">
        <v>1192</v>
      </c>
      <c r="D2142" s="48" t="s">
        <v>3544</v>
      </c>
      <c r="E2142" s="51">
        <v>2.02600000000947E14</v>
      </c>
      <c r="F2142" s="53" t="s">
        <v>170</v>
      </c>
      <c r="G2142" s="57">
        <f t="array" ref="G2142">IF(F2142&lt;&gt;"",INDEX(tb_MainDatabase[Barcode],MATCH(F2142,tb_MainDatabase[Link],0)),"")</f>
        <v>8857128012103</v>
      </c>
      <c r="H2142" s="62" t="str">
        <f t="array" ref="H2142">IF(F2142&lt;&gt;"",INDEX(tb_MainDatabase[Grand],MATCH(F2142,tb_MainDatabase[Link],0)),"")</f>
        <v>PARFUM</v>
      </c>
      <c r="I2142" s="62" t="str">
        <f t="array" ref="I2142">IF(F2142&lt;&gt;"",INDEX(tb_MainDatabase[Size],MATCH(F2142,tb_MainDatabase[Link],0)),"")</f>
        <v>10 ml.</v>
      </c>
      <c r="J2142" s="65">
        <v>1.0</v>
      </c>
      <c r="K2142" s="57">
        <f t="array" ref="K2142">IF(F2142&lt;&gt;"",INDEX(tb_MainDatabase[ราคา],MATCH(F2142,tb_MainDatabase[Link],0)),"")*J2142</f>
        <v>850</v>
      </c>
      <c r="L2142" s="65">
        <v>50.0</v>
      </c>
      <c r="M2142" s="57">
        <f t="shared" si="2"/>
        <v>800</v>
      </c>
      <c r="N2142" s="75">
        <f t="shared" si="3"/>
        <v>0</v>
      </c>
      <c r="O2142" s="77"/>
      <c r="P2142" s="107"/>
      <c r="Q2142" s="80"/>
      <c r="R2142" s="84">
        <f t="shared" si="4"/>
        <v>0</v>
      </c>
      <c r="S2142" s="84"/>
      <c r="T2142" s="84"/>
    </row>
    <row r="2143" ht="22.5" customHeight="1">
      <c r="A2143" s="41" t="s">
        <v>1219</v>
      </c>
      <c r="B2143" s="44">
        <v>46167.0</v>
      </c>
      <c r="C2143" s="46" t="s">
        <v>1192</v>
      </c>
      <c r="D2143" s="48" t="s">
        <v>3544</v>
      </c>
      <c r="E2143" s="51">
        <v>2.02600000000947E14</v>
      </c>
      <c r="F2143" s="53" t="s">
        <v>312</v>
      </c>
      <c r="G2143" s="57">
        <f t="array" ref="G2143">IF(F2143&lt;&gt;"",INDEX(tb_MainDatabase[Barcode],MATCH(F2143,tb_MainDatabase[Link],0)),"")</f>
        <v>8857128012116</v>
      </c>
      <c r="H2143" s="62" t="str">
        <f t="array" ref="H2143">IF(F2143&lt;&gt;"",INDEX(tb_MainDatabase[Grand],MATCH(F2143,tb_MainDatabase[Link],0)),"")</f>
        <v>PARFUM</v>
      </c>
      <c r="I2143" s="62" t="str">
        <f t="array" ref="I2143">IF(F2143&lt;&gt;"",INDEX(tb_MainDatabase[Size],MATCH(F2143,tb_MainDatabase[Link],0)),"")</f>
        <v>10 ml.</v>
      </c>
      <c r="J2143" s="65">
        <v>1.0</v>
      </c>
      <c r="K2143" s="57">
        <f t="array" ref="K2143">IF(F2143&lt;&gt;"",INDEX(tb_MainDatabase[ราคา],MATCH(F2143,tb_MainDatabase[Link],0)),"")*J2143</f>
        <v>850</v>
      </c>
      <c r="L2143" s="65">
        <v>50.0</v>
      </c>
      <c r="M2143" s="57">
        <f t="shared" si="2"/>
        <v>800</v>
      </c>
      <c r="N2143" s="75">
        <f t="shared" si="3"/>
        <v>0</v>
      </c>
      <c r="O2143" s="77"/>
      <c r="P2143" s="107"/>
      <c r="Q2143" s="80"/>
      <c r="R2143" s="84">
        <f t="shared" si="4"/>
        <v>0</v>
      </c>
      <c r="S2143" s="84"/>
      <c r="T2143" s="84"/>
    </row>
    <row r="2144" ht="22.5" customHeight="1">
      <c r="A2144" s="41" t="s">
        <v>1219</v>
      </c>
      <c r="B2144" s="44">
        <v>46167.0</v>
      </c>
      <c r="C2144" s="46" t="s">
        <v>1192</v>
      </c>
      <c r="D2144" s="48" t="s">
        <v>3544</v>
      </c>
      <c r="E2144" s="51">
        <v>2.02600000000947E14</v>
      </c>
      <c r="F2144" s="53" t="s">
        <v>269</v>
      </c>
      <c r="G2144" s="57">
        <f t="array" ref="G2144">IF(F2144&lt;&gt;"",INDEX(tb_MainDatabase[Barcode],MATCH(F2144,tb_MainDatabase[Link],0)),"")</f>
        <v>8857128012060</v>
      </c>
      <c r="H2144" s="62" t="str">
        <f t="array" ref="H2144">IF(F2144&lt;&gt;"",INDEX(tb_MainDatabase[Grand],MATCH(F2144,tb_MainDatabase[Link],0)),"")</f>
        <v>EDP</v>
      </c>
      <c r="I2144" s="62" t="str">
        <f t="array" ref="I2144">IF(F2144&lt;&gt;"",INDEX(tb_MainDatabase[Size],MATCH(F2144,tb_MainDatabase[Link],0)),"")</f>
        <v>10 ml.</v>
      </c>
      <c r="J2144" s="65">
        <v>1.0</v>
      </c>
      <c r="K2144" s="57">
        <f t="array" ref="K2144">IF(F2144&lt;&gt;"",INDEX(tb_MainDatabase[ราคา],MATCH(F2144,tb_MainDatabase[Link],0)),"")*J2144</f>
        <v>450</v>
      </c>
      <c r="L2144" s="65">
        <v>450.0</v>
      </c>
      <c r="M2144" s="57">
        <f t="shared" si="2"/>
        <v>0</v>
      </c>
      <c r="N2144" s="75">
        <f t="shared" si="3"/>
        <v>0</v>
      </c>
      <c r="O2144" s="77"/>
      <c r="P2144" s="107"/>
      <c r="Q2144" s="80"/>
      <c r="R2144" s="84">
        <f t="shared" si="4"/>
        <v>0</v>
      </c>
      <c r="S2144" s="84"/>
      <c r="T2144" s="84"/>
    </row>
    <row r="2145" ht="22.5" customHeight="1">
      <c r="A2145" s="41" t="s">
        <v>1219</v>
      </c>
      <c r="B2145" s="44">
        <v>46167.0</v>
      </c>
      <c r="C2145" s="46" t="s">
        <v>1192</v>
      </c>
      <c r="D2145" s="48" t="s">
        <v>3544</v>
      </c>
      <c r="E2145" s="51">
        <v>2.02600000000947E14</v>
      </c>
      <c r="F2145" s="53" t="s">
        <v>201</v>
      </c>
      <c r="G2145" s="108">
        <f t="array" ref="G2145">IF(F2145&lt;&gt;"",INDEX(tb_MainDatabase[Barcode],MATCH(F2145,tb_MainDatabase[Link],0)),"")</f>
        <v>8857128012157</v>
      </c>
      <c r="H2145" s="62" t="str">
        <f t="array" ref="H2145">IF(F2145&lt;&gt;"",INDEX(tb_MainDatabase[Grand],MATCH(F2145,tb_MainDatabase[Link],0)),"")</f>
        <v>EDP</v>
      </c>
      <c r="I2145" s="62" t="str">
        <f t="array" ref="I2145">IF(F2145&lt;&gt;"",INDEX(tb_MainDatabase[Size],MATCH(F2145,tb_MainDatabase[Link],0)),"")</f>
        <v>10 ml.</v>
      </c>
      <c r="J2145" s="65">
        <v>1.0</v>
      </c>
      <c r="K2145" s="57">
        <f t="array" ref="K2145">IF(F2145&lt;&gt;"",INDEX(tb_MainDatabase[ราคา],MATCH(F2145,tb_MainDatabase[Link],0)),"")*J2145</f>
        <v>450</v>
      </c>
      <c r="L2145" s="65">
        <v>450.0</v>
      </c>
      <c r="M2145" s="57">
        <f t="shared" si="2"/>
        <v>0</v>
      </c>
      <c r="N2145" s="75">
        <f t="shared" si="3"/>
        <v>0</v>
      </c>
      <c r="O2145" s="77"/>
      <c r="P2145" s="107"/>
      <c r="Q2145" s="80"/>
      <c r="R2145" s="84">
        <f t="shared" si="4"/>
        <v>0</v>
      </c>
      <c r="S2145" s="84"/>
      <c r="T2145" s="84"/>
    </row>
    <row r="2146" ht="22.5" customHeight="1">
      <c r="A2146" s="41" t="s">
        <v>1219</v>
      </c>
      <c r="B2146" s="44">
        <v>46167.0</v>
      </c>
      <c r="C2146" s="46" t="s">
        <v>1192</v>
      </c>
      <c r="D2146" s="48" t="s">
        <v>3545</v>
      </c>
      <c r="E2146" s="51">
        <v>2.02600000000948E14</v>
      </c>
      <c r="F2146" s="53" t="s">
        <v>185</v>
      </c>
      <c r="G2146" s="57">
        <f t="array" ref="G2146">IF(F2146&lt;&gt;"",INDEX(tb_MainDatabase[Barcode],MATCH(F2146,tb_MainDatabase[Link],0)),"")</f>
        <v>8857128011317</v>
      </c>
      <c r="H2146" s="62" t="str">
        <f t="array" ref="H2146">IF(F2146&lt;&gt;"",INDEX(tb_MainDatabase[Grand],MATCH(F2146,tb_MainDatabase[Link],0)),"")</f>
        <v>EDP</v>
      </c>
      <c r="I2146" s="62" t="str">
        <f t="array" ref="I2146">IF(F2146&lt;&gt;"",INDEX(tb_MainDatabase[Size],MATCH(F2146,tb_MainDatabase[Link],0)),"")</f>
        <v>50 ml.</v>
      </c>
      <c r="J2146" s="65">
        <v>1.0</v>
      </c>
      <c r="K2146" s="57">
        <f t="array" ref="K2146">IF(F2146&lt;&gt;"",INDEX(tb_MainDatabase[ราคา],MATCH(F2146,tb_MainDatabase[Link],0)),"")*J2146</f>
        <v>1890</v>
      </c>
      <c r="L2146" s="65">
        <v>200.0</v>
      </c>
      <c r="M2146" s="57">
        <f t="shared" si="2"/>
        <v>1690</v>
      </c>
      <c r="N2146" s="75">
        <f t="shared" si="3"/>
        <v>1690</v>
      </c>
      <c r="O2146" s="77" t="s">
        <v>370</v>
      </c>
      <c r="P2146" s="78">
        <v>46167.0</v>
      </c>
      <c r="Q2146" s="80">
        <v>0.7673611111111112</v>
      </c>
      <c r="R2146" s="84" t="str">
        <f t="shared" si="4"/>
        <v>1779708311742706690</v>
      </c>
      <c r="S2146" s="84"/>
      <c r="T2146" s="48" t="s">
        <v>67</v>
      </c>
    </row>
    <row r="2147" ht="22.5" customHeight="1">
      <c r="A2147" s="41" t="s">
        <v>1219</v>
      </c>
      <c r="B2147" s="44">
        <v>46167.0</v>
      </c>
      <c r="C2147" s="46" t="s">
        <v>1192</v>
      </c>
      <c r="D2147" s="48" t="s">
        <v>3545</v>
      </c>
      <c r="E2147" s="51">
        <v>2.02600000000948E14</v>
      </c>
      <c r="F2147" s="53" t="s">
        <v>98</v>
      </c>
      <c r="G2147" s="57">
        <f t="array" ref="G2147">IF(F2147&lt;&gt;"",INDEX(tb_MainDatabase[Barcode],MATCH(F2147,tb_MainDatabase[Link],0)),"")</f>
        <v>8857128012027</v>
      </c>
      <c r="H2147" s="62" t="str">
        <f t="array" ref="H2147">IF(F2147&lt;&gt;"",INDEX(tb_MainDatabase[Grand],MATCH(F2147,tb_MainDatabase[Link],0)),"")</f>
        <v>EDP</v>
      </c>
      <c r="I2147" s="62" t="str">
        <f t="array" ref="I2147">IF(F2147&lt;&gt;"",INDEX(tb_MainDatabase[Size],MATCH(F2147,tb_MainDatabase[Link],0)),"")</f>
        <v>10 ml.</v>
      </c>
      <c r="J2147" s="65">
        <v>1.0</v>
      </c>
      <c r="K2147" s="57">
        <f t="array" ref="K2147">IF(F2147&lt;&gt;"",INDEX(tb_MainDatabase[ราคา],MATCH(F2147,tb_MainDatabase[Link],0)),"")*J2147</f>
        <v>450</v>
      </c>
      <c r="L2147" s="65">
        <v>450.0</v>
      </c>
      <c r="M2147" s="57">
        <f t="shared" si="2"/>
        <v>0</v>
      </c>
      <c r="N2147" s="75">
        <f t="shared" si="3"/>
        <v>0</v>
      </c>
      <c r="O2147" s="77"/>
      <c r="P2147" s="107"/>
      <c r="Q2147" s="80"/>
      <c r="R2147" s="84">
        <f t="shared" si="4"/>
        <v>0</v>
      </c>
      <c r="S2147" s="84"/>
      <c r="T2147" s="84"/>
    </row>
    <row r="2148" ht="22.5" customHeight="1">
      <c r="A2148" s="41" t="s">
        <v>1219</v>
      </c>
      <c r="B2148" s="44">
        <v>46167.0</v>
      </c>
      <c r="C2148" s="46" t="s">
        <v>1192</v>
      </c>
      <c r="D2148" s="48" t="s">
        <v>3546</v>
      </c>
      <c r="E2148" s="51">
        <v>2.02600000000949E14</v>
      </c>
      <c r="F2148" s="53" t="s">
        <v>3453</v>
      </c>
      <c r="G2148" s="57">
        <f t="array" ref="G2148">IF(F2148&lt;&gt;"",INDEX(tb_MainDatabase[Barcode],MATCH(F2148,tb_MainDatabase[Link],0)),"")</f>
        <v>8857128011645</v>
      </c>
      <c r="H2148" s="62" t="str">
        <f t="array" ref="H2148">IF(F2148&lt;&gt;"",INDEX(tb_MainDatabase[Grand],MATCH(F2148,tb_MainDatabase[Link],0)),"")</f>
        <v>PARFUM</v>
      </c>
      <c r="I2148" s="62" t="str">
        <f t="array" ref="I2148">IF(F2148&lt;&gt;"",INDEX(tb_MainDatabase[Size],MATCH(F2148,tb_MainDatabase[Link],0)),"")</f>
        <v>50 ml.</v>
      </c>
      <c r="J2148" s="65">
        <v>1.0</v>
      </c>
      <c r="K2148" s="57">
        <f t="array" ref="K2148">IF(F2148&lt;&gt;"",INDEX(tb_MainDatabase[ราคา],MATCH(F2148,tb_MainDatabase[Link],0)),"")*J2148</f>
        <v>3040</v>
      </c>
      <c r="L2148" s="65">
        <v>150.0</v>
      </c>
      <c r="M2148" s="57">
        <f t="shared" si="2"/>
        <v>2890</v>
      </c>
      <c r="N2148" s="75">
        <f t="shared" si="3"/>
        <v>5580</v>
      </c>
      <c r="O2148" s="77" t="s">
        <v>370</v>
      </c>
      <c r="P2148" s="78">
        <v>46167.0</v>
      </c>
      <c r="Q2148" s="80">
        <v>0.7784722222222222</v>
      </c>
      <c r="R2148" s="84" t="str">
        <f t="shared" si="4"/>
        <v>1779709208037719526</v>
      </c>
      <c r="S2148" s="84"/>
      <c r="T2148" s="48" t="s">
        <v>67</v>
      </c>
    </row>
    <row r="2149" ht="22.5" customHeight="1">
      <c r="A2149" s="41" t="s">
        <v>1219</v>
      </c>
      <c r="B2149" s="44">
        <v>46167.0</v>
      </c>
      <c r="C2149" s="46" t="s">
        <v>1192</v>
      </c>
      <c r="D2149" s="48" t="s">
        <v>3546</v>
      </c>
      <c r="E2149" s="51">
        <v>2.02600000000949E14</v>
      </c>
      <c r="F2149" s="53" t="s">
        <v>291</v>
      </c>
      <c r="G2149" s="57">
        <f t="array" ref="G2149">IF(F2149&lt;&gt;"",INDEX(tb_MainDatabase[Barcode],MATCH(F2149,tb_MainDatabase[Link],0)),"")</f>
        <v>8857128011669</v>
      </c>
      <c r="H2149" s="62" t="str">
        <f t="array" ref="H2149">IF(F2149&lt;&gt;"",INDEX(tb_MainDatabase[Grand],MATCH(F2149,tb_MainDatabase[Link],0)),"")</f>
        <v>EDP+</v>
      </c>
      <c r="I2149" s="62" t="str">
        <f t="array" ref="I2149">IF(F2149&lt;&gt;"",INDEX(tb_MainDatabase[Size],MATCH(F2149,tb_MainDatabase[Link],0)),"")</f>
        <v>50 ml.</v>
      </c>
      <c r="J2149" s="65">
        <v>1.0</v>
      </c>
      <c r="K2149" s="57">
        <f t="array" ref="K2149">IF(F2149&lt;&gt;"",INDEX(tb_MainDatabase[ราคา],MATCH(F2149,tb_MainDatabase[Link],0)),"")*J2149</f>
        <v>2890</v>
      </c>
      <c r="L2149" s="65">
        <v>200.0</v>
      </c>
      <c r="M2149" s="57">
        <f t="shared" si="2"/>
        <v>2690</v>
      </c>
      <c r="N2149" s="75">
        <f t="shared" si="3"/>
        <v>0</v>
      </c>
      <c r="O2149" s="77"/>
      <c r="P2149" s="107"/>
      <c r="Q2149" s="80"/>
      <c r="R2149" s="84">
        <f t="shared" si="4"/>
        <v>0</v>
      </c>
      <c r="S2149" s="84"/>
      <c r="T2149" s="84"/>
    </row>
    <row r="2150" ht="22.5" customHeight="1">
      <c r="A2150" s="41" t="s">
        <v>1219</v>
      </c>
      <c r="B2150" s="44">
        <v>46167.0</v>
      </c>
      <c r="C2150" s="46" t="s">
        <v>1192</v>
      </c>
      <c r="D2150" s="48" t="s">
        <v>3546</v>
      </c>
      <c r="E2150" s="51">
        <v>2.02600000000949E14</v>
      </c>
      <c r="F2150" s="53" t="s">
        <v>986</v>
      </c>
      <c r="G2150" s="57">
        <f t="array" ref="G2150">IF(F2150&lt;&gt;"",INDEX(tb_MainDatabase[Barcode],MATCH(F2150,tb_MainDatabase[Link],0)),"")</f>
        <v>8857128012065</v>
      </c>
      <c r="H2150" s="62" t="str">
        <f t="array" ref="H2150">IF(F2150&lt;&gt;"",INDEX(tb_MainDatabase[Grand],MATCH(F2150,tb_MainDatabase[Link],0)),"")</f>
        <v>EDP</v>
      </c>
      <c r="I2150" s="62" t="str">
        <f t="array" ref="I2150">IF(F2150&lt;&gt;"",INDEX(tb_MainDatabase[Size],MATCH(F2150,tb_MainDatabase[Link],0)),"")</f>
        <v>10 ml.</v>
      </c>
      <c r="J2150" s="65">
        <v>1.0</v>
      </c>
      <c r="K2150" s="57">
        <f t="array" ref="K2150">IF(F2150&lt;&gt;"",INDEX(tb_MainDatabase[ราคา],MATCH(F2150,tb_MainDatabase[Link],0)),"")*J2150</f>
        <v>450</v>
      </c>
      <c r="L2150" s="65">
        <v>450.0</v>
      </c>
      <c r="M2150" s="57">
        <f t="shared" si="2"/>
        <v>0</v>
      </c>
      <c r="N2150" s="75">
        <f t="shared" si="3"/>
        <v>0</v>
      </c>
      <c r="O2150" s="77"/>
      <c r="P2150" s="107"/>
      <c r="Q2150" s="80"/>
      <c r="R2150" s="84">
        <f t="shared" si="4"/>
        <v>0</v>
      </c>
      <c r="S2150" s="84"/>
      <c r="T2150" s="84"/>
    </row>
    <row r="2151" ht="22.5" customHeight="1">
      <c r="A2151" s="41" t="s">
        <v>1219</v>
      </c>
      <c r="B2151" s="44">
        <v>46167.0</v>
      </c>
      <c r="C2151" s="46" t="s">
        <v>1192</v>
      </c>
      <c r="D2151" s="48" t="s">
        <v>3546</v>
      </c>
      <c r="E2151" s="51">
        <v>2.02600000000949E14</v>
      </c>
      <c r="F2151" s="53" t="s">
        <v>255</v>
      </c>
      <c r="G2151" s="57">
        <f t="array" ref="G2151">IF(F2151&lt;&gt;"",INDEX(tb_MainDatabase[Barcode],MATCH(F2151,tb_MainDatabase[Link],0)),"")</f>
        <v>8857128012047</v>
      </c>
      <c r="H2151" s="62" t="str">
        <f t="array" ref="H2151">IF(F2151&lt;&gt;"",INDEX(tb_MainDatabase[Grand],MATCH(F2151,tb_MainDatabase[Link],0)),"")</f>
        <v>EDP</v>
      </c>
      <c r="I2151" s="62" t="str">
        <f t="array" ref="I2151">IF(F2151&lt;&gt;"",INDEX(tb_MainDatabase[Size],MATCH(F2151,tb_MainDatabase[Link],0)),"")</f>
        <v>10 ml.</v>
      </c>
      <c r="J2151" s="65">
        <v>1.0</v>
      </c>
      <c r="K2151" s="57">
        <f t="array" ref="K2151">IF(F2151&lt;&gt;"",INDEX(tb_MainDatabase[ราคา],MATCH(F2151,tb_MainDatabase[Link],0)),"")*J2151</f>
        <v>450</v>
      </c>
      <c r="L2151" s="65">
        <v>450.0</v>
      </c>
      <c r="M2151" s="57">
        <f t="shared" si="2"/>
        <v>0</v>
      </c>
      <c r="N2151" s="75">
        <f t="shared" si="3"/>
        <v>0</v>
      </c>
      <c r="O2151" s="77"/>
      <c r="P2151" s="107"/>
      <c r="Q2151" s="80"/>
      <c r="R2151" s="84">
        <f t="shared" si="4"/>
        <v>0</v>
      </c>
      <c r="S2151" s="84"/>
      <c r="T2151" s="84"/>
    </row>
    <row r="2152" ht="22.5" customHeight="1">
      <c r="A2152" s="41" t="s">
        <v>1219</v>
      </c>
      <c r="B2152" s="44">
        <v>46167.0</v>
      </c>
      <c r="C2152" s="46" t="s">
        <v>1192</v>
      </c>
      <c r="D2152" s="48" t="s">
        <v>3546</v>
      </c>
      <c r="E2152" s="51">
        <v>2.02600000000949E14</v>
      </c>
      <c r="F2152" s="53" t="s">
        <v>612</v>
      </c>
      <c r="G2152" s="108">
        <f t="array" ref="G2152">IF(F2152&lt;&gt;"",INDEX(tb_MainDatabase[Barcode],MATCH(F2152,tb_MainDatabase[Link],0)),"")</f>
        <v>8857128012163</v>
      </c>
      <c r="H2152" s="62" t="str">
        <f t="array" ref="H2152">IF(F2152&lt;&gt;"",INDEX(tb_MainDatabase[Grand],MATCH(F2152,tb_MainDatabase[Link],0)),"")</f>
        <v>EDP</v>
      </c>
      <c r="I2152" s="62" t="str">
        <f t="array" ref="I2152">IF(F2152&lt;&gt;"",INDEX(tb_MainDatabase[Size],MATCH(F2152,tb_MainDatabase[Link],0)),"")</f>
        <v>10 ml.</v>
      </c>
      <c r="J2152" s="65">
        <v>1.0</v>
      </c>
      <c r="K2152" s="57">
        <f t="array" ref="K2152">IF(F2152&lt;&gt;"",INDEX(tb_MainDatabase[ราคา],MATCH(F2152,tb_MainDatabase[Link],0)),"")*J2152</f>
        <v>450</v>
      </c>
      <c r="L2152" s="65">
        <v>450.0</v>
      </c>
      <c r="M2152" s="57">
        <f t="shared" si="2"/>
        <v>0</v>
      </c>
      <c r="N2152" s="75">
        <f t="shared" si="3"/>
        <v>0</v>
      </c>
      <c r="O2152" s="77"/>
      <c r="P2152" s="107"/>
      <c r="Q2152" s="80"/>
      <c r="R2152" s="84">
        <f t="shared" si="4"/>
        <v>0</v>
      </c>
      <c r="S2152" s="84"/>
      <c r="T2152" s="84"/>
    </row>
    <row r="2153" ht="22.5" customHeight="1">
      <c r="A2153" s="41" t="s">
        <v>1219</v>
      </c>
      <c r="B2153" s="44">
        <v>46167.0</v>
      </c>
      <c r="C2153" s="46" t="s">
        <v>1192</v>
      </c>
      <c r="D2153" s="48" t="s">
        <v>3547</v>
      </c>
      <c r="E2153" s="51">
        <v>2.0260000000095E14</v>
      </c>
      <c r="F2153" s="53" t="s">
        <v>3407</v>
      </c>
      <c r="G2153" s="57">
        <f t="array" ref="G2153">IF(F2153&lt;&gt;"",INDEX(tb_MainDatabase[Barcode],MATCH(F2153,tb_MainDatabase[Link],0)),"")</f>
        <v>8857128012114</v>
      </c>
      <c r="H2153" s="62" t="str">
        <f t="array" ref="H2153">IF(F2153&lt;&gt;"",INDEX(tb_MainDatabase[Grand],MATCH(F2153,tb_MainDatabase[Link],0)),"")</f>
        <v>EDP+</v>
      </c>
      <c r="I2153" s="62" t="str">
        <f t="array" ref="I2153">IF(F2153&lt;&gt;"",INDEX(tb_MainDatabase[Size],MATCH(F2153,tb_MainDatabase[Link],0)),"")</f>
        <v>10 ml.</v>
      </c>
      <c r="J2153" s="65">
        <v>1.0</v>
      </c>
      <c r="K2153" s="57">
        <f t="array" ref="K2153">IF(F2153&lt;&gt;"",INDEX(tb_MainDatabase[ราคา],MATCH(F2153,tb_MainDatabase[Link],0)),"")*J2153</f>
        <v>650</v>
      </c>
      <c r="L2153" s="65">
        <v>50.0</v>
      </c>
      <c r="M2153" s="57">
        <f t="shared" si="2"/>
        <v>600</v>
      </c>
      <c r="N2153" s="75">
        <f t="shared" si="3"/>
        <v>600</v>
      </c>
      <c r="O2153" s="77" t="s">
        <v>370</v>
      </c>
      <c r="P2153" s="78">
        <v>46167.0</v>
      </c>
      <c r="Q2153" s="80">
        <v>0.8083333333333333</v>
      </c>
      <c r="R2153" s="84" t="str">
        <f t="shared" si="4"/>
        <v>1779711656231794602</v>
      </c>
      <c r="S2153" s="84"/>
      <c r="T2153" s="48" t="s">
        <v>61</v>
      </c>
    </row>
    <row r="2154" ht="22.5" customHeight="1">
      <c r="A2154" s="41" t="s">
        <v>1219</v>
      </c>
      <c r="B2154" s="44">
        <v>46167.0</v>
      </c>
      <c r="C2154" s="46" t="s">
        <v>1192</v>
      </c>
      <c r="D2154" s="48" t="s">
        <v>3548</v>
      </c>
      <c r="E2154" s="51">
        <v>2.02600000000951E14</v>
      </c>
      <c r="F2154" s="53" t="s">
        <v>1100</v>
      </c>
      <c r="G2154" s="57">
        <f t="array" ref="G2154">IF(F2154&lt;&gt;"",INDEX(tb_MainDatabase[Barcode],MATCH(F2154,tb_MainDatabase[Link],0)),"")</f>
        <v>8857128011263</v>
      </c>
      <c r="H2154" s="62" t="str">
        <f t="array" ref="H2154">IF(F2154&lt;&gt;"",INDEX(tb_MainDatabase[Grand],MATCH(F2154,tb_MainDatabase[Link],0)),"")</f>
        <v>EDP</v>
      </c>
      <c r="I2154" s="62" t="str">
        <f t="array" ref="I2154">IF(F2154&lt;&gt;"",INDEX(tb_MainDatabase[Size],MATCH(F2154,tb_MainDatabase[Link],0)),"")</f>
        <v>10 ml.</v>
      </c>
      <c r="J2154" s="65">
        <v>1.0</v>
      </c>
      <c r="K2154" s="57">
        <f t="array" ref="K2154">IF(F2154&lt;&gt;"",INDEX(tb_MainDatabase[ราคา],MATCH(F2154,tb_MainDatabase[Link],0)),"")*J2154</f>
        <v>450</v>
      </c>
      <c r="L2154" s="65">
        <v>50.0</v>
      </c>
      <c r="M2154" s="57">
        <f t="shared" si="2"/>
        <v>400</v>
      </c>
      <c r="N2154" s="370">
        <v>300.0</v>
      </c>
      <c r="O2154" s="77" t="s">
        <v>370</v>
      </c>
      <c r="P2154" s="78">
        <v>46167.0</v>
      </c>
      <c r="Q2154" s="80">
        <v>0.8680555555555556</v>
      </c>
      <c r="R2154" s="84" t="str">
        <f t="shared" si="4"/>
        <v>1779717009025177545</v>
      </c>
      <c r="S2154" s="48" t="s">
        <v>3549</v>
      </c>
      <c r="T2154" s="48" t="s">
        <v>67</v>
      </c>
    </row>
    <row r="2155" ht="22.5" customHeight="1">
      <c r="A2155" s="41" t="s">
        <v>1219</v>
      </c>
      <c r="B2155" s="44">
        <v>46167.0</v>
      </c>
      <c r="C2155" s="46" t="s">
        <v>1192</v>
      </c>
      <c r="D2155" s="48" t="s">
        <v>3548</v>
      </c>
      <c r="E2155" s="51">
        <v>2.02600000000951E14</v>
      </c>
      <c r="F2155" s="53" t="s">
        <v>288</v>
      </c>
      <c r="G2155" s="57">
        <f t="array" ref="G2155">IF(F2155&lt;&gt;"",INDEX(tb_MainDatabase[Barcode],MATCH(F2155,tb_MainDatabase[Link],0)),"")</f>
        <v>8857128012062</v>
      </c>
      <c r="H2155" s="62" t="str">
        <f t="array" ref="H2155">IF(F2155&lt;&gt;"",INDEX(tb_MainDatabase[Grand],MATCH(F2155,tb_MainDatabase[Link],0)),"")</f>
        <v>EDP</v>
      </c>
      <c r="I2155" s="62" t="str">
        <f t="array" ref="I2155">IF(F2155&lt;&gt;"",INDEX(tb_MainDatabase[Size],MATCH(F2155,tb_MainDatabase[Link],0)),"")</f>
        <v>10 ml.</v>
      </c>
      <c r="J2155" s="65">
        <v>1.0</v>
      </c>
      <c r="K2155" s="57">
        <f t="array" ref="K2155">IF(F2155&lt;&gt;"",INDEX(tb_MainDatabase[ราคา],MATCH(F2155,tb_MainDatabase[Link],0)),"")*J2155</f>
        <v>450</v>
      </c>
      <c r="L2155" s="65">
        <v>50.0</v>
      </c>
      <c r="M2155" s="57">
        <f t="shared" si="2"/>
        <v>400</v>
      </c>
      <c r="N2155" s="370">
        <v>500.0</v>
      </c>
      <c r="O2155" s="77" t="s">
        <v>133</v>
      </c>
      <c r="P2155" s="78">
        <v>46167.0</v>
      </c>
      <c r="Q2155" s="80">
        <v>0.8680555555555556</v>
      </c>
      <c r="R2155" s="84">
        <f t="shared" si="4"/>
        <v>0</v>
      </c>
      <c r="S2155" s="48" t="s">
        <v>3550</v>
      </c>
      <c r="T2155" s="143"/>
    </row>
    <row r="2156" ht="22.5" customHeight="1">
      <c r="A2156" s="41" t="s">
        <v>1219</v>
      </c>
      <c r="B2156" s="44">
        <v>46168.0</v>
      </c>
      <c r="C2156" s="46" t="s">
        <v>1192</v>
      </c>
      <c r="D2156" s="48" t="s">
        <v>3551</v>
      </c>
      <c r="E2156" s="51">
        <v>2.02600000000952E14</v>
      </c>
      <c r="F2156" s="53" t="s">
        <v>129</v>
      </c>
      <c r="G2156" s="57">
        <f t="array" ref="G2156">IF(F2156&lt;&gt;"",INDEX(tb_MainDatabase[Barcode],MATCH(F2156,tb_MainDatabase[Link],0)),"")</f>
        <v>8857128012034</v>
      </c>
      <c r="H2156" s="62" t="str">
        <f t="array" ref="H2156">IF(F2156&lt;&gt;"",INDEX(tb_MainDatabase[Grand],MATCH(F2156,tb_MainDatabase[Link],0)),"")</f>
        <v>EDP</v>
      </c>
      <c r="I2156" s="62" t="str">
        <f t="array" ref="I2156">IF(F2156&lt;&gt;"",INDEX(tb_MainDatabase[Size],MATCH(F2156,tb_MainDatabase[Link],0)),"")</f>
        <v>10 ml.</v>
      </c>
      <c r="J2156" s="65">
        <v>1.0</v>
      </c>
      <c r="K2156" s="57">
        <f t="array" ref="K2156">IF(F2156&lt;&gt;"",INDEX(tb_MainDatabase[ราคา],MATCH(F2156,tb_MainDatabase[Link],0)),"")*J2156</f>
        <v>450</v>
      </c>
      <c r="L2156" s="65">
        <v>50.0</v>
      </c>
      <c r="M2156" s="57">
        <f t="shared" si="2"/>
        <v>400</v>
      </c>
      <c r="N2156" s="75">
        <f t="shared" ref="N2156:N2438" si="5">SUMIF($D$3:D3219,R2156,$M$3:M3219)</f>
        <v>400</v>
      </c>
      <c r="O2156" s="77" t="s">
        <v>370</v>
      </c>
      <c r="P2156" s="78">
        <v>46168.0</v>
      </c>
      <c r="Q2156" s="80">
        <v>0.48680555555555555</v>
      </c>
      <c r="R2156" s="84" t="str">
        <f t="shared" si="4"/>
        <v>1779770492514707637</v>
      </c>
      <c r="S2156" s="84"/>
      <c r="T2156" s="48" t="s">
        <v>67</v>
      </c>
    </row>
    <row r="2157" ht="22.5" customHeight="1">
      <c r="A2157" s="41" t="s">
        <v>1219</v>
      </c>
      <c r="B2157" s="44">
        <v>46168.0</v>
      </c>
      <c r="C2157" s="46" t="s">
        <v>1192</v>
      </c>
      <c r="D2157" s="48" t="s">
        <v>3552</v>
      </c>
      <c r="E2157" s="51">
        <v>2.02600000000953E14</v>
      </c>
      <c r="F2157" s="53" t="s">
        <v>98</v>
      </c>
      <c r="G2157" s="57">
        <f t="array" ref="G2157">IF(F2157&lt;&gt;"",INDEX(tb_MainDatabase[Barcode],MATCH(F2157,tb_MainDatabase[Link],0)),"")</f>
        <v>8857128012027</v>
      </c>
      <c r="H2157" s="62" t="str">
        <f t="array" ref="H2157">IF(F2157&lt;&gt;"",INDEX(tb_MainDatabase[Grand],MATCH(F2157,tb_MainDatabase[Link],0)),"")</f>
        <v>EDP</v>
      </c>
      <c r="I2157" s="62" t="str">
        <f t="array" ref="I2157">IF(F2157&lt;&gt;"",INDEX(tb_MainDatabase[Size],MATCH(F2157,tb_MainDatabase[Link],0)),"")</f>
        <v>10 ml.</v>
      </c>
      <c r="J2157" s="65">
        <v>1.0</v>
      </c>
      <c r="K2157" s="57">
        <f t="array" ref="K2157">IF(F2157&lt;&gt;"",INDEX(tb_MainDatabase[ราคา],MATCH(F2157,tb_MainDatabase[Link],0)),"")*J2157</f>
        <v>450</v>
      </c>
      <c r="L2157" s="65">
        <v>50.0</v>
      </c>
      <c r="M2157" s="57">
        <f t="shared" si="2"/>
        <v>400</v>
      </c>
      <c r="N2157" s="75">
        <f t="shared" si="5"/>
        <v>400</v>
      </c>
      <c r="O2157" s="77" t="s">
        <v>133</v>
      </c>
      <c r="P2157" s="78">
        <v>46168.0</v>
      </c>
      <c r="Q2157" s="80">
        <v>0.5611111111111111</v>
      </c>
      <c r="R2157" s="84" t="str">
        <f t="shared" si="4"/>
        <v>1779776890687524720</v>
      </c>
      <c r="S2157" s="84"/>
      <c r="T2157" s="48" t="s">
        <v>67</v>
      </c>
    </row>
    <row r="2158" ht="22.5" customHeight="1">
      <c r="A2158" s="41" t="s">
        <v>1219</v>
      </c>
      <c r="B2158" s="44">
        <v>46168.0</v>
      </c>
      <c r="C2158" s="46" t="s">
        <v>1192</v>
      </c>
      <c r="D2158" s="48" t="s">
        <v>3553</v>
      </c>
      <c r="E2158" s="51">
        <v>2.02600000000954E14</v>
      </c>
      <c r="F2158" s="53" t="s">
        <v>175</v>
      </c>
      <c r="G2158" s="57">
        <f t="array" ref="G2158">IF(F2158&lt;&gt;"",INDEX(tb_MainDatabase[Barcode],MATCH(F2158,tb_MainDatabase[Link],0)),"")</f>
        <v>8857128011287</v>
      </c>
      <c r="H2158" s="62" t="str">
        <f t="array" ref="H2158">IF(F2158&lt;&gt;"",INDEX(tb_MainDatabase[Grand],MATCH(F2158,tb_MainDatabase[Link],0)),"")</f>
        <v>EDP</v>
      </c>
      <c r="I2158" s="62" t="str">
        <f t="array" ref="I2158">IF(F2158&lt;&gt;"",INDEX(tb_MainDatabase[Size],MATCH(F2158,tb_MainDatabase[Link],0)),"")</f>
        <v>50 ml.</v>
      </c>
      <c r="J2158" s="65">
        <v>1.0</v>
      </c>
      <c r="K2158" s="57">
        <f t="array" ref="K2158">IF(F2158&lt;&gt;"",INDEX(tb_MainDatabase[ราคา],MATCH(F2158,tb_MainDatabase[Link],0)),"")*J2158</f>
        <v>1890</v>
      </c>
      <c r="L2158" s="65">
        <v>200.0</v>
      </c>
      <c r="M2158" s="57">
        <f t="shared" si="2"/>
        <v>1690</v>
      </c>
      <c r="N2158" s="75">
        <f t="shared" si="5"/>
        <v>1690</v>
      </c>
      <c r="O2158" s="77" t="s">
        <v>133</v>
      </c>
      <c r="P2158" s="78">
        <v>46168.0</v>
      </c>
      <c r="Q2158" s="80">
        <v>0.56875</v>
      </c>
      <c r="R2158" s="84" t="str">
        <f t="shared" si="4"/>
        <v>1779777531592415667</v>
      </c>
      <c r="S2158" s="84"/>
      <c r="T2158" s="48" t="s">
        <v>67</v>
      </c>
    </row>
    <row r="2159" ht="22.5" customHeight="1">
      <c r="A2159" s="41" t="s">
        <v>1219</v>
      </c>
      <c r="B2159" s="44">
        <v>46168.0</v>
      </c>
      <c r="C2159" s="46" t="s">
        <v>1192</v>
      </c>
      <c r="D2159" s="48" t="s">
        <v>3553</v>
      </c>
      <c r="E2159" s="51">
        <v>2.02600000000954E14</v>
      </c>
      <c r="F2159" s="53" t="s">
        <v>141</v>
      </c>
      <c r="G2159" s="57">
        <f t="array" ref="G2159">IF(F2159&lt;&gt;"",INDEX(tb_MainDatabase[Barcode],MATCH(F2159,tb_MainDatabase[Link],0)),"")</f>
        <v>8857128012037</v>
      </c>
      <c r="H2159" s="62" t="str">
        <f t="array" ref="H2159">IF(F2159&lt;&gt;"",INDEX(tb_MainDatabase[Grand],MATCH(F2159,tb_MainDatabase[Link],0)),"")</f>
        <v>EDP</v>
      </c>
      <c r="I2159" s="62" t="str">
        <f t="array" ref="I2159">IF(F2159&lt;&gt;"",INDEX(tb_MainDatabase[Size],MATCH(F2159,tb_MainDatabase[Link],0)),"")</f>
        <v>10 ml.</v>
      </c>
      <c r="J2159" s="65">
        <v>1.0</v>
      </c>
      <c r="K2159" s="57">
        <f t="array" ref="K2159">IF(F2159&lt;&gt;"",INDEX(tb_MainDatabase[ราคา],MATCH(F2159,tb_MainDatabase[Link],0)),"")*J2159</f>
        <v>450</v>
      </c>
      <c r="L2159" s="65">
        <v>450.0</v>
      </c>
      <c r="M2159" s="57">
        <f t="shared" si="2"/>
        <v>0</v>
      </c>
      <c r="N2159" s="75">
        <f t="shared" si="5"/>
        <v>0</v>
      </c>
      <c r="O2159" s="77" t="s">
        <v>370</v>
      </c>
      <c r="P2159" s="78">
        <v>46168.0</v>
      </c>
      <c r="Q2159" s="80">
        <v>0.56875</v>
      </c>
      <c r="R2159" s="84">
        <f t="shared" si="4"/>
        <v>0</v>
      </c>
      <c r="S2159" s="84"/>
      <c r="T2159" s="84"/>
    </row>
    <row r="2160" ht="22.5" customHeight="1">
      <c r="A2160" s="41" t="s">
        <v>1219</v>
      </c>
      <c r="B2160" s="44">
        <v>46168.0</v>
      </c>
      <c r="C2160" s="46" t="s">
        <v>1192</v>
      </c>
      <c r="D2160" s="48" t="s">
        <v>3554</v>
      </c>
      <c r="E2160" s="51">
        <v>2.02600000000955E14</v>
      </c>
      <c r="F2160" s="53" t="s">
        <v>124</v>
      </c>
      <c r="G2160" s="108">
        <f t="array" ref="G2160">IF(F2160&lt;&gt;"",INDEX(tb_MainDatabase[Barcode],MATCH(F2160,tb_MainDatabase[Link],0)),"")</f>
        <v>8857128012166</v>
      </c>
      <c r="H2160" s="62" t="str">
        <f t="array" ref="H2160">IF(F2160&lt;&gt;"",INDEX(tb_MainDatabase[Grand],MATCH(F2160,tb_MainDatabase[Link],0)),"")</f>
        <v>EDP</v>
      </c>
      <c r="I2160" s="62" t="str">
        <f t="array" ref="I2160">IF(F2160&lt;&gt;"",INDEX(tb_MainDatabase[Size],MATCH(F2160,tb_MainDatabase[Link],0)),"")</f>
        <v>10 ml.</v>
      </c>
      <c r="J2160" s="65">
        <v>1.0</v>
      </c>
      <c r="K2160" s="57">
        <f t="array" ref="K2160">IF(F2160&lt;&gt;"",INDEX(tb_MainDatabase[ราคา],MATCH(F2160,tb_MainDatabase[Link],0)),"")*J2160</f>
        <v>450</v>
      </c>
      <c r="L2160" s="65">
        <v>50.0</v>
      </c>
      <c r="M2160" s="57">
        <f t="shared" si="2"/>
        <v>400</v>
      </c>
      <c r="N2160" s="75">
        <f t="shared" si="5"/>
        <v>400</v>
      </c>
      <c r="O2160" s="77" t="s">
        <v>133</v>
      </c>
      <c r="P2160" s="78">
        <v>46168.0</v>
      </c>
      <c r="Q2160" s="80">
        <v>0.5895833333333333</v>
      </c>
      <c r="R2160" s="84" t="str">
        <f t="shared" si="4"/>
        <v>1779779353682257979</v>
      </c>
      <c r="S2160" s="84"/>
      <c r="T2160" s="48" t="s">
        <v>67</v>
      </c>
    </row>
    <row r="2161" ht="22.5" customHeight="1">
      <c r="A2161" s="41" t="s">
        <v>1219</v>
      </c>
      <c r="B2161" s="44">
        <v>46168.0</v>
      </c>
      <c r="C2161" s="46" t="s">
        <v>1192</v>
      </c>
      <c r="D2161" s="48" t="s">
        <v>3555</v>
      </c>
      <c r="E2161" s="51">
        <v>2.02600000000956E14</v>
      </c>
      <c r="F2161" s="53" t="s">
        <v>280</v>
      </c>
      <c r="G2161" s="57">
        <f t="array" ref="G2161">IF(F2161&lt;&gt;"",INDEX(tb_MainDatabase[Barcode],MATCH(F2161,tb_MainDatabase[Link],0)),"")</f>
        <v>8857128012042</v>
      </c>
      <c r="H2161" s="62" t="str">
        <f t="array" ref="H2161">IF(F2161&lt;&gt;"",INDEX(tb_MainDatabase[Grand],MATCH(F2161,tb_MainDatabase[Link],0)),"")</f>
        <v>EDP</v>
      </c>
      <c r="I2161" s="62" t="str">
        <f t="array" ref="I2161">IF(F2161&lt;&gt;"",INDEX(tb_MainDatabase[Size],MATCH(F2161,tb_MainDatabase[Link],0)),"")</f>
        <v>10 ml.</v>
      </c>
      <c r="J2161" s="65">
        <v>1.0</v>
      </c>
      <c r="K2161" s="57">
        <f t="array" ref="K2161">IF(F2161&lt;&gt;"",INDEX(tb_MainDatabase[ราคา],MATCH(F2161,tb_MainDatabase[Link],0)),"")*J2161</f>
        <v>450</v>
      </c>
      <c r="L2161" s="65">
        <v>50.0</v>
      </c>
      <c r="M2161" s="57">
        <f t="shared" si="2"/>
        <v>400</v>
      </c>
      <c r="N2161" s="75">
        <f t="shared" si="5"/>
        <v>400</v>
      </c>
      <c r="O2161" s="77" t="s">
        <v>370</v>
      </c>
      <c r="P2161" s="78">
        <v>46168.0</v>
      </c>
      <c r="Q2161" s="80">
        <v>0.6097222222222223</v>
      </c>
      <c r="R2161" s="84" t="str">
        <f t="shared" si="4"/>
        <v>1779781071704489042</v>
      </c>
      <c r="S2161" s="84"/>
      <c r="T2161" s="48" t="s">
        <v>67</v>
      </c>
    </row>
    <row r="2162" ht="22.5" customHeight="1">
      <c r="A2162" s="41" t="s">
        <v>1219</v>
      </c>
      <c r="B2162" s="44">
        <v>46168.0</v>
      </c>
      <c r="C2162" s="46" t="s">
        <v>1192</v>
      </c>
      <c r="D2162" s="48" t="s">
        <v>3556</v>
      </c>
      <c r="E2162" s="51">
        <v>2.02600000000957E14</v>
      </c>
      <c r="F2162" s="53" t="s">
        <v>210</v>
      </c>
      <c r="G2162" s="57">
        <f t="array" ref="G2162">IF(F2162&lt;&gt;"",INDEX(tb_MainDatabase[Barcode],MATCH(F2162,tb_MainDatabase[Link],0)),"")</f>
        <v>8857128012101</v>
      </c>
      <c r="H2162" s="62" t="str">
        <f t="array" ref="H2162">IF(F2162&lt;&gt;"",INDEX(tb_MainDatabase[Grand],MATCH(F2162,tb_MainDatabase[Link],0)),"")</f>
        <v>EDP+</v>
      </c>
      <c r="I2162" s="62" t="str">
        <f t="array" ref="I2162">IF(F2162&lt;&gt;"",INDEX(tb_MainDatabase[Size],MATCH(F2162,tb_MainDatabase[Link],0)),"")</f>
        <v>10 ml.</v>
      </c>
      <c r="J2162" s="65">
        <v>1.0</v>
      </c>
      <c r="K2162" s="57">
        <f t="array" ref="K2162">IF(F2162&lt;&gt;"",INDEX(tb_MainDatabase[ราคา],MATCH(F2162,tb_MainDatabase[Link],0)),"")*J2162</f>
        <v>650</v>
      </c>
      <c r="L2162" s="65">
        <v>50.0</v>
      </c>
      <c r="M2162" s="57">
        <f t="shared" si="2"/>
        <v>600</v>
      </c>
      <c r="N2162" s="75">
        <f t="shared" si="5"/>
        <v>1000</v>
      </c>
      <c r="O2162" s="77" t="s">
        <v>370</v>
      </c>
      <c r="P2162" s="78">
        <v>46168.0</v>
      </c>
      <c r="Q2162" s="80">
        <v>0.6166666666666667</v>
      </c>
      <c r="R2162" s="84" t="str">
        <f t="shared" si="4"/>
        <v>1779781635125575705</v>
      </c>
      <c r="S2162" s="84"/>
      <c r="T2162" s="48" t="s">
        <v>67</v>
      </c>
    </row>
    <row r="2163" ht="22.5" customHeight="1">
      <c r="A2163" s="41" t="s">
        <v>1219</v>
      </c>
      <c r="B2163" s="44">
        <v>46168.0</v>
      </c>
      <c r="C2163" s="46" t="s">
        <v>1192</v>
      </c>
      <c r="D2163" s="48" t="s">
        <v>3556</v>
      </c>
      <c r="E2163" s="51">
        <v>2.02600000000957E14</v>
      </c>
      <c r="F2163" s="53" t="s">
        <v>98</v>
      </c>
      <c r="G2163" s="57">
        <f t="array" ref="G2163">IF(F2163&lt;&gt;"",INDEX(tb_MainDatabase[Barcode],MATCH(F2163,tb_MainDatabase[Link],0)),"")</f>
        <v>8857128012027</v>
      </c>
      <c r="H2163" s="62" t="str">
        <f t="array" ref="H2163">IF(F2163&lt;&gt;"",INDEX(tb_MainDatabase[Grand],MATCH(F2163,tb_MainDatabase[Link],0)),"")</f>
        <v>EDP</v>
      </c>
      <c r="I2163" s="62" t="str">
        <f t="array" ref="I2163">IF(F2163&lt;&gt;"",INDEX(tb_MainDatabase[Size],MATCH(F2163,tb_MainDatabase[Link],0)),"")</f>
        <v>10 ml.</v>
      </c>
      <c r="J2163" s="65">
        <v>1.0</v>
      </c>
      <c r="K2163" s="57">
        <f t="array" ref="K2163">IF(F2163&lt;&gt;"",INDEX(tb_MainDatabase[ราคา],MATCH(F2163,tb_MainDatabase[Link],0)),"")*J2163</f>
        <v>450</v>
      </c>
      <c r="L2163" s="65">
        <v>50.0</v>
      </c>
      <c r="M2163" s="57">
        <f t="shared" si="2"/>
        <v>400</v>
      </c>
      <c r="N2163" s="75">
        <f t="shared" si="5"/>
        <v>0</v>
      </c>
      <c r="O2163" s="77"/>
      <c r="P2163" s="107"/>
      <c r="Q2163" s="80"/>
      <c r="R2163" s="84">
        <f t="shared" si="4"/>
        <v>0</v>
      </c>
      <c r="S2163" s="84"/>
      <c r="T2163" s="84"/>
    </row>
    <row r="2164" ht="22.5" customHeight="1">
      <c r="A2164" s="41" t="s">
        <v>1219</v>
      </c>
      <c r="B2164" s="44">
        <v>46168.0</v>
      </c>
      <c r="C2164" s="46" t="s">
        <v>1192</v>
      </c>
      <c r="D2164" s="48" t="s">
        <v>3556</v>
      </c>
      <c r="E2164" s="51">
        <v>2.02600000000957E14</v>
      </c>
      <c r="F2164" s="53" t="s">
        <v>1501</v>
      </c>
      <c r="G2164" s="57">
        <f t="array" ref="G2164">IF(F2164&lt;&gt;"",INDEX(tb_MainDatabase[Barcode],MATCH(F2164,tb_MainDatabase[Link],0)),"")</f>
        <v>8857128012054</v>
      </c>
      <c r="H2164" s="62" t="str">
        <f t="array" ref="H2164">IF(F2164&lt;&gt;"",INDEX(tb_MainDatabase[Grand],MATCH(F2164,tb_MainDatabase[Link],0)),"")</f>
        <v>EDP</v>
      </c>
      <c r="I2164" s="62" t="str">
        <f t="array" ref="I2164">IF(F2164&lt;&gt;"",INDEX(tb_MainDatabase[Size],MATCH(F2164,tb_MainDatabase[Link],0)),"")</f>
        <v>4 ml.</v>
      </c>
      <c r="J2164" s="65">
        <v>1.0</v>
      </c>
      <c r="K2164" s="57">
        <f t="array" ref="K2164">IF(F2164&lt;&gt;"",INDEX(tb_MainDatabase[ราคา],MATCH(F2164,tb_MainDatabase[Link],0)),"")*J2164</f>
        <v>179</v>
      </c>
      <c r="L2164" s="65">
        <v>179.0</v>
      </c>
      <c r="M2164" s="57">
        <f t="shared" si="2"/>
        <v>0</v>
      </c>
      <c r="N2164" s="75">
        <f t="shared" si="5"/>
        <v>0</v>
      </c>
      <c r="O2164" s="77"/>
      <c r="P2164" s="107"/>
      <c r="Q2164" s="80"/>
      <c r="R2164" s="84">
        <f t="shared" si="4"/>
        <v>0</v>
      </c>
      <c r="S2164" s="84"/>
      <c r="T2164" s="84"/>
    </row>
    <row r="2165" ht="22.5" customHeight="1">
      <c r="A2165" s="41" t="s">
        <v>1219</v>
      </c>
      <c r="B2165" s="44">
        <v>46168.0</v>
      </c>
      <c r="C2165" s="46" t="s">
        <v>1192</v>
      </c>
      <c r="D2165" s="48" t="s">
        <v>3557</v>
      </c>
      <c r="E2165" s="51">
        <v>2.02600000000958E14</v>
      </c>
      <c r="F2165" s="53" t="s">
        <v>129</v>
      </c>
      <c r="G2165" s="57">
        <f t="array" ref="G2165">IF(F2165&lt;&gt;"",INDEX(tb_MainDatabase[Barcode],MATCH(F2165,tb_MainDatabase[Link],0)),"")</f>
        <v>8857128012034</v>
      </c>
      <c r="H2165" s="62" t="str">
        <f t="array" ref="H2165">IF(F2165&lt;&gt;"",INDEX(tb_MainDatabase[Grand],MATCH(F2165,tb_MainDatabase[Link],0)),"")</f>
        <v>EDP</v>
      </c>
      <c r="I2165" s="62" t="str">
        <f t="array" ref="I2165">IF(F2165&lt;&gt;"",INDEX(tb_MainDatabase[Size],MATCH(F2165,tb_MainDatabase[Link],0)),"")</f>
        <v>10 ml.</v>
      </c>
      <c r="J2165" s="65">
        <v>1.0</v>
      </c>
      <c r="K2165" s="57">
        <f t="array" ref="K2165">IF(F2165&lt;&gt;"",INDEX(tb_MainDatabase[ราคา],MATCH(F2165,tb_MainDatabase[Link],0)),"")*J2165</f>
        <v>450</v>
      </c>
      <c r="L2165" s="65">
        <v>50.0</v>
      </c>
      <c r="M2165" s="57">
        <f t="shared" si="2"/>
        <v>400</v>
      </c>
      <c r="N2165" s="75">
        <f t="shared" si="5"/>
        <v>400</v>
      </c>
      <c r="O2165" s="77" t="s">
        <v>133</v>
      </c>
      <c r="P2165" s="78">
        <v>46168.0</v>
      </c>
      <c r="Q2165" s="80">
        <v>0.6722222222222223</v>
      </c>
      <c r="R2165" s="84" t="str">
        <f t="shared" si="4"/>
        <v>1779786493850240712</v>
      </c>
      <c r="S2165" s="84"/>
      <c r="T2165" s="48" t="s">
        <v>67</v>
      </c>
    </row>
    <row r="2166" ht="22.5" customHeight="1">
      <c r="A2166" s="41" t="s">
        <v>1219</v>
      </c>
      <c r="B2166" s="44">
        <v>46168.0</v>
      </c>
      <c r="C2166" s="46" t="s">
        <v>1192</v>
      </c>
      <c r="D2166" s="48" t="s">
        <v>3558</v>
      </c>
      <c r="E2166" s="51">
        <v>2.02600000000959E14</v>
      </c>
      <c r="F2166" s="53" t="s">
        <v>94</v>
      </c>
      <c r="G2166" s="57">
        <f t="array" ref="G2166">IF(F2166&lt;&gt;"",INDEX(tb_MainDatabase[Barcode],MATCH(F2166,tb_MainDatabase[Link],0)),"")</f>
        <v>8857128012039</v>
      </c>
      <c r="H2166" s="62" t="str">
        <f t="array" ref="H2166">IF(F2166&lt;&gt;"",INDEX(tb_MainDatabase[Grand],MATCH(F2166,tb_MainDatabase[Link],0)),"")</f>
        <v>EDP</v>
      </c>
      <c r="I2166" s="62" t="str">
        <f t="array" ref="I2166">IF(F2166&lt;&gt;"",INDEX(tb_MainDatabase[Size],MATCH(F2166,tb_MainDatabase[Link],0)),"")</f>
        <v>10 ml.</v>
      </c>
      <c r="J2166" s="65">
        <v>1.0</v>
      </c>
      <c r="K2166" s="57">
        <f t="array" ref="K2166">IF(F2166&lt;&gt;"",INDEX(tb_MainDatabase[ราคา],MATCH(F2166,tb_MainDatabase[Link],0)),"")*J2166</f>
        <v>450</v>
      </c>
      <c r="L2166" s="65">
        <v>50.0</v>
      </c>
      <c r="M2166" s="57">
        <f t="shared" si="2"/>
        <v>400</v>
      </c>
      <c r="N2166" s="75">
        <f t="shared" si="5"/>
        <v>400</v>
      </c>
      <c r="O2166" s="77" t="s">
        <v>58</v>
      </c>
      <c r="P2166" s="78">
        <v>46168.0</v>
      </c>
      <c r="Q2166" s="80">
        <v>0.8902777777777777</v>
      </c>
      <c r="R2166" s="84" t="str">
        <f t="shared" si="4"/>
        <v>1779805354165677708</v>
      </c>
      <c r="S2166" s="84"/>
      <c r="T2166" s="48" t="s">
        <v>67</v>
      </c>
    </row>
    <row r="2167" ht="22.5" customHeight="1">
      <c r="A2167" s="41" t="s">
        <v>1219</v>
      </c>
      <c r="B2167" s="44">
        <v>46168.0</v>
      </c>
      <c r="C2167" s="46" t="s">
        <v>1192</v>
      </c>
      <c r="D2167" s="48" t="s">
        <v>3559</v>
      </c>
      <c r="E2167" s="51">
        <v>2.0260000000096E14</v>
      </c>
      <c r="F2167" s="53" t="s">
        <v>146</v>
      </c>
      <c r="G2167" s="57">
        <f t="array" ref="G2167">IF(F2167&lt;&gt;"",INDEX(tb_MainDatabase[Barcode],MATCH(F2167,tb_MainDatabase[Link],0)),"")</f>
        <v>8857128012026</v>
      </c>
      <c r="H2167" s="62" t="str">
        <f t="array" ref="H2167">IF(F2167&lt;&gt;"",INDEX(tb_MainDatabase[Grand],MATCH(F2167,tb_MainDatabase[Link],0)),"")</f>
        <v>EDP</v>
      </c>
      <c r="I2167" s="62" t="str">
        <f t="array" ref="I2167">IF(F2167&lt;&gt;"",INDEX(tb_MainDatabase[Size],MATCH(F2167,tb_MainDatabase[Link],0)),"")</f>
        <v>10 ml.</v>
      </c>
      <c r="J2167" s="65">
        <v>1.0</v>
      </c>
      <c r="K2167" s="57">
        <f t="array" ref="K2167">IF(F2167&lt;&gt;"",INDEX(tb_MainDatabase[ราคา],MATCH(F2167,tb_MainDatabase[Link],0)),"")*J2167</f>
        <v>450</v>
      </c>
      <c r="L2167" s="65">
        <v>50.0</v>
      </c>
      <c r="M2167" s="57">
        <f t="shared" si="2"/>
        <v>400</v>
      </c>
      <c r="N2167" s="75">
        <f t="shared" si="5"/>
        <v>1200</v>
      </c>
      <c r="O2167" s="77" t="s">
        <v>370</v>
      </c>
      <c r="P2167" s="78">
        <v>46168.0</v>
      </c>
      <c r="Q2167" s="80">
        <v>0.8958333333333334</v>
      </c>
      <c r="R2167" s="84" t="str">
        <f t="shared" si="4"/>
        <v>1779805748947573135</v>
      </c>
      <c r="S2167" s="84"/>
      <c r="T2167" s="48" t="s">
        <v>67</v>
      </c>
    </row>
    <row r="2168" ht="22.5" customHeight="1">
      <c r="A2168" s="41" t="s">
        <v>1219</v>
      </c>
      <c r="B2168" s="44">
        <v>46168.0</v>
      </c>
      <c r="C2168" s="46" t="s">
        <v>1192</v>
      </c>
      <c r="D2168" s="48" t="s">
        <v>3559</v>
      </c>
      <c r="E2168" s="51">
        <v>2.0260000000096E14</v>
      </c>
      <c r="F2168" s="53" t="s">
        <v>120</v>
      </c>
      <c r="G2168" s="108">
        <f t="array" ref="G2168">IF(F2168&lt;&gt;"",INDEX(tb_MainDatabase[Barcode],MATCH(F2168,tb_MainDatabase[Link],0)),"")</f>
        <v>8857128012160</v>
      </c>
      <c r="H2168" s="62" t="str">
        <f t="array" ref="H2168">IF(F2168&lt;&gt;"",INDEX(tb_MainDatabase[Grand],MATCH(F2168,tb_MainDatabase[Link],0)),"")</f>
        <v>EDP</v>
      </c>
      <c r="I2168" s="62" t="str">
        <f t="array" ref="I2168">IF(F2168&lt;&gt;"",INDEX(tb_MainDatabase[Size],MATCH(F2168,tb_MainDatabase[Link],0)),"")</f>
        <v>10 ml.</v>
      </c>
      <c r="J2168" s="65">
        <v>1.0</v>
      </c>
      <c r="K2168" s="57">
        <f t="array" ref="K2168">IF(F2168&lt;&gt;"",INDEX(tb_MainDatabase[ราคา],MATCH(F2168,tb_MainDatabase[Link],0)),"")*J2168</f>
        <v>450</v>
      </c>
      <c r="L2168" s="65">
        <v>50.0</v>
      </c>
      <c r="M2168" s="57">
        <f t="shared" si="2"/>
        <v>400</v>
      </c>
      <c r="N2168" s="75">
        <f t="shared" si="5"/>
        <v>0</v>
      </c>
      <c r="O2168" s="77"/>
      <c r="P2168" s="107"/>
      <c r="Q2168" s="80"/>
      <c r="R2168" s="84">
        <f t="shared" si="4"/>
        <v>0</v>
      </c>
      <c r="S2168" s="84"/>
      <c r="T2168" s="84"/>
    </row>
    <row r="2169" ht="22.5" customHeight="1">
      <c r="A2169" s="41" t="s">
        <v>1219</v>
      </c>
      <c r="B2169" s="44">
        <v>46168.0</v>
      </c>
      <c r="C2169" s="46" t="s">
        <v>1192</v>
      </c>
      <c r="D2169" s="48" t="s">
        <v>3559</v>
      </c>
      <c r="E2169" s="51">
        <v>2.0260000000096E14</v>
      </c>
      <c r="F2169" s="53" t="s">
        <v>252</v>
      </c>
      <c r="G2169" s="57">
        <f t="array" ref="G2169">IF(F2169&lt;&gt;"",INDEX(tb_MainDatabase[Barcode],MATCH(F2169,tb_MainDatabase[Link],0)),"")</f>
        <v>8857128012035</v>
      </c>
      <c r="H2169" s="62" t="str">
        <f t="array" ref="H2169">IF(F2169&lt;&gt;"",INDEX(tb_MainDatabase[Grand],MATCH(F2169,tb_MainDatabase[Link],0)),"")</f>
        <v>EDP</v>
      </c>
      <c r="I2169" s="62" t="str">
        <f t="array" ref="I2169">IF(F2169&lt;&gt;"",INDEX(tb_MainDatabase[Size],MATCH(F2169,tb_MainDatabase[Link],0)),"")</f>
        <v>10 ml.</v>
      </c>
      <c r="J2169" s="65">
        <v>1.0</v>
      </c>
      <c r="K2169" s="57">
        <f t="array" ref="K2169">IF(F2169&lt;&gt;"",INDEX(tb_MainDatabase[ราคา],MATCH(F2169,tb_MainDatabase[Link],0)),"")*J2169</f>
        <v>450</v>
      </c>
      <c r="L2169" s="65">
        <v>50.0</v>
      </c>
      <c r="M2169" s="57">
        <f t="shared" si="2"/>
        <v>400</v>
      </c>
      <c r="N2169" s="75">
        <f t="shared" si="5"/>
        <v>0</v>
      </c>
      <c r="O2169" s="77"/>
      <c r="P2169" s="107"/>
      <c r="Q2169" s="80"/>
      <c r="R2169" s="84">
        <f t="shared" si="4"/>
        <v>0</v>
      </c>
      <c r="S2169" s="84"/>
      <c r="T2169" s="84"/>
    </row>
    <row r="2170" ht="22.5" customHeight="1">
      <c r="A2170" s="41" t="s">
        <v>1219</v>
      </c>
      <c r="B2170" s="44">
        <v>46168.0</v>
      </c>
      <c r="C2170" s="46" t="s">
        <v>1192</v>
      </c>
      <c r="D2170" s="48" t="s">
        <v>3559</v>
      </c>
      <c r="E2170" s="51">
        <v>2.0260000000096E14</v>
      </c>
      <c r="F2170" s="53" t="s">
        <v>3395</v>
      </c>
      <c r="G2170" s="108">
        <f t="array" ref="G2170">IF(F2170&lt;&gt;"",INDEX(tb_MainDatabase[Barcode],MATCH(F2170,tb_MainDatabase[Link],0)),"")</f>
        <v>8857128012161</v>
      </c>
      <c r="H2170" s="62" t="str">
        <f t="array" ref="H2170">IF(F2170&lt;&gt;"",INDEX(tb_MainDatabase[Grand],MATCH(F2170,tb_MainDatabase[Link],0)),"")</f>
        <v>EDP</v>
      </c>
      <c r="I2170" s="62" t="str">
        <f t="array" ref="I2170">IF(F2170&lt;&gt;"",INDEX(tb_MainDatabase[Size],MATCH(F2170,tb_MainDatabase[Link],0)),"")</f>
        <v>4 ml.</v>
      </c>
      <c r="J2170" s="65">
        <v>1.0</v>
      </c>
      <c r="K2170" s="57">
        <f t="array" ref="K2170">IF(F2170&lt;&gt;"",INDEX(tb_MainDatabase[ราคา],MATCH(F2170,tb_MainDatabase[Link],0)),"")*J2170</f>
        <v>179</v>
      </c>
      <c r="L2170" s="65">
        <v>179.0</v>
      </c>
      <c r="M2170" s="57">
        <f t="shared" si="2"/>
        <v>0</v>
      </c>
      <c r="N2170" s="75">
        <f t="shared" si="5"/>
        <v>0</v>
      </c>
      <c r="O2170" s="77"/>
      <c r="P2170" s="107"/>
      <c r="Q2170" s="80"/>
      <c r="R2170" s="84">
        <f t="shared" si="4"/>
        <v>0</v>
      </c>
      <c r="S2170" s="84"/>
      <c r="T2170" s="84"/>
    </row>
    <row r="2171" ht="22.5" customHeight="1">
      <c r="A2171" s="41" t="s">
        <v>1219</v>
      </c>
      <c r="B2171" s="44">
        <v>46169.0</v>
      </c>
      <c r="C2171" s="46" t="s">
        <v>1192</v>
      </c>
      <c r="D2171" s="48" t="s">
        <v>3560</v>
      </c>
      <c r="E2171" s="51">
        <v>2.02600000000961E14</v>
      </c>
      <c r="F2171" s="53" t="s">
        <v>590</v>
      </c>
      <c r="G2171" s="108">
        <f t="array" ref="G2171">IF(F2171&lt;&gt;"",INDEX(tb_MainDatabase[Barcode],MATCH(F2171,tb_MainDatabase[Link],0)),"")</f>
        <v>8857128011577</v>
      </c>
      <c r="H2171" s="62" t="str">
        <f t="array" ref="H2171">IF(F2171&lt;&gt;"",INDEX(tb_MainDatabase[Grand],MATCH(F2171,tb_MainDatabase[Link],0)),"")</f>
        <v>EDP</v>
      </c>
      <c r="I2171" s="62" t="str">
        <f t="array" ref="I2171">IF(F2171&lt;&gt;"",INDEX(tb_MainDatabase[Size],MATCH(F2171,tb_MainDatabase[Link],0)),"")</f>
        <v>50 ml.</v>
      </c>
      <c r="J2171" s="65">
        <v>1.0</v>
      </c>
      <c r="K2171" s="57">
        <f t="array" ref="K2171">IF(F2171&lt;&gt;"",INDEX(tb_MainDatabase[ราคา],MATCH(F2171,tb_MainDatabase[Link],0)),"")*J2171</f>
        <v>1890</v>
      </c>
      <c r="L2171" s="65">
        <v>200.0</v>
      </c>
      <c r="M2171" s="57">
        <f t="shared" si="2"/>
        <v>1690</v>
      </c>
      <c r="N2171" s="75">
        <f t="shared" si="5"/>
        <v>1690</v>
      </c>
      <c r="O2171" s="77" t="s">
        <v>60</v>
      </c>
      <c r="P2171" s="78">
        <v>46169.0</v>
      </c>
      <c r="Q2171" s="80">
        <v>0.49236111111111114</v>
      </c>
      <c r="R2171" s="84" t="str">
        <f t="shared" si="4"/>
        <v>1779857336914112390</v>
      </c>
      <c r="S2171" s="84"/>
      <c r="T2171" s="48" t="s">
        <v>61</v>
      </c>
    </row>
    <row r="2172" ht="22.5" customHeight="1">
      <c r="A2172" s="41" t="s">
        <v>1219</v>
      </c>
      <c r="B2172" s="44">
        <v>46169.0</v>
      </c>
      <c r="C2172" s="46" t="s">
        <v>1192</v>
      </c>
      <c r="D2172" s="48" t="s">
        <v>3560</v>
      </c>
      <c r="E2172" s="51">
        <v>2.02600000000961E14</v>
      </c>
      <c r="F2172" s="53" t="s">
        <v>120</v>
      </c>
      <c r="G2172" s="108">
        <f t="array" ref="G2172">IF(F2172&lt;&gt;"",INDEX(tb_MainDatabase[Barcode],MATCH(F2172,tb_MainDatabase[Link],0)),"")</f>
        <v>8857128012160</v>
      </c>
      <c r="H2172" s="62" t="str">
        <f t="array" ref="H2172">IF(F2172&lt;&gt;"",INDEX(tb_MainDatabase[Grand],MATCH(F2172,tb_MainDatabase[Link],0)),"")</f>
        <v>EDP</v>
      </c>
      <c r="I2172" s="62" t="str">
        <f t="array" ref="I2172">IF(F2172&lt;&gt;"",INDEX(tb_MainDatabase[Size],MATCH(F2172,tb_MainDatabase[Link],0)),"")</f>
        <v>10 ml.</v>
      </c>
      <c r="J2172" s="65">
        <v>1.0</v>
      </c>
      <c r="K2172" s="57">
        <f t="array" ref="K2172">IF(F2172&lt;&gt;"",INDEX(tb_MainDatabase[ราคา],MATCH(F2172,tb_MainDatabase[Link],0)),"")*J2172</f>
        <v>450</v>
      </c>
      <c r="L2172" s="65">
        <v>450.0</v>
      </c>
      <c r="M2172" s="57">
        <f t="shared" si="2"/>
        <v>0</v>
      </c>
      <c r="N2172" s="75">
        <f t="shared" si="5"/>
        <v>0</v>
      </c>
      <c r="O2172" s="77"/>
      <c r="P2172" s="107"/>
      <c r="Q2172" s="80"/>
      <c r="R2172" s="84">
        <f t="shared" si="4"/>
        <v>0</v>
      </c>
      <c r="S2172" s="84"/>
      <c r="T2172" s="84"/>
    </row>
    <row r="2173" ht="22.5" customHeight="1">
      <c r="A2173" s="41" t="s">
        <v>1219</v>
      </c>
      <c r="B2173" s="44">
        <v>46169.0</v>
      </c>
      <c r="C2173" s="46" t="s">
        <v>1192</v>
      </c>
      <c r="D2173" s="48" t="s">
        <v>3561</v>
      </c>
      <c r="E2173" s="51">
        <v>2.02600000000962E14</v>
      </c>
      <c r="F2173" s="53" t="s">
        <v>114</v>
      </c>
      <c r="G2173" s="108">
        <f t="array" ref="G2173">IF(F2173&lt;&gt;"",INDEX(tb_MainDatabase[Barcode],MATCH(F2173,tb_MainDatabase[Link],0)),"")</f>
        <v>8857128012156</v>
      </c>
      <c r="H2173" s="62" t="str">
        <f t="array" ref="H2173">IF(F2173&lt;&gt;"",INDEX(tb_MainDatabase[Grand],MATCH(F2173,tb_MainDatabase[Link],0)),"")</f>
        <v>EDP</v>
      </c>
      <c r="I2173" s="62" t="str">
        <f t="array" ref="I2173">IF(F2173&lt;&gt;"",INDEX(tb_MainDatabase[Size],MATCH(F2173,tb_MainDatabase[Link],0)),"")</f>
        <v>30 ml.</v>
      </c>
      <c r="J2173" s="65">
        <v>1.0</v>
      </c>
      <c r="K2173" s="57">
        <f t="array" ref="K2173">IF(F2173&lt;&gt;"",INDEX(tb_MainDatabase[ราคา],MATCH(F2173,tb_MainDatabase[Link],0)),"")*J2173</f>
        <v>1290</v>
      </c>
      <c r="L2173" s="65">
        <v>100.0</v>
      </c>
      <c r="M2173" s="57">
        <f t="shared" si="2"/>
        <v>1190</v>
      </c>
      <c r="N2173" s="75">
        <f t="shared" si="5"/>
        <v>1590</v>
      </c>
      <c r="O2173" s="77" t="s">
        <v>133</v>
      </c>
      <c r="P2173" s="78">
        <v>46169.0</v>
      </c>
      <c r="Q2173" s="80">
        <v>0.5166666666666667</v>
      </c>
      <c r="R2173" s="84" t="str">
        <f t="shared" si="4"/>
        <v>1779860628000227475</v>
      </c>
      <c r="S2173" s="84"/>
      <c r="T2173" s="48" t="s">
        <v>67</v>
      </c>
    </row>
    <row r="2174" ht="22.5" customHeight="1">
      <c r="A2174" s="41" t="s">
        <v>1219</v>
      </c>
      <c r="B2174" s="44">
        <v>46169.0</v>
      </c>
      <c r="C2174" s="46" t="s">
        <v>1192</v>
      </c>
      <c r="D2174" s="48" t="s">
        <v>3561</v>
      </c>
      <c r="E2174" s="51">
        <v>2.02600000000962E14</v>
      </c>
      <c r="F2174" s="53" t="s">
        <v>252</v>
      </c>
      <c r="G2174" s="57">
        <f t="array" ref="G2174">IF(F2174&lt;&gt;"",INDEX(tb_MainDatabase[Barcode],MATCH(F2174,tb_MainDatabase[Link],0)),"")</f>
        <v>8857128012035</v>
      </c>
      <c r="H2174" s="62" t="str">
        <f t="array" ref="H2174">IF(F2174&lt;&gt;"",INDEX(tb_MainDatabase[Grand],MATCH(F2174,tb_MainDatabase[Link],0)),"")</f>
        <v>EDP</v>
      </c>
      <c r="I2174" s="62" t="str">
        <f t="array" ref="I2174">IF(F2174&lt;&gt;"",INDEX(tb_MainDatabase[Size],MATCH(F2174,tb_MainDatabase[Link],0)),"")</f>
        <v>10 ml.</v>
      </c>
      <c r="J2174" s="65">
        <v>1.0</v>
      </c>
      <c r="K2174" s="57">
        <f t="array" ref="K2174">IF(F2174&lt;&gt;"",INDEX(tb_MainDatabase[ราคา],MATCH(F2174,tb_MainDatabase[Link],0)),"")*J2174</f>
        <v>450</v>
      </c>
      <c r="L2174" s="65">
        <v>50.0</v>
      </c>
      <c r="M2174" s="57">
        <f t="shared" si="2"/>
        <v>400</v>
      </c>
      <c r="N2174" s="75">
        <f t="shared" si="5"/>
        <v>0</v>
      </c>
      <c r="O2174" s="77"/>
      <c r="P2174" s="107"/>
      <c r="Q2174" s="80"/>
      <c r="R2174" s="84">
        <f t="shared" si="4"/>
        <v>0</v>
      </c>
      <c r="S2174" s="84"/>
      <c r="T2174" s="84"/>
    </row>
    <row r="2175" ht="22.5" customHeight="1">
      <c r="A2175" s="41" t="s">
        <v>1219</v>
      </c>
      <c r="B2175" s="44">
        <v>46169.0</v>
      </c>
      <c r="C2175" s="46" t="s">
        <v>1192</v>
      </c>
      <c r="D2175" s="48" t="s">
        <v>3561</v>
      </c>
      <c r="E2175" s="51">
        <v>2.02600000000962E14</v>
      </c>
      <c r="F2175" s="53" t="s">
        <v>252</v>
      </c>
      <c r="G2175" s="57">
        <f t="array" ref="G2175">IF(F2175&lt;&gt;"",INDEX(tb_MainDatabase[Barcode],MATCH(F2175,tb_MainDatabase[Link],0)),"")</f>
        <v>8857128012035</v>
      </c>
      <c r="H2175" s="62" t="str">
        <f t="array" ref="H2175">IF(F2175&lt;&gt;"",INDEX(tb_MainDatabase[Grand],MATCH(F2175,tb_MainDatabase[Link],0)),"")</f>
        <v>EDP</v>
      </c>
      <c r="I2175" s="62" t="str">
        <f t="array" ref="I2175">IF(F2175&lt;&gt;"",INDEX(tb_MainDatabase[Size],MATCH(F2175,tb_MainDatabase[Link],0)),"")</f>
        <v>10 ml.</v>
      </c>
      <c r="J2175" s="65">
        <v>1.0</v>
      </c>
      <c r="K2175" s="57">
        <f t="array" ref="K2175">IF(F2175&lt;&gt;"",INDEX(tb_MainDatabase[ราคา],MATCH(F2175,tb_MainDatabase[Link],0)),"")*J2175</f>
        <v>450</v>
      </c>
      <c r="L2175" s="65">
        <v>450.0</v>
      </c>
      <c r="M2175" s="57">
        <f t="shared" si="2"/>
        <v>0</v>
      </c>
      <c r="N2175" s="75">
        <f t="shared" si="5"/>
        <v>0</v>
      </c>
      <c r="O2175" s="77"/>
      <c r="P2175" s="107"/>
      <c r="Q2175" s="80"/>
      <c r="R2175" s="84">
        <f t="shared" si="4"/>
        <v>0</v>
      </c>
      <c r="S2175" s="84"/>
      <c r="T2175" s="84"/>
    </row>
    <row r="2176" ht="22.5" customHeight="1">
      <c r="A2176" s="41" t="s">
        <v>1219</v>
      </c>
      <c r="B2176" s="44">
        <v>46169.0</v>
      </c>
      <c r="C2176" s="46" t="s">
        <v>1192</v>
      </c>
      <c r="D2176" s="48" t="s">
        <v>3562</v>
      </c>
      <c r="E2176" s="51">
        <v>2.02600000000963E14</v>
      </c>
      <c r="F2176" s="53" t="s">
        <v>201</v>
      </c>
      <c r="G2176" s="108">
        <f t="array" ref="G2176">IF(F2176&lt;&gt;"",INDEX(tb_MainDatabase[Barcode],MATCH(F2176,tb_MainDatabase[Link],0)),"")</f>
        <v>8857128012157</v>
      </c>
      <c r="H2176" s="62" t="str">
        <f t="array" ref="H2176">IF(F2176&lt;&gt;"",INDEX(tb_MainDatabase[Grand],MATCH(F2176,tb_MainDatabase[Link],0)),"")</f>
        <v>EDP</v>
      </c>
      <c r="I2176" s="62" t="str">
        <f t="array" ref="I2176">IF(F2176&lt;&gt;"",INDEX(tb_MainDatabase[Size],MATCH(F2176,tb_MainDatabase[Link],0)),"")</f>
        <v>10 ml.</v>
      </c>
      <c r="J2176" s="65">
        <v>1.0</v>
      </c>
      <c r="K2176" s="57">
        <f t="array" ref="K2176">IF(F2176&lt;&gt;"",INDEX(tb_MainDatabase[ราคา],MATCH(F2176,tb_MainDatabase[Link],0)),"")*J2176</f>
        <v>450</v>
      </c>
      <c r="L2176" s="65">
        <v>50.0</v>
      </c>
      <c r="M2176" s="57">
        <f t="shared" si="2"/>
        <v>400</v>
      </c>
      <c r="N2176" s="75">
        <f t="shared" si="5"/>
        <v>400</v>
      </c>
      <c r="O2176" s="77" t="s">
        <v>60</v>
      </c>
      <c r="P2176" s="78">
        <v>46169.0</v>
      </c>
      <c r="Q2176" s="80">
        <v>0.7444444444444445</v>
      </c>
      <c r="R2176" s="84" t="str">
        <f t="shared" si="4"/>
        <v>1779879125241599314</v>
      </c>
      <c r="S2176" s="84"/>
      <c r="T2176" s="48" t="s">
        <v>61</v>
      </c>
    </row>
    <row r="2177" ht="22.5" customHeight="1">
      <c r="A2177" s="41" t="s">
        <v>1219</v>
      </c>
      <c r="B2177" s="44">
        <v>46169.0</v>
      </c>
      <c r="C2177" s="46" t="s">
        <v>1192</v>
      </c>
      <c r="D2177" s="48" t="s">
        <v>3563</v>
      </c>
      <c r="E2177" s="51">
        <v>2.02600000000964E14</v>
      </c>
      <c r="F2177" s="53" t="s">
        <v>1097</v>
      </c>
      <c r="G2177" s="57">
        <f t="array" ref="G2177">IF(F2177&lt;&gt;"",INDEX(tb_MainDatabase[Barcode],MATCH(F2177,tb_MainDatabase[Link],0)),"")</f>
        <v>8857128012112</v>
      </c>
      <c r="H2177" s="62" t="str">
        <f t="array" ref="H2177">IF(F2177&lt;&gt;"",INDEX(tb_MainDatabase[Grand],MATCH(F2177,tb_MainDatabase[Link],0)),"")</f>
        <v>EDP+</v>
      </c>
      <c r="I2177" s="62" t="str">
        <f t="array" ref="I2177">IF(F2177&lt;&gt;"",INDEX(tb_MainDatabase[Size],MATCH(F2177,tb_MainDatabase[Link],0)),"")</f>
        <v>10 ml.</v>
      </c>
      <c r="J2177" s="65">
        <v>1.0</v>
      </c>
      <c r="K2177" s="57">
        <f t="array" ref="K2177">IF(F2177&lt;&gt;"",INDEX(tb_MainDatabase[ราคา],MATCH(F2177,tb_MainDatabase[Link],0)),"")*J2177</f>
        <v>650</v>
      </c>
      <c r="L2177" s="65">
        <v>50.0</v>
      </c>
      <c r="M2177" s="57">
        <f t="shared" si="2"/>
        <v>600</v>
      </c>
      <c r="N2177" s="75">
        <f t="shared" si="5"/>
        <v>1000</v>
      </c>
      <c r="O2177" s="77" t="s">
        <v>370</v>
      </c>
      <c r="P2177" s="78">
        <v>46169.0</v>
      </c>
      <c r="Q2177" s="80">
        <v>0.7979166666666667</v>
      </c>
      <c r="R2177" s="84" t="str">
        <f t="shared" si="4"/>
        <v>1779883498757490135</v>
      </c>
      <c r="S2177" s="84"/>
      <c r="T2177" s="48" t="s">
        <v>67</v>
      </c>
    </row>
    <row r="2178" ht="22.5" customHeight="1">
      <c r="A2178" s="41" t="s">
        <v>1219</v>
      </c>
      <c r="B2178" s="44">
        <v>46169.0</v>
      </c>
      <c r="C2178" s="46" t="s">
        <v>1192</v>
      </c>
      <c r="D2178" s="48" t="s">
        <v>3563</v>
      </c>
      <c r="E2178" s="51">
        <v>2.02600000000964E14</v>
      </c>
      <c r="F2178" s="53" t="s">
        <v>372</v>
      </c>
      <c r="G2178" s="57">
        <f t="array" ref="G2178">IF(F2178&lt;&gt;"",INDEX(tb_MainDatabase[Barcode],MATCH(F2178,tb_MainDatabase[Link],0)),"")</f>
        <v>8857128012032</v>
      </c>
      <c r="H2178" s="62" t="str">
        <f t="array" ref="H2178">IF(F2178&lt;&gt;"",INDEX(tb_MainDatabase[Grand],MATCH(F2178,tb_MainDatabase[Link],0)),"")</f>
        <v>EDP</v>
      </c>
      <c r="I2178" s="62" t="str">
        <f t="array" ref="I2178">IF(F2178&lt;&gt;"",INDEX(tb_MainDatabase[Size],MATCH(F2178,tb_MainDatabase[Link],0)),"")</f>
        <v>10 ml.</v>
      </c>
      <c r="J2178" s="65">
        <v>1.0</v>
      </c>
      <c r="K2178" s="57">
        <f t="array" ref="K2178">IF(F2178&lt;&gt;"",INDEX(tb_MainDatabase[ราคา],MATCH(F2178,tb_MainDatabase[Link],0)),"")*J2178</f>
        <v>450</v>
      </c>
      <c r="L2178" s="65">
        <v>50.0</v>
      </c>
      <c r="M2178" s="57">
        <f t="shared" si="2"/>
        <v>400</v>
      </c>
      <c r="N2178" s="75">
        <f t="shared" si="5"/>
        <v>0</v>
      </c>
      <c r="O2178" s="77"/>
      <c r="P2178" s="107"/>
      <c r="Q2178" s="80"/>
      <c r="R2178" s="84">
        <f t="shared" si="4"/>
        <v>0</v>
      </c>
      <c r="S2178" s="84"/>
      <c r="T2178" s="84"/>
    </row>
    <row r="2179" ht="22.5" customHeight="1">
      <c r="A2179" s="41" t="s">
        <v>1219</v>
      </c>
      <c r="B2179" s="44">
        <v>46169.0</v>
      </c>
      <c r="C2179" s="46" t="s">
        <v>1192</v>
      </c>
      <c r="D2179" s="48" t="s">
        <v>3563</v>
      </c>
      <c r="E2179" s="51">
        <v>2.02600000000964E14</v>
      </c>
      <c r="F2179" s="53" t="s">
        <v>3395</v>
      </c>
      <c r="G2179" s="108">
        <f t="array" ref="G2179">IF(F2179&lt;&gt;"",INDEX(tb_MainDatabase[Barcode],MATCH(F2179,tb_MainDatabase[Link],0)),"")</f>
        <v>8857128012161</v>
      </c>
      <c r="H2179" s="62" t="str">
        <f t="array" ref="H2179">IF(F2179&lt;&gt;"",INDEX(tb_MainDatabase[Grand],MATCH(F2179,tb_MainDatabase[Link],0)),"")</f>
        <v>EDP</v>
      </c>
      <c r="I2179" s="62" t="str">
        <f t="array" ref="I2179">IF(F2179&lt;&gt;"",INDEX(tb_MainDatabase[Size],MATCH(F2179,tb_MainDatabase[Link],0)),"")</f>
        <v>4 ml.</v>
      </c>
      <c r="J2179" s="65">
        <v>1.0</v>
      </c>
      <c r="K2179" s="57">
        <f t="array" ref="K2179">IF(F2179&lt;&gt;"",INDEX(tb_MainDatabase[ราคา],MATCH(F2179,tb_MainDatabase[Link],0)),"")*J2179</f>
        <v>179</v>
      </c>
      <c r="L2179" s="65">
        <v>179.0</v>
      </c>
      <c r="M2179" s="57">
        <f t="shared" si="2"/>
        <v>0</v>
      </c>
      <c r="N2179" s="75">
        <f t="shared" si="5"/>
        <v>0</v>
      </c>
      <c r="O2179" s="77"/>
      <c r="P2179" s="107"/>
      <c r="Q2179" s="80"/>
      <c r="R2179" s="84">
        <f t="shared" si="4"/>
        <v>0</v>
      </c>
      <c r="S2179" s="84"/>
      <c r="T2179" s="84"/>
    </row>
    <row r="2180" ht="22.5" customHeight="1">
      <c r="A2180" s="41" t="s">
        <v>1219</v>
      </c>
      <c r="B2180" s="44">
        <v>46169.0</v>
      </c>
      <c r="C2180" s="46" t="s">
        <v>1192</v>
      </c>
      <c r="D2180" s="48" t="s">
        <v>3564</v>
      </c>
      <c r="E2180" s="51">
        <v>2.02600000000965E14</v>
      </c>
      <c r="F2180" s="53" t="s">
        <v>206</v>
      </c>
      <c r="G2180" s="108">
        <f t="array" ref="G2180">IF(F2180&lt;&gt;"",INDEX(tb_MainDatabase[Barcode],MATCH(F2180,tb_MainDatabase[Link],0)),"")</f>
        <v>8857128012159</v>
      </c>
      <c r="H2180" s="62" t="str">
        <f t="array" ref="H2180">IF(F2180&lt;&gt;"",INDEX(tb_MainDatabase[Grand],MATCH(F2180,tb_MainDatabase[Link],0)),"")</f>
        <v>EDP</v>
      </c>
      <c r="I2180" s="62" t="str">
        <f t="array" ref="I2180">IF(F2180&lt;&gt;"",INDEX(tb_MainDatabase[Size],MATCH(F2180,tb_MainDatabase[Link],0)),"")</f>
        <v>30 ml.</v>
      </c>
      <c r="J2180" s="65">
        <v>1.0</v>
      </c>
      <c r="K2180" s="57">
        <f t="array" ref="K2180">IF(F2180&lt;&gt;"",INDEX(tb_MainDatabase[ราคา],MATCH(F2180,tb_MainDatabase[Link],0)),"")*J2180</f>
        <v>1290</v>
      </c>
      <c r="L2180" s="65">
        <v>100.0</v>
      </c>
      <c r="M2180" s="57">
        <f t="shared" si="2"/>
        <v>1190</v>
      </c>
      <c r="N2180" s="75">
        <f t="shared" si="5"/>
        <v>2380</v>
      </c>
      <c r="O2180" s="77" t="s">
        <v>370</v>
      </c>
      <c r="P2180" s="78">
        <v>46169.0</v>
      </c>
      <c r="Q2180" s="80">
        <v>0.8277777777777777</v>
      </c>
      <c r="R2180" s="84" t="str">
        <f t="shared" si="4"/>
        <v>1779886307885476915</v>
      </c>
      <c r="S2180" s="84"/>
      <c r="T2180" s="48" t="s">
        <v>67</v>
      </c>
    </row>
    <row r="2181" ht="22.5" customHeight="1">
      <c r="A2181" s="41" t="s">
        <v>1219</v>
      </c>
      <c r="B2181" s="44">
        <v>46169.0</v>
      </c>
      <c r="C2181" s="46" t="s">
        <v>1192</v>
      </c>
      <c r="D2181" s="48" t="s">
        <v>3564</v>
      </c>
      <c r="E2181" s="51">
        <v>2.02600000000965E14</v>
      </c>
      <c r="F2181" s="53" t="s">
        <v>2910</v>
      </c>
      <c r="G2181" s="57">
        <f t="array" ref="G2181">IF(F2181&lt;&gt;"",INDEX(tb_MainDatabase[Barcode],MATCH(F2181,tb_MainDatabase[Link],0)),"")</f>
        <v>8857128011898</v>
      </c>
      <c r="H2181" s="62" t="str">
        <f t="array" ref="H2181">IF(F2181&lt;&gt;"",INDEX(tb_MainDatabase[Grand],MATCH(F2181,tb_MainDatabase[Link],0)),"")</f>
        <v>EDP</v>
      </c>
      <c r="I2181" s="62" t="str">
        <f t="array" ref="I2181">IF(F2181&lt;&gt;"",INDEX(tb_MainDatabase[Size],MATCH(F2181,tb_MainDatabase[Link],0)),"")</f>
        <v>30 ml.</v>
      </c>
      <c r="J2181" s="65">
        <v>1.0</v>
      </c>
      <c r="K2181" s="57">
        <f t="array" ref="K2181">IF(F2181&lt;&gt;"",INDEX(tb_MainDatabase[ราคา],MATCH(F2181,tb_MainDatabase[Link],0)),"")*J2181</f>
        <v>1290</v>
      </c>
      <c r="L2181" s="65">
        <v>100.0</v>
      </c>
      <c r="M2181" s="57">
        <f t="shared" si="2"/>
        <v>1190</v>
      </c>
      <c r="N2181" s="75">
        <f t="shared" si="5"/>
        <v>0</v>
      </c>
      <c r="O2181" s="77"/>
      <c r="P2181" s="107"/>
      <c r="Q2181" s="80"/>
      <c r="R2181" s="84">
        <f t="shared" si="4"/>
        <v>0</v>
      </c>
      <c r="S2181" s="84"/>
      <c r="T2181" s="84"/>
    </row>
    <row r="2182" ht="22.5" customHeight="1">
      <c r="A2182" s="41" t="s">
        <v>1219</v>
      </c>
      <c r="B2182" s="44">
        <v>46169.0</v>
      </c>
      <c r="C2182" s="46" t="s">
        <v>1192</v>
      </c>
      <c r="D2182" s="48" t="s">
        <v>3564</v>
      </c>
      <c r="E2182" s="51">
        <v>2.02600000000965E14</v>
      </c>
      <c r="F2182" s="53" t="s">
        <v>269</v>
      </c>
      <c r="G2182" s="57">
        <f t="array" ref="G2182">IF(F2182&lt;&gt;"",INDEX(tb_MainDatabase[Barcode],MATCH(F2182,tb_MainDatabase[Link],0)),"")</f>
        <v>8857128012060</v>
      </c>
      <c r="H2182" s="62" t="str">
        <f t="array" ref="H2182">IF(F2182&lt;&gt;"",INDEX(tb_MainDatabase[Grand],MATCH(F2182,tb_MainDatabase[Link],0)),"")</f>
        <v>EDP</v>
      </c>
      <c r="I2182" s="62" t="str">
        <f t="array" ref="I2182">IF(F2182&lt;&gt;"",INDEX(tb_MainDatabase[Size],MATCH(F2182,tb_MainDatabase[Link],0)),"")</f>
        <v>10 ml.</v>
      </c>
      <c r="J2182" s="65">
        <v>1.0</v>
      </c>
      <c r="K2182" s="57">
        <f t="array" ref="K2182">IF(F2182&lt;&gt;"",INDEX(tb_MainDatabase[ราคา],MATCH(F2182,tb_MainDatabase[Link],0)),"")*J2182</f>
        <v>450</v>
      </c>
      <c r="L2182" s="65">
        <v>450.0</v>
      </c>
      <c r="M2182" s="57">
        <f t="shared" si="2"/>
        <v>0</v>
      </c>
      <c r="N2182" s="75">
        <f t="shared" si="5"/>
        <v>0</v>
      </c>
      <c r="O2182" s="77"/>
      <c r="P2182" s="78"/>
      <c r="Q2182" s="80"/>
      <c r="R2182" s="84">
        <f t="shared" si="4"/>
        <v>0</v>
      </c>
      <c r="S2182" s="84"/>
      <c r="T2182" s="84"/>
    </row>
    <row r="2183" ht="22.5" customHeight="1">
      <c r="A2183" s="41" t="s">
        <v>1219</v>
      </c>
      <c r="B2183" s="44">
        <v>46169.0</v>
      </c>
      <c r="C2183" s="46" t="s">
        <v>1192</v>
      </c>
      <c r="D2183" s="48" t="s">
        <v>3565</v>
      </c>
      <c r="E2183" s="51">
        <v>2.02600000000966E14</v>
      </c>
      <c r="F2183" s="53" t="s">
        <v>1032</v>
      </c>
      <c r="G2183" s="57">
        <f t="array" ref="G2183">IF(F2183&lt;&gt;"",INDEX(tb_MainDatabase[Barcode],MATCH(F2183,tb_MainDatabase[Link],0)),"")</f>
        <v>8857128012031</v>
      </c>
      <c r="H2183" s="62" t="str">
        <f t="array" ref="H2183">IF(F2183&lt;&gt;"",INDEX(tb_MainDatabase[Grand],MATCH(F2183,tb_MainDatabase[Link],0)),"")</f>
        <v>EDP</v>
      </c>
      <c r="I2183" s="62" t="str">
        <f t="array" ref="I2183">IF(F2183&lt;&gt;"",INDEX(tb_MainDatabase[Size],MATCH(F2183,tb_MainDatabase[Link],0)),"")</f>
        <v>30 ml.</v>
      </c>
      <c r="J2183" s="65">
        <v>1.0</v>
      </c>
      <c r="K2183" s="57">
        <f t="array" ref="K2183">IF(F2183&lt;&gt;"",INDEX(tb_MainDatabase[ราคา],MATCH(F2183,tb_MainDatabase[Link],0)),"")*J2183</f>
        <v>1290</v>
      </c>
      <c r="L2183" s="65">
        <v>100.0</v>
      </c>
      <c r="M2183" s="57">
        <f t="shared" si="2"/>
        <v>1190</v>
      </c>
      <c r="N2183" s="75">
        <f t="shared" si="5"/>
        <v>1190</v>
      </c>
      <c r="O2183" s="77" t="s">
        <v>133</v>
      </c>
      <c r="P2183" s="78">
        <v>46169.0</v>
      </c>
      <c r="Q2183" s="80">
        <v>0.8465277777777778</v>
      </c>
      <c r="R2183" s="84" t="str">
        <f t="shared" si="4"/>
        <v>1779887910681643251</v>
      </c>
      <c r="S2183" s="84"/>
      <c r="T2183" s="48" t="s">
        <v>67</v>
      </c>
    </row>
    <row r="2184" ht="22.5" customHeight="1">
      <c r="A2184" s="41" t="s">
        <v>1219</v>
      </c>
      <c r="B2184" s="44">
        <v>46169.0</v>
      </c>
      <c r="C2184" s="46" t="s">
        <v>1192</v>
      </c>
      <c r="D2184" s="48" t="s">
        <v>3566</v>
      </c>
      <c r="E2184" s="51">
        <v>2.02600000000967E14</v>
      </c>
      <c r="F2184" s="53" t="s">
        <v>77</v>
      </c>
      <c r="G2184" s="57">
        <f t="array" ref="G2184">IF(F2184&lt;&gt;"",INDEX(tb_MainDatabase[Barcode],MATCH(F2184,tb_MainDatabase[Link],0)),"")</f>
        <v>8857128012030</v>
      </c>
      <c r="H2184" s="62" t="str">
        <f t="array" ref="H2184">IF(F2184&lt;&gt;"",INDEX(tb_MainDatabase[Grand],MATCH(F2184,tb_MainDatabase[Link],0)),"")</f>
        <v>EDP</v>
      </c>
      <c r="I2184" s="62" t="str">
        <f t="array" ref="I2184">IF(F2184&lt;&gt;"",INDEX(tb_MainDatabase[Size],MATCH(F2184,tb_MainDatabase[Link],0)),"")</f>
        <v>10 ml.</v>
      </c>
      <c r="J2184" s="65">
        <v>1.0</v>
      </c>
      <c r="K2184" s="57">
        <f t="array" ref="K2184">IF(F2184&lt;&gt;"",INDEX(tb_MainDatabase[ราคา],MATCH(F2184,tb_MainDatabase[Link],0)),"")*J2184</f>
        <v>450</v>
      </c>
      <c r="L2184" s="65">
        <v>50.0</v>
      </c>
      <c r="M2184" s="57">
        <f t="shared" si="2"/>
        <v>400</v>
      </c>
      <c r="N2184" s="75">
        <f t="shared" si="5"/>
        <v>400</v>
      </c>
      <c r="O2184" s="77" t="s">
        <v>370</v>
      </c>
      <c r="P2184" s="78">
        <v>46169.0</v>
      </c>
      <c r="Q2184" s="80">
        <v>0.88125</v>
      </c>
      <c r="R2184" s="84" t="str">
        <f t="shared" si="4"/>
        <v>1779890943260536770</v>
      </c>
      <c r="S2184" s="84"/>
      <c r="T2184" s="48" t="s">
        <v>61</v>
      </c>
    </row>
    <row r="2185" ht="22.5" customHeight="1">
      <c r="A2185" s="41" t="s">
        <v>1219</v>
      </c>
      <c r="B2185" s="44">
        <v>46169.0</v>
      </c>
      <c r="C2185" s="46" t="s">
        <v>1192</v>
      </c>
      <c r="D2185" s="48" t="s">
        <v>3567</v>
      </c>
      <c r="E2185" s="51">
        <v>2.02600000000968E14</v>
      </c>
      <c r="F2185" s="53" t="s">
        <v>3364</v>
      </c>
      <c r="G2185" s="108">
        <f t="array" ref="G2185">IF(F2185&lt;&gt;"",INDEX(tb_MainDatabase[Barcode],MATCH(F2185,tb_MainDatabase[Link],0)),"")</f>
        <v>8857128012168</v>
      </c>
      <c r="H2185" s="62" t="str">
        <f t="array" ref="H2185">IF(F2185&lt;&gt;"",INDEX(tb_MainDatabase[Grand],MATCH(F2185,tb_MainDatabase[Link],0)),"")</f>
        <v>EDT</v>
      </c>
      <c r="I2185" s="62" t="str">
        <f t="array" ref="I2185">IF(F2185&lt;&gt;"",INDEX(tb_MainDatabase[Size],MATCH(F2185,tb_MainDatabase[Link],0)),"")</f>
        <v>50 ml.</v>
      </c>
      <c r="J2185" s="65">
        <v>1.0</v>
      </c>
      <c r="K2185" s="57">
        <f t="array" ref="K2185">IF(F2185&lt;&gt;"",INDEX(tb_MainDatabase[ราคา],MATCH(F2185,tb_MainDatabase[Link],0)),"")*J2185</f>
        <v>450</v>
      </c>
      <c r="L2185" s="65">
        <v>100.0</v>
      </c>
      <c r="M2185" s="57">
        <f t="shared" si="2"/>
        <v>350</v>
      </c>
      <c r="N2185" s="75">
        <f t="shared" si="5"/>
        <v>350</v>
      </c>
      <c r="O2185" s="77" t="s">
        <v>370</v>
      </c>
      <c r="P2185" s="78">
        <v>46169.0</v>
      </c>
      <c r="Q2185" s="80">
        <v>0.8840277777777777</v>
      </c>
      <c r="R2185" s="84" t="str">
        <f t="shared" si="4"/>
        <v>1779891159767392771</v>
      </c>
      <c r="S2185" s="84"/>
      <c r="T2185" s="48" t="s">
        <v>61</v>
      </c>
    </row>
    <row r="2186" ht="22.5" customHeight="1">
      <c r="A2186" s="41" t="s">
        <v>1219</v>
      </c>
      <c r="B2186" s="44">
        <v>46170.0</v>
      </c>
      <c r="C2186" s="46" t="s">
        <v>1192</v>
      </c>
      <c r="D2186" s="48" t="s">
        <v>3568</v>
      </c>
      <c r="E2186" s="51">
        <v>2.02600000000969E14</v>
      </c>
      <c r="F2186" s="53" t="s">
        <v>195</v>
      </c>
      <c r="G2186" s="57">
        <f t="array" ref="G2186">IF(F2186&lt;&gt;"",INDEX(tb_MainDatabase[Barcode],MATCH(F2186,tb_MainDatabase[Link],0)),"")</f>
        <v>8857128011300</v>
      </c>
      <c r="H2186" s="62" t="str">
        <f t="array" ref="H2186">IF(F2186&lt;&gt;"",INDEX(tb_MainDatabase[Grand],MATCH(F2186,tb_MainDatabase[Link],0)),"")</f>
        <v>EDP</v>
      </c>
      <c r="I2186" s="62" t="str">
        <f t="array" ref="I2186">IF(F2186&lt;&gt;"",INDEX(tb_MainDatabase[Size],MATCH(F2186,tb_MainDatabase[Link],0)),"")</f>
        <v>50 ml.</v>
      </c>
      <c r="J2186" s="65">
        <v>1.0</v>
      </c>
      <c r="K2186" s="57">
        <f t="array" ref="K2186">IF(F2186&lt;&gt;"",INDEX(tb_MainDatabase[ราคา],MATCH(F2186,tb_MainDatabase[Link],0)),"")*J2186</f>
        <v>1890</v>
      </c>
      <c r="L2186" s="65">
        <v>200.0</v>
      </c>
      <c r="M2186" s="57">
        <f t="shared" si="2"/>
        <v>1690</v>
      </c>
      <c r="N2186" s="75">
        <f t="shared" si="5"/>
        <v>1690</v>
      </c>
      <c r="O2186" s="77" t="s">
        <v>60</v>
      </c>
      <c r="P2186" s="78">
        <v>46170.0</v>
      </c>
      <c r="Q2186" s="80">
        <v>0.48541666666666666</v>
      </c>
      <c r="R2186" s="84" t="str">
        <f t="shared" si="4"/>
        <v>1779943148185173496</v>
      </c>
      <c r="S2186" s="84"/>
      <c r="T2186" s="48" t="s">
        <v>61</v>
      </c>
    </row>
    <row r="2187" ht="22.5" customHeight="1">
      <c r="A2187" s="41" t="s">
        <v>1219</v>
      </c>
      <c r="B2187" s="44">
        <v>46170.0</v>
      </c>
      <c r="C2187" s="46" t="s">
        <v>1192</v>
      </c>
      <c r="D2187" s="48" t="s">
        <v>3568</v>
      </c>
      <c r="E2187" s="51">
        <v>2.02600000000969E14</v>
      </c>
      <c r="F2187" s="53" t="s">
        <v>141</v>
      </c>
      <c r="G2187" s="57">
        <f t="array" ref="G2187">IF(F2187&lt;&gt;"",INDEX(tb_MainDatabase[Barcode],MATCH(F2187,tb_MainDatabase[Link],0)),"")</f>
        <v>8857128012037</v>
      </c>
      <c r="H2187" s="62" t="str">
        <f t="array" ref="H2187">IF(F2187&lt;&gt;"",INDEX(tb_MainDatabase[Grand],MATCH(F2187,tb_MainDatabase[Link],0)),"")</f>
        <v>EDP</v>
      </c>
      <c r="I2187" s="62" t="str">
        <f t="array" ref="I2187">IF(F2187&lt;&gt;"",INDEX(tb_MainDatabase[Size],MATCH(F2187,tb_MainDatabase[Link],0)),"")</f>
        <v>10 ml.</v>
      </c>
      <c r="J2187" s="65">
        <v>1.0</v>
      </c>
      <c r="K2187" s="57">
        <f t="array" ref="K2187">IF(F2187&lt;&gt;"",INDEX(tb_MainDatabase[ราคา],MATCH(F2187,tb_MainDatabase[Link],0)),"")*J2187</f>
        <v>450</v>
      </c>
      <c r="L2187" s="65">
        <v>450.0</v>
      </c>
      <c r="M2187" s="57">
        <f t="shared" si="2"/>
        <v>0</v>
      </c>
      <c r="N2187" s="75">
        <f t="shared" si="5"/>
        <v>0</v>
      </c>
      <c r="O2187" s="77"/>
      <c r="P2187" s="107"/>
      <c r="Q2187" s="80"/>
      <c r="R2187" s="84">
        <f t="shared" si="4"/>
        <v>0</v>
      </c>
      <c r="S2187" s="84"/>
      <c r="T2187" s="84"/>
    </row>
    <row r="2188" ht="22.5" customHeight="1">
      <c r="A2188" s="41" t="s">
        <v>1219</v>
      </c>
      <c r="B2188" s="44">
        <v>46170.0</v>
      </c>
      <c r="C2188" s="46" t="s">
        <v>1192</v>
      </c>
      <c r="D2188" s="48" t="s">
        <v>3569</v>
      </c>
      <c r="E2188" s="51">
        <v>2.0260000000097E14</v>
      </c>
      <c r="F2188" s="53" t="s">
        <v>93</v>
      </c>
      <c r="G2188" s="57">
        <f t="array" ref="G2188">IF(F2188&lt;&gt;"",INDEX(tb_MainDatabase[Barcode],MATCH(F2188,tb_MainDatabase[Link],0)),"")</f>
        <v>8857128011171</v>
      </c>
      <c r="H2188" s="62" t="str">
        <f t="array" ref="H2188">IF(F2188&lt;&gt;"",INDEX(tb_MainDatabase[Grand],MATCH(F2188,tb_MainDatabase[Link],0)),"")</f>
        <v>EDP</v>
      </c>
      <c r="I2188" s="62" t="str">
        <f t="array" ref="I2188">IF(F2188&lt;&gt;"",INDEX(tb_MainDatabase[Size],MATCH(F2188,tb_MainDatabase[Link],0)),"")</f>
        <v>50 ml.</v>
      </c>
      <c r="J2188" s="65">
        <v>1.0</v>
      </c>
      <c r="K2188" s="57">
        <f t="array" ref="K2188">IF(F2188&lt;&gt;"",INDEX(tb_MainDatabase[ราคา],MATCH(F2188,tb_MainDatabase[Link],0)),"")*J2188</f>
        <v>1890</v>
      </c>
      <c r="L2188" s="65">
        <v>200.0</v>
      </c>
      <c r="M2188" s="57">
        <f t="shared" si="2"/>
        <v>1690</v>
      </c>
      <c r="N2188" s="75">
        <f t="shared" si="5"/>
        <v>1690</v>
      </c>
      <c r="O2188" s="77" t="s">
        <v>60</v>
      </c>
      <c r="P2188" s="78">
        <v>46170.0</v>
      </c>
      <c r="Q2188" s="80">
        <v>0.56875</v>
      </c>
      <c r="R2188" s="84" t="str">
        <f t="shared" si="4"/>
        <v>1779950363786598648</v>
      </c>
      <c r="S2188" s="84"/>
      <c r="T2188" s="48" t="s">
        <v>67</v>
      </c>
    </row>
    <row r="2189" ht="22.5" customHeight="1">
      <c r="A2189" s="41" t="s">
        <v>1219</v>
      </c>
      <c r="B2189" s="44">
        <v>46170.0</v>
      </c>
      <c r="C2189" s="46" t="s">
        <v>1192</v>
      </c>
      <c r="D2189" s="48" t="s">
        <v>3569</v>
      </c>
      <c r="E2189" s="51">
        <v>2.0260000000097E14</v>
      </c>
      <c r="F2189" s="53" t="s">
        <v>252</v>
      </c>
      <c r="G2189" s="57">
        <f t="array" ref="G2189">IF(F2189&lt;&gt;"",INDEX(tb_MainDatabase[Barcode],MATCH(F2189,tb_MainDatabase[Link],0)),"")</f>
        <v>8857128012035</v>
      </c>
      <c r="H2189" s="62" t="str">
        <f t="array" ref="H2189">IF(F2189&lt;&gt;"",INDEX(tb_MainDatabase[Grand],MATCH(F2189,tb_MainDatabase[Link],0)),"")</f>
        <v>EDP</v>
      </c>
      <c r="I2189" s="62" t="str">
        <f t="array" ref="I2189">IF(F2189&lt;&gt;"",INDEX(tb_MainDatabase[Size],MATCH(F2189,tb_MainDatabase[Link],0)),"")</f>
        <v>10 ml.</v>
      </c>
      <c r="J2189" s="65">
        <v>1.0</v>
      </c>
      <c r="K2189" s="57">
        <f t="array" ref="K2189">IF(F2189&lt;&gt;"",INDEX(tb_MainDatabase[ราคา],MATCH(F2189,tb_MainDatabase[Link],0)),"")*J2189</f>
        <v>450</v>
      </c>
      <c r="L2189" s="65">
        <v>450.0</v>
      </c>
      <c r="M2189" s="57">
        <f t="shared" si="2"/>
        <v>0</v>
      </c>
      <c r="N2189" s="75">
        <f t="shared" si="5"/>
        <v>0</v>
      </c>
      <c r="O2189" s="77"/>
      <c r="P2189" s="107"/>
      <c r="Q2189" s="80"/>
      <c r="R2189" s="84">
        <f t="shared" si="4"/>
        <v>0</v>
      </c>
      <c r="S2189" s="84"/>
      <c r="T2189" s="84"/>
    </row>
    <row r="2190" ht="22.5" customHeight="1">
      <c r="A2190" s="41" t="s">
        <v>1219</v>
      </c>
      <c r="B2190" s="44">
        <v>46170.0</v>
      </c>
      <c r="C2190" s="46" t="s">
        <v>1192</v>
      </c>
      <c r="D2190" s="48" t="s">
        <v>3570</v>
      </c>
      <c r="E2190" s="51">
        <v>2.02600000000971E14</v>
      </c>
      <c r="F2190" s="53" t="s">
        <v>1862</v>
      </c>
      <c r="G2190" s="57">
        <f t="array" ref="G2190">IF(F2190&lt;&gt;"",INDEX(tb_MainDatabase[Barcode],MATCH(F2190,tb_MainDatabase[Link],0)),"")</f>
        <v>8857128012051</v>
      </c>
      <c r="H2190" s="62" t="str">
        <f t="array" ref="H2190">IF(F2190&lt;&gt;"",INDEX(tb_MainDatabase[Grand],MATCH(F2190,tb_MainDatabase[Link],0)),"")</f>
        <v>EDP</v>
      </c>
      <c r="I2190" s="62" t="str">
        <f t="array" ref="I2190">IF(F2190&lt;&gt;"",INDEX(tb_MainDatabase[Size],MATCH(F2190,tb_MainDatabase[Link],0)),"")</f>
        <v>10 ml.</v>
      </c>
      <c r="J2190" s="65">
        <v>1.0</v>
      </c>
      <c r="K2190" s="57">
        <f t="array" ref="K2190">IF(F2190&lt;&gt;"",INDEX(tb_MainDatabase[ราคา],MATCH(F2190,tb_MainDatabase[Link],0)),"")*J2190</f>
        <v>450</v>
      </c>
      <c r="L2190" s="65">
        <v>50.0</v>
      </c>
      <c r="M2190" s="57">
        <f t="shared" si="2"/>
        <v>400</v>
      </c>
      <c r="N2190" s="75">
        <f t="shared" si="5"/>
        <v>400</v>
      </c>
      <c r="O2190" s="77" t="s">
        <v>370</v>
      </c>
      <c r="P2190" s="78">
        <v>46170.0</v>
      </c>
      <c r="Q2190" s="80">
        <v>0.6618055555555555</v>
      </c>
      <c r="R2190" s="84" t="str">
        <f t="shared" si="4"/>
        <v>1779958361960666439</v>
      </c>
      <c r="S2190" s="84"/>
      <c r="T2190" s="48" t="s">
        <v>67</v>
      </c>
    </row>
    <row r="2191" ht="22.5" customHeight="1">
      <c r="A2191" s="41" t="s">
        <v>1219</v>
      </c>
      <c r="B2191" s="44">
        <v>46170.0</v>
      </c>
      <c r="C2191" s="46" t="s">
        <v>1192</v>
      </c>
      <c r="D2191" s="48" t="s">
        <v>3571</v>
      </c>
      <c r="E2191" s="51">
        <v>2.02600000000972E14</v>
      </c>
      <c r="F2191" s="53" t="s">
        <v>98</v>
      </c>
      <c r="G2191" s="57">
        <f t="array" ref="G2191">IF(F2191&lt;&gt;"",INDEX(tb_MainDatabase[Barcode],MATCH(F2191,tb_MainDatabase[Link],0)),"")</f>
        <v>8857128012027</v>
      </c>
      <c r="H2191" s="62" t="str">
        <f t="array" ref="H2191">IF(F2191&lt;&gt;"",INDEX(tb_MainDatabase[Grand],MATCH(F2191,tb_MainDatabase[Link],0)),"")</f>
        <v>EDP</v>
      </c>
      <c r="I2191" s="62" t="str">
        <f t="array" ref="I2191">IF(F2191&lt;&gt;"",INDEX(tb_MainDatabase[Size],MATCH(F2191,tb_MainDatabase[Link],0)),"")</f>
        <v>10 ml.</v>
      </c>
      <c r="J2191" s="65">
        <v>1.0</v>
      </c>
      <c r="K2191" s="57">
        <f t="array" ref="K2191">IF(F2191&lt;&gt;"",INDEX(tb_MainDatabase[ราคา],MATCH(F2191,tb_MainDatabase[Link],0)),"")*J2191</f>
        <v>450</v>
      </c>
      <c r="L2191" s="65">
        <v>50.0</v>
      </c>
      <c r="M2191" s="57">
        <f t="shared" si="2"/>
        <v>400</v>
      </c>
      <c r="N2191" s="75">
        <f t="shared" si="5"/>
        <v>800</v>
      </c>
      <c r="O2191" s="77" t="s">
        <v>133</v>
      </c>
      <c r="P2191" s="78">
        <v>46170.0</v>
      </c>
      <c r="Q2191" s="80">
        <v>0.7756944444444445</v>
      </c>
      <c r="R2191" s="84" t="str">
        <f t="shared" si="4"/>
        <v>1779967962727275452</v>
      </c>
      <c r="S2191" s="84"/>
      <c r="T2191" s="48" t="s">
        <v>67</v>
      </c>
    </row>
    <row r="2192" ht="22.5" customHeight="1">
      <c r="A2192" s="41" t="s">
        <v>1219</v>
      </c>
      <c r="B2192" s="44">
        <v>46170.0</v>
      </c>
      <c r="C2192" s="46" t="s">
        <v>1192</v>
      </c>
      <c r="D2192" s="48" t="s">
        <v>3571</v>
      </c>
      <c r="E2192" s="51">
        <v>2.02600000000972E14</v>
      </c>
      <c r="F2192" s="53" t="s">
        <v>129</v>
      </c>
      <c r="G2192" s="57">
        <f t="array" ref="G2192">IF(F2192&lt;&gt;"",INDEX(tb_MainDatabase[Barcode],MATCH(F2192,tb_MainDatabase[Link],0)),"")</f>
        <v>8857128012034</v>
      </c>
      <c r="H2192" s="62" t="str">
        <f t="array" ref="H2192">IF(F2192&lt;&gt;"",INDEX(tb_MainDatabase[Grand],MATCH(F2192,tb_MainDatabase[Link],0)),"")</f>
        <v>EDP</v>
      </c>
      <c r="I2192" s="62" t="str">
        <f t="array" ref="I2192">IF(F2192&lt;&gt;"",INDEX(tb_MainDatabase[Size],MATCH(F2192,tb_MainDatabase[Link],0)),"")</f>
        <v>10 ml.</v>
      </c>
      <c r="J2192" s="65">
        <v>1.0</v>
      </c>
      <c r="K2192" s="57">
        <f t="array" ref="K2192">IF(F2192&lt;&gt;"",INDEX(tb_MainDatabase[ราคา],MATCH(F2192,tb_MainDatabase[Link],0)),"")*J2192</f>
        <v>450</v>
      </c>
      <c r="L2192" s="65">
        <v>50.0</v>
      </c>
      <c r="M2192" s="57">
        <f t="shared" si="2"/>
        <v>400</v>
      </c>
      <c r="N2192" s="75">
        <f t="shared" si="5"/>
        <v>0</v>
      </c>
      <c r="O2192" s="77"/>
      <c r="P2192" s="107"/>
      <c r="Q2192" s="80"/>
      <c r="R2192" s="84">
        <f t="shared" si="4"/>
        <v>0</v>
      </c>
      <c r="S2192" s="84"/>
      <c r="T2192" s="84"/>
    </row>
    <row r="2193" ht="22.5" customHeight="1">
      <c r="A2193" s="41" t="s">
        <v>1219</v>
      </c>
      <c r="B2193" s="44">
        <v>46171.0</v>
      </c>
      <c r="C2193" s="46" t="s">
        <v>1192</v>
      </c>
      <c r="D2193" s="48" t="s">
        <v>3572</v>
      </c>
      <c r="E2193" s="51">
        <v>2.02600000000973E14</v>
      </c>
      <c r="F2193" s="53" t="s">
        <v>98</v>
      </c>
      <c r="G2193" s="57">
        <f t="array" ref="G2193">IF(F2193&lt;&gt;"",INDEX(tb_MainDatabase[Barcode],MATCH(F2193,tb_MainDatabase[Link],0)),"")</f>
        <v>8857128012027</v>
      </c>
      <c r="H2193" s="62" t="str">
        <f t="array" ref="H2193">IF(F2193&lt;&gt;"",INDEX(tb_MainDatabase[Grand],MATCH(F2193,tb_MainDatabase[Link],0)),"")</f>
        <v>EDP</v>
      </c>
      <c r="I2193" s="62" t="str">
        <f t="array" ref="I2193">IF(F2193&lt;&gt;"",INDEX(tb_MainDatabase[Size],MATCH(F2193,tb_MainDatabase[Link],0)),"")</f>
        <v>10 ml.</v>
      </c>
      <c r="J2193" s="65">
        <v>1.0</v>
      </c>
      <c r="K2193" s="57">
        <f t="array" ref="K2193">IF(F2193&lt;&gt;"",INDEX(tb_MainDatabase[ราคา],MATCH(F2193,tb_MainDatabase[Link],0)),"")*J2193</f>
        <v>450</v>
      </c>
      <c r="L2193" s="65">
        <v>50.0</v>
      </c>
      <c r="M2193" s="57">
        <f t="shared" si="2"/>
        <v>400</v>
      </c>
      <c r="N2193" s="75">
        <f t="shared" si="5"/>
        <v>400</v>
      </c>
      <c r="O2193" s="77" t="s">
        <v>133</v>
      </c>
      <c r="P2193" s="78">
        <v>46171.0</v>
      </c>
      <c r="Q2193" s="80">
        <v>0.5326388888888889</v>
      </c>
      <c r="R2193" s="84" t="str">
        <f t="shared" si="4"/>
        <v>1780033638149344372</v>
      </c>
      <c r="S2193" s="84"/>
      <c r="T2193" s="48" t="s">
        <v>67</v>
      </c>
    </row>
    <row r="2194" ht="22.5" customHeight="1">
      <c r="A2194" s="41" t="s">
        <v>1219</v>
      </c>
      <c r="B2194" s="44">
        <v>46171.0</v>
      </c>
      <c r="C2194" s="46" t="s">
        <v>1192</v>
      </c>
      <c r="D2194" s="48" t="s">
        <v>3573</v>
      </c>
      <c r="E2194" s="51">
        <v>2.02600000000974E14</v>
      </c>
      <c r="F2194" s="53" t="s">
        <v>45</v>
      </c>
      <c r="G2194" s="57">
        <f t="array" ref="G2194">IF(F2194&lt;&gt;"",INDEX(tb_MainDatabase[Barcode],MATCH(F2194,tb_MainDatabase[Link],0)),"")</f>
        <v>8857128011850</v>
      </c>
      <c r="H2194" s="62" t="str">
        <f t="array" ref="H2194">IF(F2194&lt;&gt;"",INDEX(tb_MainDatabase[Grand],MATCH(F2194,tb_MainDatabase[Link],0)),"")</f>
        <v>EDP</v>
      </c>
      <c r="I2194" s="62" t="str">
        <f t="array" ref="I2194">IF(F2194&lt;&gt;"",INDEX(tb_MainDatabase[Size],MATCH(F2194,tb_MainDatabase[Link],0)),"")</f>
        <v>30 ml.</v>
      </c>
      <c r="J2194" s="65">
        <v>1.0</v>
      </c>
      <c r="K2194" s="57">
        <f t="array" ref="K2194">IF(F2194&lt;&gt;"",INDEX(tb_MainDatabase[ราคา],MATCH(F2194,tb_MainDatabase[Link],0)),"")*J2194</f>
        <v>1290</v>
      </c>
      <c r="L2194" s="65">
        <v>100.0</v>
      </c>
      <c r="M2194" s="57">
        <f t="shared" si="2"/>
        <v>1190</v>
      </c>
      <c r="N2194" s="75">
        <f t="shared" si="5"/>
        <v>1590</v>
      </c>
      <c r="O2194" s="77" t="s">
        <v>370</v>
      </c>
      <c r="P2194" s="78">
        <v>46171.0</v>
      </c>
      <c r="Q2194" s="80">
        <v>0.6076388888888888</v>
      </c>
      <c r="R2194" s="84" t="str">
        <f t="shared" si="4"/>
        <v>1780040023916859778</v>
      </c>
      <c r="S2194" s="84"/>
      <c r="T2194" s="48" t="s">
        <v>67</v>
      </c>
    </row>
    <row r="2195" ht="22.5" customHeight="1">
      <c r="A2195" s="41" t="s">
        <v>1219</v>
      </c>
      <c r="B2195" s="44">
        <v>46171.0</v>
      </c>
      <c r="C2195" s="46" t="s">
        <v>1192</v>
      </c>
      <c r="D2195" s="48" t="s">
        <v>3573</v>
      </c>
      <c r="E2195" s="51">
        <v>2.02600000000974E14</v>
      </c>
      <c r="F2195" s="53" t="s">
        <v>372</v>
      </c>
      <c r="G2195" s="57">
        <f t="array" ref="G2195">IF(F2195&lt;&gt;"",INDEX(tb_MainDatabase[Barcode],MATCH(F2195,tb_MainDatabase[Link],0)),"")</f>
        <v>8857128012032</v>
      </c>
      <c r="H2195" s="62" t="str">
        <f t="array" ref="H2195">IF(F2195&lt;&gt;"",INDEX(tb_MainDatabase[Grand],MATCH(F2195,tb_MainDatabase[Link],0)),"")</f>
        <v>EDP</v>
      </c>
      <c r="I2195" s="62" t="str">
        <f t="array" ref="I2195">IF(F2195&lt;&gt;"",INDEX(tb_MainDatabase[Size],MATCH(F2195,tb_MainDatabase[Link],0)),"")</f>
        <v>10 ml.</v>
      </c>
      <c r="J2195" s="65">
        <v>1.0</v>
      </c>
      <c r="K2195" s="57">
        <f t="array" ref="K2195">IF(F2195&lt;&gt;"",INDEX(tb_MainDatabase[ราคา],MATCH(F2195,tb_MainDatabase[Link],0)),"")*J2195</f>
        <v>450</v>
      </c>
      <c r="L2195" s="65">
        <v>50.0</v>
      </c>
      <c r="M2195" s="57">
        <f t="shared" si="2"/>
        <v>400</v>
      </c>
      <c r="N2195" s="75">
        <f t="shared" si="5"/>
        <v>0</v>
      </c>
      <c r="O2195" s="77"/>
      <c r="P2195" s="107"/>
      <c r="Q2195" s="80"/>
      <c r="R2195" s="84">
        <f t="shared" si="4"/>
        <v>0</v>
      </c>
      <c r="S2195" s="84"/>
      <c r="T2195" s="84"/>
    </row>
    <row r="2196" ht="22.5" customHeight="1">
      <c r="A2196" s="41" t="s">
        <v>1219</v>
      </c>
      <c r="B2196" s="44">
        <v>46171.0</v>
      </c>
      <c r="C2196" s="46" t="s">
        <v>1192</v>
      </c>
      <c r="D2196" s="48" t="s">
        <v>3573</v>
      </c>
      <c r="E2196" s="51">
        <v>2.02600000000974E14</v>
      </c>
      <c r="F2196" s="53" t="s">
        <v>94</v>
      </c>
      <c r="G2196" s="57">
        <f t="array" ref="G2196">IF(F2196&lt;&gt;"",INDEX(tb_MainDatabase[Barcode],MATCH(F2196,tb_MainDatabase[Link],0)),"")</f>
        <v>8857128012039</v>
      </c>
      <c r="H2196" s="62" t="str">
        <f t="array" ref="H2196">IF(F2196&lt;&gt;"",INDEX(tb_MainDatabase[Grand],MATCH(F2196,tb_MainDatabase[Link],0)),"")</f>
        <v>EDP</v>
      </c>
      <c r="I2196" s="62" t="str">
        <f t="array" ref="I2196">IF(F2196&lt;&gt;"",INDEX(tb_MainDatabase[Size],MATCH(F2196,tb_MainDatabase[Link],0)),"")</f>
        <v>10 ml.</v>
      </c>
      <c r="J2196" s="65">
        <v>1.0</v>
      </c>
      <c r="K2196" s="57">
        <f t="array" ref="K2196">IF(F2196&lt;&gt;"",INDEX(tb_MainDatabase[ราคา],MATCH(F2196,tb_MainDatabase[Link],0)),"")*J2196</f>
        <v>450</v>
      </c>
      <c r="L2196" s="65">
        <v>450.0</v>
      </c>
      <c r="M2196" s="57">
        <f t="shared" si="2"/>
        <v>0</v>
      </c>
      <c r="N2196" s="75">
        <f t="shared" si="5"/>
        <v>0</v>
      </c>
      <c r="O2196" s="77"/>
      <c r="P2196" s="107"/>
      <c r="Q2196" s="80"/>
      <c r="R2196" s="84">
        <f t="shared" si="4"/>
        <v>0</v>
      </c>
      <c r="S2196" s="84"/>
      <c r="T2196" s="84"/>
    </row>
    <row r="2197" ht="22.5" customHeight="1">
      <c r="A2197" s="41" t="s">
        <v>1219</v>
      </c>
      <c r="B2197" s="44">
        <v>46171.0</v>
      </c>
      <c r="C2197" s="46" t="s">
        <v>1192</v>
      </c>
      <c r="D2197" s="48" t="s">
        <v>3574</v>
      </c>
      <c r="E2197" s="51">
        <v>2.02600000000975E14</v>
      </c>
      <c r="F2197" s="53" t="s">
        <v>280</v>
      </c>
      <c r="G2197" s="57">
        <f t="array" ref="G2197">IF(F2197&lt;&gt;"",INDEX(tb_MainDatabase[Barcode],MATCH(F2197,tb_MainDatabase[Link],0)),"")</f>
        <v>8857128012042</v>
      </c>
      <c r="H2197" s="62" t="str">
        <f t="array" ref="H2197">IF(F2197&lt;&gt;"",INDEX(tb_MainDatabase[Grand],MATCH(F2197,tb_MainDatabase[Link],0)),"")</f>
        <v>EDP</v>
      </c>
      <c r="I2197" s="62" t="str">
        <f t="array" ref="I2197">IF(F2197&lt;&gt;"",INDEX(tb_MainDatabase[Size],MATCH(F2197,tb_MainDatabase[Link],0)),"")</f>
        <v>10 ml.</v>
      </c>
      <c r="J2197" s="65">
        <v>3.0</v>
      </c>
      <c r="K2197" s="57">
        <f t="array" ref="K2197">IF(F2197&lt;&gt;"",INDEX(tb_MainDatabase[ราคา],MATCH(F2197,tb_MainDatabase[Link],0)),"")*J2197</f>
        <v>1350</v>
      </c>
      <c r="L2197" s="65">
        <v>50.0</v>
      </c>
      <c r="M2197" s="57">
        <f t="shared" si="2"/>
        <v>1200</v>
      </c>
      <c r="N2197" s="75">
        <f t="shared" si="5"/>
        <v>1200</v>
      </c>
      <c r="O2197" s="77" t="s">
        <v>133</v>
      </c>
      <c r="P2197" s="78">
        <v>46171.0</v>
      </c>
      <c r="Q2197" s="80">
        <v>0.6347222222222222</v>
      </c>
      <c r="R2197" s="84" t="str">
        <f t="shared" si="4"/>
        <v>1780042449566290482</v>
      </c>
      <c r="S2197" s="84"/>
      <c r="T2197" s="48" t="s">
        <v>67</v>
      </c>
    </row>
    <row r="2198" ht="22.5" customHeight="1">
      <c r="A2198" s="41" t="s">
        <v>1219</v>
      </c>
      <c r="B2198" s="44">
        <v>46171.0</v>
      </c>
      <c r="C2198" s="46" t="s">
        <v>1192</v>
      </c>
      <c r="D2198" s="48" t="s">
        <v>3574</v>
      </c>
      <c r="E2198" s="51">
        <v>2.02600000000975E14</v>
      </c>
      <c r="F2198" s="53" t="s">
        <v>3395</v>
      </c>
      <c r="G2198" s="108">
        <f t="array" ref="G2198">IF(F2198&lt;&gt;"",INDEX(tb_MainDatabase[Barcode],MATCH(F2198,tb_MainDatabase[Link],0)),"")</f>
        <v>8857128012161</v>
      </c>
      <c r="H2198" s="62" t="str">
        <f t="array" ref="H2198">IF(F2198&lt;&gt;"",INDEX(tb_MainDatabase[Grand],MATCH(F2198,tb_MainDatabase[Link],0)),"")</f>
        <v>EDP</v>
      </c>
      <c r="I2198" s="62" t="str">
        <f t="array" ref="I2198">IF(F2198&lt;&gt;"",INDEX(tb_MainDatabase[Size],MATCH(F2198,tb_MainDatabase[Link],0)),"")</f>
        <v>4 ml.</v>
      </c>
      <c r="J2198" s="65">
        <v>1.0</v>
      </c>
      <c r="K2198" s="57">
        <f t="array" ref="K2198">IF(F2198&lt;&gt;"",INDEX(tb_MainDatabase[ราคา],MATCH(F2198,tb_MainDatabase[Link],0)),"")*J2198</f>
        <v>179</v>
      </c>
      <c r="L2198" s="65">
        <v>179.0</v>
      </c>
      <c r="M2198" s="57">
        <f t="shared" si="2"/>
        <v>0</v>
      </c>
      <c r="N2198" s="75">
        <f t="shared" si="5"/>
        <v>0</v>
      </c>
      <c r="O2198" s="77"/>
      <c r="P2198" s="107"/>
      <c r="Q2198" s="80"/>
      <c r="R2198" s="84">
        <f t="shared" si="4"/>
        <v>0</v>
      </c>
      <c r="S2198" s="84"/>
      <c r="T2198" s="84"/>
    </row>
    <row r="2199" ht="22.5" customHeight="1">
      <c r="A2199" s="41" t="s">
        <v>1219</v>
      </c>
      <c r="B2199" s="44">
        <v>46171.0</v>
      </c>
      <c r="C2199" s="46" t="s">
        <v>1192</v>
      </c>
      <c r="D2199" s="48" t="s">
        <v>3575</v>
      </c>
      <c r="E2199" s="51">
        <v>2.02600000000976E14</v>
      </c>
      <c r="F2199" s="53" t="s">
        <v>180</v>
      </c>
      <c r="G2199" s="57">
        <f t="array" ref="G2199">IF(F2199&lt;&gt;"",INDEX(tb_MainDatabase[Barcode],MATCH(F2199,tb_MainDatabase[Link],0)),"")</f>
        <v>8857128012108</v>
      </c>
      <c r="H2199" s="62" t="str">
        <f t="array" ref="H2199">IF(F2199&lt;&gt;"",INDEX(tb_MainDatabase[Grand],MATCH(F2199,tb_MainDatabase[Link],0)),"")</f>
        <v>EDP+</v>
      </c>
      <c r="I2199" s="62" t="str">
        <f t="array" ref="I2199">IF(F2199&lt;&gt;"",INDEX(tb_MainDatabase[Size],MATCH(F2199,tb_MainDatabase[Link],0)),"")</f>
        <v>10 ml.</v>
      </c>
      <c r="J2199" s="65">
        <v>1.0</v>
      </c>
      <c r="K2199" s="57">
        <f t="array" ref="K2199">IF(F2199&lt;&gt;"",INDEX(tb_MainDatabase[ราคา],MATCH(F2199,tb_MainDatabase[Link],0)),"")*J2199</f>
        <v>650</v>
      </c>
      <c r="L2199" s="65">
        <v>50.0</v>
      </c>
      <c r="M2199" s="57">
        <f t="shared" si="2"/>
        <v>600</v>
      </c>
      <c r="N2199" s="75">
        <f t="shared" si="5"/>
        <v>600</v>
      </c>
      <c r="O2199" s="77" t="s">
        <v>133</v>
      </c>
      <c r="P2199" s="78">
        <v>46171.0</v>
      </c>
      <c r="Q2199" s="80">
        <v>0.6465277777777778</v>
      </c>
      <c r="R2199" s="84" t="str">
        <f t="shared" si="4"/>
        <v>1780043471238238119</v>
      </c>
      <c r="S2199" s="84"/>
      <c r="T2199" s="48" t="s">
        <v>67</v>
      </c>
    </row>
    <row r="2200" ht="22.5" customHeight="1">
      <c r="A2200" s="41" t="s">
        <v>1219</v>
      </c>
      <c r="B2200" s="44">
        <v>46171.0</v>
      </c>
      <c r="C2200" s="46" t="s">
        <v>1192</v>
      </c>
      <c r="D2200" s="48" t="s">
        <v>3576</v>
      </c>
      <c r="E2200" s="51">
        <v>2.02600000000977E14</v>
      </c>
      <c r="F2200" s="53" t="s">
        <v>129</v>
      </c>
      <c r="G2200" s="57">
        <f t="array" ref="G2200">IF(F2200&lt;&gt;"",INDEX(tb_MainDatabase[Barcode],MATCH(F2200,tb_MainDatabase[Link],0)),"")</f>
        <v>8857128012034</v>
      </c>
      <c r="H2200" s="62" t="str">
        <f t="array" ref="H2200">IF(F2200&lt;&gt;"",INDEX(tb_MainDatabase[Grand],MATCH(F2200,tb_MainDatabase[Link],0)),"")</f>
        <v>EDP</v>
      </c>
      <c r="I2200" s="62" t="str">
        <f t="array" ref="I2200">IF(F2200&lt;&gt;"",INDEX(tb_MainDatabase[Size],MATCH(F2200,tb_MainDatabase[Link],0)),"")</f>
        <v>10 ml.</v>
      </c>
      <c r="J2200" s="65">
        <v>1.0</v>
      </c>
      <c r="K2200" s="57">
        <f t="array" ref="K2200">IF(F2200&lt;&gt;"",INDEX(tb_MainDatabase[ราคา],MATCH(F2200,tb_MainDatabase[Link],0)),"")*J2200</f>
        <v>450</v>
      </c>
      <c r="L2200" s="65">
        <v>100.0</v>
      </c>
      <c r="M2200" s="57">
        <f t="shared" si="2"/>
        <v>350</v>
      </c>
      <c r="N2200" s="75">
        <f t="shared" si="5"/>
        <v>350</v>
      </c>
      <c r="O2200" s="77" t="s">
        <v>60</v>
      </c>
      <c r="P2200" s="78">
        <v>46171.0</v>
      </c>
      <c r="Q2200" s="80">
        <v>0.7361111111111112</v>
      </c>
      <c r="R2200" s="84" t="str">
        <f t="shared" si="4"/>
        <v>1780051158637358395</v>
      </c>
      <c r="S2200" s="84"/>
      <c r="T2200" s="48" t="s">
        <v>61</v>
      </c>
    </row>
    <row r="2201" ht="22.5" customHeight="1">
      <c r="A2201" s="41" t="s">
        <v>1219</v>
      </c>
      <c r="B2201" s="44">
        <v>46171.0</v>
      </c>
      <c r="C2201" s="46" t="s">
        <v>1192</v>
      </c>
      <c r="D2201" s="48" t="s">
        <v>3577</v>
      </c>
      <c r="E2201" s="51">
        <v>2.02600000000978E14</v>
      </c>
      <c r="F2201" s="53" t="s">
        <v>81</v>
      </c>
      <c r="G2201" s="57">
        <f t="array" ref="G2201">IF(F2201&lt;&gt;"",INDEX(tb_MainDatabase[Barcode],MATCH(F2201,tb_MainDatabase[Link],0)),"")</f>
        <v>8857128011119</v>
      </c>
      <c r="H2201" s="62" t="str">
        <f t="array" ref="H2201">IF(F2201&lt;&gt;"",INDEX(tb_MainDatabase[Grand],MATCH(F2201,tb_MainDatabase[Link],0)),"")</f>
        <v>EDP</v>
      </c>
      <c r="I2201" s="62" t="str">
        <f t="array" ref="I2201">IF(F2201&lt;&gt;"",INDEX(tb_MainDatabase[Size],MATCH(F2201,tb_MainDatabase[Link],0)),"")</f>
        <v>50 ml.</v>
      </c>
      <c r="J2201" s="65">
        <v>1.0</v>
      </c>
      <c r="K2201" s="57">
        <f t="array" ref="K2201">IF(F2201&lt;&gt;"",INDEX(tb_MainDatabase[ราคา],MATCH(F2201,tb_MainDatabase[Link],0)),"")*J2201</f>
        <v>1890</v>
      </c>
      <c r="L2201" s="65">
        <v>200.0</v>
      </c>
      <c r="M2201" s="57">
        <f t="shared" si="2"/>
        <v>1690</v>
      </c>
      <c r="N2201" s="75">
        <f t="shared" si="5"/>
        <v>1690</v>
      </c>
      <c r="O2201" s="77" t="s">
        <v>58</v>
      </c>
      <c r="P2201" s="78">
        <v>46171.0</v>
      </c>
      <c r="Q2201" s="80">
        <v>0.7527777777777778</v>
      </c>
      <c r="R2201" s="84" t="str">
        <f t="shared" si="4"/>
        <v>1780052620754565276</v>
      </c>
      <c r="S2201" s="84"/>
      <c r="T2201" s="48" t="s">
        <v>61</v>
      </c>
    </row>
    <row r="2202" ht="22.5" customHeight="1">
      <c r="A2202" s="41" t="s">
        <v>1219</v>
      </c>
      <c r="B2202" s="44">
        <v>46171.0</v>
      </c>
      <c r="C2202" s="46" t="s">
        <v>1192</v>
      </c>
      <c r="D2202" s="48" t="s">
        <v>3577</v>
      </c>
      <c r="E2202" s="51">
        <v>2.02600000000978E14</v>
      </c>
      <c r="F2202" s="53" t="s">
        <v>77</v>
      </c>
      <c r="G2202" s="57">
        <f t="array" ref="G2202">IF(F2202&lt;&gt;"",INDEX(tb_MainDatabase[Barcode],MATCH(F2202,tb_MainDatabase[Link],0)),"")</f>
        <v>8857128012030</v>
      </c>
      <c r="H2202" s="62" t="str">
        <f t="array" ref="H2202">IF(F2202&lt;&gt;"",INDEX(tb_MainDatabase[Grand],MATCH(F2202,tb_MainDatabase[Link],0)),"")</f>
        <v>EDP</v>
      </c>
      <c r="I2202" s="62" t="str">
        <f t="array" ref="I2202">IF(F2202&lt;&gt;"",INDEX(tb_MainDatabase[Size],MATCH(F2202,tb_MainDatabase[Link],0)),"")</f>
        <v>10 ml.</v>
      </c>
      <c r="J2202" s="65">
        <v>1.0</v>
      </c>
      <c r="K2202" s="57">
        <f t="array" ref="K2202">IF(F2202&lt;&gt;"",INDEX(tb_MainDatabase[ราคา],MATCH(F2202,tb_MainDatabase[Link],0)),"")*J2202</f>
        <v>450</v>
      </c>
      <c r="L2202" s="65">
        <v>450.0</v>
      </c>
      <c r="M2202" s="57">
        <f t="shared" si="2"/>
        <v>0</v>
      </c>
      <c r="N2202" s="75">
        <f t="shared" si="5"/>
        <v>0</v>
      </c>
      <c r="O2202" s="77"/>
      <c r="P2202" s="107"/>
      <c r="Q2202" s="80"/>
      <c r="R2202" s="84">
        <f t="shared" si="4"/>
        <v>0</v>
      </c>
      <c r="S2202" s="84"/>
      <c r="T2202" s="84"/>
    </row>
    <row r="2203" ht="22.5" customHeight="1">
      <c r="A2203" s="41" t="s">
        <v>1219</v>
      </c>
      <c r="B2203" s="44">
        <v>46171.0</v>
      </c>
      <c r="C2203" s="46" t="s">
        <v>1192</v>
      </c>
      <c r="D2203" s="48" t="s">
        <v>3578</v>
      </c>
      <c r="E2203" s="51">
        <v>2.02600000000979E14</v>
      </c>
      <c r="F2203" s="53" t="s">
        <v>288</v>
      </c>
      <c r="G2203" s="57">
        <f t="array" ref="G2203">IF(F2203&lt;&gt;"",INDEX(tb_MainDatabase[Barcode],MATCH(F2203,tb_MainDatabase[Link],0)),"")</f>
        <v>8857128012062</v>
      </c>
      <c r="H2203" s="62" t="str">
        <f t="array" ref="H2203">IF(F2203&lt;&gt;"",INDEX(tb_MainDatabase[Grand],MATCH(F2203,tb_MainDatabase[Link],0)),"")</f>
        <v>EDP</v>
      </c>
      <c r="I2203" s="62" t="str">
        <f t="array" ref="I2203">IF(F2203&lt;&gt;"",INDEX(tb_MainDatabase[Size],MATCH(F2203,tb_MainDatabase[Link],0)),"")</f>
        <v>10 ml.</v>
      </c>
      <c r="J2203" s="65">
        <v>1.0</v>
      </c>
      <c r="K2203" s="57">
        <f t="array" ref="K2203">IF(F2203&lt;&gt;"",INDEX(tb_MainDatabase[ราคา],MATCH(F2203,tb_MainDatabase[Link],0)),"")*J2203</f>
        <v>450</v>
      </c>
      <c r="L2203" s="65">
        <v>50.0</v>
      </c>
      <c r="M2203" s="57">
        <f t="shared" si="2"/>
        <v>400</v>
      </c>
      <c r="N2203" s="75">
        <f t="shared" si="5"/>
        <v>400</v>
      </c>
      <c r="O2203" s="77" t="s">
        <v>133</v>
      </c>
      <c r="P2203" s="78">
        <v>46171.0</v>
      </c>
      <c r="Q2203" s="80">
        <v>0.7569444444444444</v>
      </c>
      <c r="R2203" s="84" t="str">
        <f t="shared" si="4"/>
        <v>1780053019908514087</v>
      </c>
      <c r="S2203" s="84"/>
      <c r="T2203" s="48" t="s">
        <v>67</v>
      </c>
    </row>
    <row r="2204" ht="22.5" customHeight="1">
      <c r="A2204" s="41" t="s">
        <v>1219</v>
      </c>
      <c r="B2204" s="44">
        <v>46171.0</v>
      </c>
      <c r="C2204" s="46" t="s">
        <v>1192</v>
      </c>
      <c r="D2204" s="48" t="s">
        <v>3579</v>
      </c>
      <c r="E2204" s="51">
        <v>2.0260000000098E14</v>
      </c>
      <c r="F2204" s="53" t="s">
        <v>1659</v>
      </c>
      <c r="G2204" s="108">
        <f t="array" ref="G2204">IF(F2204&lt;&gt;"",INDEX(tb_MainDatabase[Barcode],MATCH(F2204,tb_MainDatabase[Link],0)),"")</f>
        <v>8857128011584</v>
      </c>
      <c r="H2204" s="62" t="str">
        <f t="array" ref="H2204">IF(F2204&lt;&gt;"",INDEX(tb_MainDatabase[Grand],MATCH(F2204,tb_MainDatabase[Link],0)),"")</f>
        <v>EDP</v>
      </c>
      <c r="I2204" s="62" t="str">
        <f t="array" ref="I2204">IF(F2204&lt;&gt;"",INDEX(tb_MainDatabase[Size],MATCH(F2204,tb_MainDatabase[Link],0)),"")</f>
        <v>50 ml.</v>
      </c>
      <c r="J2204" s="65">
        <v>1.0</v>
      </c>
      <c r="K2204" s="57">
        <f t="array" ref="K2204">IF(F2204&lt;&gt;"",INDEX(tb_MainDatabase[ราคา],MATCH(F2204,tb_MainDatabase[Link],0)),"")*J2204</f>
        <v>1890</v>
      </c>
      <c r="L2204" s="65">
        <v>200.0</v>
      </c>
      <c r="M2204" s="57">
        <f t="shared" si="2"/>
        <v>1690</v>
      </c>
      <c r="N2204" s="75">
        <f t="shared" si="5"/>
        <v>1690</v>
      </c>
      <c r="O2204" s="77" t="s">
        <v>133</v>
      </c>
      <c r="P2204" s="78">
        <v>46171.0</v>
      </c>
      <c r="Q2204" s="80">
        <v>0.7659722222222223</v>
      </c>
      <c r="R2204" s="84" t="str">
        <f t="shared" si="4"/>
        <v>1780053796852699478</v>
      </c>
      <c r="S2204" s="84"/>
      <c r="T2204" s="48" t="s">
        <v>67</v>
      </c>
    </row>
    <row r="2205" ht="22.5" customHeight="1">
      <c r="A2205" s="41" t="s">
        <v>1219</v>
      </c>
      <c r="B2205" s="44">
        <v>46171.0</v>
      </c>
      <c r="C2205" s="46" t="s">
        <v>1192</v>
      </c>
      <c r="D2205" s="48" t="s">
        <v>3579</v>
      </c>
      <c r="E2205" s="51">
        <v>2.0260000000098E14</v>
      </c>
      <c r="F2205" s="53" t="s">
        <v>201</v>
      </c>
      <c r="G2205" s="108">
        <f t="array" ref="G2205">IF(F2205&lt;&gt;"",INDEX(tb_MainDatabase[Barcode],MATCH(F2205,tb_MainDatabase[Link],0)),"")</f>
        <v>8857128012157</v>
      </c>
      <c r="H2205" s="62" t="str">
        <f t="array" ref="H2205">IF(F2205&lt;&gt;"",INDEX(tb_MainDatabase[Grand],MATCH(F2205,tb_MainDatabase[Link],0)),"")</f>
        <v>EDP</v>
      </c>
      <c r="I2205" s="62" t="str">
        <f t="array" ref="I2205">IF(F2205&lt;&gt;"",INDEX(tb_MainDatabase[Size],MATCH(F2205,tb_MainDatabase[Link],0)),"")</f>
        <v>10 ml.</v>
      </c>
      <c r="J2205" s="65">
        <v>1.0</v>
      </c>
      <c r="K2205" s="57">
        <f t="array" ref="K2205">IF(F2205&lt;&gt;"",INDEX(tb_MainDatabase[ราคา],MATCH(F2205,tb_MainDatabase[Link],0)),"")*J2205</f>
        <v>450</v>
      </c>
      <c r="L2205" s="65">
        <v>450.0</v>
      </c>
      <c r="M2205" s="57">
        <f t="shared" si="2"/>
        <v>0</v>
      </c>
      <c r="N2205" s="75">
        <f t="shared" si="5"/>
        <v>0</v>
      </c>
      <c r="O2205" s="77"/>
      <c r="P2205" s="107"/>
      <c r="Q2205" s="80"/>
      <c r="R2205" s="84">
        <f t="shared" si="4"/>
        <v>0</v>
      </c>
      <c r="S2205" s="84"/>
      <c r="T2205" s="84"/>
    </row>
    <row r="2206" ht="22.5" customHeight="1">
      <c r="A2206" s="41" t="s">
        <v>1219</v>
      </c>
      <c r="B2206" s="44">
        <v>46171.0</v>
      </c>
      <c r="C2206" s="46" t="s">
        <v>1192</v>
      </c>
      <c r="D2206" s="48" t="s">
        <v>3580</v>
      </c>
      <c r="E2206" s="51">
        <v>2.02600000000981E14</v>
      </c>
      <c r="F2206" s="53" t="s">
        <v>590</v>
      </c>
      <c r="G2206" s="108">
        <f t="array" ref="G2206">IF(F2206&lt;&gt;"",INDEX(tb_MainDatabase[Barcode],MATCH(F2206,tb_MainDatabase[Link],0)),"")</f>
        <v>8857128011577</v>
      </c>
      <c r="H2206" s="62" t="str">
        <f t="array" ref="H2206">IF(F2206&lt;&gt;"",INDEX(tb_MainDatabase[Grand],MATCH(F2206,tb_MainDatabase[Link],0)),"")</f>
        <v>EDP</v>
      </c>
      <c r="I2206" s="62" t="str">
        <f t="array" ref="I2206">IF(F2206&lt;&gt;"",INDEX(tb_MainDatabase[Size],MATCH(F2206,tb_MainDatabase[Link],0)),"")</f>
        <v>50 ml.</v>
      </c>
      <c r="J2206" s="65">
        <v>1.0</v>
      </c>
      <c r="K2206" s="57">
        <f t="array" ref="K2206">IF(F2206&lt;&gt;"",INDEX(tb_MainDatabase[ราคา],MATCH(F2206,tb_MainDatabase[Link],0)),"")*J2206</f>
        <v>1890</v>
      </c>
      <c r="L2206" s="65">
        <v>200.0</v>
      </c>
      <c r="M2206" s="57">
        <f t="shared" si="2"/>
        <v>1690</v>
      </c>
      <c r="N2206" s="75">
        <f t="shared" si="5"/>
        <v>1690</v>
      </c>
      <c r="O2206" s="77" t="s">
        <v>370</v>
      </c>
      <c r="P2206" s="78">
        <v>46171.0</v>
      </c>
      <c r="Q2206" s="80">
        <v>0.7715277777777778</v>
      </c>
      <c r="R2206" s="84" t="str">
        <f t="shared" si="4"/>
        <v>1780054222550992273</v>
      </c>
      <c r="S2206" s="84"/>
      <c r="T2206" s="48" t="s">
        <v>67</v>
      </c>
    </row>
    <row r="2207" ht="22.5" customHeight="1">
      <c r="A2207" s="41" t="s">
        <v>1219</v>
      </c>
      <c r="B2207" s="44">
        <v>46171.0</v>
      </c>
      <c r="C2207" s="46" t="s">
        <v>1192</v>
      </c>
      <c r="D2207" s="48" t="s">
        <v>3580</v>
      </c>
      <c r="E2207" s="51">
        <v>2.02600000000981E14</v>
      </c>
      <c r="F2207" s="53" t="s">
        <v>141</v>
      </c>
      <c r="G2207" s="57">
        <f t="array" ref="G2207">IF(F2207&lt;&gt;"",INDEX(tb_MainDatabase[Barcode],MATCH(F2207,tb_MainDatabase[Link],0)),"")</f>
        <v>8857128012037</v>
      </c>
      <c r="H2207" s="62" t="str">
        <f t="array" ref="H2207">IF(F2207&lt;&gt;"",INDEX(tb_MainDatabase[Grand],MATCH(F2207,tb_MainDatabase[Link],0)),"")</f>
        <v>EDP</v>
      </c>
      <c r="I2207" s="62" t="str">
        <f t="array" ref="I2207">IF(F2207&lt;&gt;"",INDEX(tb_MainDatabase[Size],MATCH(F2207,tb_MainDatabase[Link],0)),"")</f>
        <v>10 ml.</v>
      </c>
      <c r="J2207" s="65">
        <v>1.0</v>
      </c>
      <c r="K2207" s="57">
        <f t="array" ref="K2207">IF(F2207&lt;&gt;"",INDEX(tb_MainDatabase[ราคา],MATCH(F2207,tb_MainDatabase[Link],0)),"")*J2207</f>
        <v>450</v>
      </c>
      <c r="L2207" s="65">
        <v>450.0</v>
      </c>
      <c r="M2207" s="57">
        <f t="shared" si="2"/>
        <v>0</v>
      </c>
      <c r="N2207" s="75">
        <f t="shared" si="5"/>
        <v>0</v>
      </c>
      <c r="O2207" s="77"/>
      <c r="P2207" s="107"/>
      <c r="Q2207" s="80"/>
      <c r="R2207" s="84">
        <f t="shared" si="4"/>
        <v>0</v>
      </c>
      <c r="S2207" s="84"/>
      <c r="T2207" s="84"/>
    </row>
    <row r="2208" ht="22.5" customHeight="1">
      <c r="A2208" s="41" t="s">
        <v>1219</v>
      </c>
      <c r="B2208" s="44">
        <v>46171.0</v>
      </c>
      <c r="C2208" s="46" t="s">
        <v>1192</v>
      </c>
      <c r="D2208" s="48" t="s">
        <v>3581</v>
      </c>
      <c r="E2208" s="51">
        <v>2.02600000000982E14</v>
      </c>
      <c r="F2208" s="53" t="s">
        <v>372</v>
      </c>
      <c r="G2208" s="57">
        <f t="array" ref="G2208">IF(F2208&lt;&gt;"",INDEX(tb_MainDatabase[Barcode],MATCH(F2208,tb_MainDatabase[Link],0)),"")</f>
        <v>8857128012032</v>
      </c>
      <c r="H2208" s="62" t="str">
        <f t="array" ref="H2208">IF(F2208&lt;&gt;"",INDEX(tb_MainDatabase[Grand],MATCH(F2208,tb_MainDatabase[Link],0)),"")</f>
        <v>EDP</v>
      </c>
      <c r="I2208" s="62" t="str">
        <f t="array" ref="I2208">IF(F2208&lt;&gt;"",INDEX(tb_MainDatabase[Size],MATCH(F2208,tb_MainDatabase[Link],0)),"")</f>
        <v>10 ml.</v>
      </c>
      <c r="J2208" s="65">
        <v>1.0</v>
      </c>
      <c r="K2208" s="57">
        <f t="array" ref="K2208">IF(F2208&lt;&gt;"",INDEX(tb_MainDatabase[ราคา],MATCH(F2208,tb_MainDatabase[Link],0)),"")*J2208</f>
        <v>450</v>
      </c>
      <c r="L2208" s="65">
        <v>50.0</v>
      </c>
      <c r="M2208" s="57">
        <f t="shared" si="2"/>
        <v>400</v>
      </c>
      <c r="N2208" s="75">
        <f t="shared" si="5"/>
        <v>400</v>
      </c>
      <c r="O2208" s="77" t="s">
        <v>133</v>
      </c>
      <c r="P2208" s="78">
        <v>46171.0</v>
      </c>
      <c r="Q2208" s="80">
        <v>0.7951388888888888</v>
      </c>
      <c r="R2208" s="84" t="str">
        <f t="shared" si="4"/>
        <v>1780056310045393939</v>
      </c>
      <c r="S2208" s="84"/>
      <c r="T2208" s="48" t="s">
        <v>67</v>
      </c>
    </row>
    <row r="2209" ht="22.5" customHeight="1">
      <c r="A2209" s="41" t="s">
        <v>1219</v>
      </c>
      <c r="B2209" s="44">
        <v>46171.0</v>
      </c>
      <c r="C2209" s="46" t="s">
        <v>1192</v>
      </c>
      <c r="D2209" s="48" t="s">
        <v>3582</v>
      </c>
      <c r="E2209" s="51">
        <v>2.02600000000983E14</v>
      </c>
      <c r="F2209" s="53" t="s">
        <v>77</v>
      </c>
      <c r="G2209" s="57">
        <f t="array" ref="G2209">IF(F2209&lt;&gt;"",INDEX(tb_MainDatabase[Barcode],MATCH(F2209,tb_MainDatabase[Link],0)),"")</f>
        <v>8857128012030</v>
      </c>
      <c r="H2209" s="62" t="str">
        <f t="array" ref="H2209">IF(F2209&lt;&gt;"",INDEX(tb_MainDatabase[Grand],MATCH(F2209,tb_MainDatabase[Link],0)),"")</f>
        <v>EDP</v>
      </c>
      <c r="I2209" s="62" t="str">
        <f t="array" ref="I2209">IF(F2209&lt;&gt;"",INDEX(tb_MainDatabase[Size],MATCH(F2209,tb_MainDatabase[Link],0)),"")</f>
        <v>10 ml.</v>
      </c>
      <c r="J2209" s="65">
        <v>1.0</v>
      </c>
      <c r="K2209" s="57">
        <f t="array" ref="K2209">IF(F2209&lt;&gt;"",INDEX(tb_MainDatabase[ราคา],MATCH(F2209,tb_MainDatabase[Link],0)),"")*J2209</f>
        <v>450</v>
      </c>
      <c r="L2209" s="65">
        <v>50.0</v>
      </c>
      <c r="M2209" s="57">
        <f t="shared" si="2"/>
        <v>400</v>
      </c>
      <c r="N2209" s="75">
        <f t="shared" si="5"/>
        <v>1600</v>
      </c>
      <c r="O2209" s="77" t="s">
        <v>370</v>
      </c>
      <c r="P2209" s="78">
        <v>46171.0</v>
      </c>
      <c r="Q2209" s="80">
        <v>0.8576388888888888</v>
      </c>
      <c r="R2209" s="84" t="str">
        <f t="shared" si="4"/>
        <v>1780061479823198858</v>
      </c>
      <c r="S2209" s="84"/>
      <c r="T2209" s="48" t="s">
        <v>61</v>
      </c>
    </row>
    <row r="2210" ht="22.5" customHeight="1">
      <c r="A2210" s="41" t="s">
        <v>1219</v>
      </c>
      <c r="B2210" s="44">
        <v>46171.0</v>
      </c>
      <c r="C2210" s="46" t="s">
        <v>1192</v>
      </c>
      <c r="D2210" s="48" t="s">
        <v>3582</v>
      </c>
      <c r="E2210" s="51">
        <v>2.02600000000983E14</v>
      </c>
      <c r="F2210" s="53" t="s">
        <v>1796</v>
      </c>
      <c r="G2210" s="108">
        <f t="array" ref="G2210">IF(F2210&lt;&gt;"",INDEX(tb_MainDatabase[Barcode],MATCH(F2210,tb_MainDatabase[Link],0)),"")</f>
        <v>8857128012154</v>
      </c>
      <c r="H2210" s="62" t="str">
        <f t="array" ref="H2210">IF(F2210&lt;&gt;"",INDEX(tb_MainDatabase[Grand],MATCH(F2210,tb_MainDatabase[Link],0)),"")</f>
        <v>EDP</v>
      </c>
      <c r="I2210" s="62" t="str">
        <f t="array" ref="I2210">IF(F2210&lt;&gt;"",INDEX(tb_MainDatabase[Size],MATCH(F2210,tb_MainDatabase[Link],0)),"")</f>
        <v>10 ml.</v>
      </c>
      <c r="J2210" s="65">
        <v>1.0</v>
      </c>
      <c r="K2210" s="57">
        <f t="array" ref="K2210">IF(F2210&lt;&gt;"",INDEX(tb_MainDatabase[ราคา],MATCH(F2210,tb_MainDatabase[Link],0)),"")*J2210</f>
        <v>450</v>
      </c>
      <c r="L2210" s="65">
        <v>50.0</v>
      </c>
      <c r="M2210" s="57">
        <f t="shared" si="2"/>
        <v>400</v>
      </c>
      <c r="N2210" s="75">
        <f t="shared" si="5"/>
        <v>0</v>
      </c>
      <c r="O2210" s="77"/>
      <c r="P2210" s="107"/>
      <c r="Q2210" s="80"/>
      <c r="R2210" s="84">
        <f t="shared" si="4"/>
        <v>0</v>
      </c>
      <c r="S2210" s="84"/>
      <c r="T2210" s="84"/>
    </row>
    <row r="2211" ht="22.5" customHeight="1">
      <c r="A2211" s="41" t="s">
        <v>1219</v>
      </c>
      <c r="B2211" s="44">
        <v>46171.0</v>
      </c>
      <c r="C2211" s="46" t="s">
        <v>1192</v>
      </c>
      <c r="D2211" s="48" t="s">
        <v>3582</v>
      </c>
      <c r="E2211" s="51">
        <v>2.02600000000983E14</v>
      </c>
      <c r="F2211" s="53" t="s">
        <v>1785</v>
      </c>
      <c r="G2211" s="57">
        <f t="array" ref="G2211">IF(F2211&lt;&gt;"",INDEX(tb_MainDatabase[Barcode],MATCH(F2211,tb_MainDatabase[Link],0)),"")</f>
        <v>8857128012146</v>
      </c>
      <c r="H2211" s="62" t="str">
        <f t="array" ref="H2211">IF(F2211&lt;&gt;"",INDEX(tb_MainDatabase[Grand],MATCH(F2211,tb_MainDatabase[Link],0)),"")</f>
        <v>EDP</v>
      </c>
      <c r="I2211" s="62" t="str">
        <f t="array" ref="I2211">IF(F2211&lt;&gt;"",INDEX(tb_MainDatabase[Size],MATCH(F2211,tb_MainDatabase[Link],0)),"")</f>
        <v>10 ml.</v>
      </c>
      <c r="J2211" s="65">
        <v>1.0</v>
      </c>
      <c r="K2211" s="57">
        <f t="array" ref="K2211">IF(F2211&lt;&gt;"",INDEX(tb_MainDatabase[ราคา],MATCH(F2211,tb_MainDatabase[Link],0)),"")*J2211</f>
        <v>450</v>
      </c>
      <c r="L2211" s="65">
        <v>50.0</v>
      </c>
      <c r="M2211" s="57">
        <f t="shared" si="2"/>
        <v>400</v>
      </c>
      <c r="N2211" s="75">
        <f t="shared" si="5"/>
        <v>0</v>
      </c>
      <c r="O2211" s="77"/>
      <c r="P2211" s="107"/>
      <c r="Q2211" s="80"/>
      <c r="R2211" s="84">
        <f t="shared" si="4"/>
        <v>0</v>
      </c>
      <c r="S2211" s="84"/>
      <c r="T2211" s="84"/>
    </row>
    <row r="2212" ht="22.5" customHeight="1">
      <c r="A2212" s="41" t="s">
        <v>1219</v>
      </c>
      <c r="B2212" s="44">
        <v>46171.0</v>
      </c>
      <c r="C2212" s="46" t="s">
        <v>1192</v>
      </c>
      <c r="D2212" s="48" t="s">
        <v>3582</v>
      </c>
      <c r="E2212" s="51">
        <v>2.02600000000983E14</v>
      </c>
      <c r="F2212" s="53" t="s">
        <v>129</v>
      </c>
      <c r="G2212" s="57">
        <f t="array" ref="G2212">IF(F2212&lt;&gt;"",INDEX(tb_MainDatabase[Barcode],MATCH(F2212,tb_MainDatabase[Link],0)),"")</f>
        <v>8857128012034</v>
      </c>
      <c r="H2212" s="62" t="str">
        <f t="array" ref="H2212">IF(F2212&lt;&gt;"",INDEX(tb_MainDatabase[Grand],MATCH(F2212,tb_MainDatabase[Link],0)),"")</f>
        <v>EDP</v>
      </c>
      <c r="I2212" s="62" t="str">
        <f t="array" ref="I2212">IF(F2212&lt;&gt;"",INDEX(tb_MainDatabase[Size],MATCH(F2212,tb_MainDatabase[Link],0)),"")</f>
        <v>10 ml.</v>
      </c>
      <c r="J2212" s="65">
        <v>1.0</v>
      </c>
      <c r="K2212" s="57">
        <f t="array" ref="K2212">IF(F2212&lt;&gt;"",INDEX(tb_MainDatabase[ราคา],MATCH(F2212,tb_MainDatabase[Link],0)),"")*J2212</f>
        <v>450</v>
      </c>
      <c r="L2212" s="65">
        <v>50.0</v>
      </c>
      <c r="M2212" s="57">
        <f t="shared" si="2"/>
        <v>400</v>
      </c>
      <c r="N2212" s="75">
        <f t="shared" si="5"/>
        <v>0</v>
      </c>
      <c r="O2212" s="77"/>
      <c r="P2212" s="107"/>
      <c r="Q2212" s="80"/>
      <c r="R2212" s="84">
        <f t="shared" si="4"/>
        <v>0</v>
      </c>
      <c r="S2212" s="84"/>
      <c r="T2212" s="84"/>
    </row>
    <row r="2213" ht="22.5" customHeight="1">
      <c r="A2213" s="41" t="s">
        <v>1219</v>
      </c>
      <c r="B2213" s="44">
        <v>46171.0</v>
      </c>
      <c r="C2213" s="46" t="s">
        <v>1192</v>
      </c>
      <c r="D2213" s="48" t="s">
        <v>3582</v>
      </c>
      <c r="E2213" s="51">
        <v>2.02600000000983E14</v>
      </c>
      <c r="F2213" s="53" t="s">
        <v>94</v>
      </c>
      <c r="G2213" s="57">
        <f t="array" ref="G2213">IF(F2213&lt;&gt;"",INDEX(tb_MainDatabase[Barcode],MATCH(F2213,tb_MainDatabase[Link],0)),"")</f>
        <v>8857128012039</v>
      </c>
      <c r="H2213" s="62" t="str">
        <f t="array" ref="H2213">IF(F2213&lt;&gt;"",INDEX(tb_MainDatabase[Grand],MATCH(F2213,tb_MainDatabase[Link],0)),"")</f>
        <v>EDP</v>
      </c>
      <c r="I2213" s="62" t="str">
        <f t="array" ref="I2213">IF(F2213&lt;&gt;"",INDEX(tb_MainDatabase[Size],MATCH(F2213,tb_MainDatabase[Link],0)),"")</f>
        <v>10 ml.</v>
      </c>
      <c r="J2213" s="65">
        <v>1.0</v>
      </c>
      <c r="K2213" s="57">
        <f t="array" ref="K2213">IF(F2213&lt;&gt;"",INDEX(tb_MainDatabase[ราคา],MATCH(F2213,tb_MainDatabase[Link],0)),"")*J2213</f>
        <v>450</v>
      </c>
      <c r="L2213" s="65">
        <v>450.0</v>
      </c>
      <c r="M2213" s="57">
        <f t="shared" si="2"/>
        <v>0</v>
      </c>
      <c r="N2213" s="75">
        <f t="shared" si="5"/>
        <v>0</v>
      </c>
      <c r="O2213" s="77"/>
      <c r="P2213" s="107"/>
      <c r="Q2213" s="80"/>
      <c r="R2213" s="84">
        <f t="shared" si="4"/>
        <v>0</v>
      </c>
      <c r="S2213" s="84"/>
      <c r="T2213" s="84"/>
    </row>
    <row r="2214" ht="22.5" customHeight="1">
      <c r="A2214" s="41" t="s">
        <v>1219</v>
      </c>
      <c r="B2214" s="44">
        <v>46172.0</v>
      </c>
      <c r="C2214" s="46" t="s">
        <v>3028</v>
      </c>
      <c r="D2214" s="48" t="s">
        <v>3583</v>
      </c>
      <c r="E2214" s="51">
        <v>2.02600000000984E14</v>
      </c>
      <c r="F2214" s="53" t="s">
        <v>110</v>
      </c>
      <c r="G2214" s="57">
        <f t="array" ref="G2214">IF(F2214&lt;&gt;"",INDEX(tb_MainDatabase[Barcode],MATCH(F2214,tb_MainDatabase[Link],0)),"")</f>
        <v>8857128012110</v>
      </c>
      <c r="H2214" s="62" t="str">
        <f t="array" ref="H2214">IF(F2214&lt;&gt;"",INDEX(tb_MainDatabase[Grand],MATCH(F2214,tb_MainDatabase[Link],0)),"")</f>
        <v>EDP+</v>
      </c>
      <c r="I2214" s="62" t="str">
        <f t="array" ref="I2214">IF(F2214&lt;&gt;"",INDEX(tb_MainDatabase[Size],MATCH(F2214,tb_MainDatabase[Link],0)),"")</f>
        <v>10 ml.</v>
      </c>
      <c r="J2214" s="65">
        <v>2.0</v>
      </c>
      <c r="K2214" s="57">
        <f t="array" ref="K2214">IF(F2214&lt;&gt;"",INDEX(tb_MainDatabase[ราคา],MATCH(F2214,tb_MainDatabase[Link],0)),"")*J2214</f>
        <v>1300</v>
      </c>
      <c r="L2214" s="65">
        <v>50.0</v>
      </c>
      <c r="M2214" s="57">
        <f t="shared" si="2"/>
        <v>1200</v>
      </c>
      <c r="N2214" s="75">
        <f t="shared" si="5"/>
        <v>1200</v>
      </c>
      <c r="O2214" s="77" t="s">
        <v>370</v>
      </c>
      <c r="P2214" s="78">
        <v>46172.0</v>
      </c>
      <c r="Q2214" s="80">
        <v>0.5444444444444444</v>
      </c>
      <c r="R2214" s="84" t="str">
        <f t="shared" si="4"/>
        <v>1780120850512832545</v>
      </c>
      <c r="S2214" s="84"/>
      <c r="T2214" s="48" t="s">
        <v>61</v>
      </c>
    </row>
    <row r="2215" ht="22.5" customHeight="1">
      <c r="A2215" s="41" t="s">
        <v>1219</v>
      </c>
      <c r="B2215" s="44">
        <v>46172.0</v>
      </c>
      <c r="C2215" s="46" t="s">
        <v>3028</v>
      </c>
      <c r="D2215" s="48" t="s">
        <v>3583</v>
      </c>
      <c r="E2215" s="51">
        <v>2.02600000000984E14</v>
      </c>
      <c r="F2215" s="53" t="s">
        <v>859</v>
      </c>
      <c r="G2215" s="57">
        <f t="array" ref="G2215">IF(F2215&lt;&gt;"",INDEX(tb_MainDatabase[Barcode],MATCH(F2215,tb_MainDatabase[Link],0)),"")</f>
        <v>8857128012044</v>
      </c>
      <c r="H2215" s="62" t="str">
        <f t="array" ref="H2215">IF(F2215&lt;&gt;"",INDEX(tb_MainDatabase[Grand],MATCH(F2215,tb_MainDatabase[Link],0)),"")</f>
        <v>EDP</v>
      </c>
      <c r="I2215" s="62" t="str">
        <f t="array" ref="I2215">IF(F2215&lt;&gt;"",INDEX(tb_MainDatabase[Size],MATCH(F2215,tb_MainDatabase[Link],0)),"")</f>
        <v>4 ml.</v>
      </c>
      <c r="J2215" s="65">
        <v>1.0</v>
      </c>
      <c r="K2215" s="57">
        <f t="array" ref="K2215">IF(F2215&lt;&gt;"",INDEX(tb_MainDatabase[ราคา],MATCH(F2215,tb_MainDatabase[Link],0)),"")*J2215</f>
        <v>179</v>
      </c>
      <c r="L2215" s="65">
        <v>179.0</v>
      </c>
      <c r="M2215" s="57">
        <f t="shared" si="2"/>
        <v>0</v>
      </c>
      <c r="N2215" s="75">
        <f t="shared" si="5"/>
        <v>0</v>
      </c>
      <c r="O2215" s="77"/>
      <c r="P2215" s="107"/>
      <c r="Q2215" s="80"/>
      <c r="R2215" s="84">
        <f t="shared" si="4"/>
        <v>0</v>
      </c>
      <c r="S2215" s="84"/>
      <c r="T2215" s="84"/>
    </row>
    <row r="2216" ht="22.5" customHeight="1">
      <c r="A2216" s="41" t="s">
        <v>1219</v>
      </c>
      <c r="B2216" s="44">
        <v>46172.0</v>
      </c>
      <c r="C2216" s="46" t="s">
        <v>3028</v>
      </c>
      <c r="D2216" s="48" t="s">
        <v>3584</v>
      </c>
      <c r="E2216" s="51">
        <v>2.02600000000985E14</v>
      </c>
      <c r="F2216" s="53" t="s">
        <v>77</v>
      </c>
      <c r="G2216" s="57">
        <f t="array" ref="G2216">IF(F2216&lt;&gt;"",INDEX(tb_MainDatabase[Barcode],MATCH(F2216,tb_MainDatabase[Link],0)),"")</f>
        <v>8857128012030</v>
      </c>
      <c r="H2216" s="62" t="str">
        <f t="array" ref="H2216">IF(F2216&lt;&gt;"",INDEX(tb_MainDatabase[Grand],MATCH(F2216,tb_MainDatabase[Link],0)),"")</f>
        <v>EDP</v>
      </c>
      <c r="I2216" s="62" t="str">
        <f t="array" ref="I2216">IF(F2216&lt;&gt;"",INDEX(tb_MainDatabase[Size],MATCH(F2216,tb_MainDatabase[Link],0)),"")</f>
        <v>10 ml.</v>
      </c>
      <c r="J2216" s="65">
        <v>1.0</v>
      </c>
      <c r="K2216" s="57">
        <f t="array" ref="K2216">IF(F2216&lt;&gt;"",INDEX(tb_MainDatabase[ราคา],MATCH(F2216,tb_MainDatabase[Link],0)),"")*J2216</f>
        <v>450</v>
      </c>
      <c r="L2216" s="65">
        <v>50.0</v>
      </c>
      <c r="M2216" s="57">
        <f t="shared" si="2"/>
        <v>400</v>
      </c>
      <c r="N2216" s="75">
        <f t="shared" si="5"/>
        <v>400</v>
      </c>
      <c r="O2216" s="77" t="s">
        <v>133</v>
      </c>
      <c r="P2216" s="78">
        <v>46172.0</v>
      </c>
      <c r="Q2216" s="80">
        <v>0.6013888888888889</v>
      </c>
      <c r="R2216" s="84" t="str">
        <f t="shared" si="4"/>
        <v>1780125963674709475</v>
      </c>
      <c r="S2216" s="84"/>
      <c r="T2216" s="48" t="s">
        <v>67</v>
      </c>
    </row>
    <row r="2217" ht="22.5" customHeight="1">
      <c r="A2217" s="41" t="s">
        <v>1219</v>
      </c>
      <c r="B2217" s="44">
        <v>46172.0</v>
      </c>
      <c r="C2217" s="46" t="s">
        <v>3028</v>
      </c>
      <c r="D2217" s="48" t="s">
        <v>3585</v>
      </c>
      <c r="E2217" s="51">
        <v>2.02600000000986E14</v>
      </c>
      <c r="F2217" s="53" t="s">
        <v>309</v>
      </c>
      <c r="G2217" s="57">
        <f t="array" ref="G2217">IF(F2217&lt;&gt;"",INDEX(tb_MainDatabase[Barcode],MATCH(F2217,tb_MainDatabase[Link],0)),"")</f>
        <v>8857128012007</v>
      </c>
      <c r="H2217" s="62" t="str">
        <f t="array" ref="H2217">IF(F2217&lt;&gt;"",INDEX(tb_MainDatabase[Grand],MATCH(F2217,tb_MainDatabase[Link],0)),"")</f>
        <v>EDP+</v>
      </c>
      <c r="I2217" s="62" t="str">
        <f t="array" ref="I2217">IF(F2217&lt;&gt;"",INDEX(tb_MainDatabase[Size],MATCH(F2217,tb_MainDatabase[Link],0)),"")</f>
        <v>30 ml.</v>
      </c>
      <c r="J2217" s="65">
        <v>1.0</v>
      </c>
      <c r="K2217" s="57">
        <f t="array" ref="K2217">IF(F2217&lt;&gt;"",INDEX(tb_MainDatabase[ราคา],MATCH(F2217,tb_MainDatabase[Link],0)),"")*J2217</f>
        <v>1890</v>
      </c>
      <c r="L2217" s="65">
        <v>100.0</v>
      </c>
      <c r="M2217" s="57">
        <f t="shared" si="2"/>
        <v>1790</v>
      </c>
      <c r="N2217" s="75">
        <f t="shared" si="5"/>
        <v>1790</v>
      </c>
      <c r="O2217" s="77" t="s">
        <v>133</v>
      </c>
      <c r="P2217" s="78">
        <v>46172.0</v>
      </c>
      <c r="Q2217" s="80">
        <v>0.6041666666666666</v>
      </c>
      <c r="R2217" s="84" t="str">
        <f t="shared" si="4"/>
        <v>1780126128413507088</v>
      </c>
      <c r="S2217" s="84"/>
      <c r="T2217" s="48" t="s">
        <v>67</v>
      </c>
    </row>
    <row r="2218" ht="22.5" customHeight="1">
      <c r="A2218" s="41" t="s">
        <v>1219</v>
      </c>
      <c r="B2218" s="44">
        <v>46172.0</v>
      </c>
      <c r="C2218" s="46" t="s">
        <v>3028</v>
      </c>
      <c r="D2218" s="48" t="s">
        <v>3585</v>
      </c>
      <c r="E2218" s="51">
        <v>2.02600000000986E14</v>
      </c>
      <c r="F2218" s="53" t="s">
        <v>372</v>
      </c>
      <c r="G2218" s="57">
        <f t="array" ref="G2218">IF(F2218&lt;&gt;"",INDEX(tb_MainDatabase[Barcode],MATCH(F2218,tb_MainDatabase[Link],0)),"")</f>
        <v>8857128012032</v>
      </c>
      <c r="H2218" s="62" t="str">
        <f t="array" ref="H2218">IF(F2218&lt;&gt;"",INDEX(tb_MainDatabase[Grand],MATCH(F2218,tb_MainDatabase[Link],0)),"")</f>
        <v>EDP</v>
      </c>
      <c r="I2218" s="62" t="str">
        <f t="array" ref="I2218">IF(F2218&lt;&gt;"",INDEX(tb_MainDatabase[Size],MATCH(F2218,tb_MainDatabase[Link],0)),"")</f>
        <v>10 ml.</v>
      </c>
      <c r="J2218" s="65">
        <v>1.0</v>
      </c>
      <c r="K2218" s="57">
        <f t="array" ref="K2218">IF(F2218&lt;&gt;"",INDEX(tb_MainDatabase[ราคา],MATCH(F2218,tb_MainDatabase[Link],0)),"")*J2218</f>
        <v>450</v>
      </c>
      <c r="L2218" s="65">
        <v>450.0</v>
      </c>
      <c r="M2218" s="57">
        <f t="shared" si="2"/>
        <v>0</v>
      </c>
      <c r="N2218" s="75">
        <f t="shared" si="5"/>
        <v>0</v>
      </c>
      <c r="O2218" s="77"/>
      <c r="P2218" s="107"/>
      <c r="Q2218" s="80"/>
      <c r="R2218" s="84">
        <f t="shared" si="4"/>
        <v>0</v>
      </c>
      <c r="S2218" s="84"/>
      <c r="T2218" s="84"/>
    </row>
    <row r="2219" ht="22.5" customHeight="1">
      <c r="A2219" s="41" t="s">
        <v>1219</v>
      </c>
      <c r="B2219" s="44">
        <v>46172.0</v>
      </c>
      <c r="C2219" s="46" t="s">
        <v>3028</v>
      </c>
      <c r="D2219" s="48" t="s">
        <v>3586</v>
      </c>
      <c r="E2219" s="51">
        <v>2.02600000000987E14</v>
      </c>
      <c r="F2219" s="53" t="s">
        <v>132</v>
      </c>
      <c r="G2219" s="108">
        <f t="array" ref="G2219">IF(F2219&lt;&gt;"",INDEX(tb_MainDatabase[Barcode],MATCH(F2219,tb_MainDatabase[Link],0)),"")</f>
        <v>8857128011621</v>
      </c>
      <c r="H2219" s="62" t="str">
        <f t="array" ref="H2219">IF(F2219&lt;&gt;"",INDEX(tb_MainDatabase[Grand],MATCH(F2219,tb_MainDatabase[Link],0)),"")</f>
        <v>EDP</v>
      </c>
      <c r="I2219" s="62" t="str">
        <f t="array" ref="I2219">IF(F2219&lt;&gt;"",INDEX(tb_MainDatabase[Size],MATCH(F2219,tb_MainDatabase[Link],0)),"")</f>
        <v>50 ml.</v>
      </c>
      <c r="J2219" s="65">
        <v>0.0</v>
      </c>
      <c r="K2219" s="57">
        <f t="array" ref="K2219">IF(F2219&lt;&gt;"",INDEX(tb_MainDatabase[ราคา],MATCH(F2219,tb_MainDatabase[Link],0)),"")*J2219</f>
        <v>0</v>
      </c>
      <c r="L2219" s="65">
        <v>0.0</v>
      </c>
      <c r="M2219" s="57">
        <f t="shared" si="2"/>
        <v>0</v>
      </c>
      <c r="N2219" s="75">
        <f t="shared" si="5"/>
        <v>0</v>
      </c>
      <c r="O2219" s="77" t="s">
        <v>133</v>
      </c>
      <c r="P2219" s="78">
        <v>46172.0</v>
      </c>
      <c r="Q2219" s="80">
        <v>0.6229166666666667</v>
      </c>
      <c r="R2219" s="84" t="str">
        <f t="shared" si="4"/>
        <v>1780127777681492104</v>
      </c>
      <c r="S2219" s="48" t="s">
        <v>3540</v>
      </c>
      <c r="T2219" s="143"/>
    </row>
    <row r="2220" ht="22.5" customHeight="1">
      <c r="A2220" s="41" t="s">
        <v>1219</v>
      </c>
      <c r="B2220" s="44">
        <v>46172.0</v>
      </c>
      <c r="C2220" s="46" t="s">
        <v>3028</v>
      </c>
      <c r="D2220" s="48" t="s">
        <v>3587</v>
      </c>
      <c r="E2220" s="51">
        <v>2.02600000000988E14</v>
      </c>
      <c r="F2220" s="53" t="s">
        <v>132</v>
      </c>
      <c r="G2220" s="108">
        <f t="array" ref="G2220">IF(F2220&lt;&gt;"",INDEX(tb_MainDatabase[Barcode],MATCH(F2220,tb_MainDatabase[Link],0)),"")</f>
        <v>8857128011621</v>
      </c>
      <c r="H2220" s="62" t="str">
        <f t="array" ref="H2220">IF(F2220&lt;&gt;"",INDEX(tb_MainDatabase[Grand],MATCH(F2220,tb_MainDatabase[Link],0)),"")</f>
        <v>EDP</v>
      </c>
      <c r="I2220" s="62" t="str">
        <f t="array" ref="I2220">IF(F2220&lt;&gt;"",INDEX(tb_MainDatabase[Size],MATCH(F2220,tb_MainDatabase[Link],0)),"")</f>
        <v>50 ml.</v>
      </c>
      <c r="J2220" s="65">
        <v>1.0</v>
      </c>
      <c r="K2220" s="57">
        <f t="array" ref="K2220">IF(F2220&lt;&gt;"",INDEX(tb_MainDatabase[ราคา],MATCH(F2220,tb_MainDatabase[Link],0)),"")*J2220</f>
        <v>1890</v>
      </c>
      <c r="L2220" s="65">
        <v>1890.0</v>
      </c>
      <c r="M2220" s="57">
        <f t="shared" si="2"/>
        <v>0</v>
      </c>
      <c r="N2220" s="75">
        <f t="shared" si="5"/>
        <v>0</v>
      </c>
      <c r="O2220" s="77" t="s">
        <v>133</v>
      </c>
      <c r="P2220" s="78">
        <v>46172.0</v>
      </c>
      <c r="Q2220" s="80">
        <v>0.6270833333333333</v>
      </c>
      <c r="R2220" s="84" t="str">
        <f t="shared" si="4"/>
        <v>1780128163568979983</v>
      </c>
      <c r="S2220" s="48" t="s">
        <v>3588</v>
      </c>
      <c r="T2220" s="143"/>
    </row>
    <row r="2221" ht="22.5" customHeight="1">
      <c r="A2221" s="41" t="s">
        <v>1219</v>
      </c>
      <c r="B2221" s="44">
        <v>46172.0</v>
      </c>
      <c r="C2221" s="46" t="s">
        <v>3028</v>
      </c>
      <c r="D2221" s="48" t="s">
        <v>3589</v>
      </c>
      <c r="E2221" s="51">
        <v>2.02600000000989E14</v>
      </c>
      <c r="F2221" s="53" t="s">
        <v>146</v>
      </c>
      <c r="G2221" s="57">
        <f t="array" ref="G2221">IF(F2221&lt;&gt;"",INDEX(tb_MainDatabase[Barcode],MATCH(F2221,tb_MainDatabase[Link],0)),"")</f>
        <v>8857128012026</v>
      </c>
      <c r="H2221" s="62" t="str">
        <f t="array" ref="H2221">IF(F2221&lt;&gt;"",INDEX(tb_MainDatabase[Grand],MATCH(F2221,tb_MainDatabase[Link],0)),"")</f>
        <v>EDP</v>
      </c>
      <c r="I2221" s="62" t="str">
        <f t="array" ref="I2221">IF(F2221&lt;&gt;"",INDEX(tb_MainDatabase[Size],MATCH(F2221,tb_MainDatabase[Link],0)),"")</f>
        <v>10 ml.</v>
      </c>
      <c r="J2221" s="65">
        <v>1.0</v>
      </c>
      <c r="K2221" s="57">
        <f t="array" ref="K2221">IF(F2221&lt;&gt;"",INDEX(tb_MainDatabase[ราคา],MATCH(F2221,tb_MainDatabase[Link],0)),"")*J2221</f>
        <v>450</v>
      </c>
      <c r="L2221" s="65">
        <v>50.0</v>
      </c>
      <c r="M2221" s="57">
        <f t="shared" si="2"/>
        <v>400</v>
      </c>
      <c r="N2221" s="75">
        <f t="shared" si="5"/>
        <v>400</v>
      </c>
      <c r="O2221" s="77" t="s">
        <v>133</v>
      </c>
      <c r="P2221" s="78">
        <v>46172.0</v>
      </c>
      <c r="Q2221" s="80">
        <v>0.7055555555555556</v>
      </c>
      <c r="R2221" s="84" t="str">
        <f t="shared" si="4"/>
        <v>1780134980754750897</v>
      </c>
      <c r="S2221" s="84"/>
      <c r="T2221" s="48" t="s">
        <v>67</v>
      </c>
    </row>
    <row r="2222" ht="22.5" customHeight="1">
      <c r="A2222" s="41" t="s">
        <v>1219</v>
      </c>
      <c r="B2222" s="44">
        <v>46172.0</v>
      </c>
      <c r="C2222" s="46" t="s">
        <v>3028</v>
      </c>
      <c r="D2222" s="48" t="s">
        <v>3590</v>
      </c>
      <c r="E2222" s="51">
        <v>2.0260000000099E14</v>
      </c>
      <c r="F2222" s="53" t="s">
        <v>42</v>
      </c>
      <c r="G2222" s="57">
        <f t="array" ref="G2222">IF(F2222&lt;&gt;"",INDEX(tb_MainDatabase[Barcode],MATCH(F2222,tb_MainDatabase[Link],0)),"")</f>
        <v>8857128012020</v>
      </c>
      <c r="H2222" s="62" t="str">
        <f t="array" ref="H2222">IF(F2222&lt;&gt;"",INDEX(tb_MainDatabase[Grand],MATCH(F2222,tb_MainDatabase[Link],0)),"")</f>
        <v>EDP</v>
      </c>
      <c r="I2222" s="62" t="str">
        <f t="array" ref="I2222">IF(F2222&lt;&gt;"",INDEX(tb_MainDatabase[Size],MATCH(F2222,tb_MainDatabase[Link],0)),"")</f>
        <v>50 ml.</v>
      </c>
      <c r="J2222" s="65">
        <v>1.0</v>
      </c>
      <c r="K2222" s="57">
        <f t="array" ref="K2222">IF(F2222&lt;&gt;"",INDEX(tb_MainDatabase[ราคา],MATCH(F2222,tb_MainDatabase[Link],0)),"")*J2222</f>
        <v>1890</v>
      </c>
      <c r="L2222" s="65">
        <v>1890.0</v>
      </c>
      <c r="M2222" s="57">
        <f t="shared" si="2"/>
        <v>0</v>
      </c>
      <c r="N2222" s="75">
        <f t="shared" si="5"/>
        <v>0</v>
      </c>
      <c r="O2222" s="77" t="s">
        <v>133</v>
      </c>
      <c r="P2222" s="78">
        <v>46172.0</v>
      </c>
      <c r="Q2222" s="80">
        <v>0.7236111111111111</v>
      </c>
      <c r="R2222" s="84" t="str">
        <f t="shared" si="4"/>
        <v>1780136526334557618</v>
      </c>
      <c r="S2222" s="48" t="s">
        <v>3588</v>
      </c>
      <c r="T2222" s="143"/>
    </row>
    <row r="2223" ht="22.5" customHeight="1">
      <c r="A2223" s="41" t="s">
        <v>1219</v>
      </c>
      <c r="B2223" s="44">
        <v>46172.0</v>
      </c>
      <c r="C2223" s="46" t="s">
        <v>3028</v>
      </c>
      <c r="D2223" s="48" t="s">
        <v>3591</v>
      </c>
      <c r="E2223" s="51">
        <v>2.02600000000991E14</v>
      </c>
      <c r="F2223" s="53" t="s">
        <v>81</v>
      </c>
      <c r="G2223" s="57">
        <f t="array" ref="G2223">IF(F2223&lt;&gt;"",INDEX(tb_MainDatabase[Barcode],MATCH(F2223,tb_MainDatabase[Link],0)),"")</f>
        <v>8857128011119</v>
      </c>
      <c r="H2223" s="62" t="str">
        <f t="array" ref="H2223">IF(F2223&lt;&gt;"",INDEX(tb_MainDatabase[Grand],MATCH(F2223,tb_MainDatabase[Link],0)),"")</f>
        <v>EDP</v>
      </c>
      <c r="I2223" s="62" t="str">
        <f t="array" ref="I2223">IF(F2223&lt;&gt;"",INDEX(tb_MainDatabase[Size],MATCH(F2223,tb_MainDatabase[Link],0)),"")</f>
        <v>50 ml.</v>
      </c>
      <c r="J2223" s="65">
        <v>1.0</v>
      </c>
      <c r="K2223" s="57">
        <f t="array" ref="K2223">IF(F2223&lt;&gt;"",INDEX(tb_MainDatabase[ราคา],MATCH(F2223,tb_MainDatabase[Link],0)),"")*J2223</f>
        <v>1890</v>
      </c>
      <c r="L2223" s="65">
        <v>1890.0</v>
      </c>
      <c r="M2223" s="57">
        <f t="shared" si="2"/>
        <v>0</v>
      </c>
      <c r="N2223" s="75">
        <f t="shared" si="5"/>
        <v>0</v>
      </c>
      <c r="O2223" s="77" t="s">
        <v>133</v>
      </c>
      <c r="P2223" s="78">
        <v>46172.0</v>
      </c>
      <c r="Q2223" s="80">
        <v>0.7305555555555555</v>
      </c>
      <c r="R2223" s="84" t="str">
        <f t="shared" si="4"/>
        <v>1780137100478872282</v>
      </c>
      <c r="S2223" s="48" t="s">
        <v>3588</v>
      </c>
      <c r="T2223" s="143"/>
    </row>
    <row r="2224" ht="22.5" customHeight="1">
      <c r="A2224" s="41" t="s">
        <v>1219</v>
      </c>
      <c r="B2224" s="44">
        <v>46172.0</v>
      </c>
      <c r="C2224" s="46" t="s">
        <v>3028</v>
      </c>
      <c r="D2224" s="48" t="s">
        <v>3592</v>
      </c>
      <c r="E2224" s="51">
        <v>2.02600000000992E14</v>
      </c>
      <c r="F2224" s="53" t="s">
        <v>252</v>
      </c>
      <c r="G2224" s="57">
        <f t="array" ref="G2224">IF(F2224&lt;&gt;"",INDEX(tb_MainDatabase[Barcode],MATCH(F2224,tb_MainDatabase[Link],0)),"")</f>
        <v>8857128012035</v>
      </c>
      <c r="H2224" s="62" t="str">
        <f t="array" ref="H2224">IF(F2224&lt;&gt;"",INDEX(tb_MainDatabase[Grand],MATCH(F2224,tb_MainDatabase[Link],0)),"")</f>
        <v>EDP</v>
      </c>
      <c r="I2224" s="62" t="str">
        <f t="array" ref="I2224">IF(F2224&lt;&gt;"",INDEX(tb_MainDatabase[Size],MATCH(F2224,tb_MainDatabase[Link],0)),"")</f>
        <v>10 ml.</v>
      </c>
      <c r="J2224" s="65">
        <v>1.0</v>
      </c>
      <c r="K2224" s="57">
        <f t="array" ref="K2224">IF(F2224&lt;&gt;"",INDEX(tb_MainDatabase[ราคา],MATCH(F2224,tb_MainDatabase[Link],0)),"")*J2224</f>
        <v>450</v>
      </c>
      <c r="L2224" s="65">
        <v>50.0</v>
      </c>
      <c r="M2224" s="57">
        <f t="shared" si="2"/>
        <v>400</v>
      </c>
      <c r="N2224" s="75">
        <f t="shared" si="5"/>
        <v>400</v>
      </c>
      <c r="O2224" s="77" t="s">
        <v>133</v>
      </c>
      <c r="P2224" s="78">
        <v>46172.0</v>
      </c>
      <c r="Q2224" s="80">
        <v>0.7666666666666667</v>
      </c>
      <c r="R2224" s="84" t="str">
        <f t="shared" si="4"/>
        <v>1780140248598340796</v>
      </c>
      <c r="S2224" s="84"/>
      <c r="T2224" s="48" t="s">
        <v>67</v>
      </c>
    </row>
    <row r="2225" ht="22.5" customHeight="1">
      <c r="A2225" s="41" t="s">
        <v>1219</v>
      </c>
      <c r="B2225" s="44">
        <v>46172.0</v>
      </c>
      <c r="C2225" s="46" t="s">
        <v>3028</v>
      </c>
      <c r="D2225" s="48" t="s">
        <v>3593</v>
      </c>
      <c r="E2225" s="51">
        <v>2.02600000000993E14</v>
      </c>
      <c r="F2225" s="53" t="s">
        <v>175</v>
      </c>
      <c r="G2225" s="57">
        <f t="array" ref="G2225">IF(F2225&lt;&gt;"",INDEX(tb_MainDatabase[Barcode],MATCH(F2225,tb_MainDatabase[Link],0)),"")</f>
        <v>8857128011287</v>
      </c>
      <c r="H2225" s="62" t="str">
        <f t="array" ref="H2225">IF(F2225&lt;&gt;"",INDEX(tb_MainDatabase[Grand],MATCH(F2225,tb_MainDatabase[Link],0)),"")</f>
        <v>EDP</v>
      </c>
      <c r="I2225" s="62" t="str">
        <f t="array" ref="I2225">IF(F2225&lt;&gt;"",INDEX(tb_MainDatabase[Size],MATCH(F2225,tb_MainDatabase[Link],0)),"")</f>
        <v>50 ml.</v>
      </c>
      <c r="J2225" s="65">
        <v>1.0</v>
      </c>
      <c r="K2225" s="57">
        <f t="array" ref="K2225">IF(F2225&lt;&gt;"",INDEX(tb_MainDatabase[ราคา],MATCH(F2225,tb_MainDatabase[Link],0)),"")*J2225</f>
        <v>1890</v>
      </c>
      <c r="L2225" s="65">
        <v>1890.0</v>
      </c>
      <c r="M2225" s="57">
        <f t="shared" si="2"/>
        <v>0</v>
      </c>
      <c r="N2225" s="75">
        <f t="shared" si="5"/>
        <v>0</v>
      </c>
      <c r="O2225" s="77" t="s">
        <v>133</v>
      </c>
      <c r="P2225" s="78">
        <v>46172.0</v>
      </c>
      <c r="Q2225" s="80">
        <v>0.8416666666666667</v>
      </c>
      <c r="R2225" s="84" t="str">
        <f t="shared" si="4"/>
        <v>1780146837208293195</v>
      </c>
      <c r="S2225" s="48" t="s">
        <v>3588</v>
      </c>
      <c r="T2225" s="143"/>
    </row>
    <row r="2226" ht="22.5" customHeight="1">
      <c r="A2226" s="41" t="s">
        <v>1219</v>
      </c>
      <c r="B2226" s="44">
        <v>46172.0</v>
      </c>
      <c r="C2226" s="46" t="s">
        <v>3028</v>
      </c>
      <c r="D2226" s="48" t="s">
        <v>3594</v>
      </c>
      <c r="E2226" s="51">
        <v>2.02600000000994E14</v>
      </c>
      <c r="F2226" s="53" t="s">
        <v>631</v>
      </c>
      <c r="G2226" s="57">
        <f t="array" ref="G2226">IF(F2226&lt;&gt;"",INDEX(tb_MainDatabase[Barcode],MATCH(F2226,tb_MainDatabase[Link],0)),"")</f>
        <v>8857128012023</v>
      </c>
      <c r="H2226" s="62" t="str">
        <f t="array" ref="H2226">IF(F2226&lt;&gt;"",INDEX(tb_MainDatabase[Grand],MATCH(F2226,tb_MainDatabase[Link],0)),"")</f>
        <v>EDP</v>
      </c>
      <c r="I2226" s="62" t="str">
        <f t="array" ref="I2226">IF(F2226&lt;&gt;"",INDEX(tb_MainDatabase[Size],MATCH(F2226,tb_MainDatabase[Link],0)),"")</f>
        <v>30 ml.</v>
      </c>
      <c r="J2226" s="65">
        <v>1.0</v>
      </c>
      <c r="K2226" s="57">
        <f t="array" ref="K2226">IF(F2226&lt;&gt;"",INDEX(tb_MainDatabase[ราคา],MATCH(F2226,tb_MainDatabase[Link],0)),"")*J2226</f>
        <v>1290</v>
      </c>
      <c r="L2226" s="65">
        <v>100.0</v>
      </c>
      <c r="M2226" s="57">
        <f t="shared" si="2"/>
        <v>1190</v>
      </c>
      <c r="N2226" s="75">
        <f t="shared" si="5"/>
        <v>1190</v>
      </c>
      <c r="O2226" s="77" t="s">
        <v>370</v>
      </c>
      <c r="P2226" s="78">
        <v>46172.0</v>
      </c>
      <c r="Q2226" s="80">
        <v>0.8631944444444445</v>
      </c>
      <c r="R2226" s="84" t="str">
        <f t="shared" si="4"/>
        <v>1780148585623465817</v>
      </c>
      <c r="S2226" s="84"/>
      <c r="T2226" s="48" t="s">
        <v>61</v>
      </c>
    </row>
    <row r="2227" ht="22.5" customHeight="1">
      <c r="A2227" s="41" t="s">
        <v>1219</v>
      </c>
      <c r="B2227" s="44">
        <v>46172.0</v>
      </c>
      <c r="C2227" s="46" t="s">
        <v>3028</v>
      </c>
      <c r="D2227" s="48" t="s">
        <v>3594</v>
      </c>
      <c r="E2227" s="51">
        <v>2.02600000000994E14</v>
      </c>
      <c r="F2227" s="53" t="s">
        <v>3395</v>
      </c>
      <c r="G2227" s="108">
        <f t="array" ref="G2227">IF(F2227&lt;&gt;"",INDEX(tb_MainDatabase[Barcode],MATCH(F2227,tb_MainDatabase[Link],0)),"")</f>
        <v>8857128012161</v>
      </c>
      <c r="H2227" s="62" t="str">
        <f t="array" ref="H2227">IF(F2227&lt;&gt;"",INDEX(tb_MainDatabase[Grand],MATCH(F2227,tb_MainDatabase[Link],0)),"")</f>
        <v>EDP</v>
      </c>
      <c r="I2227" s="62" t="str">
        <f t="array" ref="I2227">IF(F2227&lt;&gt;"",INDEX(tb_MainDatabase[Size],MATCH(F2227,tb_MainDatabase[Link],0)),"")</f>
        <v>4 ml.</v>
      </c>
      <c r="J2227" s="65">
        <v>1.0</v>
      </c>
      <c r="K2227" s="57">
        <f t="array" ref="K2227">IF(F2227&lt;&gt;"",INDEX(tb_MainDatabase[ราคา],MATCH(F2227,tb_MainDatabase[Link],0)),"")*J2227</f>
        <v>179</v>
      </c>
      <c r="L2227" s="65">
        <v>179.0</v>
      </c>
      <c r="M2227" s="57">
        <f t="shared" si="2"/>
        <v>0</v>
      </c>
      <c r="N2227" s="75">
        <f t="shared" si="5"/>
        <v>0</v>
      </c>
      <c r="O2227" s="77"/>
      <c r="P2227" s="107"/>
      <c r="Q2227" s="80"/>
      <c r="R2227" s="84">
        <f t="shared" si="4"/>
        <v>0</v>
      </c>
      <c r="S2227" s="84"/>
      <c r="T2227" s="84"/>
    </row>
    <row r="2228" ht="22.5" customHeight="1">
      <c r="A2228" s="41" t="s">
        <v>1219</v>
      </c>
      <c r="B2228" s="44">
        <v>46173.0</v>
      </c>
      <c r="C2228" s="46" t="s">
        <v>3595</v>
      </c>
      <c r="D2228" s="48" t="s">
        <v>3596</v>
      </c>
      <c r="E2228" s="51">
        <v>2.02600000000995E14</v>
      </c>
      <c r="F2228" s="53" t="s">
        <v>206</v>
      </c>
      <c r="G2228" s="108">
        <f t="array" ref="G2228">IF(F2228&lt;&gt;"",INDEX(tb_MainDatabase[Barcode],MATCH(F2228,tb_MainDatabase[Link],0)),"")</f>
        <v>8857128012159</v>
      </c>
      <c r="H2228" s="62" t="str">
        <f t="array" ref="H2228">IF(F2228&lt;&gt;"",INDEX(tb_MainDatabase[Grand],MATCH(F2228,tb_MainDatabase[Link],0)),"")</f>
        <v>EDP</v>
      </c>
      <c r="I2228" s="62" t="str">
        <f t="array" ref="I2228">IF(F2228&lt;&gt;"",INDEX(tb_MainDatabase[Size],MATCH(F2228,tb_MainDatabase[Link],0)),"")</f>
        <v>30 ml.</v>
      </c>
      <c r="J2228" s="65">
        <v>1.0</v>
      </c>
      <c r="K2228" s="57">
        <f t="array" ref="K2228">IF(F2228&lt;&gt;"",INDEX(tb_MainDatabase[ราคา],MATCH(F2228,tb_MainDatabase[Link],0)),"")*J2228</f>
        <v>1290</v>
      </c>
      <c r="L2228" s="65">
        <v>100.0</v>
      </c>
      <c r="M2228" s="57">
        <f t="shared" si="2"/>
        <v>1190</v>
      </c>
      <c r="N2228" s="75">
        <f t="shared" si="5"/>
        <v>1590</v>
      </c>
      <c r="O2228" s="77" t="s">
        <v>370</v>
      </c>
      <c r="P2228" s="78">
        <v>46173.0</v>
      </c>
      <c r="Q2228" s="80">
        <v>0.6090277777777777</v>
      </c>
      <c r="R2228" s="84" t="str">
        <f t="shared" si="4"/>
        <v>1780208712975790050</v>
      </c>
      <c r="S2228" s="84"/>
      <c r="T2228" s="48" t="s">
        <v>67</v>
      </c>
    </row>
    <row r="2229" ht="22.5" customHeight="1">
      <c r="A2229" s="41" t="s">
        <v>1219</v>
      </c>
      <c r="B2229" s="44">
        <v>46173.0</v>
      </c>
      <c r="C2229" s="46" t="s">
        <v>3595</v>
      </c>
      <c r="D2229" s="48" t="s">
        <v>3596</v>
      </c>
      <c r="E2229" s="51">
        <v>2.02600000000995E14</v>
      </c>
      <c r="F2229" s="53" t="s">
        <v>141</v>
      </c>
      <c r="G2229" s="57">
        <f t="array" ref="G2229">IF(F2229&lt;&gt;"",INDEX(tb_MainDatabase[Barcode],MATCH(F2229,tb_MainDatabase[Link],0)),"")</f>
        <v>8857128012037</v>
      </c>
      <c r="H2229" s="62" t="str">
        <f t="array" ref="H2229">IF(F2229&lt;&gt;"",INDEX(tb_MainDatabase[Grand],MATCH(F2229,tb_MainDatabase[Link],0)),"")</f>
        <v>EDP</v>
      </c>
      <c r="I2229" s="62" t="str">
        <f t="array" ref="I2229">IF(F2229&lt;&gt;"",INDEX(tb_MainDatabase[Size],MATCH(F2229,tb_MainDatabase[Link],0)),"")</f>
        <v>10 ml.</v>
      </c>
      <c r="J2229" s="65">
        <v>1.0</v>
      </c>
      <c r="K2229" s="57">
        <f t="array" ref="K2229">IF(F2229&lt;&gt;"",INDEX(tb_MainDatabase[ราคา],MATCH(F2229,tb_MainDatabase[Link],0)),"")*J2229</f>
        <v>450</v>
      </c>
      <c r="L2229" s="65">
        <v>50.0</v>
      </c>
      <c r="M2229" s="57">
        <f t="shared" si="2"/>
        <v>400</v>
      </c>
      <c r="N2229" s="75">
        <f t="shared" si="5"/>
        <v>0</v>
      </c>
      <c r="O2229" s="77"/>
      <c r="P2229" s="107"/>
      <c r="Q2229" s="80"/>
      <c r="R2229" s="84">
        <f t="shared" si="4"/>
        <v>0</v>
      </c>
      <c r="S2229" s="84"/>
      <c r="T2229" s="84"/>
    </row>
    <row r="2230" ht="22.5" customHeight="1">
      <c r="A2230" s="41" t="s">
        <v>1219</v>
      </c>
      <c r="B2230" s="44">
        <v>46173.0</v>
      </c>
      <c r="C2230" s="46" t="s">
        <v>3595</v>
      </c>
      <c r="D2230" s="48" t="s">
        <v>3596</v>
      </c>
      <c r="E2230" s="51">
        <v>2.02600000000995E14</v>
      </c>
      <c r="F2230" s="53" t="s">
        <v>1501</v>
      </c>
      <c r="G2230" s="57">
        <f t="array" ref="G2230">IF(F2230&lt;&gt;"",INDEX(tb_MainDatabase[Barcode],MATCH(F2230,tb_MainDatabase[Link],0)),"")</f>
        <v>8857128012054</v>
      </c>
      <c r="H2230" s="62" t="str">
        <f t="array" ref="H2230">IF(F2230&lt;&gt;"",INDEX(tb_MainDatabase[Grand],MATCH(F2230,tb_MainDatabase[Link],0)),"")</f>
        <v>EDP</v>
      </c>
      <c r="I2230" s="62" t="str">
        <f t="array" ref="I2230">IF(F2230&lt;&gt;"",INDEX(tb_MainDatabase[Size],MATCH(F2230,tb_MainDatabase[Link],0)),"")</f>
        <v>4 ml.</v>
      </c>
      <c r="J2230" s="65">
        <v>1.0</v>
      </c>
      <c r="K2230" s="57">
        <f t="array" ref="K2230">IF(F2230&lt;&gt;"",INDEX(tb_MainDatabase[ราคา],MATCH(F2230,tb_MainDatabase[Link],0)),"")*J2230</f>
        <v>179</v>
      </c>
      <c r="L2230" s="65">
        <v>179.0</v>
      </c>
      <c r="M2230" s="57">
        <f t="shared" si="2"/>
        <v>0</v>
      </c>
      <c r="N2230" s="75">
        <f t="shared" si="5"/>
        <v>0</v>
      </c>
      <c r="O2230" s="77"/>
      <c r="P2230" s="107"/>
      <c r="Q2230" s="80"/>
      <c r="R2230" s="84">
        <f t="shared" si="4"/>
        <v>0</v>
      </c>
      <c r="S2230" s="84"/>
      <c r="T2230" s="84"/>
    </row>
    <row r="2231" ht="22.5" customHeight="1">
      <c r="A2231" s="41" t="s">
        <v>1219</v>
      </c>
      <c r="B2231" s="44">
        <v>46173.0</v>
      </c>
      <c r="C2231" s="46" t="s">
        <v>1192</v>
      </c>
      <c r="D2231" s="48" t="s">
        <v>3597</v>
      </c>
      <c r="E2231" s="51">
        <v>2.02600000000996E14</v>
      </c>
      <c r="F2231" s="53" t="s">
        <v>1796</v>
      </c>
      <c r="G2231" s="108">
        <f t="array" ref="G2231">IF(F2231&lt;&gt;"",INDEX(tb_MainDatabase[Barcode],MATCH(F2231,tb_MainDatabase[Link],0)),"")</f>
        <v>8857128012154</v>
      </c>
      <c r="H2231" s="62" t="str">
        <f t="array" ref="H2231">IF(F2231&lt;&gt;"",INDEX(tb_MainDatabase[Grand],MATCH(F2231,tb_MainDatabase[Link],0)),"")</f>
        <v>EDP</v>
      </c>
      <c r="I2231" s="62" t="str">
        <f t="array" ref="I2231">IF(F2231&lt;&gt;"",INDEX(tb_MainDatabase[Size],MATCH(F2231,tb_MainDatabase[Link],0)),"")</f>
        <v>10 ml.</v>
      </c>
      <c r="J2231" s="65">
        <v>1.0</v>
      </c>
      <c r="K2231" s="57">
        <f t="array" ref="K2231">IF(F2231&lt;&gt;"",INDEX(tb_MainDatabase[ราคา],MATCH(F2231,tb_MainDatabase[Link],0)),"")*J2231</f>
        <v>450</v>
      </c>
      <c r="L2231" s="65">
        <v>50.0</v>
      </c>
      <c r="M2231" s="57">
        <f t="shared" si="2"/>
        <v>400</v>
      </c>
      <c r="N2231" s="75">
        <f t="shared" si="5"/>
        <v>400</v>
      </c>
      <c r="O2231" s="77" t="s">
        <v>370</v>
      </c>
      <c r="P2231" s="78">
        <v>46173.0</v>
      </c>
      <c r="Q2231" s="80">
        <v>0.6680555555555555</v>
      </c>
      <c r="R2231" s="84" t="str">
        <f t="shared" si="4"/>
        <v>1780218137576887045</v>
      </c>
      <c r="S2231" s="84"/>
      <c r="T2231" s="48" t="s">
        <v>61</v>
      </c>
    </row>
    <row r="2232" ht="22.5" customHeight="1">
      <c r="A2232" s="41" t="s">
        <v>1219</v>
      </c>
      <c r="B2232" s="44">
        <v>46173.0</v>
      </c>
      <c r="C2232" s="46" t="s">
        <v>1192</v>
      </c>
      <c r="D2232" s="48" t="s">
        <v>3598</v>
      </c>
      <c r="E2232" s="51">
        <v>2.02600000000997E14</v>
      </c>
      <c r="F2232" s="53" t="s">
        <v>288</v>
      </c>
      <c r="G2232" s="57">
        <f t="array" ref="G2232">IF(F2232&lt;&gt;"",INDEX(tb_MainDatabase[Barcode],MATCH(F2232,tb_MainDatabase[Link],0)),"")</f>
        <v>8857128012062</v>
      </c>
      <c r="H2232" s="62" t="str">
        <f t="array" ref="H2232">IF(F2232&lt;&gt;"",INDEX(tb_MainDatabase[Grand],MATCH(F2232,tb_MainDatabase[Link],0)),"")</f>
        <v>EDP</v>
      </c>
      <c r="I2232" s="62" t="str">
        <f t="array" ref="I2232">IF(F2232&lt;&gt;"",INDEX(tb_MainDatabase[Size],MATCH(F2232,tb_MainDatabase[Link],0)),"")</f>
        <v>10 ml.</v>
      </c>
      <c r="J2232" s="65">
        <v>1.0</v>
      </c>
      <c r="K2232" s="57">
        <f t="array" ref="K2232">IF(F2232&lt;&gt;"",INDEX(tb_MainDatabase[ราคา],MATCH(F2232,tb_MainDatabase[Link],0)),"")*J2232</f>
        <v>450</v>
      </c>
      <c r="L2232" s="65">
        <v>50.0</v>
      </c>
      <c r="M2232" s="57">
        <f t="shared" si="2"/>
        <v>400</v>
      </c>
      <c r="N2232" s="75">
        <f t="shared" si="5"/>
        <v>400</v>
      </c>
      <c r="O2232" s="77" t="s">
        <v>60</v>
      </c>
      <c r="P2232" s="78">
        <v>46173.0</v>
      </c>
      <c r="Q2232" s="80">
        <v>0.6743055555555556</v>
      </c>
      <c r="R2232" s="84" t="str">
        <f t="shared" si="4"/>
        <v>1780218641696636610</v>
      </c>
      <c r="S2232" s="84"/>
      <c r="T2232" s="48" t="s">
        <v>67</v>
      </c>
    </row>
    <row r="2233" ht="22.5" customHeight="1">
      <c r="A2233" s="41" t="s">
        <v>1219</v>
      </c>
      <c r="B2233" s="44">
        <v>46173.0</v>
      </c>
      <c r="C2233" s="46" t="s">
        <v>1192</v>
      </c>
      <c r="D2233" s="48" t="s">
        <v>3599</v>
      </c>
      <c r="E2233" s="51">
        <v>2.02600000000998E14</v>
      </c>
      <c r="F2233" s="53" t="s">
        <v>64</v>
      </c>
      <c r="G2233" s="57">
        <f t="array" ref="G2233">IF(F2233&lt;&gt;"",INDEX(tb_MainDatabase[Barcode],MATCH(F2233,tb_MainDatabase[Link],0)),"")</f>
        <v>8857128011836</v>
      </c>
      <c r="H2233" s="62" t="str">
        <f t="array" ref="H2233">IF(F2233&lt;&gt;"",INDEX(tb_MainDatabase[Grand],MATCH(F2233,tb_MainDatabase[Link],0)),"")</f>
        <v>EDP</v>
      </c>
      <c r="I2233" s="62" t="str">
        <f t="array" ref="I2233">IF(F2233&lt;&gt;"",INDEX(tb_MainDatabase[Size],MATCH(F2233,tb_MainDatabase[Link],0)),"")</f>
        <v>30 ml.</v>
      </c>
      <c r="J2233" s="65">
        <v>1.0</v>
      </c>
      <c r="K2233" s="57">
        <f t="array" ref="K2233">IF(F2233&lt;&gt;"",INDEX(tb_MainDatabase[ราคา],MATCH(F2233,tb_MainDatabase[Link],0)),"")*J2233</f>
        <v>1290</v>
      </c>
      <c r="L2233" s="65">
        <v>100.0</v>
      </c>
      <c r="M2233" s="57">
        <f t="shared" si="2"/>
        <v>1190</v>
      </c>
      <c r="N2233" s="75">
        <f t="shared" si="5"/>
        <v>2380</v>
      </c>
      <c r="O2233" s="77" t="s">
        <v>60</v>
      </c>
      <c r="P2233" s="78">
        <v>46173.0</v>
      </c>
      <c r="Q2233" s="80">
        <v>0.6847222222222222</v>
      </c>
      <c r="R2233" s="84" t="str">
        <f t="shared" si="4"/>
        <v>1780219519953386901</v>
      </c>
      <c r="S2233" s="84"/>
      <c r="T2233" s="48" t="s">
        <v>67</v>
      </c>
    </row>
    <row r="2234" ht="22.5" customHeight="1">
      <c r="A2234" s="41" t="s">
        <v>1219</v>
      </c>
      <c r="B2234" s="44">
        <v>46173.0</v>
      </c>
      <c r="C2234" s="46" t="s">
        <v>1192</v>
      </c>
      <c r="D2234" s="48" t="s">
        <v>3599</v>
      </c>
      <c r="E2234" s="51">
        <v>2.02600000000998E14</v>
      </c>
      <c r="F2234" s="53" t="s">
        <v>451</v>
      </c>
      <c r="G2234" s="57">
        <f t="array" ref="G2234">IF(F2234&lt;&gt;"",INDEX(tb_MainDatabase[Barcode],MATCH(F2234,tb_MainDatabase[Link],0)),"")</f>
        <v>8857128011867</v>
      </c>
      <c r="H2234" s="62" t="str">
        <f t="array" ref="H2234">IF(F2234&lt;&gt;"",INDEX(tb_MainDatabase[Grand],MATCH(F2234,tb_MainDatabase[Link],0)),"")</f>
        <v>EDP</v>
      </c>
      <c r="I2234" s="62" t="str">
        <f t="array" ref="I2234">IF(F2234&lt;&gt;"",INDEX(tb_MainDatabase[Size],MATCH(F2234,tb_MainDatabase[Link],0)),"")</f>
        <v>30 ml.</v>
      </c>
      <c r="J2234" s="65">
        <v>1.0</v>
      </c>
      <c r="K2234" s="57">
        <f t="array" ref="K2234">IF(F2234&lt;&gt;"",INDEX(tb_MainDatabase[ราคา],MATCH(F2234,tb_MainDatabase[Link],0)),"")*J2234</f>
        <v>1290</v>
      </c>
      <c r="L2234" s="65">
        <v>100.0</v>
      </c>
      <c r="M2234" s="57">
        <f t="shared" si="2"/>
        <v>1190</v>
      </c>
      <c r="N2234" s="75">
        <f t="shared" si="5"/>
        <v>0</v>
      </c>
      <c r="O2234" s="77"/>
      <c r="P2234" s="107"/>
      <c r="Q2234" s="80"/>
      <c r="R2234" s="84">
        <f t="shared" si="4"/>
        <v>0</v>
      </c>
      <c r="S2234" s="84"/>
      <c r="T2234" s="84"/>
    </row>
    <row r="2235" ht="22.5" customHeight="1">
      <c r="A2235" s="41" t="s">
        <v>1219</v>
      </c>
      <c r="B2235" s="44">
        <v>46173.0</v>
      </c>
      <c r="C2235" s="46" t="s">
        <v>1192</v>
      </c>
      <c r="D2235" s="48" t="s">
        <v>3599</v>
      </c>
      <c r="E2235" s="51">
        <v>2.02600000000998E14</v>
      </c>
      <c r="F2235" s="53" t="s">
        <v>141</v>
      </c>
      <c r="G2235" s="57">
        <f t="array" ref="G2235">IF(F2235&lt;&gt;"",INDEX(tb_MainDatabase[Barcode],MATCH(F2235,tb_MainDatabase[Link],0)),"")</f>
        <v>8857128012037</v>
      </c>
      <c r="H2235" s="62" t="str">
        <f t="array" ref="H2235">IF(F2235&lt;&gt;"",INDEX(tb_MainDatabase[Grand],MATCH(F2235,tb_MainDatabase[Link],0)),"")</f>
        <v>EDP</v>
      </c>
      <c r="I2235" s="62" t="str">
        <f t="array" ref="I2235">IF(F2235&lt;&gt;"",INDEX(tb_MainDatabase[Size],MATCH(F2235,tb_MainDatabase[Link],0)),"")</f>
        <v>10 ml.</v>
      </c>
      <c r="J2235" s="65">
        <v>1.0</v>
      </c>
      <c r="K2235" s="57">
        <f t="array" ref="K2235">IF(F2235&lt;&gt;"",INDEX(tb_MainDatabase[ราคา],MATCH(F2235,tb_MainDatabase[Link],0)),"")*J2235</f>
        <v>450</v>
      </c>
      <c r="L2235" s="65">
        <v>450.0</v>
      </c>
      <c r="M2235" s="57">
        <f t="shared" si="2"/>
        <v>0</v>
      </c>
      <c r="N2235" s="75">
        <f t="shared" si="5"/>
        <v>0</v>
      </c>
      <c r="O2235" s="77"/>
      <c r="P2235" s="107"/>
      <c r="Q2235" s="80"/>
      <c r="R2235" s="84">
        <f t="shared" si="4"/>
        <v>0</v>
      </c>
      <c r="S2235" s="84"/>
      <c r="T2235" s="84"/>
    </row>
    <row r="2236" ht="22.5" customHeight="1">
      <c r="A2236" s="41" t="s">
        <v>1219</v>
      </c>
      <c r="B2236" s="44">
        <v>46173.0</v>
      </c>
      <c r="C2236" s="46" t="s">
        <v>1192</v>
      </c>
      <c r="D2236" s="48" t="s">
        <v>3600</v>
      </c>
      <c r="E2236" s="51">
        <v>2.02600000000999E14</v>
      </c>
      <c r="F2236" s="53" t="s">
        <v>451</v>
      </c>
      <c r="G2236" s="57">
        <f t="array" ref="G2236">IF(F2236&lt;&gt;"",INDEX(tb_MainDatabase[Barcode],MATCH(F2236,tb_MainDatabase[Link],0)),"")</f>
        <v>8857128011867</v>
      </c>
      <c r="H2236" s="62" t="str">
        <f t="array" ref="H2236">IF(F2236&lt;&gt;"",INDEX(tb_MainDatabase[Grand],MATCH(F2236,tb_MainDatabase[Link],0)),"")</f>
        <v>EDP</v>
      </c>
      <c r="I2236" s="62" t="str">
        <f t="array" ref="I2236">IF(F2236&lt;&gt;"",INDEX(tb_MainDatabase[Size],MATCH(F2236,tb_MainDatabase[Link],0)),"")</f>
        <v>30 ml.</v>
      </c>
      <c r="J2236" s="65">
        <v>1.0</v>
      </c>
      <c r="K2236" s="57">
        <f t="array" ref="K2236">IF(F2236&lt;&gt;"",INDEX(tb_MainDatabase[ราคา],MATCH(F2236,tb_MainDatabase[Link],0)),"")*J2236</f>
        <v>1290</v>
      </c>
      <c r="L2236" s="65">
        <v>100.0</v>
      </c>
      <c r="M2236" s="57">
        <f t="shared" si="2"/>
        <v>1190</v>
      </c>
      <c r="N2236" s="75">
        <f t="shared" si="5"/>
        <v>2380</v>
      </c>
      <c r="O2236" s="77" t="s">
        <v>370</v>
      </c>
      <c r="P2236" s="78">
        <v>46173.0</v>
      </c>
      <c r="Q2236" s="80">
        <v>0.6972222222222222</v>
      </c>
      <c r="R2236" s="84" t="str">
        <f t="shared" si="4"/>
        <v>1780220572737324191</v>
      </c>
      <c r="S2236" s="84"/>
      <c r="T2236" s="48" t="s">
        <v>61</v>
      </c>
    </row>
    <row r="2237" ht="22.5" customHeight="1">
      <c r="A2237" s="41" t="s">
        <v>1219</v>
      </c>
      <c r="B2237" s="44">
        <v>46173.0</v>
      </c>
      <c r="C2237" s="46" t="s">
        <v>1192</v>
      </c>
      <c r="D2237" s="48" t="s">
        <v>3600</v>
      </c>
      <c r="E2237" s="51">
        <v>2.02600000000999E14</v>
      </c>
      <c r="F2237" s="53" t="s">
        <v>206</v>
      </c>
      <c r="G2237" s="108">
        <f t="array" ref="G2237">IF(F2237&lt;&gt;"",INDEX(tb_MainDatabase[Barcode],MATCH(F2237,tb_MainDatabase[Link],0)),"")</f>
        <v>8857128012159</v>
      </c>
      <c r="H2237" s="62" t="str">
        <f t="array" ref="H2237">IF(F2237&lt;&gt;"",INDEX(tb_MainDatabase[Grand],MATCH(F2237,tb_MainDatabase[Link],0)),"")</f>
        <v>EDP</v>
      </c>
      <c r="I2237" s="62" t="str">
        <f t="array" ref="I2237">IF(F2237&lt;&gt;"",INDEX(tb_MainDatabase[Size],MATCH(F2237,tb_MainDatabase[Link],0)),"")</f>
        <v>30 ml.</v>
      </c>
      <c r="J2237" s="65">
        <v>1.0</v>
      </c>
      <c r="K2237" s="57">
        <f t="array" ref="K2237">IF(F2237&lt;&gt;"",INDEX(tb_MainDatabase[ราคา],MATCH(F2237,tb_MainDatabase[Link],0)),"")*J2237</f>
        <v>1290</v>
      </c>
      <c r="L2237" s="65">
        <v>100.0</v>
      </c>
      <c r="M2237" s="57">
        <f t="shared" si="2"/>
        <v>1190</v>
      </c>
      <c r="N2237" s="75">
        <f t="shared" si="5"/>
        <v>0</v>
      </c>
      <c r="O2237" s="77"/>
      <c r="P2237" s="107"/>
      <c r="Q2237" s="80"/>
      <c r="R2237" s="84">
        <f t="shared" si="4"/>
        <v>0</v>
      </c>
      <c r="S2237" s="84"/>
      <c r="T2237" s="84"/>
    </row>
    <row r="2238" ht="22.5" customHeight="1">
      <c r="A2238" s="41" t="s">
        <v>1219</v>
      </c>
      <c r="B2238" s="44">
        <v>46173.0</v>
      </c>
      <c r="C2238" s="46" t="s">
        <v>1192</v>
      </c>
      <c r="D2238" s="48" t="s">
        <v>3600</v>
      </c>
      <c r="E2238" s="51">
        <v>2.02600000000999E14</v>
      </c>
      <c r="F2238" s="53" t="s">
        <v>124</v>
      </c>
      <c r="G2238" s="108">
        <f t="array" ref="G2238">IF(F2238&lt;&gt;"",INDEX(tb_MainDatabase[Barcode],MATCH(F2238,tb_MainDatabase[Link],0)),"")</f>
        <v>8857128012166</v>
      </c>
      <c r="H2238" s="62" t="str">
        <f t="array" ref="H2238">IF(F2238&lt;&gt;"",INDEX(tb_MainDatabase[Grand],MATCH(F2238,tb_MainDatabase[Link],0)),"")</f>
        <v>EDP</v>
      </c>
      <c r="I2238" s="62" t="str">
        <f t="array" ref="I2238">IF(F2238&lt;&gt;"",INDEX(tb_MainDatabase[Size],MATCH(F2238,tb_MainDatabase[Link],0)),"")</f>
        <v>10 ml.</v>
      </c>
      <c r="J2238" s="65">
        <v>1.0</v>
      </c>
      <c r="K2238" s="57">
        <f t="array" ref="K2238">IF(F2238&lt;&gt;"",INDEX(tb_MainDatabase[ราคา],MATCH(F2238,tb_MainDatabase[Link],0)),"")*J2238</f>
        <v>450</v>
      </c>
      <c r="L2238" s="65">
        <v>450.0</v>
      </c>
      <c r="M2238" s="57">
        <f t="shared" si="2"/>
        <v>0</v>
      </c>
      <c r="N2238" s="75">
        <f t="shared" si="5"/>
        <v>0</v>
      </c>
      <c r="O2238" s="77"/>
      <c r="P2238" s="107"/>
      <c r="Q2238" s="80"/>
      <c r="R2238" s="84">
        <f t="shared" si="4"/>
        <v>0</v>
      </c>
      <c r="S2238" s="84"/>
      <c r="T2238" s="84"/>
    </row>
    <row r="2239" ht="22.5" customHeight="1">
      <c r="A2239" s="41" t="s">
        <v>1219</v>
      </c>
      <c r="B2239" s="44">
        <v>46173.0</v>
      </c>
      <c r="C2239" s="46" t="s">
        <v>1192</v>
      </c>
      <c r="D2239" s="48" t="s">
        <v>3601</v>
      </c>
      <c r="E2239" s="51">
        <v>2.02600000001E14</v>
      </c>
      <c r="F2239" s="53" t="s">
        <v>93</v>
      </c>
      <c r="G2239" s="57">
        <f t="array" ref="G2239">IF(F2239&lt;&gt;"",INDEX(tb_MainDatabase[Barcode],MATCH(F2239,tb_MainDatabase[Link],0)),"")</f>
        <v>8857128011171</v>
      </c>
      <c r="H2239" s="62" t="str">
        <f t="array" ref="H2239">IF(F2239&lt;&gt;"",INDEX(tb_MainDatabase[Grand],MATCH(F2239,tb_MainDatabase[Link],0)),"")</f>
        <v>EDP</v>
      </c>
      <c r="I2239" s="62" t="str">
        <f t="array" ref="I2239">IF(F2239&lt;&gt;"",INDEX(tb_MainDatabase[Size],MATCH(F2239,tb_MainDatabase[Link],0)),"")</f>
        <v>50 ml.</v>
      </c>
      <c r="J2239" s="65">
        <v>1.0</v>
      </c>
      <c r="K2239" s="57">
        <f t="array" ref="K2239">IF(F2239&lt;&gt;"",INDEX(tb_MainDatabase[ราคา],MATCH(F2239,tb_MainDatabase[Link],0)),"")*J2239</f>
        <v>1890</v>
      </c>
      <c r="L2239" s="65">
        <v>200.0</v>
      </c>
      <c r="M2239" s="57">
        <f t="shared" si="2"/>
        <v>1690</v>
      </c>
      <c r="N2239" s="75">
        <f t="shared" si="5"/>
        <v>3380</v>
      </c>
      <c r="O2239" s="77" t="s">
        <v>370</v>
      </c>
      <c r="P2239" s="78">
        <v>46173.0</v>
      </c>
      <c r="Q2239" s="80">
        <v>0.7</v>
      </c>
      <c r="R2239" s="84" t="str">
        <f t="shared" si="4"/>
        <v>1780220846047291216</v>
      </c>
      <c r="S2239" s="84"/>
      <c r="T2239" s="48" t="s">
        <v>61</v>
      </c>
    </row>
    <row r="2240" ht="22.5" customHeight="1">
      <c r="A2240" s="41" t="s">
        <v>1219</v>
      </c>
      <c r="B2240" s="44">
        <v>46173.0</v>
      </c>
      <c r="C2240" s="46" t="s">
        <v>1192</v>
      </c>
      <c r="D2240" s="48" t="s">
        <v>3601</v>
      </c>
      <c r="E2240" s="51">
        <v>2.02600000001E14</v>
      </c>
      <c r="F2240" s="53" t="s">
        <v>757</v>
      </c>
      <c r="G2240" s="57">
        <f t="array" ref="G2240">IF(F2240&lt;&gt;"",INDEX(tb_MainDatabase[Barcode],MATCH(F2240,tb_MainDatabase[Link],0)),"")</f>
        <v>8857128011096</v>
      </c>
      <c r="H2240" s="62" t="str">
        <f t="array" ref="H2240">IF(F2240&lt;&gt;"",INDEX(tb_MainDatabase[Grand],MATCH(F2240,tb_MainDatabase[Link],0)),"")</f>
        <v>EDP</v>
      </c>
      <c r="I2240" s="62" t="str">
        <f t="array" ref="I2240">IF(F2240&lt;&gt;"",INDEX(tb_MainDatabase[Size],MATCH(F2240,tb_MainDatabase[Link],0)),"")</f>
        <v>50 ml.</v>
      </c>
      <c r="J2240" s="65">
        <v>1.0</v>
      </c>
      <c r="K2240" s="57">
        <f t="array" ref="K2240">IF(F2240&lt;&gt;"",INDEX(tb_MainDatabase[ราคา],MATCH(F2240,tb_MainDatabase[Link],0)),"")*J2240</f>
        <v>1890</v>
      </c>
      <c r="L2240" s="65">
        <v>200.0</v>
      </c>
      <c r="M2240" s="57">
        <f t="shared" si="2"/>
        <v>1690</v>
      </c>
      <c r="N2240" s="75">
        <f t="shared" si="5"/>
        <v>0</v>
      </c>
      <c r="O2240" s="77"/>
      <c r="P2240" s="107"/>
      <c r="Q2240" s="80"/>
      <c r="R2240" s="84">
        <f t="shared" si="4"/>
        <v>0</v>
      </c>
      <c r="S2240" s="84"/>
      <c r="T2240" s="84"/>
    </row>
    <row r="2241" ht="22.5" customHeight="1">
      <c r="A2241" s="41" t="s">
        <v>1219</v>
      </c>
      <c r="B2241" s="44">
        <v>46173.0</v>
      </c>
      <c r="C2241" s="46" t="s">
        <v>1192</v>
      </c>
      <c r="D2241" s="48" t="s">
        <v>3601</v>
      </c>
      <c r="E2241" s="51">
        <v>2.02600000001E14</v>
      </c>
      <c r="F2241" s="53" t="s">
        <v>1785</v>
      </c>
      <c r="G2241" s="57">
        <f t="array" ref="G2241">IF(F2241&lt;&gt;"",INDEX(tb_MainDatabase[Barcode],MATCH(F2241,tb_MainDatabase[Link],0)),"")</f>
        <v>8857128012146</v>
      </c>
      <c r="H2241" s="62" t="str">
        <f t="array" ref="H2241">IF(F2241&lt;&gt;"",INDEX(tb_MainDatabase[Grand],MATCH(F2241,tb_MainDatabase[Link],0)),"")</f>
        <v>EDP</v>
      </c>
      <c r="I2241" s="62" t="str">
        <f t="array" ref="I2241">IF(F2241&lt;&gt;"",INDEX(tb_MainDatabase[Size],MATCH(F2241,tb_MainDatabase[Link],0)),"")</f>
        <v>10 ml.</v>
      </c>
      <c r="J2241" s="65">
        <v>1.0</v>
      </c>
      <c r="K2241" s="57">
        <f t="array" ref="K2241">IF(F2241&lt;&gt;"",INDEX(tb_MainDatabase[ราคา],MATCH(F2241,tb_MainDatabase[Link],0)),"")*J2241</f>
        <v>450</v>
      </c>
      <c r="L2241" s="65">
        <v>450.0</v>
      </c>
      <c r="M2241" s="57">
        <f t="shared" si="2"/>
        <v>0</v>
      </c>
      <c r="N2241" s="75">
        <f t="shared" si="5"/>
        <v>0</v>
      </c>
      <c r="O2241" s="77"/>
      <c r="P2241" s="107"/>
      <c r="Q2241" s="80"/>
      <c r="R2241" s="84">
        <f t="shared" si="4"/>
        <v>0</v>
      </c>
      <c r="S2241" s="84"/>
      <c r="T2241" s="84"/>
    </row>
    <row r="2242" ht="22.5" customHeight="1">
      <c r="A2242" s="41" t="s">
        <v>1219</v>
      </c>
      <c r="B2242" s="44">
        <v>46173.0</v>
      </c>
      <c r="C2242" s="46" t="s">
        <v>1192</v>
      </c>
      <c r="D2242" s="48" t="s">
        <v>3601</v>
      </c>
      <c r="E2242" s="51">
        <v>2.02600000001E14</v>
      </c>
      <c r="F2242" s="53" t="s">
        <v>252</v>
      </c>
      <c r="G2242" s="57">
        <f t="array" ref="G2242">IF(F2242&lt;&gt;"",INDEX(tb_MainDatabase[Barcode],MATCH(F2242,tb_MainDatabase[Link],0)),"")</f>
        <v>8857128012035</v>
      </c>
      <c r="H2242" s="62" t="str">
        <f t="array" ref="H2242">IF(F2242&lt;&gt;"",INDEX(tb_MainDatabase[Grand],MATCH(F2242,tb_MainDatabase[Link],0)),"")</f>
        <v>EDP</v>
      </c>
      <c r="I2242" s="62" t="str">
        <f t="array" ref="I2242">IF(F2242&lt;&gt;"",INDEX(tb_MainDatabase[Size],MATCH(F2242,tb_MainDatabase[Link],0)),"")</f>
        <v>10 ml.</v>
      </c>
      <c r="J2242" s="65">
        <v>1.0</v>
      </c>
      <c r="K2242" s="57">
        <f t="array" ref="K2242">IF(F2242&lt;&gt;"",INDEX(tb_MainDatabase[ราคา],MATCH(F2242,tb_MainDatabase[Link],0)),"")*J2242</f>
        <v>450</v>
      </c>
      <c r="L2242" s="65">
        <v>450.0</v>
      </c>
      <c r="M2242" s="57">
        <f t="shared" si="2"/>
        <v>0</v>
      </c>
      <c r="N2242" s="75">
        <f t="shared" si="5"/>
        <v>0</v>
      </c>
      <c r="O2242" s="77"/>
      <c r="P2242" s="107"/>
      <c r="Q2242" s="80"/>
      <c r="R2242" s="84">
        <f t="shared" si="4"/>
        <v>0</v>
      </c>
      <c r="S2242" s="84"/>
      <c r="T2242" s="84"/>
    </row>
    <row r="2243" ht="22.5" customHeight="1">
      <c r="A2243" s="41" t="s">
        <v>1219</v>
      </c>
      <c r="B2243" s="44">
        <v>46173.0</v>
      </c>
      <c r="C2243" s="46" t="s">
        <v>1192</v>
      </c>
      <c r="D2243" s="48" t="s">
        <v>3602</v>
      </c>
      <c r="E2243" s="51">
        <v>2.02600000001001E14</v>
      </c>
      <c r="F2243" s="53" t="s">
        <v>129</v>
      </c>
      <c r="G2243" s="57">
        <f t="array" ref="G2243">IF(F2243&lt;&gt;"",INDEX(tb_MainDatabase[Barcode],MATCH(F2243,tb_MainDatabase[Link],0)),"")</f>
        <v>8857128012034</v>
      </c>
      <c r="H2243" s="62" t="str">
        <f t="array" ref="H2243">IF(F2243&lt;&gt;"",INDEX(tb_MainDatabase[Grand],MATCH(F2243,tb_MainDatabase[Link],0)),"")</f>
        <v>EDP</v>
      </c>
      <c r="I2243" s="62" t="str">
        <f t="array" ref="I2243">IF(F2243&lt;&gt;"",INDEX(tb_MainDatabase[Size],MATCH(F2243,tb_MainDatabase[Link],0)),"")</f>
        <v>10 ml.</v>
      </c>
      <c r="J2243" s="65">
        <v>1.0</v>
      </c>
      <c r="K2243" s="57">
        <f t="array" ref="K2243">IF(F2243&lt;&gt;"",INDEX(tb_MainDatabase[ราคา],MATCH(F2243,tb_MainDatabase[Link],0)),"")*J2243</f>
        <v>450</v>
      </c>
      <c r="L2243" s="65">
        <v>50.0</v>
      </c>
      <c r="M2243" s="57">
        <f t="shared" si="2"/>
        <v>400</v>
      </c>
      <c r="N2243" s="75">
        <f t="shared" si="5"/>
        <v>400</v>
      </c>
      <c r="O2243" s="77" t="s">
        <v>133</v>
      </c>
      <c r="P2243" s="78">
        <v>46173.0</v>
      </c>
      <c r="Q2243" s="80">
        <v>0.7291666666666666</v>
      </c>
      <c r="R2243" s="84" t="str">
        <f t="shared" si="4"/>
        <v>1780223439095793105</v>
      </c>
      <c r="S2243" s="84"/>
      <c r="T2243" s="48" t="s">
        <v>67</v>
      </c>
    </row>
    <row r="2244" ht="22.5" customHeight="1">
      <c r="A2244" s="41" t="s">
        <v>1219</v>
      </c>
      <c r="B2244" s="44">
        <v>46173.0</v>
      </c>
      <c r="C2244" s="46" t="s">
        <v>1192</v>
      </c>
      <c r="D2244" s="48" t="s">
        <v>3603</v>
      </c>
      <c r="E2244" s="51">
        <v>2.02600000001002E14</v>
      </c>
      <c r="F2244" s="53" t="s">
        <v>64</v>
      </c>
      <c r="G2244" s="57">
        <f t="array" ref="G2244">IF(F2244&lt;&gt;"",INDEX(tb_MainDatabase[Barcode],MATCH(F2244,tb_MainDatabase[Link],0)),"")</f>
        <v>8857128011836</v>
      </c>
      <c r="H2244" s="62" t="str">
        <f t="array" ref="H2244">IF(F2244&lt;&gt;"",INDEX(tb_MainDatabase[Grand],MATCH(F2244,tb_MainDatabase[Link],0)),"")</f>
        <v>EDP</v>
      </c>
      <c r="I2244" s="62" t="str">
        <f t="array" ref="I2244">IF(F2244&lt;&gt;"",INDEX(tb_MainDatabase[Size],MATCH(F2244,tb_MainDatabase[Link],0)),"")</f>
        <v>30 ml.</v>
      </c>
      <c r="J2244" s="65">
        <v>1.0</v>
      </c>
      <c r="K2244" s="57">
        <f t="array" ref="K2244">IF(F2244&lt;&gt;"",INDEX(tb_MainDatabase[ราคา],MATCH(F2244,tb_MainDatabase[Link],0)),"")*J2244</f>
        <v>1290</v>
      </c>
      <c r="L2244" s="65">
        <v>100.0</v>
      </c>
      <c r="M2244" s="57">
        <f t="shared" si="2"/>
        <v>1190</v>
      </c>
      <c r="N2244" s="75">
        <f t="shared" si="5"/>
        <v>1190</v>
      </c>
      <c r="O2244" s="77" t="s">
        <v>133</v>
      </c>
      <c r="P2244" s="78">
        <v>46173.0</v>
      </c>
      <c r="Q2244" s="80">
        <v>0.7604166666666666</v>
      </c>
      <c r="R2244" s="84" t="str">
        <f t="shared" si="4"/>
        <v>1780226098943764699</v>
      </c>
      <c r="S2244" s="84"/>
      <c r="T2244" s="48" t="s">
        <v>67</v>
      </c>
    </row>
    <row r="2245" ht="22.5" customHeight="1">
      <c r="A2245" s="41" t="s">
        <v>1219</v>
      </c>
      <c r="B2245" s="44">
        <v>46173.0</v>
      </c>
      <c r="C2245" s="46" t="s">
        <v>1192</v>
      </c>
      <c r="D2245" s="48" t="s">
        <v>3603</v>
      </c>
      <c r="E2245" s="51">
        <v>2.02600000001002E14</v>
      </c>
      <c r="F2245" s="53" t="s">
        <v>3395</v>
      </c>
      <c r="G2245" s="108">
        <f t="array" ref="G2245">IF(F2245&lt;&gt;"",INDEX(tb_MainDatabase[Barcode],MATCH(F2245,tb_MainDatabase[Link],0)),"")</f>
        <v>8857128012161</v>
      </c>
      <c r="H2245" s="62" t="str">
        <f t="array" ref="H2245">IF(F2245&lt;&gt;"",INDEX(tb_MainDatabase[Grand],MATCH(F2245,tb_MainDatabase[Link],0)),"")</f>
        <v>EDP</v>
      </c>
      <c r="I2245" s="62" t="str">
        <f t="array" ref="I2245">IF(F2245&lt;&gt;"",INDEX(tb_MainDatabase[Size],MATCH(F2245,tb_MainDatabase[Link],0)),"")</f>
        <v>4 ml.</v>
      </c>
      <c r="J2245" s="65">
        <v>1.0</v>
      </c>
      <c r="K2245" s="57">
        <f t="array" ref="K2245">IF(F2245&lt;&gt;"",INDEX(tb_MainDatabase[ราคา],MATCH(F2245,tb_MainDatabase[Link],0)),"")*J2245</f>
        <v>179</v>
      </c>
      <c r="L2245" s="65">
        <v>179.0</v>
      </c>
      <c r="M2245" s="57">
        <f t="shared" si="2"/>
        <v>0</v>
      </c>
      <c r="N2245" s="75">
        <f t="shared" si="5"/>
        <v>0</v>
      </c>
      <c r="O2245" s="77"/>
      <c r="P2245" s="107"/>
      <c r="Q2245" s="80"/>
      <c r="R2245" s="84">
        <f t="shared" si="4"/>
        <v>0</v>
      </c>
      <c r="S2245" s="84"/>
      <c r="T2245" s="84"/>
    </row>
    <row r="2246" ht="22.5" customHeight="1">
      <c r="A2246" s="41" t="s">
        <v>1219</v>
      </c>
      <c r="B2246" s="44">
        <v>46173.0</v>
      </c>
      <c r="C2246" s="46" t="s">
        <v>1192</v>
      </c>
      <c r="D2246" s="48" t="s">
        <v>3604</v>
      </c>
      <c r="E2246" s="51">
        <v>2.02600000001003E14</v>
      </c>
      <c r="F2246" s="53" t="s">
        <v>45</v>
      </c>
      <c r="G2246" s="57">
        <f t="array" ref="G2246">IF(F2246&lt;&gt;"",INDEX(tb_MainDatabase[Barcode],MATCH(F2246,tb_MainDatabase[Link],0)),"")</f>
        <v>8857128011850</v>
      </c>
      <c r="H2246" s="62" t="str">
        <f t="array" ref="H2246">IF(F2246&lt;&gt;"",INDEX(tb_MainDatabase[Grand],MATCH(F2246,tb_MainDatabase[Link],0)),"")</f>
        <v>EDP</v>
      </c>
      <c r="I2246" s="62" t="str">
        <f t="array" ref="I2246">IF(F2246&lt;&gt;"",INDEX(tb_MainDatabase[Size],MATCH(F2246,tb_MainDatabase[Link],0)),"")</f>
        <v>30 ml.</v>
      </c>
      <c r="J2246" s="65">
        <v>1.0</v>
      </c>
      <c r="K2246" s="57">
        <f t="array" ref="K2246">IF(F2246&lt;&gt;"",INDEX(tb_MainDatabase[ราคา],MATCH(F2246,tb_MainDatabase[Link],0)),"")*J2246</f>
        <v>1290</v>
      </c>
      <c r="L2246" s="65">
        <v>100.0</v>
      </c>
      <c r="M2246" s="57">
        <f t="shared" si="2"/>
        <v>1190</v>
      </c>
      <c r="N2246" s="75">
        <f t="shared" si="5"/>
        <v>1590</v>
      </c>
      <c r="O2246" s="77" t="s">
        <v>60</v>
      </c>
      <c r="P2246" s="78">
        <v>46173.0</v>
      </c>
      <c r="Q2246" s="80">
        <v>0.8173611111111111</v>
      </c>
      <c r="R2246" s="84" t="str">
        <f t="shared" si="4"/>
        <v>1780230974733617883</v>
      </c>
      <c r="S2246" s="48" t="s">
        <v>3605</v>
      </c>
      <c r="T2246" s="48" t="s">
        <v>67</v>
      </c>
    </row>
    <row r="2247" ht="22.5" customHeight="1">
      <c r="A2247" s="41" t="s">
        <v>1219</v>
      </c>
      <c r="B2247" s="44">
        <v>46173.0</v>
      </c>
      <c r="C2247" s="46" t="s">
        <v>1192</v>
      </c>
      <c r="D2247" s="48" t="s">
        <v>3604</v>
      </c>
      <c r="E2247" s="51">
        <v>2.02600000001003E14</v>
      </c>
      <c r="F2247" s="53" t="s">
        <v>94</v>
      </c>
      <c r="G2247" s="57">
        <f t="array" ref="G2247">IF(F2247&lt;&gt;"",INDEX(tb_MainDatabase[Barcode],MATCH(F2247,tb_MainDatabase[Link],0)),"")</f>
        <v>8857128012039</v>
      </c>
      <c r="H2247" s="62" t="str">
        <f t="array" ref="H2247">IF(F2247&lt;&gt;"",INDEX(tb_MainDatabase[Grand],MATCH(F2247,tb_MainDatabase[Link],0)),"")</f>
        <v>EDP</v>
      </c>
      <c r="I2247" s="62" t="str">
        <f t="array" ref="I2247">IF(F2247&lt;&gt;"",INDEX(tb_MainDatabase[Size],MATCH(F2247,tb_MainDatabase[Link],0)),"")</f>
        <v>10 ml.</v>
      </c>
      <c r="J2247" s="65">
        <v>1.0</v>
      </c>
      <c r="K2247" s="57">
        <f t="array" ref="K2247">IF(F2247&lt;&gt;"",INDEX(tb_MainDatabase[ราคา],MATCH(F2247,tb_MainDatabase[Link],0)),"")*J2247</f>
        <v>450</v>
      </c>
      <c r="L2247" s="65">
        <v>50.0</v>
      </c>
      <c r="M2247" s="57">
        <f t="shared" si="2"/>
        <v>400</v>
      </c>
      <c r="N2247" s="75">
        <f t="shared" si="5"/>
        <v>0</v>
      </c>
      <c r="O2247" s="77"/>
      <c r="P2247" s="107"/>
      <c r="Q2247" s="80"/>
      <c r="R2247" s="84">
        <f t="shared" si="4"/>
        <v>0</v>
      </c>
      <c r="S2247" s="84"/>
      <c r="T2247" s="84"/>
    </row>
    <row r="2248" ht="22.5" customHeight="1">
      <c r="A2248" s="41" t="s">
        <v>1219</v>
      </c>
      <c r="B2248" s="44">
        <v>46173.0</v>
      </c>
      <c r="C2248" s="46" t="s">
        <v>1192</v>
      </c>
      <c r="D2248" s="48" t="s">
        <v>3604</v>
      </c>
      <c r="E2248" s="51">
        <v>2.02600000001003E14</v>
      </c>
      <c r="F2248" s="53" t="s">
        <v>255</v>
      </c>
      <c r="G2248" s="57">
        <f t="array" ref="G2248">IF(F2248&lt;&gt;"",INDEX(tb_MainDatabase[Barcode],MATCH(F2248,tb_MainDatabase[Link],0)),"")</f>
        <v>8857128012047</v>
      </c>
      <c r="H2248" s="62" t="str">
        <f t="array" ref="H2248">IF(F2248&lt;&gt;"",INDEX(tb_MainDatabase[Grand],MATCH(F2248,tb_MainDatabase[Link],0)),"")</f>
        <v>EDP</v>
      </c>
      <c r="I2248" s="62" t="str">
        <f t="array" ref="I2248">IF(F2248&lt;&gt;"",INDEX(tb_MainDatabase[Size],MATCH(F2248,tb_MainDatabase[Link],0)),"")</f>
        <v>10 ml.</v>
      </c>
      <c r="J2248" s="65">
        <v>1.0</v>
      </c>
      <c r="K2248" s="57">
        <f t="array" ref="K2248">IF(F2248&lt;&gt;"",INDEX(tb_MainDatabase[ราคา],MATCH(F2248,tb_MainDatabase[Link],0)),"")*J2248</f>
        <v>450</v>
      </c>
      <c r="L2248" s="65">
        <v>450.0</v>
      </c>
      <c r="M2248" s="57">
        <f t="shared" si="2"/>
        <v>0</v>
      </c>
      <c r="N2248" s="75">
        <f t="shared" si="5"/>
        <v>0</v>
      </c>
      <c r="O2248" s="77"/>
      <c r="P2248" s="107"/>
      <c r="Q2248" s="80"/>
      <c r="R2248" s="84">
        <f t="shared" si="4"/>
        <v>0</v>
      </c>
      <c r="S2248" s="84"/>
      <c r="T2248" s="84"/>
    </row>
    <row r="2249" ht="22.5" customHeight="1">
      <c r="A2249" s="41" t="s">
        <v>1297</v>
      </c>
      <c r="B2249" s="44">
        <v>46174.0</v>
      </c>
      <c r="C2249" s="46" t="s">
        <v>1192</v>
      </c>
      <c r="D2249" s="48" t="s">
        <v>3606</v>
      </c>
      <c r="E2249" s="51">
        <v>2.02600000001004E14</v>
      </c>
      <c r="F2249" s="53" t="s">
        <v>45</v>
      </c>
      <c r="G2249" s="57">
        <f t="array" ref="G2249">IF(F2249&lt;&gt;"",INDEX(tb_MainDatabase[Barcode],MATCH(F2249,tb_MainDatabase[Link],0)),"")</f>
        <v>8857128011850</v>
      </c>
      <c r="H2249" s="62" t="str">
        <f t="array" ref="H2249">IF(F2249&lt;&gt;"",INDEX(tb_MainDatabase[Grand],MATCH(F2249,tb_MainDatabase[Link],0)),"")</f>
        <v>EDP</v>
      </c>
      <c r="I2249" s="62" t="str">
        <f t="array" ref="I2249">IF(F2249&lt;&gt;"",INDEX(tb_MainDatabase[Size],MATCH(F2249,tb_MainDatabase[Link],0)),"")</f>
        <v>30 ml.</v>
      </c>
      <c r="J2249" s="65">
        <v>1.0</v>
      </c>
      <c r="K2249" s="57">
        <f t="array" ref="K2249">IF(F2249&lt;&gt;"",INDEX(tb_MainDatabase[ราคา],MATCH(F2249,tb_MainDatabase[Link],0)),"")*J2249</f>
        <v>1290</v>
      </c>
      <c r="L2249" s="65">
        <v>100.0</v>
      </c>
      <c r="M2249" s="57">
        <f t="shared" si="2"/>
        <v>1190</v>
      </c>
      <c r="N2249" s="75">
        <f t="shared" si="5"/>
        <v>2380</v>
      </c>
      <c r="O2249" s="77" t="s">
        <v>60</v>
      </c>
      <c r="P2249" s="78">
        <v>46174.0</v>
      </c>
      <c r="Q2249" s="80">
        <v>0.4951388888888889</v>
      </c>
      <c r="R2249" s="84" t="str">
        <f t="shared" si="4"/>
        <v>1780289493730615498</v>
      </c>
      <c r="S2249" s="84"/>
      <c r="T2249" s="48" t="s">
        <v>67</v>
      </c>
    </row>
    <row r="2250" ht="22.5" customHeight="1">
      <c r="A2250" s="41" t="s">
        <v>1297</v>
      </c>
      <c r="B2250" s="44">
        <v>46174.0</v>
      </c>
      <c r="C2250" s="46" t="s">
        <v>1192</v>
      </c>
      <c r="D2250" s="48" t="s">
        <v>3606</v>
      </c>
      <c r="E2250" s="51">
        <v>2.02600000001004E14</v>
      </c>
      <c r="F2250" s="53" t="s">
        <v>451</v>
      </c>
      <c r="G2250" s="57">
        <f t="array" ref="G2250">IF(F2250&lt;&gt;"",INDEX(tb_MainDatabase[Barcode],MATCH(F2250,tb_MainDatabase[Link],0)),"")</f>
        <v>8857128011867</v>
      </c>
      <c r="H2250" s="62" t="str">
        <f t="array" ref="H2250">IF(F2250&lt;&gt;"",INDEX(tb_MainDatabase[Grand],MATCH(F2250,tb_MainDatabase[Link],0)),"")</f>
        <v>EDP</v>
      </c>
      <c r="I2250" s="62" t="str">
        <f t="array" ref="I2250">IF(F2250&lt;&gt;"",INDEX(tb_MainDatabase[Size],MATCH(F2250,tb_MainDatabase[Link],0)),"")</f>
        <v>30 ml.</v>
      </c>
      <c r="J2250" s="65">
        <v>1.0</v>
      </c>
      <c r="K2250" s="57">
        <f t="array" ref="K2250">IF(F2250&lt;&gt;"",INDEX(tb_MainDatabase[ราคา],MATCH(F2250,tb_MainDatabase[Link],0)),"")*J2250</f>
        <v>1290</v>
      </c>
      <c r="L2250" s="65">
        <v>100.0</v>
      </c>
      <c r="M2250" s="57">
        <f t="shared" si="2"/>
        <v>1190</v>
      </c>
      <c r="N2250" s="75">
        <f t="shared" si="5"/>
        <v>0</v>
      </c>
      <c r="O2250" s="77"/>
      <c r="P2250" s="107"/>
      <c r="Q2250" s="80"/>
      <c r="R2250" s="84">
        <f t="shared" si="4"/>
        <v>0</v>
      </c>
      <c r="S2250" s="84"/>
      <c r="T2250" s="84"/>
    </row>
    <row r="2251" ht="22.5" customHeight="1">
      <c r="A2251" s="41" t="s">
        <v>1297</v>
      </c>
      <c r="B2251" s="44">
        <v>46174.0</v>
      </c>
      <c r="C2251" s="46" t="s">
        <v>1192</v>
      </c>
      <c r="D2251" s="48" t="s">
        <v>3607</v>
      </c>
      <c r="E2251" s="51">
        <v>2.02600000001005E14</v>
      </c>
      <c r="F2251" s="53" t="s">
        <v>98</v>
      </c>
      <c r="G2251" s="57">
        <f t="array" ref="G2251">IF(F2251&lt;&gt;"",INDEX(tb_MainDatabase[Barcode],MATCH(F2251,tb_MainDatabase[Link],0)),"")</f>
        <v>8857128012027</v>
      </c>
      <c r="H2251" s="62" t="str">
        <f t="array" ref="H2251">IF(F2251&lt;&gt;"",INDEX(tb_MainDatabase[Grand],MATCH(F2251,tb_MainDatabase[Link],0)),"")</f>
        <v>EDP</v>
      </c>
      <c r="I2251" s="62" t="str">
        <f t="array" ref="I2251">IF(F2251&lt;&gt;"",INDEX(tb_MainDatabase[Size],MATCH(F2251,tb_MainDatabase[Link],0)),"")</f>
        <v>10 ml.</v>
      </c>
      <c r="J2251" s="65">
        <v>1.0</v>
      </c>
      <c r="K2251" s="57">
        <f t="array" ref="K2251">IF(F2251&lt;&gt;"",INDEX(tb_MainDatabase[ราคา],MATCH(F2251,tb_MainDatabase[Link],0)),"")*J2251</f>
        <v>450</v>
      </c>
      <c r="L2251" s="65">
        <v>450.0</v>
      </c>
      <c r="M2251" s="57">
        <f t="shared" si="2"/>
        <v>0</v>
      </c>
      <c r="N2251" s="75">
        <f t="shared" si="5"/>
        <v>0</v>
      </c>
      <c r="O2251" s="77"/>
      <c r="P2251" s="107"/>
      <c r="Q2251" s="80"/>
      <c r="R2251" s="84" t="str">
        <f t="shared" si="4"/>
        <v>1780289944652460138</v>
      </c>
      <c r="S2251" s="84"/>
      <c r="T2251" s="84"/>
    </row>
    <row r="2252" ht="22.5" customHeight="1">
      <c r="A2252" s="41" t="s">
        <v>1297</v>
      </c>
      <c r="B2252" s="44">
        <v>46174.0</v>
      </c>
      <c r="C2252" s="46" t="s">
        <v>1192</v>
      </c>
      <c r="D2252" s="48" t="s">
        <v>3608</v>
      </c>
      <c r="E2252" s="51">
        <v>2.02600000001007E14</v>
      </c>
      <c r="F2252" s="53" t="s">
        <v>206</v>
      </c>
      <c r="G2252" s="108">
        <f t="array" ref="G2252">IF(F2252&lt;&gt;"",INDEX(tb_MainDatabase[Barcode],MATCH(F2252,tb_MainDatabase[Link],0)),"")</f>
        <v>8857128012159</v>
      </c>
      <c r="H2252" s="62" t="str">
        <f t="array" ref="H2252">IF(F2252&lt;&gt;"",INDEX(tb_MainDatabase[Grand],MATCH(F2252,tb_MainDatabase[Link],0)),"")</f>
        <v>EDP</v>
      </c>
      <c r="I2252" s="62" t="str">
        <f t="array" ref="I2252">IF(F2252&lt;&gt;"",INDEX(tb_MainDatabase[Size],MATCH(F2252,tb_MainDatabase[Link],0)),"")</f>
        <v>30 ml.</v>
      </c>
      <c r="J2252" s="65">
        <v>2.0</v>
      </c>
      <c r="K2252" s="57">
        <f t="array" ref="K2252">IF(F2252&lt;&gt;"",INDEX(tb_MainDatabase[ราคา],MATCH(F2252,tb_MainDatabase[Link],0)),"")*J2252</f>
        <v>2580</v>
      </c>
      <c r="L2252" s="65">
        <v>100.0</v>
      </c>
      <c r="M2252" s="57">
        <f t="shared" si="2"/>
        <v>2380</v>
      </c>
      <c r="N2252" s="75">
        <f t="shared" si="5"/>
        <v>2380</v>
      </c>
      <c r="O2252" s="77" t="s">
        <v>370</v>
      </c>
      <c r="P2252" s="78">
        <v>46174.0</v>
      </c>
      <c r="Q2252" s="80">
        <v>0.5152777777777777</v>
      </c>
      <c r="R2252" s="84" t="str">
        <f t="shared" si="4"/>
        <v>1780291417531881768</v>
      </c>
      <c r="S2252" s="48" t="s">
        <v>3609</v>
      </c>
      <c r="T2252" s="48" t="s">
        <v>67</v>
      </c>
    </row>
    <row r="2253" ht="22.5" customHeight="1">
      <c r="A2253" s="41" t="s">
        <v>1297</v>
      </c>
      <c r="B2253" s="44">
        <v>46174.0</v>
      </c>
      <c r="C2253" s="46" t="s">
        <v>1192</v>
      </c>
      <c r="D2253" s="48" t="s">
        <v>3608</v>
      </c>
      <c r="E2253" s="51">
        <v>2.02600000001007E14</v>
      </c>
      <c r="F2253" s="53" t="s">
        <v>94</v>
      </c>
      <c r="G2253" s="57">
        <f t="array" ref="G2253">IF(F2253&lt;&gt;"",INDEX(tb_MainDatabase[Barcode],MATCH(F2253,tb_MainDatabase[Link],0)),"")</f>
        <v>8857128012039</v>
      </c>
      <c r="H2253" s="62" t="str">
        <f t="array" ref="H2253">IF(F2253&lt;&gt;"",INDEX(tb_MainDatabase[Grand],MATCH(F2253,tb_MainDatabase[Link],0)),"")</f>
        <v>EDP</v>
      </c>
      <c r="I2253" s="62" t="str">
        <f t="array" ref="I2253">IF(F2253&lt;&gt;"",INDEX(tb_MainDatabase[Size],MATCH(F2253,tb_MainDatabase[Link],0)),"")</f>
        <v>10 ml.</v>
      </c>
      <c r="J2253" s="65">
        <v>1.0</v>
      </c>
      <c r="K2253" s="57">
        <f t="array" ref="K2253">IF(F2253&lt;&gt;"",INDEX(tb_MainDatabase[ราคา],MATCH(F2253,tb_MainDatabase[Link],0)),"")*J2253</f>
        <v>450</v>
      </c>
      <c r="L2253" s="65">
        <v>450.0</v>
      </c>
      <c r="M2253" s="57">
        <f t="shared" si="2"/>
        <v>0</v>
      </c>
      <c r="N2253" s="75">
        <f t="shared" si="5"/>
        <v>0</v>
      </c>
      <c r="O2253" s="77"/>
      <c r="P2253" s="107"/>
      <c r="Q2253" s="80"/>
      <c r="R2253" s="84">
        <f t="shared" si="4"/>
        <v>0</v>
      </c>
      <c r="S2253" s="84"/>
    </row>
    <row r="2254" ht="22.5" customHeight="1">
      <c r="A2254" s="41" t="s">
        <v>1297</v>
      </c>
      <c r="B2254" s="44">
        <v>46174.0</v>
      </c>
      <c r="C2254" s="46" t="s">
        <v>1192</v>
      </c>
      <c r="D2254" s="48" t="s">
        <v>3610</v>
      </c>
      <c r="E2254" s="51">
        <v>2.02600000001008E14</v>
      </c>
      <c r="F2254" s="53" t="s">
        <v>141</v>
      </c>
      <c r="G2254" s="57">
        <f t="array" ref="G2254">IF(F2254&lt;&gt;"",INDEX(tb_MainDatabase[Barcode],MATCH(F2254,tb_MainDatabase[Link],0)),"")</f>
        <v>8857128012037</v>
      </c>
      <c r="H2254" s="62" t="str">
        <f t="array" ref="H2254">IF(F2254&lt;&gt;"",INDEX(tb_MainDatabase[Grand],MATCH(F2254,tb_MainDatabase[Link],0)),"")</f>
        <v>EDP</v>
      </c>
      <c r="I2254" s="62" t="str">
        <f t="array" ref="I2254">IF(F2254&lt;&gt;"",INDEX(tb_MainDatabase[Size],MATCH(F2254,tb_MainDatabase[Link],0)),"")</f>
        <v>10 ml.</v>
      </c>
      <c r="J2254" s="65">
        <v>1.0</v>
      </c>
      <c r="K2254" s="57">
        <f t="array" ref="K2254">IF(F2254&lt;&gt;"",INDEX(tb_MainDatabase[ราคา],MATCH(F2254,tb_MainDatabase[Link],0)),"")*J2254</f>
        <v>450</v>
      </c>
      <c r="L2254" s="65">
        <v>50.0</v>
      </c>
      <c r="M2254" s="57">
        <f t="shared" si="2"/>
        <v>400</v>
      </c>
      <c r="N2254" s="75">
        <f t="shared" si="5"/>
        <v>400</v>
      </c>
      <c r="O2254" s="77" t="s">
        <v>60</v>
      </c>
      <c r="P2254" s="78">
        <v>46174.0</v>
      </c>
      <c r="Q2254" s="80">
        <v>0.5986111111111111</v>
      </c>
      <c r="R2254" s="84" t="str">
        <f t="shared" si="4"/>
        <v>1780298542825399828</v>
      </c>
      <c r="S2254" s="84"/>
      <c r="T2254" s="48" t="s">
        <v>67</v>
      </c>
    </row>
    <row r="2255" ht="22.5" customHeight="1">
      <c r="A2255" s="41" t="s">
        <v>1297</v>
      </c>
      <c r="B2255" s="44">
        <v>46174.0</v>
      </c>
      <c r="C2255" s="46" t="s">
        <v>1192</v>
      </c>
      <c r="D2255" s="48" t="s">
        <v>3611</v>
      </c>
      <c r="E2255" s="51">
        <v>2.02600000001009E14</v>
      </c>
      <c r="F2255" s="53" t="s">
        <v>124</v>
      </c>
      <c r="G2255" s="108">
        <f t="array" ref="G2255">IF(F2255&lt;&gt;"",INDEX(tb_MainDatabase[Barcode],MATCH(F2255,tb_MainDatabase[Link],0)),"")</f>
        <v>8857128012166</v>
      </c>
      <c r="H2255" s="62" t="str">
        <f t="array" ref="H2255">IF(F2255&lt;&gt;"",INDEX(tb_MainDatabase[Grand],MATCH(F2255,tb_MainDatabase[Link],0)),"")</f>
        <v>EDP</v>
      </c>
      <c r="I2255" s="62" t="str">
        <f t="array" ref="I2255">IF(F2255&lt;&gt;"",INDEX(tb_MainDatabase[Size],MATCH(F2255,tb_MainDatabase[Link],0)),"")</f>
        <v>10 ml.</v>
      </c>
      <c r="J2255" s="65">
        <v>1.0</v>
      </c>
      <c r="K2255" s="57">
        <f t="array" ref="K2255">IF(F2255&lt;&gt;"",INDEX(tb_MainDatabase[ราคา],MATCH(F2255,tb_MainDatabase[Link],0)),"")*J2255</f>
        <v>450</v>
      </c>
      <c r="L2255" s="65">
        <v>50.0</v>
      </c>
      <c r="M2255" s="57">
        <f t="shared" si="2"/>
        <v>400</v>
      </c>
      <c r="N2255" s="75">
        <f t="shared" si="5"/>
        <v>400</v>
      </c>
      <c r="O2255" s="77" t="s">
        <v>370</v>
      </c>
      <c r="P2255" s="78">
        <v>46174.0</v>
      </c>
      <c r="Q2255" s="80">
        <v>0.6270833333333333</v>
      </c>
      <c r="R2255" s="84" t="str">
        <f t="shared" si="4"/>
        <v>1780300944665135847</v>
      </c>
      <c r="S2255" s="48" t="s">
        <v>3609</v>
      </c>
      <c r="T2255" s="48" t="s">
        <v>67</v>
      </c>
    </row>
    <row r="2256" ht="22.5" customHeight="1">
      <c r="A2256" s="41" t="s">
        <v>1297</v>
      </c>
      <c r="B2256" s="44">
        <v>46174.0</v>
      </c>
      <c r="C2256" s="46" t="s">
        <v>1192</v>
      </c>
      <c r="D2256" s="48" t="s">
        <v>3612</v>
      </c>
      <c r="E2256" s="51">
        <v>2.0260000000101E14</v>
      </c>
      <c r="F2256" s="53" t="s">
        <v>141</v>
      </c>
      <c r="G2256" s="57">
        <f t="array" ref="G2256">IF(F2256&lt;&gt;"",INDEX(tb_MainDatabase[Barcode],MATCH(F2256,tb_MainDatabase[Link],0)),"")</f>
        <v>8857128012037</v>
      </c>
      <c r="H2256" s="62" t="str">
        <f t="array" ref="H2256">IF(F2256&lt;&gt;"",INDEX(tb_MainDatabase[Grand],MATCH(F2256,tb_MainDatabase[Link],0)),"")</f>
        <v>EDP</v>
      </c>
      <c r="I2256" s="62" t="str">
        <f t="array" ref="I2256">IF(F2256&lt;&gt;"",INDEX(tb_MainDatabase[Size],MATCH(F2256,tb_MainDatabase[Link],0)),"")</f>
        <v>10 ml.</v>
      </c>
      <c r="J2256" s="65">
        <v>1.0</v>
      </c>
      <c r="K2256" s="57">
        <f t="array" ref="K2256">IF(F2256&lt;&gt;"",INDEX(tb_MainDatabase[ราคา],MATCH(F2256,tb_MainDatabase[Link],0)),"")*J2256</f>
        <v>450</v>
      </c>
      <c r="L2256" s="65">
        <v>50.0</v>
      </c>
      <c r="M2256" s="57">
        <f t="shared" si="2"/>
        <v>400</v>
      </c>
      <c r="N2256" s="75">
        <f t="shared" si="5"/>
        <v>400</v>
      </c>
      <c r="O2256" s="77" t="s">
        <v>60</v>
      </c>
      <c r="P2256" s="78">
        <v>46174.0</v>
      </c>
      <c r="Q2256" s="80">
        <v>0.6284722222222222</v>
      </c>
      <c r="R2256" s="84" t="str">
        <f t="shared" si="4"/>
        <v>1780301106087263856</v>
      </c>
      <c r="S2256" s="84"/>
      <c r="T2256" s="48" t="s">
        <v>67</v>
      </c>
    </row>
    <row r="2257" ht="22.5" customHeight="1">
      <c r="A2257" s="41" t="s">
        <v>1297</v>
      </c>
      <c r="B2257" s="44">
        <v>46174.0</v>
      </c>
      <c r="C2257" s="46" t="s">
        <v>1192</v>
      </c>
      <c r="D2257" s="48" t="s">
        <v>3613</v>
      </c>
      <c r="E2257" s="51">
        <v>2.02600000001011E14</v>
      </c>
      <c r="F2257" s="53" t="s">
        <v>252</v>
      </c>
      <c r="G2257" s="57">
        <f t="array" ref="G2257">IF(F2257&lt;&gt;"",INDEX(tb_MainDatabase[Barcode],MATCH(F2257,tb_MainDatabase[Link],0)),"")</f>
        <v>8857128012035</v>
      </c>
      <c r="H2257" s="62" t="str">
        <f t="array" ref="H2257">IF(F2257&lt;&gt;"",INDEX(tb_MainDatabase[Grand],MATCH(F2257,tb_MainDatabase[Link],0)),"")</f>
        <v>EDP</v>
      </c>
      <c r="I2257" s="62" t="str">
        <f t="array" ref="I2257">IF(F2257&lt;&gt;"",INDEX(tb_MainDatabase[Size],MATCH(F2257,tb_MainDatabase[Link],0)),"")</f>
        <v>10 ml.</v>
      </c>
      <c r="J2257" s="65">
        <v>1.0</v>
      </c>
      <c r="K2257" s="57">
        <f t="array" ref="K2257">IF(F2257&lt;&gt;"",INDEX(tb_MainDatabase[ราคา],MATCH(F2257,tb_MainDatabase[Link],0)),"")*J2257</f>
        <v>450</v>
      </c>
      <c r="L2257" s="65">
        <v>50.0</v>
      </c>
      <c r="M2257" s="57">
        <f t="shared" si="2"/>
        <v>400</v>
      </c>
      <c r="N2257" s="75">
        <f t="shared" si="5"/>
        <v>400</v>
      </c>
      <c r="O2257" s="77" t="s">
        <v>133</v>
      </c>
      <c r="P2257" s="78">
        <v>46174.0</v>
      </c>
      <c r="Q2257" s="80">
        <v>0.6805555555555556</v>
      </c>
      <c r="R2257" s="84" t="str">
        <f t="shared" si="4"/>
        <v>1780305634747431304</v>
      </c>
      <c r="S2257" s="84"/>
      <c r="T2257" s="48" t="s">
        <v>61</v>
      </c>
    </row>
    <row r="2258" ht="22.5" customHeight="1">
      <c r="A2258" s="41" t="s">
        <v>1297</v>
      </c>
      <c r="B2258" s="44">
        <v>46174.0</v>
      </c>
      <c r="C2258" s="46" t="s">
        <v>1192</v>
      </c>
      <c r="D2258" s="48" t="s">
        <v>3614</v>
      </c>
      <c r="E2258" s="51">
        <v>2.02600000001012E14</v>
      </c>
      <c r="F2258" s="53" t="s">
        <v>407</v>
      </c>
      <c r="G2258" s="57">
        <f t="array" ref="G2258">IF(F2258&lt;&gt;"",INDEX(tb_MainDatabase[Barcode],MATCH(F2258,tb_MainDatabase[Link],0)),"")</f>
        <v>8857128011997</v>
      </c>
      <c r="H2258" s="62" t="str">
        <f t="array" ref="H2258">IF(F2258&lt;&gt;"",INDEX(tb_MainDatabase[Grand],MATCH(F2258,tb_MainDatabase[Link],0)),"")</f>
        <v>EDP</v>
      </c>
      <c r="I2258" s="62" t="str">
        <f t="array" ref="I2258">IF(F2258&lt;&gt;"",INDEX(tb_MainDatabase[Size],MATCH(F2258,tb_MainDatabase[Link],0)),"")</f>
        <v>30 ml.</v>
      </c>
      <c r="J2258" s="65">
        <v>1.0</v>
      </c>
      <c r="K2258" s="57">
        <f t="array" ref="K2258">IF(F2258&lt;&gt;"",INDEX(tb_MainDatabase[ราคา],MATCH(F2258,tb_MainDatabase[Link],0)),"")*J2258</f>
        <v>1290</v>
      </c>
      <c r="L2258" s="65">
        <v>100.0</v>
      </c>
      <c r="M2258" s="57">
        <f t="shared" si="2"/>
        <v>1190</v>
      </c>
      <c r="N2258" s="75">
        <f t="shared" si="5"/>
        <v>1790</v>
      </c>
      <c r="O2258" s="77" t="s">
        <v>370</v>
      </c>
      <c r="P2258" s="78">
        <v>46174.0</v>
      </c>
      <c r="Q2258" s="80">
        <v>0.7645833333333333</v>
      </c>
      <c r="R2258" s="84" t="str">
        <f t="shared" si="4"/>
        <v>1780312742246807423</v>
      </c>
      <c r="S2258" s="48" t="s">
        <v>3609</v>
      </c>
      <c r="T2258" s="48" t="s">
        <v>61</v>
      </c>
    </row>
    <row r="2259" ht="22.5" customHeight="1">
      <c r="A2259" s="41" t="s">
        <v>1297</v>
      </c>
      <c r="B2259" s="44">
        <v>46174.0</v>
      </c>
      <c r="C2259" s="46" t="s">
        <v>1192</v>
      </c>
      <c r="D2259" s="48" t="s">
        <v>3614</v>
      </c>
      <c r="E2259" s="51">
        <v>2.02600000001012E14</v>
      </c>
      <c r="F2259" s="53" t="s">
        <v>180</v>
      </c>
      <c r="G2259" s="57">
        <f t="array" ref="G2259">IF(F2259&lt;&gt;"",INDEX(tb_MainDatabase[Barcode],MATCH(F2259,tb_MainDatabase[Link],0)),"")</f>
        <v>8857128012108</v>
      </c>
      <c r="H2259" s="62" t="str">
        <f t="array" ref="H2259">IF(F2259&lt;&gt;"",INDEX(tb_MainDatabase[Grand],MATCH(F2259,tb_MainDatabase[Link],0)),"")</f>
        <v>EDP+</v>
      </c>
      <c r="I2259" s="62" t="str">
        <f t="array" ref="I2259">IF(F2259&lt;&gt;"",INDEX(tb_MainDatabase[Size],MATCH(F2259,tb_MainDatabase[Link],0)),"")</f>
        <v>10 ml.</v>
      </c>
      <c r="J2259" s="65">
        <v>1.0</v>
      </c>
      <c r="K2259" s="57">
        <f t="array" ref="K2259">IF(F2259&lt;&gt;"",INDEX(tb_MainDatabase[ราคา],MATCH(F2259,tb_MainDatabase[Link],0)),"")*J2259</f>
        <v>650</v>
      </c>
      <c r="L2259" s="65">
        <v>50.0</v>
      </c>
      <c r="M2259" s="57">
        <f t="shared" si="2"/>
        <v>600</v>
      </c>
      <c r="N2259" s="75">
        <f t="shared" si="5"/>
        <v>0</v>
      </c>
      <c r="O2259" s="77"/>
      <c r="P2259" s="78"/>
      <c r="Q2259" s="80"/>
      <c r="R2259" s="84">
        <f t="shared" si="4"/>
        <v>0</v>
      </c>
      <c r="S2259" s="84"/>
      <c r="T2259" s="84"/>
    </row>
    <row r="2260" ht="22.5" customHeight="1">
      <c r="A2260" s="41" t="s">
        <v>1297</v>
      </c>
      <c r="B2260" s="44">
        <v>46174.0</v>
      </c>
      <c r="C2260" s="46" t="s">
        <v>1192</v>
      </c>
      <c r="D2260" s="48" t="s">
        <v>3614</v>
      </c>
      <c r="E2260" s="51">
        <v>2.02600000001012E14</v>
      </c>
      <c r="F2260" s="53" t="s">
        <v>129</v>
      </c>
      <c r="G2260" s="57">
        <f t="array" ref="G2260">IF(F2260&lt;&gt;"",INDEX(tb_MainDatabase[Barcode],MATCH(F2260,tb_MainDatabase[Link],0)),"")</f>
        <v>8857128012034</v>
      </c>
      <c r="H2260" s="62" t="str">
        <f t="array" ref="H2260">IF(F2260&lt;&gt;"",INDEX(tb_MainDatabase[Grand],MATCH(F2260,tb_MainDatabase[Link],0)),"")</f>
        <v>EDP</v>
      </c>
      <c r="I2260" s="62" t="str">
        <f t="array" ref="I2260">IF(F2260&lt;&gt;"",INDEX(tb_MainDatabase[Size],MATCH(F2260,tb_MainDatabase[Link],0)),"")</f>
        <v>10 ml.</v>
      </c>
      <c r="J2260" s="65">
        <v>1.0</v>
      </c>
      <c r="K2260" s="57">
        <f t="array" ref="K2260">IF(F2260&lt;&gt;"",INDEX(tb_MainDatabase[ราคา],MATCH(F2260,tb_MainDatabase[Link],0)),"")*J2260</f>
        <v>450</v>
      </c>
      <c r="L2260" s="65">
        <v>450.0</v>
      </c>
      <c r="M2260" s="57">
        <f t="shared" si="2"/>
        <v>0</v>
      </c>
      <c r="N2260" s="75">
        <f t="shared" si="5"/>
        <v>0</v>
      </c>
      <c r="O2260" s="77"/>
      <c r="P2260" s="107"/>
      <c r="Q2260" s="80"/>
      <c r="R2260" s="84">
        <f t="shared" si="4"/>
        <v>0</v>
      </c>
      <c r="S2260" s="84"/>
      <c r="T2260" s="84"/>
    </row>
    <row r="2261" ht="22.5" customHeight="1">
      <c r="A2261" s="41" t="s">
        <v>1297</v>
      </c>
      <c r="B2261" s="44">
        <v>46174.0</v>
      </c>
      <c r="C2261" s="46" t="s">
        <v>1192</v>
      </c>
      <c r="D2261" s="48" t="s">
        <v>3615</v>
      </c>
      <c r="E2261" s="51">
        <v>2.02600000001013E14</v>
      </c>
      <c r="F2261" s="53" t="s">
        <v>206</v>
      </c>
      <c r="G2261" s="108">
        <f t="array" ref="G2261">IF(F2261&lt;&gt;"",INDEX(tb_MainDatabase[Barcode],MATCH(F2261,tb_MainDatabase[Link],0)),"")</f>
        <v>8857128012159</v>
      </c>
      <c r="H2261" s="62" t="str">
        <f t="array" ref="H2261">IF(F2261&lt;&gt;"",INDEX(tb_MainDatabase[Grand],MATCH(F2261,tb_MainDatabase[Link],0)),"")</f>
        <v>EDP</v>
      </c>
      <c r="I2261" s="62" t="str">
        <f t="array" ref="I2261">IF(F2261&lt;&gt;"",INDEX(tb_MainDatabase[Size],MATCH(F2261,tb_MainDatabase[Link],0)),"")</f>
        <v>30 ml.</v>
      </c>
      <c r="J2261" s="65">
        <v>1.0</v>
      </c>
      <c r="K2261" s="57">
        <f t="array" ref="K2261">IF(F2261&lt;&gt;"",INDEX(tb_MainDatabase[ราคา],MATCH(F2261,tb_MainDatabase[Link],0)),"")*J2261</f>
        <v>1290</v>
      </c>
      <c r="L2261" s="65">
        <v>100.0</v>
      </c>
      <c r="M2261" s="57">
        <f t="shared" si="2"/>
        <v>1190</v>
      </c>
      <c r="N2261" s="75">
        <f t="shared" si="5"/>
        <v>1190</v>
      </c>
      <c r="O2261" s="77" t="s">
        <v>370</v>
      </c>
      <c r="P2261" s="78">
        <v>46174.0</v>
      </c>
      <c r="Q2261" s="80">
        <v>0.7701388888888889</v>
      </c>
      <c r="R2261" s="84" t="str">
        <f t="shared" si="4"/>
        <v>1780313237106690505</v>
      </c>
      <c r="S2261" s="48" t="s">
        <v>3609</v>
      </c>
      <c r="T2261" s="48" t="s">
        <v>67</v>
      </c>
    </row>
    <row r="2262" ht="22.5" customHeight="1">
      <c r="A2262" s="41" t="s">
        <v>1297</v>
      </c>
      <c r="B2262" s="44">
        <v>46174.0</v>
      </c>
      <c r="C2262" s="46" t="s">
        <v>1192</v>
      </c>
      <c r="D2262" s="48" t="s">
        <v>3615</v>
      </c>
      <c r="E2262" s="51">
        <v>2.02600000001013E14</v>
      </c>
      <c r="F2262" s="53" t="s">
        <v>3395</v>
      </c>
      <c r="G2262" s="108">
        <f t="array" ref="G2262">IF(F2262&lt;&gt;"",INDEX(tb_MainDatabase[Barcode],MATCH(F2262,tb_MainDatabase[Link],0)),"")</f>
        <v>8857128012161</v>
      </c>
      <c r="H2262" s="62" t="str">
        <f t="array" ref="H2262">IF(F2262&lt;&gt;"",INDEX(tb_MainDatabase[Grand],MATCH(F2262,tb_MainDatabase[Link],0)),"")</f>
        <v>EDP</v>
      </c>
      <c r="I2262" s="62" t="str">
        <f t="array" ref="I2262">IF(F2262&lt;&gt;"",INDEX(tb_MainDatabase[Size],MATCH(F2262,tb_MainDatabase[Link],0)),"")</f>
        <v>4 ml.</v>
      </c>
      <c r="J2262" s="65">
        <v>1.0</v>
      </c>
      <c r="K2262" s="57">
        <f t="array" ref="K2262">IF(F2262&lt;&gt;"",INDEX(tb_MainDatabase[ราคา],MATCH(F2262,tb_MainDatabase[Link],0)),"")*J2262</f>
        <v>179</v>
      </c>
      <c r="L2262" s="65">
        <v>179.0</v>
      </c>
      <c r="M2262" s="57">
        <f t="shared" si="2"/>
        <v>0</v>
      </c>
      <c r="N2262" s="75">
        <f t="shared" si="5"/>
        <v>0</v>
      </c>
      <c r="O2262" s="77"/>
      <c r="P2262" s="107"/>
      <c r="Q2262" s="80"/>
      <c r="R2262" s="84">
        <f t="shared" si="4"/>
        <v>0</v>
      </c>
      <c r="S2262" s="84"/>
      <c r="T2262" s="84"/>
    </row>
    <row r="2263" ht="22.5" customHeight="1">
      <c r="A2263" s="41" t="s">
        <v>1297</v>
      </c>
      <c r="B2263" s="44">
        <v>46174.0</v>
      </c>
      <c r="C2263" s="46" t="s">
        <v>1192</v>
      </c>
      <c r="D2263" s="48" t="s">
        <v>3616</v>
      </c>
      <c r="E2263" s="51">
        <v>2.02600000001014E14</v>
      </c>
      <c r="F2263" s="53" t="s">
        <v>451</v>
      </c>
      <c r="G2263" s="57">
        <f t="array" ref="G2263">IF(F2263&lt;&gt;"",INDEX(tb_MainDatabase[Barcode],MATCH(F2263,tb_MainDatabase[Link],0)),"")</f>
        <v>8857128011867</v>
      </c>
      <c r="H2263" s="62" t="str">
        <f t="array" ref="H2263">IF(F2263&lt;&gt;"",INDEX(tb_MainDatabase[Grand],MATCH(F2263,tb_MainDatabase[Link],0)),"")</f>
        <v>EDP</v>
      </c>
      <c r="I2263" s="62" t="str">
        <f t="array" ref="I2263">IF(F2263&lt;&gt;"",INDEX(tb_MainDatabase[Size],MATCH(F2263,tb_MainDatabase[Link],0)),"")</f>
        <v>30 ml.</v>
      </c>
      <c r="J2263" s="65">
        <v>1.0</v>
      </c>
      <c r="K2263" s="57">
        <f t="array" ref="K2263">IF(F2263&lt;&gt;"",INDEX(tb_MainDatabase[ราคา],MATCH(F2263,tb_MainDatabase[Link],0)),"")*J2263</f>
        <v>1290</v>
      </c>
      <c r="L2263" s="65">
        <v>100.0</v>
      </c>
      <c r="M2263" s="57">
        <f t="shared" si="2"/>
        <v>1190</v>
      </c>
      <c r="N2263" s="75">
        <f t="shared" si="5"/>
        <v>1190</v>
      </c>
      <c r="O2263" s="77" t="s">
        <v>133</v>
      </c>
      <c r="P2263" s="78">
        <v>46174.0</v>
      </c>
      <c r="Q2263" s="80">
        <v>0.8229166666666666</v>
      </c>
      <c r="R2263" s="84" t="str">
        <f t="shared" si="4"/>
        <v>1780317928780755668</v>
      </c>
      <c r="S2263" s="84"/>
      <c r="T2263" s="48" t="s">
        <v>67</v>
      </c>
    </row>
    <row r="2264" ht="22.5" customHeight="1">
      <c r="A2264" s="41" t="s">
        <v>1297</v>
      </c>
      <c r="B2264" s="44">
        <v>46174.0</v>
      </c>
      <c r="C2264" s="46" t="s">
        <v>1192</v>
      </c>
      <c r="D2264" s="48" t="s">
        <v>3616</v>
      </c>
      <c r="E2264" s="51">
        <v>2.02600000001014E14</v>
      </c>
      <c r="F2264" s="53" t="s">
        <v>1510</v>
      </c>
      <c r="G2264" s="57">
        <f t="array" ref="G2264">IF(F2264&lt;&gt;"",INDEX(tb_MainDatabase[Barcode],MATCH(F2264,tb_MainDatabase[Link],0)),"")</f>
        <v>8857128012063</v>
      </c>
      <c r="H2264" s="62" t="str">
        <f t="array" ref="H2264">IF(F2264&lt;&gt;"",INDEX(tb_MainDatabase[Grand],MATCH(F2264,tb_MainDatabase[Link],0)),"")</f>
        <v>EDP</v>
      </c>
      <c r="I2264" s="62" t="str">
        <f t="array" ref="I2264">IF(F2264&lt;&gt;"",INDEX(tb_MainDatabase[Size],MATCH(F2264,tb_MainDatabase[Link],0)),"")</f>
        <v>4 ml.</v>
      </c>
      <c r="J2264" s="65">
        <v>1.0</v>
      </c>
      <c r="K2264" s="57">
        <f t="array" ref="K2264">IF(F2264&lt;&gt;"",INDEX(tb_MainDatabase[ราคา],MATCH(F2264,tb_MainDatabase[Link],0)),"")*J2264</f>
        <v>179</v>
      </c>
      <c r="L2264" s="65">
        <v>179.0</v>
      </c>
      <c r="M2264" s="57">
        <f t="shared" si="2"/>
        <v>0</v>
      </c>
      <c r="N2264" s="75">
        <f t="shared" si="5"/>
        <v>0</v>
      </c>
      <c r="O2264" s="77"/>
      <c r="P2264" s="107"/>
      <c r="Q2264" s="80"/>
      <c r="R2264" s="84">
        <f t="shared" si="4"/>
        <v>0</v>
      </c>
      <c r="S2264" s="84"/>
      <c r="T2264" s="84"/>
    </row>
    <row r="2265" ht="22.5" customHeight="1">
      <c r="A2265" s="41" t="s">
        <v>1297</v>
      </c>
      <c r="B2265" s="44">
        <v>46174.0</v>
      </c>
      <c r="C2265" s="46" t="s">
        <v>1192</v>
      </c>
      <c r="D2265" s="48" t="s">
        <v>3617</v>
      </c>
      <c r="E2265" s="51">
        <v>2.02600000001015E14</v>
      </c>
      <c r="F2265" s="53" t="s">
        <v>216</v>
      </c>
      <c r="G2265" s="57">
        <f t="array" ref="G2265">IF(F2265&lt;&gt;"",INDEX(tb_MainDatabase[Barcode],MATCH(F2265,tb_MainDatabase[Link],0)),"")</f>
        <v>8857128011522</v>
      </c>
      <c r="H2265" s="62" t="str">
        <f t="array" ref="H2265">IF(F2265&lt;&gt;"",INDEX(tb_MainDatabase[Grand],MATCH(F2265,tb_MainDatabase[Link],0)),"")</f>
        <v>EDP</v>
      </c>
      <c r="I2265" s="62" t="str">
        <f t="array" ref="I2265">IF(F2265&lt;&gt;"",INDEX(tb_MainDatabase[Size],MATCH(F2265,tb_MainDatabase[Link],0)),"")</f>
        <v>50 ml.</v>
      </c>
      <c r="J2265" s="65">
        <v>1.0</v>
      </c>
      <c r="K2265" s="57">
        <f t="array" ref="K2265">IF(F2265&lt;&gt;"",INDEX(tb_MainDatabase[ราคา],MATCH(F2265,tb_MainDatabase[Link],0)),"")*J2265</f>
        <v>1890</v>
      </c>
      <c r="L2265" s="65">
        <v>200.0</v>
      </c>
      <c r="M2265" s="57">
        <f t="shared" si="2"/>
        <v>1690</v>
      </c>
      <c r="N2265" s="75">
        <f t="shared" si="5"/>
        <v>1690</v>
      </c>
      <c r="O2265" s="77" t="s">
        <v>133</v>
      </c>
      <c r="P2265" s="78">
        <v>46174.0</v>
      </c>
      <c r="Q2265" s="80">
        <v>0.8923611111111112</v>
      </c>
      <c r="R2265" s="84" t="str">
        <f t="shared" si="4"/>
        <v>1780323884359263307</v>
      </c>
      <c r="S2265" s="84"/>
      <c r="T2265" s="48" t="s">
        <v>67</v>
      </c>
    </row>
    <row r="2266" ht="22.5" customHeight="1">
      <c r="A2266" s="41" t="s">
        <v>1297</v>
      </c>
      <c r="B2266" s="44">
        <v>46174.0</v>
      </c>
      <c r="C2266" s="46" t="s">
        <v>1192</v>
      </c>
      <c r="D2266" s="48" t="s">
        <v>3617</v>
      </c>
      <c r="E2266" s="51">
        <v>2.02600000001015E14</v>
      </c>
      <c r="F2266" s="53" t="s">
        <v>255</v>
      </c>
      <c r="G2266" s="57">
        <f t="array" ref="G2266">IF(F2266&lt;&gt;"",INDEX(tb_MainDatabase[Barcode],MATCH(F2266,tb_MainDatabase[Link],0)),"")</f>
        <v>8857128012047</v>
      </c>
      <c r="H2266" s="62" t="str">
        <f t="array" ref="H2266">IF(F2266&lt;&gt;"",INDEX(tb_MainDatabase[Grand],MATCH(F2266,tb_MainDatabase[Link],0)),"")</f>
        <v>EDP</v>
      </c>
      <c r="I2266" s="62" t="str">
        <f t="array" ref="I2266">IF(F2266&lt;&gt;"",INDEX(tb_MainDatabase[Size],MATCH(F2266,tb_MainDatabase[Link],0)),"")</f>
        <v>10 ml.</v>
      </c>
      <c r="J2266" s="65">
        <v>1.0</v>
      </c>
      <c r="K2266" s="57">
        <f t="array" ref="K2266">IF(F2266&lt;&gt;"",INDEX(tb_MainDatabase[ราคา],MATCH(F2266,tb_MainDatabase[Link],0)),"")*J2266</f>
        <v>450</v>
      </c>
      <c r="L2266" s="65">
        <v>450.0</v>
      </c>
      <c r="M2266" s="57">
        <f t="shared" si="2"/>
        <v>0</v>
      </c>
      <c r="N2266" s="75">
        <f t="shared" si="5"/>
        <v>0</v>
      </c>
      <c r="O2266" s="77"/>
      <c r="P2266" s="107"/>
      <c r="Q2266" s="80"/>
      <c r="R2266" s="84">
        <f t="shared" si="4"/>
        <v>0</v>
      </c>
      <c r="S2266" s="84"/>
      <c r="T2266" s="84"/>
    </row>
    <row r="2267" ht="22.5" customHeight="1">
      <c r="A2267" s="41" t="s">
        <v>1297</v>
      </c>
      <c r="B2267" s="44">
        <v>46175.0</v>
      </c>
      <c r="C2267" s="46" t="s">
        <v>1192</v>
      </c>
      <c r="D2267" s="48" t="s">
        <v>3618</v>
      </c>
      <c r="E2267" s="51">
        <v>2.02600000001017E14</v>
      </c>
      <c r="F2267" s="53" t="s">
        <v>1110</v>
      </c>
      <c r="G2267" s="57">
        <f t="array" ref="G2267">IF(F2267&lt;&gt;"",INDEX(tb_MainDatabase[Barcode],MATCH(F2267,tb_MainDatabase[Link],0)),"")</f>
        <v>8857128012145</v>
      </c>
      <c r="H2267" s="62" t="str">
        <f t="array" ref="H2267">IF(F2267&lt;&gt;"",INDEX(tb_MainDatabase[Grand],MATCH(F2267,tb_MainDatabase[Link],0)),"")</f>
        <v>EDP</v>
      </c>
      <c r="I2267" s="62" t="str">
        <f t="array" ref="I2267">IF(F2267&lt;&gt;"",INDEX(tb_MainDatabase[Size],MATCH(F2267,tb_MainDatabase[Link],0)),"")</f>
        <v>30 ml.</v>
      </c>
      <c r="J2267" s="65">
        <v>1.0</v>
      </c>
      <c r="K2267" s="57">
        <f t="array" ref="K2267">IF(F2267&lt;&gt;"",INDEX(tb_MainDatabase[ราคา],MATCH(F2267,tb_MainDatabase[Link],0)),"")*J2267</f>
        <v>1290</v>
      </c>
      <c r="L2267" s="65">
        <v>100.0</v>
      </c>
      <c r="M2267" s="57">
        <f t="shared" si="2"/>
        <v>1190</v>
      </c>
      <c r="N2267" s="75">
        <f t="shared" si="5"/>
        <v>1590</v>
      </c>
      <c r="O2267" s="77" t="s">
        <v>60</v>
      </c>
      <c r="P2267" s="78">
        <v>46175.0</v>
      </c>
      <c r="Q2267" s="80">
        <v>0.5388888888888889</v>
      </c>
      <c r="R2267" s="84" t="str">
        <f t="shared" si="4"/>
        <v>1780380822440150325</v>
      </c>
      <c r="S2267" s="84"/>
      <c r="T2267" s="48" t="s">
        <v>61</v>
      </c>
    </row>
    <row r="2268" ht="22.5" customHeight="1">
      <c r="A2268" s="41" t="s">
        <v>1297</v>
      </c>
      <c r="B2268" s="44">
        <v>46175.0</v>
      </c>
      <c r="C2268" s="46" t="s">
        <v>1192</v>
      </c>
      <c r="D2268" s="48" t="s">
        <v>3618</v>
      </c>
      <c r="E2268" s="51">
        <v>2.02600000001017E14</v>
      </c>
      <c r="F2268" s="53" t="s">
        <v>430</v>
      </c>
      <c r="G2268" s="57">
        <f t="array" ref="G2268">IF(F2268&lt;&gt;"",INDEX(tb_MainDatabase[Barcode],MATCH(F2268,tb_MainDatabase[Link],0)),"")</f>
        <v>8857128012028</v>
      </c>
      <c r="H2268" s="62" t="str">
        <f t="array" ref="H2268">IF(F2268&lt;&gt;"",INDEX(tb_MainDatabase[Grand],MATCH(F2268,tb_MainDatabase[Link],0)),"")</f>
        <v>EDP</v>
      </c>
      <c r="I2268" s="62" t="str">
        <f t="array" ref="I2268">IF(F2268&lt;&gt;"",INDEX(tb_MainDatabase[Size],MATCH(F2268,tb_MainDatabase[Link],0)),"")</f>
        <v>10 ml.</v>
      </c>
      <c r="J2268" s="65">
        <v>1.0</v>
      </c>
      <c r="K2268" s="57">
        <f t="array" ref="K2268">IF(F2268&lt;&gt;"",INDEX(tb_MainDatabase[ราคา],MATCH(F2268,tb_MainDatabase[Link],0)),"")*J2268</f>
        <v>450</v>
      </c>
      <c r="L2268" s="65">
        <v>50.0</v>
      </c>
      <c r="M2268" s="57">
        <f t="shared" si="2"/>
        <v>400</v>
      </c>
      <c r="N2268" s="75">
        <f t="shared" si="5"/>
        <v>0</v>
      </c>
      <c r="O2268" s="77"/>
      <c r="P2268" s="107"/>
      <c r="Q2268" s="80"/>
      <c r="R2268" s="84">
        <f t="shared" si="4"/>
        <v>0</v>
      </c>
      <c r="S2268" s="84"/>
      <c r="T2268" s="84"/>
    </row>
    <row r="2269" ht="22.5" customHeight="1">
      <c r="A2269" s="41" t="s">
        <v>1297</v>
      </c>
      <c r="B2269" s="44">
        <v>46175.0</v>
      </c>
      <c r="C2269" s="46" t="s">
        <v>1192</v>
      </c>
      <c r="D2269" s="48" t="s">
        <v>3618</v>
      </c>
      <c r="E2269" s="51">
        <v>2.02600000001017E14</v>
      </c>
      <c r="F2269" s="53" t="s">
        <v>124</v>
      </c>
      <c r="G2269" s="108">
        <f t="array" ref="G2269">IF(F2269&lt;&gt;"",INDEX(tb_MainDatabase[Barcode],MATCH(F2269,tb_MainDatabase[Link],0)),"")</f>
        <v>8857128012166</v>
      </c>
      <c r="H2269" s="62" t="str">
        <f t="array" ref="H2269">IF(F2269&lt;&gt;"",INDEX(tb_MainDatabase[Grand],MATCH(F2269,tb_MainDatabase[Link],0)),"")</f>
        <v>EDP</v>
      </c>
      <c r="I2269" s="62" t="str">
        <f t="array" ref="I2269">IF(F2269&lt;&gt;"",INDEX(tb_MainDatabase[Size],MATCH(F2269,tb_MainDatabase[Link],0)),"")</f>
        <v>10 ml.</v>
      </c>
      <c r="J2269" s="65">
        <v>1.0</v>
      </c>
      <c r="K2269" s="57">
        <f t="array" ref="K2269">IF(F2269&lt;&gt;"",INDEX(tb_MainDatabase[ราคา],MATCH(F2269,tb_MainDatabase[Link],0)),"")*J2269</f>
        <v>450</v>
      </c>
      <c r="L2269" s="65">
        <v>450.0</v>
      </c>
      <c r="M2269" s="57">
        <f t="shared" si="2"/>
        <v>0</v>
      </c>
      <c r="N2269" s="75">
        <f t="shared" si="5"/>
        <v>0</v>
      </c>
      <c r="O2269" s="77"/>
      <c r="P2269" s="107"/>
      <c r="Q2269" s="80"/>
      <c r="R2269" s="84">
        <f t="shared" si="4"/>
        <v>0</v>
      </c>
      <c r="S2269" s="84"/>
      <c r="T2269" s="84"/>
    </row>
    <row r="2270" ht="22.5" customHeight="1">
      <c r="A2270" s="41" t="s">
        <v>1297</v>
      </c>
      <c r="B2270" s="44">
        <v>46175.0</v>
      </c>
      <c r="C2270" s="46" t="s">
        <v>1192</v>
      </c>
      <c r="D2270" s="48" t="s">
        <v>3619</v>
      </c>
      <c r="E2270" s="51">
        <v>2.02600000001018E14</v>
      </c>
      <c r="F2270" s="53" t="s">
        <v>141</v>
      </c>
      <c r="G2270" s="57">
        <f t="array" ref="G2270">IF(F2270&lt;&gt;"",INDEX(tb_MainDatabase[Barcode],MATCH(F2270,tb_MainDatabase[Link],0)),"")</f>
        <v>8857128012037</v>
      </c>
      <c r="H2270" s="62" t="str">
        <f t="array" ref="H2270">IF(F2270&lt;&gt;"",INDEX(tb_MainDatabase[Grand],MATCH(F2270,tb_MainDatabase[Link],0)),"")</f>
        <v>EDP</v>
      </c>
      <c r="I2270" s="62" t="str">
        <f t="array" ref="I2270">IF(F2270&lt;&gt;"",INDEX(tb_MainDatabase[Size],MATCH(F2270,tb_MainDatabase[Link],0)),"")</f>
        <v>10 ml.</v>
      </c>
      <c r="J2270" s="65">
        <v>1.0</v>
      </c>
      <c r="K2270" s="57">
        <f t="array" ref="K2270">IF(F2270&lt;&gt;"",INDEX(tb_MainDatabase[ราคา],MATCH(F2270,tb_MainDatabase[Link],0)),"")*J2270</f>
        <v>450</v>
      </c>
      <c r="L2270" s="65">
        <v>50.0</v>
      </c>
      <c r="M2270" s="57">
        <f t="shared" si="2"/>
        <v>400</v>
      </c>
      <c r="N2270" s="75">
        <f t="shared" si="5"/>
        <v>800</v>
      </c>
      <c r="O2270" s="77" t="s">
        <v>60</v>
      </c>
      <c r="P2270" s="78">
        <v>46175.0</v>
      </c>
      <c r="Q2270" s="80">
        <v>0.5659722222222222</v>
      </c>
      <c r="R2270" s="84" t="str">
        <f t="shared" si="4"/>
        <v>1780382101863847472</v>
      </c>
      <c r="S2270" s="84"/>
      <c r="T2270" s="48" t="s">
        <v>67</v>
      </c>
    </row>
    <row r="2271" ht="22.5" customHeight="1">
      <c r="A2271" s="41" t="s">
        <v>1297</v>
      </c>
      <c r="B2271" s="44">
        <v>46175.0</v>
      </c>
      <c r="C2271" s="46" t="s">
        <v>1192</v>
      </c>
      <c r="D2271" s="48" t="s">
        <v>3619</v>
      </c>
      <c r="E2271" s="51">
        <v>2.02600000001018E14</v>
      </c>
      <c r="F2271" s="53" t="s">
        <v>1785</v>
      </c>
      <c r="G2271" s="57">
        <f t="array" ref="G2271">IF(F2271&lt;&gt;"",INDEX(tb_MainDatabase[Barcode],MATCH(F2271,tb_MainDatabase[Link],0)),"")</f>
        <v>8857128012146</v>
      </c>
      <c r="H2271" s="62" t="str">
        <f t="array" ref="H2271">IF(F2271&lt;&gt;"",INDEX(tb_MainDatabase[Grand],MATCH(F2271,tb_MainDatabase[Link],0)),"")</f>
        <v>EDP</v>
      </c>
      <c r="I2271" s="62" t="str">
        <f t="array" ref="I2271">IF(F2271&lt;&gt;"",INDEX(tb_MainDatabase[Size],MATCH(F2271,tb_MainDatabase[Link],0)),"")</f>
        <v>10 ml.</v>
      </c>
      <c r="J2271" s="65">
        <v>1.0</v>
      </c>
      <c r="K2271" s="57">
        <f t="array" ref="K2271">IF(F2271&lt;&gt;"",INDEX(tb_MainDatabase[ราคา],MATCH(F2271,tb_MainDatabase[Link],0)),"")*J2271</f>
        <v>450</v>
      </c>
      <c r="L2271" s="65">
        <v>50.0</v>
      </c>
      <c r="M2271" s="57">
        <f t="shared" si="2"/>
        <v>400</v>
      </c>
      <c r="N2271" s="75">
        <f t="shared" si="5"/>
        <v>0</v>
      </c>
      <c r="O2271" s="77"/>
      <c r="P2271" s="107"/>
      <c r="Q2271" s="80"/>
      <c r="R2271" s="84">
        <f t="shared" si="4"/>
        <v>0</v>
      </c>
      <c r="S2271" s="84"/>
      <c r="T2271" s="84"/>
    </row>
    <row r="2272" ht="22.5" customHeight="1">
      <c r="A2272" s="41" t="s">
        <v>1297</v>
      </c>
      <c r="B2272" s="44">
        <v>46175.0</v>
      </c>
      <c r="C2272" s="46" t="s">
        <v>1192</v>
      </c>
      <c r="D2272" s="48" t="s">
        <v>3620</v>
      </c>
      <c r="E2272" s="51">
        <v>2.02600000001019E14</v>
      </c>
      <c r="F2272" s="53" t="s">
        <v>94</v>
      </c>
      <c r="G2272" s="57">
        <f t="array" ref="G2272">IF(F2272&lt;&gt;"",INDEX(tb_MainDatabase[Barcode],MATCH(F2272,tb_MainDatabase[Link],0)),"")</f>
        <v>8857128012039</v>
      </c>
      <c r="H2272" s="62" t="str">
        <f t="array" ref="H2272">IF(F2272&lt;&gt;"",INDEX(tb_MainDatabase[Grand],MATCH(F2272,tb_MainDatabase[Link],0)),"")</f>
        <v>EDP</v>
      </c>
      <c r="I2272" s="62" t="str">
        <f t="array" ref="I2272">IF(F2272&lt;&gt;"",INDEX(tb_MainDatabase[Size],MATCH(F2272,tb_MainDatabase[Link],0)),"")</f>
        <v>10 ml.</v>
      </c>
      <c r="J2272" s="65">
        <v>1.0</v>
      </c>
      <c r="K2272" s="57">
        <f t="array" ref="K2272">IF(F2272&lt;&gt;"",INDEX(tb_MainDatabase[ราคา],MATCH(F2272,tb_MainDatabase[Link],0)),"")*J2272</f>
        <v>450</v>
      </c>
      <c r="L2272" s="65">
        <v>50.0</v>
      </c>
      <c r="M2272" s="57">
        <f t="shared" si="2"/>
        <v>400</v>
      </c>
      <c r="N2272" s="75">
        <f t="shared" si="5"/>
        <v>400</v>
      </c>
      <c r="O2272" s="77" t="s">
        <v>370</v>
      </c>
      <c r="P2272" s="78">
        <v>46175.0</v>
      </c>
      <c r="Q2272" s="80">
        <v>0.5875</v>
      </c>
      <c r="R2272" s="84" t="str">
        <f t="shared" si="4"/>
        <v>1780383973817737527</v>
      </c>
      <c r="S2272" s="48" t="s">
        <v>3621</v>
      </c>
      <c r="T2272" s="48" t="s">
        <v>67</v>
      </c>
    </row>
    <row r="2273" ht="22.5" customHeight="1">
      <c r="A2273" s="41" t="s">
        <v>1297</v>
      </c>
      <c r="B2273" s="44">
        <v>46175.0</v>
      </c>
      <c r="C2273" s="46" t="s">
        <v>1192</v>
      </c>
      <c r="D2273" s="48" t="s">
        <v>3622</v>
      </c>
      <c r="E2273" s="51">
        <v>2.0260000000102E14</v>
      </c>
      <c r="F2273" s="53" t="s">
        <v>264</v>
      </c>
      <c r="G2273" s="57">
        <f t="array" ref="G2273">IF(F2273&lt;&gt;"",INDEX(tb_MainDatabase[Barcode],MATCH(F2273,tb_MainDatabase[Link],0)),"")</f>
        <v>8857128011874</v>
      </c>
      <c r="H2273" s="62" t="str">
        <f t="array" ref="H2273">IF(F2273&lt;&gt;"",INDEX(tb_MainDatabase[Grand],MATCH(F2273,tb_MainDatabase[Link],0)),"")</f>
        <v>EDP</v>
      </c>
      <c r="I2273" s="62" t="str">
        <f t="array" ref="I2273">IF(F2273&lt;&gt;"",INDEX(tb_MainDatabase[Size],MATCH(F2273,tb_MainDatabase[Link],0)),"")</f>
        <v>30 ml.</v>
      </c>
      <c r="J2273" s="65">
        <v>1.0</v>
      </c>
      <c r="K2273" s="57">
        <f t="array" ref="K2273">IF(F2273&lt;&gt;"",INDEX(tb_MainDatabase[ราคา],MATCH(F2273,tb_MainDatabase[Link],0)),"")*J2273</f>
        <v>1290</v>
      </c>
      <c r="L2273" s="65">
        <v>100.0</v>
      </c>
      <c r="M2273" s="57">
        <f t="shared" si="2"/>
        <v>1190</v>
      </c>
      <c r="N2273" s="75">
        <f t="shared" si="5"/>
        <v>1190</v>
      </c>
      <c r="O2273" s="77" t="s">
        <v>133</v>
      </c>
      <c r="P2273" s="78">
        <v>46175.0</v>
      </c>
      <c r="Q2273" s="80">
        <v>0.6055555555555555</v>
      </c>
      <c r="R2273" s="84" t="str">
        <f t="shared" si="4"/>
        <v>1780385492977884362</v>
      </c>
      <c r="S2273" s="84"/>
      <c r="T2273" s="48" t="s">
        <v>67</v>
      </c>
    </row>
    <row r="2274" ht="22.5" customHeight="1">
      <c r="A2274" s="41" t="s">
        <v>1297</v>
      </c>
      <c r="B2274" s="44">
        <v>46175.0</v>
      </c>
      <c r="C2274" s="46" t="s">
        <v>1192</v>
      </c>
      <c r="D2274" s="48" t="s">
        <v>3622</v>
      </c>
      <c r="E2274" s="51">
        <v>2.0260000000102E14</v>
      </c>
      <c r="F2274" s="53" t="s">
        <v>1510</v>
      </c>
      <c r="G2274" s="57">
        <f t="array" ref="G2274">IF(F2274&lt;&gt;"",INDEX(tb_MainDatabase[Barcode],MATCH(F2274,tb_MainDatabase[Link],0)),"")</f>
        <v>8857128012063</v>
      </c>
      <c r="H2274" s="62" t="str">
        <f t="array" ref="H2274">IF(F2274&lt;&gt;"",INDEX(tb_MainDatabase[Grand],MATCH(F2274,tb_MainDatabase[Link],0)),"")</f>
        <v>EDP</v>
      </c>
      <c r="I2274" s="62" t="str">
        <f t="array" ref="I2274">IF(F2274&lt;&gt;"",INDEX(tb_MainDatabase[Size],MATCH(F2274,tb_MainDatabase[Link],0)),"")</f>
        <v>4 ml.</v>
      </c>
      <c r="J2274" s="65">
        <v>1.0</v>
      </c>
      <c r="K2274" s="57">
        <f t="array" ref="K2274">IF(F2274&lt;&gt;"",INDEX(tb_MainDatabase[ราคา],MATCH(F2274,tb_MainDatabase[Link],0)),"")*J2274</f>
        <v>179</v>
      </c>
      <c r="L2274" s="65">
        <v>179.0</v>
      </c>
      <c r="M2274" s="57">
        <f t="shared" si="2"/>
        <v>0</v>
      </c>
      <c r="N2274" s="75">
        <f t="shared" si="5"/>
        <v>0</v>
      </c>
      <c r="O2274" s="77"/>
      <c r="P2274" s="107"/>
      <c r="Q2274" s="80"/>
      <c r="R2274" s="84">
        <f t="shared" si="4"/>
        <v>0</v>
      </c>
      <c r="S2274" s="84"/>
      <c r="T2274" s="84"/>
    </row>
    <row r="2275" ht="22.5" customHeight="1">
      <c r="A2275" s="41" t="s">
        <v>1297</v>
      </c>
      <c r="B2275" s="44">
        <v>46175.0</v>
      </c>
      <c r="C2275" s="46" t="s">
        <v>1192</v>
      </c>
      <c r="D2275" s="48" t="s">
        <v>3623</v>
      </c>
      <c r="E2275" s="51">
        <v>2.02600000001021E14</v>
      </c>
      <c r="F2275" s="53" t="s">
        <v>81</v>
      </c>
      <c r="G2275" s="57">
        <f t="array" ref="G2275">IF(F2275&lt;&gt;"",INDEX(tb_MainDatabase[Barcode],MATCH(F2275,tb_MainDatabase[Link],0)),"")</f>
        <v>8857128011119</v>
      </c>
      <c r="H2275" s="62" t="str">
        <f t="array" ref="H2275">IF(F2275&lt;&gt;"",INDEX(tb_MainDatabase[Grand],MATCH(F2275,tb_MainDatabase[Link],0)),"")</f>
        <v>EDP</v>
      </c>
      <c r="I2275" s="62" t="str">
        <f t="array" ref="I2275">IF(F2275&lt;&gt;"",INDEX(tb_MainDatabase[Size],MATCH(F2275,tb_MainDatabase[Link],0)),"")</f>
        <v>50 ml.</v>
      </c>
      <c r="J2275" s="65">
        <v>1.0</v>
      </c>
      <c r="K2275" s="57">
        <f t="array" ref="K2275">IF(F2275&lt;&gt;"",INDEX(tb_MainDatabase[ราคา],MATCH(F2275,tb_MainDatabase[Link],0)),"")*J2275</f>
        <v>1890</v>
      </c>
      <c r="L2275" s="65">
        <v>200.0</v>
      </c>
      <c r="M2275" s="57">
        <f t="shared" si="2"/>
        <v>1690</v>
      </c>
      <c r="N2275" s="75">
        <f t="shared" si="5"/>
        <v>1690</v>
      </c>
      <c r="O2275" s="77" t="s">
        <v>60</v>
      </c>
      <c r="P2275" s="78">
        <v>46175.0</v>
      </c>
      <c r="Q2275" s="80">
        <v>0.68125</v>
      </c>
      <c r="R2275" s="84" t="str">
        <f t="shared" si="4"/>
        <v>1780392080128534270</v>
      </c>
      <c r="S2275" s="84"/>
      <c r="T2275" s="48" t="s">
        <v>61</v>
      </c>
    </row>
    <row r="2276" ht="22.5" customHeight="1">
      <c r="A2276" s="41" t="s">
        <v>1297</v>
      </c>
      <c r="B2276" s="44">
        <v>46175.0</v>
      </c>
      <c r="C2276" s="46" t="s">
        <v>1192</v>
      </c>
      <c r="D2276" s="48" t="s">
        <v>3623</v>
      </c>
      <c r="E2276" s="51">
        <v>2.02600000001021E14</v>
      </c>
      <c r="F2276" s="53" t="s">
        <v>146</v>
      </c>
      <c r="G2276" s="57">
        <f t="array" ref="G2276">IF(F2276&lt;&gt;"",INDEX(tb_MainDatabase[Barcode],MATCH(F2276,tb_MainDatabase[Link],0)),"")</f>
        <v>8857128012026</v>
      </c>
      <c r="H2276" s="62" t="str">
        <f t="array" ref="H2276">IF(F2276&lt;&gt;"",INDEX(tb_MainDatabase[Grand],MATCH(F2276,tb_MainDatabase[Link],0)),"")</f>
        <v>EDP</v>
      </c>
      <c r="I2276" s="62" t="str">
        <f t="array" ref="I2276">IF(F2276&lt;&gt;"",INDEX(tb_MainDatabase[Size],MATCH(F2276,tb_MainDatabase[Link],0)),"")</f>
        <v>10 ml.</v>
      </c>
      <c r="J2276" s="65">
        <v>1.0</v>
      </c>
      <c r="K2276" s="57">
        <f t="array" ref="K2276">IF(F2276&lt;&gt;"",INDEX(tb_MainDatabase[ราคา],MATCH(F2276,tb_MainDatabase[Link],0)),"")*J2276</f>
        <v>450</v>
      </c>
      <c r="L2276" s="65">
        <v>450.0</v>
      </c>
      <c r="M2276" s="57">
        <f t="shared" si="2"/>
        <v>0</v>
      </c>
      <c r="N2276" s="75">
        <f t="shared" si="5"/>
        <v>0</v>
      </c>
      <c r="O2276" s="77"/>
      <c r="P2276" s="107"/>
      <c r="Q2276" s="80"/>
      <c r="R2276" s="84">
        <f t="shared" si="4"/>
        <v>0</v>
      </c>
      <c r="S2276" s="84"/>
      <c r="T2276" s="84"/>
    </row>
    <row r="2277" ht="22.5" customHeight="1">
      <c r="A2277" s="41" t="s">
        <v>1297</v>
      </c>
      <c r="B2277" s="44">
        <v>46175.0</v>
      </c>
      <c r="C2277" s="46" t="s">
        <v>1192</v>
      </c>
      <c r="D2277" s="48" t="s">
        <v>3624</v>
      </c>
      <c r="E2277" s="51">
        <v>2.02600000001022E14</v>
      </c>
      <c r="F2277" s="53" t="s">
        <v>94</v>
      </c>
      <c r="G2277" s="57">
        <f t="array" ref="G2277">IF(F2277&lt;&gt;"",INDEX(tb_MainDatabase[Barcode],MATCH(F2277,tb_MainDatabase[Link],0)),"")</f>
        <v>8857128012039</v>
      </c>
      <c r="H2277" s="62" t="str">
        <f t="array" ref="H2277">IF(F2277&lt;&gt;"",INDEX(tb_MainDatabase[Grand],MATCH(F2277,tb_MainDatabase[Link],0)),"")</f>
        <v>EDP</v>
      </c>
      <c r="I2277" s="62" t="str">
        <f t="array" ref="I2277">IF(F2277&lt;&gt;"",INDEX(tb_MainDatabase[Size],MATCH(F2277,tb_MainDatabase[Link],0)),"")</f>
        <v>10 ml.</v>
      </c>
      <c r="J2277" s="65">
        <v>1.0</v>
      </c>
      <c r="K2277" s="57">
        <f t="array" ref="K2277">IF(F2277&lt;&gt;"",INDEX(tb_MainDatabase[ราคา],MATCH(F2277,tb_MainDatabase[Link],0)),"")*J2277</f>
        <v>450</v>
      </c>
      <c r="L2277" s="65">
        <v>50.0</v>
      </c>
      <c r="M2277" s="57">
        <f t="shared" si="2"/>
        <v>400</v>
      </c>
      <c r="N2277" s="75">
        <f t="shared" si="5"/>
        <v>400</v>
      </c>
      <c r="O2277" s="77" t="s">
        <v>370</v>
      </c>
      <c r="P2277" s="78">
        <v>46175.0</v>
      </c>
      <c r="Q2277" s="80">
        <v>0.7305555555555555</v>
      </c>
      <c r="R2277" s="84" t="str">
        <f t="shared" si="4"/>
        <v>1780396349889184610</v>
      </c>
      <c r="S2277" s="48" t="s">
        <v>3625</v>
      </c>
      <c r="T2277" s="48" t="s">
        <v>67</v>
      </c>
    </row>
    <row r="2278" ht="22.5" customHeight="1">
      <c r="A2278" s="41" t="s">
        <v>1297</v>
      </c>
      <c r="B2278" s="44">
        <v>46175.0</v>
      </c>
      <c r="C2278" s="46" t="s">
        <v>1192</v>
      </c>
      <c r="D2278" s="48" t="s">
        <v>3626</v>
      </c>
      <c r="E2278" s="51">
        <v>2.02600000001023E14</v>
      </c>
      <c r="F2278" s="53" t="s">
        <v>141</v>
      </c>
      <c r="G2278" s="57">
        <f t="array" ref="G2278">IF(F2278&lt;&gt;"",INDEX(tb_MainDatabase[Barcode],MATCH(F2278,tb_MainDatabase[Link],0)),"")</f>
        <v>8857128012037</v>
      </c>
      <c r="H2278" s="62" t="str">
        <f t="array" ref="H2278">IF(F2278&lt;&gt;"",INDEX(tb_MainDatabase[Grand],MATCH(F2278,tb_MainDatabase[Link],0)),"")</f>
        <v>EDP</v>
      </c>
      <c r="I2278" s="62" t="str">
        <f t="array" ref="I2278">IF(F2278&lt;&gt;"",INDEX(tb_MainDatabase[Size],MATCH(F2278,tb_MainDatabase[Link],0)),"")</f>
        <v>10 ml.</v>
      </c>
      <c r="J2278" s="65">
        <v>1.0</v>
      </c>
      <c r="K2278" s="57">
        <f t="array" ref="K2278">IF(F2278&lt;&gt;"",INDEX(tb_MainDatabase[ราคา],MATCH(F2278,tb_MainDatabase[Link],0)),"")*J2278</f>
        <v>450</v>
      </c>
      <c r="L2278" s="65">
        <v>50.0</v>
      </c>
      <c r="M2278" s="57">
        <f t="shared" si="2"/>
        <v>400</v>
      </c>
      <c r="N2278" s="75">
        <f t="shared" si="5"/>
        <v>400</v>
      </c>
      <c r="O2278" s="77" t="s">
        <v>133</v>
      </c>
      <c r="P2278" s="78">
        <v>46175.0</v>
      </c>
      <c r="Q2278" s="80">
        <v>0.7923611111111111</v>
      </c>
      <c r="R2278" s="84" t="str">
        <f t="shared" si="4"/>
        <v>1780401694917227493</v>
      </c>
      <c r="S2278" s="84"/>
      <c r="T2278" s="48" t="s">
        <v>61</v>
      </c>
    </row>
    <row r="2279" ht="22.5" customHeight="1">
      <c r="A2279" s="41" t="s">
        <v>1297</v>
      </c>
      <c r="B2279" s="44">
        <v>46175.0</v>
      </c>
      <c r="C2279" s="46" t="s">
        <v>1192</v>
      </c>
      <c r="D2279" s="48" t="s">
        <v>3627</v>
      </c>
      <c r="E2279" s="51">
        <v>2.02600000001024E14</v>
      </c>
      <c r="F2279" s="53" t="s">
        <v>1100</v>
      </c>
      <c r="G2279" s="57">
        <f t="array" ref="G2279">IF(F2279&lt;&gt;"",INDEX(tb_MainDatabase[Barcode],MATCH(F2279,tb_MainDatabase[Link],0)),"")</f>
        <v>8857128011263</v>
      </c>
      <c r="H2279" s="62" t="str">
        <f t="array" ref="H2279">IF(F2279&lt;&gt;"",INDEX(tb_MainDatabase[Grand],MATCH(F2279,tb_MainDatabase[Link],0)),"")</f>
        <v>EDP</v>
      </c>
      <c r="I2279" s="62" t="str">
        <f t="array" ref="I2279">IF(F2279&lt;&gt;"",INDEX(tb_MainDatabase[Size],MATCH(F2279,tb_MainDatabase[Link],0)),"")</f>
        <v>10 ml.</v>
      </c>
      <c r="J2279" s="65">
        <v>1.0</v>
      </c>
      <c r="K2279" s="57">
        <f t="array" ref="K2279">IF(F2279&lt;&gt;"",INDEX(tb_MainDatabase[ราคา],MATCH(F2279,tb_MainDatabase[Link],0)),"")*J2279</f>
        <v>450</v>
      </c>
      <c r="L2279" s="65">
        <v>50.0</v>
      </c>
      <c r="M2279" s="57">
        <f t="shared" si="2"/>
        <v>400</v>
      </c>
      <c r="N2279" s="75">
        <f t="shared" si="5"/>
        <v>400</v>
      </c>
      <c r="O2279" s="77" t="s">
        <v>60</v>
      </c>
      <c r="P2279" s="78">
        <v>46175.0</v>
      </c>
      <c r="Q2279" s="80">
        <v>0.8138888888888889</v>
      </c>
      <c r="R2279" s="84" t="str">
        <f t="shared" si="4"/>
        <v>1780403538302538010</v>
      </c>
      <c r="S2279" s="84"/>
      <c r="T2279" s="48" t="s">
        <v>61</v>
      </c>
    </row>
    <row r="2280" ht="22.5" customHeight="1">
      <c r="A2280" s="41" t="s">
        <v>1297</v>
      </c>
      <c r="B2280" s="44">
        <v>46175.0</v>
      </c>
      <c r="C2280" s="46" t="s">
        <v>1192</v>
      </c>
      <c r="D2280" s="48" t="s">
        <v>3628</v>
      </c>
      <c r="E2280" s="51">
        <v>2.02600000001025E14</v>
      </c>
      <c r="F2280" s="53" t="s">
        <v>517</v>
      </c>
      <c r="G2280" s="57">
        <f t="array" ref="G2280">IF(F2280&lt;&gt;"",INDEX(tb_MainDatabase[Barcode],MATCH(F2280,tb_MainDatabase[Link],0)),"")</f>
        <v>8857128012058</v>
      </c>
      <c r="H2280" s="62" t="str">
        <f t="array" ref="H2280">IF(F2280&lt;&gt;"",INDEX(tb_MainDatabase[Grand],MATCH(F2280,tb_MainDatabase[Link],0)),"")</f>
        <v>EDP</v>
      </c>
      <c r="I2280" s="62" t="str">
        <f t="array" ref="I2280">IF(F2280&lt;&gt;"",INDEX(tb_MainDatabase[Size],MATCH(F2280,tb_MainDatabase[Link],0)),"")</f>
        <v>10 ml.</v>
      </c>
      <c r="J2280" s="65">
        <v>1.0</v>
      </c>
      <c r="K2280" s="57">
        <f t="array" ref="K2280">IF(F2280&lt;&gt;"",INDEX(tb_MainDatabase[ราคา],MATCH(F2280,tb_MainDatabase[Link],0)),"")*J2280</f>
        <v>450</v>
      </c>
      <c r="L2280" s="65">
        <v>50.0</v>
      </c>
      <c r="M2280" s="57">
        <f t="shared" si="2"/>
        <v>400</v>
      </c>
      <c r="N2280" s="75">
        <f t="shared" si="5"/>
        <v>400</v>
      </c>
      <c r="O2280" s="77" t="s">
        <v>60</v>
      </c>
      <c r="P2280" s="78">
        <v>46175.0</v>
      </c>
      <c r="Q2280" s="80">
        <v>0.8180555555555555</v>
      </c>
      <c r="R2280" s="84" t="str">
        <f t="shared" si="4"/>
        <v>1780403883554126920</v>
      </c>
      <c r="S2280" s="84"/>
      <c r="T2280" s="48" t="s">
        <v>61</v>
      </c>
    </row>
    <row r="2281" ht="22.5" customHeight="1">
      <c r="A2281" s="41" t="s">
        <v>1297</v>
      </c>
      <c r="B2281" s="44">
        <v>46175.0</v>
      </c>
      <c r="C2281" s="46" t="s">
        <v>1192</v>
      </c>
      <c r="D2281" s="48" t="s">
        <v>3629</v>
      </c>
      <c r="E2281" s="51">
        <v>2.02600000001026E14</v>
      </c>
      <c r="F2281" s="53" t="s">
        <v>430</v>
      </c>
      <c r="G2281" s="57">
        <f t="array" ref="G2281">IF(F2281&lt;&gt;"",INDEX(tb_MainDatabase[Barcode],MATCH(F2281,tb_MainDatabase[Link],0)),"")</f>
        <v>8857128012028</v>
      </c>
      <c r="H2281" s="62" t="str">
        <f t="array" ref="H2281">IF(F2281&lt;&gt;"",INDEX(tb_MainDatabase[Grand],MATCH(F2281,tb_MainDatabase[Link],0)),"")</f>
        <v>EDP</v>
      </c>
      <c r="I2281" s="62" t="str">
        <f t="array" ref="I2281">IF(F2281&lt;&gt;"",INDEX(tb_MainDatabase[Size],MATCH(F2281,tb_MainDatabase[Link],0)),"")</f>
        <v>10 ml.</v>
      </c>
      <c r="J2281" s="65">
        <v>1.0</v>
      </c>
      <c r="K2281" s="57">
        <f t="array" ref="K2281">IF(F2281&lt;&gt;"",INDEX(tb_MainDatabase[ราคา],MATCH(F2281,tb_MainDatabase[Link],0)),"")*J2281</f>
        <v>450</v>
      </c>
      <c r="L2281" s="65">
        <v>50.0</v>
      </c>
      <c r="M2281" s="57">
        <f t="shared" si="2"/>
        <v>400</v>
      </c>
      <c r="N2281" s="75">
        <f t="shared" si="5"/>
        <v>400</v>
      </c>
      <c r="O2281" s="77" t="s">
        <v>60</v>
      </c>
      <c r="P2281" s="78">
        <v>46175.0</v>
      </c>
      <c r="Q2281" s="80">
        <v>0.8263888888888888</v>
      </c>
      <c r="R2281" s="84" t="str">
        <f t="shared" si="4"/>
        <v>1780404594676805035</v>
      </c>
      <c r="S2281" s="84"/>
      <c r="T2281" s="48" t="s">
        <v>61</v>
      </c>
    </row>
    <row r="2282" ht="22.5" customHeight="1">
      <c r="A2282" s="41" t="s">
        <v>1297</v>
      </c>
      <c r="B2282" s="44">
        <v>46175.0</v>
      </c>
      <c r="C2282" s="46" t="s">
        <v>1192</v>
      </c>
      <c r="D2282" s="48" t="s">
        <v>3630</v>
      </c>
      <c r="E2282" s="51">
        <v>2.02600000001027E14</v>
      </c>
      <c r="F2282" s="53" t="s">
        <v>141</v>
      </c>
      <c r="G2282" s="57">
        <f t="array" ref="G2282">IF(F2282&lt;&gt;"",INDEX(tb_MainDatabase[Barcode],MATCH(F2282,tb_MainDatabase[Link],0)),"")</f>
        <v>8857128012037</v>
      </c>
      <c r="H2282" s="62" t="str">
        <f t="array" ref="H2282">IF(F2282&lt;&gt;"",INDEX(tb_MainDatabase[Grand],MATCH(F2282,tb_MainDatabase[Link],0)),"")</f>
        <v>EDP</v>
      </c>
      <c r="I2282" s="62" t="str">
        <f t="array" ref="I2282">IF(F2282&lt;&gt;"",INDEX(tb_MainDatabase[Size],MATCH(F2282,tb_MainDatabase[Link],0)),"")</f>
        <v>10 ml.</v>
      </c>
      <c r="J2282" s="65">
        <v>1.0</v>
      </c>
      <c r="K2282" s="57">
        <f t="array" ref="K2282">IF(F2282&lt;&gt;"",INDEX(tb_MainDatabase[ราคา],MATCH(F2282,tb_MainDatabase[Link],0)),"")*J2282</f>
        <v>450</v>
      </c>
      <c r="L2282" s="65">
        <v>50.0</v>
      </c>
      <c r="M2282" s="57">
        <f t="shared" si="2"/>
        <v>400</v>
      </c>
      <c r="N2282" s="75">
        <f t="shared" si="5"/>
        <v>400</v>
      </c>
      <c r="O2282" s="77" t="s">
        <v>60</v>
      </c>
      <c r="P2282" s="78">
        <v>46175.0</v>
      </c>
      <c r="Q2282" s="80">
        <v>0.8798611111111111</v>
      </c>
      <c r="R2282" s="84" t="str">
        <f t="shared" si="4"/>
        <v>1780409208612640178</v>
      </c>
      <c r="S2282" s="84"/>
      <c r="T2282" s="48" t="s">
        <v>61</v>
      </c>
    </row>
    <row r="2283" ht="22.5" customHeight="1">
      <c r="A2283" s="41" t="s">
        <v>1297</v>
      </c>
      <c r="B2283" s="44">
        <v>46176.0</v>
      </c>
      <c r="C2283" s="46" t="s">
        <v>1192</v>
      </c>
      <c r="D2283" s="48" t="s">
        <v>3631</v>
      </c>
      <c r="E2283" s="51">
        <v>2.02600000001028E14</v>
      </c>
      <c r="F2283" s="53" t="s">
        <v>430</v>
      </c>
      <c r="G2283" s="57">
        <f t="array" ref="G2283">IF(F2283&lt;&gt;"",INDEX(tb_MainDatabase[Barcode],MATCH(F2283,tb_MainDatabase[Link],0)),"")</f>
        <v>8857128012028</v>
      </c>
      <c r="H2283" s="62" t="str">
        <f t="array" ref="H2283">IF(F2283&lt;&gt;"",INDEX(tb_MainDatabase[Grand],MATCH(F2283,tb_MainDatabase[Link],0)),"")</f>
        <v>EDP</v>
      </c>
      <c r="I2283" s="62" t="str">
        <f t="array" ref="I2283">IF(F2283&lt;&gt;"",INDEX(tb_MainDatabase[Size],MATCH(F2283,tb_MainDatabase[Link],0)),"")</f>
        <v>10 ml.</v>
      </c>
      <c r="J2283" s="65">
        <v>1.0</v>
      </c>
      <c r="K2283" s="57">
        <f t="array" ref="K2283">IF(F2283&lt;&gt;"",INDEX(tb_MainDatabase[ราคา],MATCH(F2283,tb_MainDatabase[Link],0)),"")*J2283</f>
        <v>450</v>
      </c>
      <c r="L2283" s="65">
        <v>50.0</v>
      </c>
      <c r="M2283" s="57">
        <f t="shared" si="2"/>
        <v>400</v>
      </c>
      <c r="N2283" s="75">
        <f t="shared" si="5"/>
        <v>400</v>
      </c>
      <c r="O2283" s="77" t="s">
        <v>60</v>
      </c>
      <c r="P2283" s="78">
        <v>46176.0</v>
      </c>
      <c r="Q2283" s="80">
        <v>0.6840277777777778</v>
      </c>
      <c r="R2283" s="84" t="str">
        <f t="shared" si="4"/>
        <v>1780478677486477683</v>
      </c>
      <c r="S2283" s="84"/>
      <c r="T2283" s="48" t="s">
        <v>61</v>
      </c>
    </row>
    <row r="2284" ht="22.5" customHeight="1">
      <c r="A2284" s="41" t="s">
        <v>1297</v>
      </c>
      <c r="B2284" s="44">
        <v>46176.0</v>
      </c>
      <c r="C2284" s="46" t="s">
        <v>1192</v>
      </c>
      <c r="D2284" s="48" t="s">
        <v>3632</v>
      </c>
      <c r="E2284" s="51">
        <v>2.02600000001029E14</v>
      </c>
      <c r="F2284" s="53" t="s">
        <v>69</v>
      </c>
      <c r="G2284" s="57">
        <f t="array" ref="G2284">IF(F2284&lt;&gt;"",INDEX(tb_MainDatabase[Barcode],MATCH(F2284,tb_MainDatabase[Link],0)),"")</f>
        <v>8857128012022</v>
      </c>
      <c r="H2284" s="62" t="str">
        <f t="array" ref="H2284">IF(F2284&lt;&gt;"",INDEX(tb_MainDatabase[Grand],MATCH(F2284,tb_MainDatabase[Link],0)),"")</f>
        <v>EDP</v>
      </c>
      <c r="I2284" s="62" t="str">
        <f t="array" ref="I2284">IF(F2284&lt;&gt;"",INDEX(tb_MainDatabase[Size],MATCH(F2284,tb_MainDatabase[Link],0)),"")</f>
        <v>30 ml.</v>
      </c>
      <c r="J2284" s="65">
        <v>1.0</v>
      </c>
      <c r="K2284" s="57">
        <f t="array" ref="K2284">IF(F2284&lt;&gt;"",INDEX(tb_MainDatabase[ราคา],MATCH(F2284,tb_MainDatabase[Link],0)),"")*J2284</f>
        <v>1290</v>
      </c>
      <c r="L2284" s="65">
        <v>100.0</v>
      </c>
      <c r="M2284" s="57">
        <f t="shared" si="2"/>
        <v>1190</v>
      </c>
      <c r="N2284" s="75">
        <f t="shared" si="5"/>
        <v>1190</v>
      </c>
      <c r="O2284" s="77" t="s">
        <v>60</v>
      </c>
      <c r="P2284" s="78">
        <v>46176.0</v>
      </c>
      <c r="Q2284" s="80">
        <v>0.7034722222222223</v>
      </c>
      <c r="R2284" s="84" t="str">
        <f t="shared" si="4"/>
        <v>1780480347679618882</v>
      </c>
      <c r="S2284" s="84"/>
      <c r="T2284" s="48" t="s">
        <v>67</v>
      </c>
    </row>
    <row r="2285" ht="22.5" customHeight="1">
      <c r="A2285" s="41" t="s">
        <v>1297</v>
      </c>
      <c r="B2285" s="44">
        <v>46176.0</v>
      </c>
      <c r="C2285" s="46" t="s">
        <v>1192</v>
      </c>
      <c r="D2285" s="48" t="s">
        <v>3632</v>
      </c>
      <c r="E2285" s="51">
        <v>2.02600000001029E14</v>
      </c>
      <c r="F2285" s="53" t="s">
        <v>3408</v>
      </c>
      <c r="G2285" s="57">
        <f t="array" ref="G2285">IF(F2285&lt;&gt;"",INDEX(tb_MainDatabase[Barcode],MATCH(F2285,tb_MainDatabase[Link],0)),"")</f>
        <v>8857128012059</v>
      </c>
      <c r="H2285" s="62" t="str">
        <f t="array" ref="H2285">IF(F2285&lt;&gt;"",INDEX(tb_MainDatabase[Grand],MATCH(F2285,tb_MainDatabase[Link],0)),"")</f>
        <v>EDP</v>
      </c>
      <c r="I2285" s="62" t="str">
        <f t="array" ref="I2285">IF(F2285&lt;&gt;"",INDEX(tb_MainDatabase[Size],MATCH(F2285,tb_MainDatabase[Link],0)),"")</f>
        <v>4 ml.</v>
      </c>
      <c r="J2285" s="65">
        <v>1.0</v>
      </c>
      <c r="K2285" s="57">
        <f t="array" ref="K2285">IF(F2285&lt;&gt;"",INDEX(tb_MainDatabase[ราคา],MATCH(F2285,tb_MainDatabase[Link],0)),"")*J2285</f>
        <v>179</v>
      </c>
      <c r="L2285" s="65">
        <v>179.0</v>
      </c>
      <c r="M2285" s="57">
        <f t="shared" si="2"/>
        <v>0</v>
      </c>
      <c r="N2285" s="75">
        <f t="shared" si="5"/>
        <v>0</v>
      </c>
      <c r="O2285" s="77"/>
      <c r="P2285" s="107"/>
      <c r="Q2285" s="80"/>
      <c r="R2285" s="84">
        <f t="shared" si="4"/>
        <v>0</v>
      </c>
      <c r="S2285" s="84"/>
      <c r="T2285" s="84"/>
    </row>
    <row r="2286" ht="22.5" customHeight="1">
      <c r="A2286" s="41" t="s">
        <v>1297</v>
      </c>
      <c r="B2286" s="44">
        <v>46176.0</v>
      </c>
      <c r="C2286" s="46" t="s">
        <v>1192</v>
      </c>
      <c r="D2286" s="48" t="s">
        <v>3633</v>
      </c>
      <c r="E2286" s="51">
        <v>2.0260000000103E14</v>
      </c>
      <c r="F2286" s="53" t="s">
        <v>89</v>
      </c>
      <c r="G2286" s="57">
        <f t="array" ref="G2286">IF(F2286&lt;&gt;"",INDEX(tb_MainDatabase[Barcode],MATCH(F2286,tb_MainDatabase[Link],0)),"")</f>
        <v>8857128011058</v>
      </c>
      <c r="H2286" s="62" t="str">
        <f t="array" ref="H2286">IF(F2286&lt;&gt;"",INDEX(tb_MainDatabase[Grand],MATCH(F2286,tb_MainDatabase[Link],0)),"")</f>
        <v>EDP</v>
      </c>
      <c r="I2286" s="62" t="str">
        <f t="array" ref="I2286">IF(F2286&lt;&gt;"",INDEX(tb_MainDatabase[Size],MATCH(F2286,tb_MainDatabase[Link],0)),"")</f>
        <v>50 ml.</v>
      </c>
      <c r="J2286" s="65">
        <v>1.0</v>
      </c>
      <c r="K2286" s="57">
        <f t="array" ref="K2286">IF(F2286&lt;&gt;"",INDEX(tb_MainDatabase[ราคา],MATCH(F2286,tb_MainDatabase[Link],0)),"")*J2286</f>
        <v>1890</v>
      </c>
      <c r="L2286" s="65">
        <v>1890.0</v>
      </c>
      <c r="M2286" s="57">
        <f t="shared" si="2"/>
        <v>0</v>
      </c>
      <c r="N2286" s="75">
        <f t="shared" si="5"/>
        <v>0</v>
      </c>
      <c r="O2286" s="77"/>
      <c r="P2286" s="371" t="s">
        <v>3634</v>
      </c>
      <c r="Q2286" s="80">
        <v>0.7138888888888889</v>
      </c>
      <c r="R2286" s="84" t="str">
        <f t="shared" si="4"/>
        <v>1780481271640870976</v>
      </c>
      <c r="S2286" s="84"/>
      <c r="T2286" s="84"/>
    </row>
    <row r="2287" ht="22.5" customHeight="1">
      <c r="A2287" s="41" t="s">
        <v>1297</v>
      </c>
      <c r="B2287" s="44">
        <v>46176.0</v>
      </c>
      <c r="C2287" s="46" t="s">
        <v>1192</v>
      </c>
      <c r="D2287" s="48" t="s">
        <v>3635</v>
      </c>
      <c r="E2287" s="51">
        <v>2.02600000001031E14</v>
      </c>
      <c r="F2287" s="53" t="s">
        <v>124</v>
      </c>
      <c r="G2287" s="108">
        <f t="array" ref="G2287">IF(F2287&lt;&gt;"",INDEX(tb_MainDatabase[Barcode],MATCH(F2287,tb_MainDatabase[Link],0)),"")</f>
        <v>8857128012166</v>
      </c>
      <c r="H2287" s="62" t="str">
        <f t="array" ref="H2287">IF(F2287&lt;&gt;"",INDEX(tb_MainDatabase[Grand],MATCH(F2287,tb_MainDatabase[Link],0)),"")</f>
        <v>EDP</v>
      </c>
      <c r="I2287" s="62" t="str">
        <f t="array" ref="I2287">IF(F2287&lt;&gt;"",INDEX(tb_MainDatabase[Size],MATCH(F2287,tb_MainDatabase[Link],0)),"")</f>
        <v>10 ml.</v>
      </c>
      <c r="J2287" s="65">
        <v>1.0</v>
      </c>
      <c r="K2287" s="57">
        <f t="array" ref="K2287">IF(F2287&lt;&gt;"",INDEX(tb_MainDatabase[ราคา],MATCH(F2287,tb_MainDatabase[Link],0)),"")*J2287</f>
        <v>450</v>
      </c>
      <c r="L2287" s="65">
        <v>50.0</v>
      </c>
      <c r="M2287" s="57">
        <f t="shared" si="2"/>
        <v>400</v>
      </c>
      <c r="N2287" s="75">
        <f t="shared" si="5"/>
        <v>400</v>
      </c>
      <c r="O2287" s="77" t="s">
        <v>60</v>
      </c>
      <c r="P2287" s="78">
        <v>46176.0</v>
      </c>
      <c r="Q2287" s="80">
        <v>0.7854166666666667</v>
      </c>
      <c r="R2287" s="84" t="str">
        <f t="shared" si="4"/>
        <v>1780487405981577769</v>
      </c>
      <c r="S2287" s="84"/>
      <c r="T2287" s="48" t="s">
        <v>61</v>
      </c>
    </row>
    <row r="2288" ht="22.5" customHeight="1">
      <c r="A2288" s="41" t="s">
        <v>1297</v>
      </c>
      <c r="B2288" s="44">
        <v>46176.0</v>
      </c>
      <c r="C2288" s="46" t="s">
        <v>1192</v>
      </c>
      <c r="D2288" s="48" t="s">
        <v>3636</v>
      </c>
      <c r="E2288" s="51">
        <v>2.02600000001032E14</v>
      </c>
      <c r="F2288" s="53" t="s">
        <v>89</v>
      </c>
      <c r="G2288" s="57">
        <f t="array" ref="G2288">IF(F2288&lt;&gt;"",INDEX(tb_MainDatabase[Barcode],MATCH(F2288,tb_MainDatabase[Link],0)),"")</f>
        <v>8857128011058</v>
      </c>
      <c r="H2288" s="62" t="str">
        <f t="array" ref="H2288">IF(F2288&lt;&gt;"",INDEX(tb_MainDatabase[Grand],MATCH(F2288,tb_MainDatabase[Link],0)),"")</f>
        <v>EDP</v>
      </c>
      <c r="I2288" s="62" t="str">
        <f t="array" ref="I2288">IF(F2288&lt;&gt;"",INDEX(tb_MainDatabase[Size],MATCH(F2288,tb_MainDatabase[Link],0)),"")</f>
        <v>50 ml.</v>
      </c>
      <c r="J2288" s="65">
        <v>1.0</v>
      </c>
      <c r="K2288" s="57">
        <f t="array" ref="K2288">IF(F2288&lt;&gt;"",INDEX(tb_MainDatabase[ราคา],MATCH(F2288,tb_MainDatabase[Link],0)),"")*J2288</f>
        <v>1890</v>
      </c>
      <c r="L2288" s="65">
        <v>200.0</v>
      </c>
      <c r="M2288" s="57">
        <f t="shared" si="2"/>
        <v>1690</v>
      </c>
      <c r="N2288" s="75">
        <f t="shared" si="5"/>
        <v>2290</v>
      </c>
      <c r="O2288" s="77" t="s">
        <v>60</v>
      </c>
      <c r="P2288" s="78">
        <v>46176.0</v>
      </c>
      <c r="Q2288" s="80">
        <v>0.8583333333333333</v>
      </c>
      <c r="R2288" s="84" t="str">
        <f t="shared" si="4"/>
        <v>1780493359984235229</v>
      </c>
      <c r="S2288" s="84"/>
      <c r="T2288" s="48" t="s">
        <v>61</v>
      </c>
    </row>
    <row r="2289" ht="22.5" customHeight="1">
      <c r="A2289" s="41" t="s">
        <v>1297</v>
      </c>
      <c r="B2289" s="44">
        <v>46176.0</v>
      </c>
      <c r="C2289" s="46" t="s">
        <v>1192</v>
      </c>
      <c r="D2289" s="48" t="s">
        <v>3636</v>
      </c>
      <c r="E2289" s="51">
        <v>2.02600000001032E14</v>
      </c>
      <c r="F2289" s="53" t="s">
        <v>180</v>
      </c>
      <c r="G2289" s="57">
        <f t="array" ref="G2289">IF(F2289&lt;&gt;"",INDEX(tb_MainDatabase[Barcode],MATCH(F2289,tb_MainDatabase[Link],0)),"")</f>
        <v>8857128012108</v>
      </c>
      <c r="H2289" s="62" t="str">
        <f t="array" ref="H2289">IF(F2289&lt;&gt;"",INDEX(tb_MainDatabase[Grand],MATCH(F2289,tb_MainDatabase[Link],0)),"")</f>
        <v>EDP+</v>
      </c>
      <c r="I2289" s="62" t="str">
        <f t="array" ref="I2289">IF(F2289&lt;&gt;"",INDEX(tb_MainDatabase[Size],MATCH(F2289,tb_MainDatabase[Link],0)),"")</f>
        <v>10 ml.</v>
      </c>
      <c r="J2289" s="65">
        <v>1.0</v>
      </c>
      <c r="K2289" s="57">
        <f t="array" ref="K2289">IF(F2289&lt;&gt;"",INDEX(tb_MainDatabase[ราคา],MATCH(F2289,tb_MainDatabase[Link],0)),"")*J2289</f>
        <v>650</v>
      </c>
      <c r="L2289" s="65">
        <v>50.0</v>
      </c>
      <c r="M2289" s="57">
        <f t="shared" si="2"/>
        <v>600</v>
      </c>
      <c r="N2289" s="75">
        <f t="shared" si="5"/>
        <v>0</v>
      </c>
      <c r="O2289" s="77"/>
      <c r="P2289" s="107"/>
      <c r="Q2289" s="80"/>
      <c r="R2289" s="84">
        <f t="shared" si="4"/>
        <v>0</v>
      </c>
      <c r="S2289" s="84"/>
      <c r="T2289" s="84"/>
    </row>
    <row r="2290" ht="22.5" customHeight="1">
      <c r="A2290" s="41" t="s">
        <v>1297</v>
      </c>
      <c r="B2290" s="44">
        <v>46176.0</v>
      </c>
      <c r="C2290" s="46" t="s">
        <v>1192</v>
      </c>
      <c r="D2290" s="48" t="s">
        <v>3636</v>
      </c>
      <c r="E2290" s="51">
        <v>2.02600000001032E14</v>
      </c>
      <c r="F2290" s="53" t="s">
        <v>98</v>
      </c>
      <c r="G2290" s="57">
        <f t="array" ref="G2290">IF(F2290&lt;&gt;"",INDEX(tb_MainDatabase[Barcode],MATCH(F2290,tb_MainDatabase[Link],0)),"")</f>
        <v>8857128012027</v>
      </c>
      <c r="H2290" s="62" t="str">
        <f t="array" ref="H2290">IF(F2290&lt;&gt;"",INDEX(tb_MainDatabase[Grand],MATCH(F2290,tb_MainDatabase[Link],0)),"")</f>
        <v>EDP</v>
      </c>
      <c r="I2290" s="62" t="str">
        <f t="array" ref="I2290">IF(F2290&lt;&gt;"",INDEX(tb_MainDatabase[Size],MATCH(F2290,tb_MainDatabase[Link],0)),"")</f>
        <v>10 ml.</v>
      </c>
      <c r="J2290" s="65">
        <v>1.0</v>
      </c>
      <c r="K2290" s="57">
        <f t="array" ref="K2290">IF(F2290&lt;&gt;"",INDEX(tb_MainDatabase[ราคา],MATCH(F2290,tb_MainDatabase[Link],0)),"")*J2290</f>
        <v>450</v>
      </c>
      <c r="L2290" s="65">
        <v>450.0</v>
      </c>
      <c r="M2290" s="57">
        <f t="shared" si="2"/>
        <v>0</v>
      </c>
      <c r="N2290" s="75">
        <f t="shared" si="5"/>
        <v>0</v>
      </c>
      <c r="O2290" s="77"/>
      <c r="P2290" s="107"/>
      <c r="Q2290" s="80"/>
      <c r="R2290" s="84">
        <f t="shared" si="4"/>
        <v>0</v>
      </c>
      <c r="S2290" s="84"/>
      <c r="T2290" s="84"/>
    </row>
    <row r="2291" ht="22.5" customHeight="1">
      <c r="A2291" s="41" t="s">
        <v>1297</v>
      </c>
      <c r="B2291" s="44">
        <v>46176.0</v>
      </c>
      <c r="C2291" s="46" t="s">
        <v>1192</v>
      </c>
      <c r="D2291" s="48" t="s">
        <v>3637</v>
      </c>
      <c r="E2291" s="51">
        <v>2.02600000001033E14</v>
      </c>
      <c r="F2291" s="53" t="s">
        <v>3638</v>
      </c>
      <c r="G2291" s="57">
        <f t="array" ref="G2291">IF(F2291&lt;&gt;"",INDEX(tb_MainDatabase[Barcode],MATCH(F2291,tb_MainDatabase[Link],0)),"")</f>
        <v>8857128012079</v>
      </c>
      <c r="H2291" s="62" t="str">
        <f t="array" ref="H2291">IF(F2291&lt;&gt;"",INDEX(tb_MainDatabase[Grand],MATCH(F2291,tb_MainDatabase[Link],0)),"")</f>
        <v>EDP</v>
      </c>
      <c r="I2291" s="62" t="str">
        <f t="array" ref="I2291">IF(F2291&lt;&gt;"",INDEX(tb_MainDatabase[Size],MATCH(F2291,tb_MainDatabase[Link],0)),"")</f>
        <v>10 ml.</v>
      </c>
      <c r="J2291" s="65">
        <v>1.0</v>
      </c>
      <c r="K2291" s="57">
        <f t="array" ref="K2291">IF(F2291&lt;&gt;"",INDEX(tb_MainDatabase[ราคา],MATCH(F2291,tb_MainDatabase[Link],0)),"")*J2291</f>
        <v>450</v>
      </c>
      <c r="L2291" s="65">
        <v>50.0</v>
      </c>
      <c r="M2291" s="57">
        <f t="shared" si="2"/>
        <v>400</v>
      </c>
      <c r="N2291" s="75">
        <f t="shared" si="5"/>
        <v>400</v>
      </c>
      <c r="O2291" s="77" t="s">
        <v>370</v>
      </c>
      <c r="P2291" s="78">
        <v>46176.0</v>
      </c>
      <c r="Q2291" s="80">
        <v>0.8875</v>
      </c>
      <c r="R2291" s="84" t="str">
        <f t="shared" si="4"/>
        <v>1780496285415380768</v>
      </c>
      <c r="S2291" s="48" t="s">
        <v>3639</v>
      </c>
      <c r="T2291" s="48" t="s">
        <v>67</v>
      </c>
    </row>
    <row r="2292" ht="22.5" customHeight="1">
      <c r="A2292" s="41" t="s">
        <v>1297</v>
      </c>
      <c r="B2292" s="44">
        <v>46177.0</v>
      </c>
      <c r="C2292" s="46" t="s">
        <v>1192</v>
      </c>
      <c r="D2292" s="48" t="s">
        <v>3640</v>
      </c>
      <c r="E2292" s="51">
        <v>2.02600000001034E14</v>
      </c>
      <c r="F2292" s="53" t="s">
        <v>42</v>
      </c>
      <c r="G2292" s="57">
        <f t="array" ref="G2292">IF(F2292&lt;&gt;"",INDEX(tb_MainDatabase[Barcode],MATCH(F2292,tb_MainDatabase[Link],0)),"")</f>
        <v>8857128012020</v>
      </c>
      <c r="H2292" s="62" t="str">
        <f t="array" ref="H2292">IF(F2292&lt;&gt;"",INDEX(tb_MainDatabase[Grand],MATCH(F2292,tb_MainDatabase[Link],0)),"")</f>
        <v>EDP</v>
      </c>
      <c r="I2292" s="62" t="str">
        <f t="array" ref="I2292">IF(F2292&lt;&gt;"",INDEX(tb_MainDatabase[Size],MATCH(F2292,tb_MainDatabase[Link],0)),"")</f>
        <v>50 ml.</v>
      </c>
      <c r="J2292" s="65">
        <v>1.0</v>
      </c>
      <c r="K2292" s="57">
        <f t="array" ref="K2292">IF(F2292&lt;&gt;"",INDEX(tb_MainDatabase[ราคา],MATCH(F2292,tb_MainDatabase[Link],0)),"")*J2292</f>
        <v>1890</v>
      </c>
      <c r="L2292" s="65">
        <v>200.0</v>
      </c>
      <c r="M2292" s="57">
        <f t="shared" si="2"/>
        <v>1690</v>
      </c>
      <c r="N2292" s="75">
        <f t="shared" si="5"/>
        <v>3380</v>
      </c>
      <c r="O2292" s="77" t="s">
        <v>133</v>
      </c>
      <c r="P2292" s="78">
        <v>46177.0</v>
      </c>
      <c r="Q2292" s="80">
        <v>0.5756944444444444</v>
      </c>
      <c r="R2292" s="84" t="str">
        <f t="shared" si="4"/>
        <v>1780555705562686714</v>
      </c>
      <c r="S2292" s="84"/>
      <c r="T2292" s="48" t="s">
        <v>67</v>
      </c>
    </row>
    <row r="2293" ht="22.5" customHeight="1">
      <c r="A2293" s="41" t="s">
        <v>1297</v>
      </c>
      <c r="B2293" s="44">
        <v>46177.0</v>
      </c>
      <c r="C2293" s="46" t="s">
        <v>1192</v>
      </c>
      <c r="D2293" s="48" t="s">
        <v>3640</v>
      </c>
      <c r="E2293" s="51">
        <v>2.02600000001034E14</v>
      </c>
      <c r="F2293" s="53" t="s">
        <v>259</v>
      </c>
      <c r="G2293" s="57">
        <f t="array" ref="G2293">IF(F2293&lt;&gt;"",INDEX(tb_MainDatabase[Barcode],MATCH(F2293,tb_MainDatabase[Link],0)),"")</f>
        <v>8857128011133</v>
      </c>
      <c r="H2293" s="62" t="str">
        <f t="array" ref="H2293">IF(F2293&lt;&gt;"",INDEX(tb_MainDatabase[Grand],MATCH(F2293,tb_MainDatabase[Link],0)),"")</f>
        <v>EDP</v>
      </c>
      <c r="I2293" s="62" t="str">
        <f t="array" ref="I2293">IF(F2293&lt;&gt;"",INDEX(tb_MainDatabase[Size],MATCH(F2293,tb_MainDatabase[Link],0)),"")</f>
        <v>50 ml.</v>
      </c>
      <c r="J2293" s="65">
        <v>1.0</v>
      </c>
      <c r="K2293" s="57">
        <f t="array" ref="K2293">IF(F2293&lt;&gt;"",INDEX(tb_MainDatabase[ราคา],MATCH(F2293,tb_MainDatabase[Link],0)),"")*J2293</f>
        <v>1890</v>
      </c>
      <c r="L2293" s="65">
        <v>200.0</v>
      </c>
      <c r="M2293" s="57">
        <f t="shared" si="2"/>
        <v>1690</v>
      </c>
      <c r="N2293" s="75">
        <f t="shared" si="5"/>
        <v>0</v>
      </c>
      <c r="O2293" s="77"/>
      <c r="P2293" s="107"/>
      <c r="Q2293" s="80"/>
      <c r="R2293" s="84">
        <f t="shared" si="4"/>
        <v>0</v>
      </c>
      <c r="S2293" s="84"/>
      <c r="T2293" s="84"/>
    </row>
    <row r="2294" ht="22.5" customHeight="1">
      <c r="A2294" s="41" t="s">
        <v>1297</v>
      </c>
      <c r="B2294" s="44">
        <v>46177.0</v>
      </c>
      <c r="C2294" s="46" t="s">
        <v>1192</v>
      </c>
      <c r="D2294" s="48" t="s">
        <v>3640</v>
      </c>
      <c r="E2294" s="51">
        <v>2.02600000001034E14</v>
      </c>
      <c r="F2294" s="53" t="s">
        <v>252</v>
      </c>
      <c r="G2294" s="57">
        <f t="array" ref="G2294">IF(F2294&lt;&gt;"",INDEX(tb_MainDatabase[Barcode],MATCH(F2294,tb_MainDatabase[Link],0)),"")</f>
        <v>8857128012035</v>
      </c>
      <c r="H2294" s="62" t="str">
        <f t="array" ref="H2294">IF(F2294&lt;&gt;"",INDEX(tb_MainDatabase[Grand],MATCH(F2294,tb_MainDatabase[Link],0)),"")</f>
        <v>EDP</v>
      </c>
      <c r="I2294" s="62" t="str">
        <f t="array" ref="I2294">IF(F2294&lt;&gt;"",INDEX(tb_MainDatabase[Size],MATCH(F2294,tb_MainDatabase[Link],0)),"")</f>
        <v>10 ml.</v>
      </c>
      <c r="J2294" s="65">
        <v>1.0</v>
      </c>
      <c r="K2294" s="57">
        <f t="array" ref="K2294">IF(F2294&lt;&gt;"",INDEX(tb_MainDatabase[ราคา],MATCH(F2294,tb_MainDatabase[Link],0)),"")*J2294</f>
        <v>450</v>
      </c>
      <c r="L2294" s="65">
        <v>450.0</v>
      </c>
      <c r="M2294" s="57">
        <f t="shared" si="2"/>
        <v>0</v>
      </c>
      <c r="N2294" s="75">
        <f t="shared" si="5"/>
        <v>0</v>
      </c>
      <c r="O2294" s="77"/>
      <c r="P2294" s="107"/>
      <c r="Q2294" s="80"/>
      <c r="R2294" s="84">
        <f t="shared" si="4"/>
        <v>0</v>
      </c>
      <c r="S2294" s="84"/>
      <c r="T2294" s="84"/>
    </row>
    <row r="2295" ht="22.5" customHeight="1">
      <c r="A2295" s="41" t="s">
        <v>1297</v>
      </c>
      <c r="B2295" s="44">
        <v>46177.0</v>
      </c>
      <c r="C2295" s="46" t="s">
        <v>1192</v>
      </c>
      <c r="D2295" s="48" t="s">
        <v>3640</v>
      </c>
      <c r="E2295" s="51">
        <v>2.02600000001034E14</v>
      </c>
      <c r="F2295" s="53" t="s">
        <v>77</v>
      </c>
      <c r="G2295" s="57">
        <f t="array" ref="G2295">IF(F2295&lt;&gt;"",INDEX(tb_MainDatabase[Barcode],MATCH(F2295,tb_MainDatabase[Link],0)),"")</f>
        <v>8857128012030</v>
      </c>
      <c r="H2295" s="62" t="str">
        <f t="array" ref="H2295">IF(F2295&lt;&gt;"",INDEX(tb_MainDatabase[Grand],MATCH(F2295,tb_MainDatabase[Link],0)),"")</f>
        <v>EDP</v>
      </c>
      <c r="I2295" s="62" t="str">
        <f t="array" ref="I2295">IF(F2295&lt;&gt;"",INDEX(tb_MainDatabase[Size],MATCH(F2295,tb_MainDatabase[Link],0)),"")</f>
        <v>10 ml.</v>
      </c>
      <c r="J2295" s="65">
        <v>1.0</v>
      </c>
      <c r="K2295" s="57">
        <f t="array" ref="K2295">IF(F2295&lt;&gt;"",INDEX(tb_MainDatabase[ราคา],MATCH(F2295,tb_MainDatabase[Link],0)),"")*J2295</f>
        <v>450</v>
      </c>
      <c r="L2295" s="65">
        <v>450.0</v>
      </c>
      <c r="M2295" s="57">
        <f t="shared" si="2"/>
        <v>0</v>
      </c>
      <c r="N2295" s="75">
        <f t="shared" si="5"/>
        <v>0</v>
      </c>
      <c r="O2295" s="77"/>
      <c r="P2295" s="107"/>
      <c r="Q2295" s="80"/>
      <c r="R2295" s="84">
        <f t="shared" si="4"/>
        <v>0</v>
      </c>
      <c r="S2295" s="84"/>
      <c r="T2295" s="84"/>
    </row>
    <row r="2296" ht="22.5" customHeight="1">
      <c r="A2296" s="41" t="s">
        <v>1297</v>
      </c>
      <c r="B2296" s="44">
        <v>46177.0</v>
      </c>
      <c r="C2296" s="46" t="s">
        <v>1192</v>
      </c>
      <c r="D2296" s="48" t="s">
        <v>3641</v>
      </c>
      <c r="E2296" s="51">
        <v>2.02600000001035E14</v>
      </c>
      <c r="F2296" s="53" t="s">
        <v>143</v>
      </c>
      <c r="G2296" s="57">
        <f t="array" ref="G2296">IF(F2296&lt;&gt;"",INDEX(tb_MainDatabase[Barcode],MATCH(F2296,tb_MainDatabase[Link],0)),"")</f>
        <v>8857128011041</v>
      </c>
      <c r="H2296" s="62" t="str">
        <f t="array" ref="H2296">IF(F2296&lt;&gt;"",INDEX(tb_MainDatabase[Grand],MATCH(F2296,tb_MainDatabase[Link],0)),"")</f>
        <v>EDP</v>
      </c>
      <c r="I2296" s="62" t="str">
        <f t="array" ref="I2296">IF(F2296&lt;&gt;"",INDEX(tb_MainDatabase[Size],MATCH(F2296,tb_MainDatabase[Link],0)),"")</f>
        <v>50 ml.</v>
      </c>
      <c r="J2296" s="65">
        <v>2.0</v>
      </c>
      <c r="K2296" s="57">
        <f t="array" ref="K2296">IF(F2296&lt;&gt;"",INDEX(tb_MainDatabase[ราคา],MATCH(F2296,tb_MainDatabase[Link],0)),"")*J2296</f>
        <v>3780</v>
      </c>
      <c r="L2296" s="65">
        <v>200.0</v>
      </c>
      <c r="M2296" s="57">
        <f t="shared" si="2"/>
        <v>3380</v>
      </c>
      <c r="N2296" s="75">
        <f t="shared" si="5"/>
        <v>3380</v>
      </c>
      <c r="O2296" s="77" t="s">
        <v>133</v>
      </c>
      <c r="P2296" s="78">
        <v>46177.0</v>
      </c>
      <c r="Q2296" s="80">
        <v>0.5798611111111112</v>
      </c>
      <c r="R2296" s="84" t="str">
        <f t="shared" si="4"/>
        <v>1780555864387784189</v>
      </c>
      <c r="S2296" s="84"/>
      <c r="T2296" s="48" t="s">
        <v>67</v>
      </c>
    </row>
    <row r="2297" ht="22.5" customHeight="1">
      <c r="A2297" s="41" t="s">
        <v>1297</v>
      </c>
      <c r="B2297" s="44">
        <v>46177.0</v>
      </c>
      <c r="C2297" s="46" t="s">
        <v>1192</v>
      </c>
      <c r="D2297" s="48" t="s">
        <v>3641</v>
      </c>
      <c r="E2297" s="51">
        <v>2.02600000001035E14</v>
      </c>
      <c r="F2297" s="53" t="s">
        <v>224</v>
      </c>
      <c r="G2297" s="57">
        <f t="array" ref="G2297">IF(F2297&lt;&gt;"",INDEX(tb_MainDatabase[Barcode],MATCH(F2297,tb_MainDatabase[Link],0)),"")</f>
        <v>8857128012053</v>
      </c>
      <c r="H2297" s="62" t="str">
        <f t="array" ref="H2297">IF(F2297&lt;&gt;"",INDEX(tb_MainDatabase[Grand],MATCH(F2297,tb_MainDatabase[Link],0)),"")</f>
        <v>EDP</v>
      </c>
      <c r="I2297" s="62" t="str">
        <f t="array" ref="I2297">IF(F2297&lt;&gt;"",INDEX(tb_MainDatabase[Size],MATCH(F2297,tb_MainDatabase[Link],0)),"")</f>
        <v>10 ml.</v>
      </c>
      <c r="J2297" s="65">
        <v>1.0</v>
      </c>
      <c r="K2297" s="57">
        <f t="array" ref="K2297">IF(F2297&lt;&gt;"",INDEX(tb_MainDatabase[ราคา],MATCH(F2297,tb_MainDatabase[Link],0)),"")*J2297</f>
        <v>450</v>
      </c>
      <c r="L2297" s="65">
        <v>450.0</v>
      </c>
      <c r="M2297" s="57">
        <f t="shared" si="2"/>
        <v>0</v>
      </c>
      <c r="N2297" s="75">
        <f t="shared" si="5"/>
        <v>0</v>
      </c>
      <c r="O2297" s="77"/>
      <c r="P2297" s="107"/>
      <c r="Q2297" s="80"/>
      <c r="R2297" s="84">
        <f t="shared" si="4"/>
        <v>0</v>
      </c>
      <c r="S2297" s="84"/>
      <c r="T2297" s="84"/>
    </row>
    <row r="2298" ht="22.5" customHeight="1">
      <c r="A2298" s="41" t="s">
        <v>1297</v>
      </c>
      <c r="B2298" s="44">
        <v>46177.0</v>
      </c>
      <c r="C2298" s="46" t="s">
        <v>1192</v>
      </c>
      <c r="D2298" s="48" t="s">
        <v>3641</v>
      </c>
      <c r="E2298" s="51">
        <v>2.02600000001035E14</v>
      </c>
      <c r="F2298" s="53" t="s">
        <v>141</v>
      </c>
      <c r="G2298" s="57">
        <f t="array" ref="G2298">IF(F2298&lt;&gt;"",INDEX(tb_MainDatabase[Barcode],MATCH(F2298,tb_MainDatabase[Link],0)),"")</f>
        <v>8857128012037</v>
      </c>
      <c r="H2298" s="62" t="str">
        <f t="array" ref="H2298">IF(F2298&lt;&gt;"",INDEX(tb_MainDatabase[Grand],MATCH(F2298,tb_MainDatabase[Link],0)),"")</f>
        <v>EDP</v>
      </c>
      <c r="I2298" s="62" t="str">
        <f t="array" ref="I2298">IF(F2298&lt;&gt;"",INDEX(tb_MainDatabase[Size],MATCH(F2298,tb_MainDatabase[Link],0)),"")</f>
        <v>10 ml.</v>
      </c>
      <c r="J2298" s="65">
        <v>1.0</v>
      </c>
      <c r="K2298" s="57">
        <f t="array" ref="K2298">IF(F2298&lt;&gt;"",INDEX(tb_MainDatabase[ราคา],MATCH(F2298,tb_MainDatabase[Link],0)),"")*J2298</f>
        <v>450</v>
      </c>
      <c r="L2298" s="65">
        <v>450.0</v>
      </c>
      <c r="M2298" s="57">
        <f t="shared" si="2"/>
        <v>0</v>
      </c>
      <c r="N2298" s="75">
        <f t="shared" si="5"/>
        <v>0</v>
      </c>
      <c r="O2298" s="77"/>
      <c r="P2298" s="107"/>
      <c r="Q2298" s="80"/>
      <c r="R2298" s="84">
        <f t="shared" si="4"/>
        <v>0</v>
      </c>
      <c r="S2298" s="84"/>
      <c r="T2298" s="84"/>
    </row>
    <row r="2299" ht="22.5" customHeight="1">
      <c r="A2299" s="41" t="s">
        <v>1297</v>
      </c>
      <c r="B2299" s="44">
        <v>46177.0</v>
      </c>
      <c r="C2299" s="46" t="s">
        <v>1192</v>
      </c>
      <c r="D2299" s="48" t="s">
        <v>3642</v>
      </c>
      <c r="E2299" s="51">
        <v>2.02600000001036E14</v>
      </c>
      <c r="F2299" s="53" t="s">
        <v>98</v>
      </c>
      <c r="G2299" s="57">
        <f t="array" ref="G2299">IF(F2299&lt;&gt;"",INDEX(tb_MainDatabase[Barcode],MATCH(F2299,tb_MainDatabase[Link],0)),"")</f>
        <v>8857128012027</v>
      </c>
      <c r="H2299" s="62" t="str">
        <f t="array" ref="H2299">IF(F2299&lt;&gt;"",INDEX(tb_MainDatabase[Grand],MATCH(F2299,tb_MainDatabase[Link],0)),"")</f>
        <v>EDP</v>
      </c>
      <c r="I2299" s="62" t="str">
        <f t="array" ref="I2299">IF(F2299&lt;&gt;"",INDEX(tb_MainDatabase[Size],MATCH(F2299,tb_MainDatabase[Link],0)),"")</f>
        <v>10 ml.</v>
      </c>
      <c r="J2299" s="65">
        <v>1.0</v>
      </c>
      <c r="K2299" s="57">
        <f t="array" ref="K2299">IF(F2299&lt;&gt;"",INDEX(tb_MainDatabase[ราคา],MATCH(F2299,tb_MainDatabase[Link],0)),"")*J2299</f>
        <v>450</v>
      </c>
      <c r="L2299" s="65">
        <v>50.0</v>
      </c>
      <c r="M2299" s="57">
        <f t="shared" si="2"/>
        <v>400</v>
      </c>
      <c r="N2299" s="75">
        <f t="shared" si="5"/>
        <v>400</v>
      </c>
      <c r="O2299" s="77" t="s">
        <v>133</v>
      </c>
      <c r="P2299" s="78">
        <v>46177.0</v>
      </c>
      <c r="Q2299" s="80">
        <v>0.6131944444444445</v>
      </c>
      <c r="R2299" s="84" t="str">
        <f t="shared" si="4"/>
        <v>1780558957770518289</v>
      </c>
      <c r="S2299" s="84"/>
      <c r="T2299" s="48" t="s">
        <v>67</v>
      </c>
    </row>
    <row r="2300" ht="22.5" customHeight="1">
      <c r="A2300" s="41" t="s">
        <v>1297</v>
      </c>
      <c r="B2300" s="44">
        <v>46177.0</v>
      </c>
      <c r="C2300" s="46" t="s">
        <v>1192</v>
      </c>
      <c r="D2300" s="48" t="s">
        <v>3643</v>
      </c>
      <c r="E2300" s="51">
        <v>2.02600000001037E14</v>
      </c>
      <c r="F2300" s="53" t="s">
        <v>143</v>
      </c>
      <c r="G2300" s="57">
        <f t="array" ref="G2300">IF(F2300&lt;&gt;"",INDEX(tb_MainDatabase[Barcode],MATCH(F2300,tb_MainDatabase[Link],0)),"")</f>
        <v>8857128011041</v>
      </c>
      <c r="H2300" s="62" t="str">
        <f t="array" ref="H2300">IF(F2300&lt;&gt;"",INDEX(tb_MainDatabase[Grand],MATCH(F2300,tb_MainDatabase[Link],0)),"")</f>
        <v>EDP</v>
      </c>
      <c r="I2300" s="62" t="str">
        <f t="array" ref="I2300">IF(F2300&lt;&gt;"",INDEX(tb_MainDatabase[Size],MATCH(F2300,tb_MainDatabase[Link],0)),"")</f>
        <v>50 ml.</v>
      </c>
      <c r="J2300" s="65">
        <v>1.0</v>
      </c>
      <c r="K2300" s="57">
        <f t="array" ref="K2300">IF(F2300&lt;&gt;"",INDEX(tb_MainDatabase[ราคา],MATCH(F2300,tb_MainDatabase[Link],0)),"")*J2300</f>
        <v>1890</v>
      </c>
      <c r="L2300" s="65">
        <v>200.0</v>
      </c>
      <c r="M2300" s="57">
        <f t="shared" si="2"/>
        <v>1690</v>
      </c>
      <c r="N2300" s="75">
        <f t="shared" si="5"/>
        <v>1690</v>
      </c>
      <c r="O2300" s="77" t="s">
        <v>133</v>
      </c>
      <c r="P2300" s="78">
        <v>46177.0</v>
      </c>
      <c r="Q2300" s="80">
        <v>0.6972222222222222</v>
      </c>
      <c r="R2300" s="84" t="str">
        <f t="shared" si="4"/>
        <v>1780566234765670852</v>
      </c>
      <c r="S2300" s="84"/>
      <c r="T2300" s="48" t="s">
        <v>67</v>
      </c>
    </row>
    <row r="2301" ht="22.5" customHeight="1">
      <c r="A2301" s="41" t="s">
        <v>1297</v>
      </c>
      <c r="B2301" s="44">
        <v>46177.0</v>
      </c>
      <c r="C2301" s="46" t="s">
        <v>1192</v>
      </c>
      <c r="D2301" s="48" t="s">
        <v>3643</v>
      </c>
      <c r="E2301" s="51">
        <v>2.02600000001037E14</v>
      </c>
      <c r="F2301" s="53" t="s">
        <v>280</v>
      </c>
      <c r="G2301" s="57">
        <f t="array" ref="G2301">IF(F2301&lt;&gt;"",INDEX(tb_MainDatabase[Barcode],MATCH(F2301,tb_MainDatabase[Link],0)),"")</f>
        <v>8857128012042</v>
      </c>
      <c r="H2301" s="62" t="str">
        <f t="array" ref="H2301">IF(F2301&lt;&gt;"",INDEX(tb_MainDatabase[Grand],MATCH(F2301,tb_MainDatabase[Link],0)),"")</f>
        <v>EDP</v>
      </c>
      <c r="I2301" s="62" t="str">
        <f t="array" ref="I2301">IF(F2301&lt;&gt;"",INDEX(tb_MainDatabase[Size],MATCH(F2301,tb_MainDatabase[Link],0)),"")</f>
        <v>10 ml.</v>
      </c>
      <c r="J2301" s="65">
        <v>1.0</v>
      </c>
      <c r="K2301" s="57">
        <f t="array" ref="K2301">IF(F2301&lt;&gt;"",INDEX(tb_MainDatabase[ราคา],MATCH(F2301,tb_MainDatabase[Link],0)),"")*J2301</f>
        <v>450</v>
      </c>
      <c r="L2301" s="65">
        <v>450.0</v>
      </c>
      <c r="M2301" s="57">
        <f t="shared" si="2"/>
        <v>0</v>
      </c>
      <c r="N2301" s="75">
        <f t="shared" si="5"/>
        <v>0</v>
      </c>
      <c r="O2301" s="77"/>
      <c r="P2301" s="107"/>
      <c r="Q2301" s="80"/>
      <c r="R2301" s="84">
        <f t="shared" si="4"/>
        <v>0</v>
      </c>
      <c r="S2301" s="84"/>
      <c r="T2301" s="84"/>
    </row>
    <row r="2302" ht="22.5" customHeight="1">
      <c r="A2302" s="41" t="s">
        <v>1297</v>
      </c>
      <c r="B2302" s="44">
        <v>46177.0</v>
      </c>
      <c r="C2302" s="46" t="s">
        <v>1192</v>
      </c>
      <c r="D2302" s="48" t="s">
        <v>3644</v>
      </c>
      <c r="E2302" s="51">
        <v>2.02600000001038E14</v>
      </c>
      <c r="F2302" s="53" t="s">
        <v>288</v>
      </c>
      <c r="G2302" s="57">
        <f t="array" ref="G2302">IF(F2302&lt;&gt;"",INDEX(tb_MainDatabase[Barcode],MATCH(F2302,tb_MainDatabase[Link],0)),"")</f>
        <v>8857128012062</v>
      </c>
      <c r="H2302" s="62" t="str">
        <f t="array" ref="H2302">IF(F2302&lt;&gt;"",INDEX(tb_MainDatabase[Grand],MATCH(F2302,tb_MainDatabase[Link],0)),"")</f>
        <v>EDP</v>
      </c>
      <c r="I2302" s="62" t="str">
        <f t="array" ref="I2302">IF(F2302&lt;&gt;"",INDEX(tb_MainDatabase[Size],MATCH(F2302,tb_MainDatabase[Link],0)),"")</f>
        <v>10 ml.</v>
      </c>
      <c r="J2302" s="65">
        <v>1.0</v>
      </c>
      <c r="K2302" s="57">
        <f t="array" ref="K2302">IF(F2302&lt;&gt;"",INDEX(tb_MainDatabase[ราคา],MATCH(F2302,tb_MainDatabase[Link],0)),"")*J2302</f>
        <v>450</v>
      </c>
      <c r="L2302" s="65">
        <v>50.0</v>
      </c>
      <c r="M2302" s="57">
        <f t="shared" si="2"/>
        <v>400</v>
      </c>
      <c r="N2302" s="75">
        <f t="shared" si="5"/>
        <v>400</v>
      </c>
      <c r="O2302" s="77" t="s">
        <v>370</v>
      </c>
      <c r="P2302" s="78">
        <v>46177.0</v>
      </c>
      <c r="Q2302" s="80">
        <v>0.7111111111111111</v>
      </c>
      <c r="R2302" s="84" t="str">
        <f t="shared" si="4"/>
        <v>1780567485984243228</v>
      </c>
      <c r="S2302" s="48" t="s">
        <v>3645</v>
      </c>
      <c r="T2302" s="48" t="s">
        <v>67</v>
      </c>
    </row>
    <row r="2303" ht="22.5" customHeight="1">
      <c r="A2303" s="41" t="s">
        <v>1297</v>
      </c>
      <c r="B2303" s="44">
        <v>46177.0</v>
      </c>
      <c r="C2303" s="46" t="s">
        <v>1192</v>
      </c>
      <c r="D2303" s="48" t="s">
        <v>3646</v>
      </c>
      <c r="E2303" s="51">
        <v>2.02600000001039E14</v>
      </c>
      <c r="F2303" s="53" t="s">
        <v>141</v>
      </c>
      <c r="G2303" s="57">
        <f t="array" ref="G2303">IF(F2303&lt;&gt;"",INDEX(tb_MainDatabase[Barcode],MATCH(F2303,tb_MainDatabase[Link],0)),"")</f>
        <v>8857128012037</v>
      </c>
      <c r="H2303" s="62" t="str">
        <f t="array" ref="H2303">IF(F2303&lt;&gt;"",INDEX(tb_MainDatabase[Grand],MATCH(F2303,tb_MainDatabase[Link],0)),"")</f>
        <v>EDP</v>
      </c>
      <c r="I2303" s="62" t="str">
        <f t="array" ref="I2303">IF(F2303&lt;&gt;"",INDEX(tb_MainDatabase[Size],MATCH(F2303,tb_MainDatabase[Link],0)),"")</f>
        <v>10 ml.</v>
      </c>
      <c r="J2303" s="65">
        <v>1.0</v>
      </c>
      <c r="K2303" s="57">
        <f t="array" ref="K2303">IF(F2303&lt;&gt;"",INDEX(tb_MainDatabase[ราคา],MATCH(F2303,tb_MainDatabase[Link],0)),"")*J2303</f>
        <v>450</v>
      </c>
      <c r="L2303" s="65">
        <v>50.0</v>
      </c>
      <c r="M2303" s="57">
        <f t="shared" si="2"/>
        <v>400</v>
      </c>
      <c r="N2303" s="75">
        <f t="shared" si="5"/>
        <v>800</v>
      </c>
      <c r="O2303" s="77" t="s">
        <v>370</v>
      </c>
      <c r="P2303" s="78">
        <v>46177.0</v>
      </c>
      <c r="Q2303" s="80">
        <v>0.7256944444444444</v>
      </c>
      <c r="R2303" s="84" t="str">
        <f t="shared" si="4"/>
        <v>1780568689111879688</v>
      </c>
      <c r="S2303" s="48" t="s">
        <v>3645</v>
      </c>
      <c r="T2303" s="48" t="s">
        <v>67</v>
      </c>
    </row>
    <row r="2304" ht="22.5" customHeight="1">
      <c r="A2304" s="41" t="s">
        <v>1297</v>
      </c>
      <c r="B2304" s="44">
        <v>46177.0</v>
      </c>
      <c r="C2304" s="46" t="s">
        <v>1192</v>
      </c>
      <c r="D2304" s="48" t="s">
        <v>3646</v>
      </c>
      <c r="E2304" s="51">
        <v>2.02600000001039E14</v>
      </c>
      <c r="F2304" s="53" t="s">
        <v>280</v>
      </c>
      <c r="G2304" s="57">
        <f t="array" ref="G2304">IF(F2304&lt;&gt;"",INDEX(tb_MainDatabase[Barcode],MATCH(F2304,tb_MainDatabase[Link],0)),"")</f>
        <v>8857128012042</v>
      </c>
      <c r="H2304" s="62" t="str">
        <f t="array" ref="H2304">IF(F2304&lt;&gt;"",INDEX(tb_MainDatabase[Grand],MATCH(F2304,tb_MainDatabase[Link],0)),"")</f>
        <v>EDP</v>
      </c>
      <c r="I2304" s="62" t="str">
        <f t="array" ref="I2304">IF(F2304&lt;&gt;"",INDEX(tb_MainDatabase[Size],MATCH(F2304,tb_MainDatabase[Link],0)),"")</f>
        <v>10 ml.</v>
      </c>
      <c r="J2304" s="65">
        <v>1.0</v>
      </c>
      <c r="K2304" s="57">
        <f t="array" ref="K2304">IF(F2304&lt;&gt;"",INDEX(tb_MainDatabase[ราคา],MATCH(F2304,tb_MainDatabase[Link],0)),"")*J2304</f>
        <v>450</v>
      </c>
      <c r="L2304" s="65">
        <v>50.0</v>
      </c>
      <c r="M2304" s="57">
        <f t="shared" si="2"/>
        <v>400</v>
      </c>
      <c r="N2304" s="75">
        <f t="shared" si="5"/>
        <v>0</v>
      </c>
      <c r="O2304" s="77"/>
      <c r="P2304" s="107"/>
      <c r="Q2304" s="80"/>
      <c r="R2304" s="84">
        <f t="shared" si="4"/>
        <v>0</v>
      </c>
      <c r="S2304" s="84"/>
      <c r="T2304" s="84"/>
    </row>
    <row r="2305" ht="22.5" customHeight="1">
      <c r="A2305" s="41" t="s">
        <v>1297</v>
      </c>
      <c r="B2305" s="44">
        <v>46177.0</v>
      </c>
      <c r="C2305" s="46" t="s">
        <v>1192</v>
      </c>
      <c r="D2305" s="48" t="s">
        <v>3647</v>
      </c>
      <c r="E2305" s="51">
        <v>2.0260000000104E14</v>
      </c>
      <c r="F2305" s="53" t="s">
        <v>1178</v>
      </c>
      <c r="G2305" s="57">
        <f t="array" ref="G2305">IF(F2305&lt;&gt;"",INDEX(tb_MainDatabase[Barcode],MATCH(F2305,tb_MainDatabase[Link],0)),"")</f>
        <v>8857128011430</v>
      </c>
      <c r="H2305" s="62" t="str">
        <f t="array" ref="H2305">IF(F2305&lt;&gt;"",INDEX(tb_MainDatabase[Grand],MATCH(F2305,tb_MainDatabase[Link],0)),"")</f>
        <v>EDP</v>
      </c>
      <c r="I2305" s="62" t="str">
        <f t="array" ref="I2305">IF(F2305&lt;&gt;"",INDEX(tb_MainDatabase[Size],MATCH(F2305,tb_MainDatabase[Link],0)),"")</f>
        <v>30 ml.</v>
      </c>
      <c r="J2305" s="65">
        <v>1.0</v>
      </c>
      <c r="K2305" s="57">
        <f t="array" ref="K2305">IF(F2305&lt;&gt;"",INDEX(tb_MainDatabase[ราคา],MATCH(F2305,tb_MainDatabase[Link],0)),"")*J2305</f>
        <v>1290</v>
      </c>
      <c r="L2305" s="65">
        <v>100.0</v>
      </c>
      <c r="M2305" s="57">
        <f t="shared" si="2"/>
        <v>1190</v>
      </c>
      <c r="N2305" s="75">
        <f t="shared" si="5"/>
        <v>1590</v>
      </c>
      <c r="O2305" s="77" t="s">
        <v>60</v>
      </c>
      <c r="P2305" s="78">
        <v>46177.0</v>
      </c>
      <c r="Q2305" s="80">
        <v>0.8604166666666667</v>
      </c>
      <c r="R2305" s="84" t="str">
        <f t="shared" si="4"/>
        <v>1780580335074104893</v>
      </c>
      <c r="S2305" s="84"/>
      <c r="T2305" s="48" t="s">
        <v>67</v>
      </c>
    </row>
    <row r="2306" ht="22.5" customHeight="1">
      <c r="A2306" s="41" t="s">
        <v>1297</v>
      </c>
      <c r="B2306" s="44">
        <v>46177.0</v>
      </c>
      <c r="C2306" s="46" t="s">
        <v>1192</v>
      </c>
      <c r="D2306" s="48" t="s">
        <v>3647</v>
      </c>
      <c r="E2306" s="51">
        <v>2.0260000000104E14</v>
      </c>
      <c r="F2306" s="53" t="s">
        <v>280</v>
      </c>
      <c r="G2306" s="57">
        <f t="array" ref="G2306">IF(F2306&lt;&gt;"",INDEX(tb_MainDatabase[Barcode],MATCH(F2306,tb_MainDatabase[Link],0)),"")</f>
        <v>8857128012042</v>
      </c>
      <c r="H2306" s="62" t="str">
        <f t="array" ref="H2306">IF(F2306&lt;&gt;"",INDEX(tb_MainDatabase[Grand],MATCH(F2306,tb_MainDatabase[Link],0)),"")</f>
        <v>EDP</v>
      </c>
      <c r="I2306" s="62" t="str">
        <f t="array" ref="I2306">IF(F2306&lt;&gt;"",INDEX(tb_MainDatabase[Size],MATCH(F2306,tb_MainDatabase[Link],0)),"")</f>
        <v>10 ml.</v>
      </c>
      <c r="J2306" s="65">
        <v>1.0</v>
      </c>
      <c r="K2306" s="57">
        <f t="array" ref="K2306">IF(F2306&lt;&gt;"",INDEX(tb_MainDatabase[ราคา],MATCH(F2306,tb_MainDatabase[Link],0)),"")*J2306</f>
        <v>450</v>
      </c>
      <c r="L2306" s="65">
        <v>50.0</v>
      </c>
      <c r="M2306" s="57">
        <f t="shared" si="2"/>
        <v>400</v>
      </c>
      <c r="N2306" s="75">
        <f t="shared" si="5"/>
        <v>0</v>
      </c>
      <c r="O2306" s="77"/>
      <c r="P2306" s="107"/>
      <c r="Q2306" s="80"/>
      <c r="R2306" s="84">
        <f t="shared" si="4"/>
        <v>0</v>
      </c>
      <c r="S2306" s="84"/>
      <c r="T2306" s="84"/>
    </row>
    <row r="2307" ht="22.5" customHeight="1">
      <c r="A2307" s="41" t="s">
        <v>1297</v>
      </c>
      <c r="B2307" s="44">
        <v>46177.0</v>
      </c>
      <c r="C2307" s="46" t="s">
        <v>1192</v>
      </c>
      <c r="D2307" s="48" t="s">
        <v>3647</v>
      </c>
      <c r="E2307" s="51">
        <v>2.0260000000104E14</v>
      </c>
      <c r="F2307" s="53" t="s">
        <v>252</v>
      </c>
      <c r="G2307" s="57">
        <f t="array" ref="G2307">IF(F2307&lt;&gt;"",INDEX(tb_MainDatabase[Barcode],MATCH(F2307,tb_MainDatabase[Link],0)),"")</f>
        <v>8857128012035</v>
      </c>
      <c r="H2307" s="62" t="str">
        <f t="array" ref="H2307">IF(F2307&lt;&gt;"",INDEX(tb_MainDatabase[Grand],MATCH(F2307,tb_MainDatabase[Link],0)),"")</f>
        <v>EDP</v>
      </c>
      <c r="I2307" s="62" t="str">
        <f t="array" ref="I2307">IF(F2307&lt;&gt;"",INDEX(tb_MainDatabase[Size],MATCH(F2307,tb_MainDatabase[Link],0)),"")</f>
        <v>10 ml.</v>
      </c>
      <c r="J2307" s="65">
        <v>1.0</v>
      </c>
      <c r="K2307" s="57">
        <f t="array" ref="K2307">IF(F2307&lt;&gt;"",INDEX(tb_MainDatabase[ราคา],MATCH(F2307,tb_MainDatabase[Link],0)),"")*J2307</f>
        <v>450</v>
      </c>
      <c r="L2307" s="65">
        <v>450.0</v>
      </c>
      <c r="M2307" s="57">
        <f t="shared" si="2"/>
        <v>0</v>
      </c>
      <c r="N2307" s="75">
        <f t="shared" si="5"/>
        <v>0</v>
      </c>
      <c r="O2307" s="77"/>
      <c r="P2307" s="107"/>
      <c r="Q2307" s="80"/>
      <c r="R2307" s="84">
        <f t="shared" si="4"/>
        <v>0</v>
      </c>
      <c r="S2307" s="84"/>
      <c r="T2307" s="84"/>
    </row>
    <row r="2308" ht="22.5" customHeight="1">
      <c r="A2308" s="41" t="s">
        <v>1297</v>
      </c>
      <c r="B2308" s="44">
        <v>46178.0</v>
      </c>
      <c r="C2308" s="46" t="s">
        <v>1192</v>
      </c>
      <c r="D2308" s="48" t="s">
        <v>3648</v>
      </c>
      <c r="E2308" s="51">
        <v>2.02600000001041E14</v>
      </c>
      <c r="F2308" s="53" t="s">
        <v>280</v>
      </c>
      <c r="G2308" s="57">
        <f t="array" ref="G2308">IF(F2308&lt;&gt;"",INDEX(tb_MainDatabase[Barcode],MATCH(F2308,tb_MainDatabase[Link],0)),"")</f>
        <v>8857128012042</v>
      </c>
      <c r="H2308" s="62" t="str">
        <f t="array" ref="H2308">IF(F2308&lt;&gt;"",INDEX(tb_MainDatabase[Grand],MATCH(F2308,tb_MainDatabase[Link],0)),"")</f>
        <v>EDP</v>
      </c>
      <c r="I2308" s="62" t="str">
        <f t="array" ref="I2308">IF(F2308&lt;&gt;"",INDEX(tb_MainDatabase[Size],MATCH(F2308,tb_MainDatabase[Link],0)),"")</f>
        <v>10 ml.</v>
      </c>
      <c r="J2308" s="65">
        <v>1.0</v>
      </c>
      <c r="K2308" s="57">
        <f t="array" ref="K2308">IF(F2308&lt;&gt;"",INDEX(tb_MainDatabase[ราคา],MATCH(F2308,tb_MainDatabase[Link],0)),"")*J2308</f>
        <v>450</v>
      </c>
      <c r="L2308" s="65">
        <v>50.0</v>
      </c>
      <c r="M2308" s="57">
        <f t="shared" si="2"/>
        <v>400</v>
      </c>
      <c r="N2308" s="75">
        <f t="shared" si="5"/>
        <v>800</v>
      </c>
      <c r="O2308" s="77" t="s">
        <v>60</v>
      </c>
      <c r="P2308" s="78">
        <v>46178.0</v>
      </c>
      <c r="Q2308" s="80">
        <v>0.5222222222222223</v>
      </c>
      <c r="R2308" s="84" t="str">
        <f t="shared" si="4"/>
        <v>1780637513358556662</v>
      </c>
      <c r="S2308" s="84"/>
      <c r="T2308" s="48" t="s">
        <v>61</v>
      </c>
    </row>
    <row r="2309" ht="22.5" customHeight="1">
      <c r="A2309" s="41" t="s">
        <v>1297</v>
      </c>
      <c r="B2309" s="44">
        <v>46178.0</v>
      </c>
      <c r="C2309" s="46" t="s">
        <v>1192</v>
      </c>
      <c r="D2309" s="48" t="s">
        <v>3648</v>
      </c>
      <c r="E2309" s="51">
        <v>2.02600000001041E14</v>
      </c>
      <c r="F2309" s="53" t="s">
        <v>1796</v>
      </c>
      <c r="G2309" s="108">
        <f t="array" ref="G2309">IF(F2309&lt;&gt;"",INDEX(tb_MainDatabase[Barcode],MATCH(F2309,tb_MainDatabase[Link],0)),"")</f>
        <v>8857128012154</v>
      </c>
      <c r="H2309" s="62" t="str">
        <f t="array" ref="H2309">IF(F2309&lt;&gt;"",INDEX(tb_MainDatabase[Grand],MATCH(F2309,tb_MainDatabase[Link],0)),"")</f>
        <v>EDP</v>
      </c>
      <c r="I2309" s="62" t="str">
        <f t="array" ref="I2309">IF(F2309&lt;&gt;"",INDEX(tb_MainDatabase[Size],MATCH(F2309,tb_MainDatabase[Link],0)),"")</f>
        <v>10 ml.</v>
      </c>
      <c r="J2309" s="65">
        <v>1.0</v>
      </c>
      <c r="K2309" s="57">
        <f t="array" ref="K2309">IF(F2309&lt;&gt;"",INDEX(tb_MainDatabase[ราคา],MATCH(F2309,tb_MainDatabase[Link],0)),"")*J2309</f>
        <v>450</v>
      </c>
      <c r="L2309" s="65">
        <v>50.0</v>
      </c>
      <c r="M2309" s="57">
        <f t="shared" si="2"/>
        <v>400</v>
      </c>
      <c r="N2309" s="75">
        <f t="shared" si="5"/>
        <v>0</v>
      </c>
      <c r="O2309" s="77"/>
      <c r="P2309" s="107"/>
      <c r="Q2309" s="80"/>
      <c r="R2309" s="84">
        <f t="shared" si="4"/>
        <v>0</v>
      </c>
      <c r="S2309" s="84"/>
      <c r="T2309" s="84"/>
    </row>
    <row r="2310" ht="22.5" customHeight="1">
      <c r="A2310" s="41" t="s">
        <v>1297</v>
      </c>
      <c r="B2310" s="44">
        <v>46178.0</v>
      </c>
      <c r="C2310" s="46" t="s">
        <v>1192</v>
      </c>
      <c r="D2310" s="48" t="s">
        <v>3649</v>
      </c>
      <c r="E2310" s="51">
        <v>2.02600000001042E14</v>
      </c>
      <c r="F2310" s="53" t="s">
        <v>3650</v>
      </c>
      <c r="G2310" s="108">
        <f t="array" ref="G2310">IF(F2310&lt;&gt;"",INDEX(tb_MainDatabase[Barcode],MATCH(F2310,tb_MainDatabase[Link],0)),"")</f>
        <v>8857128012151</v>
      </c>
      <c r="H2310" s="62" t="str">
        <f t="array" ref="H2310">IF(F2310&lt;&gt;"",INDEX(tb_MainDatabase[Grand],MATCH(F2310,tb_MainDatabase[Link],0)),"")</f>
        <v>EDP+</v>
      </c>
      <c r="I2310" s="62" t="str">
        <f t="array" ref="I2310">IF(F2310&lt;&gt;"",INDEX(tb_MainDatabase[Size],MATCH(F2310,tb_MainDatabase[Link],0)),"")</f>
        <v>10 ml.</v>
      </c>
      <c r="J2310" s="65">
        <v>1.0</v>
      </c>
      <c r="K2310" s="57">
        <f t="array" ref="K2310">IF(F2310&lt;&gt;"",INDEX(tb_MainDatabase[ราคา],MATCH(F2310,tb_MainDatabase[Link],0)),"")*J2310</f>
        <v>650</v>
      </c>
      <c r="L2310" s="65">
        <v>50.0</v>
      </c>
      <c r="M2310" s="57">
        <f t="shared" si="2"/>
        <v>600</v>
      </c>
      <c r="N2310" s="75">
        <f t="shared" si="5"/>
        <v>1600</v>
      </c>
      <c r="O2310" s="77" t="s">
        <v>370</v>
      </c>
      <c r="P2310" s="78">
        <v>46178.0</v>
      </c>
      <c r="Q2310" s="80">
        <v>0.6479166666666667</v>
      </c>
      <c r="R2310" s="84" t="str">
        <f t="shared" si="4"/>
        <v>1780648349783190503</v>
      </c>
      <c r="S2310" s="48" t="s">
        <v>3651</v>
      </c>
      <c r="T2310" s="48" t="s">
        <v>67</v>
      </c>
    </row>
    <row r="2311" ht="22.5" customHeight="1">
      <c r="A2311" s="41" t="s">
        <v>1297</v>
      </c>
      <c r="B2311" s="44">
        <v>46178.0</v>
      </c>
      <c r="C2311" s="46" t="s">
        <v>1192</v>
      </c>
      <c r="D2311" s="48" t="s">
        <v>3649</v>
      </c>
      <c r="E2311" s="51">
        <v>2.02600000001042E14</v>
      </c>
      <c r="F2311" s="53" t="s">
        <v>210</v>
      </c>
      <c r="G2311" s="57">
        <f t="array" ref="G2311">IF(F2311&lt;&gt;"",INDEX(tb_MainDatabase[Barcode],MATCH(F2311,tb_MainDatabase[Link],0)),"")</f>
        <v>8857128012101</v>
      </c>
      <c r="H2311" s="62" t="str">
        <f t="array" ref="H2311">IF(F2311&lt;&gt;"",INDEX(tb_MainDatabase[Grand],MATCH(F2311,tb_MainDatabase[Link],0)),"")</f>
        <v>EDP+</v>
      </c>
      <c r="I2311" s="62" t="str">
        <f t="array" ref="I2311">IF(F2311&lt;&gt;"",INDEX(tb_MainDatabase[Size],MATCH(F2311,tb_MainDatabase[Link],0)),"")</f>
        <v>10 ml.</v>
      </c>
      <c r="J2311" s="65">
        <v>1.0</v>
      </c>
      <c r="K2311" s="57">
        <f t="array" ref="K2311">IF(F2311&lt;&gt;"",INDEX(tb_MainDatabase[ราคา],MATCH(F2311,tb_MainDatabase[Link],0)),"")*J2311</f>
        <v>650</v>
      </c>
      <c r="L2311" s="65">
        <v>50.0</v>
      </c>
      <c r="M2311" s="57">
        <f t="shared" si="2"/>
        <v>600</v>
      </c>
      <c r="N2311" s="75">
        <f t="shared" si="5"/>
        <v>0</v>
      </c>
      <c r="O2311" s="372"/>
      <c r="P2311" s="107"/>
      <c r="Q2311" s="80"/>
      <c r="R2311" s="84">
        <f t="shared" si="4"/>
        <v>0</v>
      </c>
      <c r="S2311" s="84"/>
      <c r="T2311" s="84"/>
    </row>
    <row r="2312" ht="22.5" customHeight="1">
      <c r="A2312" s="41" t="s">
        <v>1297</v>
      </c>
      <c r="B2312" s="44">
        <v>46178.0</v>
      </c>
      <c r="C2312" s="46" t="s">
        <v>1192</v>
      </c>
      <c r="D2312" s="48" t="s">
        <v>3649</v>
      </c>
      <c r="E2312" s="51">
        <v>2.02600000001042E14</v>
      </c>
      <c r="F2312" s="53" t="s">
        <v>255</v>
      </c>
      <c r="G2312" s="57">
        <f t="array" ref="G2312">IF(F2312&lt;&gt;"",INDEX(tb_MainDatabase[Barcode],MATCH(F2312,tb_MainDatabase[Link],0)),"")</f>
        <v>8857128012047</v>
      </c>
      <c r="H2312" s="62" t="str">
        <f t="array" ref="H2312">IF(F2312&lt;&gt;"",INDEX(tb_MainDatabase[Grand],MATCH(F2312,tb_MainDatabase[Link],0)),"")</f>
        <v>EDP</v>
      </c>
      <c r="I2312" s="62" t="str">
        <f t="array" ref="I2312">IF(F2312&lt;&gt;"",INDEX(tb_MainDatabase[Size],MATCH(F2312,tb_MainDatabase[Link],0)),"")</f>
        <v>10 ml.</v>
      </c>
      <c r="J2312" s="65">
        <v>1.0</v>
      </c>
      <c r="K2312" s="57">
        <f t="array" ref="K2312">IF(F2312&lt;&gt;"",INDEX(tb_MainDatabase[ราคา],MATCH(F2312,tb_MainDatabase[Link],0)),"")*J2312</f>
        <v>450</v>
      </c>
      <c r="L2312" s="65">
        <v>50.0</v>
      </c>
      <c r="M2312" s="57">
        <f t="shared" si="2"/>
        <v>400</v>
      </c>
      <c r="N2312" s="75">
        <f t="shared" si="5"/>
        <v>0</v>
      </c>
      <c r="O2312" s="77"/>
      <c r="P2312" s="107"/>
      <c r="Q2312" s="80"/>
      <c r="R2312" s="84">
        <f t="shared" si="4"/>
        <v>0</v>
      </c>
      <c r="S2312" s="84"/>
      <c r="T2312" s="84"/>
    </row>
    <row r="2313" ht="22.5" customHeight="1">
      <c r="A2313" s="41" t="s">
        <v>1297</v>
      </c>
      <c r="B2313" s="44">
        <v>46178.0</v>
      </c>
      <c r="C2313" s="46" t="s">
        <v>1192</v>
      </c>
      <c r="D2313" s="48" t="s">
        <v>3649</v>
      </c>
      <c r="E2313" s="51">
        <v>2.02600000001042E14</v>
      </c>
      <c r="F2313" s="53" t="s">
        <v>124</v>
      </c>
      <c r="G2313" s="108">
        <f t="array" ref="G2313">IF(F2313&lt;&gt;"",INDEX(tb_MainDatabase[Barcode],MATCH(F2313,tb_MainDatabase[Link],0)),"")</f>
        <v>8857128012166</v>
      </c>
      <c r="H2313" s="62" t="str">
        <f t="array" ref="H2313">IF(F2313&lt;&gt;"",INDEX(tb_MainDatabase[Grand],MATCH(F2313,tb_MainDatabase[Link],0)),"")</f>
        <v>EDP</v>
      </c>
      <c r="I2313" s="62" t="str">
        <f t="array" ref="I2313">IF(F2313&lt;&gt;"",INDEX(tb_MainDatabase[Size],MATCH(F2313,tb_MainDatabase[Link],0)),"")</f>
        <v>10 ml.</v>
      </c>
      <c r="J2313" s="65">
        <v>1.0</v>
      </c>
      <c r="K2313" s="57">
        <f t="array" ref="K2313">IF(F2313&lt;&gt;"",INDEX(tb_MainDatabase[ราคา],MATCH(F2313,tb_MainDatabase[Link],0)),"")*J2313</f>
        <v>450</v>
      </c>
      <c r="L2313" s="65">
        <v>450.0</v>
      </c>
      <c r="M2313" s="57">
        <f t="shared" si="2"/>
        <v>0</v>
      </c>
      <c r="N2313" s="75">
        <f t="shared" si="5"/>
        <v>0</v>
      </c>
      <c r="O2313" s="77"/>
      <c r="P2313" s="78"/>
      <c r="Q2313" s="80"/>
      <c r="R2313" s="84">
        <f t="shared" si="4"/>
        <v>0</v>
      </c>
      <c r="S2313" s="84"/>
      <c r="T2313" s="84"/>
    </row>
    <row r="2314" ht="22.5" customHeight="1">
      <c r="A2314" s="41" t="s">
        <v>1297</v>
      </c>
      <c r="B2314" s="44">
        <v>46178.0</v>
      </c>
      <c r="C2314" s="46" t="s">
        <v>1192</v>
      </c>
      <c r="D2314" s="48" t="s">
        <v>3652</v>
      </c>
      <c r="E2314" s="51">
        <v>2.02600000001043E14</v>
      </c>
      <c r="F2314" s="53" t="s">
        <v>146</v>
      </c>
      <c r="G2314" s="57">
        <f t="array" ref="G2314">IF(F2314&lt;&gt;"",INDEX(tb_MainDatabase[Barcode],MATCH(F2314,tb_MainDatabase[Link],0)),"")</f>
        <v>8857128012026</v>
      </c>
      <c r="H2314" s="62" t="str">
        <f t="array" ref="H2314">IF(F2314&lt;&gt;"",INDEX(tb_MainDatabase[Grand],MATCH(F2314,tb_MainDatabase[Link],0)),"")</f>
        <v>EDP</v>
      </c>
      <c r="I2314" s="62" t="str">
        <f t="array" ref="I2314">IF(F2314&lt;&gt;"",INDEX(tb_MainDatabase[Size],MATCH(F2314,tb_MainDatabase[Link],0)),"")</f>
        <v>10 ml.</v>
      </c>
      <c r="J2314" s="65">
        <v>1.0</v>
      </c>
      <c r="K2314" s="57">
        <f t="array" ref="K2314">IF(F2314&lt;&gt;"",INDEX(tb_MainDatabase[ราคา],MATCH(F2314,tb_MainDatabase[Link],0)),"")*J2314</f>
        <v>450</v>
      </c>
      <c r="L2314" s="65">
        <v>50.0</v>
      </c>
      <c r="M2314" s="57">
        <f t="shared" si="2"/>
        <v>400</v>
      </c>
      <c r="N2314" s="75">
        <f t="shared" si="5"/>
        <v>400</v>
      </c>
      <c r="O2314" s="77" t="s">
        <v>60</v>
      </c>
      <c r="P2314" s="78">
        <v>46178.0</v>
      </c>
      <c r="Q2314" s="80">
        <v>0.7048611111111112</v>
      </c>
      <c r="R2314" s="84" t="str">
        <f t="shared" si="4"/>
        <v>1780653276830137559</v>
      </c>
      <c r="S2314" s="84"/>
      <c r="T2314" s="48" t="s">
        <v>61</v>
      </c>
    </row>
    <row r="2315" ht="22.5" customHeight="1">
      <c r="A2315" s="41" t="s">
        <v>1297</v>
      </c>
      <c r="B2315" s="44">
        <v>46178.0</v>
      </c>
      <c r="C2315" s="46" t="s">
        <v>1192</v>
      </c>
      <c r="D2315" s="48" t="s">
        <v>3653</v>
      </c>
      <c r="E2315" s="51">
        <v>2.02600000001044E14</v>
      </c>
      <c r="F2315" s="53" t="s">
        <v>124</v>
      </c>
      <c r="G2315" s="108">
        <f t="array" ref="G2315">IF(F2315&lt;&gt;"",INDEX(tb_MainDatabase[Barcode],MATCH(F2315,tb_MainDatabase[Link],0)),"")</f>
        <v>8857128012166</v>
      </c>
      <c r="H2315" s="62" t="str">
        <f t="array" ref="H2315">IF(F2315&lt;&gt;"",INDEX(tb_MainDatabase[Grand],MATCH(F2315,tb_MainDatabase[Link],0)),"")</f>
        <v>EDP</v>
      </c>
      <c r="I2315" s="62" t="str">
        <f t="array" ref="I2315">IF(F2315&lt;&gt;"",INDEX(tb_MainDatabase[Size],MATCH(F2315,tb_MainDatabase[Link],0)),"")</f>
        <v>10 ml.</v>
      </c>
      <c r="J2315" s="65">
        <v>1.0</v>
      </c>
      <c r="K2315" s="57">
        <f t="array" ref="K2315">IF(F2315&lt;&gt;"",INDEX(tb_MainDatabase[ราคา],MATCH(F2315,tb_MainDatabase[Link],0)),"")*J2315</f>
        <v>450</v>
      </c>
      <c r="L2315" s="65">
        <v>50.0</v>
      </c>
      <c r="M2315" s="57">
        <f t="shared" si="2"/>
        <v>400</v>
      </c>
      <c r="N2315" s="75">
        <f t="shared" si="5"/>
        <v>400</v>
      </c>
      <c r="O2315" s="77" t="s">
        <v>60</v>
      </c>
      <c r="P2315" s="78">
        <v>46178.0</v>
      </c>
      <c r="Q2315" s="80">
        <v>0.7770833333333333</v>
      </c>
      <c r="R2315" s="84" t="str">
        <f t="shared" si="4"/>
        <v>1780659511407185528</v>
      </c>
      <c r="S2315" s="84"/>
      <c r="T2315" s="48" t="s">
        <v>67</v>
      </c>
    </row>
    <row r="2316" ht="22.5" customHeight="1">
      <c r="A2316" s="41" t="s">
        <v>1297</v>
      </c>
      <c r="B2316" s="44">
        <v>46178.0</v>
      </c>
      <c r="C2316" s="46" t="s">
        <v>1192</v>
      </c>
      <c r="D2316" s="48" t="s">
        <v>3654</v>
      </c>
      <c r="E2316" s="51">
        <v>2.02600000001045E14</v>
      </c>
      <c r="F2316" s="53" t="s">
        <v>120</v>
      </c>
      <c r="G2316" s="108">
        <f t="array" ref="G2316">IF(F2316&lt;&gt;"",INDEX(tb_MainDatabase[Barcode],MATCH(F2316,tb_MainDatabase[Link],0)),"")</f>
        <v>8857128012160</v>
      </c>
      <c r="H2316" s="62" t="str">
        <f t="array" ref="H2316">IF(F2316&lt;&gt;"",INDEX(tb_MainDatabase[Grand],MATCH(F2316,tb_MainDatabase[Link],0)),"")</f>
        <v>EDP</v>
      </c>
      <c r="I2316" s="62" t="str">
        <f t="array" ref="I2316">IF(F2316&lt;&gt;"",INDEX(tb_MainDatabase[Size],MATCH(F2316,tb_MainDatabase[Link],0)),"")</f>
        <v>10 ml.</v>
      </c>
      <c r="J2316" s="65">
        <v>1.0</v>
      </c>
      <c r="K2316" s="57">
        <f t="array" ref="K2316">IF(F2316&lt;&gt;"",INDEX(tb_MainDatabase[ราคา],MATCH(F2316,tb_MainDatabase[Link],0)),"")*J2316</f>
        <v>450</v>
      </c>
      <c r="L2316" s="65">
        <v>50.0</v>
      </c>
      <c r="M2316" s="57">
        <f t="shared" si="2"/>
        <v>400</v>
      </c>
      <c r="N2316" s="75">
        <f t="shared" si="5"/>
        <v>400</v>
      </c>
      <c r="O2316" s="77" t="s">
        <v>133</v>
      </c>
      <c r="P2316" s="78">
        <v>46178.0</v>
      </c>
      <c r="Q2316" s="80">
        <v>0.8131944444444444</v>
      </c>
      <c r="R2316" s="84" t="str">
        <f t="shared" si="4"/>
        <v>1780662692672407729</v>
      </c>
      <c r="S2316" s="84"/>
      <c r="T2316" s="48" t="s">
        <v>67</v>
      </c>
    </row>
    <row r="2317" ht="22.5" customHeight="1">
      <c r="A2317" s="41" t="s">
        <v>1297</v>
      </c>
      <c r="B2317" s="44">
        <v>46178.0</v>
      </c>
      <c r="C2317" s="46" t="s">
        <v>1192</v>
      </c>
      <c r="D2317" s="48" t="s">
        <v>3655</v>
      </c>
      <c r="E2317" s="51">
        <v>2.02600000001046E14</v>
      </c>
      <c r="F2317" s="53" t="s">
        <v>206</v>
      </c>
      <c r="G2317" s="108">
        <f t="array" ref="G2317">IF(F2317&lt;&gt;"",INDEX(tb_MainDatabase[Barcode],MATCH(F2317,tb_MainDatabase[Link],0)),"")</f>
        <v>8857128012159</v>
      </c>
      <c r="H2317" s="62" t="str">
        <f t="array" ref="H2317">IF(F2317&lt;&gt;"",INDEX(tb_MainDatabase[Grand],MATCH(F2317,tb_MainDatabase[Link],0)),"")</f>
        <v>EDP</v>
      </c>
      <c r="I2317" s="62" t="str">
        <f t="array" ref="I2317">IF(F2317&lt;&gt;"",INDEX(tb_MainDatabase[Size],MATCH(F2317,tb_MainDatabase[Link],0)),"")</f>
        <v>30 ml.</v>
      </c>
      <c r="J2317" s="65">
        <v>1.0</v>
      </c>
      <c r="K2317" s="57">
        <f t="array" ref="K2317">IF(F2317&lt;&gt;"",INDEX(tb_MainDatabase[ราคา],MATCH(F2317,tb_MainDatabase[Link],0)),"")*J2317</f>
        <v>1290</v>
      </c>
      <c r="L2317" s="65">
        <v>100.0</v>
      </c>
      <c r="M2317" s="57">
        <f t="shared" si="2"/>
        <v>1190</v>
      </c>
      <c r="N2317" s="75">
        <f t="shared" si="5"/>
        <v>1790</v>
      </c>
      <c r="O2317" s="77" t="s">
        <v>133</v>
      </c>
      <c r="P2317" s="78">
        <v>46178.0</v>
      </c>
      <c r="Q2317" s="80">
        <v>0.8479166666666667</v>
      </c>
      <c r="R2317" s="84" t="str">
        <f t="shared" si="4"/>
        <v>1780664404400222618</v>
      </c>
      <c r="S2317" s="84"/>
      <c r="T2317" s="48" t="s">
        <v>67</v>
      </c>
    </row>
    <row r="2318" ht="22.5" customHeight="1">
      <c r="A2318" s="41" t="s">
        <v>1297</v>
      </c>
      <c r="B2318" s="44">
        <v>46178.0</v>
      </c>
      <c r="C2318" s="46" t="s">
        <v>1192</v>
      </c>
      <c r="D2318" s="48" t="s">
        <v>3655</v>
      </c>
      <c r="E2318" s="51">
        <v>2.02600000001046E14</v>
      </c>
      <c r="F2318" s="53" t="s">
        <v>210</v>
      </c>
      <c r="G2318" s="57">
        <f t="array" ref="G2318">IF(F2318&lt;&gt;"",INDEX(tb_MainDatabase[Barcode],MATCH(F2318,tb_MainDatabase[Link],0)),"")</f>
        <v>8857128012101</v>
      </c>
      <c r="H2318" s="62" t="str">
        <f t="array" ref="H2318">IF(F2318&lt;&gt;"",INDEX(tb_MainDatabase[Grand],MATCH(F2318,tb_MainDatabase[Link],0)),"")</f>
        <v>EDP+</v>
      </c>
      <c r="I2318" s="62" t="str">
        <f t="array" ref="I2318">IF(F2318&lt;&gt;"",INDEX(tb_MainDatabase[Size],MATCH(F2318,tb_MainDatabase[Link],0)),"")</f>
        <v>10 ml.</v>
      </c>
      <c r="J2318" s="65">
        <v>1.0</v>
      </c>
      <c r="K2318" s="57">
        <f t="array" ref="K2318">IF(F2318&lt;&gt;"",INDEX(tb_MainDatabase[ราคา],MATCH(F2318,tb_MainDatabase[Link],0)),"")*J2318</f>
        <v>650</v>
      </c>
      <c r="L2318" s="65">
        <v>50.0</v>
      </c>
      <c r="M2318" s="57">
        <f t="shared" si="2"/>
        <v>600</v>
      </c>
      <c r="N2318" s="75">
        <f t="shared" si="5"/>
        <v>0</v>
      </c>
      <c r="O2318" s="77"/>
      <c r="P2318" s="107"/>
      <c r="Q2318" s="80"/>
      <c r="R2318" s="84">
        <f t="shared" si="4"/>
        <v>0</v>
      </c>
      <c r="S2318" s="84"/>
      <c r="T2318" s="84"/>
    </row>
    <row r="2319" ht="22.5" customHeight="1">
      <c r="A2319" s="41" t="s">
        <v>1297</v>
      </c>
      <c r="B2319" s="44">
        <v>46178.0</v>
      </c>
      <c r="C2319" s="46" t="s">
        <v>1192</v>
      </c>
      <c r="D2319" s="48" t="s">
        <v>3655</v>
      </c>
      <c r="E2319" s="51">
        <v>2.02600000001046E14</v>
      </c>
      <c r="F2319" s="53" t="s">
        <v>141</v>
      </c>
      <c r="G2319" s="57">
        <f t="array" ref="G2319">IF(F2319&lt;&gt;"",INDEX(tb_MainDatabase[Barcode],MATCH(F2319,tb_MainDatabase[Link],0)),"")</f>
        <v>8857128012037</v>
      </c>
      <c r="H2319" s="62" t="str">
        <f t="array" ref="H2319">IF(F2319&lt;&gt;"",INDEX(tb_MainDatabase[Grand],MATCH(F2319,tb_MainDatabase[Link],0)),"")</f>
        <v>EDP</v>
      </c>
      <c r="I2319" s="62" t="str">
        <f t="array" ref="I2319">IF(F2319&lt;&gt;"",INDEX(tb_MainDatabase[Size],MATCH(F2319,tb_MainDatabase[Link],0)),"")</f>
        <v>10 ml.</v>
      </c>
      <c r="J2319" s="65">
        <v>1.0</v>
      </c>
      <c r="K2319" s="57">
        <f t="array" ref="K2319">IF(F2319&lt;&gt;"",INDEX(tb_MainDatabase[ราคา],MATCH(F2319,tb_MainDatabase[Link],0)),"")*J2319</f>
        <v>450</v>
      </c>
      <c r="L2319" s="65">
        <v>450.0</v>
      </c>
      <c r="M2319" s="57">
        <f t="shared" si="2"/>
        <v>0</v>
      </c>
      <c r="N2319" s="75">
        <f t="shared" si="5"/>
        <v>0</v>
      </c>
      <c r="O2319" s="77"/>
      <c r="P2319" s="78"/>
      <c r="Q2319" s="80"/>
      <c r="R2319" s="84">
        <f t="shared" si="4"/>
        <v>0</v>
      </c>
      <c r="S2319" s="84"/>
      <c r="T2319" s="84"/>
    </row>
    <row r="2320" ht="22.5" customHeight="1">
      <c r="A2320" s="41" t="s">
        <v>1297</v>
      </c>
      <c r="B2320" s="44">
        <v>46178.0</v>
      </c>
      <c r="C2320" s="46" t="s">
        <v>1192</v>
      </c>
      <c r="D2320" s="48" t="s">
        <v>3656</v>
      </c>
      <c r="E2320" s="51">
        <v>2.02600000001047E14</v>
      </c>
      <c r="F2320" s="53" t="s">
        <v>77</v>
      </c>
      <c r="G2320" s="57">
        <f t="array" ref="G2320">IF(F2320&lt;&gt;"",INDEX(tb_MainDatabase[Barcode],MATCH(F2320,tb_MainDatabase[Link],0)),"")</f>
        <v>8857128012030</v>
      </c>
      <c r="H2320" s="62" t="str">
        <f t="array" ref="H2320">IF(F2320&lt;&gt;"",INDEX(tb_MainDatabase[Grand],MATCH(F2320,tb_MainDatabase[Link],0)),"")</f>
        <v>EDP</v>
      </c>
      <c r="I2320" s="62" t="str">
        <f t="array" ref="I2320">IF(F2320&lt;&gt;"",INDEX(tb_MainDatabase[Size],MATCH(F2320,tb_MainDatabase[Link],0)),"")</f>
        <v>10 ml.</v>
      </c>
      <c r="J2320" s="65">
        <v>1.0</v>
      </c>
      <c r="K2320" s="57">
        <f t="array" ref="K2320">IF(F2320&lt;&gt;"",INDEX(tb_MainDatabase[ราคา],MATCH(F2320,tb_MainDatabase[Link],0)),"")*J2320</f>
        <v>450</v>
      </c>
      <c r="L2320" s="65">
        <v>50.0</v>
      </c>
      <c r="M2320" s="57">
        <f t="shared" si="2"/>
        <v>400</v>
      </c>
      <c r="N2320" s="75">
        <f t="shared" si="5"/>
        <v>400</v>
      </c>
      <c r="O2320" s="77" t="s">
        <v>370</v>
      </c>
      <c r="P2320" s="78">
        <v>46178.0</v>
      </c>
      <c r="Q2320" s="80">
        <v>0.8597222222222223</v>
      </c>
      <c r="R2320" s="84" t="str">
        <f t="shared" si="4"/>
        <v>1780666669470697495</v>
      </c>
      <c r="S2320" s="48" t="s">
        <v>3651</v>
      </c>
      <c r="T2320" s="48" t="s">
        <v>67</v>
      </c>
    </row>
    <row r="2321" ht="22.5" customHeight="1">
      <c r="A2321" s="41" t="s">
        <v>1297</v>
      </c>
      <c r="B2321" s="44">
        <v>46178.0</v>
      </c>
      <c r="C2321" s="46" t="s">
        <v>1192</v>
      </c>
      <c r="D2321" s="48" t="s">
        <v>3657</v>
      </c>
      <c r="E2321" s="51">
        <v>2.02600000001048E14</v>
      </c>
      <c r="F2321" s="53" t="s">
        <v>124</v>
      </c>
      <c r="G2321" s="108">
        <f t="array" ref="G2321">IF(F2321&lt;&gt;"",INDEX(tb_MainDatabase[Barcode],MATCH(F2321,tb_MainDatabase[Link],0)),"")</f>
        <v>8857128012166</v>
      </c>
      <c r="H2321" s="62" t="str">
        <f t="array" ref="H2321">IF(F2321&lt;&gt;"",INDEX(tb_MainDatabase[Grand],MATCH(F2321,tb_MainDatabase[Link],0)),"")</f>
        <v>EDP</v>
      </c>
      <c r="I2321" s="62" t="str">
        <f t="array" ref="I2321">IF(F2321&lt;&gt;"",INDEX(tb_MainDatabase[Size],MATCH(F2321,tb_MainDatabase[Link],0)),"")</f>
        <v>10 ml.</v>
      </c>
      <c r="J2321" s="65">
        <v>1.0</v>
      </c>
      <c r="K2321" s="57">
        <f t="array" ref="K2321">IF(F2321&lt;&gt;"",INDEX(tb_MainDatabase[ราคา],MATCH(F2321,tb_MainDatabase[Link],0)),"")*J2321</f>
        <v>450</v>
      </c>
      <c r="L2321" s="65">
        <v>50.0</v>
      </c>
      <c r="M2321" s="57">
        <f t="shared" si="2"/>
        <v>400</v>
      </c>
      <c r="N2321" s="75">
        <f t="shared" si="5"/>
        <v>800</v>
      </c>
      <c r="O2321" s="77" t="s">
        <v>370</v>
      </c>
      <c r="P2321" s="78">
        <v>46178.0</v>
      </c>
      <c r="Q2321" s="80">
        <v>0.8944444444444445</v>
      </c>
      <c r="R2321" s="84" t="str">
        <f t="shared" si="4"/>
        <v>1780669683659475502</v>
      </c>
      <c r="S2321" s="48" t="s">
        <v>3658</v>
      </c>
      <c r="T2321" s="48" t="s">
        <v>67</v>
      </c>
    </row>
    <row r="2322" ht="22.5" customHeight="1">
      <c r="A2322" s="41" t="s">
        <v>1297</v>
      </c>
      <c r="B2322" s="44">
        <v>46178.0</v>
      </c>
      <c r="C2322" s="46" t="s">
        <v>1192</v>
      </c>
      <c r="D2322" s="48" t="s">
        <v>3657</v>
      </c>
      <c r="E2322" s="51">
        <v>2.02600000001048E14</v>
      </c>
      <c r="F2322" s="53" t="s">
        <v>224</v>
      </c>
      <c r="G2322" s="57">
        <f t="array" ref="G2322">IF(F2322&lt;&gt;"",INDEX(tb_MainDatabase[Barcode],MATCH(F2322,tb_MainDatabase[Link],0)),"")</f>
        <v>8857128012053</v>
      </c>
      <c r="H2322" s="62" t="str">
        <f t="array" ref="H2322">IF(F2322&lt;&gt;"",INDEX(tb_MainDatabase[Grand],MATCH(F2322,tb_MainDatabase[Link],0)),"")</f>
        <v>EDP</v>
      </c>
      <c r="I2322" s="62" t="str">
        <f t="array" ref="I2322">IF(F2322&lt;&gt;"",INDEX(tb_MainDatabase[Size],MATCH(F2322,tb_MainDatabase[Link],0)),"")</f>
        <v>10 ml.</v>
      </c>
      <c r="J2322" s="65">
        <v>1.0</v>
      </c>
      <c r="K2322" s="57">
        <f t="array" ref="K2322">IF(F2322&lt;&gt;"",INDEX(tb_MainDatabase[ราคา],MATCH(F2322,tb_MainDatabase[Link],0)),"")*J2322</f>
        <v>450</v>
      </c>
      <c r="L2322" s="65">
        <v>50.0</v>
      </c>
      <c r="M2322" s="57">
        <f t="shared" si="2"/>
        <v>400</v>
      </c>
      <c r="N2322" s="75">
        <f t="shared" si="5"/>
        <v>0</v>
      </c>
      <c r="O2322" s="77"/>
      <c r="P2322" s="107"/>
      <c r="Q2322" s="80"/>
      <c r="R2322" s="84">
        <f t="shared" si="4"/>
        <v>0</v>
      </c>
      <c r="S2322" s="84"/>
      <c r="T2322" s="84"/>
    </row>
    <row r="2323" ht="22.5" customHeight="1">
      <c r="A2323" s="41" t="s">
        <v>1297</v>
      </c>
      <c r="B2323" s="44">
        <v>46179.0</v>
      </c>
      <c r="C2323" s="46" t="s">
        <v>3028</v>
      </c>
      <c r="D2323" s="48" t="s">
        <v>3659</v>
      </c>
      <c r="E2323" s="51">
        <v>2.02600000001049E14</v>
      </c>
      <c r="F2323" s="53" t="s">
        <v>291</v>
      </c>
      <c r="G2323" s="57">
        <f t="array" ref="G2323">IF(F2323&lt;&gt;"",INDEX(tb_MainDatabase[Barcode],MATCH(F2323,tb_MainDatabase[Link],0)),"")</f>
        <v>8857128011669</v>
      </c>
      <c r="H2323" s="62" t="str">
        <f t="array" ref="H2323">IF(F2323&lt;&gt;"",INDEX(tb_MainDatabase[Grand],MATCH(F2323,tb_MainDatabase[Link],0)),"")</f>
        <v>EDP+</v>
      </c>
      <c r="I2323" s="62" t="str">
        <f t="array" ref="I2323">IF(F2323&lt;&gt;"",INDEX(tb_MainDatabase[Size],MATCH(F2323,tb_MainDatabase[Link],0)),"")</f>
        <v>50 ml.</v>
      </c>
      <c r="J2323" s="65">
        <v>1.0</v>
      </c>
      <c r="K2323" s="57">
        <f t="array" ref="K2323">IF(F2323&lt;&gt;"",INDEX(tb_MainDatabase[ราคา],MATCH(F2323,tb_MainDatabase[Link],0)),"")*J2323</f>
        <v>2890</v>
      </c>
      <c r="L2323" s="65">
        <v>200.0</v>
      </c>
      <c r="M2323" s="57">
        <f t="shared" si="2"/>
        <v>2690</v>
      </c>
      <c r="N2323" s="75">
        <f t="shared" si="5"/>
        <v>2690</v>
      </c>
      <c r="O2323" s="77" t="s">
        <v>370</v>
      </c>
      <c r="P2323" s="78">
        <v>46179.0</v>
      </c>
      <c r="Q2323" s="80">
        <v>0.6291666666666667</v>
      </c>
      <c r="R2323" s="84" t="str">
        <f t="shared" si="4"/>
        <v>1780733049648226621</v>
      </c>
      <c r="S2323" s="48" t="s">
        <v>3660</v>
      </c>
      <c r="T2323" s="48" t="s">
        <v>67</v>
      </c>
    </row>
    <row r="2324" ht="22.5" customHeight="1">
      <c r="A2324" s="41" t="s">
        <v>1297</v>
      </c>
      <c r="B2324" s="44">
        <v>46179.0</v>
      </c>
      <c r="C2324" s="46" t="s">
        <v>3028</v>
      </c>
      <c r="D2324" s="48" t="s">
        <v>3659</v>
      </c>
      <c r="E2324" s="51">
        <v>2.02600000001049E14</v>
      </c>
      <c r="F2324" s="53" t="s">
        <v>255</v>
      </c>
      <c r="G2324" s="57">
        <f t="array" ref="G2324">IF(F2324&lt;&gt;"",INDEX(tb_MainDatabase[Barcode],MATCH(F2324,tb_MainDatabase[Link],0)),"")</f>
        <v>8857128012047</v>
      </c>
      <c r="H2324" s="62" t="str">
        <f t="array" ref="H2324">IF(F2324&lt;&gt;"",INDEX(tb_MainDatabase[Grand],MATCH(F2324,tb_MainDatabase[Link],0)),"")</f>
        <v>EDP</v>
      </c>
      <c r="I2324" s="62" t="str">
        <f t="array" ref="I2324">IF(F2324&lt;&gt;"",INDEX(tb_MainDatabase[Size],MATCH(F2324,tb_MainDatabase[Link],0)),"")</f>
        <v>10 ml.</v>
      </c>
      <c r="J2324" s="65">
        <v>1.0</v>
      </c>
      <c r="K2324" s="57">
        <f t="array" ref="K2324">IF(F2324&lt;&gt;"",INDEX(tb_MainDatabase[ราคา],MATCH(F2324,tb_MainDatabase[Link],0)),"")*J2324</f>
        <v>450</v>
      </c>
      <c r="L2324" s="65">
        <v>450.0</v>
      </c>
      <c r="M2324" s="57">
        <f t="shared" si="2"/>
        <v>0</v>
      </c>
      <c r="N2324" s="75">
        <f t="shared" si="5"/>
        <v>0</v>
      </c>
      <c r="O2324" s="77"/>
      <c r="P2324" s="107"/>
      <c r="Q2324" s="80"/>
      <c r="R2324" s="84">
        <f t="shared" si="4"/>
        <v>0</v>
      </c>
      <c r="S2324" s="84"/>
      <c r="T2324" s="84"/>
    </row>
    <row r="2325" ht="22.5" customHeight="1">
      <c r="A2325" s="41" t="s">
        <v>1297</v>
      </c>
      <c r="B2325" s="44">
        <v>46179.0</v>
      </c>
      <c r="C2325" s="46" t="s">
        <v>3028</v>
      </c>
      <c r="D2325" s="48" t="s">
        <v>3661</v>
      </c>
      <c r="E2325" s="51">
        <v>2.0260000000105E14</v>
      </c>
      <c r="F2325" s="53" t="s">
        <v>143</v>
      </c>
      <c r="G2325" s="57">
        <f t="array" ref="G2325">IF(F2325&lt;&gt;"",INDEX(tb_MainDatabase[Barcode],MATCH(F2325,tb_MainDatabase[Link],0)),"")</f>
        <v>8857128011041</v>
      </c>
      <c r="H2325" s="62" t="str">
        <f t="array" ref="H2325">IF(F2325&lt;&gt;"",INDEX(tb_MainDatabase[Grand],MATCH(F2325,tb_MainDatabase[Link],0)),"")</f>
        <v>EDP</v>
      </c>
      <c r="I2325" s="62" t="str">
        <f t="array" ref="I2325">IF(F2325&lt;&gt;"",INDEX(tb_MainDatabase[Size],MATCH(F2325,tb_MainDatabase[Link],0)),"")</f>
        <v>50 ml.</v>
      </c>
      <c r="J2325" s="65">
        <v>1.0</v>
      </c>
      <c r="K2325" s="57">
        <f t="array" ref="K2325">IF(F2325&lt;&gt;"",INDEX(tb_MainDatabase[ราคา],MATCH(F2325,tb_MainDatabase[Link],0)),"")*J2325</f>
        <v>1890</v>
      </c>
      <c r="L2325" s="65">
        <v>200.0</v>
      </c>
      <c r="M2325" s="57">
        <f t="shared" si="2"/>
        <v>1690</v>
      </c>
      <c r="N2325" s="75">
        <f t="shared" si="5"/>
        <v>1690</v>
      </c>
      <c r="O2325" s="77" t="s">
        <v>370</v>
      </c>
      <c r="P2325" s="78">
        <v>46179.0</v>
      </c>
      <c r="Q2325" s="80">
        <v>0.6590277777777778</v>
      </c>
      <c r="R2325" s="84" t="str">
        <f t="shared" si="4"/>
        <v>1780735699919354488</v>
      </c>
      <c r="S2325" s="48" t="s">
        <v>3660</v>
      </c>
      <c r="T2325" s="48" t="s">
        <v>67</v>
      </c>
    </row>
    <row r="2326" ht="22.5" customHeight="1">
      <c r="A2326" s="41" t="s">
        <v>1297</v>
      </c>
      <c r="B2326" s="44">
        <v>46179.0</v>
      </c>
      <c r="C2326" s="46" t="s">
        <v>3028</v>
      </c>
      <c r="D2326" s="48" t="s">
        <v>3661</v>
      </c>
      <c r="E2326" s="51">
        <v>2.0260000000105E14</v>
      </c>
      <c r="F2326" s="53" t="s">
        <v>124</v>
      </c>
      <c r="G2326" s="108">
        <f t="array" ref="G2326">IF(F2326&lt;&gt;"",INDEX(tb_MainDatabase[Barcode],MATCH(F2326,tb_MainDatabase[Link],0)),"")</f>
        <v>8857128012166</v>
      </c>
      <c r="H2326" s="62" t="str">
        <f t="array" ref="H2326">IF(F2326&lt;&gt;"",INDEX(tb_MainDatabase[Grand],MATCH(F2326,tb_MainDatabase[Link],0)),"")</f>
        <v>EDP</v>
      </c>
      <c r="I2326" s="62" t="str">
        <f t="array" ref="I2326">IF(F2326&lt;&gt;"",INDEX(tb_MainDatabase[Size],MATCH(F2326,tb_MainDatabase[Link],0)),"")</f>
        <v>10 ml.</v>
      </c>
      <c r="J2326" s="65">
        <v>1.0</v>
      </c>
      <c r="K2326" s="57">
        <f t="array" ref="K2326">IF(F2326&lt;&gt;"",INDEX(tb_MainDatabase[ราคา],MATCH(F2326,tb_MainDatabase[Link],0)),"")*J2326</f>
        <v>450</v>
      </c>
      <c r="L2326" s="65">
        <v>450.0</v>
      </c>
      <c r="M2326" s="57">
        <f t="shared" si="2"/>
        <v>0</v>
      </c>
      <c r="N2326" s="75">
        <f t="shared" si="5"/>
        <v>0</v>
      </c>
      <c r="O2326" s="77"/>
      <c r="P2326" s="107"/>
      <c r="Q2326" s="80"/>
      <c r="R2326" s="84">
        <f t="shared" si="4"/>
        <v>0</v>
      </c>
      <c r="S2326" s="84"/>
      <c r="T2326" s="84"/>
    </row>
    <row r="2327" ht="22.5" customHeight="1">
      <c r="A2327" s="41" t="s">
        <v>1297</v>
      </c>
      <c r="B2327" s="44">
        <v>46179.0</v>
      </c>
      <c r="C2327" s="46" t="s">
        <v>3028</v>
      </c>
      <c r="D2327" s="48" t="s">
        <v>3662</v>
      </c>
      <c r="E2327" s="51">
        <v>2.02600000001051E14</v>
      </c>
      <c r="F2327" s="53" t="s">
        <v>175</v>
      </c>
      <c r="G2327" s="57">
        <f t="array" ref="G2327">IF(F2327&lt;&gt;"",INDEX(tb_MainDatabase[Barcode],MATCH(F2327,tb_MainDatabase[Link],0)),"")</f>
        <v>8857128011287</v>
      </c>
      <c r="H2327" s="62" t="str">
        <f t="array" ref="H2327">IF(F2327&lt;&gt;"",INDEX(tb_MainDatabase[Grand],MATCH(F2327,tb_MainDatabase[Link],0)),"")</f>
        <v>EDP</v>
      </c>
      <c r="I2327" s="62" t="str">
        <f t="array" ref="I2327">IF(F2327&lt;&gt;"",INDEX(tb_MainDatabase[Size],MATCH(F2327,tb_MainDatabase[Link],0)),"")</f>
        <v>50 ml.</v>
      </c>
      <c r="J2327" s="65">
        <v>1.0</v>
      </c>
      <c r="K2327" s="57">
        <f t="array" ref="K2327">IF(F2327&lt;&gt;"",INDEX(tb_MainDatabase[ราคา],MATCH(F2327,tb_MainDatabase[Link],0)),"")*J2327</f>
        <v>1890</v>
      </c>
      <c r="L2327" s="65">
        <v>200.0</v>
      </c>
      <c r="M2327" s="57">
        <f t="shared" si="2"/>
        <v>1690</v>
      </c>
      <c r="N2327" s="75">
        <f t="shared" si="5"/>
        <v>1690</v>
      </c>
      <c r="O2327" s="77" t="s">
        <v>370</v>
      </c>
      <c r="P2327" s="78">
        <v>46179.0</v>
      </c>
      <c r="Q2327" s="80">
        <v>0.6743055555555556</v>
      </c>
      <c r="R2327" s="84" t="str">
        <f t="shared" si="4"/>
        <v>1780737086517912322</v>
      </c>
      <c r="S2327" s="48" t="s">
        <v>3660</v>
      </c>
      <c r="T2327" s="48" t="s">
        <v>61</v>
      </c>
    </row>
    <row r="2328" ht="22.5" customHeight="1">
      <c r="A2328" s="41" t="s">
        <v>1297</v>
      </c>
      <c r="B2328" s="44">
        <v>46179.0</v>
      </c>
      <c r="C2328" s="46" t="s">
        <v>3028</v>
      </c>
      <c r="D2328" s="48" t="s">
        <v>3662</v>
      </c>
      <c r="E2328" s="51">
        <v>2.02600000001051E14</v>
      </c>
      <c r="F2328" s="53" t="s">
        <v>252</v>
      </c>
      <c r="G2328" s="57">
        <f t="array" ref="G2328">IF(F2328&lt;&gt;"",INDEX(tb_MainDatabase[Barcode],MATCH(F2328,tb_MainDatabase[Link],0)),"")</f>
        <v>8857128012035</v>
      </c>
      <c r="H2328" s="62" t="str">
        <f t="array" ref="H2328">IF(F2328&lt;&gt;"",INDEX(tb_MainDatabase[Grand],MATCH(F2328,tb_MainDatabase[Link],0)),"")</f>
        <v>EDP</v>
      </c>
      <c r="I2328" s="62" t="str">
        <f t="array" ref="I2328">IF(F2328&lt;&gt;"",INDEX(tb_MainDatabase[Size],MATCH(F2328,tb_MainDatabase[Link],0)),"")</f>
        <v>10 ml.</v>
      </c>
      <c r="J2328" s="65">
        <v>1.0</v>
      </c>
      <c r="K2328" s="57">
        <f t="array" ref="K2328">IF(F2328&lt;&gt;"",INDEX(tb_MainDatabase[ราคา],MATCH(F2328,tb_MainDatabase[Link],0)),"")*J2328</f>
        <v>450</v>
      </c>
      <c r="L2328" s="65">
        <v>450.0</v>
      </c>
      <c r="M2328" s="57">
        <f t="shared" si="2"/>
        <v>0</v>
      </c>
      <c r="N2328" s="75">
        <f t="shared" si="5"/>
        <v>0</v>
      </c>
      <c r="O2328" s="77"/>
      <c r="P2328" s="107"/>
      <c r="Q2328" s="80"/>
      <c r="R2328" s="84">
        <f t="shared" si="4"/>
        <v>0</v>
      </c>
      <c r="S2328" s="84"/>
      <c r="T2328" s="84"/>
    </row>
    <row r="2329" ht="22.5" customHeight="1">
      <c r="A2329" s="41" t="s">
        <v>1297</v>
      </c>
      <c r="B2329" s="44">
        <v>46179.0</v>
      </c>
      <c r="C2329" s="46" t="s">
        <v>3028</v>
      </c>
      <c r="D2329" s="48" t="s">
        <v>3663</v>
      </c>
      <c r="E2329" s="51">
        <v>2.02600000001052E14</v>
      </c>
      <c r="F2329" s="53" t="s">
        <v>141</v>
      </c>
      <c r="G2329" s="57">
        <f t="array" ref="G2329">IF(F2329&lt;&gt;"",INDEX(tb_MainDatabase[Barcode],MATCH(F2329,tb_MainDatabase[Link],0)),"")</f>
        <v>8857128012037</v>
      </c>
      <c r="H2329" s="62" t="str">
        <f t="array" ref="H2329">IF(F2329&lt;&gt;"",INDEX(tb_MainDatabase[Grand],MATCH(F2329,tb_MainDatabase[Link],0)),"")</f>
        <v>EDP</v>
      </c>
      <c r="I2329" s="62" t="str">
        <f t="array" ref="I2329">IF(F2329&lt;&gt;"",INDEX(tb_MainDatabase[Size],MATCH(F2329,tb_MainDatabase[Link],0)),"")</f>
        <v>10 ml.</v>
      </c>
      <c r="J2329" s="65">
        <v>1.0</v>
      </c>
      <c r="K2329" s="57">
        <f t="array" ref="K2329">IF(F2329&lt;&gt;"",INDEX(tb_MainDatabase[ราคา],MATCH(F2329,tb_MainDatabase[Link],0)),"")*J2329</f>
        <v>450</v>
      </c>
      <c r="L2329" s="65">
        <v>50.0</v>
      </c>
      <c r="M2329" s="57">
        <f t="shared" si="2"/>
        <v>400</v>
      </c>
      <c r="N2329" s="75">
        <f t="shared" si="5"/>
        <v>400</v>
      </c>
      <c r="O2329" s="77" t="s">
        <v>370</v>
      </c>
      <c r="P2329" s="78">
        <v>46179.0</v>
      </c>
      <c r="Q2329" s="80">
        <v>0.7</v>
      </c>
      <c r="R2329" s="84" t="str">
        <f t="shared" si="4"/>
        <v>1780739282850382516</v>
      </c>
      <c r="S2329" s="48" t="s">
        <v>3664</v>
      </c>
      <c r="T2329" s="48" t="s">
        <v>61</v>
      </c>
    </row>
    <row r="2330" ht="22.5" customHeight="1">
      <c r="A2330" s="41" t="s">
        <v>1297</v>
      </c>
      <c r="B2330" s="44">
        <v>46179.0</v>
      </c>
      <c r="C2330" s="46" t="s">
        <v>3028</v>
      </c>
      <c r="D2330" s="48" t="s">
        <v>3665</v>
      </c>
      <c r="E2330" s="51">
        <v>2.02600000001053E14</v>
      </c>
      <c r="F2330" s="53" t="s">
        <v>224</v>
      </c>
      <c r="G2330" s="57">
        <f t="array" ref="G2330">IF(F2330&lt;&gt;"",INDEX(tb_MainDatabase[Barcode],MATCH(F2330,tb_MainDatabase[Link],0)),"")</f>
        <v>8857128012053</v>
      </c>
      <c r="H2330" s="62" t="str">
        <f t="array" ref="H2330">IF(F2330&lt;&gt;"",INDEX(tb_MainDatabase[Grand],MATCH(F2330,tb_MainDatabase[Link],0)),"")</f>
        <v>EDP</v>
      </c>
      <c r="I2330" s="62" t="str">
        <f t="array" ref="I2330">IF(F2330&lt;&gt;"",INDEX(tb_MainDatabase[Size],MATCH(F2330,tb_MainDatabase[Link],0)),"")</f>
        <v>10 ml.</v>
      </c>
      <c r="J2330" s="65">
        <v>1.0</v>
      </c>
      <c r="K2330" s="57">
        <f t="array" ref="K2330">IF(F2330&lt;&gt;"",INDEX(tb_MainDatabase[ราคา],MATCH(F2330,tb_MainDatabase[Link],0)),"")*J2330</f>
        <v>450</v>
      </c>
      <c r="L2330" s="65">
        <v>50.0</v>
      </c>
      <c r="M2330" s="57">
        <f t="shared" si="2"/>
        <v>400</v>
      </c>
      <c r="N2330" s="75">
        <f t="shared" si="5"/>
        <v>400</v>
      </c>
      <c r="O2330" s="77" t="s">
        <v>60</v>
      </c>
      <c r="P2330" s="78">
        <v>46179.0</v>
      </c>
      <c r="Q2330" s="80">
        <v>0.75625</v>
      </c>
      <c r="R2330" s="84" t="str">
        <f t="shared" si="4"/>
        <v>1780744156894606840</v>
      </c>
      <c r="S2330" s="84"/>
      <c r="T2330" s="48" t="s">
        <v>67</v>
      </c>
    </row>
    <row r="2331" ht="22.5" customHeight="1">
      <c r="A2331" s="41" t="s">
        <v>1297</v>
      </c>
      <c r="B2331" s="44">
        <v>46179.0</v>
      </c>
      <c r="C2331" s="46" t="s">
        <v>3028</v>
      </c>
      <c r="D2331" s="48" t="s">
        <v>3666</v>
      </c>
      <c r="E2331" s="51">
        <v>2.02600000001054E14</v>
      </c>
      <c r="F2331" s="53" t="s">
        <v>490</v>
      </c>
      <c r="G2331" s="57">
        <f t="array" ref="G2331">IF(F2331&lt;&gt;"",INDEX(tb_MainDatabase[Barcode],MATCH(F2331,tb_MainDatabase[Link],0)),"")</f>
        <v>8857128012124</v>
      </c>
      <c r="H2331" s="62" t="str">
        <f t="array" ref="H2331">IF(F2331&lt;&gt;"",INDEX(tb_MainDatabase[Grand],MATCH(F2331,tb_MainDatabase[Link],0)),"")</f>
        <v>PARFUM</v>
      </c>
      <c r="I2331" s="62" t="str">
        <f t="array" ref="I2331">IF(F2331&lt;&gt;"",INDEX(tb_MainDatabase[Size],MATCH(F2331,tb_MainDatabase[Link],0)),"")</f>
        <v>10 ml.</v>
      </c>
      <c r="J2331" s="65">
        <v>1.0</v>
      </c>
      <c r="K2331" s="57">
        <f t="array" ref="K2331">IF(F2331&lt;&gt;"",INDEX(tb_MainDatabase[ราคา],MATCH(F2331,tb_MainDatabase[Link],0)),"")*J2331</f>
        <v>850</v>
      </c>
      <c r="L2331" s="65">
        <v>50.0</v>
      </c>
      <c r="M2331" s="57">
        <f t="shared" si="2"/>
        <v>800</v>
      </c>
      <c r="N2331" s="75">
        <f t="shared" si="5"/>
        <v>800</v>
      </c>
      <c r="O2331" s="77" t="s">
        <v>133</v>
      </c>
      <c r="P2331" s="78">
        <v>46179.0</v>
      </c>
      <c r="Q2331" s="80">
        <v>0.81875</v>
      </c>
      <c r="R2331" s="84" t="str">
        <f t="shared" si="4"/>
        <v>1780749532110859507</v>
      </c>
      <c r="S2331" s="84"/>
      <c r="T2331" s="48" t="s">
        <v>67</v>
      </c>
    </row>
    <row r="2332" ht="22.5" customHeight="1">
      <c r="A2332" s="41" t="s">
        <v>1297</v>
      </c>
      <c r="B2332" s="44">
        <v>46179.0</v>
      </c>
      <c r="C2332" s="46" t="s">
        <v>3028</v>
      </c>
      <c r="D2332" s="48" t="s">
        <v>3667</v>
      </c>
      <c r="E2332" s="51">
        <v>2.02600000001055E14</v>
      </c>
      <c r="F2332" s="53" t="s">
        <v>110</v>
      </c>
      <c r="G2332" s="57">
        <f t="array" ref="G2332">IF(F2332&lt;&gt;"",INDEX(tb_MainDatabase[Barcode],MATCH(F2332,tb_MainDatabase[Link],0)),"")</f>
        <v>8857128012110</v>
      </c>
      <c r="H2332" s="62" t="str">
        <f t="array" ref="H2332">IF(F2332&lt;&gt;"",INDEX(tb_MainDatabase[Grand],MATCH(F2332,tb_MainDatabase[Link],0)),"")</f>
        <v>EDP+</v>
      </c>
      <c r="I2332" s="62" t="str">
        <f t="array" ref="I2332">IF(F2332&lt;&gt;"",INDEX(tb_MainDatabase[Size],MATCH(F2332,tb_MainDatabase[Link],0)),"")</f>
        <v>10 ml.</v>
      </c>
      <c r="J2332" s="65">
        <v>1.0</v>
      </c>
      <c r="K2332" s="57">
        <f t="array" ref="K2332">IF(F2332&lt;&gt;"",INDEX(tb_MainDatabase[ราคา],MATCH(F2332,tb_MainDatabase[Link],0)),"")*J2332</f>
        <v>650</v>
      </c>
      <c r="L2332" s="65">
        <v>50.0</v>
      </c>
      <c r="M2332" s="57">
        <f t="shared" si="2"/>
        <v>600</v>
      </c>
      <c r="N2332" s="75">
        <f t="shared" si="5"/>
        <v>1000</v>
      </c>
      <c r="O2332" s="77" t="s">
        <v>370</v>
      </c>
      <c r="P2332" s="78">
        <v>46179.0</v>
      </c>
      <c r="Q2332" s="80">
        <v>0.8291666666666667</v>
      </c>
      <c r="R2332" s="84" t="str">
        <f t="shared" si="4"/>
        <v>1780750435096649854</v>
      </c>
      <c r="S2332" s="48" t="s">
        <v>3660</v>
      </c>
      <c r="T2332" s="48" t="s">
        <v>61</v>
      </c>
    </row>
    <row r="2333" ht="22.5" customHeight="1">
      <c r="A2333" s="41" t="s">
        <v>1297</v>
      </c>
      <c r="B2333" s="44">
        <v>46179.0</v>
      </c>
      <c r="C2333" s="46" t="s">
        <v>3028</v>
      </c>
      <c r="D2333" s="48" t="s">
        <v>3667</v>
      </c>
      <c r="E2333" s="51">
        <v>2.02600000001055E14</v>
      </c>
      <c r="F2333" s="53" t="s">
        <v>120</v>
      </c>
      <c r="G2333" s="108">
        <f t="array" ref="G2333">IF(F2333&lt;&gt;"",INDEX(tb_MainDatabase[Barcode],MATCH(F2333,tb_MainDatabase[Link],0)),"")</f>
        <v>8857128012160</v>
      </c>
      <c r="H2333" s="62" t="str">
        <f t="array" ref="H2333">IF(F2333&lt;&gt;"",INDEX(tb_MainDatabase[Grand],MATCH(F2333,tb_MainDatabase[Link],0)),"")</f>
        <v>EDP</v>
      </c>
      <c r="I2333" s="62" t="str">
        <f t="array" ref="I2333">IF(F2333&lt;&gt;"",INDEX(tb_MainDatabase[Size],MATCH(F2333,tb_MainDatabase[Link],0)),"")</f>
        <v>10 ml.</v>
      </c>
      <c r="J2333" s="65">
        <v>1.0</v>
      </c>
      <c r="K2333" s="57">
        <f t="array" ref="K2333">IF(F2333&lt;&gt;"",INDEX(tb_MainDatabase[ราคา],MATCH(F2333,tb_MainDatabase[Link],0)),"")*J2333</f>
        <v>450</v>
      </c>
      <c r="L2333" s="65">
        <v>50.0</v>
      </c>
      <c r="M2333" s="57">
        <f t="shared" si="2"/>
        <v>400</v>
      </c>
      <c r="N2333" s="75">
        <f t="shared" si="5"/>
        <v>0</v>
      </c>
      <c r="O2333" s="77"/>
      <c r="P2333" s="107"/>
      <c r="Q2333" s="80"/>
      <c r="R2333" s="84">
        <f t="shared" si="4"/>
        <v>0</v>
      </c>
      <c r="S2333" s="84"/>
      <c r="T2333" s="84"/>
    </row>
    <row r="2334" ht="22.5" customHeight="1">
      <c r="A2334" s="41" t="s">
        <v>1297</v>
      </c>
      <c r="B2334" s="44">
        <v>46179.0</v>
      </c>
      <c r="C2334" s="46" t="s">
        <v>3028</v>
      </c>
      <c r="D2334" s="48" t="s">
        <v>3667</v>
      </c>
      <c r="E2334" s="51">
        <v>2.02600000001055E14</v>
      </c>
      <c r="F2334" s="53" t="s">
        <v>859</v>
      </c>
      <c r="G2334" s="57">
        <f t="array" ref="G2334">IF(F2334&lt;&gt;"",INDEX(tb_MainDatabase[Barcode],MATCH(F2334,tb_MainDatabase[Link],0)),"")</f>
        <v>8857128012044</v>
      </c>
      <c r="H2334" s="62" t="str">
        <f t="array" ref="H2334">IF(F2334&lt;&gt;"",INDEX(tb_MainDatabase[Grand],MATCH(F2334,tb_MainDatabase[Link],0)),"")</f>
        <v>EDP</v>
      </c>
      <c r="I2334" s="62" t="str">
        <f t="array" ref="I2334">IF(F2334&lt;&gt;"",INDEX(tb_MainDatabase[Size],MATCH(F2334,tb_MainDatabase[Link],0)),"")</f>
        <v>4 ml.</v>
      </c>
      <c r="J2334" s="65">
        <v>1.0</v>
      </c>
      <c r="K2334" s="57">
        <f t="array" ref="K2334">IF(F2334&lt;&gt;"",INDEX(tb_MainDatabase[ราคา],MATCH(F2334,tb_MainDatabase[Link],0)),"")*J2334</f>
        <v>179</v>
      </c>
      <c r="L2334" s="65">
        <v>179.0</v>
      </c>
      <c r="M2334" s="57">
        <f t="shared" si="2"/>
        <v>0</v>
      </c>
      <c r="N2334" s="75">
        <f t="shared" si="5"/>
        <v>0</v>
      </c>
      <c r="O2334" s="77"/>
      <c r="P2334" s="107"/>
      <c r="Q2334" s="80"/>
      <c r="R2334" s="84">
        <f t="shared" si="4"/>
        <v>0</v>
      </c>
      <c r="S2334" s="84"/>
      <c r="T2334" s="84"/>
    </row>
    <row r="2335" ht="22.5" customHeight="1">
      <c r="A2335" s="41" t="s">
        <v>1297</v>
      </c>
      <c r="B2335" s="44">
        <v>46180.0</v>
      </c>
      <c r="C2335" s="46" t="s">
        <v>3028</v>
      </c>
      <c r="D2335" s="48" t="s">
        <v>3668</v>
      </c>
      <c r="E2335" s="51">
        <v>2.02600000001056E14</v>
      </c>
      <c r="F2335" s="53" t="s">
        <v>94</v>
      </c>
      <c r="G2335" s="57">
        <f t="array" ref="G2335">IF(F2335&lt;&gt;"",INDEX(tb_MainDatabase[Barcode],MATCH(F2335,tb_MainDatabase[Link],0)),"")</f>
        <v>8857128012039</v>
      </c>
      <c r="H2335" s="62" t="str">
        <f t="array" ref="H2335">IF(F2335&lt;&gt;"",INDEX(tb_MainDatabase[Grand],MATCH(F2335,tb_MainDatabase[Link],0)),"")</f>
        <v>EDP</v>
      </c>
      <c r="I2335" s="62" t="str">
        <f t="array" ref="I2335">IF(F2335&lt;&gt;"",INDEX(tb_MainDatabase[Size],MATCH(F2335,tb_MainDatabase[Link],0)),"")</f>
        <v>10 ml.</v>
      </c>
      <c r="J2335" s="65">
        <v>1.0</v>
      </c>
      <c r="K2335" s="57">
        <f t="array" ref="K2335">IF(F2335&lt;&gt;"",INDEX(tb_MainDatabase[ราคา],MATCH(F2335,tb_MainDatabase[Link],0)),"")*J2335</f>
        <v>450</v>
      </c>
      <c r="L2335" s="65">
        <v>50.0</v>
      </c>
      <c r="M2335" s="57">
        <f t="shared" si="2"/>
        <v>400</v>
      </c>
      <c r="N2335" s="75">
        <f t="shared" si="5"/>
        <v>400</v>
      </c>
      <c r="O2335" s="77" t="s">
        <v>370</v>
      </c>
      <c r="P2335" s="78">
        <v>46180.0</v>
      </c>
      <c r="Q2335" s="80">
        <v>0.5680555555555555</v>
      </c>
      <c r="R2335" s="84" t="str">
        <f t="shared" si="4"/>
        <v>1780814257520566744</v>
      </c>
      <c r="S2335" s="48" t="s">
        <v>3669</v>
      </c>
      <c r="T2335" s="48" t="s">
        <v>61</v>
      </c>
    </row>
    <row r="2336" ht="22.5" customHeight="1">
      <c r="A2336" s="41" t="s">
        <v>1297</v>
      </c>
      <c r="B2336" s="44">
        <v>46180.0</v>
      </c>
      <c r="C2336" s="46" t="s">
        <v>3028</v>
      </c>
      <c r="D2336" s="48" t="s">
        <v>3670</v>
      </c>
      <c r="E2336" s="51">
        <v>2.02600000001057E14</v>
      </c>
      <c r="F2336" s="53" t="s">
        <v>141</v>
      </c>
      <c r="G2336" s="57">
        <f t="array" ref="G2336">IF(F2336&lt;&gt;"",INDEX(tb_MainDatabase[Barcode],MATCH(F2336,tb_MainDatabase[Link],0)),"")</f>
        <v>8857128012037</v>
      </c>
      <c r="H2336" s="62" t="str">
        <f t="array" ref="H2336">IF(F2336&lt;&gt;"",INDEX(tb_MainDatabase[Grand],MATCH(F2336,tb_MainDatabase[Link],0)),"")</f>
        <v>EDP</v>
      </c>
      <c r="I2336" s="62" t="str">
        <f t="array" ref="I2336">IF(F2336&lt;&gt;"",INDEX(tb_MainDatabase[Size],MATCH(F2336,tb_MainDatabase[Link],0)),"")</f>
        <v>10 ml.</v>
      </c>
      <c r="J2336" s="65">
        <v>1.0</v>
      </c>
      <c r="K2336" s="57">
        <f t="array" ref="K2336">IF(F2336&lt;&gt;"",INDEX(tb_MainDatabase[ราคา],MATCH(F2336,tb_MainDatabase[Link],0)),"")*J2336</f>
        <v>450</v>
      </c>
      <c r="L2336" s="65">
        <v>50.0</v>
      </c>
      <c r="M2336" s="57">
        <f t="shared" si="2"/>
        <v>400</v>
      </c>
      <c r="N2336" s="75">
        <f t="shared" si="5"/>
        <v>400</v>
      </c>
      <c r="O2336" s="77" t="s">
        <v>370</v>
      </c>
      <c r="P2336" s="78">
        <v>46180.0</v>
      </c>
      <c r="Q2336" s="80">
        <v>0.5736111111111111</v>
      </c>
      <c r="R2336" s="84" t="str">
        <f t="shared" si="4"/>
        <v>1780814766576199124</v>
      </c>
      <c r="S2336" s="48" t="s">
        <v>3669</v>
      </c>
      <c r="T2336" s="48" t="s">
        <v>67</v>
      </c>
    </row>
    <row r="2337" ht="22.5" customHeight="1">
      <c r="A2337" s="41" t="s">
        <v>1297</v>
      </c>
      <c r="B2337" s="44">
        <v>46180.0</v>
      </c>
      <c r="C2337" s="46" t="s">
        <v>3028</v>
      </c>
      <c r="D2337" s="48" t="s">
        <v>3671</v>
      </c>
      <c r="E2337" s="51">
        <v>2.02600000001058E14</v>
      </c>
      <c r="F2337" s="53" t="s">
        <v>252</v>
      </c>
      <c r="G2337" s="57">
        <f t="array" ref="G2337">IF(F2337&lt;&gt;"",INDEX(tb_MainDatabase[Barcode],MATCH(F2337,tb_MainDatabase[Link],0)),"")</f>
        <v>8857128012035</v>
      </c>
      <c r="H2337" s="62" t="str">
        <f t="array" ref="H2337">IF(F2337&lt;&gt;"",INDEX(tb_MainDatabase[Grand],MATCH(F2337,tb_MainDatabase[Link],0)),"")</f>
        <v>EDP</v>
      </c>
      <c r="I2337" s="62" t="str">
        <f t="array" ref="I2337">IF(F2337&lt;&gt;"",INDEX(tb_MainDatabase[Size],MATCH(F2337,tb_MainDatabase[Link],0)),"")</f>
        <v>10 ml.</v>
      </c>
      <c r="J2337" s="65">
        <v>1.0</v>
      </c>
      <c r="K2337" s="57">
        <f t="array" ref="K2337">IF(F2337&lt;&gt;"",INDEX(tb_MainDatabase[ราคา],MATCH(F2337,tb_MainDatabase[Link],0)),"")*J2337</f>
        <v>450</v>
      </c>
      <c r="L2337" s="65">
        <v>50.0</v>
      </c>
      <c r="M2337" s="57">
        <f t="shared" si="2"/>
        <v>400</v>
      </c>
      <c r="N2337" s="75">
        <f t="shared" si="5"/>
        <v>400</v>
      </c>
      <c r="O2337" s="77" t="s">
        <v>370</v>
      </c>
      <c r="P2337" s="78">
        <v>46180.0</v>
      </c>
      <c r="Q2337" s="80">
        <v>0.7444444444444445</v>
      </c>
      <c r="R2337" s="84" t="str">
        <f t="shared" si="4"/>
        <v>1780829550655805884</v>
      </c>
      <c r="S2337" s="48" t="s">
        <v>3669</v>
      </c>
      <c r="T2337" s="48" t="s">
        <v>67</v>
      </c>
    </row>
    <row r="2338" ht="22.5" customHeight="1">
      <c r="A2338" s="41" t="s">
        <v>1297</v>
      </c>
      <c r="B2338" s="44">
        <v>46180.0</v>
      </c>
      <c r="C2338" s="46" t="s">
        <v>3028</v>
      </c>
      <c r="D2338" s="48" t="s">
        <v>3672</v>
      </c>
      <c r="E2338" s="51">
        <v>2.02600000001059E14</v>
      </c>
      <c r="F2338" s="53" t="s">
        <v>81</v>
      </c>
      <c r="G2338" s="57">
        <f t="array" ref="G2338">IF(F2338&lt;&gt;"",INDEX(tb_MainDatabase[Barcode],MATCH(F2338,tb_MainDatabase[Link],0)),"")</f>
        <v>8857128011119</v>
      </c>
      <c r="H2338" s="62" t="str">
        <f t="array" ref="H2338">IF(F2338&lt;&gt;"",INDEX(tb_MainDatabase[Grand],MATCH(F2338,tb_MainDatabase[Link],0)),"")</f>
        <v>EDP</v>
      </c>
      <c r="I2338" s="62" t="str">
        <f t="array" ref="I2338">IF(F2338&lt;&gt;"",INDEX(tb_MainDatabase[Size],MATCH(F2338,tb_MainDatabase[Link],0)),"")</f>
        <v>50 ml.</v>
      </c>
      <c r="J2338" s="65">
        <v>1.0</v>
      </c>
      <c r="K2338" s="57">
        <f t="array" ref="K2338">IF(F2338&lt;&gt;"",INDEX(tb_MainDatabase[ราคา],MATCH(F2338,tb_MainDatabase[Link],0)),"")*J2338</f>
        <v>1890</v>
      </c>
      <c r="L2338" s="65">
        <v>200.0</v>
      </c>
      <c r="M2338" s="57">
        <f t="shared" si="2"/>
        <v>1690</v>
      </c>
      <c r="N2338" s="75">
        <f t="shared" si="5"/>
        <v>1690</v>
      </c>
      <c r="O2338" s="77" t="s">
        <v>133</v>
      </c>
      <c r="P2338" s="78">
        <v>46180.0</v>
      </c>
      <c r="Q2338" s="80">
        <v>0.80625</v>
      </c>
      <c r="R2338" s="84" t="str">
        <f t="shared" si="4"/>
        <v>1780834858583544295</v>
      </c>
      <c r="S2338" s="84"/>
      <c r="T2338" s="48" t="s">
        <v>67</v>
      </c>
    </row>
    <row r="2339" ht="22.5" customHeight="1">
      <c r="A2339" s="41" t="s">
        <v>1297</v>
      </c>
      <c r="B2339" s="44">
        <v>46180.0</v>
      </c>
      <c r="C2339" s="46" t="s">
        <v>3028</v>
      </c>
      <c r="D2339" s="48" t="s">
        <v>3672</v>
      </c>
      <c r="E2339" s="51">
        <v>2.02600000001059E14</v>
      </c>
      <c r="F2339" s="53" t="s">
        <v>94</v>
      </c>
      <c r="G2339" s="57">
        <f t="array" ref="G2339">IF(F2339&lt;&gt;"",INDEX(tb_MainDatabase[Barcode],MATCH(F2339,tb_MainDatabase[Link],0)),"")</f>
        <v>8857128012039</v>
      </c>
      <c r="H2339" s="62" t="str">
        <f t="array" ref="H2339">IF(F2339&lt;&gt;"",INDEX(tb_MainDatabase[Grand],MATCH(F2339,tb_MainDatabase[Link],0)),"")</f>
        <v>EDP</v>
      </c>
      <c r="I2339" s="62" t="str">
        <f t="array" ref="I2339">IF(F2339&lt;&gt;"",INDEX(tb_MainDatabase[Size],MATCH(F2339,tb_MainDatabase[Link],0)),"")</f>
        <v>10 ml.</v>
      </c>
      <c r="J2339" s="65">
        <v>1.0</v>
      </c>
      <c r="K2339" s="57">
        <f t="array" ref="K2339">IF(F2339&lt;&gt;"",INDEX(tb_MainDatabase[ราคา],MATCH(F2339,tb_MainDatabase[Link],0)),"")*J2339</f>
        <v>450</v>
      </c>
      <c r="L2339" s="65">
        <v>450.0</v>
      </c>
      <c r="M2339" s="57">
        <f t="shared" si="2"/>
        <v>0</v>
      </c>
      <c r="N2339" s="75">
        <f t="shared" si="5"/>
        <v>0</v>
      </c>
      <c r="O2339" s="77"/>
      <c r="P2339" s="107"/>
      <c r="Q2339" s="80"/>
      <c r="R2339" s="84">
        <f t="shared" si="4"/>
        <v>0</v>
      </c>
      <c r="S2339" s="84"/>
      <c r="T2339" s="84"/>
    </row>
    <row r="2340" ht="22.5" customHeight="1">
      <c r="A2340" s="41" t="s">
        <v>1297</v>
      </c>
      <c r="B2340" s="44">
        <v>46181.0</v>
      </c>
      <c r="C2340" s="46" t="s">
        <v>1192</v>
      </c>
      <c r="D2340" s="48" t="s">
        <v>3673</v>
      </c>
      <c r="E2340" s="51">
        <v>2.0260000000106E14</v>
      </c>
      <c r="F2340" s="53" t="s">
        <v>195</v>
      </c>
      <c r="G2340" s="57">
        <f t="array" ref="G2340">IF(F2340&lt;&gt;"",INDEX(tb_MainDatabase[Barcode],MATCH(F2340,tb_MainDatabase[Link],0)),"")</f>
        <v>8857128011300</v>
      </c>
      <c r="H2340" s="62" t="str">
        <f t="array" ref="H2340">IF(F2340&lt;&gt;"",INDEX(tb_MainDatabase[Grand],MATCH(F2340,tb_MainDatabase[Link],0)),"")</f>
        <v>EDP</v>
      </c>
      <c r="I2340" s="62" t="str">
        <f t="array" ref="I2340">IF(F2340&lt;&gt;"",INDEX(tb_MainDatabase[Size],MATCH(F2340,tb_MainDatabase[Link],0)),"")</f>
        <v>50 ml.</v>
      </c>
      <c r="J2340" s="65">
        <v>1.0</v>
      </c>
      <c r="K2340" s="57">
        <f t="array" ref="K2340">IF(F2340&lt;&gt;"",INDEX(tb_MainDatabase[ราคา],MATCH(F2340,tb_MainDatabase[Link],0)),"")*J2340</f>
        <v>1890</v>
      </c>
      <c r="L2340" s="65">
        <v>200.0</v>
      </c>
      <c r="M2340" s="57">
        <f t="shared" si="2"/>
        <v>1690</v>
      </c>
      <c r="N2340" s="75">
        <f t="shared" si="5"/>
        <v>1690</v>
      </c>
      <c r="O2340" s="77" t="s">
        <v>60</v>
      </c>
      <c r="P2340" s="78">
        <v>46181.0</v>
      </c>
      <c r="Q2340" s="80">
        <v>0.5180555555555556</v>
      </c>
      <c r="R2340" s="84" t="str">
        <f t="shared" si="4"/>
        <v>1780896338675478777</v>
      </c>
      <c r="S2340" s="84"/>
      <c r="T2340" s="48" t="s">
        <v>61</v>
      </c>
    </row>
    <row r="2341" ht="22.5" customHeight="1">
      <c r="A2341" s="41" t="s">
        <v>1297</v>
      </c>
      <c r="B2341" s="44">
        <v>46181.0</v>
      </c>
      <c r="C2341" s="46" t="s">
        <v>1192</v>
      </c>
      <c r="D2341" s="48" t="s">
        <v>3673</v>
      </c>
      <c r="E2341" s="51">
        <v>2.0260000000106E14</v>
      </c>
      <c r="F2341" s="53" t="s">
        <v>98</v>
      </c>
      <c r="G2341" s="57">
        <f t="array" ref="G2341">IF(F2341&lt;&gt;"",INDEX(tb_MainDatabase[Barcode],MATCH(F2341,tb_MainDatabase[Link],0)),"")</f>
        <v>8857128012027</v>
      </c>
      <c r="H2341" s="62" t="str">
        <f t="array" ref="H2341">IF(F2341&lt;&gt;"",INDEX(tb_MainDatabase[Grand],MATCH(F2341,tb_MainDatabase[Link],0)),"")</f>
        <v>EDP</v>
      </c>
      <c r="I2341" s="62" t="str">
        <f t="array" ref="I2341">IF(F2341&lt;&gt;"",INDEX(tb_MainDatabase[Size],MATCH(F2341,tb_MainDatabase[Link],0)),"")</f>
        <v>10 ml.</v>
      </c>
      <c r="J2341" s="65">
        <v>1.0</v>
      </c>
      <c r="K2341" s="57">
        <f t="array" ref="K2341">IF(F2341&lt;&gt;"",INDEX(tb_MainDatabase[ราคา],MATCH(F2341,tb_MainDatabase[Link],0)),"")*J2341</f>
        <v>450</v>
      </c>
      <c r="L2341" s="65">
        <v>450.0</v>
      </c>
      <c r="M2341" s="57">
        <f t="shared" si="2"/>
        <v>0</v>
      </c>
      <c r="N2341" s="75">
        <f t="shared" si="5"/>
        <v>0</v>
      </c>
      <c r="O2341" s="77"/>
      <c r="P2341" s="107"/>
      <c r="Q2341" s="80"/>
      <c r="R2341" s="84">
        <f t="shared" si="4"/>
        <v>0</v>
      </c>
      <c r="S2341" s="84"/>
      <c r="T2341" s="84"/>
    </row>
    <row r="2342" ht="22.5" customHeight="1">
      <c r="A2342" s="41" t="s">
        <v>1297</v>
      </c>
      <c r="B2342" s="44">
        <v>46181.0</v>
      </c>
      <c r="C2342" s="46" t="s">
        <v>1192</v>
      </c>
      <c r="D2342" s="48" t="s">
        <v>3674</v>
      </c>
      <c r="E2342" s="51">
        <v>2.02600000001061E14</v>
      </c>
      <c r="F2342" s="53" t="s">
        <v>120</v>
      </c>
      <c r="G2342" s="108">
        <f t="array" ref="G2342">IF(F2342&lt;&gt;"",INDEX(tb_MainDatabase[Barcode],MATCH(F2342,tb_MainDatabase[Link],0)),"")</f>
        <v>8857128012160</v>
      </c>
      <c r="H2342" s="62" t="str">
        <f t="array" ref="H2342">IF(F2342&lt;&gt;"",INDEX(tb_MainDatabase[Grand],MATCH(F2342,tb_MainDatabase[Link],0)),"")</f>
        <v>EDP</v>
      </c>
      <c r="I2342" s="62" t="str">
        <f t="array" ref="I2342">IF(F2342&lt;&gt;"",INDEX(tb_MainDatabase[Size],MATCH(F2342,tb_MainDatabase[Link],0)),"")</f>
        <v>10 ml.</v>
      </c>
      <c r="J2342" s="65">
        <v>1.0</v>
      </c>
      <c r="K2342" s="57">
        <f t="array" ref="K2342">IF(F2342&lt;&gt;"",INDEX(tb_MainDatabase[ราคา],MATCH(F2342,tb_MainDatabase[Link],0)),"")*J2342</f>
        <v>450</v>
      </c>
      <c r="L2342" s="65">
        <v>50.0</v>
      </c>
      <c r="M2342" s="57">
        <f t="shared" si="2"/>
        <v>400</v>
      </c>
      <c r="N2342" s="75">
        <f t="shared" si="5"/>
        <v>400</v>
      </c>
      <c r="O2342" s="77" t="s">
        <v>133</v>
      </c>
      <c r="P2342" s="78">
        <v>46181.0</v>
      </c>
      <c r="Q2342" s="80">
        <v>0.6208333333333333</v>
      </c>
      <c r="R2342" s="84" t="str">
        <f t="shared" si="4"/>
        <v>1780905230432721813</v>
      </c>
      <c r="S2342" s="84"/>
      <c r="T2342" s="48" t="s">
        <v>67</v>
      </c>
    </row>
    <row r="2343" ht="22.5" customHeight="1">
      <c r="A2343" s="41" t="s">
        <v>1297</v>
      </c>
      <c r="B2343" s="44">
        <v>46181.0</v>
      </c>
      <c r="C2343" s="46" t="s">
        <v>1192</v>
      </c>
      <c r="D2343" s="48" t="s">
        <v>3675</v>
      </c>
      <c r="E2343" s="51">
        <v>2.02600000001062E14</v>
      </c>
      <c r="F2343" s="53" t="s">
        <v>45</v>
      </c>
      <c r="G2343" s="57">
        <f t="array" ref="G2343">IF(F2343&lt;&gt;"",INDEX(tb_MainDatabase[Barcode],MATCH(F2343,tb_MainDatabase[Link],0)),"")</f>
        <v>8857128011850</v>
      </c>
      <c r="H2343" s="62" t="str">
        <f t="array" ref="H2343">IF(F2343&lt;&gt;"",INDEX(tb_MainDatabase[Grand],MATCH(F2343,tb_MainDatabase[Link],0)),"")</f>
        <v>EDP</v>
      </c>
      <c r="I2343" s="62" t="str">
        <f t="array" ref="I2343">IF(F2343&lt;&gt;"",INDEX(tb_MainDatabase[Size],MATCH(F2343,tb_MainDatabase[Link],0)),"")</f>
        <v>30 ml.</v>
      </c>
      <c r="J2343" s="65">
        <v>1.0</v>
      </c>
      <c r="K2343" s="57">
        <f t="array" ref="K2343">IF(F2343&lt;&gt;"",INDEX(tb_MainDatabase[ราคา],MATCH(F2343,tb_MainDatabase[Link],0)),"")*J2343</f>
        <v>1290</v>
      </c>
      <c r="L2343" s="65">
        <v>100.0</v>
      </c>
      <c r="M2343" s="57">
        <f t="shared" si="2"/>
        <v>1190</v>
      </c>
      <c r="N2343" s="75">
        <f t="shared" si="5"/>
        <v>1190</v>
      </c>
      <c r="O2343" s="77" t="s">
        <v>370</v>
      </c>
      <c r="P2343" s="78">
        <v>46181.0</v>
      </c>
      <c r="Q2343" s="80">
        <v>0.6263888888888889</v>
      </c>
      <c r="R2343" s="84" t="str">
        <f t="shared" si="4"/>
        <v>1780905702945995642</v>
      </c>
      <c r="S2343" s="48" t="s">
        <v>3676</v>
      </c>
      <c r="T2343" s="48" t="s">
        <v>67</v>
      </c>
    </row>
    <row r="2344" ht="22.5" customHeight="1">
      <c r="A2344" s="41" t="s">
        <v>1297</v>
      </c>
      <c r="B2344" s="44">
        <v>46181.0</v>
      </c>
      <c r="C2344" s="46" t="s">
        <v>1192</v>
      </c>
      <c r="D2344" s="48" t="s">
        <v>3677</v>
      </c>
      <c r="E2344" s="51">
        <v>2.02600000001063E14</v>
      </c>
      <c r="F2344" s="53" t="s">
        <v>175</v>
      </c>
      <c r="G2344" s="57">
        <f t="array" ref="G2344">IF(F2344&lt;&gt;"",INDEX(tb_MainDatabase[Barcode],MATCH(F2344,tb_MainDatabase[Link],0)),"")</f>
        <v>8857128011287</v>
      </c>
      <c r="H2344" s="62" t="str">
        <f t="array" ref="H2344">IF(F2344&lt;&gt;"",INDEX(tb_MainDatabase[Grand],MATCH(F2344,tb_MainDatabase[Link],0)),"")</f>
        <v>EDP</v>
      </c>
      <c r="I2344" s="62" t="str">
        <f t="array" ref="I2344">IF(F2344&lt;&gt;"",INDEX(tb_MainDatabase[Size],MATCH(F2344,tb_MainDatabase[Link],0)),"")</f>
        <v>50 ml.</v>
      </c>
      <c r="J2344" s="65">
        <v>1.0</v>
      </c>
      <c r="K2344" s="57">
        <f t="array" ref="K2344">IF(F2344&lt;&gt;"",INDEX(tb_MainDatabase[ราคา],MATCH(F2344,tb_MainDatabase[Link],0)),"")*J2344</f>
        <v>1890</v>
      </c>
      <c r="L2344" s="65">
        <v>200.0</v>
      </c>
      <c r="M2344" s="57">
        <f t="shared" si="2"/>
        <v>1690</v>
      </c>
      <c r="N2344" s="75">
        <f t="shared" si="5"/>
        <v>1690</v>
      </c>
      <c r="O2344" s="77" t="s">
        <v>133</v>
      </c>
      <c r="P2344" s="78">
        <v>46181.0</v>
      </c>
      <c r="Q2344" s="80">
        <v>0.6513888888888889</v>
      </c>
      <c r="R2344" s="84" t="str">
        <f t="shared" si="4"/>
        <v>1780907875753632634</v>
      </c>
      <c r="S2344" s="84"/>
      <c r="T2344" s="48" t="s">
        <v>67</v>
      </c>
    </row>
    <row r="2345" ht="22.5" customHeight="1">
      <c r="A2345" s="41" t="s">
        <v>1297</v>
      </c>
      <c r="B2345" s="44">
        <v>46181.0</v>
      </c>
      <c r="C2345" s="46" t="s">
        <v>1192</v>
      </c>
      <c r="D2345" s="48" t="s">
        <v>3677</v>
      </c>
      <c r="E2345" s="51">
        <v>2.02600000001063E14</v>
      </c>
      <c r="F2345" s="53" t="s">
        <v>252</v>
      </c>
      <c r="G2345" s="57">
        <f t="array" ref="G2345">IF(F2345&lt;&gt;"",INDEX(tb_MainDatabase[Barcode],MATCH(F2345,tb_MainDatabase[Link],0)),"")</f>
        <v>8857128012035</v>
      </c>
      <c r="H2345" s="62" t="str">
        <f t="array" ref="H2345">IF(F2345&lt;&gt;"",INDEX(tb_MainDatabase[Grand],MATCH(F2345,tb_MainDatabase[Link],0)),"")</f>
        <v>EDP</v>
      </c>
      <c r="I2345" s="62" t="str">
        <f t="array" ref="I2345">IF(F2345&lt;&gt;"",INDEX(tb_MainDatabase[Size],MATCH(F2345,tb_MainDatabase[Link],0)),"")</f>
        <v>10 ml.</v>
      </c>
      <c r="J2345" s="65">
        <v>1.0</v>
      </c>
      <c r="K2345" s="57">
        <f t="array" ref="K2345">IF(F2345&lt;&gt;"",INDEX(tb_MainDatabase[ราคา],MATCH(F2345,tb_MainDatabase[Link],0)),"")*J2345</f>
        <v>450</v>
      </c>
      <c r="L2345" s="65">
        <v>450.0</v>
      </c>
      <c r="M2345" s="57">
        <f t="shared" si="2"/>
        <v>0</v>
      </c>
      <c r="N2345" s="75">
        <f t="shared" si="5"/>
        <v>0</v>
      </c>
      <c r="O2345" s="77"/>
      <c r="P2345" s="107"/>
      <c r="Q2345" s="80"/>
      <c r="R2345" s="84">
        <f t="shared" si="4"/>
        <v>0</v>
      </c>
      <c r="S2345" s="84"/>
      <c r="T2345" s="84"/>
    </row>
    <row r="2346" ht="22.5" customHeight="1">
      <c r="A2346" s="41" t="s">
        <v>1297</v>
      </c>
      <c r="B2346" s="44">
        <v>46181.0</v>
      </c>
      <c r="C2346" s="46" t="s">
        <v>1192</v>
      </c>
      <c r="D2346" s="48" t="s">
        <v>3678</v>
      </c>
      <c r="E2346" s="51">
        <v>2.02600000001064E14</v>
      </c>
      <c r="F2346" s="53" t="s">
        <v>1796</v>
      </c>
      <c r="G2346" s="108">
        <f t="array" ref="G2346">IF(F2346&lt;&gt;"",INDEX(tb_MainDatabase[Barcode],MATCH(F2346,tb_MainDatabase[Link],0)),"")</f>
        <v>8857128012154</v>
      </c>
      <c r="H2346" s="62" t="str">
        <f t="array" ref="H2346">IF(F2346&lt;&gt;"",INDEX(tb_MainDatabase[Grand],MATCH(F2346,tb_MainDatabase[Link],0)),"")</f>
        <v>EDP</v>
      </c>
      <c r="I2346" s="62" t="str">
        <f t="array" ref="I2346">IF(F2346&lt;&gt;"",INDEX(tb_MainDatabase[Size],MATCH(F2346,tb_MainDatabase[Link],0)),"")</f>
        <v>10 ml.</v>
      </c>
      <c r="J2346" s="65">
        <v>1.0</v>
      </c>
      <c r="K2346" s="57">
        <f t="array" ref="K2346">IF(F2346&lt;&gt;"",INDEX(tb_MainDatabase[ราคา],MATCH(F2346,tb_MainDatabase[Link],0)),"")*J2346</f>
        <v>450</v>
      </c>
      <c r="L2346" s="65">
        <v>50.0</v>
      </c>
      <c r="M2346" s="57">
        <f t="shared" si="2"/>
        <v>400</v>
      </c>
      <c r="N2346" s="75">
        <f t="shared" si="5"/>
        <v>800</v>
      </c>
      <c r="O2346" s="77" t="s">
        <v>133</v>
      </c>
      <c r="P2346" s="78">
        <v>46181.0</v>
      </c>
      <c r="Q2346" s="80">
        <v>0.6763888888888889</v>
      </c>
      <c r="R2346" s="84" t="str">
        <f t="shared" si="4"/>
        <v>1780910048558109634</v>
      </c>
      <c r="S2346" s="84"/>
      <c r="T2346" s="48" t="s">
        <v>67</v>
      </c>
    </row>
    <row r="2347" ht="22.5" customHeight="1">
      <c r="A2347" s="41" t="s">
        <v>1297</v>
      </c>
      <c r="B2347" s="44">
        <v>46181.0</v>
      </c>
      <c r="C2347" s="46" t="s">
        <v>1192</v>
      </c>
      <c r="D2347" s="48" t="s">
        <v>3678</v>
      </c>
      <c r="E2347" s="51">
        <v>2.02600000001064E14</v>
      </c>
      <c r="F2347" s="53" t="s">
        <v>224</v>
      </c>
      <c r="G2347" s="57">
        <f t="array" ref="G2347">IF(F2347&lt;&gt;"",INDEX(tb_MainDatabase[Barcode],MATCH(F2347,tb_MainDatabase[Link],0)),"")</f>
        <v>8857128012053</v>
      </c>
      <c r="H2347" s="62" t="str">
        <f t="array" ref="H2347">IF(F2347&lt;&gt;"",INDEX(tb_MainDatabase[Grand],MATCH(F2347,tb_MainDatabase[Link],0)),"")</f>
        <v>EDP</v>
      </c>
      <c r="I2347" s="62" t="str">
        <f t="array" ref="I2347">IF(F2347&lt;&gt;"",INDEX(tb_MainDatabase[Size],MATCH(F2347,tb_MainDatabase[Link],0)),"")</f>
        <v>10 ml.</v>
      </c>
      <c r="J2347" s="65">
        <v>1.0</v>
      </c>
      <c r="K2347" s="57">
        <f t="array" ref="K2347">IF(F2347&lt;&gt;"",INDEX(tb_MainDatabase[ราคา],MATCH(F2347,tb_MainDatabase[Link],0)),"")*J2347</f>
        <v>450</v>
      </c>
      <c r="L2347" s="65">
        <v>50.0</v>
      </c>
      <c r="M2347" s="57">
        <f t="shared" si="2"/>
        <v>400</v>
      </c>
      <c r="N2347" s="75">
        <f t="shared" si="5"/>
        <v>0</v>
      </c>
      <c r="O2347" s="77"/>
      <c r="P2347" s="107"/>
      <c r="Q2347" s="80"/>
      <c r="R2347" s="84">
        <f t="shared" si="4"/>
        <v>0</v>
      </c>
      <c r="S2347" s="84"/>
      <c r="T2347" s="84"/>
    </row>
    <row r="2348" ht="22.5" customHeight="1">
      <c r="A2348" s="41" t="s">
        <v>1297</v>
      </c>
      <c r="B2348" s="44">
        <v>46181.0</v>
      </c>
      <c r="C2348" s="46" t="s">
        <v>1192</v>
      </c>
      <c r="D2348" s="48" t="s">
        <v>3679</v>
      </c>
      <c r="E2348" s="51">
        <v>2.02600000001065E14</v>
      </c>
      <c r="F2348" s="53" t="s">
        <v>81</v>
      </c>
      <c r="G2348" s="57">
        <f t="array" ref="G2348">IF(F2348&lt;&gt;"",INDEX(tb_MainDatabase[Barcode],MATCH(F2348,tb_MainDatabase[Link],0)),"")</f>
        <v>8857128011119</v>
      </c>
      <c r="H2348" s="62" t="str">
        <f t="array" ref="H2348">IF(F2348&lt;&gt;"",INDEX(tb_MainDatabase[Grand],MATCH(F2348,tb_MainDatabase[Link],0)),"")</f>
        <v>EDP</v>
      </c>
      <c r="I2348" s="62" t="str">
        <f t="array" ref="I2348">IF(F2348&lt;&gt;"",INDEX(tb_MainDatabase[Size],MATCH(F2348,tb_MainDatabase[Link],0)),"")</f>
        <v>50 ml.</v>
      </c>
      <c r="J2348" s="65">
        <v>1.0</v>
      </c>
      <c r="K2348" s="57">
        <f t="array" ref="K2348">IF(F2348&lt;&gt;"",INDEX(tb_MainDatabase[ราคา],MATCH(F2348,tb_MainDatabase[Link],0)),"")*J2348</f>
        <v>1890</v>
      </c>
      <c r="L2348" s="65">
        <v>200.0</v>
      </c>
      <c r="M2348" s="57">
        <f t="shared" si="2"/>
        <v>1690</v>
      </c>
      <c r="N2348" s="75">
        <f t="shared" si="5"/>
        <v>1690</v>
      </c>
      <c r="O2348" s="77" t="s">
        <v>133</v>
      </c>
      <c r="P2348" s="78">
        <v>46181.0</v>
      </c>
      <c r="Q2348" s="80">
        <v>0.6951388888888889</v>
      </c>
      <c r="R2348" s="84" t="str">
        <f t="shared" si="4"/>
        <v>1780911603123750995</v>
      </c>
      <c r="S2348" s="84"/>
      <c r="T2348" s="48" t="s">
        <v>67</v>
      </c>
    </row>
    <row r="2349" ht="22.5" customHeight="1">
      <c r="A2349" s="41" t="s">
        <v>1297</v>
      </c>
      <c r="B2349" s="44">
        <v>46181.0</v>
      </c>
      <c r="C2349" s="46" t="s">
        <v>1192</v>
      </c>
      <c r="D2349" s="48" t="s">
        <v>3679</v>
      </c>
      <c r="E2349" s="51">
        <v>2.02600000001065E14</v>
      </c>
      <c r="F2349" s="53" t="s">
        <v>201</v>
      </c>
      <c r="G2349" s="108">
        <f t="array" ref="G2349">IF(F2349&lt;&gt;"",INDEX(tb_MainDatabase[Barcode],MATCH(F2349,tb_MainDatabase[Link],0)),"")</f>
        <v>8857128012157</v>
      </c>
      <c r="H2349" s="62" t="str">
        <f t="array" ref="H2349">IF(F2349&lt;&gt;"",INDEX(tb_MainDatabase[Grand],MATCH(F2349,tb_MainDatabase[Link],0)),"")</f>
        <v>EDP</v>
      </c>
      <c r="I2349" s="62" t="str">
        <f t="array" ref="I2349">IF(F2349&lt;&gt;"",INDEX(tb_MainDatabase[Size],MATCH(F2349,tb_MainDatabase[Link],0)),"")</f>
        <v>10 ml.</v>
      </c>
      <c r="J2349" s="65">
        <v>1.0</v>
      </c>
      <c r="K2349" s="57">
        <f t="array" ref="K2349">IF(F2349&lt;&gt;"",INDEX(tb_MainDatabase[ราคา],MATCH(F2349,tb_MainDatabase[Link],0)),"")*J2349</f>
        <v>450</v>
      </c>
      <c r="L2349" s="65">
        <v>450.0</v>
      </c>
      <c r="M2349" s="57">
        <f t="shared" si="2"/>
        <v>0</v>
      </c>
      <c r="N2349" s="75">
        <f t="shared" si="5"/>
        <v>0</v>
      </c>
      <c r="O2349" s="77"/>
      <c r="P2349" s="107"/>
      <c r="Q2349" s="80"/>
      <c r="R2349" s="84">
        <f t="shared" si="4"/>
        <v>0</v>
      </c>
      <c r="S2349" s="84"/>
      <c r="T2349" s="84"/>
    </row>
    <row r="2350" ht="22.5" customHeight="1">
      <c r="A2350" s="41" t="s">
        <v>1297</v>
      </c>
      <c r="B2350" s="44">
        <v>46181.0</v>
      </c>
      <c r="C2350" s="46" t="s">
        <v>1192</v>
      </c>
      <c r="D2350" s="48" t="s">
        <v>3680</v>
      </c>
      <c r="E2350" s="51">
        <v>2.02600000001066E14</v>
      </c>
      <c r="F2350" s="53" t="s">
        <v>45</v>
      </c>
      <c r="G2350" s="57">
        <f t="array" ref="G2350">IF(F2350&lt;&gt;"",INDEX(tb_MainDatabase[Barcode],MATCH(F2350,tb_MainDatabase[Link],0)),"")</f>
        <v>8857128011850</v>
      </c>
      <c r="H2350" s="62" t="str">
        <f t="array" ref="H2350">IF(F2350&lt;&gt;"",INDEX(tb_MainDatabase[Grand],MATCH(F2350,tb_MainDatabase[Link],0)),"")</f>
        <v>EDP</v>
      </c>
      <c r="I2350" s="62" t="str">
        <f t="array" ref="I2350">IF(F2350&lt;&gt;"",INDEX(tb_MainDatabase[Size],MATCH(F2350,tb_MainDatabase[Link],0)),"")</f>
        <v>30 ml.</v>
      </c>
      <c r="J2350" s="65">
        <v>1.0</v>
      </c>
      <c r="K2350" s="57">
        <f t="array" ref="K2350">IF(F2350&lt;&gt;"",INDEX(tb_MainDatabase[ราคา],MATCH(F2350,tb_MainDatabase[Link],0)),"")*J2350</f>
        <v>1290</v>
      </c>
      <c r="L2350" s="65">
        <v>100.0</v>
      </c>
      <c r="M2350" s="57">
        <f t="shared" si="2"/>
        <v>1190</v>
      </c>
      <c r="N2350" s="75">
        <f t="shared" si="5"/>
        <v>1190</v>
      </c>
      <c r="O2350" s="77" t="s">
        <v>133</v>
      </c>
      <c r="P2350" s="78">
        <v>46181.0</v>
      </c>
      <c r="Q2350" s="80">
        <v>0.8159722222222222</v>
      </c>
      <c r="R2350" s="84" t="str">
        <f t="shared" si="4"/>
        <v>1780922097981276402</v>
      </c>
      <c r="S2350" s="84"/>
      <c r="T2350" s="48" t="s">
        <v>67</v>
      </c>
    </row>
    <row r="2351" ht="22.5" customHeight="1">
      <c r="A2351" s="41" t="s">
        <v>1297</v>
      </c>
      <c r="B2351" s="44">
        <v>46181.0</v>
      </c>
      <c r="C2351" s="46" t="s">
        <v>1192</v>
      </c>
      <c r="D2351" s="48" t="s">
        <v>3680</v>
      </c>
      <c r="E2351" s="51">
        <v>2.02600000001066E14</v>
      </c>
      <c r="F2351" s="53" t="s">
        <v>3408</v>
      </c>
      <c r="G2351" s="57">
        <f t="array" ref="G2351">IF(F2351&lt;&gt;"",INDEX(tb_MainDatabase[Barcode],MATCH(F2351,tb_MainDatabase[Link],0)),"")</f>
        <v>8857128012059</v>
      </c>
      <c r="H2351" s="62" t="str">
        <f t="array" ref="H2351">IF(F2351&lt;&gt;"",INDEX(tb_MainDatabase[Grand],MATCH(F2351,tb_MainDatabase[Link],0)),"")</f>
        <v>EDP</v>
      </c>
      <c r="I2351" s="62" t="str">
        <f t="array" ref="I2351">IF(F2351&lt;&gt;"",INDEX(tb_MainDatabase[Size],MATCH(F2351,tb_MainDatabase[Link],0)),"")</f>
        <v>4 ml.</v>
      </c>
      <c r="J2351" s="65">
        <v>1.0</v>
      </c>
      <c r="K2351" s="57">
        <f t="array" ref="K2351">IF(F2351&lt;&gt;"",INDEX(tb_MainDatabase[ราคา],MATCH(F2351,tb_MainDatabase[Link],0)),"")*J2351</f>
        <v>179</v>
      </c>
      <c r="L2351" s="65">
        <v>179.0</v>
      </c>
      <c r="M2351" s="57">
        <f t="shared" si="2"/>
        <v>0</v>
      </c>
      <c r="N2351" s="75">
        <f t="shared" si="5"/>
        <v>0</v>
      </c>
      <c r="O2351" s="77"/>
      <c r="P2351" s="107"/>
      <c r="Q2351" s="80"/>
      <c r="R2351" s="84">
        <f t="shared" si="4"/>
        <v>0</v>
      </c>
      <c r="S2351" s="84"/>
      <c r="T2351" s="84"/>
    </row>
    <row r="2352" ht="22.5" customHeight="1">
      <c r="A2352" s="41" t="s">
        <v>1297</v>
      </c>
      <c r="B2352" s="44">
        <v>46181.0</v>
      </c>
      <c r="C2352" s="46" t="s">
        <v>1192</v>
      </c>
      <c r="D2352" s="48" t="s">
        <v>3681</v>
      </c>
      <c r="E2352" s="51">
        <v>2.02600000001067E14</v>
      </c>
      <c r="F2352" s="53" t="s">
        <v>45</v>
      </c>
      <c r="G2352" s="57">
        <f t="array" ref="G2352">IF(F2352&lt;&gt;"",INDEX(tb_MainDatabase[Barcode],MATCH(F2352,tb_MainDatabase[Link],0)),"")</f>
        <v>8857128011850</v>
      </c>
      <c r="H2352" s="62" t="str">
        <f t="array" ref="H2352">IF(F2352&lt;&gt;"",INDEX(tb_MainDatabase[Grand],MATCH(F2352,tb_MainDatabase[Link],0)),"")</f>
        <v>EDP</v>
      </c>
      <c r="I2352" s="62" t="str">
        <f t="array" ref="I2352">IF(F2352&lt;&gt;"",INDEX(tb_MainDatabase[Size],MATCH(F2352,tb_MainDatabase[Link],0)),"")</f>
        <v>30 ml.</v>
      </c>
      <c r="J2352" s="65">
        <v>1.0</v>
      </c>
      <c r="K2352" s="57">
        <f t="array" ref="K2352">IF(F2352&lt;&gt;"",INDEX(tb_MainDatabase[ราคา],MATCH(F2352,tb_MainDatabase[Link],0)),"")*J2352</f>
        <v>1290</v>
      </c>
      <c r="L2352" s="65">
        <v>100.0</v>
      </c>
      <c r="M2352" s="57">
        <f t="shared" si="2"/>
        <v>1190</v>
      </c>
      <c r="N2352" s="75">
        <f t="shared" si="5"/>
        <v>1190</v>
      </c>
      <c r="O2352" s="77" t="s">
        <v>370</v>
      </c>
      <c r="P2352" s="78">
        <v>46181.0</v>
      </c>
      <c r="Q2352" s="80">
        <v>0.84375</v>
      </c>
      <c r="R2352" s="84" t="str">
        <f t="shared" si="4"/>
        <v>1780924508861484544</v>
      </c>
      <c r="S2352" s="48" t="s">
        <v>3676</v>
      </c>
      <c r="T2352" s="48" t="s">
        <v>67</v>
      </c>
    </row>
    <row r="2353" ht="22.5" customHeight="1">
      <c r="A2353" s="41" t="s">
        <v>1297</v>
      </c>
      <c r="B2353" s="44">
        <v>46181.0</v>
      </c>
      <c r="C2353" s="46" t="s">
        <v>1192</v>
      </c>
      <c r="D2353" s="48" t="s">
        <v>3681</v>
      </c>
      <c r="E2353" s="51">
        <v>2.02600000001067E14</v>
      </c>
      <c r="F2353" s="53" t="s">
        <v>3395</v>
      </c>
      <c r="G2353" s="108">
        <f t="array" ref="G2353">IF(F2353&lt;&gt;"",INDEX(tb_MainDatabase[Barcode],MATCH(F2353,tb_MainDatabase[Link],0)),"")</f>
        <v>8857128012161</v>
      </c>
      <c r="H2353" s="62" t="str">
        <f t="array" ref="H2353">IF(F2353&lt;&gt;"",INDEX(tb_MainDatabase[Grand],MATCH(F2353,tb_MainDatabase[Link],0)),"")</f>
        <v>EDP</v>
      </c>
      <c r="I2353" s="62" t="str">
        <f t="array" ref="I2353">IF(F2353&lt;&gt;"",INDEX(tb_MainDatabase[Size],MATCH(F2353,tb_MainDatabase[Link],0)),"")</f>
        <v>4 ml.</v>
      </c>
      <c r="J2353" s="65">
        <v>1.0</v>
      </c>
      <c r="K2353" s="57">
        <f t="array" ref="K2353">IF(F2353&lt;&gt;"",INDEX(tb_MainDatabase[ราคา],MATCH(F2353,tb_MainDatabase[Link],0)),"")*J2353</f>
        <v>179</v>
      </c>
      <c r="L2353" s="65">
        <v>179.0</v>
      </c>
      <c r="M2353" s="57">
        <f t="shared" si="2"/>
        <v>0</v>
      </c>
      <c r="N2353" s="75">
        <f t="shared" si="5"/>
        <v>0</v>
      </c>
      <c r="O2353" s="77"/>
      <c r="P2353" s="107"/>
      <c r="Q2353" s="80"/>
      <c r="R2353" s="84">
        <f t="shared" si="4"/>
        <v>0</v>
      </c>
      <c r="S2353" s="84"/>
      <c r="T2353" s="84"/>
    </row>
    <row r="2354" ht="22.5" customHeight="1">
      <c r="A2354" s="41" t="s">
        <v>1297</v>
      </c>
      <c r="B2354" s="44">
        <v>46181.0</v>
      </c>
      <c r="C2354" s="46" t="s">
        <v>1192</v>
      </c>
      <c r="D2354" s="48" t="s">
        <v>3682</v>
      </c>
      <c r="E2354" s="51">
        <v>2.02600000001068E14</v>
      </c>
      <c r="F2354" s="53" t="s">
        <v>165</v>
      </c>
      <c r="G2354" s="57">
        <f t="array" ref="G2354">IF(F2354&lt;&gt;"",INDEX(tb_MainDatabase[Barcode],MATCH(F2354,tb_MainDatabase[Link],0)),"")</f>
        <v>8857128012018</v>
      </c>
      <c r="H2354" s="62" t="str">
        <f t="array" ref="H2354">IF(F2354&lt;&gt;"",INDEX(tb_MainDatabase[Grand],MATCH(F2354,tb_MainDatabase[Link],0)),"")</f>
        <v>EDP</v>
      </c>
      <c r="I2354" s="62" t="str">
        <f t="array" ref="I2354">IF(F2354&lt;&gt;"",INDEX(tb_MainDatabase[Size],MATCH(F2354,tb_MainDatabase[Link],0)),"")</f>
        <v>50 ml.</v>
      </c>
      <c r="J2354" s="65">
        <v>1.0</v>
      </c>
      <c r="K2354" s="57">
        <f t="array" ref="K2354">IF(F2354&lt;&gt;"",INDEX(tb_MainDatabase[ราคา],MATCH(F2354,tb_MainDatabase[Link],0)),"")*J2354</f>
        <v>1890</v>
      </c>
      <c r="L2354" s="65">
        <v>200.0</v>
      </c>
      <c r="M2354" s="57">
        <f t="shared" si="2"/>
        <v>1690</v>
      </c>
      <c r="N2354" s="75">
        <f t="shared" si="5"/>
        <v>1690</v>
      </c>
      <c r="O2354" s="77" t="s">
        <v>370</v>
      </c>
      <c r="P2354" s="78">
        <v>46181.0</v>
      </c>
      <c r="Q2354" s="80">
        <v>0.85625</v>
      </c>
      <c r="R2354" s="84" t="str">
        <f t="shared" si="4"/>
        <v>1780925567590629813</v>
      </c>
      <c r="S2354" s="48" t="s">
        <v>3676</v>
      </c>
      <c r="T2354" s="48" t="s">
        <v>67</v>
      </c>
    </row>
    <row r="2355" ht="22.5" customHeight="1">
      <c r="A2355" s="41" t="s">
        <v>1297</v>
      </c>
      <c r="B2355" s="44">
        <v>46181.0</v>
      </c>
      <c r="C2355" s="46" t="s">
        <v>1192</v>
      </c>
      <c r="D2355" s="48" t="s">
        <v>3682</v>
      </c>
      <c r="E2355" s="51">
        <v>2.02600000001068E14</v>
      </c>
      <c r="F2355" s="53" t="s">
        <v>945</v>
      </c>
      <c r="G2355" s="57">
        <f t="array" ref="G2355">IF(F2355&lt;&gt;"",INDEX(tb_MainDatabase[Barcode],MATCH(F2355,tb_MainDatabase[Link],0)),"")</f>
        <v>8857128012128</v>
      </c>
      <c r="H2355" s="62" t="str">
        <f t="array" ref="H2355">IF(F2355&lt;&gt;"",INDEX(tb_MainDatabase[Grand],MATCH(F2355,tb_MainDatabase[Link],0)),"")</f>
        <v>EDP</v>
      </c>
      <c r="I2355" s="62" t="str">
        <f t="array" ref="I2355">IF(F2355&lt;&gt;"",INDEX(tb_MainDatabase[Size],MATCH(F2355,tb_MainDatabase[Link],0)),"")</f>
        <v>10 ml.</v>
      </c>
      <c r="J2355" s="65">
        <v>1.0</v>
      </c>
      <c r="K2355" s="57">
        <f t="array" ref="K2355">IF(F2355&lt;&gt;"",INDEX(tb_MainDatabase[ราคา],MATCH(F2355,tb_MainDatabase[Link],0)),"")*J2355</f>
        <v>450</v>
      </c>
      <c r="L2355" s="65">
        <v>450.0</v>
      </c>
      <c r="M2355" s="57">
        <f t="shared" si="2"/>
        <v>0</v>
      </c>
      <c r="N2355" s="75">
        <f t="shared" si="5"/>
        <v>0</v>
      </c>
      <c r="O2355" s="77"/>
      <c r="P2355" s="107"/>
      <c r="Q2355" s="80"/>
      <c r="R2355" s="84">
        <f t="shared" si="4"/>
        <v>0</v>
      </c>
      <c r="S2355" s="84"/>
      <c r="T2355" s="84"/>
    </row>
    <row r="2356" ht="22.5" customHeight="1">
      <c r="A2356" s="41" t="s">
        <v>1297</v>
      </c>
      <c r="B2356" s="44">
        <v>46181.0</v>
      </c>
      <c r="C2356" s="46" t="s">
        <v>1192</v>
      </c>
      <c r="D2356" s="48" t="s">
        <v>3683</v>
      </c>
      <c r="E2356" s="51">
        <v>2.02600000001069E14</v>
      </c>
      <c r="F2356" s="53" t="s">
        <v>252</v>
      </c>
      <c r="G2356" s="57">
        <f t="array" ref="G2356">IF(F2356&lt;&gt;"",INDEX(tb_MainDatabase[Barcode],MATCH(F2356,tb_MainDatabase[Link],0)),"")</f>
        <v>8857128012035</v>
      </c>
      <c r="H2356" s="62" t="str">
        <f t="array" ref="H2356">IF(F2356&lt;&gt;"",INDEX(tb_MainDatabase[Grand],MATCH(F2356,tb_MainDatabase[Link],0)),"")</f>
        <v>EDP</v>
      </c>
      <c r="I2356" s="62" t="str">
        <f t="array" ref="I2356">IF(F2356&lt;&gt;"",INDEX(tb_MainDatabase[Size],MATCH(F2356,tb_MainDatabase[Link],0)),"")</f>
        <v>10 ml.</v>
      </c>
      <c r="J2356" s="65">
        <v>1.0</v>
      </c>
      <c r="K2356" s="57">
        <f t="array" ref="K2356">IF(F2356&lt;&gt;"",INDEX(tb_MainDatabase[ราคา],MATCH(F2356,tb_MainDatabase[Link],0)),"")*J2356</f>
        <v>450</v>
      </c>
      <c r="L2356" s="65">
        <v>50.0</v>
      </c>
      <c r="M2356" s="57">
        <f t="shared" si="2"/>
        <v>400</v>
      </c>
      <c r="N2356" s="75">
        <f t="shared" si="5"/>
        <v>800</v>
      </c>
      <c r="O2356" s="77" t="s">
        <v>133</v>
      </c>
      <c r="P2356" s="78">
        <v>46181.0</v>
      </c>
      <c r="Q2356" s="80">
        <v>0.8645833333333334</v>
      </c>
      <c r="R2356" s="84" t="str">
        <f t="shared" si="4"/>
        <v>1780926337011680004</v>
      </c>
      <c r="S2356" s="84"/>
      <c r="T2356" s="48" t="s">
        <v>67</v>
      </c>
    </row>
    <row r="2357" ht="22.5" customHeight="1">
      <c r="A2357" s="41" t="s">
        <v>1297</v>
      </c>
      <c r="B2357" s="44">
        <v>46181.0</v>
      </c>
      <c r="C2357" s="46" t="s">
        <v>1192</v>
      </c>
      <c r="D2357" s="48" t="s">
        <v>3683</v>
      </c>
      <c r="E2357" s="51">
        <v>2.02600000001069E14</v>
      </c>
      <c r="F2357" s="53" t="s">
        <v>386</v>
      </c>
      <c r="G2357" s="57">
        <f t="array" ref="G2357">IF(F2357&lt;&gt;"",INDEX(tb_MainDatabase[Barcode],MATCH(F2357,tb_MainDatabase[Link],0)),"")</f>
        <v>8857128012070</v>
      </c>
      <c r="H2357" s="62" t="str">
        <f t="array" ref="H2357">IF(F2357&lt;&gt;"",INDEX(tb_MainDatabase[Grand],MATCH(F2357,tb_MainDatabase[Link],0)),"")</f>
        <v>EDP</v>
      </c>
      <c r="I2357" s="62" t="str">
        <f t="array" ref="I2357">IF(F2357&lt;&gt;"",INDEX(tb_MainDatabase[Size],MATCH(F2357,tb_MainDatabase[Link],0)),"")</f>
        <v>10 ml.</v>
      </c>
      <c r="J2357" s="65">
        <v>1.0</v>
      </c>
      <c r="K2357" s="57">
        <f t="array" ref="K2357">IF(F2357&lt;&gt;"",INDEX(tb_MainDatabase[ราคา],MATCH(F2357,tb_MainDatabase[Link],0)),"")*J2357</f>
        <v>450</v>
      </c>
      <c r="L2357" s="65">
        <v>50.0</v>
      </c>
      <c r="M2357" s="57">
        <f t="shared" si="2"/>
        <v>400</v>
      </c>
      <c r="N2357" s="75">
        <f t="shared" si="5"/>
        <v>0</v>
      </c>
      <c r="O2357" s="77"/>
      <c r="P2357" s="107"/>
      <c r="Q2357" s="80"/>
      <c r="R2357" s="84">
        <f t="shared" si="4"/>
        <v>0</v>
      </c>
      <c r="S2357" s="84"/>
      <c r="T2357" s="84"/>
    </row>
    <row r="2358" ht="22.5" customHeight="1">
      <c r="A2358" s="41" t="s">
        <v>1297</v>
      </c>
      <c r="B2358" s="44">
        <v>46181.0</v>
      </c>
      <c r="C2358" s="46" t="s">
        <v>1192</v>
      </c>
      <c r="D2358" s="48" t="s">
        <v>3684</v>
      </c>
      <c r="E2358" s="51">
        <v>2.0260000000107E14</v>
      </c>
      <c r="F2358" s="53" t="s">
        <v>494</v>
      </c>
      <c r="G2358" s="57">
        <f t="array" ref="G2358">IF(F2358&lt;&gt;"",INDEX(tb_MainDatabase[Barcode],MATCH(F2358,tb_MainDatabase[Link],0)),"")</f>
        <v>8857128011881</v>
      </c>
      <c r="H2358" s="62" t="str">
        <f t="array" ref="H2358">IF(F2358&lt;&gt;"",INDEX(tb_MainDatabase[Grand],MATCH(F2358,tb_MainDatabase[Link],0)),"")</f>
        <v>EDP</v>
      </c>
      <c r="I2358" s="62" t="str">
        <f t="array" ref="I2358">IF(F2358&lt;&gt;"",INDEX(tb_MainDatabase[Size],MATCH(F2358,tb_MainDatabase[Link],0)),"")</f>
        <v>30 ml.</v>
      </c>
      <c r="J2358" s="65">
        <v>1.0</v>
      </c>
      <c r="K2358" s="57">
        <f t="array" ref="K2358">IF(F2358&lt;&gt;"",INDEX(tb_MainDatabase[ราคา],MATCH(F2358,tb_MainDatabase[Link],0)),"")*J2358</f>
        <v>1290</v>
      </c>
      <c r="L2358" s="65">
        <v>100.0</v>
      </c>
      <c r="M2358" s="57">
        <f t="shared" si="2"/>
        <v>1190</v>
      </c>
      <c r="N2358" s="75">
        <f t="shared" si="5"/>
        <v>3180</v>
      </c>
      <c r="O2358" s="77" t="s">
        <v>133</v>
      </c>
      <c r="P2358" s="78">
        <v>46181.0</v>
      </c>
      <c r="Q2358" s="80">
        <v>0.8701388888888889</v>
      </c>
      <c r="R2358" s="84" t="str">
        <f t="shared" si="4"/>
        <v>1780926630519478632</v>
      </c>
      <c r="S2358" s="84"/>
      <c r="T2358" s="48" t="s">
        <v>67</v>
      </c>
    </row>
    <row r="2359" ht="22.5" customHeight="1">
      <c r="A2359" s="41" t="s">
        <v>1297</v>
      </c>
      <c r="B2359" s="44">
        <v>46181.0</v>
      </c>
      <c r="C2359" s="46" t="s">
        <v>1192</v>
      </c>
      <c r="D2359" s="48" t="s">
        <v>3684</v>
      </c>
      <c r="E2359" s="51">
        <v>2.0260000000107E14</v>
      </c>
      <c r="F2359" s="53" t="s">
        <v>3685</v>
      </c>
      <c r="G2359" s="57">
        <f t="array" ref="G2359">IF(F2359&lt;&gt;"",INDEX(tb_MainDatabase[Barcode],MATCH(F2359,tb_MainDatabase[Link],0)),"")</f>
        <v>8857128012050</v>
      </c>
      <c r="H2359" s="62" t="str">
        <f t="array" ref="H2359">IF(F2359&lt;&gt;"",INDEX(tb_MainDatabase[Grand],MATCH(F2359,tb_MainDatabase[Link],0)),"")</f>
        <v>EDP</v>
      </c>
      <c r="I2359" s="62" t="str">
        <f t="array" ref="I2359">IF(F2359&lt;&gt;"",INDEX(tb_MainDatabase[Size],MATCH(F2359,tb_MainDatabase[Link],0)),"")</f>
        <v>30 ml.</v>
      </c>
      <c r="J2359" s="65">
        <v>1.0</v>
      </c>
      <c r="K2359" s="57">
        <f t="array" ref="K2359">IF(F2359&lt;&gt;"",INDEX(tb_MainDatabase[ราคา],MATCH(F2359,tb_MainDatabase[Link],0)),"")*J2359</f>
        <v>1290</v>
      </c>
      <c r="L2359" s="65">
        <v>100.0</v>
      </c>
      <c r="M2359" s="57">
        <f t="shared" si="2"/>
        <v>1190</v>
      </c>
      <c r="N2359" s="75">
        <f t="shared" si="5"/>
        <v>0</v>
      </c>
      <c r="O2359" s="77"/>
      <c r="P2359" s="107"/>
      <c r="Q2359" s="80"/>
      <c r="R2359" s="84">
        <f t="shared" si="4"/>
        <v>0</v>
      </c>
      <c r="S2359" s="84"/>
      <c r="T2359" s="84"/>
    </row>
    <row r="2360" ht="22.5" customHeight="1">
      <c r="A2360" s="41" t="s">
        <v>1297</v>
      </c>
      <c r="B2360" s="44">
        <v>46181.0</v>
      </c>
      <c r="C2360" s="46" t="s">
        <v>1192</v>
      </c>
      <c r="D2360" s="48" t="s">
        <v>3684</v>
      </c>
      <c r="E2360" s="51">
        <v>2.0260000000107E14</v>
      </c>
      <c r="F2360" s="53" t="s">
        <v>141</v>
      </c>
      <c r="G2360" s="57">
        <f t="array" ref="G2360">IF(F2360&lt;&gt;"",INDEX(tb_MainDatabase[Barcode],MATCH(F2360,tb_MainDatabase[Link],0)),"")</f>
        <v>8857128012037</v>
      </c>
      <c r="H2360" s="62" t="str">
        <f t="array" ref="H2360">IF(F2360&lt;&gt;"",INDEX(tb_MainDatabase[Grand],MATCH(F2360,tb_MainDatabase[Link],0)),"")</f>
        <v>EDP</v>
      </c>
      <c r="I2360" s="62" t="str">
        <f t="array" ref="I2360">IF(F2360&lt;&gt;"",INDEX(tb_MainDatabase[Size],MATCH(F2360,tb_MainDatabase[Link],0)),"")</f>
        <v>10 ml.</v>
      </c>
      <c r="J2360" s="65">
        <v>1.0</v>
      </c>
      <c r="K2360" s="57">
        <f t="array" ref="K2360">IF(F2360&lt;&gt;"",INDEX(tb_MainDatabase[ราคา],MATCH(F2360,tb_MainDatabase[Link],0)),"")*J2360</f>
        <v>450</v>
      </c>
      <c r="L2360" s="65">
        <v>50.0</v>
      </c>
      <c r="M2360" s="57">
        <f t="shared" si="2"/>
        <v>400</v>
      </c>
      <c r="N2360" s="75">
        <f t="shared" si="5"/>
        <v>0</v>
      </c>
      <c r="O2360" s="77"/>
      <c r="P2360" s="107"/>
      <c r="Q2360" s="80"/>
      <c r="R2360" s="84">
        <f t="shared" si="4"/>
        <v>0</v>
      </c>
      <c r="S2360" s="84"/>
      <c r="T2360" s="84"/>
    </row>
    <row r="2361" ht="22.5" customHeight="1">
      <c r="A2361" s="41" t="s">
        <v>1297</v>
      </c>
      <c r="B2361" s="44">
        <v>46181.0</v>
      </c>
      <c r="C2361" s="46" t="s">
        <v>1192</v>
      </c>
      <c r="D2361" s="48" t="s">
        <v>3684</v>
      </c>
      <c r="E2361" s="51">
        <v>2.0260000000107E14</v>
      </c>
      <c r="F2361" s="53" t="s">
        <v>239</v>
      </c>
      <c r="G2361" s="57">
        <f t="array" ref="G2361">IF(F2361&lt;&gt;"",INDEX(tb_MainDatabase[Barcode],MATCH(F2361,tb_MainDatabase[Link],0)),"")</f>
        <v>8857128012093</v>
      </c>
      <c r="H2361" s="62" t="str">
        <f t="array" ref="H2361">IF(F2361&lt;&gt;"",INDEX(tb_MainDatabase[Grand],MATCH(F2361,tb_MainDatabase[Link],0)),"")</f>
        <v>EDP</v>
      </c>
      <c r="I2361" s="62" t="str">
        <f t="array" ref="I2361">IF(F2361&lt;&gt;"",INDEX(tb_MainDatabase[Size],MATCH(F2361,tb_MainDatabase[Link],0)),"")</f>
        <v>10 ml.</v>
      </c>
      <c r="J2361" s="65">
        <v>1.0</v>
      </c>
      <c r="K2361" s="57">
        <f t="array" ref="K2361">IF(F2361&lt;&gt;"",INDEX(tb_MainDatabase[ราคา],MATCH(F2361,tb_MainDatabase[Link],0)),"")*J2361</f>
        <v>450</v>
      </c>
      <c r="L2361" s="65">
        <v>50.0</v>
      </c>
      <c r="M2361" s="57">
        <f t="shared" si="2"/>
        <v>400</v>
      </c>
      <c r="N2361" s="75">
        <f t="shared" si="5"/>
        <v>0</v>
      </c>
      <c r="O2361" s="77"/>
      <c r="P2361" s="107"/>
      <c r="Q2361" s="80"/>
      <c r="R2361" s="84">
        <f t="shared" si="4"/>
        <v>0</v>
      </c>
      <c r="S2361" s="84"/>
      <c r="T2361" s="84"/>
    </row>
    <row r="2362" ht="22.5" customHeight="1">
      <c r="A2362" s="41" t="s">
        <v>1297</v>
      </c>
      <c r="B2362" s="44">
        <v>46181.0</v>
      </c>
      <c r="C2362" s="46" t="s">
        <v>1192</v>
      </c>
      <c r="D2362" s="48" t="s">
        <v>3684</v>
      </c>
      <c r="E2362" s="51">
        <v>2.0260000000107E14</v>
      </c>
      <c r="F2362" s="53" t="s">
        <v>124</v>
      </c>
      <c r="G2362" s="108">
        <f t="array" ref="G2362">IF(F2362&lt;&gt;"",INDEX(tb_MainDatabase[Barcode],MATCH(F2362,tb_MainDatabase[Link],0)),"")</f>
        <v>8857128012166</v>
      </c>
      <c r="H2362" s="62" t="str">
        <f t="array" ref="H2362">IF(F2362&lt;&gt;"",INDEX(tb_MainDatabase[Grand],MATCH(F2362,tb_MainDatabase[Link],0)),"")</f>
        <v>EDP</v>
      </c>
      <c r="I2362" s="62" t="str">
        <f t="array" ref="I2362">IF(F2362&lt;&gt;"",INDEX(tb_MainDatabase[Size],MATCH(F2362,tb_MainDatabase[Link],0)),"")</f>
        <v>10 ml.</v>
      </c>
      <c r="J2362" s="65">
        <v>1.0</v>
      </c>
      <c r="K2362" s="57">
        <f t="array" ref="K2362">IF(F2362&lt;&gt;"",INDEX(tb_MainDatabase[ราคา],MATCH(F2362,tb_MainDatabase[Link],0)),"")*J2362</f>
        <v>450</v>
      </c>
      <c r="L2362" s="65">
        <v>450.0</v>
      </c>
      <c r="M2362" s="57">
        <f t="shared" si="2"/>
        <v>0</v>
      </c>
      <c r="N2362" s="75">
        <f t="shared" si="5"/>
        <v>0</v>
      </c>
      <c r="O2362" s="77"/>
      <c r="P2362" s="107"/>
      <c r="Q2362" s="80"/>
      <c r="R2362" s="84">
        <f t="shared" si="4"/>
        <v>0</v>
      </c>
      <c r="S2362" s="84"/>
      <c r="T2362" s="84"/>
    </row>
    <row r="2363" ht="22.5" customHeight="1">
      <c r="A2363" s="41" t="s">
        <v>1297</v>
      </c>
      <c r="B2363" s="44">
        <v>46181.0</v>
      </c>
      <c r="C2363" s="46" t="s">
        <v>1192</v>
      </c>
      <c r="D2363" s="48" t="s">
        <v>3684</v>
      </c>
      <c r="E2363" s="51">
        <v>2.0260000000107E14</v>
      </c>
      <c r="F2363" s="53" t="s">
        <v>98</v>
      </c>
      <c r="G2363" s="57">
        <f t="array" ref="G2363">IF(F2363&lt;&gt;"",INDEX(tb_MainDatabase[Barcode],MATCH(F2363,tb_MainDatabase[Link],0)),"")</f>
        <v>8857128012027</v>
      </c>
      <c r="H2363" s="62" t="str">
        <f t="array" ref="H2363">IF(F2363&lt;&gt;"",INDEX(tb_MainDatabase[Grand],MATCH(F2363,tb_MainDatabase[Link],0)),"")</f>
        <v>EDP</v>
      </c>
      <c r="I2363" s="62" t="str">
        <f t="array" ref="I2363">IF(F2363&lt;&gt;"",INDEX(tb_MainDatabase[Size],MATCH(F2363,tb_MainDatabase[Link],0)),"")</f>
        <v>10 ml.</v>
      </c>
      <c r="J2363" s="65">
        <v>1.0</v>
      </c>
      <c r="K2363" s="57">
        <f t="array" ref="K2363">IF(F2363&lt;&gt;"",INDEX(tb_MainDatabase[ราคา],MATCH(F2363,tb_MainDatabase[Link],0)),"")*J2363</f>
        <v>450</v>
      </c>
      <c r="L2363" s="65">
        <v>450.0</v>
      </c>
      <c r="M2363" s="57">
        <f t="shared" si="2"/>
        <v>0</v>
      </c>
      <c r="N2363" s="75">
        <f t="shared" si="5"/>
        <v>0</v>
      </c>
      <c r="O2363" s="77"/>
      <c r="P2363" s="107"/>
      <c r="Q2363" s="80"/>
      <c r="R2363" s="84">
        <f t="shared" si="4"/>
        <v>0</v>
      </c>
      <c r="S2363" s="84"/>
      <c r="T2363" s="84"/>
    </row>
    <row r="2364" ht="22.5" customHeight="1">
      <c r="A2364" s="41" t="s">
        <v>1297</v>
      </c>
      <c r="B2364" s="44">
        <v>46182.0</v>
      </c>
      <c r="C2364" s="46" t="s">
        <v>1192</v>
      </c>
      <c r="D2364" s="48" t="s">
        <v>3686</v>
      </c>
      <c r="E2364" s="51">
        <v>2.02600000001071E14</v>
      </c>
      <c r="F2364" s="53" t="s">
        <v>494</v>
      </c>
      <c r="G2364" s="57">
        <f t="array" ref="G2364">IF(F2364&lt;&gt;"",INDEX(tb_MainDatabase[Barcode],MATCH(F2364,tb_MainDatabase[Link],0)),"")</f>
        <v>8857128011881</v>
      </c>
      <c r="H2364" s="62" t="str">
        <f t="array" ref="H2364">IF(F2364&lt;&gt;"",INDEX(tb_MainDatabase[Grand],MATCH(F2364,tb_MainDatabase[Link],0)),"")</f>
        <v>EDP</v>
      </c>
      <c r="I2364" s="62" t="str">
        <f t="array" ref="I2364">IF(F2364&lt;&gt;"",INDEX(tb_MainDatabase[Size],MATCH(F2364,tb_MainDatabase[Link],0)),"")</f>
        <v>30 ml.</v>
      </c>
      <c r="J2364" s="65">
        <v>1.0</v>
      </c>
      <c r="K2364" s="57">
        <f t="array" ref="K2364">IF(F2364&lt;&gt;"",INDEX(tb_MainDatabase[ราคา],MATCH(F2364,tb_MainDatabase[Link],0)),"")*J2364</f>
        <v>1290</v>
      </c>
      <c r="L2364" s="65">
        <v>100.0</v>
      </c>
      <c r="M2364" s="57">
        <f t="shared" si="2"/>
        <v>1190</v>
      </c>
      <c r="N2364" s="75">
        <f t="shared" si="5"/>
        <v>1590</v>
      </c>
      <c r="O2364" s="77" t="s">
        <v>370</v>
      </c>
      <c r="P2364" s="78">
        <v>46182.0</v>
      </c>
      <c r="Q2364" s="80">
        <v>0.5680555555555555</v>
      </c>
      <c r="R2364" s="84" t="str">
        <f t="shared" si="4"/>
        <v>1780986986935788546</v>
      </c>
      <c r="S2364" s="48" t="s">
        <v>3687</v>
      </c>
      <c r="T2364" s="48" t="s">
        <v>67</v>
      </c>
    </row>
    <row r="2365" ht="22.5" customHeight="1">
      <c r="A2365" s="41" t="s">
        <v>1297</v>
      </c>
      <c r="B2365" s="44">
        <v>46182.0</v>
      </c>
      <c r="C2365" s="46" t="s">
        <v>1192</v>
      </c>
      <c r="D2365" s="48" t="s">
        <v>3686</v>
      </c>
      <c r="E2365" s="51">
        <v>2.02600000001071E14</v>
      </c>
      <c r="F2365" s="53" t="s">
        <v>430</v>
      </c>
      <c r="G2365" s="57">
        <f t="array" ref="G2365">IF(F2365&lt;&gt;"",INDEX(tb_MainDatabase[Barcode],MATCH(F2365,tb_MainDatabase[Link],0)),"")</f>
        <v>8857128012028</v>
      </c>
      <c r="H2365" s="62" t="str">
        <f t="array" ref="H2365">IF(F2365&lt;&gt;"",INDEX(tb_MainDatabase[Grand],MATCH(F2365,tb_MainDatabase[Link],0)),"")</f>
        <v>EDP</v>
      </c>
      <c r="I2365" s="62" t="str">
        <f t="array" ref="I2365">IF(F2365&lt;&gt;"",INDEX(tb_MainDatabase[Size],MATCH(F2365,tb_MainDatabase[Link],0)),"")</f>
        <v>10 ml.</v>
      </c>
      <c r="J2365" s="65">
        <v>1.0</v>
      </c>
      <c r="K2365" s="57">
        <f t="array" ref="K2365">IF(F2365&lt;&gt;"",INDEX(tb_MainDatabase[ราคา],MATCH(F2365,tb_MainDatabase[Link],0)),"")*J2365</f>
        <v>450</v>
      </c>
      <c r="L2365" s="65">
        <v>50.0</v>
      </c>
      <c r="M2365" s="57">
        <f t="shared" si="2"/>
        <v>400</v>
      </c>
      <c r="N2365" s="75">
        <f t="shared" si="5"/>
        <v>0</v>
      </c>
      <c r="O2365" s="77"/>
      <c r="P2365" s="107"/>
      <c r="Q2365" s="80"/>
      <c r="R2365" s="84">
        <f t="shared" si="4"/>
        <v>0</v>
      </c>
      <c r="S2365" s="84"/>
      <c r="T2365" s="84"/>
    </row>
    <row r="2366" ht="22.5" customHeight="1">
      <c r="A2366" s="41" t="s">
        <v>1297</v>
      </c>
      <c r="B2366" s="44">
        <v>46182.0</v>
      </c>
      <c r="C2366" s="46" t="s">
        <v>1192</v>
      </c>
      <c r="D2366" s="48" t="s">
        <v>3686</v>
      </c>
      <c r="E2366" s="51">
        <v>2.02600000001071E14</v>
      </c>
      <c r="F2366" s="53" t="s">
        <v>141</v>
      </c>
      <c r="G2366" s="57">
        <f t="array" ref="G2366">IF(F2366&lt;&gt;"",INDEX(tb_MainDatabase[Barcode],MATCH(F2366,tb_MainDatabase[Link],0)),"")</f>
        <v>8857128012037</v>
      </c>
      <c r="H2366" s="62" t="str">
        <f t="array" ref="H2366">IF(F2366&lt;&gt;"",INDEX(tb_MainDatabase[Grand],MATCH(F2366,tb_MainDatabase[Link],0)),"")</f>
        <v>EDP</v>
      </c>
      <c r="I2366" s="62" t="str">
        <f t="array" ref="I2366">IF(F2366&lt;&gt;"",INDEX(tb_MainDatabase[Size],MATCH(F2366,tb_MainDatabase[Link],0)),"")</f>
        <v>10 ml.</v>
      </c>
      <c r="J2366" s="65">
        <v>1.0</v>
      </c>
      <c r="K2366" s="57">
        <f t="array" ref="K2366">IF(F2366&lt;&gt;"",INDEX(tb_MainDatabase[ราคา],MATCH(F2366,tb_MainDatabase[Link],0)),"")*J2366</f>
        <v>450</v>
      </c>
      <c r="L2366" s="65">
        <v>450.0</v>
      </c>
      <c r="M2366" s="57">
        <f t="shared" si="2"/>
        <v>0</v>
      </c>
      <c r="N2366" s="75">
        <f t="shared" si="5"/>
        <v>0</v>
      </c>
      <c r="O2366" s="77"/>
      <c r="P2366" s="107"/>
      <c r="Q2366" s="80"/>
      <c r="R2366" s="84">
        <f t="shared" si="4"/>
        <v>0</v>
      </c>
      <c r="S2366" s="84"/>
      <c r="T2366" s="84"/>
    </row>
    <row r="2367" ht="22.5" customHeight="1">
      <c r="A2367" s="41" t="s">
        <v>1297</v>
      </c>
      <c r="B2367" s="44">
        <v>46182.0</v>
      </c>
      <c r="C2367" s="46" t="s">
        <v>1192</v>
      </c>
      <c r="D2367" s="48" t="s">
        <v>3688</v>
      </c>
      <c r="E2367" s="51">
        <v>2.02600000001072E14</v>
      </c>
      <c r="F2367" s="53" t="s">
        <v>3638</v>
      </c>
      <c r="G2367" s="57">
        <f t="array" ref="G2367">IF(F2367&lt;&gt;"",INDEX(tb_MainDatabase[Barcode],MATCH(F2367,tb_MainDatabase[Link],0)),"")</f>
        <v>8857128012079</v>
      </c>
      <c r="H2367" s="62" t="str">
        <f t="array" ref="H2367">IF(F2367&lt;&gt;"",INDEX(tb_MainDatabase[Grand],MATCH(F2367,tb_MainDatabase[Link],0)),"")</f>
        <v>EDP</v>
      </c>
      <c r="I2367" s="62" t="str">
        <f t="array" ref="I2367">IF(F2367&lt;&gt;"",INDEX(tb_MainDatabase[Size],MATCH(F2367,tb_MainDatabase[Link],0)),"")</f>
        <v>10 ml.</v>
      </c>
      <c r="J2367" s="65">
        <v>1.0</v>
      </c>
      <c r="K2367" s="57">
        <f t="array" ref="K2367">IF(F2367&lt;&gt;"",INDEX(tb_MainDatabase[ราคา],MATCH(F2367,tb_MainDatabase[Link],0)),"")*J2367</f>
        <v>450</v>
      </c>
      <c r="L2367" s="65">
        <v>50.0</v>
      </c>
      <c r="M2367" s="57">
        <f t="shared" si="2"/>
        <v>400</v>
      </c>
      <c r="N2367" s="75">
        <f t="shared" si="5"/>
        <v>400</v>
      </c>
      <c r="O2367" s="77" t="s">
        <v>370</v>
      </c>
      <c r="P2367" s="78">
        <v>46182.0</v>
      </c>
      <c r="Q2367" s="80">
        <v>0.6854166666666667</v>
      </c>
      <c r="R2367" s="84" t="str">
        <f t="shared" si="4"/>
        <v>1780997194421631437</v>
      </c>
      <c r="S2367" s="48" t="s">
        <v>3689</v>
      </c>
      <c r="T2367" s="48" t="s">
        <v>61</v>
      </c>
    </row>
    <row r="2368" ht="22.5" customHeight="1">
      <c r="A2368" s="41" t="s">
        <v>1297</v>
      </c>
      <c r="B2368" s="44">
        <v>46182.0</v>
      </c>
      <c r="C2368" s="46" t="s">
        <v>1192</v>
      </c>
      <c r="D2368" s="48" t="s">
        <v>3690</v>
      </c>
      <c r="E2368" s="51">
        <v>2.02600000001073E14</v>
      </c>
      <c r="F2368" s="53" t="s">
        <v>141</v>
      </c>
      <c r="G2368" s="57">
        <f t="array" ref="G2368">IF(F2368&lt;&gt;"",INDEX(tb_MainDatabase[Barcode],MATCH(F2368,tb_MainDatabase[Link],0)),"")</f>
        <v>8857128012037</v>
      </c>
      <c r="H2368" s="62" t="str">
        <f t="array" ref="H2368">IF(F2368&lt;&gt;"",INDEX(tb_MainDatabase[Grand],MATCH(F2368,tb_MainDatabase[Link],0)),"")</f>
        <v>EDP</v>
      </c>
      <c r="I2368" s="62" t="str">
        <f t="array" ref="I2368">IF(F2368&lt;&gt;"",INDEX(tb_MainDatabase[Size],MATCH(F2368,tb_MainDatabase[Link],0)),"")</f>
        <v>10 ml.</v>
      </c>
      <c r="J2368" s="65">
        <v>1.0</v>
      </c>
      <c r="K2368" s="57">
        <f t="array" ref="K2368">IF(F2368&lt;&gt;"",INDEX(tb_MainDatabase[ราคา],MATCH(F2368,tb_MainDatabase[Link],0)),"")*J2368</f>
        <v>450</v>
      </c>
      <c r="L2368" s="65">
        <v>50.0</v>
      </c>
      <c r="M2368" s="57">
        <f t="shared" si="2"/>
        <v>400</v>
      </c>
      <c r="N2368" s="75">
        <f t="shared" si="5"/>
        <v>400</v>
      </c>
      <c r="O2368" s="77" t="s">
        <v>370</v>
      </c>
      <c r="P2368" s="78">
        <v>46182.0</v>
      </c>
      <c r="Q2368" s="80">
        <v>0.7118055555555556</v>
      </c>
      <c r="R2368" s="84" t="str">
        <f t="shared" si="4"/>
        <v>1780999513753681775</v>
      </c>
      <c r="S2368" s="48" t="s">
        <v>3689</v>
      </c>
      <c r="T2368" s="48" t="s">
        <v>67</v>
      </c>
    </row>
    <row r="2369" ht="22.5" customHeight="1">
      <c r="A2369" s="41" t="s">
        <v>1297</v>
      </c>
      <c r="B2369" s="44">
        <v>46182.0</v>
      </c>
      <c r="C2369" s="46" t="s">
        <v>1192</v>
      </c>
      <c r="D2369" s="48" t="s">
        <v>3691</v>
      </c>
      <c r="E2369" s="51">
        <v>2.02600000001074E14</v>
      </c>
      <c r="F2369" s="53" t="s">
        <v>743</v>
      </c>
      <c r="G2369" s="57">
        <f t="array" ref="G2369">IF(F2369&lt;&gt;"",INDEX(tb_MainDatabase[Barcode],MATCH(F2369,tb_MainDatabase[Link],0)),"")</f>
        <v>8857128011744</v>
      </c>
      <c r="H2369" s="62" t="str">
        <f t="array" ref="H2369">IF(F2369&lt;&gt;"",INDEX(tb_MainDatabase[Grand],MATCH(F2369,tb_MainDatabase[Link],0)),"")</f>
        <v>EDP</v>
      </c>
      <c r="I2369" s="62" t="str">
        <f t="array" ref="I2369">IF(F2369&lt;&gt;"",INDEX(tb_MainDatabase[Size],MATCH(F2369,tb_MainDatabase[Link],0)),"")</f>
        <v>10 ml.</v>
      </c>
      <c r="J2369" s="65">
        <v>1.0</v>
      </c>
      <c r="K2369" s="57">
        <f t="array" ref="K2369">IF(F2369&lt;&gt;"",INDEX(tb_MainDatabase[ราคา],MATCH(F2369,tb_MainDatabase[Link],0)),"")*J2369</f>
        <v>450</v>
      </c>
      <c r="L2369" s="65">
        <v>50.0</v>
      </c>
      <c r="M2369" s="57">
        <f t="shared" si="2"/>
        <v>400</v>
      </c>
      <c r="N2369" s="75">
        <f t="shared" si="5"/>
        <v>400</v>
      </c>
      <c r="O2369" s="77" t="s">
        <v>370</v>
      </c>
      <c r="P2369" s="78">
        <v>46182.0</v>
      </c>
      <c r="Q2369" s="80">
        <v>0.7208333333333333</v>
      </c>
      <c r="R2369" s="84" t="str">
        <f t="shared" si="4"/>
        <v>1781000284221289758</v>
      </c>
      <c r="S2369" s="48" t="s">
        <v>3689</v>
      </c>
      <c r="T2369" s="48" t="s">
        <v>67</v>
      </c>
    </row>
    <row r="2370" ht="22.5" customHeight="1">
      <c r="A2370" s="41" t="s">
        <v>1297</v>
      </c>
      <c r="B2370" s="44">
        <v>46182.0</v>
      </c>
      <c r="C2370" s="46" t="s">
        <v>1192</v>
      </c>
      <c r="D2370" s="48" t="s">
        <v>3692</v>
      </c>
      <c r="E2370" s="51">
        <v>2.02600000001076E14</v>
      </c>
      <c r="F2370" s="53" t="s">
        <v>206</v>
      </c>
      <c r="G2370" s="108">
        <f t="array" ref="G2370">IF(F2370&lt;&gt;"",INDEX(tb_MainDatabase[Barcode],MATCH(F2370,tb_MainDatabase[Link],0)),"")</f>
        <v>8857128012159</v>
      </c>
      <c r="H2370" s="62" t="str">
        <f t="array" ref="H2370">IF(F2370&lt;&gt;"",INDEX(tb_MainDatabase[Grand],MATCH(F2370,tb_MainDatabase[Link],0)),"")</f>
        <v>EDP</v>
      </c>
      <c r="I2370" s="62" t="str">
        <f t="array" ref="I2370">IF(F2370&lt;&gt;"",INDEX(tb_MainDatabase[Size],MATCH(F2370,tb_MainDatabase[Link],0)),"")</f>
        <v>30 ml.</v>
      </c>
      <c r="J2370" s="65">
        <v>1.0</v>
      </c>
      <c r="K2370" s="57">
        <f t="array" ref="K2370">IF(F2370&lt;&gt;"",INDEX(tb_MainDatabase[ราคา],MATCH(F2370,tb_MainDatabase[Link],0)),"")*J2370</f>
        <v>1290</v>
      </c>
      <c r="L2370" s="65">
        <v>100.0</v>
      </c>
      <c r="M2370" s="57">
        <f t="shared" si="2"/>
        <v>1190</v>
      </c>
      <c r="N2370" s="75">
        <f t="shared" si="5"/>
        <v>1590</v>
      </c>
      <c r="O2370" s="77" t="s">
        <v>370</v>
      </c>
      <c r="P2370" s="78">
        <v>46182.0</v>
      </c>
      <c r="Q2370" s="80">
        <v>0.8326388888888889</v>
      </c>
      <c r="R2370" s="84" t="str">
        <f t="shared" si="4"/>
        <v>1781009893888608819</v>
      </c>
      <c r="S2370" s="48" t="s">
        <v>3689</v>
      </c>
      <c r="T2370" s="48" t="s">
        <v>67</v>
      </c>
    </row>
    <row r="2371" ht="22.5" customHeight="1">
      <c r="A2371" s="41" t="s">
        <v>1297</v>
      </c>
      <c r="B2371" s="44">
        <v>46182.0</v>
      </c>
      <c r="C2371" s="46" t="s">
        <v>1192</v>
      </c>
      <c r="D2371" s="48" t="s">
        <v>3692</v>
      </c>
      <c r="E2371" s="51">
        <v>2.02600000001076E14</v>
      </c>
      <c r="F2371" s="53" t="s">
        <v>120</v>
      </c>
      <c r="G2371" s="108">
        <f t="array" ref="G2371">IF(F2371&lt;&gt;"",INDEX(tb_MainDatabase[Barcode],MATCH(F2371,tb_MainDatabase[Link],0)),"")</f>
        <v>8857128012160</v>
      </c>
      <c r="H2371" s="62" t="str">
        <f t="array" ref="H2371">IF(F2371&lt;&gt;"",INDEX(tb_MainDatabase[Grand],MATCH(F2371,tb_MainDatabase[Link],0)),"")</f>
        <v>EDP</v>
      </c>
      <c r="I2371" s="62" t="str">
        <f t="array" ref="I2371">IF(F2371&lt;&gt;"",INDEX(tb_MainDatabase[Size],MATCH(F2371,tb_MainDatabase[Link],0)),"")</f>
        <v>10 ml.</v>
      </c>
      <c r="J2371" s="65">
        <v>1.0</v>
      </c>
      <c r="K2371" s="57">
        <f t="array" ref="K2371">IF(F2371&lt;&gt;"",INDEX(tb_MainDatabase[ราคา],MATCH(F2371,tb_MainDatabase[Link],0)),"")*J2371</f>
        <v>450</v>
      </c>
      <c r="L2371" s="65">
        <v>50.0</v>
      </c>
      <c r="M2371" s="57">
        <f t="shared" si="2"/>
        <v>400</v>
      </c>
      <c r="N2371" s="75">
        <f t="shared" si="5"/>
        <v>0</v>
      </c>
      <c r="O2371" s="77"/>
      <c r="P2371" s="107"/>
      <c r="Q2371" s="80"/>
      <c r="R2371" s="84">
        <f t="shared" si="4"/>
        <v>0</v>
      </c>
      <c r="S2371" s="84"/>
      <c r="T2371" s="84"/>
    </row>
    <row r="2372" ht="22.5" customHeight="1">
      <c r="A2372" s="41" t="s">
        <v>1297</v>
      </c>
      <c r="B2372" s="44">
        <v>46182.0</v>
      </c>
      <c r="C2372" s="46" t="s">
        <v>1192</v>
      </c>
      <c r="D2372" s="48" t="s">
        <v>3692</v>
      </c>
      <c r="E2372" s="51">
        <v>2.02600000001076E14</v>
      </c>
      <c r="F2372" s="53" t="s">
        <v>129</v>
      </c>
      <c r="G2372" s="57">
        <f t="array" ref="G2372">IF(F2372&lt;&gt;"",INDEX(tb_MainDatabase[Barcode],MATCH(F2372,tb_MainDatabase[Link],0)),"")</f>
        <v>8857128012034</v>
      </c>
      <c r="H2372" s="62" t="str">
        <f t="array" ref="H2372">IF(F2372&lt;&gt;"",INDEX(tb_MainDatabase[Grand],MATCH(F2372,tb_MainDatabase[Link],0)),"")</f>
        <v>EDP</v>
      </c>
      <c r="I2372" s="62" t="str">
        <f t="array" ref="I2372">IF(F2372&lt;&gt;"",INDEX(tb_MainDatabase[Size],MATCH(F2372,tb_MainDatabase[Link],0)),"")</f>
        <v>10 ml.</v>
      </c>
      <c r="J2372" s="65">
        <v>1.0</v>
      </c>
      <c r="K2372" s="57">
        <f t="array" ref="K2372">IF(F2372&lt;&gt;"",INDEX(tb_MainDatabase[ราคา],MATCH(F2372,tb_MainDatabase[Link],0)),"")*J2372</f>
        <v>450</v>
      </c>
      <c r="L2372" s="65">
        <v>450.0</v>
      </c>
      <c r="M2372" s="57">
        <f t="shared" si="2"/>
        <v>0</v>
      </c>
      <c r="N2372" s="75">
        <f t="shared" si="5"/>
        <v>0</v>
      </c>
      <c r="O2372" s="77"/>
      <c r="P2372" s="107"/>
      <c r="Q2372" s="80"/>
      <c r="R2372" s="84">
        <f t="shared" si="4"/>
        <v>0</v>
      </c>
      <c r="S2372" s="84"/>
      <c r="T2372" s="84"/>
    </row>
    <row r="2373" ht="22.5" customHeight="1">
      <c r="A2373" s="41" t="s">
        <v>1297</v>
      </c>
      <c r="B2373" s="44">
        <v>46183.0</v>
      </c>
      <c r="C2373" s="46" t="s">
        <v>1192</v>
      </c>
      <c r="D2373" s="48" t="s">
        <v>3693</v>
      </c>
      <c r="E2373" s="51">
        <v>2.02600000001077E14</v>
      </c>
      <c r="F2373" s="53" t="s">
        <v>146</v>
      </c>
      <c r="G2373" s="57">
        <f t="array" ref="G2373">IF(F2373&lt;&gt;"",INDEX(tb_MainDatabase[Barcode],MATCH(F2373,tb_MainDatabase[Link],0)),"")</f>
        <v>8857128012026</v>
      </c>
      <c r="H2373" s="62" t="str">
        <f t="array" ref="H2373">IF(F2373&lt;&gt;"",INDEX(tb_MainDatabase[Grand],MATCH(F2373,tb_MainDatabase[Link],0)),"")</f>
        <v>EDP</v>
      </c>
      <c r="I2373" s="62" t="str">
        <f t="array" ref="I2373">IF(F2373&lt;&gt;"",INDEX(tb_MainDatabase[Size],MATCH(F2373,tb_MainDatabase[Link],0)),"")</f>
        <v>10 ml.</v>
      </c>
      <c r="J2373" s="65">
        <v>1.0</v>
      </c>
      <c r="K2373" s="57">
        <f t="array" ref="K2373">IF(F2373&lt;&gt;"",INDEX(tb_MainDatabase[ราคา],MATCH(F2373,tb_MainDatabase[Link],0)),"")*J2373</f>
        <v>450</v>
      </c>
      <c r="L2373" s="65">
        <v>50.0</v>
      </c>
      <c r="M2373" s="57">
        <f t="shared" si="2"/>
        <v>400</v>
      </c>
      <c r="N2373" s="75">
        <f t="shared" si="5"/>
        <v>400</v>
      </c>
      <c r="O2373" s="77" t="s">
        <v>370</v>
      </c>
      <c r="P2373" s="78">
        <v>46183.0</v>
      </c>
      <c r="Q2373" s="80">
        <v>0.5638888888888889</v>
      </c>
      <c r="R2373" s="84" t="str">
        <f t="shared" si="4"/>
        <v>1781073117845187359</v>
      </c>
      <c r="S2373" s="48" t="s">
        <v>3694</v>
      </c>
      <c r="T2373" s="48" t="s">
        <v>67</v>
      </c>
    </row>
    <row r="2374" ht="22.5" customHeight="1">
      <c r="A2374" s="41" t="s">
        <v>1297</v>
      </c>
      <c r="B2374" s="44">
        <v>46183.0</v>
      </c>
      <c r="C2374" s="46" t="s">
        <v>1192</v>
      </c>
      <c r="D2374" s="48" t="s">
        <v>3695</v>
      </c>
      <c r="E2374" s="51">
        <v>2.02600000001078E14</v>
      </c>
      <c r="F2374" s="53" t="s">
        <v>3638</v>
      </c>
      <c r="G2374" s="57">
        <f t="array" ref="G2374">IF(F2374&lt;&gt;"",INDEX(tb_MainDatabase[Barcode],MATCH(F2374,tb_MainDatabase[Link],0)),"")</f>
        <v>8857128012079</v>
      </c>
      <c r="H2374" s="62" t="str">
        <f t="array" ref="H2374">IF(F2374&lt;&gt;"",INDEX(tb_MainDatabase[Grand],MATCH(F2374,tb_MainDatabase[Link],0)),"")</f>
        <v>EDP</v>
      </c>
      <c r="I2374" s="62" t="str">
        <f t="array" ref="I2374">IF(F2374&lt;&gt;"",INDEX(tb_MainDatabase[Size],MATCH(F2374,tb_MainDatabase[Link],0)),"")</f>
        <v>10 ml.</v>
      </c>
      <c r="J2374" s="65">
        <v>1.0</v>
      </c>
      <c r="K2374" s="57">
        <f t="array" ref="K2374">IF(F2374&lt;&gt;"",INDEX(tb_MainDatabase[ราคา],MATCH(F2374,tb_MainDatabase[Link],0)),"")*J2374</f>
        <v>450</v>
      </c>
      <c r="L2374" s="65">
        <v>50.0</v>
      </c>
      <c r="M2374" s="57">
        <f t="shared" si="2"/>
        <v>400</v>
      </c>
      <c r="N2374" s="75">
        <f t="shared" si="5"/>
        <v>400</v>
      </c>
      <c r="O2374" s="77" t="s">
        <v>133</v>
      </c>
      <c r="P2374" s="78">
        <v>46183.0</v>
      </c>
      <c r="Q2374" s="80">
        <v>0.5819444444444445</v>
      </c>
      <c r="R2374" s="84" t="str">
        <f t="shared" si="4"/>
        <v>1781074680225961486</v>
      </c>
      <c r="S2374" s="84"/>
      <c r="T2374" s="48" t="s">
        <v>67</v>
      </c>
    </row>
    <row r="2375" ht="22.5" customHeight="1">
      <c r="A2375" s="41" t="s">
        <v>1297</v>
      </c>
      <c r="B2375" s="44">
        <v>46183.0</v>
      </c>
      <c r="C2375" s="46" t="s">
        <v>1192</v>
      </c>
      <c r="D2375" s="48" t="s">
        <v>3696</v>
      </c>
      <c r="E2375" s="51">
        <v>2.02600000001079E14</v>
      </c>
      <c r="F2375" s="53" t="s">
        <v>400</v>
      </c>
      <c r="G2375" s="57">
        <f t="array" ref="G2375">IF(F2375&lt;&gt;"",INDEX(tb_MainDatabase[Barcode],MATCH(F2375,tb_MainDatabase[Link],0)),"")</f>
        <v>8857128012122</v>
      </c>
      <c r="H2375" s="62" t="str">
        <f t="array" ref="H2375">IF(F2375&lt;&gt;"",INDEX(tb_MainDatabase[Grand],MATCH(F2375,tb_MainDatabase[Link],0)),"")</f>
        <v>EDP+</v>
      </c>
      <c r="I2375" s="62" t="str">
        <f t="array" ref="I2375">IF(F2375&lt;&gt;"",INDEX(tb_MainDatabase[Size],MATCH(F2375,tb_MainDatabase[Link],0)),"")</f>
        <v>10 ml.</v>
      </c>
      <c r="J2375" s="65">
        <v>1.0</v>
      </c>
      <c r="K2375" s="57">
        <f t="array" ref="K2375">IF(F2375&lt;&gt;"",INDEX(tb_MainDatabase[ราคา],MATCH(F2375,tb_MainDatabase[Link],0)),"")*J2375</f>
        <v>650</v>
      </c>
      <c r="L2375" s="65">
        <v>50.0</v>
      </c>
      <c r="M2375" s="57">
        <f t="shared" si="2"/>
        <v>600</v>
      </c>
      <c r="N2375" s="75">
        <f t="shared" si="5"/>
        <v>600</v>
      </c>
      <c r="O2375" s="77" t="s">
        <v>133</v>
      </c>
      <c r="P2375" s="78">
        <v>46183.0</v>
      </c>
      <c r="Q2375" s="80">
        <v>0.5854166666666667</v>
      </c>
      <c r="R2375" s="84" t="str">
        <f t="shared" si="4"/>
        <v>1781074956234141822</v>
      </c>
      <c r="S2375" s="84"/>
      <c r="T2375" s="48" t="s">
        <v>67</v>
      </c>
    </row>
    <row r="2376" ht="22.5" customHeight="1">
      <c r="A2376" s="41" t="s">
        <v>1297</v>
      </c>
      <c r="B2376" s="44">
        <v>46183.0</v>
      </c>
      <c r="C2376" s="46" t="s">
        <v>1192</v>
      </c>
      <c r="D2376" s="48" t="s">
        <v>3696</v>
      </c>
      <c r="E2376" s="51">
        <v>2.02600000001079E14</v>
      </c>
      <c r="F2376" s="53" t="s">
        <v>859</v>
      </c>
      <c r="G2376" s="57">
        <f t="array" ref="G2376">IF(F2376&lt;&gt;"",INDEX(tb_MainDatabase[Barcode],MATCH(F2376,tb_MainDatabase[Link],0)),"")</f>
        <v>8857128012044</v>
      </c>
      <c r="H2376" s="62" t="str">
        <f t="array" ref="H2376">IF(F2376&lt;&gt;"",INDEX(tb_MainDatabase[Grand],MATCH(F2376,tb_MainDatabase[Link],0)),"")</f>
        <v>EDP</v>
      </c>
      <c r="I2376" s="62" t="str">
        <f t="array" ref="I2376">IF(F2376&lt;&gt;"",INDEX(tb_MainDatabase[Size],MATCH(F2376,tb_MainDatabase[Link],0)),"")</f>
        <v>4 ml.</v>
      </c>
      <c r="J2376" s="65">
        <v>1.0</v>
      </c>
      <c r="K2376" s="57">
        <f t="array" ref="K2376">IF(F2376&lt;&gt;"",INDEX(tb_MainDatabase[ราคา],MATCH(F2376,tb_MainDatabase[Link],0)),"")*J2376</f>
        <v>179</v>
      </c>
      <c r="L2376" s="65">
        <v>179.0</v>
      </c>
      <c r="M2376" s="57">
        <f t="shared" si="2"/>
        <v>0</v>
      </c>
      <c r="N2376" s="75">
        <f t="shared" si="5"/>
        <v>0</v>
      </c>
      <c r="O2376" s="77"/>
      <c r="P2376" s="107"/>
      <c r="Q2376" s="80"/>
      <c r="R2376" s="84">
        <f t="shared" si="4"/>
        <v>0</v>
      </c>
      <c r="S2376" s="84"/>
      <c r="T2376" s="84"/>
    </row>
    <row r="2377" ht="22.5" customHeight="1">
      <c r="A2377" s="41" t="s">
        <v>1297</v>
      </c>
      <c r="B2377" s="44">
        <v>46183.0</v>
      </c>
      <c r="C2377" s="46" t="s">
        <v>1192</v>
      </c>
      <c r="D2377" s="48" t="s">
        <v>3697</v>
      </c>
      <c r="E2377" s="51">
        <v>2.0260000000108E14</v>
      </c>
      <c r="F2377" s="53" t="s">
        <v>3638</v>
      </c>
      <c r="G2377" s="57">
        <f t="array" ref="G2377">IF(F2377&lt;&gt;"",INDEX(tb_MainDatabase[Barcode],MATCH(F2377,tb_MainDatabase[Link],0)),"")</f>
        <v>8857128012079</v>
      </c>
      <c r="H2377" s="62" t="str">
        <f t="array" ref="H2377">IF(F2377&lt;&gt;"",INDEX(tb_MainDatabase[Grand],MATCH(F2377,tb_MainDatabase[Link],0)),"")</f>
        <v>EDP</v>
      </c>
      <c r="I2377" s="62" t="str">
        <f t="array" ref="I2377">IF(F2377&lt;&gt;"",INDEX(tb_MainDatabase[Size],MATCH(F2377,tb_MainDatabase[Link],0)),"")</f>
        <v>10 ml.</v>
      </c>
      <c r="J2377" s="65">
        <v>1.0</v>
      </c>
      <c r="K2377" s="57">
        <f t="array" ref="K2377">IF(F2377&lt;&gt;"",INDEX(tb_MainDatabase[ราคา],MATCH(F2377,tb_MainDatabase[Link],0)),"")*J2377</f>
        <v>450</v>
      </c>
      <c r="L2377" s="65">
        <v>50.0</v>
      </c>
      <c r="M2377" s="57">
        <f t="shared" si="2"/>
        <v>400</v>
      </c>
      <c r="N2377" s="75">
        <f t="shared" si="5"/>
        <v>800</v>
      </c>
      <c r="O2377" s="77" t="s">
        <v>370</v>
      </c>
      <c r="P2377" s="78">
        <v>46183.0</v>
      </c>
      <c r="Q2377" s="80">
        <v>0.5902777777777778</v>
      </c>
      <c r="R2377" s="84" t="str">
        <f t="shared" si="4"/>
        <v>1781075424185445363</v>
      </c>
      <c r="S2377" s="48" t="s">
        <v>3698</v>
      </c>
      <c r="T2377" s="48" t="s">
        <v>67</v>
      </c>
    </row>
    <row r="2378" ht="22.5" customHeight="1">
      <c r="A2378" s="41" t="s">
        <v>1297</v>
      </c>
      <c r="B2378" s="44">
        <v>46183.0</v>
      </c>
      <c r="C2378" s="46" t="s">
        <v>1192</v>
      </c>
      <c r="D2378" s="48" t="s">
        <v>3697</v>
      </c>
      <c r="E2378" s="51">
        <v>2.0260000000108E14</v>
      </c>
      <c r="F2378" s="53" t="s">
        <v>120</v>
      </c>
      <c r="G2378" s="108">
        <f t="array" ref="G2378">IF(F2378&lt;&gt;"",INDEX(tb_MainDatabase[Barcode],MATCH(F2378,tb_MainDatabase[Link],0)),"")</f>
        <v>8857128012160</v>
      </c>
      <c r="H2378" s="62" t="str">
        <f t="array" ref="H2378">IF(F2378&lt;&gt;"",INDEX(tb_MainDatabase[Grand],MATCH(F2378,tb_MainDatabase[Link],0)),"")</f>
        <v>EDP</v>
      </c>
      <c r="I2378" s="62" t="str">
        <f t="array" ref="I2378">IF(F2378&lt;&gt;"",INDEX(tb_MainDatabase[Size],MATCH(F2378,tb_MainDatabase[Link],0)),"")</f>
        <v>10 ml.</v>
      </c>
      <c r="J2378" s="65">
        <v>1.0</v>
      </c>
      <c r="K2378" s="57">
        <f t="array" ref="K2378">IF(F2378&lt;&gt;"",INDEX(tb_MainDatabase[ราคา],MATCH(F2378,tb_MainDatabase[Link],0)),"")*J2378</f>
        <v>450</v>
      </c>
      <c r="L2378" s="65">
        <v>50.0</v>
      </c>
      <c r="M2378" s="57">
        <f t="shared" si="2"/>
        <v>400</v>
      </c>
      <c r="N2378" s="75">
        <f t="shared" si="5"/>
        <v>0</v>
      </c>
      <c r="O2378" s="77"/>
      <c r="P2378" s="107"/>
      <c r="Q2378" s="80"/>
      <c r="R2378" s="84">
        <f t="shared" si="4"/>
        <v>0</v>
      </c>
      <c r="S2378" s="84"/>
      <c r="T2378" s="84"/>
    </row>
    <row r="2379" ht="22.5" customHeight="1">
      <c r="A2379" s="41" t="s">
        <v>1297</v>
      </c>
      <c r="B2379" s="44">
        <v>46183.0</v>
      </c>
      <c r="C2379" s="46" t="s">
        <v>1192</v>
      </c>
      <c r="D2379" s="48" t="s">
        <v>3699</v>
      </c>
      <c r="E2379" s="51">
        <v>2.02600000001081E14</v>
      </c>
      <c r="F2379" s="53" t="s">
        <v>146</v>
      </c>
      <c r="G2379" s="57">
        <f t="array" ref="G2379">IF(F2379&lt;&gt;"",INDEX(tb_MainDatabase[Barcode],MATCH(F2379,tb_MainDatabase[Link],0)),"")</f>
        <v>8857128012026</v>
      </c>
      <c r="H2379" s="62" t="str">
        <f t="array" ref="H2379">IF(F2379&lt;&gt;"",INDEX(tb_MainDatabase[Grand],MATCH(F2379,tb_MainDatabase[Link],0)),"")</f>
        <v>EDP</v>
      </c>
      <c r="I2379" s="62" t="str">
        <f t="array" ref="I2379">IF(F2379&lt;&gt;"",INDEX(tb_MainDatabase[Size],MATCH(F2379,tb_MainDatabase[Link],0)),"")</f>
        <v>10 ml.</v>
      </c>
      <c r="J2379" s="65">
        <v>1.0</v>
      </c>
      <c r="K2379" s="57">
        <f t="array" ref="K2379">IF(F2379&lt;&gt;"",INDEX(tb_MainDatabase[ราคา],MATCH(F2379,tb_MainDatabase[Link],0)),"")*J2379</f>
        <v>450</v>
      </c>
      <c r="L2379" s="65">
        <v>50.0</v>
      </c>
      <c r="M2379" s="57">
        <f t="shared" si="2"/>
        <v>400</v>
      </c>
      <c r="N2379" s="75">
        <f t="shared" si="5"/>
        <v>400</v>
      </c>
      <c r="O2379" s="77" t="s">
        <v>370</v>
      </c>
      <c r="P2379" s="78">
        <v>46183.0</v>
      </c>
      <c r="Q2379" s="80">
        <v>0.7409722222222223</v>
      </c>
      <c r="R2379" s="84" t="str">
        <f t="shared" si="4"/>
        <v>1781088391797558041</v>
      </c>
      <c r="S2379" s="48" t="s">
        <v>3698</v>
      </c>
      <c r="T2379" s="48" t="s">
        <v>67</v>
      </c>
    </row>
    <row r="2380" ht="22.5" customHeight="1">
      <c r="A2380" s="41" t="s">
        <v>1297</v>
      </c>
      <c r="B2380" s="44">
        <v>46183.0</v>
      </c>
      <c r="C2380" s="46" t="s">
        <v>1192</v>
      </c>
      <c r="D2380" s="48" t="s">
        <v>3700</v>
      </c>
      <c r="E2380" s="51">
        <v>2.02600000001082E14</v>
      </c>
      <c r="F2380" s="53" t="s">
        <v>743</v>
      </c>
      <c r="G2380" s="57">
        <f t="array" ref="G2380">IF(F2380&lt;&gt;"",INDEX(tb_MainDatabase[Barcode],MATCH(F2380,tb_MainDatabase[Link],0)),"")</f>
        <v>8857128011744</v>
      </c>
      <c r="H2380" s="62" t="str">
        <f t="array" ref="H2380">IF(F2380&lt;&gt;"",INDEX(tb_MainDatabase[Grand],MATCH(F2380,tb_MainDatabase[Link],0)),"")</f>
        <v>EDP</v>
      </c>
      <c r="I2380" s="62" t="str">
        <f t="array" ref="I2380">IF(F2380&lt;&gt;"",INDEX(tb_MainDatabase[Size],MATCH(F2380,tb_MainDatabase[Link],0)),"")</f>
        <v>10 ml.</v>
      </c>
      <c r="J2380" s="65">
        <v>1.0</v>
      </c>
      <c r="K2380" s="57">
        <f t="array" ref="K2380">IF(F2380&lt;&gt;"",INDEX(tb_MainDatabase[ราคา],MATCH(F2380,tb_MainDatabase[Link],0)),"")*J2380</f>
        <v>450</v>
      </c>
      <c r="L2380" s="65">
        <v>50.0</v>
      </c>
      <c r="M2380" s="57">
        <f t="shared" si="2"/>
        <v>400</v>
      </c>
      <c r="N2380" s="75">
        <f t="shared" si="5"/>
        <v>400</v>
      </c>
      <c r="O2380" s="77" t="s">
        <v>133</v>
      </c>
      <c r="P2380" s="78">
        <v>46183.0</v>
      </c>
      <c r="Q2380" s="80">
        <v>0.7458333333333333</v>
      </c>
      <c r="R2380" s="84" t="str">
        <f t="shared" si="4"/>
        <v>1781088827171712906</v>
      </c>
      <c r="S2380" s="84"/>
      <c r="T2380" s="48" t="s">
        <v>67</v>
      </c>
    </row>
    <row r="2381" ht="22.5" customHeight="1">
      <c r="A2381" s="41" t="s">
        <v>1297</v>
      </c>
      <c r="B2381" s="44">
        <v>46183.0</v>
      </c>
      <c r="C2381" s="46" t="s">
        <v>1192</v>
      </c>
      <c r="D2381" s="48" t="s">
        <v>3701</v>
      </c>
      <c r="E2381" s="51">
        <v>2.02600000001083E14</v>
      </c>
      <c r="F2381" s="53" t="s">
        <v>201</v>
      </c>
      <c r="G2381" s="108">
        <f t="array" ref="G2381">IF(F2381&lt;&gt;"",INDEX(tb_MainDatabase[Barcode],MATCH(F2381,tb_MainDatabase[Link],0)),"")</f>
        <v>8857128012157</v>
      </c>
      <c r="H2381" s="62" t="str">
        <f t="array" ref="H2381">IF(F2381&lt;&gt;"",INDEX(tb_MainDatabase[Grand],MATCH(F2381,tb_MainDatabase[Link],0)),"")</f>
        <v>EDP</v>
      </c>
      <c r="I2381" s="62" t="str">
        <f t="array" ref="I2381">IF(F2381&lt;&gt;"",INDEX(tb_MainDatabase[Size],MATCH(F2381,tb_MainDatabase[Link],0)),"")</f>
        <v>10 ml.</v>
      </c>
      <c r="J2381" s="65">
        <v>1.0</v>
      </c>
      <c r="K2381" s="57">
        <f t="array" ref="K2381">IF(F2381&lt;&gt;"",INDEX(tb_MainDatabase[ราคา],MATCH(F2381,tb_MainDatabase[Link],0)),"")*J2381</f>
        <v>450</v>
      </c>
      <c r="L2381" s="65">
        <v>50.0</v>
      </c>
      <c r="M2381" s="57">
        <f t="shared" si="2"/>
        <v>400</v>
      </c>
      <c r="N2381" s="75">
        <f t="shared" si="5"/>
        <v>1600</v>
      </c>
      <c r="O2381" s="77" t="s">
        <v>370</v>
      </c>
      <c r="P2381" s="78">
        <v>46183.0</v>
      </c>
      <c r="Q2381" s="80">
        <v>0.8416666666666667</v>
      </c>
      <c r="R2381" s="84" t="str">
        <f t="shared" si="4"/>
        <v>1781096794129774847</v>
      </c>
      <c r="S2381" s="48" t="s">
        <v>3698</v>
      </c>
      <c r="T2381" s="48" t="s">
        <v>67</v>
      </c>
    </row>
    <row r="2382" ht="22.5" customHeight="1">
      <c r="A2382" s="41" t="s">
        <v>1297</v>
      </c>
      <c r="B2382" s="44">
        <v>46183.0</v>
      </c>
      <c r="C2382" s="46" t="s">
        <v>1192</v>
      </c>
      <c r="D2382" s="48" t="s">
        <v>3701</v>
      </c>
      <c r="E2382" s="51">
        <v>2.02600000001083E14</v>
      </c>
      <c r="F2382" s="53" t="s">
        <v>141</v>
      </c>
      <c r="G2382" s="57">
        <f t="array" ref="G2382">IF(F2382&lt;&gt;"",INDEX(tb_MainDatabase[Barcode],MATCH(F2382,tb_MainDatabase[Link],0)),"")</f>
        <v>8857128012037</v>
      </c>
      <c r="H2382" s="62" t="str">
        <f t="array" ref="H2382">IF(F2382&lt;&gt;"",INDEX(tb_MainDatabase[Grand],MATCH(F2382,tb_MainDatabase[Link],0)),"")</f>
        <v>EDP</v>
      </c>
      <c r="I2382" s="62" t="str">
        <f t="array" ref="I2382">IF(F2382&lt;&gt;"",INDEX(tb_MainDatabase[Size],MATCH(F2382,tb_MainDatabase[Link],0)),"")</f>
        <v>10 ml.</v>
      </c>
      <c r="J2382" s="65">
        <v>1.0</v>
      </c>
      <c r="K2382" s="57">
        <f t="array" ref="K2382">IF(F2382&lt;&gt;"",INDEX(tb_MainDatabase[ราคา],MATCH(F2382,tb_MainDatabase[Link],0)),"")*J2382</f>
        <v>450</v>
      </c>
      <c r="L2382" s="65">
        <v>50.0</v>
      </c>
      <c r="M2382" s="57">
        <f t="shared" si="2"/>
        <v>400</v>
      </c>
      <c r="N2382" s="75">
        <f t="shared" si="5"/>
        <v>0</v>
      </c>
      <c r="O2382" s="77"/>
      <c r="P2382" s="107"/>
      <c r="Q2382" s="80"/>
      <c r="R2382" s="84">
        <f t="shared" si="4"/>
        <v>0</v>
      </c>
      <c r="S2382" s="84"/>
      <c r="T2382" s="84"/>
    </row>
    <row r="2383" ht="22.5" customHeight="1">
      <c r="A2383" s="41" t="s">
        <v>1297</v>
      </c>
      <c r="B2383" s="44">
        <v>46183.0</v>
      </c>
      <c r="C2383" s="46" t="s">
        <v>1192</v>
      </c>
      <c r="D2383" s="48" t="s">
        <v>3701</v>
      </c>
      <c r="E2383" s="51">
        <v>2.02600000001083E14</v>
      </c>
      <c r="F2383" s="53" t="s">
        <v>252</v>
      </c>
      <c r="G2383" s="57">
        <f t="array" ref="G2383">IF(F2383&lt;&gt;"",INDEX(tb_MainDatabase[Barcode],MATCH(F2383,tb_MainDatabase[Link],0)),"")</f>
        <v>8857128012035</v>
      </c>
      <c r="H2383" s="62" t="str">
        <f t="array" ref="H2383">IF(F2383&lt;&gt;"",INDEX(tb_MainDatabase[Grand],MATCH(F2383,tb_MainDatabase[Link],0)),"")</f>
        <v>EDP</v>
      </c>
      <c r="I2383" s="62" t="str">
        <f t="array" ref="I2383">IF(F2383&lt;&gt;"",INDEX(tb_MainDatabase[Size],MATCH(F2383,tb_MainDatabase[Link],0)),"")</f>
        <v>10 ml.</v>
      </c>
      <c r="J2383" s="65">
        <v>1.0</v>
      </c>
      <c r="K2383" s="57">
        <f t="array" ref="K2383">IF(F2383&lt;&gt;"",INDEX(tb_MainDatabase[ราคา],MATCH(F2383,tb_MainDatabase[Link],0)),"")*J2383</f>
        <v>450</v>
      </c>
      <c r="L2383" s="65">
        <v>50.0</v>
      </c>
      <c r="M2383" s="57">
        <f t="shared" si="2"/>
        <v>400</v>
      </c>
      <c r="N2383" s="75">
        <f t="shared" si="5"/>
        <v>0</v>
      </c>
      <c r="O2383" s="77"/>
      <c r="P2383" s="107"/>
      <c r="Q2383" s="80"/>
      <c r="R2383" s="84">
        <f t="shared" si="4"/>
        <v>0</v>
      </c>
      <c r="S2383" s="84"/>
      <c r="T2383" s="84"/>
    </row>
    <row r="2384" ht="22.5" customHeight="1">
      <c r="A2384" s="41" t="s">
        <v>1297</v>
      </c>
      <c r="B2384" s="44">
        <v>46183.0</v>
      </c>
      <c r="C2384" s="46" t="s">
        <v>1192</v>
      </c>
      <c r="D2384" s="48" t="s">
        <v>3701</v>
      </c>
      <c r="E2384" s="51">
        <v>2.02600000001083E14</v>
      </c>
      <c r="F2384" s="53" t="s">
        <v>280</v>
      </c>
      <c r="G2384" s="57">
        <f t="array" ref="G2384">IF(F2384&lt;&gt;"",INDEX(tb_MainDatabase[Barcode],MATCH(F2384,tb_MainDatabase[Link],0)),"")</f>
        <v>8857128012042</v>
      </c>
      <c r="H2384" s="62" t="str">
        <f t="array" ref="H2384">IF(F2384&lt;&gt;"",INDEX(tb_MainDatabase[Grand],MATCH(F2384,tb_MainDatabase[Link],0)),"")</f>
        <v>EDP</v>
      </c>
      <c r="I2384" s="62" t="str">
        <f t="array" ref="I2384">IF(F2384&lt;&gt;"",INDEX(tb_MainDatabase[Size],MATCH(F2384,tb_MainDatabase[Link],0)),"")</f>
        <v>10 ml.</v>
      </c>
      <c r="J2384" s="65">
        <v>1.0</v>
      </c>
      <c r="K2384" s="57">
        <f t="array" ref="K2384">IF(F2384&lt;&gt;"",INDEX(tb_MainDatabase[ราคา],MATCH(F2384,tb_MainDatabase[Link],0)),"")*J2384</f>
        <v>450</v>
      </c>
      <c r="L2384" s="65">
        <v>50.0</v>
      </c>
      <c r="M2384" s="57">
        <f t="shared" si="2"/>
        <v>400</v>
      </c>
      <c r="N2384" s="75">
        <f t="shared" si="5"/>
        <v>0</v>
      </c>
      <c r="O2384" s="77"/>
      <c r="P2384" s="107"/>
      <c r="Q2384" s="80"/>
      <c r="R2384" s="84">
        <f t="shared" si="4"/>
        <v>0</v>
      </c>
      <c r="S2384" s="84"/>
      <c r="T2384" s="84"/>
    </row>
    <row r="2385" ht="22.5" customHeight="1">
      <c r="A2385" s="41" t="s">
        <v>1297</v>
      </c>
      <c r="B2385" s="44">
        <v>46183.0</v>
      </c>
      <c r="C2385" s="46" t="s">
        <v>1192</v>
      </c>
      <c r="D2385" s="48" t="s">
        <v>3701</v>
      </c>
      <c r="E2385" s="51">
        <v>2.02600000001083E14</v>
      </c>
      <c r="F2385" s="53" t="s">
        <v>120</v>
      </c>
      <c r="G2385" s="108">
        <f t="array" ref="G2385">IF(F2385&lt;&gt;"",INDEX(tb_MainDatabase[Barcode],MATCH(F2385,tb_MainDatabase[Link],0)),"")</f>
        <v>8857128012160</v>
      </c>
      <c r="H2385" s="62" t="str">
        <f t="array" ref="H2385">IF(F2385&lt;&gt;"",INDEX(tb_MainDatabase[Grand],MATCH(F2385,tb_MainDatabase[Link],0)),"")</f>
        <v>EDP</v>
      </c>
      <c r="I2385" s="62" t="str">
        <f t="array" ref="I2385">IF(F2385&lt;&gt;"",INDEX(tb_MainDatabase[Size],MATCH(F2385,tb_MainDatabase[Link],0)),"")</f>
        <v>10 ml.</v>
      </c>
      <c r="J2385" s="65">
        <v>1.0</v>
      </c>
      <c r="K2385" s="57">
        <f t="array" ref="K2385">IF(F2385&lt;&gt;"",INDEX(tb_MainDatabase[ราคา],MATCH(F2385,tb_MainDatabase[Link],0)),"")*J2385</f>
        <v>450</v>
      </c>
      <c r="L2385" s="65">
        <v>450.0</v>
      </c>
      <c r="M2385" s="57">
        <f t="shared" si="2"/>
        <v>0</v>
      </c>
      <c r="N2385" s="75">
        <f t="shared" si="5"/>
        <v>0</v>
      </c>
      <c r="O2385" s="77"/>
      <c r="P2385" s="107"/>
      <c r="Q2385" s="80"/>
      <c r="R2385" s="84">
        <f t="shared" si="4"/>
        <v>0</v>
      </c>
      <c r="S2385" s="84"/>
      <c r="T2385" s="84"/>
    </row>
    <row r="2386" ht="22.5" customHeight="1">
      <c r="A2386" s="41" t="s">
        <v>1297</v>
      </c>
      <c r="B2386" s="44">
        <v>46184.0</v>
      </c>
      <c r="C2386" s="46" t="s">
        <v>1192</v>
      </c>
      <c r="D2386" s="48" t="s">
        <v>3702</v>
      </c>
      <c r="E2386" s="51">
        <v>2.02600000001084E14</v>
      </c>
      <c r="F2386" s="53" t="s">
        <v>69</v>
      </c>
      <c r="G2386" s="57">
        <f t="array" ref="G2386">IF(F2386&lt;&gt;"",INDEX(tb_MainDatabase[Barcode],MATCH(F2386,tb_MainDatabase[Link],0)),"")</f>
        <v>8857128012022</v>
      </c>
      <c r="H2386" s="62" t="str">
        <f t="array" ref="H2386">IF(F2386&lt;&gt;"",INDEX(tb_MainDatabase[Grand],MATCH(F2386,tb_MainDatabase[Link],0)),"")</f>
        <v>EDP</v>
      </c>
      <c r="I2386" s="62" t="str">
        <f t="array" ref="I2386">IF(F2386&lt;&gt;"",INDEX(tb_MainDatabase[Size],MATCH(F2386,tb_MainDatabase[Link],0)),"")</f>
        <v>30 ml.</v>
      </c>
      <c r="J2386" s="65">
        <v>1.0</v>
      </c>
      <c r="K2386" s="57">
        <f t="array" ref="K2386">IF(F2386&lt;&gt;"",INDEX(tb_MainDatabase[ราคา],MATCH(F2386,tb_MainDatabase[Link],0)),"")*J2386</f>
        <v>1290</v>
      </c>
      <c r="L2386" s="65">
        <v>100.0</v>
      </c>
      <c r="M2386" s="57">
        <f t="shared" si="2"/>
        <v>1190</v>
      </c>
      <c r="N2386" s="75">
        <f t="shared" si="5"/>
        <v>1190</v>
      </c>
      <c r="O2386" s="77" t="s">
        <v>133</v>
      </c>
      <c r="P2386" s="78">
        <v>46184.0</v>
      </c>
      <c r="Q2386" s="373">
        <v>0.5451388888888888</v>
      </c>
      <c r="R2386" s="84" t="str">
        <f t="shared" si="4"/>
        <v>1781157899123373184</v>
      </c>
      <c r="S2386" s="84"/>
      <c r="T2386" s="48" t="s">
        <v>67</v>
      </c>
    </row>
    <row r="2387" ht="22.5" customHeight="1">
      <c r="A2387" s="41" t="s">
        <v>1297</v>
      </c>
      <c r="B2387" s="44">
        <v>46184.0</v>
      </c>
      <c r="C2387" s="46" t="s">
        <v>1192</v>
      </c>
      <c r="D2387" s="48" t="s">
        <v>3702</v>
      </c>
      <c r="E2387" s="51">
        <v>2.02600000001084E14</v>
      </c>
      <c r="F2387" s="53" t="s">
        <v>3703</v>
      </c>
      <c r="G2387" s="57">
        <f t="array" ref="G2387">IF(F2387&lt;&gt;"",INDEX(tb_MainDatabase[Barcode],MATCH(F2387,tb_MainDatabase[Link],0)),"")</f>
        <v>8857128012045</v>
      </c>
      <c r="H2387" s="62" t="str">
        <f t="array" ref="H2387">IF(F2387&lt;&gt;"",INDEX(tb_MainDatabase[Grand],MATCH(F2387,tb_MainDatabase[Link],0)),"")</f>
        <v>EDP</v>
      </c>
      <c r="I2387" s="62" t="str">
        <f t="array" ref="I2387">IF(F2387&lt;&gt;"",INDEX(tb_MainDatabase[Size],MATCH(F2387,tb_MainDatabase[Link],0)),"")</f>
        <v>4 ml.</v>
      </c>
      <c r="J2387" s="65">
        <v>1.0</v>
      </c>
      <c r="K2387" s="57">
        <f t="array" ref="K2387">IF(F2387&lt;&gt;"",INDEX(tb_MainDatabase[ราคา],MATCH(F2387,tb_MainDatabase[Link],0)),"")*J2387</f>
        <v>179</v>
      </c>
      <c r="L2387" s="65">
        <v>179.0</v>
      </c>
      <c r="M2387" s="57">
        <f t="shared" si="2"/>
        <v>0</v>
      </c>
      <c r="N2387" s="75">
        <f t="shared" si="5"/>
        <v>0</v>
      </c>
      <c r="O2387" s="77"/>
      <c r="P2387" s="107"/>
      <c r="Q2387" s="80"/>
      <c r="R2387" s="84">
        <f t="shared" si="4"/>
        <v>0</v>
      </c>
      <c r="S2387" s="84"/>
      <c r="T2387" s="84"/>
    </row>
    <row r="2388" ht="22.5" customHeight="1">
      <c r="A2388" s="41" t="s">
        <v>1297</v>
      </c>
      <c r="B2388" s="44">
        <v>46184.0</v>
      </c>
      <c r="C2388" s="46" t="s">
        <v>1192</v>
      </c>
      <c r="D2388" s="48" t="s">
        <v>3704</v>
      </c>
      <c r="E2388" s="51">
        <v>2.02600000001085E14</v>
      </c>
      <c r="F2388" s="53" t="s">
        <v>141</v>
      </c>
      <c r="G2388" s="57">
        <f t="array" ref="G2388">IF(F2388&lt;&gt;"",INDEX(tb_MainDatabase[Barcode],MATCH(F2388,tb_MainDatabase[Link],0)),"")</f>
        <v>8857128012037</v>
      </c>
      <c r="H2388" s="62" t="str">
        <f t="array" ref="H2388">IF(F2388&lt;&gt;"",INDEX(tb_MainDatabase[Grand],MATCH(F2388,tb_MainDatabase[Link],0)),"")</f>
        <v>EDP</v>
      </c>
      <c r="I2388" s="62" t="str">
        <f t="array" ref="I2388">IF(F2388&lt;&gt;"",INDEX(tb_MainDatabase[Size],MATCH(F2388,tb_MainDatabase[Link],0)),"")</f>
        <v>10 ml.</v>
      </c>
      <c r="J2388" s="65">
        <v>1.0</v>
      </c>
      <c r="K2388" s="57">
        <f t="array" ref="K2388">IF(F2388&lt;&gt;"",INDEX(tb_MainDatabase[ราคา],MATCH(F2388,tb_MainDatabase[Link],0)),"")*J2388</f>
        <v>450</v>
      </c>
      <c r="L2388" s="65">
        <v>50.0</v>
      </c>
      <c r="M2388" s="57">
        <f t="shared" si="2"/>
        <v>400</v>
      </c>
      <c r="N2388" s="75">
        <f t="shared" si="5"/>
        <v>400</v>
      </c>
      <c r="O2388" s="77" t="s">
        <v>370</v>
      </c>
      <c r="P2388" s="78">
        <v>46184.0</v>
      </c>
      <c r="Q2388" s="80">
        <v>0.5659722222222222</v>
      </c>
      <c r="R2388" s="84" t="str">
        <f t="shared" si="4"/>
        <v>1781159690290149413</v>
      </c>
      <c r="S2388" s="48" t="s">
        <v>3705</v>
      </c>
      <c r="T2388" s="48" t="s">
        <v>67</v>
      </c>
    </row>
    <row r="2389" ht="22.5" customHeight="1">
      <c r="A2389" s="41" t="s">
        <v>1297</v>
      </c>
      <c r="B2389" s="44">
        <v>46184.0</v>
      </c>
      <c r="C2389" s="46" t="s">
        <v>1192</v>
      </c>
      <c r="D2389" s="48" t="s">
        <v>3706</v>
      </c>
      <c r="E2389" s="51">
        <v>2.02600000001086E14</v>
      </c>
      <c r="F2389" s="53" t="s">
        <v>280</v>
      </c>
      <c r="G2389" s="57">
        <f t="array" ref="G2389">IF(F2389&lt;&gt;"",INDEX(tb_MainDatabase[Barcode],MATCH(F2389,tb_MainDatabase[Link],0)),"")</f>
        <v>8857128012042</v>
      </c>
      <c r="H2389" s="62" t="str">
        <f t="array" ref="H2389">IF(F2389&lt;&gt;"",INDEX(tb_MainDatabase[Grand],MATCH(F2389,tb_MainDatabase[Link],0)),"")</f>
        <v>EDP</v>
      </c>
      <c r="I2389" s="62" t="str">
        <f t="array" ref="I2389">IF(F2389&lt;&gt;"",INDEX(tb_MainDatabase[Size],MATCH(F2389,tb_MainDatabase[Link],0)),"")</f>
        <v>10 ml.</v>
      </c>
      <c r="J2389" s="65">
        <v>1.0</v>
      </c>
      <c r="K2389" s="57">
        <f t="array" ref="K2389">IF(F2389&lt;&gt;"",INDEX(tb_MainDatabase[ราคา],MATCH(F2389,tb_MainDatabase[Link],0)),"")*J2389</f>
        <v>450</v>
      </c>
      <c r="L2389" s="65">
        <v>50.0</v>
      </c>
      <c r="M2389" s="57">
        <f t="shared" si="2"/>
        <v>400</v>
      </c>
      <c r="N2389" s="75">
        <f t="shared" si="5"/>
        <v>400</v>
      </c>
      <c r="O2389" s="77" t="s">
        <v>370</v>
      </c>
      <c r="P2389" s="78">
        <v>46184.0</v>
      </c>
      <c r="Q2389" s="80">
        <v>0.5972222222222222</v>
      </c>
      <c r="R2389" s="84" t="str">
        <f t="shared" si="4"/>
        <v>1781162398065239377</v>
      </c>
      <c r="S2389" s="48" t="s">
        <v>3707</v>
      </c>
      <c r="T2389" s="48" t="s">
        <v>61</v>
      </c>
    </row>
    <row r="2390" ht="22.5" customHeight="1">
      <c r="A2390" s="41" t="s">
        <v>1297</v>
      </c>
      <c r="B2390" s="44">
        <v>46184.0</v>
      </c>
      <c r="C2390" s="46" t="s">
        <v>1192</v>
      </c>
      <c r="D2390" s="48" t="s">
        <v>3708</v>
      </c>
      <c r="E2390" s="51">
        <v>2.02600000001087E14</v>
      </c>
      <c r="F2390" s="53" t="s">
        <v>77</v>
      </c>
      <c r="G2390" s="57">
        <f t="array" ref="G2390">IF(F2390&lt;&gt;"",INDEX(tb_MainDatabase[Barcode],MATCH(F2390,tb_MainDatabase[Link],0)),"")</f>
        <v>8857128012030</v>
      </c>
      <c r="H2390" s="62" t="str">
        <f t="array" ref="H2390">IF(F2390&lt;&gt;"",INDEX(tb_MainDatabase[Grand],MATCH(F2390,tb_MainDatabase[Link],0)),"")</f>
        <v>EDP</v>
      </c>
      <c r="I2390" s="62" t="str">
        <f t="array" ref="I2390">IF(F2390&lt;&gt;"",INDEX(tb_MainDatabase[Size],MATCH(F2390,tb_MainDatabase[Link],0)),"")</f>
        <v>10 ml.</v>
      </c>
      <c r="J2390" s="65">
        <v>1.0</v>
      </c>
      <c r="K2390" s="57">
        <f t="array" ref="K2390">IF(F2390&lt;&gt;"",INDEX(tb_MainDatabase[ราคา],MATCH(F2390,tb_MainDatabase[Link],0)),"")*J2390</f>
        <v>450</v>
      </c>
      <c r="L2390" s="65">
        <v>100.0</v>
      </c>
      <c r="M2390" s="57">
        <f t="shared" si="2"/>
        <v>350</v>
      </c>
      <c r="N2390" s="75">
        <f t="shared" si="5"/>
        <v>350</v>
      </c>
      <c r="O2390" s="77" t="s">
        <v>60</v>
      </c>
      <c r="P2390" s="78">
        <v>46184.0</v>
      </c>
      <c r="Q2390" s="80">
        <v>0.6076388888888888</v>
      </c>
      <c r="R2390" s="84" t="str">
        <f t="shared" si="4"/>
        <v>1781163228187497037</v>
      </c>
      <c r="S2390" s="84"/>
      <c r="T2390" s="48" t="s">
        <v>67</v>
      </c>
    </row>
    <row r="2391" ht="22.5" customHeight="1">
      <c r="A2391" s="41" t="s">
        <v>1297</v>
      </c>
      <c r="B2391" s="44">
        <v>46184.0</v>
      </c>
      <c r="C2391" s="46" t="s">
        <v>1192</v>
      </c>
      <c r="D2391" s="48" t="s">
        <v>3709</v>
      </c>
      <c r="E2391" s="51">
        <v>2.02600000001088E14</v>
      </c>
      <c r="F2391" s="53" t="s">
        <v>141</v>
      </c>
      <c r="G2391" s="57">
        <f t="array" ref="G2391">IF(F2391&lt;&gt;"",INDEX(tb_MainDatabase[Barcode],MATCH(F2391,tb_MainDatabase[Link],0)),"")</f>
        <v>8857128012037</v>
      </c>
      <c r="H2391" s="62" t="str">
        <f t="array" ref="H2391">IF(F2391&lt;&gt;"",INDEX(tb_MainDatabase[Grand],MATCH(F2391,tb_MainDatabase[Link],0)),"")</f>
        <v>EDP</v>
      </c>
      <c r="I2391" s="62" t="str">
        <f t="array" ref="I2391">IF(F2391&lt;&gt;"",INDEX(tb_MainDatabase[Size],MATCH(F2391,tb_MainDatabase[Link],0)),"")</f>
        <v>10 ml.</v>
      </c>
      <c r="J2391" s="65">
        <v>1.0</v>
      </c>
      <c r="K2391" s="57">
        <f t="array" ref="K2391">IF(F2391&lt;&gt;"",INDEX(tb_MainDatabase[ราคา],MATCH(F2391,tb_MainDatabase[Link],0)),"")*J2391</f>
        <v>450</v>
      </c>
      <c r="L2391" s="65">
        <v>50.0</v>
      </c>
      <c r="M2391" s="57">
        <f t="shared" si="2"/>
        <v>400</v>
      </c>
      <c r="N2391" s="75">
        <f t="shared" si="5"/>
        <v>800</v>
      </c>
      <c r="O2391" s="77" t="s">
        <v>370</v>
      </c>
      <c r="P2391" s="78">
        <v>46184.0</v>
      </c>
      <c r="Q2391" s="80">
        <v>0.6375</v>
      </c>
      <c r="R2391" s="84" t="str">
        <f t="shared" si="4"/>
        <v>1781165876040585880</v>
      </c>
      <c r="S2391" s="48" t="s">
        <v>3707</v>
      </c>
      <c r="T2391" s="48" t="s">
        <v>67</v>
      </c>
    </row>
    <row r="2392" ht="22.5" customHeight="1">
      <c r="A2392" s="41" t="s">
        <v>1297</v>
      </c>
      <c r="B2392" s="44">
        <v>46184.0</v>
      </c>
      <c r="C2392" s="46" t="s">
        <v>1192</v>
      </c>
      <c r="D2392" s="48" t="s">
        <v>3709</v>
      </c>
      <c r="E2392" s="51">
        <v>2.02600000001088E14</v>
      </c>
      <c r="F2392" s="53" t="s">
        <v>252</v>
      </c>
      <c r="G2392" s="57">
        <f t="array" ref="G2392">IF(F2392&lt;&gt;"",INDEX(tb_MainDatabase[Barcode],MATCH(F2392,tb_MainDatabase[Link],0)),"")</f>
        <v>8857128012035</v>
      </c>
      <c r="H2392" s="62" t="str">
        <f t="array" ref="H2392">IF(F2392&lt;&gt;"",INDEX(tb_MainDatabase[Grand],MATCH(F2392,tb_MainDatabase[Link],0)),"")</f>
        <v>EDP</v>
      </c>
      <c r="I2392" s="62" t="str">
        <f t="array" ref="I2392">IF(F2392&lt;&gt;"",INDEX(tb_MainDatabase[Size],MATCH(F2392,tb_MainDatabase[Link],0)),"")</f>
        <v>10 ml.</v>
      </c>
      <c r="J2392" s="65">
        <v>1.0</v>
      </c>
      <c r="K2392" s="57">
        <f t="array" ref="K2392">IF(F2392&lt;&gt;"",INDEX(tb_MainDatabase[ราคา],MATCH(F2392,tb_MainDatabase[Link],0)),"")*J2392</f>
        <v>450</v>
      </c>
      <c r="L2392" s="65">
        <v>50.0</v>
      </c>
      <c r="M2392" s="57">
        <f t="shared" si="2"/>
        <v>400</v>
      </c>
      <c r="N2392" s="75">
        <f t="shared" si="5"/>
        <v>0</v>
      </c>
      <c r="O2392" s="77"/>
      <c r="P2392" s="107"/>
      <c r="Q2392" s="80"/>
      <c r="R2392" s="84">
        <f t="shared" si="4"/>
        <v>0</v>
      </c>
      <c r="S2392" s="84"/>
      <c r="T2392" s="84"/>
    </row>
    <row r="2393" ht="22.5" customHeight="1">
      <c r="A2393" s="41" t="s">
        <v>1297</v>
      </c>
      <c r="B2393" s="44">
        <v>46184.0</v>
      </c>
      <c r="C2393" s="46" t="s">
        <v>1192</v>
      </c>
      <c r="D2393" s="48" t="s">
        <v>3710</v>
      </c>
      <c r="E2393" s="51">
        <v>2.02600000001089E14</v>
      </c>
      <c r="F2393" s="53" t="s">
        <v>407</v>
      </c>
      <c r="G2393" s="57">
        <f t="array" ref="G2393">IF(F2393&lt;&gt;"",INDEX(tb_MainDatabase[Barcode],MATCH(F2393,tb_MainDatabase[Link],0)),"")</f>
        <v>8857128011997</v>
      </c>
      <c r="H2393" s="62" t="str">
        <f t="array" ref="H2393">IF(F2393&lt;&gt;"",INDEX(tb_MainDatabase[Grand],MATCH(F2393,tb_MainDatabase[Link],0)),"")</f>
        <v>EDP</v>
      </c>
      <c r="I2393" s="62" t="str">
        <f t="array" ref="I2393">IF(F2393&lt;&gt;"",INDEX(tb_MainDatabase[Size],MATCH(F2393,tb_MainDatabase[Link],0)),"")</f>
        <v>30 ml.</v>
      </c>
      <c r="J2393" s="65">
        <v>1.0</v>
      </c>
      <c r="K2393" s="57">
        <f t="array" ref="K2393">IF(F2393&lt;&gt;"",INDEX(tb_MainDatabase[ราคา],MATCH(F2393,tb_MainDatabase[Link],0)),"")*J2393</f>
        <v>1290</v>
      </c>
      <c r="L2393" s="65">
        <v>100.0</v>
      </c>
      <c r="M2393" s="57">
        <f t="shared" si="2"/>
        <v>1190</v>
      </c>
      <c r="N2393" s="75">
        <f t="shared" si="5"/>
        <v>2380</v>
      </c>
      <c r="O2393" s="77" t="s">
        <v>133</v>
      </c>
      <c r="P2393" s="78">
        <v>46184.0</v>
      </c>
      <c r="Q2393" s="80">
        <v>0.7347222222222223</v>
      </c>
      <c r="R2393" s="84" t="str">
        <f t="shared" si="4"/>
        <v>1781174279576861342</v>
      </c>
      <c r="S2393" s="84"/>
      <c r="T2393" s="48" t="s">
        <v>61</v>
      </c>
    </row>
    <row r="2394" ht="22.5" customHeight="1">
      <c r="A2394" s="41" t="s">
        <v>1297</v>
      </c>
      <c r="B2394" s="44">
        <v>46184.0</v>
      </c>
      <c r="C2394" s="46" t="s">
        <v>1192</v>
      </c>
      <c r="D2394" s="48" t="s">
        <v>3710</v>
      </c>
      <c r="E2394" s="51">
        <v>2.02600000001089E14</v>
      </c>
      <c r="F2394" s="53" t="s">
        <v>368</v>
      </c>
      <c r="G2394" s="57">
        <f t="array" ref="G2394">IF(F2394&lt;&gt;"",INDEX(tb_MainDatabase[Barcode],MATCH(F2394,tb_MainDatabase[Link],0)),"")</f>
        <v>8857128011737</v>
      </c>
      <c r="H2394" s="62" t="str">
        <f t="array" ref="H2394">IF(F2394&lt;&gt;"",INDEX(tb_MainDatabase[Grand],MATCH(F2394,tb_MainDatabase[Link],0)),"")</f>
        <v>EDP</v>
      </c>
      <c r="I2394" s="62" t="str">
        <f t="array" ref="I2394">IF(F2394&lt;&gt;"",INDEX(tb_MainDatabase[Size],MATCH(F2394,tb_MainDatabase[Link],0)),"")</f>
        <v>30 ml.</v>
      </c>
      <c r="J2394" s="65">
        <v>1.0</v>
      </c>
      <c r="K2394" s="57">
        <f t="array" ref="K2394">IF(F2394&lt;&gt;"",INDEX(tb_MainDatabase[ราคา],MATCH(F2394,tb_MainDatabase[Link],0)),"")*J2394</f>
        <v>1290</v>
      </c>
      <c r="L2394" s="65">
        <v>100.0</v>
      </c>
      <c r="M2394" s="57">
        <f t="shared" si="2"/>
        <v>1190</v>
      </c>
      <c r="N2394" s="75">
        <f t="shared" si="5"/>
        <v>0</v>
      </c>
      <c r="O2394" s="77"/>
      <c r="P2394" s="107"/>
      <c r="Q2394" s="80"/>
      <c r="R2394" s="84">
        <f t="shared" si="4"/>
        <v>0</v>
      </c>
      <c r="S2394" s="84"/>
      <c r="T2394" s="84"/>
    </row>
    <row r="2395" ht="22.5" customHeight="1">
      <c r="A2395" s="41" t="s">
        <v>1297</v>
      </c>
      <c r="B2395" s="44">
        <v>46184.0</v>
      </c>
      <c r="C2395" s="46" t="s">
        <v>1192</v>
      </c>
      <c r="D2395" s="48" t="s">
        <v>3710</v>
      </c>
      <c r="E2395" s="51">
        <v>2.02600000001089E14</v>
      </c>
      <c r="F2395" s="53" t="s">
        <v>124</v>
      </c>
      <c r="G2395" s="108">
        <f t="array" ref="G2395">IF(F2395&lt;&gt;"",INDEX(tb_MainDatabase[Barcode],MATCH(F2395,tb_MainDatabase[Link],0)),"")</f>
        <v>8857128012166</v>
      </c>
      <c r="H2395" s="62" t="str">
        <f t="array" ref="H2395">IF(F2395&lt;&gt;"",INDEX(tb_MainDatabase[Grand],MATCH(F2395,tb_MainDatabase[Link],0)),"")</f>
        <v>EDP</v>
      </c>
      <c r="I2395" s="62" t="str">
        <f t="array" ref="I2395">IF(F2395&lt;&gt;"",INDEX(tb_MainDatabase[Size],MATCH(F2395,tb_MainDatabase[Link],0)),"")</f>
        <v>10 ml.</v>
      </c>
      <c r="J2395" s="65">
        <v>1.0</v>
      </c>
      <c r="K2395" s="57">
        <f t="array" ref="K2395">IF(F2395&lt;&gt;"",INDEX(tb_MainDatabase[ราคา],MATCH(F2395,tb_MainDatabase[Link],0)),"")*J2395</f>
        <v>450</v>
      </c>
      <c r="L2395" s="65">
        <v>450.0</v>
      </c>
      <c r="M2395" s="57">
        <f t="shared" si="2"/>
        <v>0</v>
      </c>
      <c r="N2395" s="75">
        <f t="shared" si="5"/>
        <v>0</v>
      </c>
      <c r="O2395" s="77"/>
      <c r="P2395" s="107"/>
      <c r="Q2395" s="80"/>
      <c r="R2395" s="84">
        <f t="shared" si="4"/>
        <v>0</v>
      </c>
      <c r="S2395" s="84"/>
      <c r="T2395" s="84"/>
    </row>
    <row r="2396" ht="22.5" customHeight="1">
      <c r="A2396" s="41" t="s">
        <v>1297</v>
      </c>
      <c r="B2396" s="44">
        <v>46184.0</v>
      </c>
      <c r="C2396" s="46" t="s">
        <v>1192</v>
      </c>
      <c r="D2396" s="48" t="s">
        <v>3711</v>
      </c>
      <c r="E2396" s="51">
        <v>2.0260000000109E14</v>
      </c>
      <c r="F2396" s="53" t="s">
        <v>224</v>
      </c>
      <c r="G2396" s="57">
        <f t="array" ref="G2396">IF(F2396&lt;&gt;"",INDEX(tb_MainDatabase[Barcode],MATCH(F2396,tb_MainDatabase[Link],0)),"")</f>
        <v>8857128012053</v>
      </c>
      <c r="H2396" s="62" t="str">
        <f t="array" ref="H2396">IF(F2396&lt;&gt;"",INDEX(tb_MainDatabase[Grand],MATCH(F2396,tb_MainDatabase[Link],0)),"")</f>
        <v>EDP</v>
      </c>
      <c r="I2396" s="62" t="str">
        <f t="array" ref="I2396">IF(F2396&lt;&gt;"",INDEX(tb_MainDatabase[Size],MATCH(F2396,tb_MainDatabase[Link],0)),"")</f>
        <v>10 ml.</v>
      </c>
      <c r="J2396" s="65">
        <v>1.0</v>
      </c>
      <c r="K2396" s="57">
        <f t="array" ref="K2396">IF(F2396&lt;&gt;"",INDEX(tb_MainDatabase[ราคา],MATCH(F2396,tb_MainDatabase[Link],0)),"")*J2396</f>
        <v>450</v>
      </c>
      <c r="L2396" s="65">
        <v>50.0</v>
      </c>
      <c r="M2396" s="57">
        <f t="shared" si="2"/>
        <v>400</v>
      </c>
      <c r="N2396" s="75">
        <f t="shared" si="5"/>
        <v>400</v>
      </c>
      <c r="O2396" s="77" t="s">
        <v>370</v>
      </c>
      <c r="P2396" s="78">
        <v>46184.0</v>
      </c>
      <c r="Q2396" s="80">
        <v>0.7513888888888889</v>
      </c>
      <c r="R2396" s="84" t="str">
        <f t="shared" si="4"/>
        <v>1781175734634915055</v>
      </c>
      <c r="S2396" s="48" t="s">
        <v>3707</v>
      </c>
      <c r="T2396" s="48" t="s">
        <v>67</v>
      </c>
    </row>
    <row r="2397" ht="22.5" customHeight="1">
      <c r="A2397" s="41" t="s">
        <v>1297</v>
      </c>
      <c r="B2397" s="44">
        <v>46184.0</v>
      </c>
      <c r="C2397" s="46" t="s">
        <v>1192</v>
      </c>
      <c r="D2397" s="48" t="s">
        <v>3712</v>
      </c>
      <c r="E2397" s="51">
        <v>2.02600000001091E14</v>
      </c>
      <c r="F2397" s="53" t="s">
        <v>280</v>
      </c>
      <c r="G2397" s="57">
        <f t="array" ref="G2397">IF(F2397&lt;&gt;"",INDEX(tb_MainDatabase[Barcode],MATCH(F2397,tb_MainDatabase[Link],0)),"")</f>
        <v>8857128012042</v>
      </c>
      <c r="H2397" s="62" t="str">
        <f t="array" ref="H2397">IF(F2397&lt;&gt;"",INDEX(tb_MainDatabase[Grand],MATCH(F2397,tb_MainDatabase[Link],0)),"")</f>
        <v>EDP</v>
      </c>
      <c r="I2397" s="62" t="str">
        <f t="array" ref="I2397">IF(F2397&lt;&gt;"",INDEX(tb_MainDatabase[Size],MATCH(F2397,tb_MainDatabase[Link],0)),"")</f>
        <v>10 ml.</v>
      </c>
      <c r="J2397" s="65">
        <v>1.0</v>
      </c>
      <c r="K2397" s="57">
        <f t="array" ref="K2397">IF(F2397&lt;&gt;"",INDEX(tb_MainDatabase[ราคา],MATCH(F2397,tb_MainDatabase[Link],0)),"")*J2397</f>
        <v>450</v>
      </c>
      <c r="L2397" s="65">
        <v>50.0</v>
      </c>
      <c r="M2397" s="57">
        <f t="shared" si="2"/>
        <v>400</v>
      </c>
      <c r="N2397" s="75">
        <f t="shared" si="5"/>
        <v>400</v>
      </c>
      <c r="O2397" s="77" t="s">
        <v>370</v>
      </c>
      <c r="P2397" s="78">
        <v>46184.0</v>
      </c>
      <c r="Q2397" s="80">
        <v>0.7541666666666667</v>
      </c>
      <c r="R2397" s="84" t="str">
        <f t="shared" si="4"/>
        <v>1781175980139132814</v>
      </c>
      <c r="S2397" s="48" t="s">
        <v>3707</v>
      </c>
      <c r="T2397" s="48" t="s">
        <v>67</v>
      </c>
    </row>
    <row r="2398" ht="22.5" customHeight="1">
      <c r="A2398" s="41" t="s">
        <v>1297</v>
      </c>
      <c r="B2398" s="44">
        <v>46184.0</v>
      </c>
      <c r="C2398" s="46" t="s">
        <v>1192</v>
      </c>
      <c r="D2398" s="48" t="s">
        <v>3713</v>
      </c>
      <c r="E2398" s="51">
        <v>2.02600000001092E14</v>
      </c>
      <c r="F2398" s="53" t="s">
        <v>93</v>
      </c>
      <c r="G2398" s="57">
        <f t="array" ref="G2398">IF(F2398&lt;&gt;"",INDEX(tb_MainDatabase[Barcode],MATCH(F2398,tb_MainDatabase[Link],0)),"")</f>
        <v>8857128011171</v>
      </c>
      <c r="H2398" s="62" t="str">
        <f t="array" ref="H2398">IF(F2398&lt;&gt;"",INDEX(tb_MainDatabase[Grand],MATCH(F2398,tb_MainDatabase[Link],0)),"")</f>
        <v>EDP</v>
      </c>
      <c r="I2398" s="62" t="str">
        <f t="array" ref="I2398">IF(F2398&lt;&gt;"",INDEX(tb_MainDatabase[Size],MATCH(F2398,tb_MainDatabase[Link],0)),"")</f>
        <v>50 ml.</v>
      </c>
      <c r="J2398" s="65">
        <v>1.0</v>
      </c>
      <c r="K2398" s="57">
        <f t="array" ref="K2398">IF(F2398&lt;&gt;"",INDEX(tb_MainDatabase[ราคา],MATCH(F2398,tb_MainDatabase[Link],0)),"")*J2398</f>
        <v>1890</v>
      </c>
      <c r="L2398" s="65">
        <v>200.0</v>
      </c>
      <c r="M2398" s="57">
        <f t="shared" si="2"/>
        <v>1690</v>
      </c>
      <c r="N2398" s="75">
        <f t="shared" si="5"/>
        <v>1690</v>
      </c>
      <c r="O2398" s="77" t="s">
        <v>370</v>
      </c>
      <c r="P2398" s="78">
        <v>46184.0</v>
      </c>
      <c r="Q2398" s="80">
        <v>0.78125</v>
      </c>
      <c r="R2398" s="84" t="str">
        <f t="shared" si="4"/>
        <v>1781178295738971727</v>
      </c>
      <c r="S2398" s="48" t="s">
        <v>3707</v>
      </c>
      <c r="T2398" s="48" t="s">
        <v>67</v>
      </c>
    </row>
    <row r="2399" ht="22.5" customHeight="1">
      <c r="A2399" s="41" t="s">
        <v>1297</v>
      </c>
      <c r="B2399" s="44">
        <v>46184.0</v>
      </c>
      <c r="C2399" s="46" t="s">
        <v>1192</v>
      </c>
      <c r="D2399" s="48" t="s">
        <v>3713</v>
      </c>
      <c r="E2399" s="51">
        <v>2.02600000001092E14</v>
      </c>
      <c r="F2399" s="53" t="s">
        <v>141</v>
      </c>
      <c r="G2399" s="57">
        <f t="array" ref="G2399">IF(F2399&lt;&gt;"",INDEX(tb_MainDatabase[Barcode],MATCH(F2399,tb_MainDatabase[Link],0)),"")</f>
        <v>8857128012037</v>
      </c>
      <c r="H2399" s="62" t="str">
        <f t="array" ref="H2399">IF(F2399&lt;&gt;"",INDEX(tb_MainDatabase[Grand],MATCH(F2399,tb_MainDatabase[Link],0)),"")</f>
        <v>EDP</v>
      </c>
      <c r="I2399" s="62" t="str">
        <f t="array" ref="I2399">IF(F2399&lt;&gt;"",INDEX(tb_MainDatabase[Size],MATCH(F2399,tb_MainDatabase[Link],0)),"")</f>
        <v>10 ml.</v>
      </c>
      <c r="J2399" s="65">
        <v>1.0</v>
      </c>
      <c r="K2399" s="57">
        <f t="array" ref="K2399">IF(F2399&lt;&gt;"",INDEX(tb_MainDatabase[ราคา],MATCH(F2399,tb_MainDatabase[Link],0)),"")*J2399</f>
        <v>450</v>
      </c>
      <c r="L2399" s="65">
        <v>450.0</v>
      </c>
      <c r="M2399" s="57">
        <f t="shared" si="2"/>
        <v>0</v>
      </c>
      <c r="N2399" s="75">
        <f t="shared" si="5"/>
        <v>0</v>
      </c>
      <c r="O2399" s="77"/>
      <c r="P2399" s="107"/>
      <c r="Q2399" s="80"/>
      <c r="R2399" s="84">
        <f t="shared" si="4"/>
        <v>0</v>
      </c>
      <c r="S2399" s="84"/>
      <c r="T2399" s="84"/>
    </row>
    <row r="2400" ht="22.5" customHeight="1">
      <c r="A2400" s="41" t="s">
        <v>1297</v>
      </c>
      <c r="B2400" s="44">
        <v>46184.0</v>
      </c>
      <c r="C2400" s="46" t="s">
        <v>1192</v>
      </c>
      <c r="D2400" s="48" t="s">
        <v>3714</v>
      </c>
      <c r="E2400" s="51">
        <v>2.02600000001093E14</v>
      </c>
      <c r="F2400" s="53" t="s">
        <v>180</v>
      </c>
      <c r="G2400" s="57">
        <f t="array" ref="G2400">IF(F2400&lt;&gt;"",INDEX(tb_MainDatabase[Barcode],MATCH(F2400,tb_MainDatabase[Link],0)),"")</f>
        <v>8857128012108</v>
      </c>
      <c r="H2400" s="62" t="str">
        <f t="array" ref="H2400">IF(F2400&lt;&gt;"",INDEX(tb_MainDatabase[Grand],MATCH(F2400,tb_MainDatabase[Link],0)),"")</f>
        <v>EDP+</v>
      </c>
      <c r="I2400" s="62" t="str">
        <f t="array" ref="I2400">IF(F2400&lt;&gt;"",INDEX(tb_MainDatabase[Size],MATCH(F2400,tb_MainDatabase[Link],0)),"")</f>
        <v>10 ml.</v>
      </c>
      <c r="J2400" s="65">
        <v>1.0</v>
      </c>
      <c r="K2400" s="57">
        <f t="array" ref="K2400">IF(F2400&lt;&gt;"",INDEX(tb_MainDatabase[ราคา],MATCH(F2400,tb_MainDatabase[Link],0)),"")*J2400</f>
        <v>650</v>
      </c>
      <c r="L2400" s="65">
        <v>50.0</v>
      </c>
      <c r="M2400" s="57">
        <f t="shared" si="2"/>
        <v>600</v>
      </c>
      <c r="N2400" s="75">
        <f t="shared" si="5"/>
        <v>1000</v>
      </c>
      <c r="O2400" s="77" t="s">
        <v>133</v>
      </c>
      <c r="P2400" s="78">
        <v>46184.0</v>
      </c>
      <c r="Q2400" s="80">
        <v>0.8</v>
      </c>
      <c r="R2400" s="84" t="str">
        <f t="shared" si="4"/>
        <v>1781179870636475640</v>
      </c>
      <c r="S2400" s="84"/>
      <c r="T2400" s="48" t="s">
        <v>67</v>
      </c>
    </row>
    <row r="2401" ht="22.5" customHeight="1">
      <c r="A2401" s="41" t="s">
        <v>1297</v>
      </c>
      <c r="B2401" s="44">
        <v>46184.0</v>
      </c>
      <c r="C2401" s="46" t="s">
        <v>1192</v>
      </c>
      <c r="D2401" s="48" t="s">
        <v>3714</v>
      </c>
      <c r="E2401" s="51">
        <v>2.02600000001093E14</v>
      </c>
      <c r="F2401" s="53" t="s">
        <v>201</v>
      </c>
      <c r="G2401" s="108">
        <f t="array" ref="G2401">IF(F2401&lt;&gt;"",INDEX(tb_MainDatabase[Barcode],MATCH(F2401,tb_MainDatabase[Link],0)),"")</f>
        <v>8857128012157</v>
      </c>
      <c r="H2401" s="62" t="str">
        <f t="array" ref="H2401">IF(F2401&lt;&gt;"",INDEX(tb_MainDatabase[Grand],MATCH(F2401,tb_MainDatabase[Link],0)),"")</f>
        <v>EDP</v>
      </c>
      <c r="I2401" s="62" t="str">
        <f t="array" ref="I2401">IF(F2401&lt;&gt;"",INDEX(tb_MainDatabase[Size],MATCH(F2401,tb_MainDatabase[Link],0)),"")</f>
        <v>10 ml.</v>
      </c>
      <c r="J2401" s="65">
        <v>1.0</v>
      </c>
      <c r="K2401" s="57">
        <f t="array" ref="K2401">IF(F2401&lt;&gt;"",INDEX(tb_MainDatabase[ราคา],MATCH(F2401,tb_MainDatabase[Link],0)),"")*J2401</f>
        <v>450</v>
      </c>
      <c r="L2401" s="65">
        <v>50.0</v>
      </c>
      <c r="M2401" s="57">
        <f t="shared" si="2"/>
        <v>400</v>
      </c>
      <c r="N2401" s="75">
        <f t="shared" si="5"/>
        <v>0</v>
      </c>
      <c r="O2401" s="77"/>
      <c r="P2401" s="107"/>
      <c r="Q2401" s="80"/>
      <c r="R2401" s="84">
        <f t="shared" si="4"/>
        <v>0</v>
      </c>
      <c r="S2401" s="84"/>
      <c r="T2401" s="84"/>
    </row>
    <row r="2402" ht="22.5" customHeight="1">
      <c r="A2402" s="41" t="s">
        <v>1297</v>
      </c>
      <c r="B2402" s="44">
        <v>46184.0</v>
      </c>
      <c r="C2402" s="46" t="s">
        <v>1192</v>
      </c>
      <c r="D2402" s="48" t="s">
        <v>3714</v>
      </c>
      <c r="E2402" s="51">
        <v>2.02600000001093E14</v>
      </c>
      <c r="F2402" s="53" t="s">
        <v>1510</v>
      </c>
      <c r="G2402" s="57">
        <f t="array" ref="G2402">IF(F2402&lt;&gt;"",INDEX(tb_MainDatabase[Barcode],MATCH(F2402,tb_MainDatabase[Link],0)),"")</f>
        <v>8857128012063</v>
      </c>
      <c r="H2402" s="62" t="str">
        <f t="array" ref="H2402">IF(F2402&lt;&gt;"",INDEX(tb_MainDatabase[Grand],MATCH(F2402,tb_MainDatabase[Link],0)),"")</f>
        <v>EDP</v>
      </c>
      <c r="I2402" s="62" t="str">
        <f t="array" ref="I2402">IF(F2402&lt;&gt;"",INDEX(tb_MainDatabase[Size],MATCH(F2402,tb_MainDatabase[Link],0)),"")</f>
        <v>4 ml.</v>
      </c>
      <c r="J2402" s="65">
        <v>1.0</v>
      </c>
      <c r="K2402" s="57">
        <f t="array" ref="K2402">IF(F2402&lt;&gt;"",INDEX(tb_MainDatabase[ราคา],MATCH(F2402,tb_MainDatabase[Link],0)),"")*J2402</f>
        <v>179</v>
      </c>
      <c r="L2402" s="65">
        <v>179.0</v>
      </c>
      <c r="M2402" s="57">
        <f t="shared" si="2"/>
        <v>0</v>
      </c>
      <c r="N2402" s="75">
        <f t="shared" si="5"/>
        <v>0</v>
      </c>
      <c r="O2402" s="77"/>
      <c r="P2402" s="107"/>
      <c r="Q2402" s="80"/>
      <c r="R2402" s="84">
        <f t="shared" si="4"/>
        <v>0</v>
      </c>
      <c r="S2402" s="84"/>
      <c r="T2402" s="84"/>
    </row>
    <row r="2403" ht="22.5" customHeight="1">
      <c r="A2403" s="41" t="s">
        <v>1297</v>
      </c>
      <c r="B2403" s="44">
        <v>46185.0</v>
      </c>
      <c r="C2403" s="46" t="s">
        <v>1192</v>
      </c>
      <c r="D2403" s="48" t="s">
        <v>3715</v>
      </c>
      <c r="E2403" s="51">
        <v>2.02600000001094E14</v>
      </c>
      <c r="F2403" s="53" t="s">
        <v>77</v>
      </c>
      <c r="G2403" s="57">
        <f t="array" ref="G2403">IF(F2403&lt;&gt;"",INDEX(tb_MainDatabase[Barcode],MATCH(F2403,tb_MainDatabase[Link],0)),"")</f>
        <v>8857128012030</v>
      </c>
      <c r="H2403" s="62" t="str">
        <f t="array" ref="H2403">IF(F2403&lt;&gt;"",INDEX(tb_MainDatabase[Grand],MATCH(F2403,tb_MainDatabase[Link],0)),"")</f>
        <v>EDP</v>
      </c>
      <c r="I2403" s="62" t="str">
        <f t="array" ref="I2403">IF(F2403&lt;&gt;"",INDEX(tb_MainDatabase[Size],MATCH(F2403,tb_MainDatabase[Link],0)),"")</f>
        <v>10 ml.</v>
      </c>
      <c r="J2403" s="65">
        <v>1.0</v>
      </c>
      <c r="K2403" s="57">
        <f t="array" ref="K2403">IF(F2403&lt;&gt;"",INDEX(tb_MainDatabase[ราคา],MATCH(F2403,tb_MainDatabase[Link],0)),"")*J2403</f>
        <v>450</v>
      </c>
      <c r="L2403" s="65">
        <v>50.0</v>
      </c>
      <c r="M2403" s="57">
        <f t="shared" si="2"/>
        <v>400</v>
      </c>
      <c r="N2403" s="75">
        <f t="shared" si="5"/>
        <v>570</v>
      </c>
      <c r="O2403" s="77" t="s">
        <v>370</v>
      </c>
      <c r="P2403" s="78">
        <v>46185.0</v>
      </c>
      <c r="Q2403" s="80">
        <v>0.49930555555555556</v>
      </c>
      <c r="R2403" s="84" t="str">
        <f t="shared" si="4"/>
        <v>1781240259120366283</v>
      </c>
      <c r="S2403" s="48" t="s">
        <v>3716</v>
      </c>
      <c r="T2403" s="48" t="s">
        <v>67</v>
      </c>
    </row>
    <row r="2404" ht="22.5" customHeight="1">
      <c r="A2404" s="41" t="s">
        <v>1297</v>
      </c>
      <c r="B2404" s="44">
        <v>46185.0</v>
      </c>
      <c r="C2404" s="46" t="s">
        <v>1192</v>
      </c>
      <c r="D2404" s="48" t="s">
        <v>3715</v>
      </c>
      <c r="E2404" s="51">
        <v>2.02600000001094E14</v>
      </c>
      <c r="F2404" s="53" t="s">
        <v>3395</v>
      </c>
      <c r="G2404" s="108">
        <f t="array" ref="G2404">IF(F2404&lt;&gt;"",INDEX(tb_MainDatabase[Barcode],MATCH(F2404,tb_MainDatabase[Link],0)),"")</f>
        <v>8857128012161</v>
      </c>
      <c r="H2404" s="62" t="str">
        <f t="array" ref="H2404">IF(F2404&lt;&gt;"",INDEX(tb_MainDatabase[Grand],MATCH(F2404,tb_MainDatabase[Link],0)),"")</f>
        <v>EDP</v>
      </c>
      <c r="I2404" s="62" t="str">
        <f t="array" ref="I2404">IF(F2404&lt;&gt;"",INDEX(tb_MainDatabase[Size],MATCH(F2404,tb_MainDatabase[Link],0)),"")</f>
        <v>4 ml.</v>
      </c>
      <c r="J2404" s="65">
        <v>1.0</v>
      </c>
      <c r="K2404" s="57">
        <f t="array" ref="K2404">IF(F2404&lt;&gt;"",INDEX(tb_MainDatabase[ราคา],MATCH(F2404,tb_MainDatabase[Link],0)),"")*J2404</f>
        <v>179</v>
      </c>
      <c r="L2404" s="65">
        <v>9.0</v>
      </c>
      <c r="M2404" s="57">
        <f t="shared" si="2"/>
        <v>170</v>
      </c>
      <c r="N2404" s="75">
        <f t="shared" si="5"/>
        <v>0</v>
      </c>
      <c r="O2404" s="77"/>
      <c r="P2404" s="107"/>
      <c r="Q2404" s="80"/>
      <c r="R2404" s="84">
        <f t="shared" si="4"/>
        <v>0</v>
      </c>
      <c r="S2404" s="84"/>
      <c r="T2404" s="84"/>
    </row>
    <row r="2405" ht="22.5" customHeight="1">
      <c r="A2405" s="41" t="s">
        <v>1297</v>
      </c>
      <c r="B2405" s="44">
        <v>46185.0</v>
      </c>
      <c r="C2405" s="46" t="s">
        <v>1192</v>
      </c>
      <c r="D2405" s="48" t="s">
        <v>3717</v>
      </c>
      <c r="E2405" s="51">
        <v>2.02600000001095E14</v>
      </c>
      <c r="F2405" s="53" t="s">
        <v>3718</v>
      </c>
      <c r="G2405" s="57">
        <f t="array" ref="G2405">IF(F2405&lt;&gt;"",INDEX(tb_MainDatabase[Barcode],MATCH(F2405,tb_MainDatabase[Link],0)),"")</f>
        <v>8857128011188</v>
      </c>
      <c r="H2405" s="62" t="str">
        <f t="array" ref="H2405">IF(F2405&lt;&gt;"",INDEX(tb_MainDatabase[Grand],MATCH(F2405,tb_MainDatabase[Link],0)),"")</f>
        <v>EDP</v>
      </c>
      <c r="I2405" s="62" t="str">
        <f t="array" ref="I2405">IF(F2405&lt;&gt;"",INDEX(tb_MainDatabase[Size],MATCH(F2405,tb_MainDatabase[Link],0)),"")</f>
        <v>50 ml.</v>
      </c>
      <c r="J2405" s="65">
        <v>1.0</v>
      </c>
      <c r="K2405" s="57">
        <f t="array" ref="K2405">IF(F2405&lt;&gt;"",INDEX(tb_MainDatabase[ราคา],MATCH(F2405,tb_MainDatabase[Link],0)),"")*J2405</f>
        <v>1890</v>
      </c>
      <c r="L2405" s="65">
        <v>200.0</v>
      </c>
      <c r="M2405" s="57">
        <f t="shared" si="2"/>
        <v>1690</v>
      </c>
      <c r="N2405" s="75">
        <f t="shared" si="5"/>
        <v>1690</v>
      </c>
      <c r="O2405" s="77" t="s">
        <v>370</v>
      </c>
      <c r="P2405" s="78">
        <v>46185.0</v>
      </c>
      <c r="Q2405" s="80">
        <v>0.6319444444444444</v>
      </c>
      <c r="R2405" s="84" t="str">
        <f t="shared" si="4"/>
        <v>1781251800562330813</v>
      </c>
      <c r="S2405" s="48" t="s">
        <v>3719</v>
      </c>
      <c r="T2405" s="48" t="s">
        <v>61</v>
      </c>
    </row>
    <row r="2406" ht="22.5" customHeight="1">
      <c r="A2406" s="41" t="s">
        <v>1297</v>
      </c>
      <c r="B2406" s="44">
        <v>46185.0</v>
      </c>
      <c r="C2406" s="46" t="s">
        <v>1192</v>
      </c>
      <c r="D2406" s="48" t="s">
        <v>3717</v>
      </c>
      <c r="E2406" s="51">
        <v>2.02600000001095E14</v>
      </c>
      <c r="F2406" s="53" t="s">
        <v>129</v>
      </c>
      <c r="G2406" s="57">
        <f t="array" ref="G2406">IF(F2406&lt;&gt;"",INDEX(tb_MainDatabase[Barcode],MATCH(F2406,tb_MainDatabase[Link],0)),"")</f>
        <v>8857128012034</v>
      </c>
      <c r="H2406" s="62" t="str">
        <f t="array" ref="H2406">IF(F2406&lt;&gt;"",INDEX(tb_MainDatabase[Grand],MATCH(F2406,tb_MainDatabase[Link],0)),"")</f>
        <v>EDP</v>
      </c>
      <c r="I2406" s="62" t="str">
        <f t="array" ref="I2406">IF(F2406&lt;&gt;"",INDEX(tb_MainDatabase[Size],MATCH(F2406,tb_MainDatabase[Link],0)),"")</f>
        <v>10 ml.</v>
      </c>
      <c r="J2406" s="65">
        <v>1.0</v>
      </c>
      <c r="K2406" s="57">
        <f t="array" ref="K2406">IF(F2406&lt;&gt;"",INDEX(tb_MainDatabase[ราคา],MATCH(F2406,tb_MainDatabase[Link],0)),"")*J2406</f>
        <v>450</v>
      </c>
      <c r="L2406" s="65">
        <v>450.0</v>
      </c>
      <c r="M2406" s="57">
        <f t="shared" si="2"/>
        <v>0</v>
      </c>
      <c r="N2406" s="75">
        <f t="shared" si="5"/>
        <v>0</v>
      </c>
      <c r="O2406" s="77"/>
      <c r="P2406" s="107"/>
      <c r="Q2406" s="80"/>
      <c r="R2406" s="84">
        <f t="shared" si="4"/>
        <v>0</v>
      </c>
      <c r="S2406" s="84"/>
      <c r="T2406" s="84"/>
    </row>
    <row r="2407" ht="22.5" customHeight="1">
      <c r="A2407" s="41" t="s">
        <v>1297</v>
      </c>
      <c r="B2407" s="44">
        <v>46185.0</v>
      </c>
      <c r="C2407" s="46" t="s">
        <v>1192</v>
      </c>
      <c r="D2407" s="48" t="s">
        <v>3720</v>
      </c>
      <c r="E2407" s="51">
        <v>2.02600000001096E14</v>
      </c>
      <c r="F2407" s="53" t="s">
        <v>110</v>
      </c>
      <c r="G2407" s="57">
        <f t="array" ref="G2407">IF(F2407&lt;&gt;"",INDEX(tb_MainDatabase[Barcode],MATCH(F2407,tb_MainDatabase[Link],0)),"")</f>
        <v>8857128012110</v>
      </c>
      <c r="H2407" s="62" t="str">
        <f t="array" ref="H2407">IF(F2407&lt;&gt;"",INDEX(tb_MainDatabase[Grand],MATCH(F2407,tb_MainDatabase[Link],0)),"")</f>
        <v>EDP+</v>
      </c>
      <c r="I2407" s="62" t="str">
        <f t="array" ref="I2407">IF(F2407&lt;&gt;"",INDEX(tb_MainDatabase[Size],MATCH(F2407,tb_MainDatabase[Link],0)),"")</f>
        <v>10 ml.</v>
      </c>
      <c r="J2407" s="65">
        <v>1.0</v>
      </c>
      <c r="K2407" s="57">
        <f t="array" ref="K2407">IF(F2407&lt;&gt;"",INDEX(tb_MainDatabase[ราคา],MATCH(F2407,tb_MainDatabase[Link],0)),"")*J2407</f>
        <v>650</v>
      </c>
      <c r="L2407" s="65">
        <v>50.0</v>
      </c>
      <c r="M2407" s="57">
        <f t="shared" si="2"/>
        <v>600</v>
      </c>
      <c r="N2407" s="75">
        <f t="shared" si="5"/>
        <v>600</v>
      </c>
      <c r="O2407" s="77" t="s">
        <v>133</v>
      </c>
      <c r="P2407" s="78">
        <v>46185.0</v>
      </c>
      <c r="Q2407" s="80">
        <v>0.6520833333333333</v>
      </c>
      <c r="R2407" s="84" t="str">
        <f t="shared" si="4"/>
        <v>1781253569091577338</v>
      </c>
      <c r="S2407" s="84"/>
      <c r="T2407" s="48" t="s">
        <v>67</v>
      </c>
    </row>
    <row r="2408" ht="22.5" customHeight="1">
      <c r="A2408" s="41" t="s">
        <v>1297</v>
      </c>
      <c r="B2408" s="44">
        <v>46185.0</v>
      </c>
      <c r="C2408" s="46" t="s">
        <v>1192</v>
      </c>
      <c r="D2408" s="48" t="s">
        <v>3721</v>
      </c>
      <c r="E2408" s="51">
        <v>2.02600000001097E14</v>
      </c>
      <c r="F2408" s="53" t="s">
        <v>94</v>
      </c>
      <c r="G2408" s="57">
        <f t="array" ref="G2408">IF(F2408&lt;&gt;"",INDEX(tb_MainDatabase[Barcode],MATCH(F2408,tb_MainDatabase[Link],0)),"")</f>
        <v>8857128012039</v>
      </c>
      <c r="H2408" s="62" t="str">
        <f t="array" ref="H2408">IF(F2408&lt;&gt;"",INDEX(tb_MainDatabase[Grand],MATCH(F2408,tb_MainDatabase[Link],0)),"")</f>
        <v>EDP</v>
      </c>
      <c r="I2408" s="62" t="str">
        <f t="array" ref="I2408">IF(F2408&lt;&gt;"",INDEX(tb_MainDatabase[Size],MATCH(F2408,tb_MainDatabase[Link],0)),"")</f>
        <v>10 ml.</v>
      </c>
      <c r="J2408" s="65">
        <v>1.0</v>
      </c>
      <c r="K2408" s="57">
        <f t="array" ref="K2408">IF(F2408&lt;&gt;"",INDEX(tb_MainDatabase[ราคา],MATCH(F2408,tb_MainDatabase[Link],0)),"")*J2408</f>
        <v>450</v>
      </c>
      <c r="L2408" s="65">
        <v>50.0</v>
      </c>
      <c r="M2408" s="57">
        <f t="shared" si="2"/>
        <v>400</v>
      </c>
      <c r="N2408" s="75">
        <f t="shared" si="5"/>
        <v>400</v>
      </c>
      <c r="O2408" s="77" t="s">
        <v>370</v>
      </c>
      <c r="P2408" s="78">
        <v>46185.0</v>
      </c>
      <c r="Q2408" s="80">
        <v>0.6548611111111111</v>
      </c>
      <c r="R2408" s="84" t="str">
        <f t="shared" si="4"/>
        <v>1781253827515218899</v>
      </c>
      <c r="S2408" s="48" t="s">
        <v>3719</v>
      </c>
      <c r="T2408" s="48" t="s">
        <v>61</v>
      </c>
    </row>
    <row r="2409" ht="22.5" customHeight="1">
      <c r="A2409" s="41" t="s">
        <v>1297</v>
      </c>
      <c r="B2409" s="44">
        <v>46185.0</v>
      </c>
      <c r="C2409" s="46" t="s">
        <v>1192</v>
      </c>
      <c r="D2409" s="48" t="s">
        <v>3722</v>
      </c>
      <c r="E2409" s="51">
        <v>2.02600000001098E14</v>
      </c>
      <c r="F2409" s="53" t="s">
        <v>124</v>
      </c>
      <c r="G2409" s="108">
        <f t="array" ref="G2409">IF(F2409&lt;&gt;"",INDEX(tb_MainDatabase[Barcode],MATCH(F2409,tb_MainDatabase[Link],0)),"")</f>
        <v>8857128012166</v>
      </c>
      <c r="H2409" s="62" t="str">
        <f t="array" ref="H2409">IF(F2409&lt;&gt;"",INDEX(tb_MainDatabase[Grand],MATCH(F2409,tb_MainDatabase[Link],0)),"")</f>
        <v>EDP</v>
      </c>
      <c r="I2409" s="62" t="str">
        <f t="array" ref="I2409">IF(F2409&lt;&gt;"",INDEX(tb_MainDatabase[Size],MATCH(F2409,tb_MainDatabase[Link],0)),"")</f>
        <v>10 ml.</v>
      </c>
      <c r="J2409" s="65">
        <v>1.0</v>
      </c>
      <c r="K2409" s="57">
        <f t="array" ref="K2409">IF(F2409&lt;&gt;"",INDEX(tb_MainDatabase[ราคา],MATCH(F2409,tb_MainDatabase[Link],0)),"")*J2409</f>
        <v>450</v>
      </c>
      <c r="L2409" s="65">
        <v>50.0</v>
      </c>
      <c r="M2409" s="57">
        <f t="shared" si="2"/>
        <v>400</v>
      </c>
      <c r="N2409" s="75">
        <f t="shared" si="5"/>
        <v>400</v>
      </c>
      <c r="O2409" s="77" t="s">
        <v>370</v>
      </c>
      <c r="P2409" s="78">
        <v>46185.0</v>
      </c>
      <c r="Q2409" s="80">
        <v>0.6583333333333333</v>
      </c>
      <c r="R2409" s="84" t="str">
        <f t="shared" si="4"/>
        <v>1781253996783184987</v>
      </c>
      <c r="S2409" s="48" t="s">
        <v>3719</v>
      </c>
      <c r="T2409" s="48" t="s">
        <v>61</v>
      </c>
    </row>
    <row r="2410" ht="22.5" customHeight="1">
      <c r="A2410" s="41" t="s">
        <v>1297</v>
      </c>
      <c r="B2410" s="44">
        <v>46185.0</v>
      </c>
      <c r="C2410" s="46" t="s">
        <v>1192</v>
      </c>
      <c r="D2410" s="48" t="s">
        <v>3723</v>
      </c>
      <c r="E2410" s="51">
        <v>2.02600000001099E14</v>
      </c>
      <c r="F2410" s="53" t="s">
        <v>945</v>
      </c>
      <c r="G2410" s="57">
        <f t="array" ref="G2410">IF(F2410&lt;&gt;"",INDEX(tb_MainDatabase[Barcode],MATCH(F2410,tb_MainDatabase[Link],0)),"")</f>
        <v>8857128012128</v>
      </c>
      <c r="H2410" s="62" t="str">
        <f t="array" ref="H2410">IF(F2410&lt;&gt;"",INDEX(tb_MainDatabase[Grand],MATCH(F2410,tb_MainDatabase[Link],0)),"")</f>
        <v>EDP</v>
      </c>
      <c r="I2410" s="62" t="str">
        <f t="array" ref="I2410">IF(F2410&lt;&gt;"",INDEX(tb_MainDatabase[Size],MATCH(F2410,tb_MainDatabase[Link],0)),"")</f>
        <v>10 ml.</v>
      </c>
      <c r="J2410" s="65">
        <v>1.0</v>
      </c>
      <c r="K2410" s="57">
        <f t="array" ref="K2410">IF(F2410&lt;&gt;"",INDEX(tb_MainDatabase[ราคา],MATCH(F2410,tb_MainDatabase[Link],0)),"")*J2410</f>
        <v>450</v>
      </c>
      <c r="L2410" s="65">
        <v>50.0</v>
      </c>
      <c r="M2410" s="57">
        <f t="shared" si="2"/>
        <v>400</v>
      </c>
      <c r="N2410" s="75">
        <f t="shared" si="5"/>
        <v>400</v>
      </c>
      <c r="O2410" s="77" t="s">
        <v>370</v>
      </c>
      <c r="P2410" s="78">
        <v>46185.0</v>
      </c>
      <c r="Q2410" s="80">
        <v>0.6770833333333334</v>
      </c>
      <c r="R2410" s="84" t="str">
        <f t="shared" si="4"/>
        <v>1781255683166312531</v>
      </c>
      <c r="S2410" s="48" t="s">
        <v>3719</v>
      </c>
      <c r="T2410" s="48" t="s">
        <v>67</v>
      </c>
    </row>
    <row r="2411" ht="22.5" customHeight="1">
      <c r="A2411" s="41" t="s">
        <v>1297</v>
      </c>
      <c r="B2411" s="44">
        <v>46185.0</v>
      </c>
      <c r="C2411" s="46" t="s">
        <v>1192</v>
      </c>
      <c r="D2411" s="48" t="s">
        <v>3724</v>
      </c>
      <c r="E2411" s="51">
        <v>2.026000000011E14</v>
      </c>
      <c r="F2411" s="53" t="s">
        <v>146</v>
      </c>
      <c r="G2411" s="57">
        <f t="array" ref="G2411">IF(F2411&lt;&gt;"",INDEX(tb_MainDatabase[Barcode],MATCH(F2411,tb_MainDatabase[Link],0)),"")</f>
        <v>8857128012026</v>
      </c>
      <c r="H2411" s="62" t="str">
        <f t="array" ref="H2411">IF(F2411&lt;&gt;"",INDEX(tb_MainDatabase[Grand],MATCH(F2411,tb_MainDatabase[Link],0)),"")</f>
        <v>EDP</v>
      </c>
      <c r="I2411" s="62" t="str">
        <f t="array" ref="I2411">IF(F2411&lt;&gt;"",INDEX(tb_MainDatabase[Size],MATCH(F2411,tb_MainDatabase[Link],0)),"")</f>
        <v>10 ml.</v>
      </c>
      <c r="J2411" s="65">
        <v>1.0</v>
      </c>
      <c r="K2411" s="57">
        <f t="array" ref="K2411">IF(F2411&lt;&gt;"",INDEX(tb_MainDatabase[ราคา],MATCH(F2411,tb_MainDatabase[Link],0)),"")*J2411</f>
        <v>450</v>
      </c>
      <c r="L2411" s="65">
        <v>50.0</v>
      </c>
      <c r="M2411" s="57">
        <f t="shared" si="2"/>
        <v>400</v>
      </c>
      <c r="N2411" s="75">
        <f t="shared" si="5"/>
        <v>400</v>
      </c>
      <c r="O2411" s="77" t="s">
        <v>60</v>
      </c>
      <c r="P2411" s="78">
        <v>46185.0</v>
      </c>
      <c r="Q2411" s="80">
        <v>0.7319444444444444</v>
      </c>
      <c r="R2411" s="84" t="str">
        <f t="shared" si="4"/>
        <v>1781260418817602908</v>
      </c>
      <c r="S2411" s="84"/>
      <c r="T2411" s="48" t="s">
        <v>67</v>
      </c>
    </row>
    <row r="2412" ht="22.5" customHeight="1">
      <c r="A2412" s="41" t="s">
        <v>1297</v>
      </c>
      <c r="B2412" s="44">
        <v>46185.0</v>
      </c>
      <c r="C2412" s="46" t="s">
        <v>1192</v>
      </c>
      <c r="D2412" s="48" t="s">
        <v>3725</v>
      </c>
      <c r="E2412" s="51">
        <v>2.02600000001101E14</v>
      </c>
      <c r="F2412" s="53" t="s">
        <v>69</v>
      </c>
      <c r="G2412" s="57">
        <f t="array" ref="G2412">IF(F2412&lt;&gt;"",INDEX(tb_MainDatabase[Barcode],MATCH(F2412,tb_MainDatabase[Link],0)),"")</f>
        <v>8857128012022</v>
      </c>
      <c r="H2412" s="62" t="str">
        <f t="array" ref="H2412">IF(F2412&lt;&gt;"",INDEX(tb_MainDatabase[Grand],MATCH(F2412,tb_MainDatabase[Link],0)),"")</f>
        <v>EDP</v>
      </c>
      <c r="I2412" s="62" t="str">
        <f t="array" ref="I2412">IF(F2412&lt;&gt;"",INDEX(tb_MainDatabase[Size],MATCH(F2412,tb_MainDatabase[Link],0)),"")</f>
        <v>30 ml.</v>
      </c>
      <c r="J2412" s="65">
        <v>1.0</v>
      </c>
      <c r="K2412" s="57">
        <f t="array" ref="K2412">IF(F2412&lt;&gt;"",INDEX(tb_MainDatabase[ราคา],MATCH(F2412,tb_MainDatabase[Link],0)),"")*J2412</f>
        <v>1290</v>
      </c>
      <c r="L2412" s="65">
        <v>100.0</v>
      </c>
      <c r="M2412" s="57">
        <f t="shared" si="2"/>
        <v>1190</v>
      </c>
      <c r="N2412" s="75">
        <f t="shared" si="5"/>
        <v>1190</v>
      </c>
      <c r="O2412" s="77" t="s">
        <v>133</v>
      </c>
      <c r="P2412" s="78">
        <v>46185.0</v>
      </c>
      <c r="Q2412" s="80">
        <v>0.8715277777777778</v>
      </c>
      <c r="R2412" s="84" t="str">
        <f t="shared" si="4"/>
        <v>1781272495585803046</v>
      </c>
      <c r="S2412" s="84"/>
      <c r="T2412" s="48" t="s">
        <v>67</v>
      </c>
    </row>
    <row r="2413" ht="22.5" customHeight="1">
      <c r="A2413" s="41" t="s">
        <v>1297</v>
      </c>
      <c r="B2413" s="44">
        <v>46185.0</v>
      </c>
      <c r="C2413" s="46" t="s">
        <v>1192</v>
      </c>
      <c r="D2413" s="48" t="s">
        <v>3725</v>
      </c>
      <c r="E2413" s="51">
        <v>2.02600000001101E14</v>
      </c>
      <c r="F2413" s="53" t="s">
        <v>3703</v>
      </c>
      <c r="G2413" s="57">
        <f t="array" ref="G2413">IF(F2413&lt;&gt;"",INDEX(tb_MainDatabase[Barcode],MATCH(F2413,tb_MainDatabase[Link],0)),"")</f>
        <v>8857128012045</v>
      </c>
      <c r="H2413" s="62" t="str">
        <f t="array" ref="H2413">IF(F2413&lt;&gt;"",INDEX(tb_MainDatabase[Grand],MATCH(F2413,tb_MainDatabase[Link],0)),"")</f>
        <v>EDP</v>
      </c>
      <c r="I2413" s="62" t="str">
        <f t="array" ref="I2413">IF(F2413&lt;&gt;"",INDEX(tb_MainDatabase[Size],MATCH(F2413,tb_MainDatabase[Link],0)),"")</f>
        <v>4 ml.</v>
      </c>
      <c r="J2413" s="65">
        <v>1.0</v>
      </c>
      <c r="K2413" s="57">
        <f t="array" ref="K2413">IF(F2413&lt;&gt;"",INDEX(tb_MainDatabase[ราคา],MATCH(F2413,tb_MainDatabase[Link],0)),"")*J2413</f>
        <v>179</v>
      </c>
      <c r="L2413" s="65">
        <v>179.0</v>
      </c>
      <c r="M2413" s="57">
        <f t="shared" si="2"/>
        <v>0</v>
      </c>
      <c r="N2413" s="75">
        <f t="shared" si="5"/>
        <v>0</v>
      </c>
      <c r="O2413" s="77"/>
      <c r="P2413" s="107"/>
      <c r="Q2413" s="80"/>
      <c r="R2413" s="84">
        <f t="shared" si="4"/>
        <v>0</v>
      </c>
      <c r="S2413" s="84"/>
      <c r="T2413" s="84"/>
    </row>
    <row r="2414" ht="22.5" customHeight="1">
      <c r="A2414" s="41" t="s">
        <v>1297</v>
      </c>
      <c r="B2414" s="44">
        <v>46186.0</v>
      </c>
      <c r="C2414" s="46" t="s">
        <v>1667</v>
      </c>
      <c r="D2414" s="48" t="s">
        <v>3726</v>
      </c>
      <c r="E2414" s="51">
        <v>2.02600000001102E14</v>
      </c>
      <c r="F2414" s="53" t="s">
        <v>64</v>
      </c>
      <c r="G2414" s="57">
        <f t="array" ref="G2414">IF(F2414&lt;&gt;"",INDEX(tb_MainDatabase[Barcode],MATCH(F2414,tb_MainDatabase[Link],0)),"")</f>
        <v>8857128011836</v>
      </c>
      <c r="H2414" s="62" t="str">
        <f t="array" ref="H2414">IF(F2414&lt;&gt;"",INDEX(tb_MainDatabase[Grand],MATCH(F2414,tb_MainDatabase[Link],0)),"")</f>
        <v>EDP</v>
      </c>
      <c r="I2414" s="62" t="str">
        <f t="array" ref="I2414">IF(F2414&lt;&gt;"",INDEX(tb_MainDatabase[Size],MATCH(F2414,tb_MainDatabase[Link],0)),"")</f>
        <v>30 ml.</v>
      </c>
      <c r="J2414" s="65">
        <v>1.0</v>
      </c>
      <c r="K2414" s="57">
        <f t="array" ref="K2414">IF(F2414&lt;&gt;"",INDEX(tb_MainDatabase[ราคา],MATCH(F2414,tb_MainDatabase[Link],0)),"")*J2414</f>
        <v>1290</v>
      </c>
      <c r="L2414" s="65">
        <v>100.0</v>
      </c>
      <c r="M2414" s="57">
        <f t="shared" si="2"/>
        <v>1190</v>
      </c>
      <c r="N2414" s="75">
        <f t="shared" si="5"/>
        <v>1190</v>
      </c>
      <c r="O2414" s="77" t="s">
        <v>133</v>
      </c>
      <c r="P2414" s="78">
        <v>46186.0</v>
      </c>
      <c r="Q2414" s="80">
        <v>0.5263888888888889</v>
      </c>
      <c r="R2414" s="84" t="str">
        <f t="shared" si="4"/>
        <v>1781320468690945609</v>
      </c>
      <c r="S2414" s="84"/>
      <c r="T2414" s="48" t="s">
        <v>67</v>
      </c>
    </row>
    <row r="2415" ht="22.5" customHeight="1">
      <c r="A2415" s="41" t="s">
        <v>1297</v>
      </c>
      <c r="B2415" s="44">
        <v>46186.0</v>
      </c>
      <c r="C2415" s="46" t="s">
        <v>1667</v>
      </c>
      <c r="D2415" s="48" t="s">
        <v>3726</v>
      </c>
      <c r="E2415" s="51">
        <v>2.02600000001102E14</v>
      </c>
      <c r="F2415" s="53" t="s">
        <v>859</v>
      </c>
      <c r="G2415" s="57">
        <f t="array" ref="G2415">IF(F2415&lt;&gt;"",INDEX(tb_MainDatabase[Barcode],MATCH(F2415,tb_MainDatabase[Link],0)),"")</f>
        <v>8857128012044</v>
      </c>
      <c r="H2415" s="62" t="str">
        <f t="array" ref="H2415">IF(F2415&lt;&gt;"",INDEX(tb_MainDatabase[Grand],MATCH(F2415,tb_MainDatabase[Link],0)),"")</f>
        <v>EDP</v>
      </c>
      <c r="I2415" s="62" t="str">
        <f t="array" ref="I2415">IF(F2415&lt;&gt;"",INDEX(tb_MainDatabase[Size],MATCH(F2415,tb_MainDatabase[Link],0)),"")</f>
        <v>4 ml.</v>
      </c>
      <c r="J2415" s="65">
        <v>1.0</v>
      </c>
      <c r="K2415" s="57">
        <f t="array" ref="K2415">IF(F2415&lt;&gt;"",INDEX(tb_MainDatabase[ราคา],MATCH(F2415,tb_MainDatabase[Link],0)),"")*J2415</f>
        <v>179</v>
      </c>
      <c r="L2415" s="65">
        <v>179.0</v>
      </c>
      <c r="M2415" s="57">
        <f t="shared" si="2"/>
        <v>0</v>
      </c>
      <c r="N2415" s="75">
        <f t="shared" si="5"/>
        <v>0</v>
      </c>
      <c r="O2415" s="77"/>
      <c r="P2415" s="107"/>
      <c r="Q2415" s="80"/>
      <c r="R2415" s="84">
        <f t="shared" si="4"/>
        <v>0</v>
      </c>
      <c r="S2415" s="84"/>
      <c r="T2415" s="84"/>
    </row>
    <row r="2416" ht="22.5" customHeight="1">
      <c r="A2416" s="41" t="s">
        <v>1297</v>
      </c>
      <c r="B2416" s="44">
        <v>46186.0</v>
      </c>
      <c r="C2416" s="46" t="s">
        <v>1667</v>
      </c>
      <c r="D2416" s="48" t="s">
        <v>3727</v>
      </c>
      <c r="E2416" s="51">
        <v>2.02600000001103E14</v>
      </c>
      <c r="F2416" s="53" t="s">
        <v>165</v>
      </c>
      <c r="G2416" s="57">
        <f t="array" ref="G2416">IF(F2416&lt;&gt;"",INDEX(tb_MainDatabase[Barcode],MATCH(F2416,tb_MainDatabase[Link],0)),"")</f>
        <v>8857128012018</v>
      </c>
      <c r="H2416" s="62" t="str">
        <f t="array" ref="H2416">IF(F2416&lt;&gt;"",INDEX(tb_MainDatabase[Grand],MATCH(F2416,tb_MainDatabase[Link],0)),"")</f>
        <v>EDP</v>
      </c>
      <c r="I2416" s="62" t="str">
        <f t="array" ref="I2416">IF(F2416&lt;&gt;"",INDEX(tb_MainDatabase[Size],MATCH(F2416,tb_MainDatabase[Link],0)),"")</f>
        <v>50 ml.</v>
      </c>
      <c r="J2416" s="65">
        <v>1.0</v>
      </c>
      <c r="K2416" s="57">
        <f t="array" ref="K2416">IF(F2416&lt;&gt;"",INDEX(tb_MainDatabase[ราคา],MATCH(F2416,tb_MainDatabase[Link],0)),"")*J2416</f>
        <v>1890</v>
      </c>
      <c r="L2416" s="65">
        <v>200.0</v>
      </c>
      <c r="M2416" s="57">
        <f t="shared" si="2"/>
        <v>1690</v>
      </c>
      <c r="N2416" s="75">
        <f t="shared" si="5"/>
        <v>1690</v>
      </c>
      <c r="O2416" s="77" t="s">
        <v>370</v>
      </c>
      <c r="P2416" s="78">
        <v>46186.0</v>
      </c>
      <c r="Q2416" s="80">
        <v>0.5659722222222222</v>
      </c>
      <c r="R2416" s="84" t="str">
        <f t="shared" si="4"/>
        <v>1781333523577840089</v>
      </c>
      <c r="S2416" s="48" t="s">
        <v>3728</v>
      </c>
      <c r="T2416" s="48" t="s">
        <v>61</v>
      </c>
    </row>
    <row r="2417" ht="22.5" customHeight="1">
      <c r="A2417" s="41" t="s">
        <v>1297</v>
      </c>
      <c r="B2417" s="44">
        <v>46186.0</v>
      </c>
      <c r="C2417" s="46" t="s">
        <v>1667</v>
      </c>
      <c r="D2417" s="48" t="s">
        <v>3727</v>
      </c>
      <c r="E2417" s="51">
        <v>2.02600000001103E14</v>
      </c>
      <c r="F2417" s="53" t="s">
        <v>77</v>
      </c>
      <c r="G2417" s="57">
        <f t="array" ref="G2417">IF(F2417&lt;&gt;"",INDEX(tb_MainDatabase[Barcode],MATCH(F2417,tb_MainDatabase[Link],0)),"")</f>
        <v>8857128012030</v>
      </c>
      <c r="H2417" s="62" t="str">
        <f t="array" ref="H2417">IF(F2417&lt;&gt;"",INDEX(tb_MainDatabase[Grand],MATCH(F2417,tb_MainDatabase[Link],0)),"")</f>
        <v>EDP</v>
      </c>
      <c r="I2417" s="62" t="str">
        <f t="array" ref="I2417">IF(F2417&lt;&gt;"",INDEX(tb_MainDatabase[Size],MATCH(F2417,tb_MainDatabase[Link],0)),"")</f>
        <v>10 ml.</v>
      </c>
      <c r="J2417" s="65">
        <v>1.0</v>
      </c>
      <c r="K2417" s="57">
        <f t="array" ref="K2417">IF(F2417&lt;&gt;"",INDEX(tb_MainDatabase[ราคา],MATCH(F2417,tb_MainDatabase[Link],0)),"")*J2417</f>
        <v>450</v>
      </c>
      <c r="L2417" s="65">
        <v>450.0</v>
      </c>
      <c r="M2417" s="57">
        <f t="shared" si="2"/>
        <v>0</v>
      </c>
      <c r="N2417" s="75">
        <f t="shared" si="5"/>
        <v>0</v>
      </c>
      <c r="O2417" s="77"/>
      <c r="P2417" s="107"/>
      <c r="Q2417" s="80"/>
      <c r="R2417" s="84">
        <f t="shared" si="4"/>
        <v>0</v>
      </c>
      <c r="S2417" s="84"/>
      <c r="T2417" s="84"/>
    </row>
    <row r="2418" ht="22.5" customHeight="1">
      <c r="A2418" s="41" t="s">
        <v>1297</v>
      </c>
      <c r="B2418" s="44">
        <v>46186.0</v>
      </c>
      <c r="C2418" s="46" t="s">
        <v>1667</v>
      </c>
      <c r="D2418" s="48" t="s">
        <v>3729</v>
      </c>
      <c r="E2418" s="51">
        <v>2.02600000001104E14</v>
      </c>
      <c r="F2418" s="53" t="s">
        <v>132</v>
      </c>
      <c r="G2418" s="108">
        <f t="array" ref="G2418">IF(F2418&lt;&gt;"",INDEX(tb_MainDatabase[Barcode],MATCH(F2418,tb_MainDatabase[Link],0)),"")</f>
        <v>8857128011621</v>
      </c>
      <c r="H2418" s="62" t="str">
        <f t="array" ref="H2418">IF(F2418&lt;&gt;"",INDEX(tb_MainDatabase[Grand],MATCH(F2418,tb_MainDatabase[Link],0)),"")</f>
        <v>EDP</v>
      </c>
      <c r="I2418" s="62" t="str">
        <f t="array" ref="I2418">IF(F2418&lt;&gt;"",INDEX(tb_MainDatabase[Size],MATCH(F2418,tb_MainDatabase[Link],0)),"")</f>
        <v>50 ml.</v>
      </c>
      <c r="J2418" s="65">
        <v>1.0</v>
      </c>
      <c r="K2418" s="57">
        <f t="array" ref="K2418">IF(F2418&lt;&gt;"",INDEX(tb_MainDatabase[ราคา],MATCH(F2418,tb_MainDatabase[Link],0)),"")*J2418</f>
        <v>1890</v>
      </c>
      <c r="L2418" s="65">
        <v>200.0</v>
      </c>
      <c r="M2418" s="57">
        <f t="shared" si="2"/>
        <v>1690</v>
      </c>
      <c r="N2418" s="75">
        <f t="shared" si="5"/>
        <v>4070</v>
      </c>
      <c r="O2418" s="77" t="s">
        <v>1043</v>
      </c>
      <c r="P2418" s="78">
        <v>46186.0</v>
      </c>
      <c r="Q2418" s="80">
        <v>0.5826388888888889</v>
      </c>
      <c r="R2418" s="84" t="str">
        <f t="shared" si="4"/>
        <v>1781333741057173175</v>
      </c>
      <c r="S2418" s="48"/>
      <c r="T2418" s="48" t="s">
        <v>67</v>
      </c>
    </row>
    <row r="2419" ht="22.5" customHeight="1">
      <c r="A2419" s="41" t="s">
        <v>1297</v>
      </c>
      <c r="B2419" s="44">
        <v>46186.0</v>
      </c>
      <c r="C2419" s="46" t="s">
        <v>1667</v>
      </c>
      <c r="D2419" s="48" t="s">
        <v>3729</v>
      </c>
      <c r="E2419" s="51">
        <v>2.02600000001104E14</v>
      </c>
      <c r="F2419" s="53" t="s">
        <v>451</v>
      </c>
      <c r="G2419" s="57">
        <f t="array" ref="G2419">IF(F2419&lt;&gt;"",INDEX(tb_MainDatabase[Barcode],MATCH(F2419,tb_MainDatabase[Link],0)),"")</f>
        <v>8857128011867</v>
      </c>
      <c r="H2419" s="62" t="str">
        <f t="array" ref="H2419">IF(F2419&lt;&gt;"",INDEX(tb_MainDatabase[Grand],MATCH(F2419,tb_MainDatabase[Link],0)),"")</f>
        <v>EDP</v>
      </c>
      <c r="I2419" s="62" t="str">
        <f t="array" ref="I2419">IF(F2419&lt;&gt;"",INDEX(tb_MainDatabase[Size],MATCH(F2419,tb_MainDatabase[Link],0)),"")</f>
        <v>30 ml.</v>
      </c>
      <c r="J2419" s="65">
        <v>1.0</v>
      </c>
      <c r="K2419" s="57">
        <f t="array" ref="K2419">IF(F2419&lt;&gt;"",INDEX(tb_MainDatabase[ราคา],MATCH(F2419,tb_MainDatabase[Link],0)),"")*J2419</f>
        <v>1290</v>
      </c>
      <c r="L2419" s="65">
        <v>100.0</v>
      </c>
      <c r="M2419" s="57">
        <f t="shared" si="2"/>
        <v>1190</v>
      </c>
      <c r="N2419" s="75">
        <f t="shared" si="5"/>
        <v>0</v>
      </c>
      <c r="O2419" s="77"/>
      <c r="P2419" s="107"/>
      <c r="Q2419" s="80"/>
      <c r="R2419" s="84">
        <f t="shared" si="4"/>
        <v>0</v>
      </c>
      <c r="S2419" s="84"/>
      <c r="T2419" s="84"/>
    </row>
    <row r="2420" ht="22.5" customHeight="1">
      <c r="A2420" s="41" t="s">
        <v>1297</v>
      </c>
      <c r="B2420" s="44">
        <v>46186.0</v>
      </c>
      <c r="C2420" s="46" t="s">
        <v>1667</v>
      </c>
      <c r="D2420" s="48" t="s">
        <v>3729</v>
      </c>
      <c r="E2420" s="51">
        <v>2.02600000001104E14</v>
      </c>
      <c r="F2420" s="53" t="s">
        <v>407</v>
      </c>
      <c r="G2420" s="57">
        <f t="array" ref="G2420">IF(F2420&lt;&gt;"",INDEX(tb_MainDatabase[Barcode],MATCH(F2420,tb_MainDatabase[Link],0)),"")</f>
        <v>8857128011997</v>
      </c>
      <c r="H2420" s="62" t="str">
        <f t="array" ref="H2420">IF(F2420&lt;&gt;"",INDEX(tb_MainDatabase[Grand],MATCH(F2420,tb_MainDatabase[Link],0)),"")</f>
        <v>EDP</v>
      </c>
      <c r="I2420" s="62" t="str">
        <f t="array" ref="I2420">IF(F2420&lt;&gt;"",INDEX(tb_MainDatabase[Size],MATCH(F2420,tb_MainDatabase[Link],0)),"")</f>
        <v>30 ml.</v>
      </c>
      <c r="J2420" s="65">
        <v>1.0</v>
      </c>
      <c r="K2420" s="57">
        <f t="array" ref="K2420">IF(F2420&lt;&gt;"",INDEX(tb_MainDatabase[ราคา],MATCH(F2420,tb_MainDatabase[Link],0)),"")*J2420</f>
        <v>1290</v>
      </c>
      <c r="L2420" s="65">
        <v>100.0</v>
      </c>
      <c r="M2420" s="57">
        <f t="shared" si="2"/>
        <v>1190</v>
      </c>
      <c r="N2420" s="75">
        <f t="shared" si="5"/>
        <v>0</v>
      </c>
      <c r="O2420" s="77"/>
      <c r="P2420" s="107"/>
      <c r="Q2420" s="80"/>
      <c r="R2420" s="84">
        <f t="shared" si="4"/>
        <v>0</v>
      </c>
      <c r="S2420" s="84"/>
      <c r="T2420" s="84"/>
    </row>
    <row r="2421" ht="22.5" customHeight="1">
      <c r="A2421" s="41" t="s">
        <v>1297</v>
      </c>
      <c r="B2421" s="44">
        <v>46186.0</v>
      </c>
      <c r="C2421" s="46" t="s">
        <v>1667</v>
      </c>
      <c r="D2421" s="48" t="s">
        <v>3729</v>
      </c>
      <c r="E2421" s="51">
        <v>2.02600000001104E14</v>
      </c>
      <c r="F2421" s="53" t="s">
        <v>124</v>
      </c>
      <c r="G2421" s="108">
        <f t="array" ref="G2421">IF(F2421&lt;&gt;"",INDEX(tb_MainDatabase[Barcode],MATCH(F2421,tb_MainDatabase[Link],0)),"")</f>
        <v>8857128012166</v>
      </c>
      <c r="H2421" s="62" t="str">
        <f t="array" ref="H2421">IF(F2421&lt;&gt;"",INDEX(tb_MainDatabase[Grand],MATCH(F2421,tb_MainDatabase[Link],0)),"")</f>
        <v>EDP</v>
      </c>
      <c r="I2421" s="62" t="str">
        <f t="array" ref="I2421">IF(F2421&lt;&gt;"",INDEX(tb_MainDatabase[Size],MATCH(F2421,tb_MainDatabase[Link],0)),"")</f>
        <v>10 ml.</v>
      </c>
      <c r="J2421" s="65">
        <v>2.0</v>
      </c>
      <c r="K2421" s="57">
        <f t="array" ref="K2421">IF(F2421&lt;&gt;"",INDEX(tb_MainDatabase[ราคา],MATCH(F2421,tb_MainDatabase[Link],0)),"")*J2421</f>
        <v>900</v>
      </c>
      <c r="L2421" s="65">
        <v>450.0</v>
      </c>
      <c r="M2421" s="57">
        <f t="shared" si="2"/>
        <v>0</v>
      </c>
      <c r="N2421" s="75">
        <f t="shared" si="5"/>
        <v>0</v>
      </c>
      <c r="O2421" s="77"/>
      <c r="P2421" s="107"/>
      <c r="Q2421" s="80"/>
      <c r="R2421" s="84">
        <f t="shared" si="4"/>
        <v>0</v>
      </c>
      <c r="S2421" s="84"/>
      <c r="T2421" s="84"/>
    </row>
    <row r="2422" ht="22.5" customHeight="1">
      <c r="A2422" s="41" t="s">
        <v>1297</v>
      </c>
      <c r="B2422" s="44">
        <v>46186.0</v>
      </c>
      <c r="C2422" s="46" t="s">
        <v>1667</v>
      </c>
      <c r="D2422" s="48" t="s">
        <v>3730</v>
      </c>
      <c r="E2422" s="51">
        <v>2.02600000001105E14</v>
      </c>
      <c r="F2422" s="53" t="s">
        <v>451</v>
      </c>
      <c r="G2422" s="57">
        <f t="array" ref="G2422">IF(F2422&lt;&gt;"",INDEX(tb_MainDatabase[Barcode],MATCH(F2422,tb_MainDatabase[Link],0)),"")</f>
        <v>8857128011867</v>
      </c>
      <c r="H2422" s="62" t="str">
        <f t="array" ref="H2422">IF(F2422&lt;&gt;"",INDEX(tb_MainDatabase[Grand],MATCH(F2422,tb_MainDatabase[Link],0)),"")</f>
        <v>EDP</v>
      </c>
      <c r="I2422" s="62" t="str">
        <f t="array" ref="I2422">IF(F2422&lt;&gt;"",INDEX(tb_MainDatabase[Size],MATCH(F2422,tb_MainDatabase[Link],0)),"")</f>
        <v>30 ml.</v>
      </c>
      <c r="J2422" s="65">
        <v>1.0</v>
      </c>
      <c r="K2422" s="57">
        <f t="array" ref="K2422">IF(F2422&lt;&gt;"",INDEX(tb_MainDatabase[ราคา],MATCH(F2422,tb_MainDatabase[Link],0)),"")*J2422</f>
        <v>1290</v>
      </c>
      <c r="L2422" s="65">
        <v>100.0</v>
      </c>
      <c r="M2422" s="57">
        <f t="shared" si="2"/>
        <v>1190</v>
      </c>
      <c r="N2422" s="75">
        <f t="shared" si="5"/>
        <v>1190</v>
      </c>
      <c r="O2422" s="77" t="s">
        <v>370</v>
      </c>
      <c r="P2422" s="78">
        <v>46186.0</v>
      </c>
      <c r="Q2422" s="80">
        <v>0.6847222222222222</v>
      </c>
      <c r="R2422" s="84" t="str">
        <f t="shared" si="4"/>
        <v>1781342715000260168</v>
      </c>
      <c r="S2422" s="48" t="s">
        <v>3728</v>
      </c>
      <c r="T2422" s="48" t="s">
        <v>61</v>
      </c>
    </row>
    <row r="2423" ht="22.5" customHeight="1">
      <c r="A2423" s="41" t="s">
        <v>1297</v>
      </c>
      <c r="B2423" s="44">
        <v>46186.0</v>
      </c>
      <c r="C2423" s="46" t="s">
        <v>1667</v>
      </c>
      <c r="D2423" s="48" t="s">
        <v>3730</v>
      </c>
      <c r="E2423" s="51">
        <v>2.02600000001105E14</v>
      </c>
      <c r="F2423" s="53" t="s">
        <v>3395</v>
      </c>
      <c r="G2423" s="108">
        <f t="array" ref="G2423">IF(F2423&lt;&gt;"",INDEX(tb_MainDatabase[Barcode],MATCH(F2423,tb_MainDatabase[Link],0)),"")</f>
        <v>8857128012161</v>
      </c>
      <c r="H2423" s="62" t="str">
        <f t="array" ref="H2423">IF(F2423&lt;&gt;"",INDEX(tb_MainDatabase[Grand],MATCH(F2423,tb_MainDatabase[Link],0)),"")</f>
        <v>EDP</v>
      </c>
      <c r="I2423" s="62" t="str">
        <f t="array" ref="I2423">IF(F2423&lt;&gt;"",INDEX(tb_MainDatabase[Size],MATCH(F2423,tb_MainDatabase[Link],0)),"")</f>
        <v>4 ml.</v>
      </c>
      <c r="J2423" s="65">
        <v>1.0</v>
      </c>
      <c r="K2423" s="57">
        <f t="array" ref="K2423">IF(F2423&lt;&gt;"",INDEX(tb_MainDatabase[ราคา],MATCH(F2423,tb_MainDatabase[Link],0)),"")*J2423</f>
        <v>179</v>
      </c>
      <c r="L2423" s="65">
        <v>179.0</v>
      </c>
      <c r="M2423" s="57">
        <f t="shared" si="2"/>
        <v>0</v>
      </c>
      <c r="N2423" s="75">
        <f t="shared" si="5"/>
        <v>0</v>
      </c>
      <c r="O2423" s="77"/>
      <c r="P2423" s="107"/>
      <c r="Q2423" s="80"/>
      <c r="R2423" s="84">
        <f t="shared" si="4"/>
        <v>0</v>
      </c>
      <c r="S2423" s="84"/>
      <c r="T2423" s="84"/>
    </row>
    <row r="2424" ht="22.5" customHeight="1">
      <c r="A2424" s="41" t="s">
        <v>1297</v>
      </c>
      <c r="B2424" s="44">
        <v>46186.0</v>
      </c>
      <c r="C2424" s="46" t="s">
        <v>1667</v>
      </c>
      <c r="D2424" s="48" t="s">
        <v>3731</v>
      </c>
      <c r="E2424" s="51">
        <v>2.02600000001106E14</v>
      </c>
      <c r="F2424" s="53" t="s">
        <v>590</v>
      </c>
      <c r="G2424" s="108">
        <f t="array" ref="G2424">IF(F2424&lt;&gt;"",INDEX(tb_MainDatabase[Barcode],MATCH(F2424,tb_MainDatabase[Link],0)),"")</f>
        <v>8857128011577</v>
      </c>
      <c r="H2424" s="62" t="str">
        <f t="array" ref="H2424">IF(F2424&lt;&gt;"",INDEX(tb_MainDatabase[Grand],MATCH(F2424,tb_MainDatabase[Link],0)),"")</f>
        <v>EDP</v>
      </c>
      <c r="I2424" s="62" t="str">
        <f t="array" ref="I2424">IF(F2424&lt;&gt;"",INDEX(tb_MainDatabase[Size],MATCH(F2424,tb_MainDatabase[Link],0)),"")</f>
        <v>50 ml.</v>
      </c>
      <c r="J2424" s="65">
        <v>1.0</v>
      </c>
      <c r="K2424" s="57">
        <f t="array" ref="K2424">IF(F2424&lt;&gt;"",INDEX(tb_MainDatabase[ราคา],MATCH(F2424,tb_MainDatabase[Link],0)),"")*J2424</f>
        <v>1890</v>
      </c>
      <c r="L2424" s="65">
        <v>200.0</v>
      </c>
      <c r="M2424" s="57">
        <f t="shared" si="2"/>
        <v>1690</v>
      </c>
      <c r="N2424" s="75">
        <f t="shared" si="5"/>
        <v>1690</v>
      </c>
      <c r="O2424" s="77" t="s">
        <v>370</v>
      </c>
      <c r="P2424" s="78">
        <v>46186.0</v>
      </c>
      <c r="Q2424" s="80">
        <v>0.7361111111111112</v>
      </c>
      <c r="R2424" s="84" t="str">
        <f t="shared" si="4"/>
        <v>1781347128373133585</v>
      </c>
      <c r="S2424" s="48" t="s">
        <v>3728</v>
      </c>
      <c r="T2424" s="48" t="s">
        <v>61</v>
      </c>
    </row>
    <row r="2425" ht="22.5" customHeight="1">
      <c r="A2425" s="41" t="s">
        <v>1297</v>
      </c>
      <c r="B2425" s="44">
        <v>46186.0</v>
      </c>
      <c r="C2425" s="46" t="s">
        <v>1667</v>
      </c>
      <c r="D2425" s="48" t="s">
        <v>3731</v>
      </c>
      <c r="E2425" s="51">
        <v>2.02600000001106E14</v>
      </c>
      <c r="F2425" s="53" t="s">
        <v>124</v>
      </c>
      <c r="G2425" s="108">
        <f t="array" ref="G2425">IF(F2425&lt;&gt;"",INDEX(tb_MainDatabase[Barcode],MATCH(F2425,tb_MainDatabase[Link],0)),"")</f>
        <v>8857128012166</v>
      </c>
      <c r="H2425" s="62" t="str">
        <f t="array" ref="H2425">IF(F2425&lt;&gt;"",INDEX(tb_MainDatabase[Grand],MATCH(F2425,tb_MainDatabase[Link],0)),"")</f>
        <v>EDP</v>
      </c>
      <c r="I2425" s="62" t="str">
        <f t="array" ref="I2425">IF(F2425&lt;&gt;"",INDEX(tb_MainDatabase[Size],MATCH(F2425,tb_MainDatabase[Link],0)),"")</f>
        <v>10 ml.</v>
      </c>
      <c r="J2425" s="65">
        <v>1.0</v>
      </c>
      <c r="K2425" s="57">
        <f t="array" ref="K2425">IF(F2425&lt;&gt;"",INDEX(tb_MainDatabase[ราคา],MATCH(F2425,tb_MainDatabase[Link],0)),"")*J2425</f>
        <v>450</v>
      </c>
      <c r="L2425" s="65">
        <v>450.0</v>
      </c>
      <c r="M2425" s="57">
        <f t="shared" si="2"/>
        <v>0</v>
      </c>
      <c r="N2425" s="75">
        <f t="shared" si="5"/>
        <v>0</v>
      </c>
      <c r="O2425" s="77"/>
      <c r="P2425" s="107"/>
      <c r="Q2425" s="80"/>
      <c r="R2425" s="84">
        <f t="shared" si="4"/>
        <v>0</v>
      </c>
      <c r="S2425" s="84"/>
      <c r="T2425" s="84"/>
    </row>
    <row r="2426" ht="22.5" customHeight="1">
      <c r="A2426" s="41" t="s">
        <v>1297</v>
      </c>
      <c r="B2426" s="44">
        <v>46186.0</v>
      </c>
      <c r="C2426" s="46" t="s">
        <v>1667</v>
      </c>
      <c r="D2426" s="48" t="s">
        <v>3732</v>
      </c>
      <c r="E2426" s="51">
        <v>2.02600000001107E14</v>
      </c>
      <c r="F2426" s="53" t="s">
        <v>141</v>
      </c>
      <c r="G2426" s="57">
        <f t="array" ref="G2426">IF(F2426&lt;&gt;"",INDEX(tb_MainDatabase[Barcode],MATCH(F2426,tb_MainDatabase[Link],0)),"")</f>
        <v>8857128012037</v>
      </c>
      <c r="H2426" s="62" t="str">
        <f t="array" ref="H2426">IF(F2426&lt;&gt;"",INDEX(tb_MainDatabase[Grand],MATCH(F2426,tb_MainDatabase[Link],0)),"")</f>
        <v>EDP</v>
      </c>
      <c r="I2426" s="62" t="str">
        <f t="array" ref="I2426">IF(F2426&lt;&gt;"",INDEX(tb_MainDatabase[Size],MATCH(F2426,tb_MainDatabase[Link],0)),"")</f>
        <v>10 ml.</v>
      </c>
      <c r="J2426" s="65">
        <v>1.0</v>
      </c>
      <c r="K2426" s="57">
        <f t="array" ref="K2426">IF(F2426&lt;&gt;"",INDEX(tb_MainDatabase[ราคา],MATCH(F2426,tb_MainDatabase[Link],0)),"")*J2426</f>
        <v>450</v>
      </c>
      <c r="L2426" s="65">
        <v>50.0</v>
      </c>
      <c r="M2426" s="57">
        <f t="shared" si="2"/>
        <v>400</v>
      </c>
      <c r="N2426" s="75">
        <f t="shared" si="5"/>
        <v>400</v>
      </c>
      <c r="O2426" s="77" t="s">
        <v>1043</v>
      </c>
      <c r="P2426" s="78">
        <v>46186.0</v>
      </c>
      <c r="Q2426" s="80">
        <v>0.8743055555555556</v>
      </c>
      <c r="R2426" s="84" t="str">
        <f t="shared" si="4"/>
        <v>1781359113803441939</v>
      </c>
      <c r="S2426" s="48"/>
      <c r="T2426" s="48" t="s">
        <v>61</v>
      </c>
    </row>
    <row r="2427" ht="22.5" customHeight="1">
      <c r="A2427" s="41" t="s">
        <v>1297</v>
      </c>
      <c r="B2427" s="44">
        <v>46186.0</v>
      </c>
      <c r="C2427" s="46" t="s">
        <v>1667</v>
      </c>
      <c r="D2427" s="48" t="s">
        <v>3733</v>
      </c>
      <c r="E2427" s="51">
        <v>2.02600000001108E14</v>
      </c>
      <c r="F2427" s="53" t="s">
        <v>206</v>
      </c>
      <c r="G2427" s="108">
        <f t="array" ref="G2427">IF(F2427&lt;&gt;"",INDEX(tb_MainDatabase[Barcode],MATCH(F2427,tb_MainDatabase[Link],0)),"")</f>
        <v>8857128012159</v>
      </c>
      <c r="H2427" s="62" t="str">
        <f t="array" ref="H2427">IF(F2427&lt;&gt;"",INDEX(tb_MainDatabase[Grand],MATCH(F2427,tb_MainDatabase[Link],0)),"")</f>
        <v>EDP</v>
      </c>
      <c r="I2427" s="62" t="str">
        <f t="array" ref="I2427">IF(F2427&lt;&gt;"",INDEX(tb_MainDatabase[Size],MATCH(F2427,tb_MainDatabase[Link],0)),"")</f>
        <v>30 ml.</v>
      </c>
      <c r="J2427" s="65">
        <v>1.0</v>
      </c>
      <c r="K2427" s="57">
        <f t="array" ref="K2427">IF(F2427&lt;&gt;"",INDEX(tb_MainDatabase[ราคา],MATCH(F2427,tb_MainDatabase[Link],0)),"")*J2427</f>
        <v>1290</v>
      </c>
      <c r="L2427" s="65">
        <v>100.0</v>
      </c>
      <c r="M2427" s="57">
        <f t="shared" si="2"/>
        <v>1190</v>
      </c>
      <c r="N2427" s="75">
        <f t="shared" si="5"/>
        <v>1190</v>
      </c>
      <c r="O2427" s="77" t="s">
        <v>133</v>
      </c>
      <c r="P2427" s="78">
        <v>46186.0</v>
      </c>
      <c r="Q2427" s="80">
        <v>0.8868055555555555</v>
      </c>
      <c r="R2427" s="84" t="str">
        <f t="shared" si="4"/>
        <v>1781360223846956443</v>
      </c>
      <c r="S2427" s="84"/>
      <c r="T2427" s="48" t="s">
        <v>67</v>
      </c>
    </row>
    <row r="2428" ht="22.5" customHeight="1">
      <c r="A2428" s="41" t="s">
        <v>1297</v>
      </c>
      <c r="B2428" s="44">
        <v>46186.0</v>
      </c>
      <c r="C2428" s="46" t="s">
        <v>1667</v>
      </c>
      <c r="D2428" s="48" t="s">
        <v>3733</v>
      </c>
      <c r="E2428" s="51">
        <v>2.02600000001108E14</v>
      </c>
      <c r="F2428" s="53" t="s">
        <v>3395</v>
      </c>
      <c r="G2428" s="108">
        <f t="array" ref="G2428">IF(F2428&lt;&gt;"",INDEX(tb_MainDatabase[Barcode],MATCH(F2428,tb_MainDatabase[Link],0)),"")</f>
        <v>8857128012161</v>
      </c>
      <c r="H2428" s="62" t="str">
        <f t="array" ref="H2428">IF(F2428&lt;&gt;"",INDEX(tb_MainDatabase[Grand],MATCH(F2428,tb_MainDatabase[Link],0)),"")</f>
        <v>EDP</v>
      </c>
      <c r="I2428" s="62" t="str">
        <f t="array" ref="I2428">IF(F2428&lt;&gt;"",INDEX(tb_MainDatabase[Size],MATCH(F2428,tb_MainDatabase[Link],0)),"")</f>
        <v>4 ml.</v>
      </c>
      <c r="J2428" s="65">
        <v>1.0</v>
      </c>
      <c r="K2428" s="57">
        <f t="array" ref="K2428">IF(F2428&lt;&gt;"",INDEX(tb_MainDatabase[ราคา],MATCH(F2428,tb_MainDatabase[Link],0)),"")*J2428</f>
        <v>179</v>
      </c>
      <c r="L2428" s="65">
        <v>179.0</v>
      </c>
      <c r="M2428" s="57">
        <f t="shared" si="2"/>
        <v>0</v>
      </c>
      <c r="N2428" s="75">
        <f t="shared" si="5"/>
        <v>0</v>
      </c>
      <c r="O2428" s="77"/>
      <c r="P2428" s="107"/>
      <c r="Q2428" s="80"/>
      <c r="R2428" s="84">
        <f t="shared" si="4"/>
        <v>0</v>
      </c>
      <c r="S2428" s="84"/>
      <c r="T2428" s="84"/>
    </row>
    <row r="2429" ht="22.5" customHeight="1">
      <c r="A2429" s="41" t="s">
        <v>1297</v>
      </c>
      <c r="B2429" s="44">
        <v>46187.0</v>
      </c>
      <c r="C2429" s="46" t="s">
        <v>1667</v>
      </c>
      <c r="D2429" s="48" t="s">
        <v>3734</v>
      </c>
      <c r="E2429" s="51">
        <v>2.02600000001109E14</v>
      </c>
      <c r="F2429" s="53" t="s">
        <v>141</v>
      </c>
      <c r="G2429" s="57">
        <f t="array" ref="G2429">IF(F2429&lt;&gt;"",INDEX(tb_MainDatabase[Barcode],MATCH(F2429,tb_MainDatabase[Link],0)),"")</f>
        <v>8857128012037</v>
      </c>
      <c r="H2429" s="62" t="str">
        <f t="array" ref="H2429">IF(F2429&lt;&gt;"",INDEX(tb_MainDatabase[Grand],MATCH(F2429,tb_MainDatabase[Link],0)),"")</f>
        <v>EDP</v>
      </c>
      <c r="I2429" s="62" t="str">
        <f t="array" ref="I2429">IF(F2429&lt;&gt;"",INDEX(tb_MainDatabase[Size],MATCH(F2429,tb_MainDatabase[Link],0)),"")</f>
        <v>10 ml.</v>
      </c>
      <c r="J2429" s="65">
        <v>1.0</v>
      </c>
      <c r="K2429" s="57">
        <f t="array" ref="K2429">IF(F2429&lt;&gt;"",INDEX(tb_MainDatabase[ราคา],MATCH(F2429,tb_MainDatabase[Link],0)),"")*J2429</f>
        <v>450</v>
      </c>
      <c r="L2429" s="65">
        <v>50.0</v>
      </c>
      <c r="M2429" s="57">
        <f t="shared" si="2"/>
        <v>400</v>
      </c>
      <c r="N2429" s="75">
        <f t="shared" si="5"/>
        <v>400</v>
      </c>
      <c r="O2429" s="77" t="s">
        <v>60</v>
      </c>
      <c r="P2429" s="78">
        <v>46187.0</v>
      </c>
      <c r="Q2429" s="80">
        <v>0.8159722222222222</v>
      </c>
      <c r="R2429" s="84" t="str">
        <f t="shared" si="4"/>
        <v>1781440509141789139</v>
      </c>
      <c r="S2429" s="84"/>
      <c r="T2429" s="48" t="s">
        <v>61</v>
      </c>
    </row>
    <row r="2430" ht="22.5" customHeight="1">
      <c r="A2430" s="41" t="s">
        <v>1297</v>
      </c>
      <c r="B2430" s="44">
        <v>46187.0</v>
      </c>
      <c r="C2430" s="46" t="s">
        <v>1667</v>
      </c>
      <c r="D2430" s="48" t="s">
        <v>3735</v>
      </c>
      <c r="E2430" s="51">
        <v>2.0260000000111E14</v>
      </c>
      <c r="F2430" s="53" t="s">
        <v>77</v>
      </c>
      <c r="G2430" s="57">
        <f t="array" ref="G2430">IF(F2430&lt;&gt;"",INDEX(tb_MainDatabase[Barcode],MATCH(F2430,tb_MainDatabase[Link],0)),"")</f>
        <v>8857128012030</v>
      </c>
      <c r="H2430" s="62" t="str">
        <f t="array" ref="H2430">IF(F2430&lt;&gt;"",INDEX(tb_MainDatabase[Grand],MATCH(F2430,tb_MainDatabase[Link],0)),"")</f>
        <v>EDP</v>
      </c>
      <c r="I2430" s="62" t="str">
        <f t="array" ref="I2430">IF(F2430&lt;&gt;"",INDEX(tb_MainDatabase[Size],MATCH(F2430,tb_MainDatabase[Link],0)),"")</f>
        <v>10 ml.</v>
      </c>
      <c r="J2430" s="65">
        <v>1.0</v>
      </c>
      <c r="K2430" s="57">
        <f t="array" ref="K2430">IF(F2430&lt;&gt;"",INDEX(tb_MainDatabase[ราคา],MATCH(F2430,tb_MainDatabase[Link],0)),"")*J2430</f>
        <v>450</v>
      </c>
      <c r="L2430" s="65">
        <v>50.0</v>
      </c>
      <c r="M2430" s="57">
        <f t="shared" si="2"/>
        <v>400</v>
      </c>
      <c r="N2430" s="75">
        <f t="shared" si="5"/>
        <v>400</v>
      </c>
      <c r="O2430" s="77" t="s">
        <v>1043</v>
      </c>
      <c r="P2430" s="78">
        <v>46187.0</v>
      </c>
      <c r="Q2430" s="80">
        <v>0.8868055555555555</v>
      </c>
      <c r="R2430" s="84" t="str">
        <f t="shared" si="4"/>
        <v>1781446611452752123</v>
      </c>
      <c r="S2430" s="48"/>
      <c r="T2430" s="48" t="s">
        <v>67</v>
      </c>
    </row>
    <row r="2431" ht="22.5" customHeight="1">
      <c r="A2431" s="41" t="s">
        <v>1297</v>
      </c>
      <c r="B2431" s="44">
        <v>46188.0</v>
      </c>
      <c r="C2431" s="46" t="s">
        <v>1192</v>
      </c>
      <c r="D2431" s="48" t="s">
        <v>3736</v>
      </c>
      <c r="E2431" s="51">
        <v>2.02600000001111E14</v>
      </c>
      <c r="F2431" s="53" t="s">
        <v>120</v>
      </c>
      <c r="G2431" s="108">
        <f t="array" ref="G2431">IF(F2431&lt;&gt;"",INDEX(tb_MainDatabase[Barcode],MATCH(F2431,tb_MainDatabase[Link],0)),"")</f>
        <v>8857128012160</v>
      </c>
      <c r="H2431" s="62" t="str">
        <f t="array" ref="H2431">IF(F2431&lt;&gt;"",INDEX(tb_MainDatabase[Grand],MATCH(F2431,tb_MainDatabase[Link],0)),"")</f>
        <v>EDP</v>
      </c>
      <c r="I2431" s="62" t="str">
        <f t="array" ref="I2431">IF(F2431&lt;&gt;"",INDEX(tb_MainDatabase[Size],MATCH(F2431,tb_MainDatabase[Link],0)),"")</f>
        <v>10 ml.</v>
      </c>
      <c r="J2431" s="65">
        <v>1.0</v>
      </c>
      <c r="K2431" s="57">
        <f t="array" ref="K2431">IF(F2431&lt;&gt;"",INDEX(tb_MainDatabase[ราคา],MATCH(F2431,tb_MainDatabase[Link],0)),"")*J2431</f>
        <v>450</v>
      </c>
      <c r="L2431" s="65">
        <v>50.0</v>
      </c>
      <c r="M2431" s="57">
        <f t="shared" si="2"/>
        <v>400</v>
      </c>
      <c r="N2431" s="75">
        <f t="shared" si="5"/>
        <v>400</v>
      </c>
      <c r="O2431" s="77" t="s">
        <v>133</v>
      </c>
      <c r="P2431" s="78">
        <v>46188.0</v>
      </c>
      <c r="Q2431" s="80">
        <v>0.5548611111111111</v>
      </c>
      <c r="R2431" s="84" t="str">
        <f t="shared" si="4"/>
        <v>1781504351379867578</v>
      </c>
      <c r="S2431" s="84"/>
      <c r="T2431" s="48" t="s">
        <v>67</v>
      </c>
    </row>
    <row r="2432" ht="22.5" customHeight="1">
      <c r="A2432" s="41" t="s">
        <v>1297</v>
      </c>
      <c r="B2432" s="44">
        <v>46188.0</v>
      </c>
      <c r="C2432" s="46" t="s">
        <v>1192</v>
      </c>
      <c r="D2432" s="48" t="s">
        <v>3737</v>
      </c>
      <c r="E2432" s="51">
        <v>2.02600000001112E14</v>
      </c>
      <c r="F2432" s="53" t="s">
        <v>64</v>
      </c>
      <c r="G2432" s="57">
        <f t="array" ref="G2432">IF(F2432&lt;&gt;"",INDEX(tb_MainDatabase[Barcode],MATCH(F2432,tb_MainDatabase[Link],0)),"")</f>
        <v>8857128011836</v>
      </c>
      <c r="H2432" s="62" t="str">
        <f t="array" ref="H2432">IF(F2432&lt;&gt;"",INDEX(tb_MainDatabase[Grand],MATCH(F2432,tb_MainDatabase[Link],0)),"")</f>
        <v>EDP</v>
      </c>
      <c r="I2432" s="62" t="str">
        <f t="array" ref="I2432">IF(F2432&lt;&gt;"",INDEX(tb_MainDatabase[Size],MATCH(F2432,tb_MainDatabase[Link],0)),"")</f>
        <v>30 ml.</v>
      </c>
      <c r="J2432" s="65">
        <v>1.0</v>
      </c>
      <c r="K2432" s="57">
        <f t="array" ref="K2432">IF(F2432&lt;&gt;"",INDEX(tb_MainDatabase[ราคา],MATCH(F2432,tb_MainDatabase[Link],0)),"")*J2432</f>
        <v>1290</v>
      </c>
      <c r="L2432" s="65">
        <v>100.0</v>
      </c>
      <c r="M2432" s="57">
        <f t="shared" si="2"/>
        <v>1190</v>
      </c>
      <c r="N2432" s="75">
        <f t="shared" si="5"/>
        <v>1190</v>
      </c>
      <c r="O2432" s="77" t="s">
        <v>60</v>
      </c>
      <c r="P2432" s="78">
        <v>46188.0</v>
      </c>
      <c r="Q2432" s="80">
        <v>0.5680555555555555</v>
      </c>
      <c r="R2432" s="84" t="str">
        <f t="shared" si="4"/>
        <v>1781505457231182405</v>
      </c>
      <c r="S2432" s="84"/>
      <c r="T2432" s="48" t="s">
        <v>67</v>
      </c>
    </row>
    <row r="2433" ht="22.5" customHeight="1">
      <c r="A2433" s="41" t="s">
        <v>1297</v>
      </c>
      <c r="B2433" s="44">
        <v>46188.0</v>
      </c>
      <c r="C2433" s="46" t="s">
        <v>1192</v>
      </c>
      <c r="D2433" s="48" t="s">
        <v>3737</v>
      </c>
      <c r="E2433" s="51">
        <v>2.02600000001112E14</v>
      </c>
      <c r="F2433" s="53" t="s">
        <v>3703</v>
      </c>
      <c r="G2433" s="57">
        <f t="array" ref="G2433">IF(F2433&lt;&gt;"",INDEX(tb_MainDatabase[Barcode],MATCH(F2433,tb_MainDatabase[Link],0)),"")</f>
        <v>8857128012045</v>
      </c>
      <c r="H2433" s="62" t="str">
        <f t="array" ref="H2433">IF(F2433&lt;&gt;"",INDEX(tb_MainDatabase[Grand],MATCH(F2433,tb_MainDatabase[Link],0)),"")</f>
        <v>EDP</v>
      </c>
      <c r="I2433" s="62" t="str">
        <f t="array" ref="I2433">IF(F2433&lt;&gt;"",INDEX(tb_MainDatabase[Size],MATCH(F2433,tb_MainDatabase[Link],0)),"")</f>
        <v>4 ml.</v>
      </c>
      <c r="J2433" s="65">
        <v>1.0</v>
      </c>
      <c r="K2433" s="57">
        <f t="array" ref="K2433">IF(F2433&lt;&gt;"",INDEX(tb_MainDatabase[ราคา],MATCH(F2433,tb_MainDatabase[Link],0)),"")*J2433</f>
        <v>179</v>
      </c>
      <c r="L2433" s="65">
        <v>179.0</v>
      </c>
      <c r="M2433" s="57">
        <f t="shared" si="2"/>
        <v>0</v>
      </c>
      <c r="N2433" s="75">
        <f t="shared" si="5"/>
        <v>0</v>
      </c>
      <c r="O2433" s="77"/>
      <c r="P2433" s="107"/>
      <c r="Q2433" s="80"/>
      <c r="R2433" s="84">
        <f t="shared" si="4"/>
        <v>0</v>
      </c>
      <c r="S2433" s="84"/>
      <c r="T2433" s="84"/>
    </row>
    <row r="2434" ht="22.5" customHeight="1">
      <c r="A2434" s="41" t="s">
        <v>1297</v>
      </c>
      <c r="B2434" s="44">
        <v>46188.0</v>
      </c>
      <c r="C2434" s="46" t="s">
        <v>1192</v>
      </c>
      <c r="D2434" s="48" t="s">
        <v>3738</v>
      </c>
      <c r="E2434" s="51">
        <v>2.02600000001113E14</v>
      </c>
      <c r="F2434" s="53" t="s">
        <v>1509</v>
      </c>
      <c r="G2434" s="57">
        <f t="array" ref="G2434">IF(F2434&lt;&gt;"",INDEX(tb_MainDatabase[Barcode],MATCH(F2434,tb_MainDatabase[Link],0)),"")</f>
        <v>8857128012140</v>
      </c>
      <c r="H2434" s="62" t="str">
        <f t="array" ref="H2434">IF(F2434&lt;&gt;"",INDEX(tb_MainDatabase[Grand],MATCH(F2434,tb_MainDatabase[Link],0)),"")</f>
        <v>EDP</v>
      </c>
      <c r="I2434" s="62" t="str">
        <f t="array" ref="I2434">IF(F2434&lt;&gt;"",INDEX(tb_MainDatabase[Size],MATCH(F2434,tb_MainDatabase[Link],0)),"")</f>
        <v>50 ml.</v>
      </c>
      <c r="J2434" s="65">
        <v>1.0</v>
      </c>
      <c r="K2434" s="57">
        <f t="array" ref="K2434">IF(F2434&lt;&gt;"",INDEX(tb_MainDatabase[ราคา],MATCH(F2434,tb_MainDatabase[Link],0)),"")*J2434</f>
        <v>1890</v>
      </c>
      <c r="L2434" s="65">
        <v>200.0</v>
      </c>
      <c r="M2434" s="57">
        <f t="shared" si="2"/>
        <v>1690</v>
      </c>
      <c r="N2434" s="75">
        <f t="shared" si="5"/>
        <v>3380</v>
      </c>
      <c r="O2434" s="77" t="s">
        <v>370</v>
      </c>
      <c r="P2434" s="78">
        <v>46188.0</v>
      </c>
      <c r="Q2434" s="80">
        <v>0.6</v>
      </c>
      <c r="R2434" s="84" t="str">
        <f t="shared" si="4"/>
        <v>1781508213942736647</v>
      </c>
      <c r="S2434" s="48" t="s">
        <v>3739</v>
      </c>
      <c r="T2434" s="48" t="s">
        <v>61</v>
      </c>
    </row>
    <row r="2435" ht="22.5" customHeight="1">
      <c r="A2435" s="41" t="s">
        <v>1297</v>
      </c>
      <c r="B2435" s="44">
        <v>46188.0</v>
      </c>
      <c r="C2435" s="46" t="s">
        <v>1192</v>
      </c>
      <c r="D2435" s="48" t="s">
        <v>3738</v>
      </c>
      <c r="E2435" s="51">
        <v>2.02600000001113E14</v>
      </c>
      <c r="F2435" s="53" t="s">
        <v>93</v>
      </c>
      <c r="G2435" s="57">
        <f t="array" ref="G2435">IF(F2435&lt;&gt;"",INDEX(tb_MainDatabase[Barcode],MATCH(F2435,tb_MainDatabase[Link],0)),"")</f>
        <v>8857128011171</v>
      </c>
      <c r="H2435" s="62" t="str">
        <f t="array" ref="H2435">IF(F2435&lt;&gt;"",INDEX(tb_MainDatabase[Grand],MATCH(F2435,tb_MainDatabase[Link],0)),"")</f>
        <v>EDP</v>
      </c>
      <c r="I2435" s="62" t="str">
        <f t="array" ref="I2435">IF(F2435&lt;&gt;"",INDEX(tb_MainDatabase[Size],MATCH(F2435,tb_MainDatabase[Link],0)),"")</f>
        <v>50 ml.</v>
      </c>
      <c r="J2435" s="65">
        <v>1.0</v>
      </c>
      <c r="K2435" s="57">
        <f t="array" ref="K2435">IF(F2435&lt;&gt;"",INDEX(tb_MainDatabase[ราคา],MATCH(F2435,tb_MainDatabase[Link],0)),"")*J2435</f>
        <v>1890</v>
      </c>
      <c r="L2435" s="65">
        <v>200.0</v>
      </c>
      <c r="M2435" s="57">
        <f t="shared" si="2"/>
        <v>1690</v>
      </c>
      <c r="N2435" s="75">
        <f t="shared" si="5"/>
        <v>0</v>
      </c>
      <c r="O2435" s="77"/>
      <c r="P2435" s="107"/>
      <c r="Q2435" s="80"/>
      <c r="R2435" s="84">
        <f t="shared" si="4"/>
        <v>0</v>
      </c>
      <c r="S2435" s="84"/>
      <c r="T2435" s="84"/>
    </row>
    <row r="2436" ht="22.5" customHeight="1">
      <c r="A2436" s="41" t="s">
        <v>1297</v>
      </c>
      <c r="B2436" s="44">
        <v>46188.0</v>
      </c>
      <c r="C2436" s="46" t="s">
        <v>1192</v>
      </c>
      <c r="D2436" s="48" t="s">
        <v>3738</v>
      </c>
      <c r="E2436" s="51">
        <v>2.02600000001113E14</v>
      </c>
      <c r="F2436" s="53" t="s">
        <v>430</v>
      </c>
      <c r="G2436" s="57">
        <f t="array" ref="G2436">IF(F2436&lt;&gt;"",INDEX(tb_MainDatabase[Barcode],MATCH(F2436,tb_MainDatabase[Link],0)),"")</f>
        <v>8857128012028</v>
      </c>
      <c r="H2436" s="62" t="str">
        <f t="array" ref="H2436">IF(F2436&lt;&gt;"",INDEX(tb_MainDatabase[Grand],MATCH(F2436,tb_MainDatabase[Link],0)),"")</f>
        <v>EDP</v>
      </c>
      <c r="I2436" s="62" t="str">
        <f t="array" ref="I2436">IF(F2436&lt;&gt;"",INDEX(tb_MainDatabase[Size],MATCH(F2436,tb_MainDatabase[Link],0)),"")</f>
        <v>10 ml.</v>
      </c>
      <c r="J2436" s="65">
        <v>1.0</v>
      </c>
      <c r="K2436" s="57">
        <f t="array" ref="K2436">IF(F2436&lt;&gt;"",INDEX(tb_MainDatabase[ราคา],MATCH(F2436,tb_MainDatabase[Link],0)),"")*J2436</f>
        <v>450</v>
      </c>
      <c r="L2436" s="65">
        <v>450.0</v>
      </c>
      <c r="M2436" s="57">
        <f t="shared" si="2"/>
        <v>0</v>
      </c>
      <c r="N2436" s="75">
        <f t="shared" si="5"/>
        <v>0</v>
      </c>
      <c r="O2436" s="77"/>
      <c r="P2436" s="107"/>
      <c r="Q2436" s="80"/>
      <c r="R2436" s="84">
        <f t="shared" si="4"/>
        <v>0</v>
      </c>
      <c r="S2436" s="84"/>
      <c r="T2436" s="84"/>
    </row>
    <row r="2437" ht="22.5" customHeight="1">
      <c r="A2437" s="41" t="s">
        <v>1297</v>
      </c>
      <c r="B2437" s="44">
        <v>46188.0</v>
      </c>
      <c r="C2437" s="46" t="s">
        <v>1192</v>
      </c>
      <c r="D2437" s="48" t="s">
        <v>3738</v>
      </c>
      <c r="E2437" s="51">
        <v>2.02600000001113E14</v>
      </c>
      <c r="F2437" s="53" t="s">
        <v>77</v>
      </c>
      <c r="G2437" s="57">
        <f t="array" ref="G2437">IF(F2437&lt;&gt;"",INDEX(tb_MainDatabase[Barcode],MATCH(F2437,tb_MainDatabase[Link],0)),"")</f>
        <v>8857128012030</v>
      </c>
      <c r="H2437" s="62" t="str">
        <f t="array" ref="H2437">IF(F2437&lt;&gt;"",INDEX(tb_MainDatabase[Grand],MATCH(F2437,tb_MainDatabase[Link],0)),"")</f>
        <v>EDP</v>
      </c>
      <c r="I2437" s="62" t="str">
        <f t="array" ref="I2437">IF(F2437&lt;&gt;"",INDEX(tb_MainDatabase[Size],MATCH(F2437,tb_MainDatabase[Link],0)),"")</f>
        <v>10 ml.</v>
      </c>
      <c r="J2437" s="65">
        <v>1.0</v>
      </c>
      <c r="K2437" s="57">
        <f t="array" ref="K2437">IF(F2437&lt;&gt;"",INDEX(tb_MainDatabase[ราคา],MATCH(F2437,tb_MainDatabase[Link],0)),"")*J2437</f>
        <v>450</v>
      </c>
      <c r="L2437" s="65">
        <v>450.0</v>
      </c>
      <c r="M2437" s="57">
        <f t="shared" si="2"/>
        <v>0</v>
      </c>
      <c r="N2437" s="75">
        <f t="shared" si="5"/>
        <v>0</v>
      </c>
      <c r="O2437" s="77"/>
      <c r="P2437" s="107"/>
      <c r="Q2437" s="80"/>
      <c r="R2437" s="84">
        <f t="shared" si="4"/>
        <v>0</v>
      </c>
      <c r="S2437" s="84"/>
      <c r="T2437" s="84"/>
    </row>
    <row r="2438" ht="22.5" customHeight="1">
      <c r="A2438" s="41" t="s">
        <v>1297</v>
      </c>
      <c r="B2438" s="44">
        <v>46188.0</v>
      </c>
      <c r="C2438" s="46" t="s">
        <v>1192</v>
      </c>
      <c r="D2438" s="48" t="s">
        <v>3740</v>
      </c>
      <c r="E2438" s="51">
        <v>2.02600000001114E14</v>
      </c>
      <c r="F2438" s="53" t="s">
        <v>102</v>
      </c>
      <c r="G2438" s="108">
        <f t="array" ref="G2438">IF(F2438&lt;&gt;"",INDEX(tb_MainDatabase[Barcode],MATCH(F2438,tb_MainDatabase[Link],0)),"")</f>
        <v>8857128012170</v>
      </c>
      <c r="H2438" s="62" t="str">
        <f t="array" ref="H2438">IF(F2438&lt;&gt;"",INDEX(tb_MainDatabase[Grand],MATCH(F2438,tb_MainDatabase[Link],0)),"")</f>
        <v>EDP</v>
      </c>
      <c r="I2438" s="62" t="str">
        <f t="array" ref="I2438">IF(F2438&lt;&gt;"",INDEX(tb_MainDatabase[Size],MATCH(F2438,tb_MainDatabase[Link],0)),"")</f>
        <v>10 ml.</v>
      </c>
      <c r="J2438" s="65">
        <v>1.0</v>
      </c>
      <c r="K2438" s="57">
        <f t="array" ref="K2438">IF(F2438&lt;&gt;"",INDEX(tb_MainDatabase[ราคา],MATCH(F2438,tb_MainDatabase[Link],0)),"")*J2438</f>
        <v>450</v>
      </c>
      <c r="L2438" s="65">
        <v>50.0</v>
      </c>
      <c r="M2438" s="57">
        <f t="shared" si="2"/>
        <v>400</v>
      </c>
      <c r="N2438" s="75">
        <f t="shared" si="5"/>
        <v>400</v>
      </c>
      <c r="O2438" s="77" t="s">
        <v>370</v>
      </c>
      <c r="P2438" s="78">
        <v>46188.0</v>
      </c>
      <c r="Q2438" s="80">
        <v>0.6659722222222222</v>
      </c>
      <c r="R2438" s="84" t="str">
        <f t="shared" si="4"/>
        <v>1781513919624698613</v>
      </c>
      <c r="S2438" s="48" t="s">
        <v>3739</v>
      </c>
      <c r="T2438" s="48" t="s">
        <v>67</v>
      </c>
    </row>
    <row r="2439" ht="22.5" customHeight="1">
      <c r="A2439" s="41" t="s">
        <v>1297</v>
      </c>
      <c r="B2439" s="44">
        <v>46188.0</v>
      </c>
      <c r="C2439" s="46" t="s">
        <v>1192</v>
      </c>
      <c r="D2439" s="48" t="s">
        <v>3741</v>
      </c>
      <c r="E2439" s="51">
        <v>2.02600000001115E14</v>
      </c>
      <c r="F2439" s="53" t="s">
        <v>266</v>
      </c>
      <c r="G2439" s="108">
        <f t="array" ref="G2439">IF(F2439&lt;&gt;"",INDEX(tb_MainDatabase[Barcode],MATCH(F2439,tb_MainDatabase[Link],0)),"")</f>
        <v>8857128012169</v>
      </c>
      <c r="H2439" s="62" t="str">
        <f t="array" ref="H2439">IF(F2439&lt;&gt;"",INDEX(tb_MainDatabase[Grand],MATCH(F2439,tb_MainDatabase[Link],0)),"")</f>
        <v>EDP</v>
      </c>
      <c r="I2439" s="62" t="str">
        <f t="array" ref="I2439">IF(F2439&lt;&gt;"",INDEX(tb_MainDatabase[Size],MATCH(F2439,tb_MainDatabase[Link],0)),"")</f>
        <v>30 ml.</v>
      </c>
      <c r="J2439" s="65">
        <v>1.0</v>
      </c>
      <c r="K2439" s="57">
        <f t="array" ref="K2439">IF(F2439&lt;&gt;"",INDEX(tb_MainDatabase[ราคา],MATCH(F2439,tb_MainDatabase[Link],0)),"")*J2439</f>
        <v>1290</v>
      </c>
      <c r="L2439" s="65">
        <v>100.0</v>
      </c>
      <c r="M2439" s="57">
        <f t="shared" si="2"/>
        <v>1190</v>
      </c>
      <c r="N2439" s="370">
        <v>1360.0</v>
      </c>
      <c r="O2439" s="77" t="s">
        <v>133</v>
      </c>
      <c r="P2439" s="78">
        <v>46188.0</v>
      </c>
      <c r="Q2439" s="80">
        <v>0.6861111111111111</v>
      </c>
      <c r="R2439" s="84" t="str">
        <f t="shared" si="4"/>
        <v>1781515650516380800</v>
      </c>
      <c r="S2439" s="84"/>
      <c r="T2439" s="48" t="s">
        <v>67</v>
      </c>
    </row>
    <row r="2440" ht="22.5" customHeight="1">
      <c r="A2440" s="41" t="s">
        <v>1297</v>
      </c>
      <c r="B2440" s="44">
        <v>46188.0</v>
      </c>
      <c r="C2440" s="46" t="s">
        <v>1192</v>
      </c>
      <c r="D2440" s="48" t="s">
        <v>3741</v>
      </c>
      <c r="E2440" s="51">
        <v>2.02600000001115E14</v>
      </c>
      <c r="F2440" s="53" t="s">
        <v>206</v>
      </c>
      <c r="G2440" s="108">
        <f t="array" ref="G2440">IF(F2440&lt;&gt;"",INDEX(tb_MainDatabase[Barcode],MATCH(F2440,tb_MainDatabase[Link],0)),"")</f>
        <v>8857128012159</v>
      </c>
      <c r="H2440" s="62" t="str">
        <f t="array" ref="H2440">IF(F2440&lt;&gt;"",INDEX(tb_MainDatabase[Grand],MATCH(F2440,tb_MainDatabase[Link],0)),"")</f>
        <v>EDP</v>
      </c>
      <c r="I2440" s="62" t="str">
        <f t="array" ref="I2440">IF(F2440&lt;&gt;"",INDEX(tb_MainDatabase[Size],MATCH(F2440,tb_MainDatabase[Link],0)),"")</f>
        <v>30 ml.</v>
      </c>
      <c r="J2440" s="65">
        <v>1.0</v>
      </c>
      <c r="K2440" s="57">
        <f t="array" ref="K2440">IF(F2440&lt;&gt;"",INDEX(tb_MainDatabase[ราคา],MATCH(F2440,tb_MainDatabase[Link],0)),"")*J2440</f>
        <v>1290</v>
      </c>
      <c r="L2440" s="65">
        <v>100.0</v>
      </c>
      <c r="M2440" s="57">
        <f t="shared" si="2"/>
        <v>1190</v>
      </c>
      <c r="N2440" s="370">
        <v>1020.0</v>
      </c>
      <c r="O2440" s="77" t="s">
        <v>370</v>
      </c>
      <c r="P2440" s="78">
        <v>46188.0</v>
      </c>
      <c r="Q2440" s="80">
        <v>0.6861111111111111</v>
      </c>
      <c r="R2440" s="84">
        <f t="shared" si="4"/>
        <v>0</v>
      </c>
      <c r="S2440" s="48" t="s">
        <v>3739</v>
      </c>
      <c r="T2440" s="84"/>
    </row>
    <row r="2441" ht="22.5" customHeight="1">
      <c r="A2441" s="41" t="s">
        <v>1297</v>
      </c>
      <c r="B2441" s="44">
        <v>46188.0</v>
      </c>
      <c r="C2441" s="46" t="s">
        <v>1192</v>
      </c>
      <c r="D2441" s="48" t="s">
        <v>3741</v>
      </c>
      <c r="E2441" s="51">
        <v>2.02600000001115E14</v>
      </c>
      <c r="F2441" s="53" t="s">
        <v>141</v>
      </c>
      <c r="G2441" s="57">
        <f t="array" ref="G2441">IF(F2441&lt;&gt;"",INDEX(tb_MainDatabase[Barcode],MATCH(F2441,tb_MainDatabase[Link],0)),"")</f>
        <v>8857128012037</v>
      </c>
      <c r="H2441" s="62" t="str">
        <f t="array" ref="H2441">IF(F2441&lt;&gt;"",INDEX(tb_MainDatabase[Grand],MATCH(F2441,tb_MainDatabase[Link],0)),"")</f>
        <v>EDP</v>
      </c>
      <c r="I2441" s="62" t="str">
        <f t="array" ref="I2441">IF(F2441&lt;&gt;"",INDEX(tb_MainDatabase[Size],MATCH(F2441,tb_MainDatabase[Link],0)),"")</f>
        <v>10 ml.</v>
      </c>
      <c r="J2441" s="65">
        <v>1.0</v>
      </c>
      <c r="K2441" s="57">
        <f t="array" ref="K2441">IF(F2441&lt;&gt;"",INDEX(tb_MainDatabase[ราคา],MATCH(F2441,tb_MainDatabase[Link],0)),"")*J2441</f>
        <v>450</v>
      </c>
      <c r="L2441" s="65">
        <v>450.0</v>
      </c>
      <c r="M2441" s="57">
        <f t="shared" si="2"/>
        <v>0</v>
      </c>
      <c r="N2441" s="75">
        <f t="shared" ref="N2441:N2519" si="6">SUMIF($D$3:D3219,R2441,$M$3:M3219)</f>
        <v>0</v>
      </c>
      <c r="O2441" s="77"/>
      <c r="P2441" s="107"/>
      <c r="Q2441" s="80"/>
      <c r="R2441" s="84">
        <f t="shared" si="4"/>
        <v>0</v>
      </c>
      <c r="S2441" s="84"/>
      <c r="T2441" s="84"/>
    </row>
    <row r="2442" ht="22.5" customHeight="1">
      <c r="A2442" s="41" t="s">
        <v>1297</v>
      </c>
      <c r="B2442" s="44">
        <v>46188.0</v>
      </c>
      <c r="C2442" s="46" t="s">
        <v>1192</v>
      </c>
      <c r="D2442" s="48" t="s">
        <v>3742</v>
      </c>
      <c r="E2442" s="51">
        <v>2.02600000001116E14</v>
      </c>
      <c r="F2442" s="53" t="s">
        <v>3743</v>
      </c>
      <c r="G2442" s="108">
        <f t="array" ref="G2442">IF(F2442&lt;&gt;"",INDEX(tb_MainDatabase[Barcode],MATCH(F2442,tb_MainDatabase[Link],0)),"")</f>
        <v>8857128012173</v>
      </c>
      <c r="H2442" s="62" t="str">
        <f t="array" ref="H2442">IF(F2442&lt;&gt;"",INDEX(tb_MainDatabase[Grand],MATCH(F2442,tb_MainDatabase[Link],0)),"")</f>
        <v>EDP</v>
      </c>
      <c r="I2442" s="62" t="str">
        <f t="array" ref="I2442">IF(F2442&lt;&gt;"",INDEX(tb_MainDatabase[Size],MATCH(F2442,tb_MainDatabase[Link],0)),"")</f>
        <v>10 ml.</v>
      </c>
      <c r="J2442" s="65">
        <v>1.0</v>
      </c>
      <c r="K2442" s="57">
        <f t="array" ref="K2442">IF(F2442&lt;&gt;"",INDEX(tb_MainDatabase[ราคา],MATCH(F2442,tb_MainDatabase[Link],0)),"")*J2442</f>
        <v>450</v>
      </c>
      <c r="L2442" s="65">
        <v>50.0</v>
      </c>
      <c r="M2442" s="57">
        <f t="shared" si="2"/>
        <v>400</v>
      </c>
      <c r="N2442" s="75">
        <f t="shared" si="6"/>
        <v>400</v>
      </c>
      <c r="O2442" s="77" t="s">
        <v>133</v>
      </c>
      <c r="P2442" s="78">
        <v>46188.0</v>
      </c>
      <c r="Q2442" s="80">
        <v>0.7222222222222222</v>
      </c>
      <c r="R2442" s="84" t="str">
        <f t="shared" si="4"/>
        <v>1781518808475357413</v>
      </c>
      <c r="S2442" s="84"/>
      <c r="T2442" s="48" t="s">
        <v>67</v>
      </c>
    </row>
    <row r="2443" ht="22.5" customHeight="1">
      <c r="A2443" s="41" t="s">
        <v>1297</v>
      </c>
      <c r="B2443" s="44">
        <v>46188.0</v>
      </c>
      <c r="C2443" s="46" t="s">
        <v>1192</v>
      </c>
      <c r="D2443" s="48" t="s">
        <v>3744</v>
      </c>
      <c r="E2443" s="51">
        <v>2.02600000001117E14</v>
      </c>
      <c r="F2443" s="53" t="s">
        <v>77</v>
      </c>
      <c r="G2443" s="57">
        <f t="array" ref="G2443">IF(F2443&lt;&gt;"",INDEX(tb_MainDatabase[Barcode],MATCH(F2443,tb_MainDatabase[Link],0)),"")</f>
        <v>8857128012030</v>
      </c>
      <c r="H2443" s="62" t="str">
        <f t="array" ref="H2443">IF(F2443&lt;&gt;"",INDEX(tb_MainDatabase[Grand],MATCH(F2443,tb_MainDatabase[Link],0)),"")</f>
        <v>EDP</v>
      </c>
      <c r="I2443" s="62" t="str">
        <f t="array" ref="I2443">IF(F2443&lt;&gt;"",INDEX(tb_MainDatabase[Size],MATCH(F2443,tb_MainDatabase[Link],0)),"")</f>
        <v>10 ml.</v>
      </c>
      <c r="J2443" s="65">
        <v>2.0</v>
      </c>
      <c r="K2443" s="57">
        <f t="array" ref="K2443">IF(F2443&lt;&gt;"",INDEX(tb_MainDatabase[ราคา],MATCH(F2443,tb_MainDatabase[Link],0)),"")*J2443</f>
        <v>900</v>
      </c>
      <c r="L2443" s="65">
        <v>50.0</v>
      </c>
      <c r="M2443" s="57">
        <f t="shared" si="2"/>
        <v>800</v>
      </c>
      <c r="N2443" s="75">
        <f t="shared" si="6"/>
        <v>1600</v>
      </c>
      <c r="O2443" s="77" t="s">
        <v>133</v>
      </c>
      <c r="P2443" s="78">
        <v>46188.0</v>
      </c>
      <c r="Q2443" s="80">
        <v>0.7986111111111112</v>
      </c>
      <c r="R2443" s="84" t="str">
        <f t="shared" si="4"/>
        <v>1781525336144950996</v>
      </c>
      <c r="S2443" s="84"/>
      <c r="T2443" s="48" t="s">
        <v>67</v>
      </c>
    </row>
    <row r="2444" ht="22.5" customHeight="1">
      <c r="A2444" s="41" t="s">
        <v>1297</v>
      </c>
      <c r="B2444" s="44">
        <v>46188.0</v>
      </c>
      <c r="C2444" s="46" t="s">
        <v>1192</v>
      </c>
      <c r="D2444" s="48" t="s">
        <v>3744</v>
      </c>
      <c r="E2444" s="51">
        <v>2.02600000001117E14</v>
      </c>
      <c r="F2444" s="53" t="s">
        <v>252</v>
      </c>
      <c r="G2444" s="57">
        <f t="array" ref="G2444">IF(F2444&lt;&gt;"",INDEX(tb_MainDatabase[Barcode],MATCH(F2444,tb_MainDatabase[Link],0)),"")</f>
        <v>8857128012035</v>
      </c>
      <c r="H2444" s="62" t="str">
        <f t="array" ref="H2444">IF(F2444&lt;&gt;"",INDEX(tb_MainDatabase[Grand],MATCH(F2444,tb_MainDatabase[Link],0)),"")</f>
        <v>EDP</v>
      </c>
      <c r="I2444" s="62" t="str">
        <f t="array" ref="I2444">IF(F2444&lt;&gt;"",INDEX(tb_MainDatabase[Size],MATCH(F2444,tb_MainDatabase[Link],0)),"")</f>
        <v>10 ml.</v>
      </c>
      <c r="J2444" s="65">
        <v>1.0</v>
      </c>
      <c r="K2444" s="57">
        <f t="array" ref="K2444">IF(F2444&lt;&gt;"",INDEX(tb_MainDatabase[ราคา],MATCH(F2444,tb_MainDatabase[Link],0)),"")*J2444</f>
        <v>450</v>
      </c>
      <c r="L2444" s="65">
        <v>50.0</v>
      </c>
      <c r="M2444" s="57">
        <f t="shared" si="2"/>
        <v>400</v>
      </c>
      <c r="N2444" s="75">
        <f t="shared" si="6"/>
        <v>0</v>
      </c>
      <c r="O2444" s="77"/>
      <c r="P2444" s="107"/>
      <c r="Q2444" s="80"/>
      <c r="R2444" s="84">
        <f t="shared" si="4"/>
        <v>0</v>
      </c>
      <c r="S2444" s="84"/>
      <c r="T2444" s="84"/>
    </row>
    <row r="2445" ht="22.5" customHeight="1">
      <c r="A2445" s="41" t="s">
        <v>1297</v>
      </c>
      <c r="B2445" s="44">
        <v>46188.0</v>
      </c>
      <c r="C2445" s="46" t="s">
        <v>1192</v>
      </c>
      <c r="D2445" s="48" t="s">
        <v>3744</v>
      </c>
      <c r="E2445" s="51">
        <v>2.02600000001117E14</v>
      </c>
      <c r="F2445" s="53" t="s">
        <v>102</v>
      </c>
      <c r="G2445" s="108">
        <f t="array" ref="G2445">IF(F2445&lt;&gt;"",INDEX(tb_MainDatabase[Barcode],MATCH(F2445,tb_MainDatabase[Link],0)),"")</f>
        <v>8857128012170</v>
      </c>
      <c r="H2445" s="62" t="str">
        <f t="array" ref="H2445">IF(F2445&lt;&gt;"",INDEX(tb_MainDatabase[Grand],MATCH(F2445,tb_MainDatabase[Link],0)),"")</f>
        <v>EDP</v>
      </c>
      <c r="I2445" s="62" t="str">
        <f t="array" ref="I2445">IF(F2445&lt;&gt;"",INDEX(tb_MainDatabase[Size],MATCH(F2445,tb_MainDatabase[Link],0)),"")</f>
        <v>10 ml.</v>
      </c>
      <c r="J2445" s="65">
        <v>1.0</v>
      </c>
      <c r="K2445" s="57">
        <f t="array" ref="K2445">IF(F2445&lt;&gt;"",INDEX(tb_MainDatabase[ราคา],MATCH(F2445,tb_MainDatabase[Link],0)),"")*J2445</f>
        <v>450</v>
      </c>
      <c r="L2445" s="65">
        <v>50.0</v>
      </c>
      <c r="M2445" s="57">
        <f t="shared" si="2"/>
        <v>400</v>
      </c>
      <c r="N2445" s="75">
        <f t="shared" si="6"/>
        <v>0</v>
      </c>
      <c r="O2445" s="77"/>
      <c r="P2445" s="107"/>
      <c r="Q2445" s="80"/>
      <c r="R2445" s="84">
        <f t="shared" si="4"/>
        <v>0</v>
      </c>
      <c r="S2445" s="84"/>
      <c r="T2445" s="84"/>
    </row>
    <row r="2446" ht="22.5" customHeight="1">
      <c r="A2446" s="41" t="s">
        <v>1297</v>
      </c>
      <c r="B2446" s="44">
        <v>46188.0</v>
      </c>
      <c r="C2446" s="46" t="s">
        <v>1192</v>
      </c>
      <c r="D2446" s="48" t="s">
        <v>3744</v>
      </c>
      <c r="E2446" s="51">
        <v>2.02600000001117E14</v>
      </c>
      <c r="F2446" s="53" t="s">
        <v>98</v>
      </c>
      <c r="G2446" s="57">
        <f t="array" ref="G2446">IF(F2446&lt;&gt;"",INDEX(tb_MainDatabase[Barcode],MATCH(F2446,tb_MainDatabase[Link],0)),"")</f>
        <v>8857128012027</v>
      </c>
      <c r="H2446" s="62" t="str">
        <f t="array" ref="H2446">IF(F2446&lt;&gt;"",INDEX(tb_MainDatabase[Grand],MATCH(F2446,tb_MainDatabase[Link],0)),"")</f>
        <v>EDP</v>
      </c>
      <c r="I2446" s="62" t="str">
        <f t="array" ref="I2446">IF(F2446&lt;&gt;"",INDEX(tb_MainDatabase[Size],MATCH(F2446,tb_MainDatabase[Link],0)),"")</f>
        <v>10 ml.</v>
      </c>
      <c r="J2446" s="65">
        <v>1.0</v>
      </c>
      <c r="K2446" s="57">
        <f t="array" ref="K2446">IF(F2446&lt;&gt;"",INDEX(tb_MainDatabase[ราคา],MATCH(F2446,tb_MainDatabase[Link],0)),"")*J2446</f>
        <v>450</v>
      </c>
      <c r="L2446" s="65">
        <v>450.0</v>
      </c>
      <c r="M2446" s="57">
        <f t="shared" si="2"/>
        <v>0</v>
      </c>
      <c r="N2446" s="75">
        <f t="shared" si="6"/>
        <v>0</v>
      </c>
      <c r="O2446" s="77"/>
      <c r="P2446" s="107"/>
      <c r="Q2446" s="80"/>
      <c r="R2446" s="84">
        <f t="shared" si="4"/>
        <v>0</v>
      </c>
      <c r="S2446" s="84"/>
      <c r="T2446" s="84"/>
    </row>
    <row r="2447" ht="22.5" customHeight="1">
      <c r="A2447" s="41" t="s">
        <v>1297</v>
      </c>
      <c r="B2447" s="44">
        <v>46188.0</v>
      </c>
      <c r="C2447" s="46" t="s">
        <v>1192</v>
      </c>
      <c r="D2447" s="48" t="s">
        <v>3745</v>
      </c>
      <c r="E2447" s="51">
        <v>2.02600000001118E14</v>
      </c>
      <c r="F2447" s="53" t="s">
        <v>309</v>
      </c>
      <c r="G2447" s="57">
        <f t="array" ref="G2447">IF(F2447&lt;&gt;"",INDEX(tb_MainDatabase[Barcode],MATCH(F2447,tb_MainDatabase[Link],0)),"")</f>
        <v>8857128012007</v>
      </c>
      <c r="H2447" s="62" t="str">
        <f t="array" ref="H2447">IF(F2447&lt;&gt;"",INDEX(tb_MainDatabase[Grand],MATCH(F2447,tb_MainDatabase[Link],0)),"")</f>
        <v>EDP+</v>
      </c>
      <c r="I2447" s="62" t="str">
        <f t="array" ref="I2447">IF(F2447&lt;&gt;"",INDEX(tb_MainDatabase[Size],MATCH(F2447,tb_MainDatabase[Link],0)),"")</f>
        <v>30 ml.</v>
      </c>
      <c r="J2447" s="65">
        <v>1.0</v>
      </c>
      <c r="K2447" s="57">
        <f t="array" ref="K2447">IF(F2447&lt;&gt;"",INDEX(tb_MainDatabase[ราคา],MATCH(F2447,tb_MainDatabase[Link],0)),"")*J2447</f>
        <v>1890</v>
      </c>
      <c r="L2447" s="65">
        <v>100.0</v>
      </c>
      <c r="M2447" s="57">
        <f t="shared" si="2"/>
        <v>1790</v>
      </c>
      <c r="N2447" s="75">
        <f t="shared" si="6"/>
        <v>1790</v>
      </c>
      <c r="O2447" s="77" t="s">
        <v>370</v>
      </c>
      <c r="P2447" s="78">
        <v>46188.0</v>
      </c>
      <c r="Q2447" s="80">
        <v>0.8826388888888889</v>
      </c>
      <c r="R2447" s="84" t="str">
        <f t="shared" si="4"/>
        <v>1781532593421450345</v>
      </c>
      <c r="S2447" s="48" t="s">
        <v>3739</v>
      </c>
      <c r="T2447" s="48" t="s">
        <v>67</v>
      </c>
    </row>
    <row r="2448" ht="22.5" customHeight="1">
      <c r="A2448" s="41" t="s">
        <v>1297</v>
      </c>
      <c r="B2448" s="44">
        <v>46188.0</v>
      </c>
      <c r="C2448" s="46" t="s">
        <v>1192</v>
      </c>
      <c r="D2448" s="48" t="s">
        <v>3745</v>
      </c>
      <c r="E2448" s="51">
        <v>2.02600000001118E14</v>
      </c>
      <c r="F2448" s="53" t="s">
        <v>77</v>
      </c>
      <c r="G2448" s="57">
        <f t="array" ref="G2448">IF(F2448&lt;&gt;"",INDEX(tb_MainDatabase[Barcode],MATCH(F2448,tb_MainDatabase[Link],0)),"")</f>
        <v>8857128012030</v>
      </c>
      <c r="H2448" s="62" t="str">
        <f t="array" ref="H2448">IF(F2448&lt;&gt;"",INDEX(tb_MainDatabase[Grand],MATCH(F2448,tb_MainDatabase[Link],0)),"")</f>
        <v>EDP</v>
      </c>
      <c r="I2448" s="62" t="str">
        <f t="array" ref="I2448">IF(F2448&lt;&gt;"",INDEX(tb_MainDatabase[Size],MATCH(F2448,tb_MainDatabase[Link],0)),"")</f>
        <v>10 ml.</v>
      </c>
      <c r="J2448" s="65">
        <v>1.0</v>
      </c>
      <c r="K2448" s="57">
        <f t="array" ref="K2448">IF(F2448&lt;&gt;"",INDEX(tb_MainDatabase[ราคา],MATCH(F2448,tb_MainDatabase[Link],0)),"")*J2448</f>
        <v>450</v>
      </c>
      <c r="L2448" s="65">
        <v>450.0</v>
      </c>
      <c r="M2448" s="57">
        <f t="shared" si="2"/>
        <v>0</v>
      </c>
      <c r="N2448" s="75">
        <f t="shared" si="6"/>
        <v>0</v>
      </c>
      <c r="O2448" s="77"/>
      <c r="P2448" s="78"/>
      <c r="Q2448" s="80"/>
      <c r="R2448" s="84">
        <f t="shared" si="4"/>
        <v>0</v>
      </c>
      <c r="S2448" s="84"/>
      <c r="T2448" s="84"/>
    </row>
    <row r="2449" ht="22.5" customHeight="1">
      <c r="A2449" s="41" t="s">
        <v>1297</v>
      </c>
      <c r="B2449" s="44">
        <v>46189.0</v>
      </c>
      <c r="C2449" s="46" t="s">
        <v>1192</v>
      </c>
      <c r="D2449" s="48" t="s">
        <v>3746</v>
      </c>
      <c r="E2449" s="51">
        <v>2.02600000001119E14</v>
      </c>
      <c r="F2449" s="53" t="s">
        <v>1100</v>
      </c>
      <c r="G2449" s="57">
        <f t="array" ref="G2449">IF(F2449&lt;&gt;"",INDEX(tb_MainDatabase[Barcode],MATCH(F2449,tb_MainDatabase[Link],0)),"")</f>
        <v>8857128011263</v>
      </c>
      <c r="H2449" s="62" t="str">
        <f t="array" ref="H2449">IF(F2449&lt;&gt;"",INDEX(tb_MainDatabase[Grand],MATCH(F2449,tb_MainDatabase[Link],0)),"")</f>
        <v>EDP</v>
      </c>
      <c r="I2449" s="62" t="str">
        <f t="array" ref="I2449">IF(F2449&lt;&gt;"",INDEX(tb_MainDatabase[Size],MATCH(F2449,tb_MainDatabase[Link],0)),"")</f>
        <v>10 ml.</v>
      </c>
      <c r="J2449" s="65">
        <v>1.0</v>
      </c>
      <c r="K2449" s="57">
        <f t="array" ref="K2449">IF(F2449&lt;&gt;"",INDEX(tb_MainDatabase[ราคา],MATCH(F2449,tb_MainDatabase[Link],0)),"")*J2449</f>
        <v>450</v>
      </c>
      <c r="L2449" s="65">
        <v>50.0</v>
      </c>
      <c r="M2449" s="57">
        <f t="shared" si="2"/>
        <v>400</v>
      </c>
      <c r="N2449" s="75">
        <f t="shared" si="6"/>
        <v>800</v>
      </c>
      <c r="O2449" s="77" t="s">
        <v>370</v>
      </c>
      <c r="P2449" s="78">
        <v>46189.0</v>
      </c>
      <c r="Q2449" s="80">
        <v>0.6243055555555556</v>
      </c>
      <c r="R2449" s="84" t="str">
        <f t="shared" si="4"/>
        <v>1781596731914411947</v>
      </c>
      <c r="S2449" s="48" t="s">
        <v>3747</v>
      </c>
      <c r="T2449" s="48" t="s">
        <v>67</v>
      </c>
    </row>
    <row r="2450" ht="22.5" customHeight="1">
      <c r="A2450" s="41" t="s">
        <v>1297</v>
      </c>
      <c r="B2450" s="44">
        <v>46189.0</v>
      </c>
      <c r="C2450" s="46" t="s">
        <v>1192</v>
      </c>
      <c r="D2450" s="48" t="s">
        <v>3746</v>
      </c>
      <c r="E2450" s="51">
        <v>2.02600000001119E14</v>
      </c>
      <c r="F2450" s="53" t="s">
        <v>224</v>
      </c>
      <c r="G2450" s="57">
        <f t="array" ref="G2450">IF(F2450&lt;&gt;"",INDEX(tb_MainDatabase[Barcode],MATCH(F2450,tb_MainDatabase[Link],0)),"")</f>
        <v>8857128012053</v>
      </c>
      <c r="H2450" s="62" t="str">
        <f t="array" ref="H2450">IF(F2450&lt;&gt;"",INDEX(tb_MainDatabase[Grand],MATCH(F2450,tb_MainDatabase[Link],0)),"")</f>
        <v>EDP</v>
      </c>
      <c r="I2450" s="62" t="str">
        <f t="array" ref="I2450">IF(F2450&lt;&gt;"",INDEX(tb_MainDatabase[Size],MATCH(F2450,tb_MainDatabase[Link],0)),"")</f>
        <v>10 ml.</v>
      </c>
      <c r="J2450" s="65">
        <v>1.0</v>
      </c>
      <c r="K2450" s="57">
        <f t="array" ref="K2450">IF(F2450&lt;&gt;"",INDEX(tb_MainDatabase[ราคา],MATCH(F2450,tb_MainDatabase[Link],0)),"")*J2450</f>
        <v>450</v>
      </c>
      <c r="L2450" s="65">
        <v>50.0</v>
      </c>
      <c r="M2450" s="57">
        <f t="shared" si="2"/>
        <v>400</v>
      </c>
      <c r="N2450" s="75">
        <f t="shared" si="6"/>
        <v>0</v>
      </c>
      <c r="O2450" s="77"/>
      <c r="P2450" s="107"/>
      <c r="Q2450" s="80"/>
      <c r="R2450" s="84">
        <f t="shared" si="4"/>
        <v>0</v>
      </c>
      <c r="S2450" s="84"/>
      <c r="T2450" s="84"/>
    </row>
    <row r="2451" ht="22.5" customHeight="1">
      <c r="A2451" s="41" t="s">
        <v>1297</v>
      </c>
      <c r="B2451" s="44">
        <v>46189.0</v>
      </c>
      <c r="C2451" s="46" t="s">
        <v>1192</v>
      </c>
      <c r="D2451" s="48" t="s">
        <v>3748</v>
      </c>
      <c r="E2451" s="51">
        <v>2.0260000000112E14</v>
      </c>
      <c r="F2451" s="53" t="s">
        <v>288</v>
      </c>
      <c r="G2451" s="57">
        <f t="array" ref="G2451">IF(F2451&lt;&gt;"",INDEX(tb_MainDatabase[Barcode],MATCH(F2451,tb_MainDatabase[Link],0)),"")</f>
        <v>8857128012062</v>
      </c>
      <c r="H2451" s="62" t="str">
        <f t="array" ref="H2451">IF(F2451&lt;&gt;"",INDEX(tb_MainDatabase[Grand],MATCH(F2451,tb_MainDatabase[Link],0)),"")</f>
        <v>EDP</v>
      </c>
      <c r="I2451" s="62" t="str">
        <f t="array" ref="I2451">IF(F2451&lt;&gt;"",INDEX(tb_MainDatabase[Size],MATCH(F2451,tb_MainDatabase[Link],0)),"")</f>
        <v>10 ml.</v>
      </c>
      <c r="J2451" s="65">
        <v>1.0</v>
      </c>
      <c r="K2451" s="57">
        <f t="array" ref="K2451">IF(F2451&lt;&gt;"",INDEX(tb_MainDatabase[ราคา],MATCH(F2451,tb_MainDatabase[Link],0)),"")*J2451</f>
        <v>450</v>
      </c>
      <c r="L2451" s="65">
        <v>50.0</v>
      </c>
      <c r="M2451" s="57">
        <f t="shared" si="2"/>
        <v>400</v>
      </c>
      <c r="N2451" s="75">
        <f t="shared" si="6"/>
        <v>400</v>
      </c>
      <c r="O2451" s="77" t="s">
        <v>370</v>
      </c>
      <c r="P2451" s="78">
        <v>46189.0</v>
      </c>
      <c r="Q2451" s="80">
        <v>0.6645833333333333</v>
      </c>
      <c r="R2451" s="84" t="str">
        <f t="shared" si="4"/>
        <v>1781600235730389950</v>
      </c>
      <c r="S2451" s="48" t="s">
        <v>3749</v>
      </c>
      <c r="T2451" s="48" t="s">
        <v>67</v>
      </c>
    </row>
    <row r="2452" ht="22.5" customHeight="1">
      <c r="A2452" s="41" t="s">
        <v>1297</v>
      </c>
      <c r="B2452" s="44">
        <v>46189.0</v>
      </c>
      <c r="C2452" s="46" t="s">
        <v>1192</v>
      </c>
      <c r="D2452" s="48" t="s">
        <v>3750</v>
      </c>
      <c r="E2452" s="51">
        <v>2.02600000001121E14</v>
      </c>
      <c r="F2452" s="53" t="s">
        <v>143</v>
      </c>
      <c r="G2452" s="57">
        <f t="array" ref="G2452">IF(F2452&lt;&gt;"",INDEX(tb_MainDatabase[Barcode],MATCH(F2452,tb_MainDatabase[Link],0)),"")</f>
        <v>8857128011041</v>
      </c>
      <c r="H2452" s="62" t="str">
        <f t="array" ref="H2452">IF(F2452&lt;&gt;"",INDEX(tb_MainDatabase[Grand],MATCH(F2452,tb_MainDatabase[Link],0)),"")</f>
        <v>EDP</v>
      </c>
      <c r="I2452" s="62" t="str">
        <f t="array" ref="I2452">IF(F2452&lt;&gt;"",INDEX(tb_MainDatabase[Size],MATCH(F2452,tb_MainDatabase[Link],0)),"")</f>
        <v>50 ml.</v>
      </c>
      <c r="J2452" s="65">
        <v>1.0</v>
      </c>
      <c r="K2452" s="57">
        <f t="array" ref="K2452">IF(F2452&lt;&gt;"",INDEX(tb_MainDatabase[ราคา],MATCH(F2452,tb_MainDatabase[Link],0)),"")*J2452</f>
        <v>1890</v>
      </c>
      <c r="L2452" s="65">
        <v>200.0</v>
      </c>
      <c r="M2452" s="57">
        <f t="shared" si="2"/>
        <v>1690</v>
      </c>
      <c r="N2452" s="75">
        <f t="shared" si="6"/>
        <v>1690</v>
      </c>
      <c r="O2452" s="77" t="s">
        <v>133</v>
      </c>
      <c r="P2452" s="78">
        <v>46189.0</v>
      </c>
      <c r="Q2452" s="80">
        <v>0.7493055555555556</v>
      </c>
      <c r="R2452" s="84" t="str">
        <f t="shared" si="4"/>
        <v>1781607557413351576</v>
      </c>
      <c r="S2452" s="84"/>
      <c r="T2452" s="48" t="s">
        <v>67</v>
      </c>
    </row>
    <row r="2453" ht="22.5" customHeight="1">
      <c r="A2453" s="41" t="s">
        <v>1297</v>
      </c>
      <c r="B2453" s="44">
        <v>46189.0</v>
      </c>
      <c r="C2453" s="46" t="s">
        <v>1192</v>
      </c>
      <c r="D2453" s="48" t="s">
        <v>3750</v>
      </c>
      <c r="E2453" s="51">
        <v>2.02600000001121E14</v>
      </c>
      <c r="F2453" s="53" t="s">
        <v>141</v>
      </c>
      <c r="G2453" s="57">
        <f t="array" ref="G2453">IF(F2453&lt;&gt;"",INDEX(tb_MainDatabase[Barcode],MATCH(F2453,tb_MainDatabase[Link],0)),"")</f>
        <v>8857128012037</v>
      </c>
      <c r="H2453" s="62" t="str">
        <f t="array" ref="H2453">IF(F2453&lt;&gt;"",INDEX(tb_MainDatabase[Grand],MATCH(F2453,tb_MainDatabase[Link],0)),"")</f>
        <v>EDP</v>
      </c>
      <c r="I2453" s="62" t="str">
        <f t="array" ref="I2453">IF(F2453&lt;&gt;"",INDEX(tb_MainDatabase[Size],MATCH(F2453,tb_MainDatabase[Link],0)),"")</f>
        <v>10 ml.</v>
      </c>
      <c r="J2453" s="65">
        <v>1.0</v>
      </c>
      <c r="K2453" s="57">
        <f t="array" ref="K2453">IF(F2453&lt;&gt;"",INDEX(tb_MainDatabase[ราคา],MATCH(F2453,tb_MainDatabase[Link],0)),"")*J2453</f>
        <v>450</v>
      </c>
      <c r="L2453" s="65">
        <v>450.0</v>
      </c>
      <c r="M2453" s="57">
        <f t="shared" si="2"/>
        <v>0</v>
      </c>
      <c r="N2453" s="75">
        <f t="shared" si="6"/>
        <v>0</v>
      </c>
      <c r="O2453" s="77"/>
      <c r="P2453" s="107"/>
      <c r="Q2453" s="80"/>
      <c r="R2453" s="84">
        <f t="shared" si="4"/>
        <v>0</v>
      </c>
      <c r="S2453" s="84"/>
      <c r="T2453" s="84"/>
    </row>
    <row r="2454" ht="22.5" customHeight="1">
      <c r="A2454" s="41" t="s">
        <v>1297</v>
      </c>
      <c r="B2454" s="44">
        <v>46189.0</v>
      </c>
      <c r="C2454" s="46" t="s">
        <v>1192</v>
      </c>
      <c r="D2454" s="48" t="s">
        <v>3751</v>
      </c>
      <c r="E2454" s="51">
        <v>2.02600000001122E14</v>
      </c>
      <c r="F2454" s="53" t="s">
        <v>3638</v>
      </c>
      <c r="G2454" s="57">
        <f t="array" ref="G2454">IF(F2454&lt;&gt;"",INDEX(tb_MainDatabase[Barcode],MATCH(F2454,tb_MainDatabase[Link],0)),"")</f>
        <v>8857128012079</v>
      </c>
      <c r="H2454" s="62" t="str">
        <f t="array" ref="H2454">IF(F2454&lt;&gt;"",INDEX(tb_MainDatabase[Grand],MATCH(F2454,tb_MainDatabase[Link],0)),"")</f>
        <v>EDP</v>
      </c>
      <c r="I2454" s="62" t="str">
        <f t="array" ref="I2454">IF(F2454&lt;&gt;"",INDEX(tb_MainDatabase[Size],MATCH(F2454,tb_MainDatabase[Link],0)),"")</f>
        <v>10 ml.</v>
      </c>
      <c r="J2454" s="65">
        <v>1.0</v>
      </c>
      <c r="K2454" s="57">
        <f t="array" ref="K2454">IF(F2454&lt;&gt;"",INDEX(tb_MainDatabase[ราคา],MATCH(F2454,tb_MainDatabase[Link],0)),"")*J2454</f>
        <v>450</v>
      </c>
      <c r="L2454" s="65">
        <v>50.0</v>
      </c>
      <c r="M2454" s="57">
        <f t="shared" si="2"/>
        <v>400</v>
      </c>
      <c r="N2454" s="75">
        <f t="shared" si="6"/>
        <v>400</v>
      </c>
      <c r="O2454" s="77" t="s">
        <v>370</v>
      </c>
      <c r="P2454" s="78">
        <v>46189.0</v>
      </c>
      <c r="Q2454" s="80">
        <v>0.7833333333333333</v>
      </c>
      <c r="R2454" s="84" t="str">
        <f t="shared" si="4"/>
        <v>1781610458961655635</v>
      </c>
      <c r="S2454" s="48" t="s">
        <v>3749</v>
      </c>
      <c r="T2454" s="48" t="s">
        <v>67</v>
      </c>
    </row>
    <row r="2455" ht="22.5" customHeight="1">
      <c r="A2455" s="41" t="s">
        <v>1297</v>
      </c>
      <c r="B2455" s="44">
        <v>46189.0</v>
      </c>
      <c r="C2455" s="46" t="s">
        <v>1192</v>
      </c>
      <c r="D2455" s="48" t="s">
        <v>3752</v>
      </c>
      <c r="E2455" s="51">
        <v>2.02600000001123E14</v>
      </c>
      <c r="F2455" s="53" t="s">
        <v>581</v>
      </c>
      <c r="G2455" s="108">
        <f t="array" ref="G2455">IF(F2455&lt;&gt;"",INDEX(tb_MainDatabase[Barcode],MATCH(F2455,tb_MainDatabase[Link],0)),"")</f>
        <v>8857128012162</v>
      </c>
      <c r="H2455" s="62" t="str">
        <f t="array" ref="H2455">IF(F2455&lt;&gt;"",INDEX(tb_MainDatabase[Grand],MATCH(F2455,tb_MainDatabase[Link],0)),"")</f>
        <v>EDP</v>
      </c>
      <c r="I2455" s="62" t="str">
        <f t="array" ref="I2455">IF(F2455&lt;&gt;"",INDEX(tb_MainDatabase[Size],MATCH(F2455,tb_MainDatabase[Link],0)),"")</f>
        <v>30 ml.</v>
      </c>
      <c r="J2455" s="65">
        <v>1.0</v>
      </c>
      <c r="K2455" s="57">
        <f t="array" ref="K2455">IF(F2455&lt;&gt;"",INDEX(tb_MainDatabase[ราคา],MATCH(F2455,tb_MainDatabase[Link],0)),"")*J2455</f>
        <v>1290</v>
      </c>
      <c r="L2455" s="65">
        <v>100.0</v>
      </c>
      <c r="M2455" s="57">
        <f t="shared" si="2"/>
        <v>1190</v>
      </c>
      <c r="N2455" s="75">
        <f t="shared" si="6"/>
        <v>1790</v>
      </c>
      <c r="O2455" s="77" t="s">
        <v>370</v>
      </c>
      <c r="P2455" s="78">
        <v>46189.0</v>
      </c>
      <c r="Q2455" s="80">
        <v>0.8618055555555556</v>
      </c>
      <c r="R2455" s="84" t="str">
        <f t="shared" si="4"/>
        <v>1781617224666651742</v>
      </c>
      <c r="S2455" s="48" t="s">
        <v>3749</v>
      </c>
      <c r="T2455" s="48" t="s">
        <v>67</v>
      </c>
    </row>
    <row r="2456" ht="22.5" customHeight="1">
      <c r="A2456" s="41" t="s">
        <v>1297</v>
      </c>
      <c r="B2456" s="44">
        <v>46189.0</v>
      </c>
      <c r="C2456" s="46" t="s">
        <v>1192</v>
      </c>
      <c r="D2456" s="48" t="s">
        <v>3752</v>
      </c>
      <c r="E2456" s="51">
        <v>2.02600000001124E14</v>
      </c>
      <c r="F2456" s="53" t="s">
        <v>110</v>
      </c>
      <c r="G2456" s="57">
        <f t="array" ref="G2456">IF(F2456&lt;&gt;"",INDEX(tb_MainDatabase[Barcode],MATCH(F2456,tb_MainDatabase[Link],0)),"")</f>
        <v>8857128012110</v>
      </c>
      <c r="H2456" s="62" t="str">
        <f t="array" ref="H2456">IF(F2456&lt;&gt;"",INDEX(tb_MainDatabase[Grand],MATCH(F2456,tb_MainDatabase[Link],0)),"")</f>
        <v>EDP+</v>
      </c>
      <c r="I2456" s="62" t="str">
        <f t="array" ref="I2456">IF(F2456&lt;&gt;"",INDEX(tb_MainDatabase[Size],MATCH(F2456,tb_MainDatabase[Link],0)),"")</f>
        <v>10 ml.</v>
      </c>
      <c r="J2456" s="65">
        <v>1.0</v>
      </c>
      <c r="K2456" s="57">
        <f t="array" ref="K2456">IF(F2456&lt;&gt;"",INDEX(tb_MainDatabase[ราคา],MATCH(F2456,tb_MainDatabase[Link],0)),"")*J2456</f>
        <v>650</v>
      </c>
      <c r="L2456" s="65">
        <v>50.0</v>
      </c>
      <c r="M2456" s="57">
        <f t="shared" si="2"/>
        <v>600</v>
      </c>
      <c r="N2456" s="75">
        <f t="shared" si="6"/>
        <v>0</v>
      </c>
      <c r="O2456" s="77"/>
      <c r="P2456" s="107"/>
      <c r="Q2456" s="80"/>
      <c r="R2456" s="84">
        <f t="shared" si="4"/>
        <v>0</v>
      </c>
      <c r="S2456" s="84"/>
      <c r="T2456" s="84"/>
    </row>
    <row r="2457" ht="22.5" customHeight="1">
      <c r="A2457" s="41" t="s">
        <v>1297</v>
      </c>
      <c r="B2457" s="44">
        <v>46189.0</v>
      </c>
      <c r="C2457" s="46" t="s">
        <v>1192</v>
      </c>
      <c r="D2457" s="48" t="s">
        <v>3752</v>
      </c>
      <c r="E2457" s="51">
        <v>2.02600000001124E14</v>
      </c>
      <c r="F2457" s="53" t="s">
        <v>77</v>
      </c>
      <c r="G2457" s="57">
        <f t="array" ref="G2457">IF(F2457&lt;&gt;"",INDEX(tb_MainDatabase[Barcode],MATCH(F2457,tb_MainDatabase[Link],0)),"")</f>
        <v>8857128012030</v>
      </c>
      <c r="H2457" s="62" t="str">
        <f t="array" ref="H2457">IF(F2457&lt;&gt;"",INDEX(tb_MainDatabase[Grand],MATCH(F2457,tb_MainDatabase[Link],0)),"")</f>
        <v>EDP</v>
      </c>
      <c r="I2457" s="62" t="str">
        <f t="array" ref="I2457">IF(F2457&lt;&gt;"",INDEX(tb_MainDatabase[Size],MATCH(F2457,tb_MainDatabase[Link],0)),"")</f>
        <v>10 ml.</v>
      </c>
      <c r="J2457" s="65">
        <v>1.0</v>
      </c>
      <c r="K2457" s="57">
        <f t="array" ref="K2457">IF(F2457&lt;&gt;"",INDEX(tb_MainDatabase[ราคา],MATCH(F2457,tb_MainDatabase[Link],0)),"")*J2457</f>
        <v>450</v>
      </c>
      <c r="L2457" s="65">
        <v>450.0</v>
      </c>
      <c r="M2457" s="57">
        <f t="shared" si="2"/>
        <v>0</v>
      </c>
      <c r="N2457" s="75">
        <f t="shared" si="6"/>
        <v>0</v>
      </c>
      <c r="O2457" s="77"/>
      <c r="P2457" s="107"/>
      <c r="Q2457" s="80"/>
      <c r="R2457" s="84">
        <f t="shared" si="4"/>
        <v>0</v>
      </c>
      <c r="S2457" s="84"/>
      <c r="T2457" s="84"/>
    </row>
    <row r="2458" ht="22.5" customHeight="1">
      <c r="A2458" s="41" t="s">
        <v>1297</v>
      </c>
      <c r="B2458" s="44">
        <v>46189.0</v>
      </c>
      <c r="C2458" s="46" t="s">
        <v>1192</v>
      </c>
      <c r="D2458" s="48" t="s">
        <v>3753</v>
      </c>
      <c r="E2458" s="51">
        <v>2.02600000001124E14</v>
      </c>
      <c r="F2458" s="53" t="s">
        <v>280</v>
      </c>
      <c r="G2458" s="57">
        <f t="array" ref="G2458">IF(F2458&lt;&gt;"",INDEX(tb_MainDatabase[Barcode],MATCH(F2458,tb_MainDatabase[Link],0)),"")</f>
        <v>8857128012042</v>
      </c>
      <c r="H2458" s="62" t="str">
        <f t="array" ref="H2458">IF(F2458&lt;&gt;"",INDEX(tb_MainDatabase[Grand],MATCH(F2458,tb_MainDatabase[Link],0)),"")</f>
        <v>EDP</v>
      </c>
      <c r="I2458" s="62" t="str">
        <f t="array" ref="I2458">IF(F2458&lt;&gt;"",INDEX(tb_MainDatabase[Size],MATCH(F2458,tb_MainDatabase[Link],0)),"")</f>
        <v>10 ml.</v>
      </c>
      <c r="J2458" s="65">
        <v>1.0</v>
      </c>
      <c r="K2458" s="57">
        <f t="array" ref="K2458">IF(F2458&lt;&gt;"",INDEX(tb_MainDatabase[ราคา],MATCH(F2458,tb_MainDatabase[Link],0)),"")*J2458</f>
        <v>450</v>
      </c>
      <c r="L2458" s="65">
        <v>50.0</v>
      </c>
      <c r="M2458" s="57">
        <f t="shared" si="2"/>
        <v>400</v>
      </c>
      <c r="N2458" s="75">
        <f t="shared" si="6"/>
        <v>400</v>
      </c>
      <c r="O2458" s="77" t="s">
        <v>60</v>
      </c>
      <c r="P2458" s="78">
        <v>46189.0</v>
      </c>
      <c r="Q2458" s="80">
        <v>0.875</v>
      </c>
      <c r="R2458" s="84" t="str">
        <f t="shared" si="4"/>
        <v>1781618437645247352</v>
      </c>
      <c r="S2458" s="84"/>
      <c r="T2458" s="48" t="s">
        <v>61</v>
      </c>
    </row>
    <row r="2459" ht="22.5" customHeight="1">
      <c r="A2459" s="41" t="s">
        <v>1297</v>
      </c>
      <c r="B2459" s="44">
        <v>46190.0</v>
      </c>
      <c r="C2459" s="46" t="s">
        <v>1192</v>
      </c>
      <c r="D2459" s="48" t="s">
        <v>3754</v>
      </c>
      <c r="E2459" s="51">
        <v>2.02600000001125E14</v>
      </c>
      <c r="F2459" s="53" t="s">
        <v>1089</v>
      </c>
      <c r="G2459" s="57">
        <f t="array" ref="G2459">IF(F2459&lt;&gt;"",INDEX(tb_MainDatabase[Barcode],MATCH(F2459,tb_MainDatabase[Link],0)),"")</f>
        <v>8857128011294</v>
      </c>
      <c r="H2459" s="62" t="str">
        <f t="array" ref="H2459">IF(F2459&lt;&gt;"",INDEX(tb_MainDatabase[Grand],MATCH(F2459,tb_MainDatabase[Link],0)),"")</f>
        <v>EDP</v>
      </c>
      <c r="I2459" s="62" t="str">
        <f t="array" ref="I2459">IF(F2459&lt;&gt;"",INDEX(tb_MainDatabase[Size],MATCH(F2459,tb_MainDatabase[Link],0)),"")</f>
        <v>50 ml.</v>
      </c>
      <c r="J2459" s="65">
        <v>1.0</v>
      </c>
      <c r="K2459" s="57">
        <f t="array" ref="K2459">IF(F2459&lt;&gt;"",INDEX(tb_MainDatabase[ราคา],MATCH(F2459,tb_MainDatabase[Link],0)),"")*J2459</f>
        <v>1890</v>
      </c>
      <c r="L2459" s="65">
        <v>400.0</v>
      </c>
      <c r="M2459" s="57">
        <f t="shared" si="2"/>
        <v>1490</v>
      </c>
      <c r="N2459" s="75">
        <f t="shared" si="6"/>
        <v>5370</v>
      </c>
      <c r="O2459" s="77" t="s">
        <v>370</v>
      </c>
      <c r="P2459" s="78">
        <v>46190.0</v>
      </c>
      <c r="Q2459" s="80">
        <v>0.6229166666666667</v>
      </c>
      <c r="R2459" s="84" t="str">
        <f t="shared" si="4"/>
        <v>1781682669474469157</v>
      </c>
      <c r="S2459" s="48"/>
      <c r="T2459" s="48" t="s">
        <v>67</v>
      </c>
    </row>
    <row r="2460" ht="22.5" customHeight="1">
      <c r="A2460" s="41" t="s">
        <v>1297</v>
      </c>
      <c r="B2460" s="44">
        <v>46190.0</v>
      </c>
      <c r="C2460" s="46" t="s">
        <v>1192</v>
      </c>
      <c r="D2460" s="48" t="s">
        <v>3754</v>
      </c>
      <c r="E2460" s="51">
        <v>2.02600000001125E14</v>
      </c>
      <c r="F2460" s="53" t="s">
        <v>172</v>
      </c>
      <c r="G2460" s="57">
        <f t="array" ref="G2460">IF(F2460&lt;&gt;"",INDEX(tb_MainDatabase[Barcode],MATCH(F2460,tb_MainDatabase[Link],0)),"")</f>
        <v>8857128012005</v>
      </c>
      <c r="H2460" s="62" t="str">
        <f t="array" ref="H2460">IF(F2460&lt;&gt;"",INDEX(tb_MainDatabase[Grand],MATCH(F2460,tb_MainDatabase[Link],0)),"")</f>
        <v>EDP+</v>
      </c>
      <c r="I2460" s="62" t="str">
        <f t="array" ref="I2460">IF(F2460&lt;&gt;"",INDEX(tb_MainDatabase[Size],MATCH(F2460,tb_MainDatabase[Link],0)),"")</f>
        <v>30 ml.</v>
      </c>
      <c r="J2460" s="65">
        <v>1.0</v>
      </c>
      <c r="K2460" s="57">
        <f t="array" ref="K2460">IF(F2460&lt;&gt;"",INDEX(tb_MainDatabase[ราคา],MATCH(F2460,tb_MainDatabase[Link],0)),"")*J2460</f>
        <v>1890</v>
      </c>
      <c r="L2460" s="65">
        <v>390.0</v>
      </c>
      <c r="M2460" s="57">
        <f t="shared" si="2"/>
        <v>1500</v>
      </c>
      <c r="N2460" s="75">
        <f t="shared" si="6"/>
        <v>0</v>
      </c>
      <c r="O2460" s="77"/>
      <c r="P2460" s="107"/>
      <c r="Q2460" s="80"/>
      <c r="R2460" s="84">
        <f t="shared" si="4"/>
        <v>0</v>
      </c>
      <c r="S2460" s="84"/>
      <c r="T2460" s="84"/>
    </row>
    <row r="2461" ht="22.5" customHeight="1">
      <c r="A2461" s="41" t="s">
        <v>1297</v>
      </c>
      <c r="B2461" s="44">
        <v>46190.0</v>
      </c>
      <c r="C2461" s="46" t="s">
        <v>1192</v>
      </c>
      <c r="D2461" s="48" t="s">
        <v>3754</v>
      </c>
      <c r="E2461" s="51">
        <v>2.02600000001125E14</v>
      </c>
      <c r="F2461" s="53" t="s">
        <v>3755</v>
      </c>
      <c r="G2461" s="57">
        <f t="array" ref="G2461">IF(F2461&lt;&gt;"",INDEX(tb_MainDatabase[Barcode],MATCH(F2461,tb_MainDatabase[Link],0)),"")</f>
        <v>8857128011966</v>
      </c>
      <c r="H2461" s="62" t="str">
        <f t="array" ref="H2461">IF(F2461&lt;&gt;"",INDEX(tb_MainDatabase[Grand],MATCH(F2461,tb_MainDatabase[Link],0)),"")</f>
        <v>EDP</v>
      </c>
      <c r="I2461" s="62" t="str">
        <f t="array" ref="I2461">IF(F2461&lt;&gt;"",INDEX(tb_MainDatabase[Size],MATCH(F2461,tb_MainDatabase[Link],0)),"")</f>
        <v>30 ml.</v>
      </c>
      <c r="J2461" s="65">
        <v>1.0</v>
      </c>
      <c r="K2461" s="57">
        <f t="array" ref="K2461">IF(F2461&lt;&gt;"",INDEX(tb_MainDatabase[ราคา],MATCH(F2461,tb_MainDatabase[Link],0)),"")*J2461</f>
        <v>1290</v>
      </c>
      <c r="L2461" s="65">
        <v>100.0</v>
      </c>
      <c r="M2461" s="57">
        <f t="shared" si="2"/>
        <v>1190</v>
      </c>
      <c r="N2461" s="75">
        <f t="shared" si="6"/>
        <v>0</v>
      </c>
      <c r="O2461" s="77"/>
      <c r="P2461" s="107"/>
      <c r="Q2461" s="80"/>
      <c r="R2461" s="84">
        <f t="shared" si="4"/>
        <v>0</v>
      </c>
      <c r="S2461" s="84"/>
      <c r="T2461" s="84"/>
    </row>
    <row r="2462" ht="22.5" customHeight="1">
      <c r="A2462" s="41" t="s">
        <v>1297</v>
      </c>
      <c r="B2462" s="44">
        <v>46190.0</v>
      </c>
      <c r="C2462" s="46" t="s">
        <v>1192</v>
      </c>
      <c r="D2462" s="48" t="s">
        <v>3754</v>
      </c>
      <c r="E2462" s="51">
        <v>2.02600000001125E14</v>
      </c>
      <c r="F2462" s="53" t="s">
        <v>45</v>
      </c>
      <c r="G2462" s="57">
        <f t="array" ref="G2462">IF(F2462&lt;&gt;"",INDEX(tb_MainDatabase[Barcode],MATCH(F2462,tb_MainDatabase[Link],0)),"")</f>
        <v>8857128011850</v>
      </c>
      <c r="H2462" s="62" t="str">
        <f t="array" ref="H2462">IF(F2462&lt;&gt;"",INDEX(tb_MainDatabase[Grand],MATCH(F2462,tb_MainDatabase[Link],0)),"")</f>
        <v>EDP</v>
      </c>
      <c r="I2462" s="62" t="str">
        <f t="array" ref="I2462">IF(F2462&lt;&gt;"",INDEX(tb_MainDatabase[Size],MATCH(F2462,tb_MainDatabase[Link],0)),"")</f>
        <v>30 ml.</v>
      </c>
      <c r="J2462" s="65">
        <v>1.0</v>
      </c>
      <c r="K2462" s="57">
        <f t="array" ref="K2462">IF(F2462&lt;&gt;"",INDEX(tb_MainDatabase[ราคา],MATCH(F2462,tb_MainDatabase[Link],0)),"")*J2462</f>
        <v>1290</v>
      </c>
      <c r="L2462" s="65">
        <v>100.0</v>
      </c>
      <c r="M2462" s="57">
        <f t="shared" si="2"/>
        <v>1190</v>
      </c>
      <c r="N2462" s="75">
        <f t="shared" si="6"/>
        <v>0</v>
      </c>
      <c r="O2462" s="77"/>
      <c r="P2462" s="107"/>
      <c r="Q2462" s="80"/>
      <c r="R2462" s="84">
        <f t="shared" si="4"/>
        <v>0</v>
      </c>
      <c r="S2462" s="84"/>
      <c r="T2462" s="84"/>
    </row>
    <row r="2463" ht="22.5" customHeight="1">
      <c r="A2463" s="41" t="s">
        <v>1297</v>
      </c>
      <c r="B2463" s="44">
        <v>46190.0</v>
      </c>
      <c r="C2463" s="46" t="s">
        <v>1192</v>
      </c>
      <c r="D2463" s="48" t="s">
        <v>3756</v>
      </c>
      <c r="E2463" s="51">
        <v>2.02600000001126E14</v>
      </c>
      <c r="F2463" s="53" t="s">
        <v>96</v>
      </c>
      <c r="G2463" s="57">
        <f t="array" ref="G2463">IF(F2463&lt;&gt;"",INDEX(tb_MainDatabase[Barcode],MATCH(F2463,tb_MainDatabase[Link],0)),"")</f>
        <v>8857128012019</v>
      </c>
      <c r="H2463" s="62" t="str">
        <f t="array" ref="H2463">IF(F2463&lt;&gt;"",INDEX(tb_MainDatabase[Grand],MATCH(F2463,tb_MainDatabase[Link],0)),"")</f>
        <v>EDP</v>
      </c>
      <c r="I2463" s="62" t="str">
        <f t="array" ref="I2463">IF(F2463&lt;&gt;"",INDEX(tb_MainDatabase[Size],MATCH(F2463,tb_MainDatabase[Link],0)),"")</f>
        <v>50 ml.</v>
      </c>
      <c r="J2463" s="65">
        <v>1.0</v>
      </c>
      <c r="K2463" s="57">
        <f t="array" ref="K2463">IF(F2463&lt;&gt;"",INDEX(tb_MainDatabase[ราคา],MATCH(F2463,tb_MainDatabase[Link],0)),"")*J2463</f>
        <v>1890</v>
      </c>
      <c r="L2463" s="65">
        <v>200.0</v>
      </c>
      <c r="M2463" s="57">
        <f t="shared" si="2"/>
        <v>1690</v>
      </c>
      <c r="N2463" s="75">
        <f t="shared" si="6"/>
        <v>3380</v>
      </c>
      <c r="O2463" s="77" t="s">
        <v>370</v>
      </c>
      <c r="P2463" s="78">
        <v>46190.0</v>
      </c>
      <c r="Q2463" s="80">
        <v>0.6625</v>
      </c>
      <c r="R2463" s="84" t="str">
        <f t="shared" si="4"/>
        <v>1781686370584665899</v>
      </c>
      <c r="S2463" s="48" t="s">
        <v>3757</v>
      </c>
      <c r="T2463" s="48" t="s">
        <v>67</v>
      </c>
    </row>
    <row r="2464" ht="22.5" customHeight="1">
      <c r="A2464" s="41" t="s">
        <v>1297</v>
      </c>
      <c r="B2464" s="44">
        <v>46190.0</v>
      </c>
      <c r="C2464" s="46" t="s">
        <v>1192</v>
      </c>
      <c r="D2464" s="48" t="s">
        <v>3756</v>
      </c>
      <c r="E2464" s="51">
        <v>2.02600000001126E14</v>
      </c>
      <c r="F2464" s="53" t="s">
        <v>165</v>
      </c>
      <c r="G2464" s="57">
        <f t="array" ref="G2464">IF(F2464&lt;&gt;"",INDEX(tb_MainDatabase[Barcode],MATCH(F2464,tb_MainDatabase[Link],0)),"")</f>
        <v>8857128012018</v>
      </c>
      <c r="H2464" s="62" t="str">
        <f t="array" ref="H2464">IF(F2464&lt;&gt;"",INDEX(tb_MainDatabase[Grand],MATCH(F2464,tb_MainDatabase[Link],0)),"")</f>
        <v>EDP</v>
      </c>
      <c r="I2464" s="62" t="str">
        <f t="array" ref="I2464">IF(F2464&lt;&gt;"",INDEX(tb_MainDatabase[Size],MATCH(F2464,tb_MainDatabase[Link],0)),"")</f>
        <v>50 ml.</v>
      </c>
      <c r="J2464" s="65">
        <v>1.0</v>
      </c>
      <c r="K2464" s="57">
        <f t="array" ref="K2464">IF(F2464&lt;&gt;"",INDEX(tb_MainDatabase[ราคา],MATCH(F2464,tb_MainDatabase[Link],0)),"")*J2464</f>
        <v>1890</v>
      </c>
      <c r="L2464" s="65">
        <v>200.0</v>
      </c>
      <c r="M2464" s="57">
        <f t="shared" si="2"/>
        <v>1690</v>
      </c>
      <c r="N2464" s="75">
        <f t="shared" si="6"/>
        <v>0</v>
      </c>
      <c r="O2464" s="77"/>
      <c r="P2464" s="107"/>
      <c r="Q2464" s="80"/>
      <c r="R2464" s="84">
        <f t="shared" si="4"/>
        <v>0</v>
      </c>
      <c r="S2464" s="84"/>
      <c r="T2464" s="84"/>
    </row>
    <row r="2465" ht="22.5" customHeight="1">
      <c r="A2465" s="41" t="s">
        <v>1297</v>
      </c>
      <c r="B2465" s="44">
        <v>46190.0</v>
      </c>
      <c r="C2465" s="46" t="s">
        <v>1192</v>
      </c>
      <c r="D2465" s="48" t="s">
        <v>3756</v>
      </c>
      <c r="E2465" s="51">
        <v>2.02600000001126E14</v>
      </c>
      <c r="F2465" s="53" t="s">
        <v>86</v>
      </c>
      <c r="G2465" s="57">
        <f t="array" ref="G2465">IF(F2465&lt;&gt;"",INDEX(tb_MainDatabase[Barcode],MATCH(F2465,tb_MainDatabase[Link],0)),"")</f>
        <v>8857128012041</v>
      </c>
      <c r="H2465" s="62" t="str">
        <f t="array" ref="H2465">IF(F2465&lt;&gt;"",INDEX(tb_MainDatabase[Grand],MATCH(F2465,tb_MainDatabase[Link],0)),"")</f>
        <v>EDP</v>
      </c>
      <c r="I2465" s="62" t="str">
        <f t="array" ref="I2465">IF(F2465&lt;&gt;"",INDEX(tb_MainDatabase[Size],MATCH(F2465,tb_MainDatabase[Link],0)),"")</f>
        <v>10 ml.</v>
      </c>
      <c r="J2465" s="65">
        <v>1.0</v>
      </c>
      <c r="K2465" s="57">
        <f t="array" ref="K2465">IF(F2465&lt;&gt;"",INDEX(tb_MainDatabase[ราคา],MATCH(F2465,tb_MainDatabase[Link],0)),"")*J2465</f>
        <v>450</v>
      </c>
      <c r="L2465" s="65">
        <v>450.0</v>
      </c>
      <c r="M2465" s="57">
        <f t="shared" si="2"/>
        <v>0</v>
      </c>
      <c r="N2465" s="75">
        <f t="shared" si="6"/>
        <v>0</v>
      </c>
      <c r="O2465" s="77"/>
      <c r="P2465" s="107"/>
      <c r="Q2465" s="80"/>
      <c r="R2465" s="84">
        <f t="shared" si="4"/>
        <v>0</v>
      </c>
      <c r="S2465" s="84"/>
      <c r="T2465" s="84"/>
    </row>
    <row r="2466" ht="22.5" customHeight="1">
      <c r="A2466" s="41" t="s">
        <v>1297</v>
      </c>
      <c r="B2466" s="44">
        <v>46190.0</v>
      </c>
      <c r="C2466" s="46" t="s">
        <v>1192</v>
      </c>
      <c r="D2466" s="48" t="s">
        <v>3756</v>
      </c>
      <c r="E2466" s="51">
        <v>2.02600000001126E14</v>
      </c>
      <c r="F2466" s="53" t="s">
        <v>201</v>
      </c>
      <c r="G2466" s="108">
        <f t="array" ref="G2466">IF(F2466&lt;&gt;"",INDEX(tb_MainDatabase[Barcode],MATCH(F2466,tb_MainDatabase[Link],0)),"")</f>
        <v>8857128012157</v>
      </c>
      <c r="H2466" s="62" t="str">
        <f t="array" ref="H2466">IF(F2466&lt;&gt;"",INDEX(tb_MainDatabase[Grand],MATCH(F2466,tb_MainDatabase[Link],0)),"")</f>
        <v>EDP</v>
      </c>
      <c r="I2466" s="62" t="str">
        <f t="array" ref="I2466">IF(F2466&lt;&gt;"",INDEX(tb_MainDatabase[Size],MATCH(F2466,tb_MainDatabase[Link],0)),"")</f>
        <v>10 ml.</v>
      </c>
      <c r="J2466" s="65">
        <v>1.0</v>
      </c>
      <c r="K2466" s="57">
        <f t="array" ref="K2466">IF(F2466&lt;&gt;"",INDEX(tb_MainDatabase[ราคา],MATCH(F2466,tb_MainDatabase[Link],0)),"")*J2466</f>
        <v>450</v>
      </c>
      <c r="L2466" s="65">
        <v>450.0</v>
      </c>
      <c r="M2466" s="57">
        <f t="shared" si="2"/>
        <v>0</v>
      </c>
      <c r="N2466" s="75">
        <f t="shared" si="6"/>
        <v>0</v>
      </c>
      <c r="O2466" s="77"/>
      <c r="P2466" s="107"/>
      <c r="Q2466" s="80"/>
      <c r="R2466" s="84">
        <f t="shared" si="4"/>
        <v>0</v>
      </c>
      <c r="S2466" s="84"/>
      <c r="T2466" s="84"/>
    </row>
    <row r="2467" ht="22.5" customHeight="1">
      <c r="A2467" s="41" t="s">
        <v>1297</v>
      </c>
      <c r="B2467" s="44">
        <v>46190.0</v>
      </c>
      <c r="C2467" s="46" t="s">
        <v>1192</v>
      </c>
      <c r="D2467" s="48" t="s">
        <v>3758</v>
      </c>
      <c r="E2467" s="51">
        <v>2.02600000001127E14</v>
      </c>
      <c r="F2467" s="53" t="s">
        <v>210</v>
      </c>
      <c r="G2467" s="57">
        <f t="array" ref="G2467">IF(F2467&lt;&gt;"",INDEX(tb_MainDatabase[Barcode],MATCH(F2467,tb_MainDatabase[Link],0)),"")</f>
        <v>8857128012101</v>
      </c>
      <c r="H2467" s="62" t="str">
        <f t="array" ref="H2467">IF(F2467&lt;&gt;"",INDEX(tb_MainDatabase[Grand],MATCH(F2467,tb_MainDatabase[Link],0)),"")</f>
        <v>EDP+</v>
      </c>
      <c r="I2467" s="62" t="str">
        <f t="array" ref="I2467">IF(F2467&lt;&gt;"",INDEX(tb_MainDatabase[Size],MATCH(F2467,tb_MainDatabase[Link],0)),"")</f>
        <v>10 ml.</v>
      </c>
      <c r="J2467" s="65">
        <v>1.0</v>
      </c>
      <c r="K2467" s="57">
        <f t="array" ref="K2467">IF(F2467&lt;&gt;"",INDEX(tb_MainDatabase[ราคา],MATCH(F2467,tb_MainDatabase[Link],0)),"")*J2467</f>
        <v>650</v>
      </c>
      <c r="L2467" s="65">
        <v>50.0</v>
      </c>
      <c r="M2467" s="57">
        <f t="shared" si="2"/>
        <v>600</v>
      </c>
      <c r="N2467" s="75">
        <f t="shared" si="6"/>
        <v>1800</v>
      </c>
      <c r="O2467" s="77" t="s">
        <v>370</v>
      </c>
      <c r="P2467" s="78">
        <v>46190.0</v>
      </c>
      <c r="Q2467" s="80">
        <v>0.6743055555555556</v>
      </c>
      <c r="R2467" s="84" t="str">
        <f t="shared" si="4"/>
        <v>1781687390883195691</v>
      </c>
      <c r="S2467" s="48" t="s">
        <v>3757</v>
      </c>
      <c r="T2467" s="48" t="s">
        <v>61</v>
      </c>
    </row>
    <row r="2468" ht="22.5" customHeight="1">
      <c r="A2468" s="41" t="s">
        <v>1297</v>
      </c>
      <c r="B2468" s="44">
        <v>46190.0</v>
      </c>
      <c r="C2468" s="46" t="s">
        <v>1192</v>
      </c>
      <c r="D2468" s="48" t="s">
        <v>3758</v>
      </c>
      <c r="E2468" s="51">
        <v>2.02600000001127E14</v>
      </c>
      <c r="F2468" s="53" t="s">
        <v>288</v>
      </c>
      <c r="G2468" s="57">
        <f t="array" ref="G2468">IF(F2468&lt;&gt;"",INDEX(tb_MainDatabase[Barcode],MATCH(F2468,tb_MainDatabase[Link],0)),"")</f>
        <v>8857128012062</v>
      </c>
      <c r="H2468" s="62" t="str">
        <f t="array" ref="H2468">IF(F2468&lt;&gt;"",INDEX(tb_MainDatabase[Grand],MATCH(F2468,tb_MainDatabase[Link],0)),"")</f>
        <v>EDP</v>
      </c>
      <c r="I2468" s="62" t="str">
        <f t="array" ref="I2468">IF(F2468&lt;&gt;"",INDEX(tb_MainDatabase[Size],MATCH(F2468,tb_MainDatabase[Link],0)),"")</f>
        <v>10 ml.</v>
      </c>
      <c r="J2468" s="65">
        <v>1.0</v>
      </c>
      <c r="K2468" s="57">
        <f t="array" ref="K2468">IF(F2468&lt;&gt;"",INDEX(tb_MainDatabase[ราคา],MATCH(F2468,tb_MainDatabase[Link],0)),"")*J2468</f>
        <v>450</v>
      </c>
      <c r="L2468" s="65">
        <v>50.0</v>
      </c>
      <c r="M2468" s="57">
        <f t="shared" si="2"/>
        <v>400</v>
      </c>
      <c r="N2468" s="75">
        <f t="shared" si="6"/>
        <v>0</v>
      </c>
      <c r="O2468" s="77"/>
      <c r="P2468" s="107"/>
      <c r="Q2468" s="80"/>
      <c r="R2468" s="84">
        <f t="shared" si="4"/>
        <v>0</v>
      </c>
      <c r="S2468" s="84"/>
      <c r="T2468" s="84"/>
    </row>
    <row r="2469" ht="22.5" customHeight="1">
      <c r="A2469" s="41" t="s">
        <v>1297</v>
      </c>
      <c r="B2469" s="44">
        <v>46190.0</v>
      </c>
      <c r="C2469" s="46" t="s">
        <v>1192</v>
      </c>
      <c r="D2469" s="48" t="s">
        <v>3758</v>
      </c>
      <c r="E2469" s="51">
        <v>2.02600000001127E14</v>
      </c>
      <c r="F2469" s="53" t="s">
        <v>280</v>
      </c>
      <c r="G2469" s="57">
        <f t="array" ref="G2469">IF(F2469&lt;&gt;"",INDEX(tb_MainDatabase[Barcode],MATCH(F2469,tb_MainDatabase[Link],0)),"")</f>
        <v>8857128012042</v>
      </c>
      <c r="H2469" s="62" t="str">
        <f t="array" ref="H2469">IF(F2469&lt;&gt;"",INDEX(tb_MainDatabase[Grand],MATCH(F2469,tb_MainDatabase[Link],0)),"")</f>
        <v>EDP</v>
      </c>
      <c r="I2469" s="62" t="str">
        <f t="array" ref="I2469">IF(F2469&lt;&gt;"",INDEX(tb_MainDatabase[Size],MATCH(F2469,tb_MainDatabase[Link],0)),"")</f>
        <v>10 ml.</v>
      </c>
      <c r="J2469" s="65">
        <v>1.0</v>
      </c>
      <c r="K2469" s="57">
        <f t="array" ref="K2469">IF(F2469&lt;&gt;"",INDEX(tb_MainDatabase[ราคา],MATCH(F2469,tb_MainDatabase[Link],0)),"")*J2469</f>
        <v>450</v>
      </c>
      <c r="L2469" s="65">
        <v>50.0</v>
      </c>
      <c r="M2469" s="57">
        <f t="shared" si="2"/>
        <v>400</v>
      </c>
      <c r="N2469" s="75">
        <f t="shared" si="6"/>
        <v>0</v>
      </c>
      <c r="O2469" s="77"/>
      <c r="P2469" s="107"/>
      <c r="Q2469" s="80"/>
      <c r="R2469" s="84">
        <f t="shared" si="4"/>
        <v>0</v>
      </c>
      <c r="S2469" s="84"/>
      <c r="T2469" s="84"/>
    </row>
    <row r="2470" ht="22.5" customHeight="1">
      <c r="A2470" s="41" t="s">
        <v>1297</v>
      </c>
      <c r="B2470" s="44">
        <v>46190.0</v>
      </c>
      <c r="C2470" s="46" t="s">
        <v>1192</v>
      </c>
      <c r="D2470" s="48" t="s">
        <v>3758</v>
      </c>
      <c r="E2470" s="51">
        <v>2.02600000001127E14</v>
      </c>
      <c r="F2470" s="53" t="s">
        <v>141</v>
      </c>
      <c r="G2470" s="57">
        <f t="array" ref="G2470">IF(F2470&lt;&gt;"",INDEX(tb_MainDatabase[Barcode],MATCH(F2470,tb_MainDatabase[Link],0)),"")</f>
        <v>8857128012037</v>
      </c>
      <c r="H2470" s="62" t="str">
        <f t="array" ref="H2470">IF(F2470&lt;&gt;"",INDEX(tb_MainDatabase[Grand],MATCH(F2470,tb_MainDatabase[Link],0)),"")</f>
        <v>EDP</v>
      </c>
      <c r="I2470" s="62" t="str">
        <f t="array" ref="I2470">IF(F2470&lt;&gt;"",INDEX(tb_MainDatabase[Size],MATCH(F2470,tb_MainDatabase[Link],0)),"")</f>
        <v>10 ml.</v>
      </c>
      <c r="J2470" s="65">
        <v>1.0</v>
      </c>
      <c r="K2470" s="57">
        <f t="array" ref="K2470">IF(F2470&lt;&gt;"",INDEX(tb_MainDatabase[ราคา],MATCH(F2470,tb_MainDatabase[Link],0)),"")*J2470</f>
        <v>450</v>
      </c>
      <c r="L2470" s="65">
        <v>50.0</v>
      </c>
      <c r="M2470" s="57">
        <f t="shared" si="2"/>
        <v>400</v>
      </c>
      <c r="N2470" s="75">
        <f t="shared" si="6"/>
        <v>0</v>
      </c>
      <c r="O2470" s="77"/>
      <c r="P2470" s="107"/>
      <c r="Q2470" s="80"/>
      <c r="R2470" s="84">
        <f t="shared" si="4"/>
        <v>0</v>
      </c>
      <c r="S2470" s="84"/>
      <c r="T2470" s="84"/>
    </row>
    <row r="2471" ht="22.5" customHeight="1">
      <c r="A2471" s="41" t="s">
        <v>1297</v>
      </c>
      <c r="B2471" s="44">
        <v>46190.0</v>
      </c>
      <c r="C2471" s="46" t="s">
        <v>1192</v>
      </c>
      <c r="D2471" s="48" t="s">
        <v>3758</v>
      </c>
      <c r="E2471" s="51">
        <v>2.02600000001127E14</v>
      </c>
      <c r="F2471" s="53" t="s">
        <v>94</v>
      </c>
      <c r="G2471" s="57">
        <f t="array" ref="G2471">IF(F2471&lt;&gt;"",INDEX(tb_MainDatabase[Barcode],MATCH(F2471,tb_MainDatabase[Link],0)),"")</f>
        <v>8857128012039</v>
      </c>
      <c r="H2471" s="62" t="str">
        <f t="array" ref="H2471">IF(F2471&lt;&gt;"",INDEX(tb_MainDatabase[Grand],MATCH(F2471,tb_MainDatabase[Link],0)),"")</f>
        <v>EDP</v>
      </c>
      <c r="I2471" s="62" t="str">
        <f t="array" ref="I2471">IF(F2471&lt;&gt;"",INDEX(tb_MainDatabase[Size],MATCH(F2471,tb_MainDatabase[Link],0)),"")</f>
        <v>10 ml.</v>
      </c>
      <c r="J2471" s="65">
        <v>1.0</v>
      </c>
      <c r="K2471" s="57">
        <f t="array" ref="K2471">IF(F2471&lt;&gt;"",INDEX(tb_MainDatabase[ราคา],MATCH(F2471,tb_MainDatabase[Link],0)),"")*J2471</f>
        <v>450</v>
      </c>
      <c r="L2471" s="65">
        <v>450.0</v>
      </c>
      <c r="M2471" s="57">
        <f t="shared" si="2"/>
        <v>0</v>
      </c>
      <c r="N2471" s="75">
        <f t="shared" si="6"/>
        <v>0</v>
      </c>
      <c r="O2471" s="77"/>
      <c r="P2471" s="107"/>
      <c r="Q2471" s="80"/>
      <c r="R2471" s="84">
        <f t="shared" si="4"/>
        <v>0</v>
      </c>
      <c r="S2471" s="84"/>
      <c r="T2471" s="84"/>
    </row>
    <row r="2472" ht="22.5" customHeight="1">
      <c r="A2472" s="41" t="s">
        <v>1297</v>
      </c>
      <c r="B2472" s="44">
        <v>46190.0</v>
      </c>
      <c r="C2472" s="46" t="s">
        <v>1192</v>
      </c>
      <c r="D2472" s="48" t="s">
        <v>3759</v>
      </c>
      <c r="E2472" s="51">
        <v>2.02600000001128E14</v>
      </c>
      <c r="F2472" s="53" t="s">
        <v>266</v>
      </c>
      <c r="G2472" s="108">
        <f t="array" ref="G2472">IF(F2472&lt;&gt;"",INDEX(tb_MainDatabase[Barcode],MATCH(F2472,tb_MainDatabase[Link],0)),"")</f>
        <v>8857128012169</v>
      </c>
      <c r="H2472" s="62" t="str">
        <f t="array" ref="H2472">IF(F2472&lt;&gt;"",INDEX(tb_MainDatabase[Grand],MATCH(F2472,tb_MainDatabase[Link],0)),"")</f>
        <v>EDP</v>
      </c>
      <c r="I2472" s="62" t="str">
        <f t="array" ref="I2472">IF(F2472&lt;&gt;"",INDEX(tb_MainDatabase[Size],MATCH(F2472,tb_MainDatabase[Link],0)),"")</f>
        <v>30 ml.</v>
      </c>
      <c r="J2472" s="65">
        <v>1.0</v>
      </c>
      <c r="K2472" s="57">
        <f t="array" ref="K2472">IF(F2472&lt;&gt;"",INDEX(tb_MainDatabase[ราคา],MATCH(F2472,tb_MainDatabase[Link],0)),"")*J2472</f>
        <v>1290</v>
      </c>
      <c r="L2472" s="65">
        <v>100.0</v>
      </c>
      <c r="M2472" s="57">
        <f t="shared" si="2"/>
        <v>1190</v>
      </c>
      <c r="N2472" s="75">
        <f t="shared" si="6"/>
        <v>1790</v>
      </c>
      <c r="O2472" s="77" t="s">
        <v>60</v>
      </c>
      <c r="P2472" s="78">
        <v>46190.0</v>
      </c>
      <c r="Q2472" s="80">
        <v>0.7340277777777777</v>
      </c>
      <c r="R2472" s="84" t="str">
        <f t="shared" si="4"/>
        <v>1781692483393336116</v>
      </c>
      <c r="S2472" s="84"/>
      <c r="T2472" s="48" t="s">
        <v>61</v>
      </c>
    </row>
    <row r="2473" ht="22.5" customHeight="1">
      <c r="A2473" s="41" t="s">
        <v>1297</v>
      </c>
      <c r="B2473" s="44">
        <v>46190.0</v>
      </c>
      <c r="C2473" s="46" t="s">
        <v>1192</v>
      </c>
      <c r="D2473" s="48" t="s">
        <v>3759</v>
      </c>
      <c r="E2473" s="51">
        <v>2.02600000001128E14</v>
      </c>
      <c r="F2473" s="53" t="s">
        <v>210</v>
      </c>
      <c r="G2473" s="57">
        <f t="array" ref="G2473">IF(F2473&lt;&gt;"",INDEX(tb_MainDatabase[Barcode],MATCH(F2473,tb_MainDatabase[Link],0)),"")</f>
        <v>8857128012101</v>
      </c>
      <c r="H2473" s="62" t="str">
        <f t="array" ref="H2473">IF(F2473&lt;&gt;"",INDEX(tb_MainDatabase[Grand],MATCH(F2473,tb_MainDatabase[Link],0)),"")</f>
        <v>EDP+</v>
      </c>
      <c r="I2473" s="62" t="str">
        <f t="array" ref="I2473">IF(F2473&lt;&gt;"",INDEX(tb_MainDatabase[Size],MATCH(F2473,tb_MainDatabase[Link],0)),"")</f>
        <v>10 ml.</v>
      </c>
      <c r="J2473" s="65">
        <v>1.0</v>
      </c>
      <c r="K2473" s="57">
        <f t="array" ref="K2473">IF(F2473&lt;&gt;"",INDEX(tb_MainDatabase[ราคา],MATCH(F2473,tb_MainDatabase[Link],0)),"")*J2473</f>
        <v>650</v>
      </c>
      <c r="L2473" s="65">
        <v>50.0</v>
      </c>
      <c r="M2473" s="57">
        <f t="shared" si="2"/>
        <v>600</v>
      </c>
      <c r="N2473" s="75">
        <f t="shared" si="6"/>
        <v>0</v>
      </c>
      <c r="O2473" s="77"/>
      <c r="P2473" s="107"/>
      <c r="Q2473" s="80"/>
      <c r="R2473" s="84">
        <f t="shared" si="4"/>
        <v>0</v>
      </c>
      <c r="S2473" s="84"/>
      <c r="T2473" s="84"/>
    </row>
    <row r="2474" ht="22.5" customHeight="1">
      <c r="A2474" s="41" t="s">
        <v>1297</v>
      </c>
      <c r="B2474" s="44">
        <v>46190.0</v>
      </c>
      <c r="C2474" s="46" t="s">
        <v>1192</v>
      </c>
      <c r="D2474" s="48" t="s">
        <v>3759</v>
      </c>
      <c r="E2474" s="51">
        <v>2.02600000001128E14</v>
      </c>
      <c r="F2474" s="53" t="s">
        <v>141</v>
      </c>
      <c r="G2474" s="57">
        <f t="array" ref="G2474">IF(F2474&lt;&gt;"",INDEX(tb_MainDatabase[Barcode],MATCH(F2474,tb_MainDatabase[Link],0)),"")</f>
        <v>8857128012037</v>
      </c>
      <c r="H2474" s="62" t="str">
        <f t="array" ref="H2474">IF(F2474&lt;&gt;"",INDEX(tb_MainDatabase[Grand],MATCH(F2474,tb_MainDatabase[Link],0)),"")</f>
        <v>EDP</v>
      </c>
      <c r="I2474" s="62" t="str">
        <f t="array" ref="I2474">IF(F2474&lt;&gt;"",INDEX(tb_MainDatabase[Size],MATCH(F2474,tb_MainDatabase[Link],0)),"")</f>
        <v>10 ml.</v>
      </c>
      <c r="J2474" s="65">
        <v>1.0</v>
      </c>
      <c r="K2474" s="57">
        <f t="array" ref="K2474">IF(F2474&lt;&gt;"",INDEX(tb_MainDatabase[ราคา],MATCH(F2474,tb_MainDatabase[Link],0)),"")*J2474</f>
        <v>450</v>
      </c>
      <c r="L2474" s="65">
        <v>450.0</v>
      </c>
      <c r="M2474" s="57">
        <f t="shared" si="2"/>
        <v>0</v>
      </c>
      <c r="N2474" s="75">
        <f t="shared" si="6"/>
        <v>0</v>
      </c>
      <c r="O2474" s="77"/>
      <c r="P2474" s="107"/>
      <c r="Q2474" s="80"/>
      <c r="R2474" s="84">
        <f t="shared" si="4"/>
        <v>0</v>
      </c>
      <c r="S2474" s="84"/>
      <c r="T2474" s="84"/>
    </row>
    <row r="2475" ht="22.5" customHeight="1">
      <c r="A2475" s="41" t="s">
        <v>1297</v>
      </c>
      <c r="B2475" s="44">
        <v>46190.0</v>
      </c>
      <c r="C2475" s="46" t="s">
        <v>1192</v>
      </c>
      <c r="D2475" s="48" t="s">
        <v>3760</v>
      </c>
      <c r="E2475" s="51">
        <v>2.02600000001129E14</v>
      </c>
      <c r="F2475" s="53" t="s">
        <v>141</v>
      </c>
      <c r="G2475" s="57">
        <f t="array" ref="G2475">IF(F2475&lt;&gt;"",INDEX(tb_MainDatabase[Barcode],MATCH(F2475,tb_MainDatabase[Link],0)),"")</f>
        <v>8857128012037</v>
      </c>
      <c r="H2475" s="62" t="str">
        <f t="array" ref="H2475">IF(F2475&lt;&gt;"",INDEX(tb_MainDatabase[Grand],MATCH(F2475,tb_MainDatabase[Link],0)),"")</f>
        <v>EDP</v>
      </c>
      <c r="I2475" s="62" t="str">
        <f t="array" ref="I2475">IF(F2475&lt;&gt;"",INDEX(tb_MainDatabase[Size],MATCH(F2475,tb_MainDatabase[Link],0)),"")</f>
        <v>10 ml.</v>
      </c>
      <c r="J2475" s="65">
        <v>1.0</v>
      </c>
      <c r="K2475" s="57">
        <f t="array" ref="K2475">IF(F2475&lt;&gt;"",INDEX(tb_MainDatabase[ราคา],MATCH(F2475,tb_MainDatabase[Link],0)),"")*J2475</f>
        <v>450</v>
      </c>
      <c r="L2475" s="65">
        <v>50.0</v>
      </c>
      <c r="M2475" s="57">
        <f t="shared" si="2"/>
        <v>400</v>
      </c>
      <c r="N2475" s="75">
        <f t="shared" si="6"/>
        <v>400</v>
      </c>
      <c r="O2475" s="77" t="s">
        <v>370</v>
      </c>
      <c r="P2475" s="78">
        <v>46190.0</v>
      </c>
      <c r="Q2475" s="80">
        <v>0.8229166666666666</v>
      </c>
      <c r="R2475" s="84" t="str">
        <f t="shared" si="4"/>
        <v>1781700267960878858</v>
      </c>
      <c r="S2475" s="48"/>
      <c r="T2475" s="48" t="s">
        <v>67</v>
      </c>
    </row>
    <row r="2476" ht="22.5" customHeight="1">
      <c r="A2476" s="41" t="s">
        <v>1297</v>
      </c>
      <c r="B2476" s="44">
        <v>46190.0</v>
      </c>
      <c r="C2476" s="46" t="s">
        <v>1192</v>
      </c>
      <c r="D2476" s="48" t="s">
        <v>3761</v>
      </c>
      <c r="E2476" s="51">
        <v>2.0260000000113E14</v>
      </c>
      <c r="F2476" s="53" t="s">
        <v>986</v>
      </c>
      <c r="G2476" s="57">
        <f t="array" ref="G2476">IF(F2476&lt;&gt;"",INDEX(tb_MainDatabase[Barcode],MATCH(F2476,tb_MainDatabase[Link],0)),"")</f>
        <v>8857128012065</v>
      </c>
      <c r="H2476" s="62" t="str">
        <f t="array" ref="H2476">IF(F2476&lt;&gt;"",INDEX(tb_MainDatabase[Grand],MATCH(F2476,tb_MainDatabase[Link],0)),"")</f>
        <v>EDP</v>
      </c>
      <c r="I2476" s="62" t="str">
        <f t="array" ref="I2476">IF(F2476&lt;&gt;"",INDEX(tb_MainDatabase[Size],MATCH(F2476,tb_MainDatabase[Link],0)),"")</f>
        <v>10 ml.</v>
      </c>
      <c r="J2476" s="65">
        <v>1.0</v>
      </c>
      <c r="K2476" s="57">
        <f t="array" ref="K2476">IF(F2476&lt;&gt;"",INDEX(tb_MainDatabase[ราคา],MATCH(F2476,tb_MainDatabase[Link],0)),"")*J2476</f>
        <v>450</v>
      </c>
      <c r="L2476" s="65">
        <v>50.0</v>
      </c>
      <c r="M2476" s="57">
        <f t="shared" si="2"/>
        <v>400</v>
      </c>
      <c r="N2476" s="75">
        <f t="shared" si="6"/>
        <v>800</v>
      </c>
      <c r="O2476" s="77" t="s">
        <v>370</v>
      </c>
      <c r="P2476" s="78">
        <v>46190.0</v>
      </c>
      <c r="Q2476" s="80">
        <v>0.8493055555555555</v>
      </c>
      <c r="R2476" s="84" t="str">
        <f t="shared" si="4"/>
        <v>1781702575594239819</v>
      </c>
      <c r="S2476" s="48" t="s">
        <v>3757</v>
      </c>
      <c r="T2476" s="48" t="s">
        <v>67</v>
      </c>
    </row>
    <row r="2477" ht="22.5" customHeight="1">
      <c r="A2477" s="41" t="s">
        <v>1297</v>
      </c>
      <c r="B2477" s="44">
        <v>46190.0</v>
      </c>
      <c r="C2477" s="46" t="s">
        <v>1192</v>
      </c>
      <c r="D2477" s="48" t="s">
        <v>3761</v>
      </c>
      <c r="E2477" s="51">
        <v>2.0260000000113E14</v>
      </c>
      <c r="F2477" s="53" t="s">
        <v>269</v>
      </c>
      <c r="G2477" s="57">
        <f t="array" ref="G2477">IF(F2477&lt;&gt;"",INDEX(tb_MainDatabase[Barcode],MATCH(F2477,tb_MainDatabase[Link],0)),"")</f>
        <v>8857128012060</v>
      </c>
      <c r="H2477" s="62" t="str">
        <f t="array" ref="H2477">IF(F2477&lt;&gt;"",INDEX(tb_MainDatabase[Grand],MATCH(F2477,tb_MainDatabase[Link],0)),"")</f>
        <v>EDP</v>
      </c>
      <c r="I2477" s="62" t="str">
        <f t="array" ref="I2477">IF(F2477&lt;&gt;"",INDEX(tb_MainDatabase[Size],MATCH(F2477,tb_MainDatabase[Link],0)),"")</f>
        <v>10 ml.</v>
      </c>
      <c r="J2477" s="65">
        <v>1.0</v>
      </c>
      <c r="K2477" s="57">
        <f t="array" ref="K2477">IF(F2477&lt;&gt;"",INDEX(tb_MainDatabase[ราคา],MATCH(F2477,tb_MainDatabase[Link],0)),"")*J2477</f>
        <v>450</v>
      </c>
      <c r="L2477" s="65">
        <v>50.0</v>
      </c>
      <c r="M2477" s="57">
        <f t="shared" si="2"/>
        <v>400</v>
      </c>
      <c r="N2477" s="75">
        <f t="shared" si="6"/>
        <v>0</v>
      </c>
      <c r="O2477" s="77"/>
      <c r="P2477" s="107"/>
      <c r="Q2477" s="80"/>
      <c r="R2477" s="84">
        <f t="shared" si="4"/>
        <v>0</v>
      </c>
      <c r="S2477" s="84"/>
      <c r="T2477" s="84"/>
    </row>
    <row r="2478" ht="22.5" customHeight="1">
      <c r="A2478" s="41" t="s">
        <v>1297</v>
      </c>
      <c r="B2478" s="44">
        <v>46191.0</v>
      </c>
      <c r="C2478" s="46" t="s">
        <v>1192</v>
      </c>
      <c r="D2478" s="48" t="s">
        <v>3762</v>
      </c>
      <c r="E2478" s="51">
        <v>2.02600000001131E14</v>
      </c>
      <c r="F2478" s="53" t="s">
        <v>224</v>
      </c>
      <c r="G2478" s="57">
        <f t="array" ref="G2478">IF(F2478&lt;&gt;"",INDEX(tb_MainDatabase[Barcode],MATCH(F2478,tb_MainDatabase[Link],0)),"")</f>
        <v>8857128012053</v>
      </c>
      <c r="H2478" s="62" t="str">
        <f t="array" ref="H2478">IF(F2478&lt;&gt;"",INDEX(tb_MainDatabase[Grand],MATCH(F2478,tb_MainDatabase[Link],0)),"")</f>
        <v>EDP</v>
      </c>
      <c r="I2478" s="62" t="str">
        <f t="array" ref="I2478">IF(F2478&lt;&gt;"",INDEX(tb_MainDatabase[Size],MATCH(F2478,tb_MainDatabase[Link],0)),"")</f>
        <v>10 ml.</v>
      </c>
      <c r="J2478" s="65">
        <v>1.0</v>
      </c>
      <c r="K2478" s="57">
        <f t="array" ref="K2478">IF(F2478&lt;&gt;"",INDEX(tb_MainDatabase[ราคา],MATCH(F2478,tb_MainDatabase[Link],0)),"")*J2478</f>
        <v>450</v>
      </c>
      <c r="L2478" s="65">
        <v>50.0</v>
      </c>
      <c r="M2478" s="57">
        <f t="shared" si="2"/>
        <v>400</v>
      </c>
      <c r="N2478" s="75">
        <f t="shared" si="6"/>
        <v>800</v>
      </c>
      <c r="O2478" s="77" t="s">
        <v>60</v>
      </c>
      <c r="P2478" s="78">
        <v>46191.0</v>
      </c>
      <c r="Q2478" s="80">
        <v>0.5888888888888889</v>
      </c>
      <c r="R2478" s="84" t="str">
        <f t="shared" si="4"/>
        <v>1781766469627898835</v>
      </c>
      <c r="S2478" s="84"/>
      <c r="T2478" s="48" t="s">
        <v>61</v>
      </c>
    </row>
    <row r="2479" ht="22.5" customHeight="1">
      <c r="A2479" s="41" t="s">
        <v>1297</v>
      </c>
      <c r="B2479" s="44">
        <v>46191.0</v>
      </c>
      <c r="C2479" s="46" t="s">
        <v>1192</v>
      </c>
      <c r="D2479" s="48" t="s">
        <v>3762</v>
      </c>
      <c r="E2479" s="51">
        <v>2.02600000001131E14</v>
      </c>
      <c r="F2479" s="53" t="s">
        <v>280</v>
      </c>
      <c r="G2479" s="57">
        <f t="array" ref="G2479">IF(F2479&lt;&gt;"",INDEX(tb_MainDatabase[Barcode],MATCH(F2479,tb_MainDatabase[Link],0)),"")</f>
        <v>8857128012042</v>
      </c>
      <c r="H2479" s="62" t="str">
        <f t="array" ref="H2479">IF(F2479&lt;&gt;"",INDEX(tb_MainDatabase[Grand],MATCH(F2479,tb_MainDatabase[Link],0)),"")</f>
        <v>EDP</v>
      </c>
      <c r="I2479" s="62" t="str">
        <f t="array" ref="I2479">IF(F2479&lt;&gt;"",INDEX(tb_MainDatabase[Size],MATCH(F2479,tb_MainDatabase[Link],0)),"")</f>
        <v>10 ml.</v>
      </c>
      <c r="J2479" s="65">
        <v>1.0</v>
      </c>
      <c r="K2479" s="57">
        <f t="array" ref="K2479">IF(F2479&lt;&gt;"",INDEX(tb_MainDatabase[ราคา],MATCH(F2479,tb_MainDatabase[Link],0)),"")*J2479</f>
        <v>450</v>
      </c>
      <c r="L2479" s="65">
        <v>50.0</v>
      </c>
      <c r="M2479" s="57">
        <f t="shared" si="2"/>
        <v>400</v>
      </c>
      <c r="N2479" s="75">
        <f t="shared" si="6"/>
        <v>0</v>
      </c>
      <c r="O2479" s="77"/>
      <c r="P2479" s="107"/>
      <c r="Q2479" s="80"/>
      <c r="R2479" s="84">
        <f t="shared" si="4"/>
        <v>0</v>
      </c>
      <c r="S2479" s="84"/>
      <c r="T2479" s="84"/>
    </row>
    <row r="2480" ht="22.5" customHeight="1">
      <c r="A2480" s="41" t="s">
        <v>1297</v>
      </c>
      <c r="B2480" s="44">
        <v>46191.0</v>
      </c>
      <c r="C2480" s="46" t="s">
        <v>1192</v>
      </c>
      <c r="D2480" s="48" t="s">
        <v>3763</v>
      </c>
      <c r="E2480" s="51">
        <v>2.02600000001132E14</v>
      </c>
      <c r="F2480" s="53" t="s">
        <v>3743</v>
      </c>
      <c r="G2480" s="108">
        <f t="array" ref="G2480">IF(F2480&lt;&gt;"",INDEX(tb_MainDatabase[Barcode],MATCH(F2480,tb_MainDatabase[Link],0)),"")</f>
        <v>8857128012173</v>
      </c>
      <c r="H2480" s="62" t="str">
        <f t="array" ref="H2480">IF(F2480&lt;&gt;"",INDEX(tb_MainDatabase[Grand],MATCH(F2480,tb_MainDatabase[Link],0)),"")</f>
        <v>EDP</v>
      </c>
      <c r="I2480" s="62" t="str">
        <f t="array" ref="I2480">IF(F2480&lt;&gt;"",INDEX(tb_MainDatabase[Size],MATCH(F2480,tb_MainDatabase[Link],0)),"")</f>
        <v>10 ml.</v>
      </c>
      <c r="J2480" s="65">
        <v>1.0</v>
      </c>
      <c r="K2480" s="57">
        <f t="array" ref="K2480">IF(F2480&lt;&gt;"",INDEX(tb_MainDatabase[ราคา],MATCH(F2480,tb_MainDatabase[Link],0)),"")*J2480</f>
        <v>450</v>
      </c>
      <c r="L2480" s="65">
        <v>50.0</v>
      </c>
      <c r="M2480" s="57">
        <f t="shared" si="2"/>
        <v>400</v>
      </c>
      <c r="N2480" s="75">
        <f t="shared" si="6"/>
        <v>400</v>
      </c>
      <c r="O2480" s="77" t="s">
        <v>60</v>
      </c>
      <c r="P2480" s="78">
        <v>46191.0</v>
      </c>
      <c r="Q2480" s="80">
        <v>0.6458333333333334</v>
      </c>
      <c r="R2480" s="84" t="str">
        <f t="shared" si="4"/>
        <v>1781771397529910757</v>
      </c>
      <c r="S2480" s="84"/>
      <c r="T2480" s="48" t="s">
        <v>61</v>
      </c>
    </row>
    <row r="2481" ht="22.5" customHeight="1">
      <c r="A2481" s="41" t="s">
        <v>1297</v>
      </c>
      <c r="B2481" s="44">
        <v>46191.0</v>
      </c>
      <c r="C2481" s="46" t="s">
        <v>1192</v>
      </c>
      <c r="D2481" s="48" t="s">
        <v>3764</v>
      </c>
      <c r="E2481" s="51">
        <v>2.02600000001133E14</v>
      </c>
      <c r="F2481" s="53" t="s">
        <v>98</v>
      </c>
      <c r="G2481" s="57">
        <f t="array" ref="G2481">IF(F2481&lt;&gt;"",INDEX(tb_MainDatabase[Barcode],MATCH(F2481,tb_MainDatabase[Link],0)),"")</f>
        <v>8857128012027</v>
      </c>
      <c r="H2481" s="62" t="str">
        <f t="array" ref="H2481">IF(F2481&lt;&gt;"",INDEX(tb_MainDatabase[Grand],MATCH(F2481,tb_MainDatabase[Link],0)),"")</f>
        <v>EDP</v>
      </c>
      <c r="I2481" s="62" t="str">
        <f t="array" ref="I2481">IF(F2481&lt;&gt;"",INDEX(tb_MainDatabase[Size],MATCH(F2481,tb_MainDatabase[Link],0)),"")</f>
        <v>10 ml.</v>
      </c>
      <c r="J2481" s="65">
        <v>1.0</v>
      </c>
      <c r="K2481" s="57">
        <f t="array" ref="K2481">IF(F2481&lt;&gt;"",INDEX(tb_MainDatabase[ราคา],MATCH(F2481,tb_MainDatabase[Link],0)),"")*J2481</f>
        <v>450</v>
      </c>
      <c r="L2481" s="65">
        <v>50.0</v>
      </c>
      <c r="M2481" s="57">
        <f t="shared" si="2"/>
        <v>400</v>
      </c>
      <c r="N2481" s="75">
        <f t="shared" si="6"/>
        <v>400</v>
      </c>
      <c r="O2481" s="77" t="s">
        <v>370</v>
      </c>
      <c r="P2481" s="78">
        <v>46191.0</v>
      </c>
      <c r="Q2481" s="80">
        <v>0.8583333333333333</v>
      </c>
      <c r="R2481" s="84" t="str">
        <f t="shared" si="4"/>
        <v>1781789739594498992</v>
      </c>
      <c r="S2481" s="48" t="s">
        <v>3765</v>
      </c>
      <c r="T2481" s="48" t="s">
        <v>67</v>
      </c>
    </row>
    <row r="2482" ht="22.5" customHeight="1">
      <c r="A2482" s="41" t="s">
        <v>1297</v>
      </c>
      <c r="B2482" s="44">
        <v>46191.0</v>
      </c>
      <c r="C2482" s="46" t="s">
        <v>1192</v>
      </c>
      <c r="D2482" s="48" t="s">
        <v>3766</v>
      </c>
      <c r="E2482" s="51">
        <v>2.02600000001134E14</v>
      </c>
      <c r="F2482" s="53" t="s">
        <v>141</v>
      </c>
      <c r="G2482" s="57">
        <f t="array" ref="G2482">IF(F2482&lt;&gt;"",INDEX(tb_MainDatabase[Barcode],MATCH(F2482,tb_MainDatabase[Link],0)),"")</f>
        <v>8857128012037</v>
      </c>
      <c r="H2482" s="62" t="str">
        <f t="array" ref="H2482">IF(F2482&lt;&gt;"",INDEX(tb_MainDatabase[Grand],MATCH(F2482,tb_MainDatabase[Link],0)),"")</f>
        <v>EDP</v>
      </c>
      <c r="I2482" s="62" t="str">
        <f t="array" ref="I2482">IF(F2482&lt;&gt;"",INDEX(tb_MainDatabase[Size],MATCH(F2482,tb_MainDatabase[Link],0)),"")</f>
        <v>10 ml.</v>
      </c>
      <c r="J2482" s="65">
        <v>1.0</v>
      </c>
      <c r="K2482" s="57">
        <f t="array" ref="K2482">IF(F2482&lt;&gt;"",INDEX(tb_MainDatabase[ราคา],MATCH(F2482,tb_MainDatabase[Link],0)),"")*J2482</f>
        <v>450</v>
      </c>
      <c r="L2482" s="65">
        <v>50.0</v>
      </c>
      <c r="M2482" s="57">
        <f t="shared" si="2"/>
        <v>400</v>
      </c>
      <c r="N2482" s="75">
        <f t="shared" si="6"/>
        <v>400</v>
      </c>
      <c r="O2482" s="77" t="s">
        <v>133</v>
      </c>
      <c r="P2482" s="78">
        <v>46191.0</v>
      </c>
      <c r="Q2482" s="80">
        <v>0.8631944444444445</v>
      </c>
      <c r="R2482" s="84" t="str">
        <f t="shared" si="4"/>
        <v>1781790195182575875</v>
      </c>
      <c r="S2482" s="84"/>
      <c r="T2482" s="48" t="s">
        <v>67</v>
      </c>
    </row>
    <row r="2483" ht="22.5" customHeight="1">
      <c r="A2483" s="41" t="s">
        <v>1297</v>
      </c>
      <c r="B2483" s="44">
        <v>46192.0</v>
      </c>
      <c r="C2483" s="46" t="s">
        <v>1192</v>
      </c>
      <c r="D2483" s="48" t="s">
        <v>3767</v>
      </c>
      <c r="E2483" s="51">
        <v>2.02600000001135E14</v>
      </c>
      <c r="F2483" s="53" t="s">
        <v>124</v>
      </c>
      <c r="G2483" s="108">
        <f t="array" ref="G2483">IF(F2483&lt;&gt;"",INDEX(tb_MainDatabase[Barcode],MATCH(F2483,tb_MainDatabase[Link],0)),"")</f>
        <v>8857128012166</v>
      </c>
      <c r="H2483" s="62" t="str">
        <f t="array" ref="H2483">IF(F2483&lt;&gt;"",INDEX(tb_MainDatabase[Grand],MATCH(F2483,tb_MainDatabase[Link],0)),"")</f>
        <v>EDP</v>
      </c>
      <c r="I2483" s="62" t="str">
        <f t="array" ref="I2483">IF(F2483&lt;&gt;"",INDEX(tb_MainDatabase[Size],MATCH(F2483,tb_MainDatabase[Link],0)),"")</f>
        <v>10 ml.</v>
      </c>
      <c r="J2483" s="65">
        <v>1.0</v>
      </c>
      <c r="K2483" s="57">
        <f t="array" ref="K2483">IF(F2483&lt;&gt;"",INDEX(tb_MainDatabase[ราคา],MATCH(F2483,tb_MainDatabase[Link],0)),"")*J2483</f>
        <v>450</v>
      </c>
      <c r="L2483" s="65">
        <v>50.0</v>
      </c>
      <c r="M2483" s="57">
        <f t="shared" si="2"/>
        <v>400</v>
      </c>
      <c r="N2483" s="75">
        <f t="shared" si="6"/>
        <v>400</v>
      </c>
      <c r="O2483" s="77" t="s">
        <v>60</v>
      </c>
      <c r="P2483" s="78">
        <v>46192.0</v>
      </c>
      <c r="Q2483" s="80">
        <v>0.525</v>
      </c>
      <c r="R2483" s="84" t="str">
        <f t="shared" si="4"/>
        <v>1781847361037540268</v>
      </c>
      <c r="S2483" s="84"/>
      <c r="T2483" s="48" t="s">
        <v>61</v>
      </c>
    </row>
    <row r="2484" ht="22.5" customHeight="1">
      <c r="A2484" s="41" t="s">
        <v>1297</v>
      </c>
      <c r="B2484" s="44">
        <v>46192.0</v>
      </c>
      <c r="C2484" s="46" t="s">
        <v>1192</v>
      </c>
      <c r="D2484" s="48" t="s">
        <v>3768</v>
      </c>
      <c r="E2484" s="51">
        <v>2.02600000001136E14</v>
      </c>
      <c r="F2484" s="53" t="s">
        <v>141</v>
      </c>
      <c r="G2484" s="57">
        <f t="array" ref="G2484">IF(F2484&lt;&gt;"",INDEX(tb_MainDatabase[Barcode],MATCH(F2484,tb_MainDatabase[Link],0)),"")</f>
        <v>8857128012037</v>
      </c>
      <c r="H2484" s="62" t="str">
        <f t="array" ref="H2484">IF(F2484&lt;&gt;"",INDEX(tb_MainDatabase[Grand],MATCH(F2484,tb_MainDatabase[Link],0)),"")</f>
        <v>EDP</v>
      </c>
      <c r="I2484" s="62" t="str">
        <f t="array" ref="I2484">IF(F2484&lt;&gt;"",INDEX(tb_MainDatabase[Size],MATCH(F2484,tb_MainDatabase[Link],0)),"")</f>
        <v>10 ml.</v>
      </c>
      <c r="J2484" s="65">
        <v>1.0</v>
      </c>
      <c r="K2484" s="57">
        <f t="array" ref="K2484">IF(F2484&lt;&gt;"",INDEX(tb_MainDatabase[ราคา],MATCH(F2484,tb_MainDatabase[Link],0)),"")*J2484</f>
        <v>450</v>
      </c>
      <c r="L2484" s="65">
        <v>50.0</v>
      </c>
      <c r="M2484" s="57">
        <f t="shared" si="2"/>
        <v>400</v>
      </c>
      <c r="N2484" s="75">
        <f t="shared" si="6"/>
        <v>800</v>
      </c>
      <c r="O2484" s="77" t="s">
        <v>370</v>
      </c>
      <c r="P2484" s="78">
        <v>46192.0</v>
      </c>
      <c r="Q2484" s="80">
        <v>0.5416666666666666</v>
      </c>
      <c r="R2484" s="84" t="str">
        <f t="shared" si="4"/>
        <v>1781848779804732727</v>
      </c>
      <c r="S2484" s="84"/>
      <c r="T2484" s="48" t="s">
        <v>67</v>
      </c>
    </row>
    <row r="2485" ht="22.5" customHeight="1">
      <c r="A2485" s="41" t="s">
        <v>1297</v>
      </c>
      <c r="B2485" s="44">
        <v>46192.0</v>
      </c>
      <c r="C2485" s="46" t="s">
        <v>1192</v>
      </c>
      <c r="D2485" s="48" t="s">
        <v>3768</v>
      </c>
      <c r="E2485" s="51">
        <v>2.02600000001136E14</v>
      </c>
      <c r="F2485" s="53" t="s">
        <v>120</v>
      </c>
      <c r="G2485" s="108">
        <f t="array" ref="G2485">IF(F2485&lt;&gt;"",INDEX(tb_MainDatabase[Barcode],MATCH(F2485,tb_MainDatabase[Link],0)),"")</f>
        <v>8857128012160</v>
      </c>
      <c r="H2485" s="62" t="str">
        <f t="array" ref="H2485">IF(F2485&lt;&gt;"",INDEX(tb_MainDatabase[Grand],MATCH(F2485,tb_MainDatabase[Link],0)),"")</f>
        <v>EDP</v>
      </c>
      <c r="I2485" s="62" t="str">
        <f t="array" ref="I2485">IF(F2485&lt;&gt;"",INDEX(tb_MainDatabase[Size],MATCH(F2485,tb_MainDatabase[Link],0)),"")</f>
        <v>10 ml.</v>
      </c>
      <c r="J2485" s="65">
        <v>1.0</v>
      </c>
      <c r="K2485" s="57">
        <f t="array" ref="K2485">IF(F2485&lt;&gt;"",INDEX(tb_MainDatabase[ราคา],MATCH(F2485,tb_MainDatabase[Link],0)),"")*J2485</f>
        <v>450</v>
      </c>
      <c r="L2485" s="65">
        <v>50.0</v>
      </c>
      <c r="M2485" s="57">
        <f t="shared" si="2"/>
        <v>400</v>
      </c>
      <c r="N2485" s="75">
        <f t="shared" si="6"/>
        <v>0</v>
      </c>
      <c r="O2485" s="77"/>
      <c r="P2485" s="107"/>
      <c r="Q2485" s="80"/>
      <c r="R2485" s="84">
        <f t="shared" si="4"/>
        <v>0</v>
      </c>
      <c r="S2485" s="84"/>
      <c r="T2485" s="84"/>
    </row>
    <row r="2486" ht="22.5" customHeight="1">
      <c r="A2486" s="41" t="s">
        <v>1297</v>
      </c>
      <c r="B2486" s="44">
        <v>46192.0</v>
      </c>
      <c r="C2486" s="46" t="s">
        <v>1192</v>
      </c>
      <c r="D2486" s="48" t="s">
        <v>3769</v>
      </c>
      <c r="E2486" s="51">
        <v>2.02600000001137E14</v>
      </c>
      <c r="F2486" s="53" t="s">
        <v>298</v>
      </c>
      <c r="G2486" s="57">
        <f t="array" ref="G2486">IF(F2486&lt;&gt;"",INDEX(tb_MainDatabase[Barcode],MATCH(F2486,tb_MainDatabase[Link],0)),"")</f>
        <v>8857128011683</v>
      </c>
      <c r="H2486" s="62" t="str">
        <f t="array" ref="H2486">IF(F2486&lt;&gt;"",INDEX(tb_MainDatabase[Grand],MATCH(F2486,tb_MainDatabase[Link],0)),"")</f>
        <v>EDP+</v>
      </c>
      <c r="I2486" s="62" t="str">
        <f t="array" ref="I2486">IF(F2486&lt;&gt;"",INDEX(tb_MainDatabase[Size],MATCH(F2486,tb_MainDatabase[Link],0)),"")</f>
        <v>50 ml.</v>
      </c>
      <c r="J2486" s="65">
        <v>1.0</v>
      </c>
      <c r="K2486" s="57">
        <f t="array" ref="K2486">IF(F2486&lt;&gt;"",INDEX(tb_MainDatabase[ราคา],MATCH(F2486,tb_MainDatabase[Link],0)),"")*J2486</f>
        <v>2890</v>
      </c>
      <c r="L2486" s="65">
        <v>200.0</v>
      </c>
      <c r="M2486" s="57">
        <f t="shared" si="2"/>
        <v>2690</v>
      </c>
      <c r="N2486" s="75">
        <f t="shared" si="6"/>
        <v>5380</v>
      </c>
      <c r="O2486" s="77" t="s">
        <v>133</v>
      </c>
      <c r="P2486" s="78">
        <v>46192.0</v>
      </c>
      <c r="Q2486" s="80">
        <v>0.6722222222222223</v>
      </c>
      <c r="R2486" s="84" t="str">
        <f t="shared" si="4"/>
        <v>1781859511113797525</v>
      </c>
      <c r="S2486" s="84"/>
      <c r="T2486" s="48" t="s">
        <v>67</v>
      </c>
    </row>
    <row r="2487" ht="22.5" customHeight="1">
      <c r="A2487" s="41" t="s">
        <v>1297</v>
      </c>
      <c r="B2487" s="44">
        <v>46192.0</v>
      </c>
      <c r="C2487" s="46" t="s">
        <v>1192</v>
      </c>
      <c r="D2487" s="48" t="s">
        <v>3769</v>
      </c>
      <c r="E2487" s="51">
        <v>2.02600000001137E14</v>
      </c>
      <c r="F2487" s="53" t="s">
        <v>3770</v>
      </c>
      <c r="G2487" s="57">
        <f t="array" ref="G2487">IF(F2487&lt;&gt;"",INDEX(tb_MainDatabase[Barcode],MATCH(F2487,tb_MainDatabase[Link],0)),"")</f>
        <v>8857128011652</v>
      </c>
      <c r="H2487" s="62" t="str">
        <f t="array" ref="H2487">IF(F2487&lt;&gt;"",INDEX(tb_MainDatabase[Grand],MATCH(F2487,tb_MainDatabase[Link],0)),"")</f>
        <v>EDP+</v>
      </c>
      <c r="I2487" s="62" t="str">
        <f t="array" ref="I2487">IF(F2487&lt;&gt;"",INDEX(tb_MainDatabase[Size],MATCH(F2487,tb_MainDatabase[Link],0)),"")</f>
        <v>50 ml.</v>
      </c>
      <c r="J2487" s="65">
        <v>1.0</v>
      </c>
      <c r="K2487" s="57">
        <f t="array" ref="K2487">IF(F2487&lt;&gt;"",INDEX(tb_MainDatabase[ราคา],MATCH(F2487,tb_MainDatabase[Link],0)),"")*J2487</f>
        <v>2890</v>
      </c>
      <c r="L2487" s="65">
        <v>200.0</v>
      </c>
      <c r="M2487" s="57">
        <f t="shared" si="2"/>
        <v>2690</v>
      </c>
      <c r="N2487" s="75">
        <f t="shared" si="6"/>
        <v>0</v>
      </c>
      <c r="O2487" s="77"/>
      <c r="P2487" s="107"/>
      <c r="Q2487" s="80"/>
      <c r="R2487" s="84">
        <f t="shared" si="4"/>
        <v>0</v>
      </c>
      <c r="S2487" s="84"/>
      <c r="T2487" s="84"/>
    </row>
    <row r="2488" ht="22.5" customHeight="1">
      <c r="A2488" s="41" t="s">
        <v>1297</v>
      </c>
      <c r="B2488" s="44">
        <v>46192.0</v>
      </c>
      <c r="C2488" s="46" t="s">
        <v>1192</v>
      </c>
      <c r="D2488" s="48" t="s">
        <v>3769</v>
      </c>
      <c r="E2488" s="51">
        <v>2.02600000001137E14</v>
      </c>
      <c r="F2488" s="53" t="s">
        <v>216</v>
      </c>
      <c r="G2488" s="57">
        <f t="array" ref="G2488">IF(F2488&lt;&gt;"",INDEX(tb_MainDatabase[Barcode],MATCH(F2488,tb_MainDatabase[Link],0)),"")</f>
        <v>8857128011522</v>
      </c>
      <c r="H2488" s="62" t="str">
        <f t="array" ref="H2488">IF(F2488&lt;&gt;"",INDEX(tb_MainDatabase[Grand],MATCH(F2488,tb_MainDatabase[Link],0)),"")</f>
        <v>EDP</v>
      </c>
      <c r="I2488" s="62" t="str">
        <f t="array" ref="I2488">IF(F2488&lt;&gt;"",INDEX(tb_MainDatabase[Size],MATCH(F2488,tb_MainDatabase[Link],0)),"")</f>
        <v>50 ml.</v>
      </c>
      <c r="J2488" s="65">
        <v>1.0</v>
      </c>
      <c r="K2488" s="57">
        <f t="array" ref="K2488">IF(F2488&lt;&gt;"",INDEX(tb_MainDatabase[ราคา],MATCH(F2488,tb_MainDatabase[Link],0)),"")*J2488</f>
        <v>1890</v>
      </c>
      <c r="L2488" s="65">
        <v>1890.0</v>
      </c>
      <c r="M2488" s="57">
        <f t="shared" si="2"/>
        <v>0</v>
      </c>
      <c r="N2488" s="75">
        <f t="shared" si="6"/>
        <v>0</v>
      </c>
      <c r="O2488" s="77"/>
      <c r="P2488" s="107"/>
      <c r="Q2488" s="80"/>
      <c r="R2488" s="84">
        <f t="shared" si="4"/>
        <v>0</v>
      </c>
      <c r="S2488" s="84"/>
      <c r="T2488" s="84"/>
    </row>
    <row r="2489" ht="22.5" customHeight="1">
      <c r="A2489" s="41" t="s">
        <v>1297</v>
      </c>
      <c r="B2489" s="44">
        <v>46192.0</v>
      </c>
      <c r="C2489" s="46" t="s">
        <v>1192</v>
      </c>
      <c r="D2489" s="48" t="s">
        <v>3771</v>
      </c>
      <c r="E2489" s="51">
        <v>2.02600000001138E14</v>
      </c>
      <c r="F2489" s="53" t="s">
        <v>98</v>
      </c>
      <c r="G2489" s="57">
        <f t="array" ref="G2489">IF(F2489&lt;&gt;"",INDEX(tb_MainDatabase[Barcode],MATCH(F2489,tb_MainDatabase[Link],0)),"")</f>
        <v>8857128012027</v>
      </c>
      <c r="H2489" s="62" t="str">
        <f t="array" ref="H2489">IF(F2489&lt;&gt;"",INDEX(tb_MainDatabase[Grand],MATCH(F2489,tb_MainDatabase[Link],0)),"")</f>
        <v>EDP</v>
      </c>
      <c r="I2489" s="62" t="str">
        <f t="array" ref="I2489">IF(F2489&lt;&gt;"",INDEX(tb_MainDatabase[Size],MATCH(F2489,tb_MainDatabase[Link],0)),"")</f>
        <v>10 ml.</v>
      </c>
      <c r="J2489" s="65">
        <v>1.0</v>
      </c>
      <c r="K2489" s="57">
        <f t="array" ref="K2489">IF(F2489&lt;&gt;"",INDEX(tb_MainDatabase[ราคา],MATCH(F2489,tb_MainDatabase[Link],0)),"")*J2489</f>
        <v>450</v>
      </c>
      <c r="L2489" s="65">
        <v>50.0</v>
      </c>
      <c r="M2489" s="57">
        <f t="shared" si="2"/>
        <v>400</v>
      </c>
      <c r="N2489" s="75">
        <f t="shared" si="6"/>
        <v>400</v>
      </c>
      <c r="O2489" s="77" t="s">
        <v>370</v>
      </c>
      <c r="P2489" s="78">
        <v>46192.0</v>
      </c>
      <c r="Q2489" s="80">
        <v>0.7458333333333333</v>
      </c>
      <c r="R2489" s="84" t="str">
        <f t="shared" si="4"/>
        <v>1781866447574691535</v>
      </c>
      <c r="S2489" s="84"/>
      <c r="T2489" s="48" t="s">
        <v>67</v>
      </c>
    </row>
    <row r="2490" ht="22.5" customHeight="1">
      <c r="A2490" s="41" t="s">
        <v>1297</v>
      </c>
      <c r="B2490" s="44">
        <v>46192.0</v>
      </c>
      <c r="C2490" s="46" t="s">
        <v>1192</v>
      </c>
      <c r="D2490" s="48" t="s">
        <v>3772</v>
      </c>
      <c r="E2490" s="51">
        <v>2.02600000001139E14</v>
      </c>
      <c r="F2490" s="53" t="s">
        <v>264</v>
      </c>
      <c r="G2490" s="57">
        <f t="array" ref="G2490">IF(F2490&lt;&gt;"",INDEX(tb_MainDatabase[Barcode],MATCH(F2490,tb_MainDatabase[Link],0)),"")</f>
        <v>8857128011874</v>
      </c>
      <c r="H2490" s="62" t="str">
        <f t="array" ref="H2490">IF(F2490&lt;&gt;"",INDEX(tb_MainDatabase[Grand],MATCH(F2490,tb_MainDatabase[Link],0)),"")</f>
        <v>EDP</v>
      </c>
      <c r="I2490" s="62" t="str">
        <f t="array" ref="I2490">IF(F2490&lt;&gt;"",INDEX(tb_MainDatabase[Size],MATCH(F2490,tb_MainDatabase[Link],0)),"")</f>
        <v>30 ml.</v>
      </c>
      <c r="J2490" s="65">
        <v>1.0</v>
      </c>
      <c r="K2490" s="57">
        <f t="array" ref="K2490">IF(F2490&lt;&gt;"",INDEX(tb_MainDatabase[ราคา],MATCH(F2490,tb_MainDatabase[Link],0)),"")*J2490</f>
        <v>1290</v>
      </c>
      <c r="L2490" s="65">
        <v>100.0</v>
      </c>
      <c r="M2490" s="57">
        <f t="shared" si="2"/>
        <v>1190</v>
      </c>
      <c r="N2490" s="75">
        <f t="shared" si="6"/>
        <v>2380</v>
      </c>
      <c r="O2490" s="77" t="s">
        <v>133</v>
      </c>
      <c r="P2490" s="78">
        <v>46192.0</v>
      </c>
      <c r="Q2490" s="80">
        <v>0.8548611111111111</v>
      </c>
      <c r="R2490" s="84" t="str">
        <f t="shared" si="4"/>
        <v>1781875723382221961</v>
      </c>
      <c r="S2490" s="84"/>
      <c r="T2490" s="48" t="s">
        <v>67</v>
      </c>
    </row>
    <row r="2491" ht="22.5" customHeight="1">
      <c r="A2491" s="41" t="s">
        <v>1297</v>
      </c>
      <c r="B2491" s="44">
        <v>46192.0</v>
      </c>
      <c r="C2491" s="46" t="s">
        <v>1192</v>
      </c>
      <c r="D2491" s="48" t="s">
        <v>3772</v>
      </c>
      <c r="E2491" s="51">
        <v>2.02600000001139E14</v>
      </c>
      <c r="F2491" s="53" t="s">
        <v>45</v>
      </c>
      <c r="G2491" s="57">
        <f t="array" ref="G2491">IF(F2491&lt;&gt;"",INDEX(tb_MainDatabase[Barcode],MATCH(F2491,tb_MainDatabase[Link],0)),"")</f>
        <v>8857128011850</v>
      </c>
      <c r="H2491" s="62" t="str">
        <f t="array" ref="H2491">IF(F2491&lt;&gt;"",INDEX(tb_MainDatabase[Grand],MATCH(F2491,tb_MainDatabase[Link],0)),"")</f>
        <v>EDP</v>
      </c>
      <c r="I2491" s="62" t="str">
        <f t="array" ref="I2491">IF(F2491&lt;&gt;"",INDEX(tb_MainDatabase[Size],MATCH(F2491,tb_MainDatabase[Link],0)),"")</f>
        <v>30 ml.</v>
      </c>
      <c r="J2491" s="65">
        <v>1.0</v>
      </c>
      <c r="K2491" s="57">
        <f t="array" ref="K2491">IF(F2491&lt;&gt;"",INDEX(tb_MainDatabase[ราคา],MATCH(F2491,tb_MainDatabase[Link],0)),"")*J2491</f>
        <v>1290</v>
      </c>
      <c r="L2491" s="65">
        <v>100.0</v>
      </c>
      <c r="M2491" s="57">
        <f t="shared" si="2"/>
        <v>1190</v>
      </c>
      <c r="N2491" s="75">
        <f t="shared" si="6"/>
        <v>0</v>
      </c>
      <c r="O2491" s="77"/>
      <c r="P2491" s="107"/>
      <c r="Q2491" s="80"/>
      <c r="R2491" s="84">
        <f t="shared" si="4"/>
        <v>0</v>
      </c>
      <c r="S2491" s="84"/>
      <c r="T2491" s="84"/>
    </row>
    <row r="2492" ht="22.5" customHeight="1">
      <c r="A2492" s="41" t="s">
        <v>1297</v>
      </c>
      <c r="B2492" s="44">
        <v>46192.0</v>
      </c>
      <c r="C2492" s="46" t="s">
        <v>1192</v>
      </c>
      <c r="D2492" s="48" t="s">
        <v>3772</v>
      </c>
      <c r="E2492" s="51">
        <v>2.02600000001139E14</v>
      </c>
      <c r="F2492" s="53" t="s">
        <v>141</v>
      </c>
      <c r="G2492" s="57">
        <f t="array" ref="G2492">IF(F2492&lt;&gt;"",INDEX(tb_MainDatabase[Barcode],MATCH(F2492,tb_MainDatabase[Link],0)),"")</f>
        <v>8857128012037</v>
      </c>
      <c r="H2492" s="62" t="str">
        <f t="array" ref="H2492">IF(F2492&lt;&gt;"",INDEX(tb_MainDatabase[Grand],MATCH(F2492,tb_MainDatabase[Link],0)),"")</f>
        <v>EDP</v>
      </c>
      <c r="I2492" s="62" t="str">
        <f t="array" ref="I2492">IF(F2492&lt;&gt;"",INDEX(tb_MainDatabase[Size],MATCH(F2492,tb_MainDatabase[Link],0)),"")</f>
        <v>10 ml.</v>
      </c>
      <c r="J2492" s="65">
        <v>1.0</v>
      </c>
      <c r="K2492" s="57">
        <f t="array" ref="K2492">IF(F2492&lt;&gt;"",INDEX(tb_MainDatabase[ราคา],MATCH(F2492,tb_MainDatabase[Link],0)),"")*J2492</f>
        <v>450</v>
      </c>
      <c r="L2492" s="65">
        <v>450.0</v>
      </c>
      <c r="M2492" s="57">
        <f t="shared" si="2"/>
        <v>0</v>
      </c>
      <c r="N2492" s="75">
        <f t="shared" si="6"/>
        <v>0</v>
      </c>
      <c r="O2492" s="77"/>
      <c r="P2492" s="107"/>
      <c r="Q2492" s="80"/>
      <c r="R2492" s="84">
        <f t="shared" si="4"/>
        <v>0</v>
      </c>
      <c r="S2492" s="84"/>
      <c r="T2492" s="84"/>
    </row>
    <row r="2493" ht="22.5" customHeight="1">
      <c r="A2493" s="41" t="s">
        <v>1297</v>
      </c>
      <c r="B2493" s="44">
        <v>46192.0</v>
      </c>
      <c r="C2493" s="46" t="s">
        <v>1192</v>
      </c>
      <c r="D2493" s="48" t="s">
        <v>3773</v>
      </c>
      <c r="E2493" s="51">
        <v>2.0260000000114E14</v>
      </c>
      <c r="F2493" s="53" t="s">
        <v>81</v>
      </c>
      <c r="G2493" s="57">
        <f t="array" ref="G2493">IF(F2493&lt;&gt;"",INDEX(tb_MainDatabase[Barcode],MATCH(F2493,tb_MainDatabase[Link],0)),"")</f>
        <v>8857128011119</v>
      </c>
      <c r="H2493" s="62" t="str">
        <f t="array" ref="H2493">IF(F2493&lt;&gt;"",INDEX(tb_MainDatabase[Grand],MATCH(F2493,tb_MainDatabase[Link],0)),"")</f>
        <v>EDP</v>
      </c>
      <c r="I2493" s="62" t="str">
        <f t="array" ref="I2493">IF(F2493&lt;&gt;"",INDEX(tb_MainDatabase[Size],MATCH(F2493,tb_MainDatabase[Link],0)),"")</f>
        <v>50 ml.</v>
      </c>
      <c r="J2493" s="65">
        <v>1.0</v>
      </c>
      <c r="K2493" s="57">
        <f t="array" ref="K2493">IF(F2493&lt;&gt;"",INDEX(tb_MainDatabase[ราคา],MATCH(F2493,tb_MainDatabase[Link],0)),"")*J2493</f>
        <v>1890</v>
      </c>
      <c r="L2493" s="65">
        <v>200.0</v>
      </c>
      <c r="M2493" s="57">
        <f t="shared" si="2"/>
        <v>1690</v>
      </c>
      <c r="N2493" s="75">
        <f t="shared" si="6"/>
        <v>3380</v>
      </c>
      <c r="O2493" s="77" t="s">
        <v>370</v>
      </c>
      <c r="P2493" s="78">
        <v>46192.0</v>
      </c>
      <c r="Q2493" s="80">
        <v>0.8611111111111112</v>
      </c>
      <c r="R2493" s="84" t="str">
        <f t="shared" si="4"/>
        <v>1781876324667405378</v>
      </c>
      <c r="S2493" s="84"/>
      <c r="T2493" s="48" t="s">
        <v>67</v>
      </c>
    </row>
    <row r="2494" ht="22.5" customHeight="1">
      <c r="A2494" s="41" t="s">
        <v>1297</v>
      </c>
      <c r="B2494" s="44">
        <v>46192.0</v>
      </c>
      <c r="C2494" s="46" t="s">
        <v>1192</v>
      </c>
      <c r="D2494" s="48" t="s">
        <v>3773</v>
      </c>
      <c r="E2494" s="51">
        <v>2.0260000000114E14</v>
      </c>
      <c r="F2494" s="53" t="s">
        <v>96</v>
      </c>
      <c r="G2494" s="57">
        <f t="array" ref="G2494">IF(F2494&lt;&gt;"",INDEX(tb_MainDatabase[Barcode],MATCH(F2494,tb_MainDatabase[Link],0)),"")</f>
        <v>8857128012019</v>
      </c>
      <c r="H2494" s="62" t="str">
        <f t="array" ref="H2494">IF(F2494&lt;&gt;"",INDEX(tb_MainDatabase[Grand],MATCH(F2494,tb_MainDatabase[Link],0)),"")</f>
        <v>EDP</v>
      </c>
      <c r="I2494" s="62" t="str">
        <f t="array" ref="I2494">IF(F2494&lt;&gt;"",INDEX(tb_MainDatabase[Size],MATCH(F2494,tb_MainDatabase[Link],0)),"")</f>
        <v>50 ml.</v>
      </c>
      <c r="J2494" s="65">
        <v>1.0</v>
      </c>
      <c r="K2494" s="57">
        <f t="array" ref="K2494">IF(F2494&lt;&gt;"",INDEX(tb_MainDatabase[ราคา],MATCH(F2494,tb_MainDatabase[Link],0)),"")*J2494</f>
        <v>1890</v>
      </c>
      <c r="L2494" s="65">
        <v>200.0</v>
      </c>
      <c r="M2494" s="57">
        <f t="shared" si="2"/>
        <v>1690</v>
      </c>
      <c r="N2494" s="75">
        <f t="shared" si="6"/>
        <v>0</v>
      </c>
      <c r="O2494" s="77"/>
      <c r="P2494" s="107"/>
      <c r="Q2494" s="80"/>
      <c r="R2494" s="84">
        <f t="shared" si="4"/>
        <v>0</v>
      </c>
      <c r="S2494" s="84"/>
      <c r="T2494" s="84"/>
    </row>
    <row r="2495" ht="22.5" customHeight="1">
      <c r="A2495" s="41" t="s">
        <v>1297</v>
      </c>
      <c r="B2495" s="44">
        <v>46192.0</v>
      </c>
      <c r="C2495" s="46" t="s">
        <v>1192</v>
      </c>
      <c r="D2495" s="48" t="s">
        <v>3773</v>
      </c>
      <c r="E2495" s="51">
        <v>2.0260000000114E14</v>
      </c>
      <c r="F2495" s="53" t="s">
        <v>3638</v>
      </c>
      <c r="G2495" s="57">
        <f t="array" ref="G2495">IF(F2495&lt;&gt;"",INDEX(tb_MainDatabase[Barcode],MATCH(F2495,tb_MainDatabase[Link],0)),"")</f>
        <v>8857128012079</v>
      </c>
      <c r="H2495" s="62" t="str">
        <f t="array" ref="H2495">IF(F2495&lt;&gt;"",INDEX(tb_MainDatabase[Grand],MATCH(F2495,tb_MainDatabase[Link],0)),"")</f>
        <v>EDP</v>
      </c>
      <c r="I2495" s="62" t="str">
        <f t="array" ref="I2495">IF(F2495&lt;&gt;"",INDEX(tb_MainDatabase[Size],MATCH(F2495,tb_MainDatabase[Link],0)),"")</f>
        <v>10 ml.</v>
      </c>
      <c r="J2495" s="65">
        <v>1.0</v>
      </c>
      <c r="K2495" s="57">
        <f t="array" ref="K2495">IF(F2495&lt;&gt;"",INDEX(tb_MainDatabase[ราคา],MATCH(F2495,tb_MainDatabase[Link],0)),"")*J2495</f>
        <v>450</v>
      </c>
      <c r="L2495" s="65">
        <v>450.0</v>
      </c>
      <c r="M2495" s="57">
        <f t="shared" si="2"/>
        <v>0</v>
      </c>
      <c r="N2495" s="75">
        <f t="shared" si="6"/>
        <v>0</v>
      </c>
      <c r="O2495" s="77"/>
      <c r="P2495" s="107"/>
      <c r="Q2495" s="80"/>
      <c r="R2495" s="84">
        <f t="shared" si="4"/>
        <v>0</v>
      </c>
      <c r="S2495" s="84"/>
      <c r="T2495" s="84"/>
    </row>
    <row r="2496" ht="22.5" customHeight="1">
      <c r="A2496" s="41" t="s">
        <v>1297</v>
      </c>
      <c r="B2496" s="44">
        <v>46192.0</v>
      </c>
      <c r="C2496" s="46" t="s">
        <v>1192</v>
      </c>
      <c r="D2496" s="48" t="s">
        <v>3773</v>
      </c>
      <c r="E2496" s="51">
        <v>2.0260000000114E14</v>
      </c>
      <c r="F2496" s="53" t="s">
        <v>124</v>
      </c>
      <c r="G2496" s="108">
        <f t="array" ref="G2496">IF(F2496&lt;&gt;"",INDEX(tb_MainDatabase[Barcode],MATCH(F2496,tb_MainDatabase[Link],0)),"")</f>
        <v>8857128012166</v>
      </c>
      <c r="H2496" s="62" t="str">
        <f t="array" ref="H2496">IF(F2496&lt;&gt;"",INDEX(tb_MainDatabase[Grand],MATCH(F2496,tb_MainDatabase[Link],0)),"")</f>
        <v>EDP</v>
      </c>
      <c r="I2496" s="62" t="str">
        <f t="array" ref="I2496">IF(F2496&lt;&gt;"",INDEX(tb_MainDatabase[Size],MATCH(F2496,tb_MainDatabase[Link],0)),"")</f>
        <v>10 ml.</v>
      </c>
      <c r="J2496" s="65">
        <v>1.0</v>
      </c>
      <c r="K2496" s="57">
        <f t="array" ref="K2496">IF(F2496&lt;&gt;"",INDEX(tb_MainDatabase[ราคา],MATCH(F2496,tb_MainDatabase[Link],0)),"")*J2496</f>
        <v>450</v>
      </c>
      <c r="L2496" s="65">
        <v>450.0</v>
      </c>
      <c r="M2496" s="57">
        <f t="shared" si="2"/>
        <v>0</v>
      </c>
      <c r="N2496" s="75">
        <f t="shared" si="6"/>
        <v>0</v>
      </c>
      <c r="O2496" s="77"/>
      <c r="P2496" s="107"/>
      <c r="Q2496" s="80"/>
      <c r="R2496" s="84">
        <f t="shared" si="4"/>
        <v>0</v>
      </c>
      <c r="S2496" s="84"/>
      <c r="T2496" s="84"/>
    </row>
    <row r="2497" ht="22.5" customHeight="1">
      <c r="A2497" s="41" t="s">
        <v>1297</v>
      </c>
      <c r="B2497" s="44">
        <v>46192.0</v>
      </c>
      <c r="C2497" s="46" t="s">
        <v>1192</v>
      </c>
      <c r="D2497" s="48" t="s">
        <v>3774</v>
      </c>
      <c r="E2497" s="51">
        <v>2.02600000001141E14</v>
      </c>
      <c r="F2497" s="53" t="s">
        <v>578</v>
      </c>
      <c r="G2497" s="57">
        <f t="array" ref="G2497">IF(F2497&lt;&gt;"",INDEX(tb_MainDatabase[Barcode],MATCH(F2497,tb_MainDatabase[Link],0)),"")</f>
        <v>8857128012008</v>
      </c>
      <c r="H2497" s="62" t="str">
        <f t="array" ref="H2497">IF(F2497&lt;&gt;"",INDEX(tb_MainDatabase[Grand],MATCH(F2497,tb_MainDatabase[Link],0)),"")</f>
        <v>EDP+</v>
      </c>
      <c r="I2497" s="62" t="str">
        <f t="array" ref="I2497">IF(F2497&lt;&gt;"",INDEX(tb_MainDatabase[Size],MATCH(F2497,tb_MainDatabase[Link],0)),"")</f>
        <v>30 ml.</v>
      </c>
      <c r="J2497" s="65">
        <v>1.0</v>
      </c>
      <c r="K2497" s="57">
        <f t="array" ref="K2497">IF(F2497&lt;&gt;"",INDEX(tb_MainDatabase[ราคา],MATCH(F2497,tb_MainDatabase[Link],0)),"")*J2497</f>
        <v>1890</v>
      </c>
      <c r="L2497" s="65">
        <v>100.0</v>
      </c>
      <c r="M2497" s="57">
        <f t="shared" si="2"/>
        <v>1790</v>
      </c>
      <c r="N2497" s="75">
        <f t="shared" si="6"/>
        <v>1790</v>
      </c>
      <c r="O2497" s="77" t="s">
        <v>370</v>
      </c>
      <c r="P2497" s="78">
        <v>46192.0</v>
      </c>
      <c r="Q2497" s="80">
        <v>0.8659722222222223</v>
      </c>
      <c r="R2497" s="84" t="str">
        <f t="shared" si="4"/>
        <v>1781876830421384540</v>
      </c>
      <c r="S2497" s="84"/>
      <c r="T2497" s="48" t="s">
        <v>67</v>
      </c>
    </row>
    <row r="2498" ht="22.5" customHeight="1">
      <c r="A2498" s="41" t="s">
        <v>1297</v>
      </c>
      <c r="B2498" s="44">
        <v>46192.0</v>
      </c>
      <c r="C2498" s="46" t="s">
        <v>1192</v>
      </c>
      <c r="D2498" s="48" t="s">
        <v>3774</v>
      </c>
      <c r="E2498" s="51">
        <v>2.02600000001141E14</v>
      </c>
      <c r="F2498" s="53" t="s">
        <v>3743</v>
      </c>
      <c r="G2498" s="108">
        <f t="array" ref="G2498">IF(F2498&lt;&gt;"",INDEX(tb_MainDatabase[Barcode],MATCH(F2498,tb_MainDatabase[Link],0)),"")</f>
        <v>8857128012173</v>
      </c>
      <c r="H2498" s="62" t="str">
        <f t="array" ref="H2498">IF(F2498&lt;&gt;"",INDEX(tb_MainDatabase[Grand],MATCH(F2498,tb_MainDatabase[Link],0)),"")</f>
        <v>EDP</v>
      </c>
      <c r="I2498" s="62" t="str">
        <f t="array" ref="I2498">IF(F2498&lt;&gt;"",INDEX(tb_MainDatabase[Size],MATCH(F2498,tb_MainDatabase[Link],0)),"")</f>
        <v>10 ml.</v>
      </c>
      <c r="J2498" s="65">
        <v>1.0</v>
      </c>
      <c r="K2498" s="57">
        <f t="array" ref="K2498">IF(F2498&lt;&gt;"",INDEX(tb_MainDatabase[ราคา],MATCH(F2498,tb_MainDatabase[Link],0)),"")*J2498</f>
        <v>450</v>
      </c>
      <c r="L2498" s="65">
        <v>450.0</v>
      </c>
      <c r="M2498" s="57">
        <f t="shared" si="2"/>
        <v>0</v>
      </c>
      <c r="N2498" s="75">
        <f t="shared" si="6"/>
        <v>0</v>
      </c>
      <c r="O2498" s="77"/>
      <c r="P2498" s="107"/>
      <c r="Q2498" s="80"/>
      <c r="R2498" s="84">
        <f t="shared" si="4"/>
        <v>0</v>
      </c>
      <c r="S2498" s="84"/>
      <c r="T2498" s="84"/>
    </row>
    <row r="2499" ht="22.5" customHeight="1">
      <c r="A2499" s="41" t="s">
        <v>1297</v>
      </c>
      <c r="B2499" s="44">
        <v>46192.0</v>
      </c>
      <c r="C2499" s="46" t="s">
        <v>1192</v>
      </c>
      <c r="D2499" s="48" t="s">
        <v>3775</v>
      </c>
      <c r="E2499" s="51">
        <v>2.02600000001142E14</v>
      </c>
      <c r="F2499" s="53" t="s">
        <v>141</v>
      </c>
      <c r="G2499" s="57">
        <f t="array" ref="G2499">IF(F2499&lt;&gt;"",INDEX(tb_MainDatabase[Barcode],MATCH(F2499,tb_MainDatabase[Link],0)),"")</f>
        <v>8857128012037</v>
      </c>
      <c r="H2499" s="62" t="str">
        <f t="array" ref="H2499">IF(F2499&lt;&gt;"",INDEX(tb_MainDatabase[Grand],MATCH(F2499,tb_MainDatabase[Link],0)),"")</f>
        <v>EDP</v>
      </c>
      <c r="I2499" s="62" t="str">
        <f t="array" ref="I2499">IF(F2499&lt;&gt;"",INDEX(tb_MainDatabase[Size],MATCH(F2499,tb_MainDatabase[Link],0)),"")</f>
        <v>10 ml.</v>
      </c>
      <c r="J2499" s="65">
        <v>1.0</v>
      </c>
      <c r="K2499" s="57">
        <f t="array" ref="K2499">IF(F2499&lt;&gt;"",INDEX(tb_MainDatabase[ราคา],MATCH(F2499,tb_MainDatabase[Link],0)),"")*J2499</f>
        <v>450</v>
      </c>
      <c r="L2499" s="65">
        <v>50.0</v>
      </c>
      <c r="M2499" s="57">
        <f t="shared" si="2"/>
        <v>400</v>
      </c>
      <c r="N2499" s="75">
        <f t="shared" si="6"/>
        <v>400</v>
      </c>
      <c r="O2499" s="77" t="s">
        <v>370</v>
      </c>
      <c r="P2499" s="78">
        <v>46192.0</v>
      </c>
      <c r="Q2499" s="80">
        <v>0.8770833333333333</v>
      </c>
      <c r="R2499" s="84" t="str">
        <f t="shared" si="4"/>
        <v>1781877760261386688</v>
      </c>
      <c r="S2499" s="84"/>
      <c r="T2499" s="48" t="s">
        <v>61</v>
      </c>
    </row>
    <row r="2500" ht="22.5" customHeight="1">
      <c r="A2500" s="41" t="s">
        <v>1297</v>
      </c>
      <c r="B2500" s="44">
        <v>46193.0</v>
      </c>
      <c r="C2500" s="46" t="s">
        <v>3028</v>
      </c>
      <c r="D2500" s="48" t="s">
        <v>3776</v>
      </c>
      <c r="E2500" s="51">
        <v>2.02600000001143E14</v>
      </c>
      <c r="F2500" s="53" t="s">
        <v>490</v>
      </c>
      <c r="G2500" s="57">
        <f t="array" ref="G2500">IF(F2500&lt;&gt;"",INDEX(tb_MainDatabase[Barcode],MATCH(F2500,tb_MainDatabase[Link],0)),"")</f>
        <v>8857128012124</v>
      </c>
      <c r="H2500" s="62" t="str">
        <f t="array" ref="H2500">IF(F2500&lt;&gt;"",INDEX(tb_MainDatabase[Grand],MATCH(F2500,tb_MainDatabase[Link],0)),"")</f>
        <v>PARFUM</v>
      </c>
      <c r="I2500" s="62" t="str">
        <f t="array" ref="I2500">IF(F2500&lt;&gt;"",INDEX(tb_MainDatabase[Size],MATCH(F2500,tb_MainDatabase[Link],0)),"")</f>
        <v>10 ml.</v>
      </c>
      <c r="J2500" s="65">
        <v>1.0</v>
      </c>
      <c r="K2500" s="57">
        <f t="array" ref="K2500">IF(F2500&lt;&gt;"",INDEX(tb_MainDatabase[ราคา],MATCH(F2500,tb_MainDatabase[Link],0)),"")*J2500</f>
        <v>850</v>
      </c>
      <c r="L2500" s="65">
        <v>50.0</v>
      </c>
      <c r="M2500" s="57">
        <f t="shared" si="2"/>
        <v>800</v>
      </c>
      <c r="N2500" s="75">
        <f t="shared" si="6"/>
        <v>800</v>
      </c>
      <c r="O2500" s="77" t="s">
        <v>370</v>
      </c>
      <c r="P2500" s="78">
        <v>46193.0</v>
      </c>
      <c r="Q2500" s="80">
        <v>0.49236111111111114</v>
      </c>
      <c r="R2500" s="84" t="str">
        <f t="shared" si="4"/>
        <v>1781930311304859489</v>
      </c>
      <c r="S2500" s="84"/>
      <c r="T2500" s="48" t="s">
        <v>61</v>
      </c>
    </row>
    <row r="2501" ht="22.5" customHeight="1">
      <c r="A2501" s="41" t="s">
        <v>1297</v>
      </c>
      <c r="B2501" s="44">
        <v>46193.0</v>
      </c>
      <c r="C2501" s="46" t="s">
        <v>3028</v>
      </c>
      <c r="D2501" s="48" t="s">
        <v>3777</v>
      </c>
      <c r="E2501" s="51">
        <v>2.02600000001144E14</v>
      </c>
      <c r="F2501" s="53" t="s">
        <v>3743</v>
      </c>
      <c r="G2501" s="108">
        <f t="array" ref="G2501">IF(F2501&lt;&gt;"",INDEX(tb_MainDatabase[Barcode],MATCH(F2501,tb_MainDatabase[Link],0)),"")</f>
        <v>8857128012173</v>
      </c>
      <c r="H2501" s="62" t="str">
        <f t="array" ref="H2501">IF(F2501&lt;&gt;"",INDEX(tb_MainDatabase[Grand],MATCH(F2501,tb_MainDatabase[Link],0)),"")</f>
        <v>EDP</v>
      </c>
      <c r="I2501" s="62" t="str">
        <f t="array" ref="I2501">IF(F2501&lt;&gt;"",INDEX(tb_MainDatabase[Size],MATCH(F2501,tb_MainDatabase[Link],0)),"")</f>
        <v>10 ml.</v>
      </c>
      <c r="J2501" s="65">
        <v>1.0</v>
      </c>
      <c r="K2501" s="57">
        <f t="array" ref="K2501">IF(F2501&lt;&gt;"",INDEX(tb_MainDatabase[ราคา],MATCH(F2501,tb_MainDatabase[Link],0)),"")*J2501</f>
        <v>450</v>
      </c>
      <c r="L2501" s="65">
        <v>50.0</v>
      </c>
      <c r="M2501" s="57">
        <f t="shared" si="2"/>
        <v>400</v>
      </c>
      <c r="N2501" s="75">
        <f t="shared" si="6"/>
        <v>400</v>
      </c>
      <c r="O2501" s="77" t="s">
        <v>133</v>
      </c>
      <c r="P2501" s="78">
        <v>46193.0</v>
      </c>
      <c r="Q2501" s="80">
        <v>0.5243055555555556</v>
      </c>
      <c r="R2501" s="84" t="str">
        <f t="shared" si="4"/>
        <v>1781933686127215861</v>
      </c>
      <c r="S2501" s="84"/>
      <c r="T2501" s="48" t="s">
        <v>67</v>
      </c>
    </row>
    <row r="2502" ht="22.5" customHeight="1">
      <c r="A2502" s="41" t="s">
        <v>1297</v>
      </c>
      <c r="B2502" s="44">
        <v>46193.0</v>
      </c>
      <c r="C2502" s="46" t="s">
        <v>3028</v>
      </c>
      <c r="D2502" s="48" t="s">
        <v>3778</v>
      </c>
      <c r="E2502" s="51">
        <v>2.02600000001145E14</v>
      </c>
      <c r="F2502" s="53" t="s">
        <v>490</v>
      </c>
      <c r="G2502" s="57">
        <f t="array" ref="G2502">IF(F2502&lt;&gt;"",INDEX(tb_MainDatabase[Barcode],MATCH(F2502,tb_MainDatabase[Link],0)),"")</f>
        <v>8857128012124</v>
      </c>
      <c r="H2502" s="62" t="str">
        <f t="array" ref="H2502">IF(F2502&lt;&gt;"",INDEX(tb_MainDatabase[Grand],MATCH(F2502,tb_MainDatabase[Link],0)),"")</f>
        <v>PARFUM</v>
      </c>
      <c r="I2502" s="62" t="str">
        <f t="array" ref="I2502">IF(F2502&lt;&gt;"",INDEX(tb_MainDatabase[Size],MATCH(F2502,tb_MainDatabase[Link],0)),"")</f>
        <v>10 ml.</v>
      </c>
      <c r="J2502" s="65">
        <v>1.0</v>
      </c>
      <c r="K2502" s="57">
        <f t="array" ref="K2502">IF(F2502&lt;&gt;"",INDEX(tb_MainDatabase[ราคา],MATCH(F2502,tb_MainDatabase[Link],0)),"")*J2502</f>
        <v>850</v>
      </c>
      <c r="L2502" s="65">
        <v>50.0</v>
      </c>
      <c r="M2502" s="57">
        <f t="shared" si="2"/>
        <v>800</v>
      </c>
      <c r="N2502" s="75">
        <f t="shared" si="6"/>
        <v>800</v>
      </c>
      <c r="O2502" s="77" t="s">
        <v>58</v>
      </c>
      <c r="P2502" s="78">
        <v>46193.0</v>
      </c>
      <c r="Q2502" s="80">
        <v>0.6659722222222222</v>
      </c>
      <c r="R2502" s="84" t="str">
        <f t="shared" si="4"/>
        <v>1781945921193775874</v>
      </c>
      <c r="S2502" s="84"/>
      <c r="T2502" s="48" t="s">
        <v>67</v>
      </c>
    </row>
    <row r="2503" ht="22.5" customHeight="1">
      <c r="A2503" s="41" t="s">
        <v>1297</v>
      </c>
      <c r="B2503" s="44">
        <v>46193.0</v>
      </c>
      <c r="C2503" s="46" t="s">
        <v>3028</v>
      </c>
      <c r="D2503" s="48" t="s">
        <v>3779</v>
      </c>
      <c r="E2503" s="51">
        <v>2.02600000001146E14</v>
      </c>
      <c r="F2503" s="53" t="s">
        <v>102</v>
      </c>
      <c r="G2503" s="108">
        <f t="array" ref="G2503">IF(F2503&lt;&gt;"",INDEX(tb_MainDatabase[Barcode],MATCH(F2503,tb_MainDatabase[Link],0)),"")</f>
        <v>8857128012170</v>
      </c>
      <c r="H2503" s="62" t="str">
        <f t="array" ref="H2503">IF(F2503&lt;&gt;"",INDEX(tb_MainDatabase[Grand],MATCH(F2503,tb_MainDatabase[Link],0)),"")</f>
        <v>EDP</v>
      </c>
      <c r="I2503" s="62" t="str">
        <f t="array" ref="I2503">IF(F2503&lt;&gt;"",INDEX(tb_MainDatabase[Size],MATCH(F2503,tb_MainDatabase[Link],0)),"")</f>
        <v>10 ml.</v>
      </c>
      <c r="J2503" s="65">
        <v>1.0</v>
      </c>
      <c r="K2503" s="57">
        <f t="array" ref="K2503">IF(F2503&lt;&gt;"",INDEX(tb_MainDatabase[ราคา],MATCH(F2503,tb_MainDatabase[Link],0)),"")*J2503</f>
        <v>450</v>
      </c>
      <c r="L2503" s="65">
        <v>50.0</v>
      </c>
      <c r="M2503" s="57">
        <f t="shared" si="2"/>
        <v>400</v>
      </c>
      <c r="N2503" s="75">
        <f t="shared" si="6"/>
        <v>400</v>
      </c>
      <c r="O2503" s="77" t="s">
        <v>133</v>
      </c>
      <c r="P2503" s="78">
        <v>46193.0</v>
      </c>
      <c r="Q2503" s="80">
        <v>0.6673611111111111</v>
      </c>
      <c r="R2503" s="84" t="str">
        <f t="shared" si="4"/>
        <v>1781946097138936966</v>
      </c>
      <c r="S2503" s="84"/>
      <c r="T2503" s="48" t="s">
        <v>67</v>
      </c>
    </row>
    <row r="2504" ht="22.5" customHeight="1">
      <c r="A2504" s="41" t="s">
        <v>1297</v>
      </c>
      <c r="B2504" s="44">
        <v>46193.0</v>
      </c>
      <c r="C2504" s="46" t="s">
        <v>3028</v>
      </c>
      <c r="D2504" s="48" t="s">
        <v>3780</v>
      </c>
      <c r="E2504" s="51">
        <v>2.02600000001147E14</v>
      </c>
      <c r="F2504" s="53" t="s">
        <v>94</v>
      </c>
      <c r="G2504" s="57">
        <f t="array" ref="G2504">IF(F2504&lt;&gt;"",INDEX(tb_MainDatabase[Barcode],MATCH(F2504,tb_MainDatabase[Link],0)),"")</f>
        <v>8857128012039</v>
      </c>
      <c r="H2504" s="62" t="str">
        <f t="array" ref="H2504">IF(F2504&lt;&gt;"",INDEX(tb_MainDatabase[Grand],MATCH(F2504,tb_MainDatabase[Link],0)),"")</f>
        <v>EDP</v>
      </c>
      <c r="I2504" s="62" t="str">
        <f t="array" ref="I2504">IF(F2504&lt;&gt;"",INDEX(tb_MainDatabase[Size],MATCH(F2504,tb_MainDatabase[Link],0)),"")</f>
        <v>10 ml.</v>
      </c>
      <c r="J2504" s="65">
        <v>1.0</v>
      </c>
      <c r="K2504" s="57">
        <f t="array" ref="K2504">IF(F2504&lt;&gt;"",INDEX(tb_MainDatabase[ราคา],MATCH(F2504,tb_MainDatabase[Link],0)),"")*J2504</f>
        <v>450</v>
      </c>
      <c r="L2504" s="65">
        <v>50.0</v>
      </c>
      <c r="M2504" s="57">
        <f t="shared" si="2"/>
        <v>400</v>
      </c>
      <c r="N2504" s="75">
        <f t="shared" si="6"/>
        <v>400</v>
      </c>
      <c r="O2504" s="77" t="s">
        <v>133</v>
      </c>
      <c r="P2504" s="78">
        <v>46193.0</v>
      </c>
      <c r="Q2504" s="80">
        <v>0.75625</v>
      </c>
      <c r="R2504" s="84" t="str">
        <f t="shared" si="4"/>
        <v>1781953724584870087</v>
      </c>
      <c r="S2504" s="84"/>
      <c r="T2504" s="48" t="s">
        <v>67</v>
      </c>
    </row>
    <row r="2505" ht="22.5" customHeight="1">
      <c r="A2505" s="41" t="s">
        <v>1297</v>
      </c>
      <c r="B2505" s="44">
        <v>46193.0</v>
      </c>
      <c r="C2505" s="46" t="s">
        <v>3028</v>
      </c>
      <c r="D2505" s="48" t="s">
        <v>3781</v>
      </c>
      <c r="E2505" s="51">
        <v>2.02600000001148E14</v>
      </c>
      <c r="F2505" s="53" t="s">
        <v>252</v>
      </c>
      <c r="G2505" s="57">
        <f t="array" ref="G2505">IF(F2505&lt;&gt;"",INDEX(tb_MainDatabase[Barcode],MATCH(F2505,tb_MainDatabase[Link],0)),"")</f>
        <v>8857128012035</v>
      </c>
      <c r="H2505" s="62" t="str">
        <f t="array" ref="H2505">IF(F2505&lt;&gt;"",INDEX(tb_MainDatabase[Grand],MATCH(F2505,tb_MainDatabase[Link],0)),"")</f>
        <v>EDP</v>
      </c>
      <c r="I2505" s="62" t="str">
        <f t="array" ref="I2505">IF(F2505&lt;&gt;"",INDEX(tb_MainDatabase[Size],MATCH(F2505,tb_MainDatabase[Link],0)),"")</f>
        <v>10 ml.</v>
      </c>
      <c r="J2505" s="65">
        <v>1.0</v>
      </c>
      <c r="K2505" s="57">
        <f t="array" ref="K2505">IF(F2505&lt;&gt;"",INDEX(tb_MainDatabase[ราคา],MATCH(F2505,tb_MainDatabase[Link],0)),"")*J2505</f>
        <v>450</v>
      </c>
      <c r="L2505" s="65">
        <v>50.0</v>
      </c>
      <c r="M2505" s="57">
        <f t="shared" si="2"/>
        <v>400</v>
      </c>
      <c r="N2505" s="75">
        <f t="shared" si="6"/>
        <v>400</v>
      </c>
      <c r="O2505" s="77" t="s">
        <v>60</v>
      </c>
      <c r="P2505" s="78">
        <v>46193.0</v>
      </c>
      <c r="Q2505" s="80">
        <v>0.7756944444444445</v>
      </c>
      <c r="R2505" s="84" t="str">
        <f t="shared" si="4"/>
        <v>1781955460898466374</v>
      </c>
      <c r="S2505" s="84"/>
      <c r="T2505" s="48" t="s">
        <v>61</v>
      </c>
    </row>
    <row r="2506" ht="22.5" customHeight="1">
      <c r="A2506" s="41" t="s">
        <v>1297</v>
      </c>
      <c r="B2506" s="44">
        <v>46194.0</v>
      </c>
      <c r="C2506" s="46" t="s">
        <v>3028</v>
      </c>
      <c r="D2506" s="48" t="s">
        <v>3782</v>
      </c>
      <c r="E2506" s="51">
        <v>2.02600000001149E14</v>
      </c>
      <c r="F2506" s="53" t="s">
        <v>141</v>
      </c>
      <c r="G2506" s="57">
        <f t="array" ref="G2506">IF(F2506&lt;&gt;"",INDEX(tb_MainDatabase[Barcode],MATCH(F2506,tb_MainDatabase[Link],0)),"")</f>
        <v>8857128012037</v>
      </c>
      <c r="H2506" s="62" t="str">
        <f t="array" ref="H2506">IF(F2506&lt;&gt;"",INDEX(tb_MainDatabase[Grand],MATCH(F2506,tb_MainDatabase[Link],0)),"")</f>
        <v>EDP</v>
      </c>
      <c r="I2506" s="62" t="str">
        <f t="array" ref="I2506">IF(F2506&lt;&gt;"",INDEX(tb_MainDatabase[Size],MATCH(F2506,tb_MainDatabase[Link],0)),"")</f>
        <v>10 ml.</v>
      </c>
      <c r="J2506" s="65">
        <v>2.0</v>
      </c>
      <c r="K2506" s="57">
        <f t="array" ref="K2506">IF(F2506&lt;&gt;"",INDEX(tb_MainDatabase[ราคา],MATCH(F2506,tb_MainDatabase[Link],0)),"")*J2506</f>
        <v>900</v>
      </c>
      <c r="L2506" s="65">
        <v>50.0</v>
      </c>
      <c r="M2506" s="57">
        <f t="shared" si="2"/>
        <v>800</v>
      </c>
      <c r="N2506" s="75">
        <f t="shared" si="6"/>
        <v>800</v>
      </c>
      <c r="O2506" s="77" t="s">
        <v>370</v>
      </c>
      <c r="P2506" s="78">
        <v>46194.0</v>
      </c>
      <c r="Q2506" s="80">
        <v>0.5006944444444444</v>
      </c>
      <c r="R2506" s="84" t="str">
        <f t="shared" si="4"/>
        <v>1782018128359258322</v>
      </c>
      <c r="S2506" s="84"/>
      <c r="T2506" s="48" t="s">
        <v>67</v>
      </c>
    </row>
    <row r="2507" ht="22.5" customHeight="1">
      <c r="A2507" s="41" t="s">
        <v>1297</v>
      </c>
      <c r="B2507" s="44">
        <v>46194.0</v>
      </c>
      <c r="C2507" s="46" t="s">
        <v>3028</v>
      </c>
      <c r="D2507" s="48" t="s">
        <v>3783</v>
      </c>
      <c r="E2507" s="51">
        <v>2.0260000000115E14</v>
      </c>
      <c r="F2507" s="53" t="s">
        <v>81</v>
      </c>
      <c r="G2507" s="57">
        <f t="array" ref="G2507">IF(F2507&lt;&gt;"",INDEX(tb_MainDatabase[Barcode],MATCH(F2507,tb_MainDatabase[Link],0)),"")</f>
        <v>8857128011119</v>
      </c>
      <c r="H2507" s="62" t="str">
        <f t="array" ref="H2507">IF(F2507&lt;&gt;"",INDEX(tb_MainDatabase[Grand],MATCH(F2507,tb_MainDatabase[Link],0)),"")</f>
        <v>EDP</v>
      </c>
      <c r="I2507" s="62" t="str">
        <f t="array" ref="I2507">IF(F2507&lt;&gt;"",INDEX(tb_MainDatabase[Size],MATCH(F2507,tb_MainDatabase[Link],0)),"")</f>
        <v>50 ml.</v>
      </c>
      <c r="J2507" s="65">
        <v>1.0</v>
      </c>
      <c r="K2507" s="57">
        <f t="array" ref="K2507">IF(F2507&lt;&gt;"",INDEX(tb_MainDatabase[ราคา],MATCH(F2507,tb_MainDatabase[Link],0)),"")*J2507</f>
        <v>1890</v>
      </c>
      <c r="L2507" s="65">
        <v>200.0</v>
      </c>
      <c r="M2507" s="57">
        <f t="shared" si="2"/>
        <v>1690</v>
      </c>
      <c r="N2507" s="75">
        <f t="shared" si="6"/>
        <v>1690</v>
      </c>
      <c r="O2507" s="77" t="s">
        <v>370</v>
      </c>
      <c r="P2507" s="78">
        <v>46194.0</v>
      </c>
      <c r="Q2507" s="80">
        <v>0.5201388888888889</v>
      </c>
      <c r="R2507" s="84" t="str">
        <f t="shared" si="4"/>
        <v>1782019670455328309</v>
      </c>
      <c r="S2507" s="84"/>
      <c r="T2507" s="48" t="s">
        <v>67</v>
      </c>
    </row>
    <row r="2508" ht="22.5" customHeight="1">
      <c r="A2508" s="41" t="s">
        <v>1297</v>
      </c>
      <c r="B2508" s="44">
        <v>46194.0</v>
      </c>
      <c r="C2508" s="46" t="s">
        <v>3028</v>
      </c>
      <c r="D2508" s="48" t="s">
        <v>3783</v>
      </c>
      <c r="E2508" s="51">
        <v>2.0260000000115E14</v>
      </c>
      <c r="F2508" s="53" t="s">
        <v>120</v>
      </c>
      <c r="G2508" s="108">
        <f t="array" ref="G2508">IF(F2508&lt;&gt;"",INDEX(tb_MainDatabase[Barcode],MATCH(F2508,tb_MainDatabase[Link],0)),"")</f>
        <v>8857128012160</v>
      </c>
      <c r="H2508" s="62" t="str">
        <f t="array" ref="H2508">IF(F2508&lt;&gt;"",INDEX(tb_MainDatabase[Grand],MATCH(F2508,tb_MainDatabase[Link],0)),"")</f>
        <v>EDP</v>
      </c>
      <c r="I2508" s="62" t="str">
        <f t="array" ref="I2508">IF(F2508&lt;&gt;"",INDEX(tb_MainDatabase[Size],MATCH(F2508,tb_MainDatabase[Link],0)),"")</f>
        <v>10 ml.</v>
      </c>
      <c r="J2508" s="65">
        <v>1.0</v>
      </c>
      <c r="K2508" s="57">
        <f t="array" ref="K2508">IF(F2508&lt;&gt;"",INDEX(tb_MainDatabase[ราคา],MATCH(F2508,tb_MainDatabase[Link],0)),"")*J2508</f>
        <v>450</v>
      </c>
      <c r="L2508" s="65">
        <v>450.0</v>
      </c>
      <c r="M2508" s="57">
        <f t="shared" si="2"/>
        <v>0</v>
      </c>
      <c r="N2508" s="75">
        <f t="shared" si="6"/>
        <v>0</v>
      </c>
      <c r="O2508" s="77"/>
      <c r="P2508" s="78"/>
      <c r="Q2508" s="80"/>
      <c r="R2508" s="84">
        <f t="shared" si="4"/>
        <v>0</v>
      </c>
      <c r="S2508" s="84"/>
      <c r="T2508" s="84"/>
    </row>
    <row r="2509" ht="22.5" customHeight="1">
      <c r="A2509" s="41" t="s">
        <v>1297</v>
      </c>
      <c r="B2509" s="44">
        <v>46194.0</v>
      </c>
      <c r="C2509" s="46" t="s">
        <v>3028</v>
      </c>
      <c r="D2509" s="48" t="s">
        <v>3784</v>
      </c>
      <c r="E2509" s="51">
        <v>2.02600000001151E14</v>
      </c>
      <c r="F2509" s="53" t="s">
        <v>280</v>
      </c>
      <c r="G2509" s="57">
        <f t="array" ref="G2509">IF(F2509&lt;&gt;"",INDEX(tb_MainDatabase[Barcode],MATCH(F2509,tb_MainDatabase[Link],0)),"")</f>
        <v>8857128012042</v>
      </c>
      <c r="H2509" s="62" t="str">
        <f t="array" ref="H2509">IF(F2509&lt;&gt;"",INDEX(tb_MainDatabase[Grand],MATCH(F2509,tb_MainDatabase[Link],0)),"")</f>
        <v>EDP</v>
      </c>
      <c r="I2509" s="62" t="str">
        <f t="array" ref="I2509">IF(F2509&lt;&gt;"",INDEX(tb_MainDatabase[Size],MATCH(F2509,tb_MainDatabase[Link],0)),"")</f>
        <v>10 ml.</v>
      </c>
      <c r="J2509" s="65">
        <v>1.0</v>
      </c>
      <c r="K2509" s="57">
        <f t="array" ref="K2509">IF(F2509&lt;&gt;"",INDEX(tb_MainDatabase[ราคา],MATCH(F2509,tb_MainDatabase[Link],0)),"")*J2509</f>
        <v>450</v>
      </c>
      <c r="L2509" s="65">
        <v>50.0</v>
      </c>
      <c r="M2509" s="57">
        <f t="shared" si="2"/>
        <v>400</v>
      </c>
      <c r="N2509" s="75">
        <f t="shared" si="6"/>
        <v>400</v>
      </c>
      <c r="O2509" s="77" t="s">
        <v>133</v>
      </c>
      <c r="P2509" s="78">
        <v>46194.0</v>
      </c>
      <c r="Q2509" s="80">
        <v>0.5381944444444444</v>
      </c>
      <c r="R2509" s="84" t="str">
        <f t="shared" si="4"/>
        <v>1782021298696247747</v>
      </c>
      <c r="S2509" s="84"/>
      <c r="T2509" s="48" t="s">
        <v>67</v>
      </c>
    </row>
    <row r="2510" ht="22.5" customHeight="1">
      <c r="A2510" s="41" t="s">
        <v>1297</v>
      </c>
      <c r="B2510" s="44">
        <v>46194.0</v>
      </c>
      <c r="C2510" s="46" t="s">
        <v>3028</v>
      </c>
      <c r="D2510" s="48" t="s">
        <v>3785</v>
      </c>
      <c r="E2510" s="51">
        <v>2.02600000001152E14</v>
      </c>
      <c r="F2510" s="53" t="s">
        <v>1032</v>
      </c>
      <c r="G2510" s="57">
        <f t="array" ref="G2510">IF(F2510&lt;&gt;"",INDEX(tb_MainDatabase[Barcode],MATCH(F2510,tb_MainDatabase[Link],0)),"")</f>
        <v>8857128012031</v>
      </c>
      <c r="H2510" s="62" t="str">
        <f t="array" ref="H2510">IF(F2510&lt;&gt;"",INDEX(tb_MainDatabase[Grand],MATCH(F2510,tb_MainDatabase[Link],0)),"")</f>
        <v>EDP</v>
      </c>
      <c r="I2510" s="62" t="str">
        <f t="array" ref="I2510">IF(F2510&lt;&gt;"",INDEX(tb_MainDatabase[Size],MATCH(F2510,tb_MainDatabase[Link],0)),"")</f>
        <v>30 ml.</v>
      </c>
      <c r="J2510" s="65">
        <v>1.0</v>
      </c>
      <c r="K2510" s="57">
        <f t="array" ref="K2510">IF(F2510&lt;&gt;"",INDEX(tb_MainDatabase[ราคา],MATCH(F2510,tb_MainDatabase[Link],0)),"")*J2510</f>
        <v>1290</v>
      </c>
      <c r="L2510" s="65">
        <v>100.0</v>
      </c>
      <c r="M2510" s="57">
        <f t="shared" si="2"/>
        <v>1190</v>
      </c>
      <c r="N2510" s="75">
        <f t="shared" si="6"/>
        <v>1190</v>
      </c>
      <c r="O2510" s="77" t="s">
        <v>370</v>
      </c>
      <c r="P2510" s="78">
        <v>46194.0</v>
      </c>
      <c r="Q2510" s="80">
        <v>0.55</v>
      </c>
      <c r="R2510" s="84" t="str">
        <f t="shared" si="4"/>
        <v>1782022282043961980</v>
      </c>
      <c r="S2510" s="84"/>
      <c r="T2510" s="48" t="s">
        <v>67</v>
      </c>
    </row>
    <row r="2511" ht="22.5" customHeight="1">
      <c r="A2511" s="41" t="s">
        <v>1297</v>
      </c>
      <c r="B2511" s="44">
        <v>46194.0</v>
      </c>
      <c r="C2511" s="46" t="s">
        <v>3028</v>
      </c>
      <c r="D2511" s="48" t="s">
        <v>3785</v>
      </c>
      <c r="E2511" s="51">
        <v>2.02600000001152E14</v>
      </c>
      <c r="F2511" s="53" t="s">
        <v>859</v>
      </c>
      <c r="G2511" s="57">
        <f t="array" ref="G2511">IF(F2511&lt;&gt;"",INDEX(tb_MainDatabase[Barcode],MATCH(F2511,tb_MainDatabase[Link],0)),"")</f>
        <v>8857128012044</v>
      </c>
      <c r="H2511" s="62" t="str">
        <f t="array" ref="H2511">IF(F2511&lt;&gt;"",INDEX(tb_MainDatabase[Grand],MATCH(F2511,tb_MainDatabase[Link],0)),"")</f>
        <v>EDP</v>
      </c>
      <c r="I2511" s="62" t="str">
        <f t="array" ref="I2511">IF(F2511&lt;&gt;"",INDEX(tb_MainDatabase[Size],MATCH(F2511,tb_MainDatabase[Link],0)),"")</f>
        <v>4 ml.</v>
      </c>
      <c r="J2511" s="65">
        <v>1.0</v>
      </c>
      <c r="K2511" s="57">
        <f t="array" ref="K2511">IF(F2511&lt;&gt;"",INDEX(tb_MainDatabase[ราคา],MATCH(F2511,tb_MainDatabase[Link],0)),"")*J2511</f>
        <v>179</v>
      </c>
      <c r="L2511" s="65">
        <v>179.0</v>
      </c>
      <c r="M2511" s="57">
        <f t="shared" si="2"/>
        <v>0</v>
      </c>
      <c r="N2511" s="75">
        <f t="shared" si="6"/>
        <v>0</v>
      </c>
      <c r="O2511" s="77"/>
      <c r="P2511" s="107"/>
      <c r="Q2511" s="80"/>
      <c r="R2511" s="84">
        <f t="shared" si="4"/>
        <v>0</v>
      </c>
      <c r="S2511" s="84"/>
      <c r="T2511" s="84"/>
    </row>
    <row r="2512" ht="22.5" customHeight="1">
      <c r="A2512" s="41" t="s">
        <v>1297</v>
      </c>
      <c r="B2512" s="44">
        <v>46194.0</v>
      </c>
      <c r="C2512" s="46" t="s">
        <v>3028</v>
      </c>
      <c r="D2512" s="48" t="s">
        <v>3786</v>
      </c>
      <c r="E2512" s="51">
        <v>2.02600000001153E14</v>
      </c>
      <c r="F2512" s="53" t="s">
        <v>175</v>
      </c>
      <c r="G2512" s="57">
        <f t="array" ref="G2512">IF(F2512&lt;&gt;"",INDEX(tb_MainDatabase[Barcode],MATCH(F2512,tb_MainDatabase[Link],0)),"")</f>
        <v>8857128011287</v>
      </c>
      <c r="H2512" s="62" t="str">
        <f t="array" ref="H2512">IF(F2512&lt;&gt;"",INDEX(tb_MainDatabase[Grand],MATCH(F2512,tb_MainDatabase[Link],0)),"")</f>
        <v>EDP</v>
      </c>
      <c r="I2512" s="62" t="str">
        <f t="array" ref="I2512">IF(F2512&lt;&gt;"",INDEX(tb_MainDatabase[Size],MATCH(F2512,tb_MainDatabase[Link],0)),"")</f>
        <v>50 ml.</v>
      </c>
      <c r="J2512" s="65">
        <v>1.0</v>
      </c>
      <c r="K2512" s="57">
        <f t="array" ref="K2512">IF(F2512&lt;&gt;"",INDEX(tb_MainDatabase[ราคา],MATCH(F2512,tb_MainDatabase[Link],0)),"")*J2512</f>
        <v>1890</v>
      </c>
      <c r="L2512" s="65">
        <v>200.0</v>
      </c>
      <c r="M2512" s="57">
        <f t="shared" si="2"/>
        <v>1690</v>
      </c>
      <c r="N2512" s="75">
        <f t="shared" si="6"/>
        <v>1690</v>
      </c>
      <c r="O2512" s="77" t="s">
        <v>60</v>
      </c>
      <c r="P2512" s="78">
        <v>46194.0</v>
      </c>
      <c r="Q2512" s="80">
        <v>0.6277777777777778</v>
      </c>
      <c r="R2512" s="84" t="str">
        <f t="shared" si="4"/>
        <v>1782029027398494962</v>
      </c>
      <c r="S2512" s="84"/>
      <c r="T2512" s="48" t="s">
        <v>61</v>
      </c>
    </row>
    <row r="2513" ht="22.5" customHeight="1">
      <c r="A2513" s="41" t="s">
        <v>1297</v>
      </c>
      <c r="B2513" s="44">
        <v>46194.0</v>
      </c>
      <c r="C2513" s="46" t="s">
        <v>3028</v>
      </c>
      <c r="D2513" s="48" t="s">
        <v>3786</v>
      </c>
      <c r="E2513" s="51">
        <v>2.02600000001153E14</v>
      </c>
      <c r="F2513" s="53" t="s">
        <v>1092</v>
      </c>
      <c r="G2513" s="57">
        <f t="array" ref="G2513">IF(F2513&lt;&gt;"",INDEX(tb_MainDatabase[Barcode],MATCH(F2513,tb_MainDatabase[Link],0)),"")</f>
        <v>8857128012077</v>
      </c>
      <c r="H2513" s="62" t="str">
        <f t="array" ref="H2513">IF(F2513&lt;&gt;"",INDEX(tb_MainDatabase[Grand],MATCH(F2513,tb_MainDatabase[Link],0)),"")</f>
        <v>EDP</v>
      </c>
      <c r="I2513" s="62" t="str">
        <f t="array" ref="I2513">IF(F2513&lt;&gt;"",INDEX(tb_MainDatabase[Size],MATCH(F2513,tb_MainDatabase[Link],0)),"")</f>
        <v>10 ml.</v>
      </c>
      <c r="J2513" s="65">
        <v>1.0</v>
      </c>
      <c r="K2513" s="57">
        <f t="array" ref="K2513">IF(F2513&lt;&gt;"",INDEX(tb_MainDatabase[ราคา],MATCH(F2513,tb_MainDatabase[Link],0)),"")*J2513</f>
        <v>450</v>
      </c>
      <c r="L2513" s="65">
        <v>450.0</v>
      </c>
      <c r="M2513" s="57">
        <f t="shared" si="2"/>
        <v>0</v>
      </c>
      <c r="N2513" s="75">
        <f t="shared" si="6"/>
        <v>0</v>
      </c>
      <c r="O2513" s="77"/>
      <c r="P2513" s="107"/>
      <c r="Q2513" s="80"/>
      <c r="R2513" s="84">
        <f t="shared" si="4"/>
        <v>0</v>
      </c>
      <c r="S2513" s="84"/>
      <c r="T2513" s="84"/>
    </row>
    <row r="2514" ht="22.5" customHeight="1">
      <c r="A2514" s="41" t="s">
        <v>1297</v>
      </c>
      <c r="B2514" s="44">
        <v>46194.0</v>
      </c>
      <c r="C2514" s="46" t="s">
        <v>3028</v>
      </c>
      <c r="D2514" s="48" t="s">
        <v>3787</v>
      </c>
      <c r="E2514" s="51">
        <v>2.02600000001154E14</v>
      </c>
      <c r="F2514" s="53" t="s">
        <v>143</v>
      </c>
      <c r="G2514" s="57">
        <f t="array" ref="G2514">IF(F2514&lt;&gt;"",INDEX(tb_MainDatabase[Barcode],MATCH(F2514,tb_MainDatabase[Link],0)),"")</f>
        <v>8857128011041</v>
      </c>
      <c r="H2514" s="62" t="str">
        <f t="array" ref="H2514">IF(F2514&lt;&gt;"",INDEX(tb_MainDatabase[Grand],MATCH(F2514,tb_MainDatabase[Link],0)),"")</f>
        <v>EDP</v>
      </c>
      <c r="I2514" s="62" t="str">
        <f t="array" ref="I2514">IF(F2514&lt;&gt;"",INDEX(tb_MainDatabase[Size],MATCH(F2514,tb_MainDatabase[Link],0)),"")</f>
        <v>50 ml.</v>
      </c>
      <c r="J2514" s="65">
        <v>1.0</v>
      </c>
      <c r="K2514" s="57">
        <f t="array" ref="K2514">IF(F2514&lt;&gt;"",INDEX(tb_MainDatabase[ราคา],MATCH(F2514,tb_MainDatabase[Link],0)),"")*J2514</f>
        <v>1890</v>
      </c>
      <c r="L2514" s="65">
        <v>200.0</v>
      </c>
      <c r="M2514" s="57">
        <f t="shared" si="2"/>
        <v>1690</v>
      </c>
      <c r="N2514" s="75">
        <f t="shared" si="6"/>
        <v>1690</v>
      </c>
      <c r="O2514" s="77" t="s">
        <v>60</v>
      </c>
      <c r="P2514" s="78">
        <v>46194.0</v>
      </c>
      <c r="Q2514" s="80">
        <v>0.6604166666666667</v>
      </c>
      <c r="R2514" s="84" t="str">
        <f t="shared" si="4"/>
        <v>1782031375090706527</v>
      </c>
      <c r="S2514" s="84"/>
      <c r="T2514" s="48" t="s">
        <v>67</v>
      </c>
    </row>
    <row r="2515" ht="22.5" customHeight="1">
      <c r="A2515" s="41" t="s">
        <v>1297</v>
      </c>
      <c r="B2515" s="44">
        <v>46194.0</v>
      </c>
      <c r="C2515" s="46" t="s">
        <v>3028</v>
      </c>
      <c r="D2515" s="48" t="s">
        <v>3787</v>
      </c>
      <c r="E2515" s="51">
        <v>2.02600000001154E14</v>
      </c>
      <c r="F2515" s="53" t="s">
        <v>269</v>
      </c>
      <c r="G2515" s="57">
        <f t="array" ref="G2515">IF(F2515&lt;&gt;"",INDEX(tb_MainDatabase[Barcode],MATCH(F2515,tb_MainDatabase[Link],0)),"")</f>
        <v>8857128012060</v>
      </c>
      <c r="H2515" s="62" t="str">
        <f t="array" ref="H2515">IF(F2515&lt;&gt;"",INDEX(tb_MainDatabase[Grand],MATCH(F2515,tb_MainDatabase[Link],0)),"")</f>
        <v>EDP</v>
      </c>
      <c r="I2515" s="62" t="str">
        <f t="array" ref="I2515">IF(F2515&lt;&gt;"",INDEX(tb_MainDatabase[Size],MATCH(F2515,tb_MainDatabase[Link],0)),"")</f>
        <v>10 ml.</v>
      </c>
      <c r="J2515" s="65">
        <v>1.0</v>
      </c>
      <c r="K2515" s="57">
        <f t="array" ref="K2515">IF(F2515&lt;&gt;"",INDEX(tb_MainDatabase[ราคา],MATCH(F2515,tb_MainDatabase[Link],0)),"")*J2515</f>
        <v>450</v>
      </c>
      <c r="L2515" s="65">
        <v>450.0</v>
      </c>
      <c r="M2515" s="57">
        <f t="shared" si="2"/>
        <v>0</v>
      </c>
      <c r="N2515" s="75">
        <f t="shared" si="6"/>
        <v>0</v>
      </c>
      <c r="O2515" s="77"/>
      <c r="P2515" s="107"/>
      <c r="Q2515" s="80"/>
      <c r="R2515" s="84">
        <f t="shared" si="4"/>
        <v>0</v>
      </c>
      <c r="S2515" s="84"/>
      <c r="T2515" s="84"/>
    </row>
    <row r="2516" ht="22.5" customHeight="1">
      <c r="A2516" s="41" t="s">
        <v>1297</v>
      </c>
      <c r="B2516" s="44">
        <v>46194.0</v>
      </c>
      <c r="C2516" s="46" t="s">
        <v>3028</v>
      </c>
      <c r="D2516" s="48" t="s">
        <v>3788</v>
      </c>
      <c r="E2516" s="51">
        <v>2.02600000001155E14</v>
      </c>
      <c r="F2516" s="53" t="s">
        <v>77</v>
      </c>
      <c r="G2516" s="57">
        <f t="array" ref="G2516">IF(F2516&lt;&gt;"",INDEX(tb_MainDatabase[Barcode],MATCH(F2516,tb_MainDatabase[Link],0)),"")</f>
        <v>8857128012030</v>
      </c>
      <c r="H2516" s="62" t="str">
        <f t="array" ref="H2516">IF(F2516&lt;&gt;"",INDEX(tb_MainDatabase[Grand],MATCH(F2516,tb_MainDatabase[Link],0)),"")</f>
        <v>EDP</v>
      </c>
      <c r="I2516" s="62" t="str">
        <f t="array" ref="I2516">IF(F2516&lt;&gt;"",INDEX(tb_MainDatabase[Size],MATCH(F2516,tb_MainDatabase[Link],0)),"")</f>
        <v>10 ml.</v>
      </c>
      <c r="J2516" s="65">
        <v>1.0</v>
      </c>
      <c r="K2516" s="57">
        <f t="array" ref="K2516">IF(F2516&lt;&gt;"",INDEX(tb_MainDatabase[ราคา],MATCH(F2516,tb_MainDatabase[Link],0)),"")*J2516</f>
        <v>450</v>
      </c>
      <c r="L2516" s="65">
        <v>50.0</v>
      </c>
      <c r="M2516" s="57">
        <f t="shared" si="2"/>
        <v>400</v>
      </c>
      <c r="N2516" s="75">
        <f t="shared" si="6"/>
        <v>400</v>
      </c>
      <c r="O2516" s="77" t="s">
        <v>60</v>
      </c>
      <c r="P2516" s="78">
        <v>46194.0</v>
      </c>
      <c r="Q2516" s="80">
        <v>0.6659722222222222</v>
      </c>
      <c r="R2516" s="84" t="str">
        <f t="shared" si="4"/>
        <v>1782032323086782496</v>
      </c>
      <c r="S2516" s="84"/>
      <c r="T2516" s="48" t="s">
        <v>67</v>
      </c>
    </row>
    <row r="2517" ht="22.5" customHeight="1">
      <c r="A2517" s="41" t="s">
        <v>1297</v>
      </c>
      <c r="B2517" s="44">
        <v>46194.0</v>
      </c>
      <c r="C2517" s="46" t="s">
        <v>3028</v>
      </c>
      <c r="D2517" s="48" t="s">
        <v>3789</v>
      </c>
      <c r="E2517" s="51">
        <v>2.02600000001156E14</v>
      </c>
      <c r="F2517" s="53" t="s">
        <v>94</v>
      </c>
      <c r="G2517" s="57">
        <f t="array" ref="G2517">IF(F2517&lt;&gt;"",INDEX(tb_MainDatabase[Barcode],MATCH(F2517,tb_MainDatabase[Link],0)),"")</f>
        <v>8857128012039</v>
      </c>
      <c r="H2517" s="62" t="str">
        <f t="array" ref="H2517">IF(F2517&lt;&gt;"",INDEX(tb_MainDatabase[Grand],MATCH(F2517,tb_MainDatabase[Link],0)),"")</f>
        <v>EDP</v>
      </c>
      <c r="I2517" s="62" t="str">
        <f t="array" ref="I2517">IF(F2517&lt;&gt;"",INDEX(tb_MainDatabase[Size],MATCH(F2517,tb_MainDatabase[Link],0)),"")</f>
        <v>10 ml.</v>
      </c>
      <c r="J2517" s="65">
        <v>1.0</v>
      </c>
      <c r="K2517" s="57">
        <f t="array" ref="K2517">IF(F2517&lt;&gt;"",INDEX(tb_MainDatabase[ราคา],MATCH(F2517,tb_MainDatabase[Link],0)),"")*J2517</f>
        <v>450</v>
      </c>
      <c r="L2517" s="65">
        <v>50.0</v>
      </c>
      <c r="M2517" s="57">
        <f t="shared" si="2"/>
        <v>400</v>
      </c>
      <c r="N2517" s="75">
        <f t="shared" si="6"/>
        <v>400</v>
      </c>
      <c r="O2517" s="77" t="s">
        <v>370</v>
      </c>
      <c r="P2517" s="78">
        <v>46194.0</v>
      </c>
      <c r="Q2517" s="80">
        <v>0.7284722222222222</v>
      </c>
      <c r="R2517" s="84" t="str">
        <f t="shared" si="4"/>
        <v>1782037738423193471</v>
      </c>
      <c r="S2517" s="84"/>
      <c r="T2517" s="48" t="s">
        <v>67</v>
      </c>
    </row>
    <row r="2518" ht="22.5" customHeight="1">
      <c r="A2518" s="41" t="s">
        <v>1297</v>
      </c>
      <c r="B2518" s="44">
        <v>46194.0</v>
      </c>
      <c r="C2518" s="46" t="s">
        <v>3028</v>
      </c>
      <c r="D2518" s="48" t="s">
        <v>3790</v>
      </c>
      <c r="E2518" s="51">
        <v>2.02600000001158E14</v>
      </c>
      <c r="F2518" s="53" t="s">
        <v>175</v>
      </c>
      <c r="G2518" s="57">
        <f t="array" ref="G2518">IF(F2518&lt;&gt;"",INDEX(tb_MainDatabase[Barcode],MATCH(F2518,tb_MainDatabase[Link],0)),"")</f>
        <v>8857128011287</v>
      </c>
      <c r="H2518" s="62" t="str">
        <f t="array" ref="H2518">IF(F2518&lt;&gt;"",INDEX(tb_MainDatabase[Grand],MATCH(F2518,tb_MainDatabase[Link],0)),"")</f>
        <v>EDP</v>
      </c>
      <c r="I2518" s="62" t="str">
        <f t="array" ref="I2518">IF(F2518&lt;&gt;"",INDEX(tb_MainDatabase[Size],MATCH(F2518,tb_MainDatabase[Link],0)),"")</f>
        <v>50 ml.</v>
      </c>
      <c r="J2518" s="65">
        <v>1.0</v>
      </c>
      <c r="K2518" s="57">
        <f t="array" ref="K2518">IF(F2518&lt;&gt;"",INDEX(tb_MainDatabase[ราคา],MATCH(F2518,tb_MainDatabase[Link],0)),"")*J2518</f>
        <v>1890</v>
      </c>
      <c r="L2518" s="65">
        <v>200.0</v>
      </c>
      <c r="M2518" s="57">
        <f t="shared" si="2"/>
        <v>1690</v>
      </c>
      <c r="N2518" s="75">
        <f t="shared" si="6"/>
        <v>1690</v>
      </c>
      <c r="O2518" s="77" t="s">
        <v>370</v>
      </c>
      <c r="P2518" s="78">
        <v>46194.0</v>
      </c>
      <c r="Q2518" s="80">
        <v>0.7923611111111111</v>
      </c>
      <c r="R2518" s="84" t="str">
        <f t="shared" si="4"/>
        <v>1782043239631947111</v>
      </c>
      <c r="S2518" s="84"/>
      <c r="T2518" s="48" t="s">
        <v>67</v>
      </c>
    </row>
    <row r="2519" ht="22.5" customHeight="1">
      <c r="A2519" s="41" t="s">
        <v>1297</v>
      </c>
      <c r="B2519" s="44">
        <v>46194.0</v>
      </c>
      <c r="C2519" s="46" t="s">
        <v>3028</v>
      </c>
      <c r="D2519" s="48" t="s">
        <v>3790</v>
      </c>
      <c r="E2519" s="51">
        <v>2.02600000001158E14</v>
      </c>
      <c r="F2519" s="53" t="s">
        <v>201</v>
      </c>
      <c r="G2519" s="108">
        <f t="array" ref="G2519">IF(F2519&lt;&gt;"",INDEX(tb_MainDatabase[Barcode],MATCH(F2519,tb_MainDatabase[Link],0)),"")</f>
        <v>8857128012157</v>
      </c>
      <c r="H2519" s="62" t="str">
        <f t="array" ref="H2519">IF(F2519&lt;&gt;"",INDEX(tb_MainDatabase[Grand],MATCH(F2519,tb_MainDatabase[Link],0)),"")</f>
        <v>EDP</v>
      </c>
      <c r="I2519" s="62" t="str">
        <f t="array" ref="I2519">IF(F2519&lt;&gt;"",INDEX(tb_MainDatabase[Size],MATCH(F2519,tb_MainDatabase[Link],0)),"")</f>
        <v>10 ml.</v>
      </c>
      <c r="J2519" s="65">
        <v>1.0</v>
      </c>
      <c r="K2519" s="57">
        <f t="array" ref="K2519">IF(F2519&lt;&gt;"",INDEX(tb_MainDatabase[ราคา],MATCH(F2519,tb_MainDatabase[Link],0)),"")*J2519</f>
        <v>450</v>
      </c>
      <c r="L2519" s="65">
        <v>450.0</v>
      </c>
      <c r="M2519" s="57">
        <f t="shared" si="2"/>
        <v>0</v>
      </c>
      <c r="N2519" s="75">
        <f t="shared" si="6"/>
        <v>0</v>
      </c>
      <c r="O2519" s="77"/>
      <c r="P2519" s="107"/>
      <c r="Q2519" s="80"/>
      <c r="R2519" s="84">
        <f t="shared" si="4"/>
        <v>0</v>
      </c>
      <c r="S2519" s="84"/>
      <c r="T2519" s="84"/>
    </row>
    <row r="2520" ht="22.5" customHeight="1">
      <c r="A2520" s="41" t="s">
        <v>1297</v>
      </c>
      <c r="B2520" s="44">
        <v>46194.0</v>
      </c>
      <c r="C2520" s="46" t="s">
        <v>3028</v>
      </c>
      <c r="D2520" s="48" t="s">
        <v>3791</v>
      </c>
      <c r="E2520" s="51">
        <v>2.0260000000116E14</v>
      </c>
      <c r="F2520" s="53" t="s">
        <v>282</v>
      </c>
      <c r="G2520" s="108">
        <f t="array" ref="G2520">IF(F2520&lt;&gt;"",INDEX(tb_MainDatabase[Barcode],MATCH(F2520,tb_MainDatabase[Link],0)),"")</f>
        <v>8857128012165</v>
      </c>
      <c r="H2520" s="62" t="str">
        <f t="array" ref="H2520">IF(F2520&lt;&gt;"",INDEX(tb_MainDatabase[Grand],MATCH(F2520,tb_MainDatabase[Link],0)),"")</f>
        <v>EDP</v>
      </c>
      <c r="I2520" s="62" t="str">
        <f t="array" ref="I2520">IF(F2520&lt;&gt;"",INDEX(tb_MainDatabase[Size],MATCH(F2520,tb_MainDatabase[Link],0)),"")</f>
        <v>30 ml.</v>
      </c>
      <c r="J2520" s="65">
        <v>1.0</v>
      </c>
      <c r="K2520" s="57">
        <f t="array" ref="K2520">IF(F2520&lt;&gt;"",INDEX(tb_MainDatabase[ราคา],MATCH(F2520,tb_MainDatabase[Link],0)),"")*J2520</f>
        <v>1290</v>
      </c>
      <c r="L2520" s="65">
        <v>100.0</v>
      </c>
      <c r="M2520" s="57">
        <f t="shared" si="2"/>
        <v>1190</v>
      </c>
      <c r="N2520" s="370">
        <v>1190.0</v>
      </c>
      <c r="O2520" s="77" t="s">
        <v>370</v>
      </c>
      <c r="P2520" s="78">
        <v>46194.0</v>
      </c>
      <c r="Q2520" s="80">
        <v>0.8076388888888889</v>
      </c>
      <c r="R2520" s="84" t="str">
        <f t="shared" si="4"/>
        <v>1782044544648794999</v>
      </c>
      <c r="S2520" s="84"/>
      <c r="T2520" s="48" t="s">
        <v>67</v>
      </c>
    </row>
    <row r="2521" ht="22.5" customHeight="1">
      <c r="A2521" s="41" t="s">
        <v>1297</v>
      </c>
      <c r="B2521" s="44">
        <v>46194.0</v>
      </c>
      <c r="C2521" s="46" t="s">
        <v>3028</v>
      </c>
      <c r="D2521" s="48" t="s">
        <v>3791</v>
      </c>
      <c r="E2521" s="51">
        <v>2.0260000000116E14</v>
      </c>
      <c r="F2521" s="53" t="s">
        <v>110</v>
      </c>
      <c r="G2521" s="57">
        <f t="array" ref="G2521">IF(F2521&lt;&gt;"",INDEX(tb_MainDatabase[Barcode],MATCH(F2521,tb_MainDatabase[Link],0)),"")</f>
        <v>8857128012110</v>
      </c>
      <c r="H2521" s="62" t="str">
        <f t="array" ref="H2521">IF(F2521&lt;&gt;"",INDEX(tb_MainDatabase[Grand],MATCH(F2521,tb_MainDatabase[Link],0)),"")</f>
        <v>EDP+</v>
      </c>
      <c r="I2521" s="62" t="str">
        <f t="array" ref="I2521">IF(F2521&lt;&gt;"",INDEX(tb_MainDatabase[Size],MATCH(F2521,tb_MainDatabase[Link],0)),"")</f>
        <v>10 ml.</v>
      </c>
      <c r="J2521" s="65">
        <v>1.0</v>
      </c>
      <c r="K2521" s="57">
        <f t="array" ref="K2521">IF(F2521&lt;&gt;"",INDEX(tb_MainDatabase[ราคา],MATCH(F2521,tb_MainDatabase[Link],0)),"")*J2521</f>
        <v>650</v>
      </c>
      <c r="L2521" s="65">
        <v>50.0</v>
      </c>
      <c r="M2521" s="57">
        <f t="shared" si="2"/>
        <v>600</v>
      </c>
      <c r="N2521" s="370">
        <v>600.0</v>
      </c>
      <c r="O2521" s="77" t="s">
        <v>370</v>
      </c>
      <c r="P2521" s="78">
        <v>46194.0</v>
      </c>
      <c r="Q2521" s="80">
        <v>0.8076388888888889</v>
      </c>
      <c r="R2521" s="84">
        <f t="shared" si="4"/>
        <v>0</v>
      </c>
      <c r="S2521" s="84"/>
      <c r="T2521" s="84"/>
    </row>
    <row r="2522" ht="22.5" customHeight="1">
      <c r="A2522" s="41" t="s">
        <v>1297</v>
      </c>
      <c r="B2522" s="44">
        <v>46194.0</v>
      </c>
      <c r="C2522" s="46" t="s">
        <v>3028</v>
      </c>
      <c r="D2522" s="48" t="s">
        <v>3791</v>
      </c>
      <c r="E2522" s="51">
        <v>2.0260000000116E14</v>
      </c>
      <c r="F2522" s="53" t="s">
        <v>1092</v>
      </c>
      <c r="G2522" s="57">
        <f t="array" ref="G2522">IF(F2522&lt;&gt;"",INDEX(tb_MainDatabase[Barcode],MATCH(F2522,tb_MainDatabase[Link],0)),"")</f>
        <v>8857128012077</v>
      </c>
      <c r="H2522" s="62" t="str">
        <f t="array" ref="H2522">IF(F2522&lt;&gt;"",INDEX(tb_MainDatabase[Grand],MATCH(F2522,tb_MainDatabase[Link],0)),"")</f>
        <v>EDP</v>
      </c>
      <c r="I2522" s="62" t="str">
        <f t="array" ref="I2522">IF(F2522&lt;&gt;"",INDEX(tb_MainDatabase[Size],MATCH(F2522,tb_MainDatabase[Link],0)),"")</f>
        <v>10 ml.</v>
      </c>
      <c r="J2522" s="65">
        <v>1.0</v>
      </c>
      <c r="K2522" s="57">
        <f t="array" ref="K2522">IF(F2522&lt;&gt;"",INDEX(tb_MainDatabase[ราคา],MATCH(F2522,tb_MainDatabase[Link],0)),"")*J2522</f>
        <v>450</v>
      </c>
      <c r="L2522" s="65">
        <v>450.0</v>
      </c>
      <c r="M2522" s="57">
        <f t="shared" si="2"/>
        <v>0</v>
      </c>
      <c r="N2522" s="75">
        <f t="shared" ref="N2522:N2561" si="7">SUMIF($D$3:D3219,R2522,$M$3:M3219)</f>
        <v>0</v>
      </c>
      <c r="O2522" s="77"/>
      <c r="P2522" s="107"/>
      <c r="Q2522" s="80"/>
      <c r="R2522" s="84">
        <f t="shared" si="4"/>
        <v>0</v>
      </c>
      <c r="S2522" s="84"/>
      <c r="T2522" s="84"/>
    </row>
    <row r="2523" ht="22.5" customHeight="1">
      <c r="A2523" s="41" t="s">
        <v>1297</v>
      </c>
      <c r="B2523" s="44">
        <v>46194.0</v>
      </c>
      <c r="C2523" s="46" t="s">
        <v>3028</v>
      </c>
      <c r="D2523" s="48" t="s">
        <v>3792</v>
      </c>
      <c r="E2523" s="51">
        <v>2.02600000001161E14</v>
      </c>
      <c r="F2523" s="53" t="s">
        <v>93</v>
      </c>
      <c r="G2523" s="57">
        <f t="array" ref="G2523">IF(F2523&lt;&gt;"",INDEX(tb_MainDatabase[Barcode],MATCH(F2523,tb_MainDatabase[Link],0)),"")</f>
        <v>8857128011171</v>
      </c>
      <c r="H2523" s="62" t="str">
        <f t="array" ref="H2523">IF(F2523&lt;&gt;"",INDEX(tb_MainDatabase[Grand],MATCH(F2523,tb_MainDatabase[Link],0)),"")</f>
        <v>EDP</v>
      </c>
      <c r="I2523" s="62" t="str">
        <f t="array" ref="I2523">IF(F2523&lt;&gt;"",INDEX(tb_MainDatabase[Size],MATCH(F2523,tb_MainDatabase[Link],0)),"")</f>
        <v>50 ml.</v>
      </c>
      <c r="J2523" s="65">
        <v>1.0</v>
      </c>
      <c r="K2523" s="57">
        <f t="array" ref="K2523">IF(F2523&lt;&gt;"",INDEX(tb_MainDatabase[ราคา],MATCH(F2523,tb_MainDatabase[Link],0)),"")*J2523</f>
        <v>1890</v>
      </c>
      <c r="L2523" s="65">
        <v>200.0</v>
      </c>
      <c r="M2523" s="57">
        <f t="shared" si="2"/>
        <v>1690</v>
      </c>
      <c r="N2523" s="75">
        <f t="shared" si="7"/>
        <v>1690</v>
      </c>
      <c r="O2523" s="77" t="s">
        <v>370</v>
      </c>
      <c r="P2523" s="78">
        <v>46194.0</v>
      </c>
      <c r="Q2523" s="80">
        <v>0.8361111111111111</v>
      </c>
      <c r="R2523" s="84" t="str">
        <f t="shared" si="4"/>
        <v>1782046992165323141</v>
      </c>
      <c r="S2523" s="84"/>
      <c r="T2523" s="48" t="s">
        <v>67</v>
      </c>
    </row>
    <row r="2524" ht="22.5" customHeight="1">
      <c r="A2524" s="41" t="s">
        <v>1297</v>
      </c>
      <c r="B2524" s="44">
        <v>46194.0</v>
      </c>
      <c r="C2524" s="46" t="s">
        <v>3028</v>
      </c>
      <c r="D2524" s="48" t="s">
        <v>3792</v>
      </c>
      <c r="E2524" s="51">
        <v>2.02600000001161E14</v>
      </c>
      <c r="F2524" s="53" t="s">
        <v>141</v>
      </c>
      <c r="G2524" s="57">
        <f t="array" ref="G2524">IF(F2524&lt;&gt;"",INDEX(tb_MainDatabase[Barcode],MATCH(F2524,tb_MainDatabase[Link],0)),"")</f>
        <v>8857128012037</v>
      </c>
      <c r="H2524" s="62" t="str">
        <f t="array" ref="H2524">IF(F2524&lt;&gt;"",INDEX(tb_MainDatabase[Grand],MATCH(F2524,tb_MainDatabase[Link],0)),"")</f>
        <v>EDP</v>
      </c>
      <c r="I2524" s="62" t="str">
        <f t="array" ref="I2524">IF(F2524&lt;&gt;"",INDEX(tb_MainDatabase[Size],MATCH(F2524,tb_MainDatabase[Link],0)),"")</f>
        <v>10 ml.</v>
      </c>
      <c r="J2524" s="65">
        <v>1.0</v>
      </c>
      <c r="K2524" s="57">
        <f t="array" ref="K2524">IF(F2524&lt;&gt;"",INDEX(tb_MainDatabase[ราคา],MATCH(F2524,tb_MainDatabase[Link],0)),"")*J2524</f>
        <v>450</v>
      </c>
      <c r="L2524" s="65">
        <v>450.0</v>
      </c>
      <c r="M2524" s="57">
        <f t="shared" si="2"/>
        <v>0</v>
      </c>
      <c r="N2524" s="75">
        <f t="shared" si="7"/>
        <v>0</v>
      </c>
      <c r="O2524" s="77"/>
      <c r="P2524" s="107"/>
      <c r="Q2524" s="80"/>
      <c r="R2524" s="84">
        <f t="shared" si="4"/>
        <v>0</v>
      </c>
      <c r="S2524" s="84"/>
      <c r="T2524" s="84"/>
    </row>
    <row r="2525" ht="22.5" customHeight="1">
      <c r="A2525" s="41" t="s">
        <v>1297</v>
      </c>
      <c r="B2525" s="44">
        <v>46194.0</v>
      </c>
      <c r="C2525" s="46" t="s">
        <v>3028</v>
      </c>
      <c r="D2525" s="48" t="s">
        <v>3793</v>
      </c>
      <c r="E2525" s="51">
        <v>2.02600000001162E14</v>
      </c>
      <c r="F2525" s="53" t="s">
        <v>175</v>
      </c>
      <c r="G2525" s="57">
        <f t="array" ref="G2525">IF(F2525&lt;&gt;"",INDEX(tb_MainDatabase[Barcode],MATCH(F2525,tb_MainDatabase[Link],0)),"")</f>
        <v>8857128011287</v>
      </c>
      <c r="H2525" s="62" t="str">
        <f t="array" ref="H2525">IF(F2525&lt;&gt;"",INDEX(tb_MainDatabase[Grand],MATCH(F2525,tb_MainDatabase[Link],0)),"")</f>
        <v>EDP</v>
      </c>
      <c r="I2525" s="62" t="str">
        <f t="array" ref="I2525">IF(F2525&lt;&gt;"",INDEX(tb_MainDatabase[Size],MATCH(F2525,tb_MainDatabase[Link],0)),"")</f>
        <v>50 ml.</v>
      </c>
      <c r="J2525" s="65">
        <v>1.0</v>
      </c>
      <c r="K2525" s="57">
        <f t="array" ref="K2525">IF(F2525&lt;&gt;"",INDEX(tb_MainDatabase[ราคา],MATCH(F2525,tb_MainDatabase[Link],0)),"")*J2525</f>
        <v>1890</v>
      </c>
      <c r="L2525" s="65">
        <v>200.0</v>
      </c>
      <c r="M2525" s="57">
        <f t="shared" si="2"/>
        <v>1690</v>
      </c>
      <c r="N2525" s="75">
        <f t="shared" si="7"/>
        <v>1690</v>
      </c>
      <c r="O2525" s="77" t="s">
        <v>133</v>
      </c>
      <c r="P2525" s="78">
        <v>46194.0</v>
      </c>
      <c r="Q2525" s="80">
        <v>0.8402777777777778</v>
      </c>
      <c r="R2525" s="84" t="str">
        <f t="shared" si="4"/>
        <v>1782047356302949342</v>
      </c>
      <c r="S2525" s="84"/>
      <c r="T2525" s="48" t="s">
        <v>67</v>
      </c>
    </row>
    <row r="2526" ht="22.5" customHeight="1">
      <c r="A2526" s="41" t="s">
        <v>1297</v>
      </c>
      <c r="B2526" s="44">
        <v>46194.0</v>
      </c>
      <c r="C2526" s="46" t="s">
        <v>3028</v>
      </c>
      <c r="D2526" s="48" t="s">
        <v>3793</v>
      </c>
      <c r="E2526" s="51">
        <v>2.02600000001162E14</v>
      </c>
      <c r="F2526" s="53" t="s">
        <v>77</v>
      </c>
      <c r="G2526" s="57">
        <f t="array" ref="G2526">IF(F2526&lt;&gt;"",INDEX(tb_MainDatabase[Barcode],MATCH(F2526,tb_MainDatabase[Link],0)),"")</f>
        <v>8857128012030</v>
      </c>
      <c r="H2526" s="62" t="str">
        <f t="array" ref="H2526">IF(F2526&lt;&gt;"",INDEX(tb_MainDatabase[Grand],MATCH(F2526,tb_MainDatabase[Link],0)),"")</f>
        <v>EDP</v>
      </c>
      <c r="I2526" s="62" t="str">
        <f t="array" ref="I2526">IF(F2526&lt;&gt;"",INDEX(tb_MainDatabase[Size],MATCH(F2526,tb_MainDatabase[Link],0)),"")</f>
        <v>10 ml.</v>
      </c>
      <c r="J2526" s="65">
        <v>1.0</v>
      </c>
      <c r="K2526" s="57">
        <f t="array" ref="K2526">IF(F2526&lt;&gt;"",INDEX(tb_MainDatabase[ราคา],MATCH(F2526,tb_MainDatabase[Link],0)),"")*J2526</f>
        <v>450</v>
      </c>
      <c r="L2526" s="65">
        <v>450.0</v>
      </c>
      <c r="M2526" s="57">
        <f t="shared" si="2"/>
        <v>0</v>
      </c>
      <c r="N2526" s="75">
        <f t="shared" si="7"/>
        <v>0</v>
      </c>
      <c r="O2526" s="77"/>
      <c r="P2526" s="107"/>
      <c r="Q2526" s="80"/>
      <c r="R2526" s="84">
        <f t="shared" si="4"/>
        <v>0</v>
      </c>
      <c r="S2526" s="84"/>
      <c r="T2526" s="84"/>
    </row>
    <row r="2527" ht="22.5" customHeight="1">
      <c r="A2527" s="41" t="s">
        <v>1297</v>
      </c>
      <c r="B2527" s="44">
        <v>46194.0</v>
      </c>
      <c r="C2527" s="46" t="s">
        <v>3028</v>
      </c>
      <c r="D2527" s="48" t="s">
        <v>3794</v>
      </c>
      <c r="E2527" s="51">
        <v>2.02600000001163E14</v>
      </c>
      <c r="F2527" s="53" t="s">
        <v>216</v>
      </c>
      <c r="G2527" s="57">
        <f t="array" ref="G2527">IF(F2527&lt;&gt;"",INDEX(tb_MainDatabase[Barcode],MATCH(F2527,tb_MainDatabase[Link],0)),"")</f>
        <v>8857128011522</v>
      </c>
      <c r="H2527" s="62" t="str">
        <f t="array" ref="H2527">IF(F2527&lt;&gt;"",INDEX(tb_MainDatabase[Grand],MATCH(F2527,tb_MainDatabase[Link],0)),"")</f>
        <v>EDP</v>
      </c>
      <c r="I2527" s="62" t="str">
        <f t="array" ref="I2527">IF(F2527&lt;&gt;"",INDEX(tb_MainDatabase[Size],MATCH(F2527,tb_MainDatabase[Link],0)),"")</f>
        <v>50 ml.</v>
      </c>
      <c r="J2527" s="65">
        <v>1.0</v>
      </c>
      <c r="K2527" s="57">
        <f t="array" ref="K2527">IF(F2527&lt;&gt;"",INDEX(tb_MainDatabase[ราคา],MATCH(F2527,tb_MainDatabase[Link],0)),"")*J2527</f>
        <v>1890</v>
      </c>
      <c r="L2527" s="65">
        <v>200.0</v>
      </c>
      <c r="M2527" s="57">
        <f t="shared" si="2"/>
        <v>1690</v>
      </c>
      <c r="N2527" s="75">
        <f t="shared" si="7"/>
        <v>1690</v>
      </c>
      <c r="O2527" s="77" t="s">
        <v>133</v>
      </c>
      <c r="P2527" s="78">
        <v>46194.0</v>
      </c>
      <c r="Q2527" s="80">
        <v>0.8409722222222222</v>
      </c>
      <c r="R2527" s="84" t="str">
        <f t="shared" si="4"/>
        <v>1782047469329200049</v>
      </c>
      <c r="S2527" s="84"/>
      <c r="T2527" s="48" t="s">
        <v>67</v>
      </c>
    </row>
    <row r="2528" ht="22.5" customHeight="1">
      <c r="A2528" s="41" t="s">
        <v>1297</v>
      </c>
      <c r="B2528" s="44">
        <v>46194.0</v>
      </c>
      <c r="C2528" s="46" t="s">
        <v>3028</v>
      </c>
      <c r="D2528" s="48" t="s">
        <v>3794</v>
      </c>
      <c r="E2528" s="51">
        <v>2.02600000001163E14</v>
      </c>
      <c r="F2528" s="53" t="s">
        <v>743</v>
      </c>
      <c r="G2528" s="57">
        <f t="array" ref="G2528">IF(F2528&lt;&gt;"",INDEX(tb_MainDatabase[Barcode],MATCH(F2528,tb_MainDatabase[Link],0)),"")</f>
        <v>8857128011744</v>
      </c>
      <c r="H2528" s="62" t="str">
        <f t="array" ref="H2528">IF(F2528&lt;&gt;"",INDEX(tb_MainDatabase[Grand],MATCH(F2528,tb_MainDatabase[Link],0)),"")</f>
        <v>EDP</v>
      </c>
      <c r="I2528" s="62" t="str">
        <f t="array" ref="I2528">IF(F2528&lt;&gt;"",INDEX(tb_MainDatabase[Size],MATCH(F2528,tb_MainDatabase[Link],0)),"")</f>
        <v>10 ml.</v>
      </c>
      <c r="J2528" s="65">
        <v>1.0</v>
      </c>
      <c r="K2528" s="57">
        <f t="array" ref="K2528">IF(F2528&lt;&gt;"",INDEX(tb_MainDatabase[ราคา],MATCH(F2528,tb_MainDatabase[Link],0)),"")*J2528</f>
        <v>450</v>
      </c>
      <c r="L2528" s="65">
        <v>450.0</v>
      </c>
      <c r="M2528" s="57">
        <f t="shared" si="2"/>
        <v>0</v>
      </c>
      <c r="N2528" s="75">
        <f t="shared" si="7"/>
        <v>0</v>
      </c>
      <c r="O2528" s="77"/>
      <c r="P2528" s="107"/>
      <c r="Q2528" s="80"/>
      <c r="R2528" s="84">
        <f t="shared" si="4"/>
        <v>0</v>
      </c>
      <c r="S2528" s="84"/>
      <c r="T2528" s="84"/>
    </row>
    <row r="2529" ht="22.5" customHeight="1">
      <c r="A2529" s="41" t="s">
        <v>1297</v>
      </c>
      <c r="B2529" s="44">
        <v>46195.0</v>
      </c>
      <c r="C2529" s="46" t="s">
        <v>1192</v>
      </c>
      <c r="D2529" s="48" t="s">
        <v>3795</v>
      </c>
      <c r="E2529" s="51">
        <v>2.02600000001164E14</v>
      </c>
      <c r="F2529" s="53" t="s">
        <v>282</v>
      </c>
      <c r="G2529" s="108">
        <f t="array" ref="G2529">IF(F2529&lt;&gt;"",INDEX(tb_MainDatabase[Barcode],MATCH(F2529,tb_MainDatabase[Link],0)),"")</f>
        <v>8857128012165</v>
      </c>
      <c r="H2529" s="62" t="str">
        <f t="array" ref="H2529">IF(F2529&lt;&gt;"",INDEX(tb_MainDatabase[Grand],MATCH(F2529,tb_MainDatabase[Link],0)),"")</f>
        <v>EDP</v>
      </c>
      <c r="I2529" s="62" t="str">
        <f t="array" ref="I2529">IF(F2529&lt;&gt;"",INDEX(tb_MainDatabase[Size],MATCH(F2529,tb_MainDatabase[Link],0)),"")</f>
        <v>30 ml.</v>
      </c>
      <c r="J2529" s="65">
        <v>1.0</v>
      </c>
      <c r="K2529" s="57">
        <f t="array" ref="K2529">IF(F2529&lt;&gt;"",INDEX(tb_MainDatabase[ราคา],MATCH(F2529,tb_MainDatabase[Link],0)),"")*J2529</f>
        <v>1290</v>
      </c>
      <c r="L2529" s="65">
        <v>100.0</v>
      </c>
      <c r="M2529" s="57">
        <f t="shared" si="2"/>
        <v>1190</v>
      </c>
      <c r="N2529" s="75">
        <f t="shared" si="7"/>
        <v>1190</v>
      </c>
      <c r="O2529" s="77" t="s">
        <v>133</v>
      </c>
      <c r="P2529" s="78">
        <v>46195.0</v>
      </c>
      <c r="Q2529" s="80">
        <v>0.5583333333333333</v>
      </c>
      <c r="R2529" s="84" t="str">
        <f t="shared" si="4"/>
        <v>1782109424114474722</v>
      </c>
      <c r="S2529" s="84"/>
      <c r="T2529" s="48" t="s">
        <v>67</v>
      </c>
    </row>
    <row r="2530" ht="22.5" customHeight="1">
      <c r="A2530" s="41" t="s">
        <v>1297</v>
      </c>
      <c r="B2530" s="44">
        <v>46195.0</v>
      </c>
      <c r="C2530" s="46" t="s">
        <v>1192</v>
      </c>
      <c r="D2530" s="48" t="s">
        <v>3795</v>
      </c>
      <c r="E2530" s="51">
        <v>2.02600000001164E14</v>
      </c>
      <c r="F2530" s="53" t="s">
        <v>3796</v>
      </c>
      <c r="G2530" s="108">
        <f t="array" ref="G2530">IF(F2530&lt;&gt;"",INDEX(tb_MainDatabase[Barcode],MATCH(F2530,tb_MainDatabase[Link],0)),"")</f>
        <v>8857128012167</v>
      </c>
      <c r="H2530" s="62" t="str">
        <f t="array" ref="H2530">IF(F2530&lt;&gt;"",INDEX(tb_MainDatabase[Grand],MATCH(F2530,tb_MainDatabase[Link],0)),"")</f>
        <v>EDP</v>
      </c>
      <c r="I2530" s="62" t="str">
        <f t="array" ref="I2530">IF(F2530&lt;&gt;"",INDEX(tb_MainDatabase[Size],MATCH(F2530,tb_MainDatabase[Link],0)),"")</f>
        <v>4 ml.</v>
      </c>
      <c r="J2530" s="65">
        <v>1.0</v>
      </c>
      <c r="K2530" s="57">
        <f t="array" ref="K2530">IF(F2530&lt;&gt;"",INDEX(tb_MainDatabase[ราคา],MATCH(F2530,tb_MainDatabase[Link],0)),"")*J2530</f>
        <v>179</v>
      </c>
      <c r="L2530" s="65">
        <v>179.0</v>
      </c>
      <c r="M2530" s="57">
        <f t="shared" si="2"/>
        <v>0</v>
      </c>
      <c r="N2530" s="75">
        <f t="shared" si="7"/>
        <v>0</v>
      </c>
      <c r="O2530" s="77"/>
      <c r="P2530" s="107"/>
      <c r="Q2530" s="80"/>
      <c r="R2530" s="84">
        <f t="shared" si="4"/>
        <v>0</v>
      </c>
      <c r="S2530" s="84"/>
      <c r="T2530" s="84"/>
    </row>
    <row r="2531" ht="22.5" customHeight="1">
      <c r="A2531" s="41" t="s">
        <v>1297</v>
      </c>
      <c r="B2531" s="44">
        <v>46195.0</v>
      </c>
      <c r="C2531" s="46" t="s">
        <v>1192</v>
      </c>
      <c r="D2531" s="48" t="s">
        <v>3797</v>
      </c>
      <c r="E2531" s="51">
        <v>2.02600000001165E14</v>
      </c>
      <c r="F2531" s="53" t="s">
        <v>1211</v>
      </c>
      <c r="G2531" s="57">
        <f t="array" ref="G2531">IF(F2531&lt;&gt;"",INDEX(tb_MainDatabase[Barcode],MATCH(F2531,tb_MainDatabase[Link],0)),"")</f>
        <v>8857128011935</v>
      </c>
      <c r="H2531" s="62" t="str">
        <f t="array" ref="H2531">IF(F2531&lt;&gt;"",INDEX(tb_MainDatabase[Grand],MATCH(F2531,tb_MainDatabase[Link],0)),"")</f>
        <v>EDP</v>
      </c>
      <c r="I2531" s="62" t="str">
        <f t="array" ref="I2531">IF(F2531&lt;&gt;"",INDEX(tb_MainDatabase[Size],MATCH(F2531,tb_MainDatabase[Link],0)),"")</f>
        <v>30 ml.</v>
      </c>
      <c r="J2531" s="65">
        <v>1.0</v>
      </c>
      <c r="K2531" s="57">
        <f t="array" ref="K2531">IF(F2531&lt;&gt;"",INDEX(tb_MainDatabase[ราคา],MATCH(F2531,tb_MainDatabase[Link],0)),"")*J2531</f>
        <v>1290</v>
      </c>
      <c r="L2531" s="65">
        <v>100.0</v>
      </c>
      <c r="M2531" s="57">
        <f t="shared" si="2"/>
        <v>1190</v>
      </c>
      <c r="N2531" s="75">
        <f t="shared" si="7"/>
        <v>1590</v>
      </c>
      <c r="O2531" s="77" t="s">
        <v>133</v>
      </c>
      <c r="P2531" s="78">
        <v>46195.0</v>
      </c>
      <c r="Q2531" s="80">
        <v>0.5965277777777778</v>
      </c>
      <c r="R2531" s="84" t="str">
        <f t="shared" si="4"/>
        <v>1782112741210145670</v>
      </c>
      <c r="S2531" s="84"/>
      <c r="T2531" s="48" t="s">
        <v>67</v>
      </c>
    </row>
    <row r="2532" ht="22.5" customHeight="1">
      <c r="A2532" s="41" t="s">
        <v>1297</v>
      </c>
      <c r="B2532" s="44">
        <v>46195.0</v>
      </c>
      <c r="C2532" s="46" t="s">
        <v>1192</v>
      </c>
      <c r="D2532" s="48" t="s">
        <v>3797</v>
      </c>
      <c r="E2532" s="51">
        <v>2.02600000001165E14</v>
      </c>
      <c r="F2532" s="53" t="s">
        <v>94</v>
      </c>
      <c r="G2532" s="57">
        <f t="array" ref="G2532">IF(F2532&lt;&gt;"",INDEX(tb_MainDatabase[Barcode],MATCH(F2532,tb_MainDatabase[Link],0)),"")</f>
        <v>8857128012039</v>
      </c>
      <c r="H2532" s="62" t="str">
        <f t="array" ref="H2532">IF(F2532&lt;&gt;"",INDEX(tb_MainDatabase[Grand],MATCH(F2532,tb_MainDatabase[Link],0)),"")</f>
        <v>EDP</v>
      </c>
      <c r="I2532" s="62" t="str">
        <f t="array" ref="I2532">IF(F2532&lt;&gt;"",INDEX(tb_MainDatabase[Size],MATCH(F2532,tb_MainDatabase[Link],0)),"")</f>
        <v>10 ml.</v>
      </c>
      <c r="J2532" s="65">
        <v>1.0</v>
      </c>
      <c r="K2532" s="57">
        <f t="array" ref="K2532">IF(F2532&lt;&gt;"",INDEX(tb_MainDatabase[ราคา],MATCH(F2532,tb_MainDatabase[Link],0)),"")*J2532</f>
        <v>450</v>
      </c>
      <c r="L2532" s="65">
        <v>50.0</v>
      </c>
      <c r="M2532" s="57">
        <f t="shared" si="2"/>
        <v>400</v>
      </c>
      <c r="N2532" s="75">
        <f t="shared" si="7"/>
        <v>0</v>
      </c>
      <c r="O2532" s="77"/>
      <c r="P2532" s="107"/>
      <c r="Q2532" s="80"/>
      <c r="R2532" s="84">
        <f t="shared" si="4"/>
        <v>0</v>
      </c>
      <c r="S2532" s="84"/>
      <c r="T2532" s="84"/>
    </row>
    <row r="2533" ht="22.5" customHeight="1">
      <c r="A2533" s="41" t="s">
        <v>1297</v>
      </c>
      <c r="B2533" s="44">
        <v>46195.0</v>
      </c>
      <c r="C2533" s="46" t="s">
        <v>1192</v>
      </c>
      <c r="D2533" s="48" t="s">
        <v>3797</v>
      </c>
      <c r="E2533" s="51">
        <v>2.02600000001165E14</v>
      </c>
      <c r="F2533" s="53" t="s">
        <v>141</v>
      </c>
      <c r="G2533" s="57">
        <f t="array" ref="G2533">IF(F2533&lt;&gt;"",INDEX(tb_MainDatabase[Barcode],MATCH(F2533,tb_MainDatabase[Link],0)),"")</f>
        <v>8857128012037</v>
      </c>
      <c r="H2533" s="62" t="str">
        <f t="array" ref="H2533">IF(F2533&lt;&gt;"",INDEX(tb_MainDatabase[Grand],MATCH(F2533,tb_MainDatabase[Link],0)),"")</f>
        <v>EDP</v>
      </c>
      <c r="I2533" s="62" t="str">
        <f t="array" ref="I2533">IF(F2533&lt;&gt;"",INDEX(tb_MainDatabase[Size],MATCH(F2533,tb_MainDatabase[Link],0)),"")</f>
        <v>10 ml.</v>
      </c>
      <c r="J2533" s="65">
        <v>1.0</v>
      </c>
      <c r="K2533" s="57">
        <f t="array" ref="K2533">IF(F2533&lt;&gt;"",INDEX(tb_MainDatabase[ราคา],MATCH(F2533,tb_MainDatabase[Link],0)),"")*J2533</f>
        <v>450</v>
      </c>
      <c r="L2533" s="65">
        <v>450.0</v>
      </c>
      <c r="M2533" s="57">
        <f t="shared" si="2"/>
        <v>0</v>
      </c>
      <c r="N2533" s="75">
        <f t="shared" si="7"/>
        <v>0</v>
      </c>
      <c r="O2533" s="77"/>
      <c r="P2533" s="107"/>
      <c r="Q2533" s="80"/>
      <c r="R2533" s="84">
        <f t="shared" si="4"/>
        <v>0</v>
      </c>
      <c r="S2533" s="84"/>
      <c r="T2533" s="84"/>
    </row>
    <row r="2534" ht="22.5" customHeight="1">
      <c r="A2534" s="41" t="s">
        <v>1297</v>
      </c>
      <c r="B2534" s="44">
        <v>46195.0</v>
      </c>
      <c r="C2534" s="46" t="s">
        <v>1192</v>
      </c>
      <c r="D2534" s="48" t="s">
        <v>3798</v>
      </c>
      <c r="E2534" s="51">
        <v>2.02600000001166E14</v>
      </c>
      <c r="F2534" s="53" t="s">
        <v>278</v>
      </c>
      <c r="G2534" s="57">
        <f t="array" ref="G2534">IF(F2534&lt;&gt;"",INDEX(tb_MainDatabase[Barcode],MATCH(F2534,tb_MainDatabase[Link],0)),"")</f>
        <v>8857128012055</v>
      </c>
      <c r="H2534" s="62" t="str">
        <f t="array" ref="H2534">IF(F2534&lt;&gt;"",INDEX(tb_MainDatabase[Grand],MATCH(F2534,tb_MainDatabase[Link],0)),"")</f>
        <v>EDP</v>
      </c>
      <c r="I2534" s="62" t="str">
        <f t="array" ref="I2534">IF(F2534&lt;&gt;"",INDEX(tb_MainDatabase[Size],MATCH(F2534,tb_MainDatabase[Link],0)),"")</f>
        <v>10 ml.</v>
      </c>
      <c r="J2534" s="65">
        <v>1.0</v>
      </c>
      <c r="K2534" s="57">
        <f t="array" ref="K2534">IF(F2534&lt;&gt;"",INDEX(tb_MainDatabase[ราคา],MATCH(F2534,tb_MainDatabase[Link],0)),"")*J2534</f>
        <v>450</v>
      </c>
      <c r="L2534" s="65">
        <v>50.0</v>
      </c>
      <c r="M2534" s="57">
        <f t="shared" si="2"/>
        <v>400</v>
      </c>
      <c r="N2534" s="75">
        <f t="shared" si="7"/>
        <v>400</v>
      </c>
      <c r="O2534" s="77" t="s">
        <v>58</v>
      </c>
      <c r="P2534" s="78">
        <v>46195.0</v>
      </c>
      <c r="Q2534" s="80">
        <v>0.6083333333333333</v>
      </c>
      <c r="R2534" s="84" t="str">
        <f t="shared" si="4"/>
        <v>1782113724246479499</v>
      </c>
      <c r="S2534" s="84"/>
      <c r="T2534" s="48" t="s">
        <v>61</v>
      </c>
    </row>
    <row r="2535" ht="22.5" customHeight="1">
      <c r="A2535" s="41" t="s">
        <v>1297</v>
      </c>
      <c r="B2535" s="44">
        <v>46195.0</v>
      </c>
      <c r="C2535" s="46" t="s">
        <v>1192</v>
      </c>
      <c r="D2535" s="48" t="s">
        <v>3799</v>
      </c>
      <c r="E2535" s="51">
        <v>2.02600000001167E14</v>
      </c>
      <c r="F2535" s="53" t="s">
        <v>81</v>
      </c>
      <c r="G2535" s="57">
        <f t="array" ref="G2535">IF(F2535&lt;&gt;"",INDEX(tb_MainDatabase[Barcode],MATCH(F2535,tb_MainDatabase[Link],0)),"")</f>
        <v>8857128011119</v>
      </c>
      <c r="H2535" s="62" t="str">
        <f t="array" ref="H2535">IF(F2535&lt;&gt;"",INDEX(tb_MainDatabase[Grand],MATCH(F2535,tb_MainDatabase[Link],0)),"")</f>
        <v>EDP</v>
      </c>
      <c r="I2535" s="62" t="str">
        <f t="array" ref="I2535">IF(F2535&lt;&gt;"",INDEX(tb_MainDatabase[Size],MATCH(F2535,tb_MainDatabase[Link],0)),"")</f>
        <v>50 ml.</v>
      </c>
      <c r="J2535" s="65">
        <v>1.0</v>
      </c>
      <c r="K2535" s="57">
        <f t="array" ref="K2535">IF(F2535&lt;&gt;"",INDEX(tb_MainDatabase[ราคา],MATCH(F2535,tb_MainDatabase[Link],0)),"")*J2535</f>
        <v>1890</v>
      </c>
      <c r="L2535" s="65">
        <v>200.0</v>
      </c>
      <c r="M2535" s="57">
        <f t="shared" si="2"/>
        <v>1690</v>
      </c>
      <c r="N2535" s="75">
        <f t="shared" si="7"/>
        <v>1690</v>
      </c>
      <c r="O2535" s="77" t="s">
        <v>60</v>
      </c>
      <c r="P2535" s="78">
        <v>46195.0</v>
      </c>
      <c r="Q2535" s="80">
        <v>0.625</v>
      </c>
      <c r="R2535" s="84" t="str">
        <f t="shared" si="4"/>
        <v>1782115180754792580</v>
      </c>
      <c r="S2535" s="84"/>
      <c r="T2535" s="48" t="s">
        <v>61</v>
      </c>
    </row>
    <row r="2536" ht="22.5" customHeight="1">
      <c r="A2536" s="41" t="s">
        <v>1297</v>
      </c>
      <c r="B2536" s="44">
        <v>46195.0</v>
      </c>
      <c r="C2536" s="46" t="s">
        <v>1192</v>
      </c>
      <c r="D2536" s="48" t="s">
        <v>3799</v>
      </c>
      <c r="E2536" s="51">
        <v>2.02600000001167E14</v>
      </c>
      <c r="F2536" s="53" t="s">
        <v>120</v>
      </c>
      <c r="G2536" s="108">
        <f t="array" ref="G2536">IF(F2536&lt;&gt;"",INDEX(tb_MainDatabase[Barcode],MATCH(F2536,tb_MainDatabase[Link],0)),"")</f>
        <v>8857128012160</v>
      </c>
      <c r="H2536" s="62" t="str">
        <f t="array" ref="H2536">IF(F2536&lt;&gt;"",INDEX(tb_MainDatabase[Grand],MATCH(F2536,tb_MainDatabase[Link],0)),"")</f>
        <v>EDP</v>
      </c>
      <c r="I2536" s="62" t="str">
        <f t="array" ref="I2536">IF(F2536&lt;&gt;"",INDEX(tb_MainDatabase[Size],MATCH(F2536,tb_MainDatabase[Link],0)),"")</f>
        <v>10 ml.</v>
      </c>
      <c r="J2536" s="65">
        <v>1.0</v>
      </c>
      <c r="K2536" s="57">
        <f t="array" ref="K2536">IF(F2536&lt;&gt;"",INDEX(tb_MainDatabase[ราคา],MATCH(F2536,tb_MainDatabase[Link],0)),"")*J2536</f>
        <v>450</v>
      </c>
      <c r="L2536" s="65">
        <v>450.0</v>
      </c>
      <c r="M2536" s="57">
        <f t="shared" si="2"/>
        <v>0</v>
      </c>
      <c r="N2536" s="75">
        <f t="shared" si="7"/>
        <v>0</v>
      </c>
      <c r="O2536" s="77"/>
      <c r="P2536" s="107"/>
      <c r="Q2536" s="80"/>
      <c r="R2536" s="84">
        <f t="shared" si="4"/>
        <v>0</v>
      </c>
      <c r="S2536" s="84"/>
      <c r="T2536" s="84"/>
    </row>
    <row r="2537" ht="22.5" customHeight="1">
      <c r="A2537" s="41" t="s">
        <v>1297</v>
      </c>
      <c r="B2537" s="44">
        <v>46195.0</v>
      </c>
      <c r="C2537" s="46" t="s">
        <v>1192</v>
      </c>
      <c r="D2537" s="48" t="s">
        <v>3800</v>
      </c>
      <c r="E2537" s="51">
        <v>2.02600000001169E14</v>
      </c>
      <c r="F2537" s="53" t="s">
        <v>206</v>
      </c>
      <c r="G2537" s="108">
        <f t="array" ref="G2537">IF(F2537&lt;&gt;"",INDEX(tb_MainDatabase[Barcode],MATCH(F2537,tb_MainDatabase[Link],0)),"")</f>
        <v>8857128012159</v>
      </c>
      <c r="H2537" s="62" t="str">
        <f t="array" ref="H2537">IF(F2537&lt;&gt;"",INDEX(tb_MainDatabase[Grand],MATCH(F2537,tb_MainDatabase[Link],0)),"")</f>
        <v>EDP</v>
      </c>
      <c r="I2537" s="62" t="str">
        <f t="array" ref="I2537">IF(F2537&lt;&gt;"",INDEX(tb_MainDatabase[Size],MATCH(F2537,tb_MainDatabase[Link],0)),"")</f>
        <v>30 ml.</v>
      </c>
      <c r="J2537" s="65">
        <v>1.0</v>
      </c>
      <c r="K2537" s="57">
        <f t="array" ref="K2537">IF(F2537&lt;&gt;"",INDEX(tb_MainDatabase[ราคา],MATCH(F2537,tb_MainDatabase[Link],0)),"")*J2537</f>
        <v>1290</v>
      </c>
      <c r="L2537" s="65">
        <v>100.0</v>
      </c>
      <c r="M2537" s="57">
        <f t="shared" si="2"/>
        <v>1190</v>
      </c>
      <c r="N2537" s="75">
        <f t="shared" si="7"/>
        <v>1590</v>
      </c>
      <c r="O2537" s="77" t="s">
        <v>133</v>
      </c>
      <c r="P2537" s="78">
        <v>46195.0</v>
      </c>
      <c r="Q2537" s="80">
        <v>0.6979166666666666</v>
      </c>
      <c r="R2537" s="84" t="str">
        <f t="shared" si="4"/>
        <v>1782121404476265604</v>
      </c>
      <c r="S2537" s="84"/>
      <c r="T2537" s="48" t="s">
        <v>67</v>
      </c>
    </row>
    <row r="2538" ht="22.5" customHeight="1">
      <c r="A2538" s="41" t="s">
        <v>1297</v>
      </c>
      <c r="B2538" s="44">
        <v>46195.0</v>
      </c>
      <c r="C2538" s="46" t="s">
        <v>1192</v>
      </c>
      <c r="D2538" s="48" t="s">
        <v>3800</v>
      </c>
      <c r="E2538" s="51">
        <v>2.02600000001169E14</v>
      </c>
      <c r="F2538" s="53" t="s">
        <v>141</v>
      </c>
      <c r="G2538" s="57">
        <f t="array" ref="G2538">IF(F2538&lt;&gt;"",INDEX(tb_MainDatabase[Barcode],MATCH(F2538,tb_MainDatabase[Link],0)),"")</f>
        <v>8857128012037</v>
      </c>
      <c r="H2538" s="62" t="str">
        <f t="array" ref="H2538">IF(F2538&lt;&gt;"",INDEX(tb_MainDatabase[Grand],MATCH(F2538,tb_MainDatabase[Link],0)),"")</f>
        <v>EDP</v>
      </c>
      <c r="I2538" s="62" t="str">
        <f t="array" ref="I2538">IF(F2538&lt;&gt;"",INDEX(tb_MainDatabase[Size],MATCH(F2538,tb_MainDatabase[Link],0)),"")</f>
        <v>10 ml.</v>
      </c>
      <c r="J2538" s="65">
        <v>1.0</v>
      </c>
      <c r="K2538" s="57">
        <f t="array" ref="K2538">IF(F2538&lt;&gt;"",INDEX(tb_MainDatabase[ราคา],MATCH(F2538,tb_MainDatabase[Link],0)),"")*J2538</f>
        <v>450</v>
      </c>
      <c r="L2538" s="65">
        <v>50.0</v>
      </c>
      <c r="M2538" s="57">
        <f t="shared" si="2"/>
        <v>400</v>
      </c>
      <c r="N2538" s="75">
        <f t="shared" si="7"/>
        <v>0</v>
      </c>
      <c r="O2538" s="77"/>
      <c r="P2538" s="107"/>
      <c r="Q2538" s="80"/>
      <c r="R2538" s="84">
        <f t="shared" si="4"/>
        <v>0</v>
      </c>
      <c r="S2538" s="84"/>
      <c r="T2538" s="84"/>
    </row>
    <row r="2539" ht="22.5" customHeight="1">
      <c r="A2539" s="41" t="s">
        <v>1297</v>
      </c>
      <c r="B2539" s="44">
        <v>46195.0</v>
      </c>
      <c r="C2539" s="46" t="s">
        <v>1192</v>
      </c>
      <c r="D2539" s="48" t="s">
        <v>3800</v>
      </c>
      <c r="E2539" s="51">
        <v>2.02600000001169E14</v>
      </c>
      <c r="F2539" s="53" t="s">
        <v>120</v>
      </c>
      <c r="G2539" s="108">
        <f t="array" ref="G2539">IF(F2539&lt;&gt;"",INDEX(tb_MainDatabase[Barcode],MATCH(F2539,tb_MainDatabase[Link],0)),"")</f>
        <v>8857128012160</v>
      </c>
      <c r="H2539" s="62" t="str">
        <f t="array" ref="H2539">IF(F2539&lt;&gt;"",INDEX(tb_MainDatabase[Grand],MATCH(F2539,tb_MainDatabase[Link],0)),"")</f>
        <v>EDP</v>
      </c>
      <c r="I2539" s="62" t="str">
        <f t="array" ref="I2539">IF(F2539&lt;&gt;"",INDEX(tb_MainDatabase[Size],MATCH(F2539,tb_MainDatabase[Link],0)),"")</f>
        <v>10 ml.</v>
      </c>
      <c r="J2539" s="65">
        <v>1.0</v>
      </c>
      <c r="K2539" s="57">
        <f t="array" ref="K2539">IF(F2539&lt;&gt;"",INDEX(tb_MainDatabase[ราคา],MATCH(F2539,tb_MainDatabase[Link],0)),"")*J2539</f>
        <v>450</v>
      </c>
      <c r="L2539" s="65">
        <v>450.0</v>
      </c>
      <c r="M2539" s="57">
        <f t="shared" si="2"/>
        <v>0</v>
      </c>
      <c r="N2539" s="75">
        <f t="shared" si="7"/>
        <v>0</v>
      </c>
      <c r="O2539" s="77"/>
      <c r="P2539" s="107"/>
      <c r="Q2539" s="80"/>
      <c r="R2539" s="84">
        <f t="shared" si="4"/>
        <v>0</v>
      </c>
      <c r="S2539" s="84"/>
      <c r="T2539" s="84"/>
    </row>
    <row r="2540" ht="22.5" customHeight="1">
      <c r="A2540" s="41" t="s">
        <v>1297</v>
      </c>
      <c r="B2540" s="44">
        <v>46195.0</v>
      </c>
      <c r="C2540" s="46" t="s">
        <v>1192</v>
      </c>
      <c r="D2540" s="48" t="s">
        <v>3801</v>
      </c>
      <c r="E2540" s="51">
        <v>2.0260000000117E14</v>
      </c>
      <c r="F2540" s="53" t="s">
        <v>114</v>
      </c>
      <c r="G2540" s="108">
        <f t="array" ref="G2540">IF(F2540&lt;&gt;"",INDEX(tb_MainDatabase[Barcode],MATCH(F2540,tb_MainDatabase[Link],0)),"")</f>
        <v>8857128012156</v>
      </c>
      <c r="H2540" s="62" t="str">
        <f t="array" ref="H2540">IF(F2540&lt;&gt;"",INDEX(tb_MainDatabase[Grand],MATCH(F2540,tb_MainDatabase[Link],0)),"")</f>
        <v>EDP</v>
      </c>
      <c r="I2540" s="62" t="str">
        <f t="array" ref="I2540">IF(F2540&lt;&gt;"",INDEX(tb_MainDatabase[Size],MATCH(F2540,tb_MainDatabase[Link],0)),"")</f>
        <v>30 ml.</v>
      </c>
      <c r="J2540" s="65">
        <v>1.0</v>
      </c>
      <c r="K2540" s="57">
        <f t="array" ref="K2540">IF(F2540&lt;&gt;"",INDEX(tb_MainDatabase[ราคา],MATCH(F2540,tb_MainDatabase[Link],0)),"")*J2540</f>
        <v>1290</v>
      </c>
      <c r="L2540" s="65">
        <v>100.0</v>
      </c>
      <c r="M2540" s="57">
        <f t="shared" si="2"/>
        <v>1190</v>
      </c>
      <c r="N2540" s="75">
        <f t="shared" si="7"/>
        <v>1190</v>
      </c>
      <c r="O2540" s="77" t="s">
        <v>133</v>
      </c>
      <c r="P2540" s="78">
        <v>46195.0</v>
      </c>
      <c r="Q2540" s="80">
        <v>0.7777777777777778</v>
      </c>
      <c r="R2540" s="84" t="str">
        <f t="shared" si="4"/>
        <v>1782128425331457078</v>
      </c>
      <c r="S2540" s="84"/>
      <c r="T2540" s="48" t="s">
        <v>67</v>
      </c>
    </row>
    <row r="2541" ht="22.5" customHeight="1">
      <c r="A2541" s="41" t="s">
        <v>1297</v>
      </c>
      <c r="B2541" s="44">
        <v>46195.0</v>
      </c>
      <c r="C2541" s="46" t="s">
        <v>1192</v>
      </c>
      <c r="D2541" s="48" t="s">
        <v>3801</v>
      </c>
      <c r="E2541" s="51">
        <v>2.0260000000117E14</v>
      </c>
      <c r="F2541" s="53" t="s">
        <v>3796</v>
      </c>
      <c r="G2541" s="108">
        <f t="array" ref="G2541">IF(F2541&lt;&gt;"",INDEX(tb_MainDatabase[Barcode],MATCH(F2541,tb_MainDatabase[Link],0)),"")</f>
        <v>8857128012167</v>
      </c>
      <c r="H2541" s="62" t="str">
        <f t="array" ref="H2541">IF(F2541&lt;&gt;"",INDEX(tb_MainDatabase[Grand],MATCH(F2541,tb_MainDatabase[Link],0)),"")</f>
        <v>EDP</v>
      </c>
      <c r="I2541" s="62" t="str">
        <f t="array" ref="I2541">IF(F2541&lt;&gt;"",INDEX(tb_MainDatabase[Size],MATCH(F2541,tb_MainDatabase[Link],0)),"")</f>
        <v>4 ml.</v>
      </c>
      <c r="J2541" s="65">
        <v>1.0</v>
      </c>
      <c r="K2541" s="57">
        <f t="array" ref="K2541">IF(F2541&lt;&gt;"",INDEX(tb_MainDatabase[ราคา],MATCH(F2541,tb_MainDatabase[Link],0)),"")*J2541</f>
        <v>179</v>
      </c>
      <c r="L2541" s="65">
        <v>179.0</v>
      </c>
      <c r="M2541" s="57">
        <f t="shared" si="2"/>
        <v>0</v>
      </c>
      <c r="N2541" s="75">
        <f t="shared" si="7"/>
        <v>0</v>
      </c>
      <c r="O2541" s="77"/>
      <c r="P2541" s="107"/>
      <c r="Q2541" s="80"/>
      <c r="R2541" s="84">
        <f t="shared" si="4"/>
        <v>0</v>
      </c>
      <c r="S2541" s="84"/>
      <c r="T2541" s="84"/>
    </row>
    <row r="2542" ht="22.5" customHeight="1">
      <c r="A2542" s="41" t="s">
        <v>1297</v>
      </c>
      <c r="B2542" s="44">
        <v>46195.0</v>
      </c>
      <c r="C2542" s="46" t="s">
        <v>1192</v>
      </c>
      <c r="D2542" s="48" t="s">
        <v>3802</v>
      </c>
      <c r="E2542" s="51">
        <v>2.02600000001172E14</v>
      </c>
      <c r="F2542" s="53" t="s">
        <v>45</v>
      </c>
      <c r="G2542" s="57">
        <f t="array" ref="G2542">IF(F2542&lt;&gt;"",INDEX(tb_MainDatabase[Barcode],MATCH(F2542,tb_MainDatabase[Link],0)),"")</f>
        <v>8857128011850</v>
      </c>
      <c r="H2542" s="62" t="str">
        <f t="array" ref="H2542">IF(F2542&lt;&gt;"",INDEX(tb_MainDatabase[Grand],MATCH(F2542,tb_MainDatabase[Link],0)),"")</f>
        <v>EDP</v>
      </c>
      <c r="I2542" s="62" t="str">
        <f t="array" ref="I2542">IF(F2542&lt;&gt;"",INDEX(tb_MainDatabase[Size],MATCH(F2542,tb_MainDatabase[Link],0)),"")</f>
        <v>30 ml.</v>
      </c>
      <c r="J2542" s="65">
        <v>2.0</v>
      </c>
      <c r="K2542" s="57">
        <f t="array" ref="K2542">IF(F2542&lt;&gt;"",INDEX(tb_MainDatabase[ราคา],MATCH(F2542,tb_MainDatabase[Link],0)),"")*J2542</f>
        <v>2580</v>
      </c>
      <c r="L2542" s="65">
        <v>200.0</v>
      </c>
      <c r="M2542" s="57">
        <f t="shared" si="2"/>
        <v>2180</v>
      </c>
      <c r="N2542" s="75">
        <f t="shared" si="7"/>
        <v>4360</v>
      </c>
      <c r="O2542" s="77" t="s">
        <v>133</v>
      </c>
      <c r="P2542" s="78">
        <v>46195.0</v>
      </c>
      <c r="Q2542" s="80">
        <v>0.8708333333333333</v>
      </c>
      <c r="R2542" s="84" t="str">
        <f t="shared" si="4"/>
        <v>1782136352577620721</v>
      </c>
      <c r="S2542" s="84"/>
      <c r="T2542" s="48" t="s">
        <v>67</v>
      </c>
    </row>
    <row r="2543" ht="22.5" customHeight="1">
      <c r="A2543" s="41" t="s">
        <v>1297</v>
      </c>
      <c r="B2543" s="44">
        <v>46195.0</v>
      </c>
      <c r="C2543" s="46" t="s">
        <v>1192</v>
      </c>
      <c r="D2543" s="48" t="s">
        <v>3802</v>
      </c>
      <c r="E2543" s="51">
        <v>2.02600000001172E14</v>
      </c>
      <c r="F2543" s="53" t="s">
        <v>282</v>
      </c>
      <c r="G2543" s="108">
        <f t="array" ref="G2543">IF(F2543&lt;&gt;"",INDEX(tb_MainDatabase[Barcode],MATCH(F2543,tb_MainDatabase[Link],0)),"")</f>
        <v>8857128012165</v>
      </c>
      <c r="H2543" s="62" t="str">
        <f t="array" ref="H2543">IF(F2543&lt;&gt;"",INDEX(tb_MainDatabase[Grand],MATCH(F2543,tb_MainDatabase[Link],0)),"")</f>
        <v>EDP</v>
      </c>
      <c r="I2543" s="62" t="str">
        <f t="array" ref="I2543">IF(F2543&lt;&gt;"",INDEX(tb_MainDatabase[Size],MATCH(F2543,tb_MainDatabase[Link],0)),"")</f>
        <v>30 ml.</v>
      </c>
      <c r="J2543" s="65">
        <v>2.0</v>
      </c>
      <c r="K2543" s="57">
        <f t="array" ref="K2543">IF(F2543&lt;&gt;"",INDEX(tb_MainDatabase[ราคา],MATCH(F2543,tb_MainDatabase[Link],0)),"")*J2543</f>
        <v>2580</v>
      </c>
      <c r="L2543" s="65">
        <v>200.0</v>
      </c>
      <c r="M2543" s="57">
        <f t="shared" si="2"/>
        <v>2180</v>
      </c>
      <c r="N2543" s="75">
        <f t="shared" si="7"/>
        <v>0</v>
      </c>
      <c r="O2543" s="77"/>
      <c r="P2543" s="107"/>
      <c r="Q2543" s="80"/>
      <c r="R2543" s="84">
        <f t="shared" si="4"/>
        <v>0</v>
      </c>
      <c r="S2543" s="84"/>
      <c r="T2543" s="84"/>
    </row>
    <row r="2544" ht="22.5" customHeight="1">
      <c r="A2544" s="41" t="s">
        <v>1297</v>
      </c>
      <c r="B2544" s="44">
        <v>46195.0</v>
      </c>
      <c r="C2544" s="46" t="s">
        <v>1192</v>
      </c>
      <c r="D2544" s="48" t="s">
        <v>3802</v>
      </c>
      <c r="E2544" s="51">
        <v>2.02600000001172E14</v>
      </c>
      <c r="F2544" s="53" t="s">
        <v>3796</v>
      </c>
      <c r="G2544" s="108">
        <f t="array" ref="G2544">IF(F2544&lt;&gt;"",INDEX(tb_MainDatabase[Barcode],MATCH(F2544,tb_MainDatabase[Link],0)),"")</f>
        <v>8857128012167</v>
      </c>
      <c r="H2544" s="62" t="str">
        <f t="array" ref="H2544">IF(F2544&lt;&gt;"",INDEX(tb_MainDatabase[Grand],MATCH(F2544,tb_MainDatabase[Link],0)),"")</f>
        <v>EDP</v>
      </c>
      <c r="I2544" s="62" t="str">
        <f t="array" ref="I2544">IF(F2544&lt;&gt;"",INDEX(tb_MainDatabase[Size],MATCH(F2544,tb_MainDatabase[Link],0)),"")</f>
        <v>4 ml.</v>
      </c>
      <c r="J2544" s="65">
        <v>1.0</v>
      </c>
      <c r="K2544" s="57">
        <f t="array" ref="K2544">IF(F2544&lt;&gt;"",INDEX(tb_MainDatabase[ราคา],MATCH(F2544,tb_MainDatabase[Link],0)),"")*J2544</f>
        <v>179</v>
      </c>
      <c r="L2544" s="65">
        <v>179.0</v>
      </c>
      <c r="M2544" s="57">
        <f t="shared" si="2"/>
        <v>0</v>
      </c>
      <c r="N2544" s="75">
        <f t="shared" si="7"/>
        <v>0</v>
      </c>
      <c r="O2544" s="77"/>
      <c r="P2544" s="107"/>
      <c r="Q2544" s="80"/>
      <c r="R2544" s="84">
        <f t="shared" si="4"/>
        <v>0</v>
      </c>
      <c r="S2544" s="84"/>
      <c r="T2544" s="84"/>
    </row>
    <row r="2545" ht="22.5" customHeight="1">
      <c r="A2545" s="41" t="s">
        <v>1297</v>
      </c>
      <c r="B2545" s="44">
        <v>46195.0</v>
      </c>
      <c r="C2545" s="46" t="s">
        <v>1192</v>
      </c>
      <c r="D2545" s="48" t="s">
        <v>3803</v>
      </c>
      <c r="E2545" s="51">
        <v>2.02600000001173E14</v>
      </c>
      <c r="F2545" s="53" t="s">
        <v>264</v>
      </c>
      <c r="G2545" s="57">
        <f t="array" ref="G2545">IF(F2545&lt;&gt;"",INDEX(tb_MainDatabase[Barcode],MATCH(F2545,tb_MainDatabase[Link],0)),"")</f>
        <v>8857128011874</v>
      </c>
      <c r="H2545" s="62" t="str">
        <f t="array" ref="H2545">IF(F2545&lt;&gt;"",INDEX(tb_MainDatabase[Grand],MATCH(F2545,tb_MainDatabase[Link],0)),"")</f>
        <v>EDP</v>
      </c>
      <c r="I2545" s="62" t="str">
        <f t="array" ref="I2545">IF(F2545&lt;&gt;"",INDEX(tb_MainDatabase[Size],MATCH(F2545,tb_MainDatabase[Link],0)),"")</f>
        <v>30 ml.</v>
      </c>
      <c r="J2545" s="65">
        <v>1.0</v>
      </c>
      <c r="K2545" s="57">
        <f t="array" ref="K2545">IF(F2545&lt;&gt;"",INDEX(tb_MainDatabase[ราคา],MATCH(F2545,tb_MainDatabase[Link],0)),"")*J2545</f>
        <v>1290</v>
      </c>
      <c r="L2545" s="65">
        <v>100.0</v>
      </c>
      <c r="M2545" s="57">
        <f t="shared" si="2"/>
        <v>1190</v>
      </c>
      <c r="N2545" s="75">
        <f t="shared" si="7"/>
        <v>1640</v>
      </c>
      <c r="O2545" s="77" t="s">
        <v>370</v>
      </c>
      <c r="P2545" s="78">
        <v>46195.0</v>
      </c>
      <c r="Q2545" s="80">
        <v>0.8909722222222223</v>
      </c>
      <c r="R2545" s="84" t="str">
        <f t="shared" si="4"/>
        <v>1782137524145172011</v>
      </c>
      <c r="S2545" s="84"/>
      <c r="T2545" s="48" t="s">
        <v>67</v>
      </c>
    </row>
    <row r="2546" ht="22.5" customHeight="1">
      <c r="A2546" s="41" t="s">
        <v>1297</v>
      </c>
      <c r="B2546" s="44">
        <v>46195.0</v>
      </c>
      <c r="C2546" s="46" t="s">
        <v>1192</v>
      </c>
      <c r="D2546" s="48" t="s">
        <v>3803</v>
      </c>
      <c r="E2546" s="51">
        <v>2.02600000001173E14</v>
      </c>
      <c r="F2546" s="53" t="s">
        <v>3364</v>
      </c>
      <c r="G2546" s="108">
        <f t="array" ref="G2546">IF(F2546&lt;&gt;"",INDEX(tb_MainDatabase[Barcode],MATCH(F2546,tb_MainDatabase[Link],0)),"")</f>
        <v>8857128012168</v>
      </c>
      <c r="H2546" s="62" t="str">
        <f t="array" ref="H2546">IF(F2546&lt;&gt;"",INDEX(tb_MainDatabase[Grand],MATCH(F2546,tb_MainDatabase[Link],0)),"")</f>
        <v>EDT</v>
      </c>
      <c r="I2546" s="62" t="str">
        <f t="array" ref="I2546">IF(F2546&lt;&gt;"",INDEX(tb_MainDatabase[Size],MATCH(F2546,tb_MainDatabase[Link],0)),"")</f>
        <v>50 ml.</v>
      </c>
      <c r="J2546" s="65">
        <v>1.0</v>
      </c>
      <c r="K2546" s="57">
        <f t="array" ref="K2546">IF(F2546&lt;&gt;"",INDEX(tb_MainDatabase[ราคา],MATCH(F2546,tb_MainDatabase[Link],0)),"")*J2546</f>
        <v>450</v>
      </c>
      <c r="L2546" s="65"/>
      <c r="M2546" s="57">
        <f t="shared" si="2"/>
        <v>450</v>
      </c>
      <c r="N2546" s="75">
        <f t="shared" si="7"/>
        <v>0</v>
      </c>
      <c r="O2546" s="77"/>
      <c r="P2546" s="107"/>
      <c r="Q2546" s="80"/>
      <c r="R2546" s="84">
        <f t="shared" si="4"/>
        <v>0</v>
      </c>
      <c r="S2546" s="84"/>
      <c r="T2546" s="84"/>
    </row>
    <row r="2547" ht="22.5" customHeight="1">
      <c r="A2547" s="41" t="s">
        <v>1297</v>
      </c>
      <c r="B2547" s="44">
        <v>46195.0</v>
      </c>
      <c r="C2547" s="46" t="s">
        <v>1192</v>
      </c>
      <c r="D2547" s="48" t="s">
        <v>3803</v>
      </c>
      <c r="E2547" s="51">
        <v>2.02600000001173E14</v>
      </c>
      <c r="F2547" s="53" t="s">
        <v>120</v>
      </c>
      <c r="G2547" s="108">
        <f t="array" ref="G2547">IF(F2547&lt;&gt;"",INDEX(tb_MainDatabase[Barcode],MATCH(F2547,tb_MainDatabase[Link],0)),"")</f>
        <v>8857128012160</v>
      </c>
      <c r="H2547" s="62" t="str">
        <f t="array" ref="H2547">IF(F2547&lt;&gt;"",INDEX(tb_MainDatabase[Grand],MATCH(F2547,tb_MainDatabase[Link],0)),"")</f>
        <v>EDP</v>
      </c>
      <c r="I2547" s="62" t="str">
        <f t="array" ref="I2547">IF(F2547&lt;&gt;"",INDEX(tb_MainDatabase[Size],MATCH(F2547,tb_MainDatabase[Link],0)),"")</f>
        <v>10 ml.</v>
      </c>
      <c r="J2547" s="65">
        <v>1.0</v>
      </c>
      <c r="K2547" s="57">
        <f t="array" ref="K2547">IF(F2547&lt;&gt;"",INDEX(tb_MainDatabase[ราคา],MATCH(F2547,tb_MainDatabase[Link],0)),"")*J2547</f>
        <v>450</v>
      </c>
      <c r="L2547" s="65">
        <v>450.0</v>
      </c>
      <c r="M2547" s="57">
        <f t="shared" si="2"/>
        <v>0</v>
      </c>
      <c r="N2547" s="75">
        <f t="shared" si="7"/>
        <v>0</v>
      </c>
      <c r="O2547" s="77"/>
      <c r="P2547" s="107"/>
      <c r="Q2547" s="80"/>
      <c r="R2547" s="84">
        <f t="shared" si="4"/>
        <v>0</v>
      </c>
      <c r="S2547" s="84"/>
      <c r="T2547" s="84"/>
    </row>
    <row r="2548" ht="22.5" customHeight="1">
      <c r="A2548" s="41" t="s">
        <v>1297</v>
      </c>
      <c r="B2548" s="44">
        <v>46196.0</v>
      </c>
      <c r="C2548" s="46" t="s">
        <v>1192</v>
      </c>
      <c r="D2548" s="48" t="s">
        <v>3804</v>
      </c>
      <c r="E2548" s="51">
        <v>2.02600000001174E14</v>
      </c>
      <c r="F2548" s="53" t="s">
        <v>141</v>
      </c>
      <c r="G2548" s="57">
        <f t="array" ref="G2548">IF(F2548&lt;&gt;"",INDEX(tb_MainDatabase[Barcode],MATCH(F2548,tb_MainDatabase[Link],0)),"")</f>
        <v>8857128012037</v>
      </c>
      <c r="H2548" s="62" t="str">
        <f t="array" ref="H2548">IF(F2548&lt;&gt;"",INDEX(tb_MainDatabase[Grand],MATCH(F2548,tb_MainDatabase[Link],0)),"")</f>
        <v>EDP</v>
      </c>
      <c r="I2548" s="62" t="str">
        <f t="array" ref="I2548">IF(F2548&lt;&gt;"",INDEX(tb_MainDatabase[Size],MATCH(F2548,tb_MainDatabase[Link],0)),"")</f>
        <v>10 ml.</v>
      </c>
      <c r="J2548" s="65">
        <v>1.0</v>
      </c>
      <c r="K2548" s="57">
        <f t="array" ref="K2548">IF(F2548&lt;&gt;"",INDEX(tb_MainDatabase[ราคา],MATCH(F2548,tb_MainDatabase[Link],0)),"")*J2548</f>
        <v>450</v>
      </c>
      <c r="L2548" s="65">
        <v>50.0</v>
      </c>
      <c r="M2548" s="57">
        <f t="shared" si="2"/>
        <v>400</v>
      </c>
      <c r="N2548" s="75">
        <f t="shared" si="7"/>
        <v>400</v>
      </c>
      <c r="O2548" s="77" t="s">
        <v>60</v>
      </c>
      <c r="P2548" s="78">
        <v>46196.0</v>
      </c>
      <c r="Q2548" s="255">
        <v>11.37</v>
      </c>
      <c r="R2548" s="84" t="str">
        <f t="shared" si="4"/>
        <v>1782189474462343326</v>
      </c>
      <c r="S2548" s="84"/>
      <c r="T2548" s="48" t="s">
        <v>67</v>
      </c>
    </row>
    <row r="2549" ht="22.5" customHeight="1">
      <c r="A2549" s="41" t="s">
        <v>1297</v>
      </c>
      <c r="B2549" s="44">
        <v>46196.0</v>
      </c>
      <c r="C2549" s="46" t="s">
        <v>1192</v>
      </c>
      <c r="D2549" s="48" t="s">
        <v>3805</v>
      </c>
      <c r="E2549" s="51">
        <v>2.02600000001175E14</v>
      </c>
      <c r="F2549" s="53" t="s">
        <v>141</v>
      </c>
      <c r="G2549" s="57">
        <f t="array" ref="G2549">IF(F2549&lt;&gt;"",INDEX(tb_MainDatabase[Barcode],MATCH(F2549,tb_MainDatabase[Link],0)),"")</f>
        <v>8857128012037</v>
      </c>
      <c r="H2549" s="62" t="str">
        <f t="array" ref="H2549">IF(F2549&lt;&gt;"",INDEX(tb_MainDatabase[Grand],MATCH(F2549,tb_MainDatabase[Link],0)),"")</f>
        <v>EDP</v>
      </c>
      <c r="I2549" s="62" t="str">
        <f t="array" ref="I2549">IF(F2549&lt;&gt;"",INDEX(tb_MainDatabase[Size],MATCH(F2549,tb_MainDatabase[Link],0)),"")</f>
        <v>10 ml.</v>
      </c>
      <c r="J2549" s="65">
        <v>1.0</v>
      </c>
      <c r="K2549" s="57">
        <f t="array" ref="K2549">IF(F2549&lt;&gt;"",INDEX(tb_MainDatabase[ราคา],MATCH(F2549,tb_MainDatabase[Link],0)),"")*J2549</f>
        <v>450</v>
      </c>
      <c r="L2549" s="65">
        <v>50.0</v>
      </c>
      <c r="M2549" s="57">
        <f t="shared" si="2"/>
        <v>400</v>
      </c>
      <c r="N2549" s="75">
        <f t="shared" si="7"/>
        <v>400</v>
      </c>
      <c r="O2549" s="77" t="s">
        <v>133</v>
      </c>
      <c r="P2549" s="78">
        <v>46196.0</v>
      </c>
      <c r="Q2549" s="80">
        <v>0.5125</v>
      </c>
      <c r="R2549" s="84" t="str">
        <f t="shared" si="4"/>
        <v>1782191904186864039</v>
      </c>
      <c r="S2549" s="84"/>
      <c r="T2549" s="48" t="s">
        <v>61</v>
      </c>
    </row>
    <row r="2550" ht="22.5" customHeight="1">
      <c r="A2550" s="41" t="s">
        <v>1297</v>
      </c>
      <c r="B2550" s="44">
        <v>46196.0</v>
      </c>
      <c r="C2550" s="46" t="s">
        <v>1192</v>
      </c>
      <c r="D2550" s="48" t="s">
        <v>3806</v>
      </c>
      <c r="E2550" s="51">
        <v>2.02600000001176E14</v>
      </c>
      <c r="F2550" s="53" t="s">
        <v>2343</v>
      </c>
      <c r="G2550" s="57">
        <f t="array" ref="G2550">IF(F2550&lt;&gt;"",INDEX(tb_MainDatabase[Barcode],MATCH(F2550,tb_MainDatabase[Link],0)),"")</f>
        <v>8857128011010</v>
      </c>
      <c r="H2550" s="62" t="str">
        <f t="array" ref="H2550">IF(F2550&lt;&gt;"",INDEX(tb_MainDatabase[Grand],MATCH(F2550,tb_MainDatabase[Link],0)),"")</f>
        <v>EDP</v>
      </c>
      <c r="I2550" s="62" t="str">
        <f t="array" ref="I2550">IF(F2550&lt;&gt;"",INDEX(tb_MainDatabase[Size],MATCH(F2550,tb_MainDatabase[Link],0)),"")</f>
        <v>50 ml.</v>
      </c>
      <c r="J2550" s="65">
        <v>1.0</v>
      </c>
      <c r="K2550" s="57">
        <f t="array" ref="K2550">IF(F2550&lt;&gt;"",INDEX(tb_MainDatabase[ราคา],MATCH(F2550,tb_MainDatabase[Link],0)),"")*J2550</f>
        <v>1890</v>
      </c>
      <c r="L2550" s="65">
        <v>200.0</v>
      </c>
      <c r="M2550" s="57">
        <f t="shared" si="2"/>
        <v>1690</v>
      </c>
      <c r="N2550" s="75">
        <f t="shared" si="7"/>
        <v>1690</v>
      </c>
      <c r="O2550" s="77" t="s">
        <v>370</v>
      </c>
      <c r="P2550" s="78">
        <v>46196.0</v>
      </c>
      <c r="Q2550" s="80">
        <v>0.5729166666666666</v>
      </c>
      <c r="R2550" s="84" t="str">
        <f t="shared" si="4"/>
        <v>1782196800026805364</v>
      </c>
      <c r="S2550" s="84"/>
      <c r="T2550" s="48" t="s">
        <v>61</v>
      </c>
    </row>
    <row r="2551" ht="22.5" customHeight="1">
      <c r="A2551" s="41" t="s">
        <v>1297</v>
      </c>
      <c r="B2551" s="44">
        <v>46196.0</v>
      </c>
      <c r="C2551" s="46" t="s">
        <v>1192</v>
      </c>
      <c r="D2551" s="48" t="s">
        <v>3806</v>
      </c>
      <c r="E2551" s="51">
        <v>2.02600000001176E14</v>
      </c>
      <c r="F2551" s="53" t="s">
        <v>77</v>
      </c>
      <c r="G2551" s="57">
        <f t="array" ref="G2551">IF(F2551&lt;&gt;"",INDEX(tb_MainDatabase[Barcode],MATCH(F2551,tb_MainDatabase[Link],0)),"")</f>
        <v>8857128012030</v>
      </c>
      <c r="H2551" s="62" t="str">
        <f t="array" ref="H2551">IF(F2551&lt;&gt;"",INDEX(tb_MainDatabase[Grand],MATCH(F2551,tb_MainDatabase[Link],0)),"")</f>
        <v>EDP</v>
      </c>
      <c r="I2551" s="62" t="str">
        <f t="array" ref="I2551">IF(F2551&lt;&gt;"",INDEX(tb_MainDatabase[Size],MATCH(F2551,tb_MainDatabase[Link],0)),"")</f>
        <v>10 ml.</v>
      </c>
      <c r="J2551" s="65">
        <v>1.0</v>
      </c>
      <c r="K2551" s="57">
        <f t="array" ref="K2551">IF(F2551&lt;&gt;"",INDEX(tb_MainDatabase[ราคา],MATCH(F2551,tb_MainDatabase[Link],0)),"")*J2551</f>
        <v>450</v>
      </c>
      <c r="L2551" s="65">
        <v>450.0</v>
      </c>
      <c r="M2551" s="57">
        <f t="shared" si="2"/>
        <v>0</v>
      </c>
      <c r="N2551" s="75">
        <f t="shared" si="7"/>
        <v>0</v>
      </c>
      <c r="O2551" s="77"/>
      <c r="P2551" s="107"/>
      <c r="Q2551" s="80"/>
      <c r="R2551" s="84">
        <f t="shared" si="4"/>
        <v>0</v>
      </c>
      <c r="S2551" s="84"/>
      <c r="T2551" s="84"/>
    </row>
    <row r="2552" ht="22.5" customHeight="1">
      <c r="A2552" s="41" t="s">
        <v>1297</v>
      </c>
      <c r="B2552" s="44">
        <v>46196.0</v>
      </c>
      <c r="C2552" s="46" t="s">
        <v>1192</v>
      </c>
      <c r="D2552" s="48" t="s">
        <v>3807</v>
      </c>
      <c r="E2552" s="51">
        <v>2.02600000001177E14</v>
      </c>
      <c r="F2552" s="53" t="s">
        <v>847</v>
      </c>
      <c r="G2552" s="57">
        <f t="array" ref="G2552">IF(F2552&lt;&gt;"",INDEX(tb_MainDatabase[Barcode],MATCH(F2552,tb_MainDatabase[Link],0)),"")</f>
        <v>8857128011843</v>
      </c>
      <c r="H2552" s="62" t="str">
        <f t="array" ref="H2552">IF(F2552&lt;&gt;"",INDEX(tb_MainDatabase[Grand],MATCH(F2552,tb_MainDatabase[Link],0)),"")</f>
        <v>EDP</v>
      </c>
      <c r="I2552" s="62" t="str">
        <f t="array" ref="I2552">IF(F2552&lt;&gt;"",INDEX(tb_MainDatabase[Size],MATCH(F2552,tb_MainDatabase[Link],0)),"")</f>
        <v>30 ml.</v>
      </c>
      <c r="J2552" s="65">
        <v>1.0</v>
      </c>
      <c r="K2552" s="57">
        <f t="array" ref="K2552">IF(F2552&lt;&gt;"",INDEX(tb_MainDatabase[ราคา],MATCH(F2552,tb_MainDatabase[Link],0)),"")*J2552</f>
        <v>1290</v>
      </c>
      <c r="L2552" s="65">
        <v>100.0</v>
      </c>
      <c r="M2552" s="57">
        <f t="shared" si="2"/>
        <v>1190</v>
      </c>
      <c r="N2552" s="75">
        <f t="shared" si="7"/>
        <v>1190</v>
      </c>
      <c r="O2552" s="77" t="s">
        <v>370</v>
      </c>
      <c r="P2552" s="78">
        <v>46196.0</v>
      </c>
      <c r="Q2552" s="80">
        <v>0.6361111111111111</v>
      </c>
      <c r="R2552" s="84" t="str">
        <f t="shared" si="4"/>
        <v>1782202558930626173</v>
      </c>
      <c r="S2552" s="84"/>
      <c r="T2552" s="48" t="s">
        <v>67</v>
      </c>
    </row>
    <row r="2553" ht="22.5" customHeight="1">
      <c r="A2553" s="41" t="s">
        <v>1297</v>
      </c>
      <c r="B2553" s="44">
        <v>46196.0</v>
      </c>
      <c r="C2553" s="46" t="s">
        <v>1192</v>
      </c>
      <c r="D2553" s="48" t="s">
        <v>3807</v>
      </c>
      <c r="E2553" s="51">
        <v>2.02600000001177E14</v>
      </c>
      <c r="F2553" s="53" t="s">
        <v>3408</v>
      </c>
      <c r="G2553" s="57">
        <f t="array" ref="G2553">IF(F2553&lt;&gt;"",INDEX(tb_MainDatabase[Barcode],MATCH(F2553,tb_MainDatabase[Link],0)),"")</f>
        <v>8857128012059</v>
      </c>
      <c r="H2553" s="62" t="str">
        <f t="array" ref="H2553">IF(F2553&lt;&gt;"",INDEX(tb_MainDatabase[Grand],MATCH(F2553,tb_MainDatabase[Link],0)),"")</f>
        <v>EDP</v>
      </c>
      <c r="I2553" s="62" t="str">
        <f t="array" ref="I2553">IF(F2553&lt;&gt;"",INDEX(tb_MainDatabase[Size],MATCH(F2553,tb_MainDatabase[Link],0)),"")</f>
        <v>4 ml.</v>
      </c>
      <c r="J2553" s="65">
        <v>1.0</v>
      </c>
      <c r="K2553" s="57">
        <f t="array" ref="K2553">IF(F2553&lt;&gt;"",INDEX(tb_MainDatabase[ราคา],MATCH(F2553,tb_MainDatabase[Link],0)),"")*J2553</f>
        <v>179</v>
      </c>
      <c r="L2553" s="65">
        <v>179.0</v>
      </c>
      <c r="M2553" s="57">
        <f t="shared" si="2"/>
        <v>0</v>
      </c>
      <c r="N2553" s="75">
        <f t="shared" si="7"/>
        <v>0</v>
      </c>
      <c r="O2553" s="77"/>
      <c r="P2553" s="107"/>
      <c r="Q2553" s="80"/>
      <c r="R2553" s="84">
        <f t="shared" si="4"/>
        <v>0</v>
      </c>
      <c r="S2553" s="84"/>
      <c r="T2553" s="84"/>
    </row>
    <row r="2554" ht="22.5" customHeight="1">
      <c r="A2554" s="41" t="s">
        <v>1297</v>
      </c>
      <c r="B2554" s="44">
        <v>46196.0</v>
      </c>
      <c r="C2554" s="46" t="s">
        <v>1192</v>
      </c>
      <c r="D2554" s="48" t="s">
        <v>3808</v>
      </c>
      <c r="E2554" s="51">
        <v>2.02600000001178E14</v>
      </c>
      <c r="F2554" s="53" t="s">
        <v>45</v>
      </c>
      <c r="G2554" s="57">
        <f t="array" ref="G2554">IF(F2554&lt;&gt;"",INDEX(tb_MainDatabase[Barcode],MATCH(F2554,tb_MainDatabase[Link],0)),"")</f>
        <v>8857128011850</v>
      </c>
      <c r="H2554" s="62" t="str">
        <f t="array" ref="H2554">IF(F2554&lt;&gt;"",INDEX(tb_MainDatabase[Grand],MATCH(F2554,tb_MainDatabase[Link],0)),"")</f>
        <v>EDP</v>
      </c>
      <c r="I2554" s="62" t="str">
        <f t="array" ref="I2554">IF(F2554&lt;&gt;"",INDEX(tb_MainDatabase[Size],MATCH(F2554,tb_MainDatabase[Link],0)),"")</f>
        <v>30 ml.</v>
      </c>
      <c r="J2554" s="65">
        <v>1.0</v>
      </c>
      <c r="K2554" s="57">
        <f t="array" ref="K2554">IF(F2554&lt;&gt;"",INDEX(tb_MainDatabase[ราคา],MATCH(F2554,tb_MainDatabase[Link],0)),"")*J2554</f>
        <v>1290</v>
      </c>
      <c r="L2554" s="65">
        <v>100.0</v>
      </c>
      <c r="M2554" s="57">
        <f t="shared" si="2"/>
        <v>1190</v>
      </c>
      <c r="N2554" s="75">
        <f t="shared" si="7"/>
        <v>1590</v>
      </c>
      <c r="O2554" s="77" t="s">
        <v>133</v>
      </c>
      <c r="P2554" s="78">
        <v>46196.0</v>
      </c>
      <c r="Q2554" s="80">
        <v>0.6611111111111111</v>
      </c>
      <c r="R2554" s="84" t="str">
        <f t="shared" si="4"/>
        <v>1782204727195391223</v>
      </c>
      <c r="S2554" s="84"/>
      <c r="T2554" s="48" t="s">
        <v>67</v>
      </c>
    </row>
    <row r="2555" ht="22.5" customHeight="1">
      <c r="A2555" s="41" t="s">
        <v>1297</v>
      </c>
      <c r="B2555" s="44">
        <v>46196.0</v>
      </c>
      <c r="C2555" s="46" t="s">
        <v>1192</v>
      </c>
      <c r="D2555" s="48" t="s">
        <v>3808</v>
      </c>
      <c r="E2555" s="51">
        <v>2.02600000001178E14</v>
      </c>
      <c r="F2555" s="53" t="s">
        <v>141</v>
      </c>
      <c r="G2555" s="57">
        <f t="array" ref="G2555">IF(F2555&lt;&gt;"",INDEX(tb_MainDatabase[Barcode],MATCH(F2555,tb_MainDatabase[Link],0)),"")</f>
        <v>8857128012037</v>
      </c>
      <c r="H2555" s="62" t="str">
        <f t="array" ref="H2555">IF(F2555&lt;&gt;"",INDEX(tb_MainDatabase[Grand],MATCH(F2555,tb_MainDatabase[Link],0)),"")</f>
        <v>EDP</v>
      </c>
      <c r="I2555" s="62" t="str">
        <f t="array" ref="I2555">IF(F2555&lt;&gt;"",INDEX(tb_MainDatabase[Size],MATCH(F2555,tb_MainDatabase[Link],0)),"")</f>
        <v>10 ml.</v>
      </c>
      <c r="J2555" s="65">
        <v>1.0</v>
      </c>
      <c r="K2555" s="57">
        <f t="array" ref="K2555">IF(F2555&lt;&gt;"",INDEX(tb_MainDatabase[ราคา],MATCH(F2555,tb_MainDatabase[Link],0)),"")*J2555</f>
        <v>450</v>
      </c>
      <c r="L2555" s="65">
        <v>50.0</v>
      </c>
      <c r="M2555" s="57">
        <f t="shared" si="2"/>
        <v>400</v>
      </c>
      <c r="N2555" s="75">
        <f t="shared" si="7"/>
        <v>0</v>
      </c>
      <c r="O2555" s="77"/>
      <c r="P2555" s="107"/>
      <c r="Q2555" s="80"/>
      <c r="R2555" s="84">
        <f t="shared" si="4"/>
        <v>0</v>
      </c>
      <c r="S2555" s="84"/>
      <c r="T2555" s="84"/>
    </row>
    <row r="2556" ht="22.5" customHeight="1">
      <c r="A2556" s="41" t="s">
        <v>1297</v>
      </c>
      <c r="B2556" s="44">
        <v>46196.0</v>
      </c>
      <c r="C2556" s="46" t="s">
        <v>1192</v>
      </c>
      <c r="D2556" s="48" t="s">
        <v>3808</v>
      </c>
      <c r="E2556" s="51">
        <v>2.02600000001178E14</v>
      </c>
      <c r="F2556" s="53" t="s">
        <v>94</v>
      </c>
      <c r="G2556" s="57">
        <f t="array" ref="G2556">IF(F2556&lt;&gt;"",INDEX(tb_MainDatabase[Barcode],MATCH(F2556,tb_MainDatabase[Link],0)),"")</f>
        <v>8857128012039</v>
      </c>
      <c r="H2556" s="62" t="str">
        <f t="array" ref="H2556">IF(F2556&lt;&gt;"",INDEX(tb_MainDatabase[Grand],MATCH(F2556,tb_MainDatabase[Link],0)),"")</f>
        <v>EDP</v>
      </c>
      <c r="I2556" s="62" t="str">
        <f t="array" ref="I2556">IF(F2556&lt;&gt;"",INDEX(tb_MainDatabase[Size],MATCH(F2556,tb_MainDatabase[Link],0)),"")</f>
        <v>10 ml.</v>
      </c>
      <c r="J2556" s="65">
        <v>1.0</v>
      </c>
      <c r="K2556" s="57">
        <f t="array" ref="K2556">IF(F2556&lt;&gt;"",INDEX(tb_MainDatabase[ราคา],MATCH(F2556,tb_MainDatabase[Link],0)),"")*J2556</f>
        <v>450</v>
      </c>
      <c r="L2556" s="65">
        <v>450.0</v>
      </c>
      <c r="M2556" s="57">
        <f t="shared" si="2"/>
        <v>0</v>
      </c>
      <c r="N2556" s="75">
        <f t="shared" si="7"/>
        <v>0</v>
      </c>
      <c r="O2556" s="77"/>
      <c r="P2556" s="107"/>
      <c r="Q2556" s="80"/>
      <c r="R2556" s="84">
        <f t="shared" si="4"/>
        <v>0</v>
      </c>
      <c r="S2556" s="84"/>
      <c r="T2556" s="84"/>
    </row>
    <row r="2557" ht="22.5" customHeight="1">
      <c r="A2557" s="41" t="s">
        <v>1297</v>
      </c>
      <c r="B2557" s="44">
        <v>46196.0</v>
      </c>
      <c r="C2557" s="46" t="s">
        <v>1192</v>
      </c>
      <c r="D2557" s="48" t="s">
        <v>3809</v>
      </c>
      <c r="E2557" s="51">
        <v>2.02600000001179E14</v>
      </c>
      <c r="F2557" s="53" t="s">
        <v>3755</v>
      </c>
      <c r="G2557" s="57">
        <f t="array" ref="G2557">IF(F2557&lt;&gt;"",INDEX(tb_MainDatabase[Barcode],MATCH(F2557,tb_MainDatabase[Link],0)),"")</f>
        <v>8857128011966</v>
      </c>
      <c r="H2557" s="62" t="str">
        <f t="array" ref="H2557">IF(F2557&lt;&gt;"",INDEX(tb_MainDatabase[Grand],MATCH(F2557,tb_MainDatabase[Link],0)),"")</f>
        <v>EDP</v>
      </c>
      <c r="I2557" s="62" t="str">
        <f t="array" ref="I2557">IF(F2557&lt;&gt;"",INDEX(tb_MainDatabase[Size],MATCH(F2557,tb_MainDatabase[Link],0)),"")</f>
        <v>30 ml.</v>
      </c>
      <c r="J2557" s="65">
        <v>1.0</v>
      </c>
      <c r="K2557" s="57">
        <f t="array" ref="K2557">IF(F2557&lt;&gt;"",INDEX(tb_MainDatabase[ราคา],MATCH(F2557,tb_MainDatabase[Link],0)),"")*J2557</f>
        <v>1290</v>
      </c>
      <c r="L2557" s="65">
        <v>100.0</v>
      </c>
      <c r="M2557" s="57">
        <f t="shared" si="2"/>
        <v>1190</v>
      </c>
      <c r="N2557" s="75">
        <f t="shared" si="7"/>
        <v>1190</v>
      </c>
      <c r="O2557" s="77" t="s">
        <v>370</v>
      </c>
      <c r="P2557" s="78">
        <v>46196.0</v>
      </c>
      <c r="Q2557" s="80">
        <v>0.6652777777777777</v>
      </c>
      <c r="R2557" s="84" t="str">
        <f t="shared" si="4"/>
        <v>1782204987429726409</v>
      </c>
      <c r="S2557" s="84"/>
      <c r="T2557" s="48" t="s">
        <v>67</v>
      </c>
    </row>
    <row r="2558" ht="22.5" customHeight="1">
      <c r="A2558" s="41" t="s">
        <v>1297</v>
      </c>
      <c r="B2558" s="44">
        <v>46196.0</v>
      </c>
      <c r="C2558" s="46" t="s">
        <v>1192</v>
      </c>
      <c r="D2558" s="48" t="s">
        <v>3809</v>
      </c>
      <c r="E2558" s="51">
        <v>2.02600000001179E14</v>
      </c>
      <c r="F2558" s="53" t="s">
        <v>3703</v>
      </c>
      <c r="G2558" s="57">
        <f t="array" ref="G2558">IF(F2558&lt;&gt;"",INDEX(tb_MainDatabase[Barcode],MATCH(F2558,tb_MainDatabase[Link],0)),"")</f>
        <v>8857128012045</v>
      </c>
      <c r="H2558" s="62" t="str">
        <f t="array" ref="H2558">IF(F2558&lt;&gt;"",INDEX(tb_MainDatabase[Grand],MATCH(F2558,tb_MainDatabase[Link],0)),"")</f>
        <v>EDP</v>
      </c>
      <c r="I2558" s="62" t="str">
        <f t="array" ref="I2558">IF(F2558&lt;&gt;"",INDEX(tb_MainDatabase[Size],MATCH(F2558,tb_MainDatabase[Link],0)),"")</f>
        <v>4 ml.</v>
      </c>
      <c r="J2558" s="65">
        <v>1.0</v>
      </c>
      <c r="K2558" s="57">
        <f t="array" ref="K2558">IF(F2558&lt;&gt;"",INDEX(tb_MainDatabase[ราคา],MATCH(F2558,tb_MainDatabase[Link],0)),"")*J2558</f>
        <v>179</v>
      </c>
      <c r="L2558" s="65">
        <v>179.0</v>
      </c>
      <c r="M2558" s="57">
        <f t="shared" si="2"/>
        <v>0</v>
      </c>
      <c r="N2558" s="75">
        <f t="shared" si="7"/>
        <v>0</v>
      </c>
      <c r="O2558" s="77"/>
      <c r="P2558" s="107"/>
      <c r="Q2558" s="80"/>
      <c r="R2558" s="84">
        <f t="shared" si="4"/>
        <v>0</v>
      </c>
      <c r="S2558" s="84"/>
      <c r="T2558" s="84"/>
    </row>
    <row r="2559" ht="22.5" customHeight="1">
      <c r="A2559" s="41" t="s">
        <v>1297</v>
      </c>
      <c r="B2559" s="44">
        <v>46196.0</v>
      </c>
      <c r="C2559" s="46" t="s">
        <v>1192</v>
      </c>
      <c r="D2559" s="48" t="s">
        <v>3810</v>
      </c>
      <c r="E2559" s="51">
        <v>2.0260000000118E14</v>
      </c>
      <c r="F2559" s="53" t="s">
        <v>141</v>
      </c>
      <c r="G2559" s="57">
        <f t="array" ref="G2559">IF(F2559&lt;&gt;"",INDEX(tb_MainDatabase[Barcode],MATCH(F2559,tb_MainDatabase[Link],0)),"")</f>
        <v>8857128012037</v>
      </c>
      <c r="H2559" s="62" t="str">
        <f t="array" ref="H2559">IF(F2559&lt;&gt;"",INDEX(tb_MainDatabase[Grand],MATCH(F2559,tb_MainDatabase[Link],0)),"")</f>
        <v>EDP</v>
      </c>
      <c r="I2559" s="62" t="str">
        <f t="array" ref="I2559">IF(F2559&lt;&gt;"",INDEX(tb_MainDatabase[Size],MATCH(F2559,tb_MainDatabase[Link],0)),"")</f>
        <v>10 ml.</v>
      </c>
      <c r="J2559" s="65">
        <v>1.0</v>
      </c>
      <c r="K2559" s="57">
        <f t="array" ref="K2559">IF(F2559&lt;&gt;"",INDEX(tb_MainDatabase[ราคา],MATCH(F2559,tb_MainDatabase[Link],0)),"")*J2559</f>
        <v>450</v>
      </c>
      <c r="L2559" s="65">
        <v>50.0</v>
      </c>
      <c r="M2559" s="57">
        <f t="shared" si="2"/>
        <v>400</v>
      </c>
      <c r="N2559" s="75">
        <f t="shared" si="7"/>
        <v>800</v>
      </c>
      <c r="O2559" s="77" t="s">
        <v>60</v>
      </c>
      <c r="P2559" s="78">
        <v>46196.0</v>
      </c>
      <c r="Q2559" s="80">
        <v>0.6895833333333333</v>
      </c>
      <c r="R2559" s="84" t="str">
        <f t="shared" si="4"/>
        <v>1782207175524920626</v>
      </c>
      <c r="S2559" s="84"/>
      <c r="T2559" s="48" t="s">
        <v>61</v>
      </c>
    </row>
    <row r="2560" ht="22.5" customHeight="1">
      <c r="A2560" s="41" t="s">
        <v>1297</v>
      </c>
      <c r="B2560" s="44">
        <v>46196.0</v>
      </c>
      <c r="C2560" s="46" t="s">
        <v>1192</v>
      </c>
      <c r="D2560" s="48" t="s">
        <v>3810</v>
      </c>
      <c r="E2560" s="51">
        <v>2.0260000000118E14</v>
      </c>
      <c r="F2560" s="53" t="s">
        <v>120</v>
      </c>
      <c r="G2560" s="108">
        <f t="array" ref="G2560">IF(F2560&lt;&gt;"",INDEX(tb_MainDatabase[Barcode],MATCH(F2560,tb_MainDatabase[Link],0)),"")</f>
        <v>8857128012160</v>
      </c>
      <c r="H2560" s="62" t="str">
        <f t="array" ref="H2560">IF(F2560&lt;&gt;"",INDEX(tb_MainDatabase[Grand],MATCH(F2560,tb_MainDatabase[Link],0)),"")</f>
        <v>EDP</v>
      </c>
      <c r="I2560" s="62" t="str">
        <f t="array" ref="I2560">IF(F2560&lt;&gt;"",INDEX(tb_MainDatabase[Size],MATCH(F2560,tb_MainDatabase[Link],0)),"")</f>
        <v>10 ml.</v>
      </c>
      <c r="J2560" s="65">
        <v>1.0</v>
      </c>
      <c r="K2560" s="57">
        <f t="array" ref="K2560">IF(F2560&lt;&gt;"",INDEX(tb_MainDatabase[ราคา],MATCH(F2560,tb_MainDatabase[Link],0)),"")*J2560</f>
        <v>450</v>
      </c>
      <c r="L2560" s="65">
        <v>50.0</v>
      </c>
      <c r="M2560" s="57">
        <f t="shared" si="2"/>
        <v>400</v>
      </c>
      <c r="N2560" s="75">
        <f t="shared" si="7"/>
        <v>0</v>
      </c>
      <c r="O2560" s="77"/>
      <c r="P2560" s="107"/>
      <c r="Q2560" s="80"/>
      <c r="R2560" s="84">
        <f t="shared" si="4"/>
        <v>0</v>
      </c>
      <c r="S2560" s="84"/>
      <c r="T2560" s="84"/>
    </row>
    <row r="2561" ht="22.5" customHeight="1">
      <c r="A2561" s="41" t="s">
        <v>1297</v>
      </c>
      <c r="B2561" s="44">
        <v>46196.0</v>
      </c>
      <c r="C2561" s="46" t="s">
        <v>1192</v>
      </c>
      <c r="D2561" s="48" t="s">
        <v>3811</v>
      </c>
      <c r="E2561" s="51">
        <v>2.02600000001181E14</v>
      </c>
      <c r="F2561" s="53" t="s">
        <v>743</v>
      </c>
      <c r="G2561" s="57">
        <f t="array" ref="G2561">IF(F2561&lt;&gt;"",INDEX(tb_MainDatabase[Barcode],MATCH(F2561,tb_MainDatabase[Link],0)),"")</f>
        <v>8857128011744</v>
      </c>
      <c r="H2561" s="62" t="str">
        <f t="array" ref="H2561">IF(F2561&lt;&gt;"",INDEX(tb_MainDatabase[Grand],MATCH(F2561,tb_MainDatabase[Link],0)),"")</f>
        <v>EDP</v>
      </c>
      <c r="I2561" s="62" t="str">
        <f t="array" ref="I2561">IF(F2561&lt;&gt;"",INDEX(tb_MainDatabase[Size],MATCH(F2561,tb_MainDatabase[Link],0)),"")</f>
        <v>10 ml.</v>
      </c>
      <c r="J2561" s="65">
        <v>1.0</v>
      </c>
      <c r="K2561" s="57">
        <f t="array" ref="K2561">IF(F2561&lt;&gt;"",INDEX(tb_MainDatabase[ราคา],MATCH(F2561,tb_MainDatabase[Link],0)),"")*J2561</f>
        <v>450</v>
      </c>
      <c r="L2561" s="65">
        <v>50.0</v>
      </c>
      <c r="M2561" s="57">
        <f t="shared" si="2"/>
        <v>400</v>
      </c>
      <c r="N2561" s="75">
        <f t="shared" si="7"/>
        <v>400</v>
      </c>
      <c r="O2561" s="77" t="s">
        <v>370</v>
      </c>
      <c r="P2561" s="78">
        <v>46196.0</v>
      </c>
      <c r="Q2561" s="80">
        <v>0.7180555555555556</v>
      </c>
      <c r="R2561" s="84" t="str">
        <f t="shared" si="4"/>
        <v>1782209666998565299</v>
      </c>
      <c r="S2561" s="84"/>
      <c r="T2561" s="48" t="s">
        <v>61</v>
      </c>
    </row>
    <row r="2562" ht="22.5" customHeight="1">
      <c r="A2562" s="41" t="s">
        <v>1297</v>
      </c>
      <c r="B2562" s="44">
        <v>46196.0</v>
      </c>
      <c r="C2562" s="46" t="s">
        <v>1192</v>
      </c>
      <c r="D2562" s="48" t="s">
        <v>3812</v>
      </c>
      <c r="E2562" s="51">
        <v>2.02600000001182E14</v>
      </c>
      <c r="F2562" s="53" t="s">
        <v>185</v>
      </c>
      <c r="G2562" s="57">
        <f t="array" ref="G2562">IF(F2562&lt;&gt;"",INDEX(tb_MainDatabase[Barcode],MATCH(F2562,tb_MainDatabase[Link],0)),"")</f>
        <v>8857128011317</v>
      </c>
      <c r="H2562" s="62" t="str">
        <f t="array" ref="H2562">IF(F2562&lt;&gt;"",INDEX(tb_MainDatabase[Grand],MATCH(F2562,tb_MainDatabase[Link],0)),"")</f>
        <v>EDP</v>
      </c>
      <c r="I2562" s="62" t="str">
        <f t="array" ref="I2562">IF(F2562&lt;&gt;"",INDEX(tb_MainDatabase[Size],MATCH(F2562,tb_MainDatabase[Link],0)),"")</f>
        <v>50 ml.</v>
      </c>
      <c r="J2562" s="65">
        <v>2.0</v>
      </c>
      <c r="K2562" s="57">
        <f t="array" ref="K2562">IF(F2562&lt;&gt;"",INDEX(tb_MainDatabase[ราคา],MATCH(F2562,tb_MainDatabase[Link],0)),"")*J2562</f>
        <v>3780</v>
      </c>
      <c r="L2562" s="65">
        <v>567.0</v>
      </c>
      <c r="M2562" s="57">
        <f t="shared" si="2"/>
        <v>2646</v>
      </c>
      <c r="N2562" s="370">
        <v>7938.0</v>
      </c>
      <c r="O2562" s="77" t="s">
        <v>133</v>
      </c>
      <c r="P2562" s="78">
        <v>46196.0</v>
      </c>
      <c r="Q2562" s="80">
        <v>0.7277777777777777</v>
      </c>
      <c r="R2562" s="84" t="str">
        <f t="shared" si="4"/>
        <v>1782210123092749717</v>
      </c>
      <c r="S2562" s="84"/>
      <c r="T2562" s="48" t="s">
        <v>67</v>
      </c>
    </row>
    <row r="2563" ht="22.5" customHeight="1">
      <c r="A2563" s="41" t="s">
        <v>1297</v>
      </c>
      <c r="B2563" s="44">
        <v>46196.0</v>
      </c>
      <c r="C2563" s="46" t="s">
        <v>1192</v>
      </c>
      <c r="D2563" s="48" t="s">
        <v>3812</v>
      </c>
      <c r="E2563" s="51">
        <v>2.02600000001182E14</v>
      </c>
      <c r="F2563" s="53" t="s">
        <v>148</v>
      </c>
      <c r="G2563" s="57">
        <f t="array" ref="G2563">IF(F2563&lt;&gt;"",INDEX(tb_MainDatabase[Barcode],MATCH(F2563,tb_MainDatabase[Link],0)),"")</f>
        <v>8857128011027</v>
      </c>
      <c r="H2563" s="62" t="str">
        <f t="array" ref="H2563">IF(F2563&lt;&gt;"",INDEX(tb_MainDatabase[Grand],MATCH(F2563,tb_MainDatabase[Link],0)),"")</f>
        <v>EDP</v>
      </c>
      <c r="I2563" s="62" t="str">
        <f t="array" ref="I2563">IF(F2563&lt;&gt;"",INDEX(tb_MainDatabase[Size],MATCH(F2563,tb_MainDatabase[Link],0)),"")</f>
        <v>50 ml.</v>
      </c>
      <c r="J2563" s="65">
        <v>2.0</v>
      </c>
      <c r="K2563" s="57">
        <f t="array" ref="K2563">IF(F2563&lt;&gt;"",INDEX(tb_MainDatabase[ราคา],MATCH(F2563,tb_MainDatabase[Link],0)),"")*J2563</f>
        <v>3780</v>
      </c>
      <c r="L2563" s="65">
        <v>567.0</v>
      </c>
      <c r="M2563" s="57">
        <f t="shared" si="2"/>
        <v>2646</v>
      </c>
      <c r="N2563" s="370">
        <v>1923.0</v>
      </c>
      <c r="O2563" s="77" t="s">
        <v>60</v>
      </c>
      <c r="P2563" s="78">
        <v>46196.0</v>
      </c>
      <c r="Q2563" s="80">
        <v>0.7277777777777777</v>
      </c>
      <c r="R2563" s="48" t="s">
        <v>3812</v>
      </c>
      <c r="S2563" s="84"/>
      <c r="T2563" s="48" t="s">
        <v>61</v>
      </c>
    </row>
    <row r="2564" ht="22.5" customHeight="1">
      <c r="A2564" s="41" t="s">
        <v>1297</v>
      </c>
      <c r="B2564" s="44">
        <v>46196.0</v>
      </c>
      <c r="C2564" s="46" t="s">
        <v>1192</v>
      </c>
      <c r="D2564" s="48" t="s">
        <v>3812</v>
      </c>
      <c r="E2564" s="51">
        <v>2.02600000001182E14</v>
      </c>
      <c r="F2564" s="53" t="s">
        <v>3813</v>
      </c>
      <c r="G2564" s="108">
        <f t="array" ref="G2564">IF(F2564&lt;&gt;"",INDEX(tb_MainDatabase[Barcode],MATCH(F2564,tb_MainDatabase[Link],0)),"")</f>
        <v>8857128011799</v>
      </c>
      <c r="H2564" s="62" t="str">
        <f t="array" ref="H2564">IF(F2564&lt;&gt;"",INDEX(tb_MainDatabase[Grand],MATCH(F2564,tb_MainDatabase[Link],0)),"")</f>
        <v>EDP</v>
      </c>
      <c r="I2564" s="62" t="str">
        <f t="array" ref="I2564">IF(F2564&lt;&gt;"",INDEX(tb_MainDatabase[Size],MATCH(F2564,tb_MainDatabase[Link],0)),"")</f>
        <v>50 ml.</v>
      </c>
      <c r="J2564" s="65">
        <v>1.0</v>
      </c>
      <c r="K2564" s="57">
        <f t="array" ref="K2564">IF(F2564&lt;&gt;"",INDEX(tb_MainDatabase[ราคา],MATCH(F2564,tb_MainDatabase[Link],0)),"")*J2564</f>
        <v>1890</v>
      </c>
      <c r="L2564" s="65">
        <v>567.0</v>
      </c>
      <c r="M2564" s="57">
        <f t="shared" si="2"/>
        <v>1323</v>
      </c>
      <c r="N2564" s="75">
        <f t="shared" ref="N2564:N2891" si="8">SUMIF($D$3:D3219,R2564,$M$3:M3219)</f>
        <v>0</v>
      </c>
      <c r="O2564" s="77"/>
      <c r="P2564" s="107"/>
      <c r="Q2564" s="80"/>
      <c r="R2564" s="84">
        <f t="shared" ref="R2564:R3219" si="9">IF(COUNTIF(D$3:D2564, D2564)&gt;1, 0, D2564)</f>
        <v>0</v>
      </c>
      <c r="S2564" s="84"/>
      <c r="T2564" s="84"/>
    </row>
    <row r="2565" ht="22.5" customHeight="1">
      <c r="A2565" s="41" t="s">
        <v>1297</v>
      </c>
      <c r="B2565" s="44">
        <v>46196.0</v>
      </c>
      <c r="C2565" s="46" t="s">
        <v>1192</v>
      </c>
      <c r="D2565" s="48" t="s">
        <v>3812</v>
      </c>
      <c r="E2565" s="51">
        <v>2.02600000001182E14</v>
      </c>
      <c r="F2565" s="53" t="s">
        <v>175</v>
      </c>
      <c r="G2565" s="57">
        <f t="array" ref="G2565">IF(F2565&lt;&gt;"",INDEX(tb_MainDatabase[Barcode],MATCH(F2565,tb_MainDatabase[Link],0)),"")</f>
        <v>8857128011287</v>
      </c>
      <c r="H2565" s="62" t="str">
        <f t="array" ref="H2565">IF(F2565&lt;&gt;"",INDEX(tb_MainDatabase[Grand],MATCH(F2565,tb_MainDatabase[Link],0)),"")</f>
        <v>EDP</v>
      </c>
      <c r="I2565" s="62" t="str">
        <f t="array" ref="I2565">IF(F2565&lt;&gt;"",INDEX(tb_MainDatabase[Size],MATCH(F2565,tb_MainDatabase[Link],0)),"")</f>
        <v>50 ml.</v>
      </c>
      <c r="J2565" s="65">
        <v>1.0</v>
      </c>
      <c r="K2565" s="57">
        <f t="array" ref="K2565">IF(F2565&lt;&gt;"",INDEX(tb_MainDatabase[ราคา],MATCH(F2565,tb_MainDatabase[Link],0)),"")*J2565</f>
        <v>1890</v>
      </c>
      <c r="L2565" s="65">
        <v>567.0</v>
      </c>
      <c r="M2565" s="57">
        <f t="shared" si="2"/>
        <v>1323</v>
      </c>
      <c r="N2565" s="75">
        <f t="shared" si="8"/>
        <v>0</v>
      </c>
      <c r="O2565" s="77"/>
      <c r="P2565" s="107"/>
      <c r="Q2565" s="80"/>
      <c r="R2565" s="84">
        <f t="shared" si="9"/>
        <v>0</v>
      </c>
      <c r="S2565" s="84"/>
      <c r="T2565" s="84"/>
    </row>
    <row r="2566" ht="22.5" customHeight="1">
      <c r="A2566" s="41" t="s">
        <v>1297</v>
      </c>
      <c r="B2566" s="44">
        <v>46196.0</v>
      </c>
      <c r="C2566" s="46" t="s">
        <v>1192</v>
      </c>
      <c r="D2566" s="48" t="s">
        <v>3812</v>
      </c>
      <c r="E2566" s="51">
        <v>2.02600000001182E14</v>
      </c>
      <c r="F2566" s="53" t="s">
        <v>195</v>
      </c>
      <c r="G2566" s="57">
        <f t="array" ref="G2566">IF(F2566&lt;&gt;"",INDEX(tb_MainDatabase[Barcode],MATCH(F2566,tb_MainDatabase[Link],0)),"")</f>
        <v>8857128011300</v>
      </c>
      <c r="H2566" s="62" t="str">
        <f t="array" ref="H2566">IF(F2566&lt;&gt;"",INDEX(tb_MainDatabase[Grand],MATCH(F2566,tb_MainDatabase[Link],0)),"")</f>
        <v>EDP</v>
      </c>
      <c r="I2566" s="62" t="str">
        <f t="array" ref="I2566">IF(F2566&lt;&gt;"",INDEX(tb_MainDatabase[Size],MATCH(F2566,tb_MainDatabase[Link],0)),"")</f>
        <v>50 ml.</v>
      </c>
      <c r="J2566" s="65">
        <v>1.0</v>
      </c>
      <c r="K2566" s="57">
        <f t="array" ref="K2566">IF(F2566&lt;&gt;"",INDEX(tb_MainDatabase[ราคา],MATCH(F2566,tb_MainDatabase[Link],0)),"")*J2566</f>
        <v>1890</v>
      </c>
      <c r="L2566" s="65">
        <v>567.0</v>
      </c>
      <c r="M2566" s="57">
        <f t="shared" si="2"/>
        <v>1323</v>
      </c>
      <c r="N2566" s="75">
        <f t="shared" si="8"/>
        <v>0</v>
      </c>
      <c r="O2566" s="77"/>
      <c r="P2566" s="107"/>
      <c r="Q2566" s="80"/>
      <c r="R2566" s="84">
        <f t="shared" si="9"/>
        <v>0</v>
      </c>
      <c r="S2566" s="84"/>
      <c r="T2566" s="84"/>
    </row>
    <row r="2567" ht="22.5" customHeight="1">
      <c r="A2567" s="41" t="s">
        <v>1297</v>
      </c>
      <c r="B2567" s="44">
        <v>46196.0</v>
      </c>
      <c r="C2567" s="46" t="s">
        <v>1192</v>
      </c>
      <c r="D2567" s="48" t="s">
        <v>3812</v>
      </c>
      <c r="E2567" s="51">
        <v>2.02600000001182E14</v>
      </c>
      <c r="F2567" s="53" t="s">
        <v>210</v>
      </c>
      <c r="G2567" s="57">
        <f t="array" ref="G2567">IF(F2567&lt;&gt;"",INDEX(tb_MainDatabase[Barcode],MATCH(F2567,tb_MainDatabase[Link],0)),"")</f>
        <v>8857128012101</v>
      </c>
      <c r="H2567" s="62" t="str">
        <f t="array" ref="H2567">IF(F2567&lt;&gt;"",INDEX(tb_MainDatabase[Grand],MATCH(F2567,tb_MainDatabase[Link],0)),"")</f>
        <v>EDP+</v>
      </c>
      <c r="I2567" s="62" t="str">
        <f t="array" ref="I2567">IF(F2567&lt;&gt;"",INDEX(tb_MainDatabase[Size],MATCH(F2567,tb_MainDatabase[Link],0)),"")</f>
        <v>10 ml.</v>
      </c>
      <c r="J2567" s="65">
        <v>1.0</v>
      </c>
      <c r="K2567" s="57">
        <f t="array" ref="K2567">IF(F2567&lt;&gt;"",INDEX(tb_MainDatabase[ราคา],MATCH(F2567,tb_MainDatabase[Link],0)),"")*J2567</f>
        <v>650</v>
      </c>
      <c r="L2567" s="65">
        <v>50.0</v>
      </c>
      <c r="M2567" s="57">
        <f t="shared" si="2"/>
        <v>600</v>
      </c>
      <c r="N2567" s="75">
        <f t="shared" si="8"/>
        <v>0</v>
      </c>
      <c r="O2567" s="77"/>
      <c r="P2567" s="107"/>
      <c r="Q2567" s="80"/>
      <c r="R2567" s="84">
        <f t="shared" si="9"/>
        <v>0</v>
      </c>
      <c r="S2567" s="84"/>
      <c r="T2567" s="84"/>
    </row>
    <row r="2568" ht="22.5" customHeight="1">
      <c r="A2568" s="41" t="s">
        <v>1297</v>
      </c>
      <c r="B2568" s="44">
        <v>46197.0</v>
      </c>
      <c r="C2568" s="46" t="s">
        <v>1192</v>
      </c>
      <c r="D2568" s="48" t="s">
        <v>3814</v>
      </c>
      <c r="E2568" s="51">
        <v>2.02600000001183E14</v>
      </c>
      <c r="F2568" s="53" t="s">
        <v>3407</v>
      </c>
      <c r="G2568" s="57">
        <f t="array" ref="G2568">IF(F2568&lt;&gt;"",INDEX(tb_MainDatabase[Barcode],MATCH(F2568,tb_MainDatabase[Link],0)),"")</f>
        <v>8857128012114</v>
      </c>
      <c r="H2568" s="62" t="str">
        <f t="array" ref="H2568">IF(F2568&lt;&gt;"",INDEX(tb_MainDatabase[Grand],MATCH(F2568,tb_MainDatabase[Link],0)),"")</f>
        <v>EDP+</v>
      </c>
      <c r="I2568" s="62" t="str">
        <f t="array" ref="I2568">IF(F2568&lt;&gt;"",INDEX(tb_MainDatabase[Size],MATCH(F2568,tb_MainDatabase[Link],0)),"")</f>
        <v>10 ml.</v>
      </c>
      <c r="J2568" s="65">
        <v>1.0</v>
      </c>
      <c r="K2568" s="57">
        <f t="array" ref="K2568">IF(F2568&lt;&gt;"",INDEX(tb_MainDatabase[ราคา],MATCH(F2568,tb_MainDatabase[Link],0)),"")*J2568</f>
        <v>650</v>
      </c>
      <c r="L2568" s="65">
        <v>50.0</v>
      </c>
      <c r="M2568" s="57">
        <f t="shared" si="2"/>
        <v>600</v>
      </c>
      <c r="N2568" s="75">
        <f t="shared" si="8"/>
        <v>600</v>
      </c>
      <c r="O2568" s="77" t="s">
        <v>370</v>
      </c>
      <c r="P2568" s="78">
        <v>46197.0</v>
      </c>
      <c r="Q2568" s="80">
        <v>0.46458333333333335</v>
      </c>
      <c r="R2568" s="84" t="str">
        <f t="shared" si="9"/>
        <v>1782274102744973081</v>
      </c>
      <c r="S2568" s="84"/>
      <c r="T2568" s="48" t="s">
        <v>61</v>
      </c>
    </row>
    <row r="2569" ht="22.5" customHeight="1">
      <c r="A2569" s="41" t="s">
        <v>1297</v>
      </c>
      <c r="B2569" s="44">
        <v>46197.0</v>
      </c>
      <c r="C2569" s="46" t="s">
        <v>1192</v>
      </c>
      <c r="D2569" s="48" t="s">
        <v>3815</v>
      </c>
      <c r="E2569" s="51">
        <v>2.02600000001184E14</v>
      </c>
      <c r="F2569" s="53" t="s">
        <v>69</v>
      </c>
      <c r="G2569" s="57">
        <f t="array" ref="G2569">IF(F2569&lt;&gt;"",INDEX(tb_MainDatabase[Barcode],MATCH(F2569,tb_MainDatabase[Link],0)),"")</f>
        <v>8857128012022</v>
      </c>
      <c r="H2569" s="62" t="str">
        <f t="array" ref="H2569">IF(F2569&lt;&gt;"",INDEX(tb_MainDatabase[Grand],MATCH(F2569,tb_MainDatabase[Link],0)),"")</f>
        <v>EDP</v>
      </c>
      <c r="I2569" s="62" t="str">
        <f t="array" ref="I2569">IF(F2569&lt;&gt;"",INDEX(tb_MainDatabase[Size],MATCH(F2569,tb_MainDatabase[Link],0)),"")</f>
        <v>30 ml.</v>
      </c>
      <c r="J2569" s="65">
        <v>1.0</v>
      </c>
      <c r="K2569" s="57">
        <f t="array" ref="K2569">IF(F2569&lt;&gt;"",INDEX(tb_MainDatabase[ราคา],MATCH(F2569,tb_MainDatabase[Link],0)),"")*J2569</f>
        <v>1290</v>
      </c>
      <c r="L2569" s="65">
        <v>100.0</v>
      </c>
      <c r="M2569" s="57">
        <f t="shared" si="2"/>
        <v>1190</v>
      </c>
      <c r="N2569" s="75">
        <f t="shared" si="8"/>
        <v>1590</v>
      </c>
      <c r="O2569" s="77" t="s">
        <v>133</v>
      </c>
      <c r="P2569" s="78">
        <v>46197.0</v>
      </c>
      <c r="Q2569" s="80">
        <v>0.5652777777777778</v>
      </c>
      <c r="R2569" s="84" t="str">
        <f t="shared" si="9"/>
        <v>1782282852847563785</v>
      </c>
      <c r="S2569" s="84"/>
      <c r="T2569" s="48" t="s">
        <v>67</v>
      </c>
    </row>
    <row r="2570" ht="22.5" customHeight="1">
      <c r="A2570" s="41" t="s">
        <v>1297</v>
      </c>
      <c r="B2570" s="44">
        <v>46197.0</v>
      </c>
      <c r="C2570" s="46" t="s">
        <v>1192</v>
      </c>
      <c r="D2570" s="48" t="s">
        <v>3815</v>
      </c>
      <c r="E2570" s="51">
        <v>2.02600000001184E14</v>
      </c>
      <c r="F2570" s="53" t="s">
        <v>3743</v>
      </c>
      <c r="G2570" s="108">
        <f t="array" ref="G2570">IF(F2570&lt;&gt;"",INDEX(tb_MainDatabase[Barcode],MATCH(F2570,tb_MainDatabase[Link],0)),"")</f>
        <v>8857128012173</v>
      </c>
      <c r="H2570" s="62" t="str">
        <f t="array" ref="H2570">IF(F2570&lt;&gt;"",INDEX(tb_MainDatabase[Grand],MATCH(F2570,tb_MainDatabase[Link],0)),"")</f>
        <v>EDP</v>
      </c>
      <c r="I2570" s="62" t="str">
        <f t="array" ref="I2570">IF(F2570&lt;&gt;"",INDEX(tb_MainDatabase[Size],MATCH(F2570,tb_MainDatabase[Link],0)),"")</f>
        <v>10 ml.</v>
      </c>
      <c r="J2570" s="65">
        <v>1.0</v>
      </c>
      <c r="K2570" s="57">
        <f t="array" ref="K2570">IF(F2570&lt;&gt;"",INDEX(tb_MainDatabase[ราคา],MATCH(F2570,tb_MainDatabase[Link],0)),"")*J2570</f>
        <v>450</v>
      </c>
      <c r="L2570" s="65">
        <v>50.0</v>
      </c>
      <c r="M2570" s="57">
        <f t="shared" si="2"/>
        <v>400</v>
      </c>
      <c r="N2570" s="75">
        <f t="shared" si="8"/>
        <v>0</v>
      </c>
      <c r="O2570" s="77"/>
      <c r="P2570" s="107"/>
      <c r="Q2570" s="80"/>
      <c r="R2570" s="84">
        <f t="shared" si="9"/>
        <v>0</v>
      </c>
      <c r="S2570" s="84"/>
      <c r="T2570" s="84"/>
    </row>
    <row r="2571" ht="22.5" customHeight="1">
      <c r="A2571" s="41" t="s">
        <v>1297</v>
      </c>
      <c r="B2571" s="44">
        <v>46197.0</v>
      </c>
      <c r="C2571" s="46" t="s">
        <v>1192</v>
      </c>
      <c r="D2571" s="48" t="s">
        <v>3815</v>
      </c>
      <c r="E2571" s="51">
        <v>2.02600000001184E14</v>
      </c>
      <c r="F2571" s="53" t="s">
        <v>98</v>
      </c>
      <c r="G2571" s="57">
        <f t="array" ref="G2571">IF(F2571&lt;&gt;"",INDEX(tb_MainDatabase[Barcode],MATCH(F2571,tb_MainDatabase[Link],0)),"")</f>
        <v>8857128012027</v>
      </c>
      <c r="H2571" s="62" t="str">
        <f t="array" ref="H2571">IF(F2571&lt;&gt;"",INDEX(tb_MainDatabase[Grand],MATCH(F2571,tb_MainDatabase[Link],0)),"")</f>
        <v>EDP</v>
      </c>
      <c r="I2571" s="62" t="str">
        <f t="array" ref="I2571">IF(F2571&lt;&gt;"",INDEX(tb_MainDatabase[Size],MATCH(F2571,tb_MainDatabase[Link],0)),"")</f>
        <v>10 ml.</v>
      </c>
      <c r="J2571" s="65">
        <v>1.0</v>
      </c>
      <c r="K2571" s="57">
        <f t="array" ref="K2571">IF(F2571&lt;&gt;"",INDEX(tb_MainDatabase[ราคา],MATCH(F2571,tb_MainDatabase[Link],0)),"")*J2571</f>
        <v>450</v>
      </c>
      <c r="L2571" s="65">
        <v>450.0</v>
      </c>
      <c r="M2571" s="57">
        <f t="shared" si="2"/>
        <v>0</v>
      </c>
      <c r="N2571" s="75">
        <f t="shared" si="8"/>
        <v>0</v>
      </c>
      <c r="O2571" s="77"/>
      <c r="P2571" s="78"/>
      <c r="Q2571" s="80"/>
      <c r="R2571" s="84">
        <f t="shared" si="9"/>
        <v>0</v>
      </c>
      <c r="S2571" s="84"/>
      <c r="T2571" s="84"/>
    </row>
    <row r="2572" ht="22.5" customHeight="1">
      <c r="A2572" s="41" t="s">
        <v>1297</v>
      </c>
      <c r="B2572" s="44">
        <v>46197.0</v>
      </c>
      <c r="C2572" s="46" t="s">
        <v>1192</v>
      </c>
      <c r="D2572" s="48" t="s">
        <v>3816</v>
      </c>
      <c r="E2572" s="51">
        <v>2.02600000001185E14</v>
      </c>
      <c r="F2572" s="53" t="s">
        <v>141</v>
      </c>
      <c r="G2572" s="57">
        <f t="array" ref="G2572">IF(F2572&lt;&gt;"",INDEX(tb_MainDatabase[Barcode],MATCH(F2572,tb_MainDatabase[Link],0)),"")</f>
        <v>8857128012037</v>
      </c>
      <c r="H2572" s="62" t="str">
        <f t="array" ref="H2572">IF(F2572&lt;&gt;"",INDEX(tb_MainDatabase[Grand],MATCH(F2572,tb_MainDatabase[Link],0)),"")</f>
        <v>EDP</v>
      </c>
      <c r="I2572" s="62" t="str">
        <f t="array" ref="I2572">IF(F2572&lt;&gt;"",INDEX(tb_MainDatabase[Size],MATCH(F2572,tb_MainDatabase[Link],0)),"")</f>
        <v>10 ml.</v>
      </c>
      <c r="J2572" s="65">
        <v>1.0</v>
      </c>
      <c r="K2572" s="57">
        <f t="array" ref="K2572">IF(F2572&lt;&gt;"",INDEX(tb_MainDatabase[ราคา],MATCH(F2572,tb_MainDatabase[Link],0)),"")*J2572</f>
        <v>450</v>
      </c>
      <c r="L2572" s="65">
        <v>50.0</v>
      </c>
      <c r="M2572" s="57">
        <f t="shared" si="2"/>
        <v>400</v>
      </c>
      <c r="N2572" s="75">
        <f t="shared" si="8"/>
        <v>400</v>
      </c>
      <c r="O2572" s="77" t="s">
        <v>133</v>
      </c>
      <c r="P2572" s="78">
        <v>46197.0</v>
      </c>
      <c r="Q2572" s="80">
        <v>0.59375</v>
      </c>
      <c r="R2572" s="84" t="str">
        <f t="shared" si="9"/>
        <v>1782285287153500482</v>
      </c>
      <c r="S2572" s="84"/>
      <c r="T2572" s="48" t="s">
        <v>67</v>
      </c>
    </row>
    <row r="2573" ht="22.5" customHeight="1">
      <c r="A2573" s="41" t="s">
        <v>1297</v>
      </c>
      <c r="B2573" s="44">
        <v>46197.0</v>
      </c>
      <c r="C2573" s="46" t="s">
        <v>1192</v>
      </c>
      <c r="D2573" s="48" t="s">
        <v>3817</v>
      </c>
      <c r="E2573" s="51">
        <v>2.02600000001186E14</v>
      </c>
      <c r="F2573" s="53" t="s">
        <v>3743</v>
      </c>
      <c r="G2573" s="108">
        <f t="array" ref="G2573">IF(F2573&lt;&gt;"",INDEX(tb_MainDatabase[Barcode],MATCH(F2573,tb_MainDatabase[Link],0)),"")</f>
        <v>8857128012173</v>
      </c>
      <c r="H2573" s="62" t="str">
        <f t="array" ref="H2573">IF(F2573&lt;&gt;"",INDEX(tb_MainDatabase[Grand],MATCH(F2573,tb_MainDatabase[Link],0)),"")</f>
        <v>EDP</v>
      </c>
      <c r="I2573" s="62" t="str">
        <f t="array" ref="I2573">IF(F2573&lt;&gt;"",INDEX(tb_MainDatabase[Size],MATCH(F2573,tb_MainDatabase[Link],0)),"")</f>
        <v>10 ml.</v>
      </c>
      <c r="J2573" s="65">
        <v>1.0</v>
      </c>
      <c r="K2573" s="57">
        <f t="array" ref="K2573">IF(F2573&lt;&gt;"",INDEX(tb_MainDatabase[ราคา],MATCH(F2573,tb_MainDatabase[Link],0)),"")*J2573</f>
        <v>450</v>
      </c>
      <c r="L2573" s="65">
        <v>50.0</v>
      </c>
      <c r="M2573" s="57">
        <f t="shared" si="2"/>
        <v>400</v>
      </c>
      <c r="N2573" s="75">
        <f t="shared" si="8"/>
        <v>400</v>
      </c>
      <c r="O2573" s="77" t="s">
        <v>133</v>
      </c>
      <c r="P2573" s="78">
        <v>46197.0</v>
      </c>
      <c r="Q2573" s="80">
        <v>0.6368055555555555</v>
      </c>
      <c r="R2573" s="84" t="str">
        <f t="shared" si="9"/>
        <v>1782288843640547609</v>
      </c>
      <c r="S2573" s="84"/>
      <c r="T2573" s="48" t="s">
        <v>67</v>
      </c>
    </row>
    <row r="2574" ht="22.5" customHeight="1">
      <c r="A2574" s="41" t="s">
        <v>1297</v>
      </c>
      <c r="B2574" s="44">
        <v>46197.0</v>
      </c>
      <c r="C2574" s="46" t="s">
        <v>1192</v>
      </c>
      <c r="D2574" s="48" t="s">
        <v>3818</v>
      </c>
      <c r="E2574" s="51">
        <v>2.02600000001187E14</v>
      </c>
      <c r="F2574" s="53" t="s">
        <v>264</v>
      </c>
      <c r="G2574" s="57">
        <f t="array" ref="G2574">IF(F2574&lt;&gt;"",INDEX(tb_MainDatabase[Barcode],MATCH(F2574,tb_MainDatabase[Link],0)),"")</f>
        <v>8857128011874</v>
      </c>
      <c r="H2574" s="62" t="str">
        <f t="array" ref="H2574">IF(F2574&lt;&gt;"",INDEX(tb_MainDatabase[Grand],MATCH(F2574,tb_MainDatabase[Link],0)),"")</f>
        <v>EDP</v>
      </c>
      <c r="I2574" s="62" t="str">
        <f t="array" ref="I2574">IF(F2574&lt;&gt;"",INDEX(tb_MainDatabase[Size],MATCH(F2574,tb_MainDatabase[Link],0)),"")</f>
        <v>30 ml.</v>
      </c>
      <c r="J2574" s="65">
        <v>1.0</v>
      </c>
      <c r="K2574" s="57">
        <f t="array" ref="K2574">IF(F2574&lt;&gt;"",INDEX(tb_MainDatabase[ราคา],MATCH(F2574,tb_MainDatabase[Link],0)),"")*J2574</f>
        <v>1290</v>
      </c>
      <c r="L2574" s="65">
        <v>100.0</v>
      </c>
      <c r="M2574" s="57">
        <f t="shared" si="2"/>
        <v>1190</v>
      </c>
      <c r="N2574" s="75">
        <f t="shared" si="8"/>
        <v>1190</v>
      </c>
      <c r="O2574" s="77" t="s">
        <v>60</v>
      </c>
      <c r="P2574" s="78">
        <v>46197.0</v>
      </c>
      <c r="Q2574" s="80">
        <v>0.7319444444444444</v>
      </c>
      <c r="R2574" s="84" t="str">
        <f t="shared" si="9"/>
        <v>1782297270875462983</v>
      </c>
      <c r="S2574" s="84"/>
      <c r="T2574" s="48" t="s">
        <v>61</v>
      </c>
    </row>
    <row r="2575" ht="22.5" customHeight="1">
      <c r="A2575" s="41" t="s">
        <v>1297</v>
      </c>
      <c r="B2575" s="44">
        <v>46197.0</v>
      </c>
      <c r="C2575" s="46" t="s">
        <v>1192</v>
      </c>
      <c r="D2575" s="48" t="s">
        <v>3818</v>
      </c>
      <c r="E2575" s="51">
        <v>2.02600000001187E14</v>
      </c>
      <c r="F2575" s="53" t="s">
        <v>1510</v>
      </c>
      <c r="G2575" s="57">
        <f t="array" ref="G2575">IF(F2575&lt;&gt;"",INDEX(tb_MainDatabase[Barcode],MATCH(F2575,tb_MainDatabase[Link],0)),"")</f>
        <v>8857128012063</v>
      </c>
      <c r="H2575" s="62" t="str">
        <f t="array" ref="H2575">IF(F2575&lt;&gt;"",INDEX(tb_MainDatabase[Grand],MATCH(F2575,tb_MainDatabase[Link],0)),"")</f>
        <v>EDP</v>
      </c>
      <c r="I2575" s="62" t="str">
        <f t="array" ref="I2575">IF(F2575&lt;&gt;"",INDEX(tb_MainDatabase[Size],MATCH(F2575,tb_MainDatabase[Link],0)),"")</f>
        <v>4 ml.</v>
      </c>
      <c r="J2575" s="65">
        <v>1.0</v>
      </c>
      <c r="K2575" s="57">
        <f t="array" ref="K2575">IF(F2575&lt;&gt;"",INDEX(tb_MainDatabase[ราคา],MATCH(F2575,tb_MainDatabase[Link],0)),"")*J2575</f>
        <v>179</v>
      </c>
      <c r="L2575" s="65">
        <v>179.0</v>
      </c>
      <c r="M2575" s="57">
        <f t="shared" si="2"/>
        <v>0</v>
      </c>
      <c r="N2575" s="75">
        <f t="shared" si="8"/>
        <v>0</v>
      </c>
      <c r="O2575" s="77"/>
      <c r="P2575" s="107"/>
      <c r="Q2575" s="80"/>
      <c r="R2575" s="84">
        <f t="shared" si="9"/>
        <v>0</v>
      </c>
      <c r="S2575" s="84"/>
      <c r="T2575" s="84"/>
    </row>
    <row r="2576" ht="22.5" customHeight="1">
      <c r="A2576" s="41" t="s">
        <v>1297</v>
      </c>
      <c r="B2576" s="44">
        <v>46197.0</v>
      </c>
      <c r="C2576" s="46" t="s">
        <v>1192</v>
      </c>
      <c r="D2576" s="48" t="s">
        <v>3819</v>
      </c>
      <c r="E2576" s="51">
        <v>2.02600000001188E14</v>
      </c>
      <c r="F2576" s="53" t="s">
        <v>98</v>
      </c>
      <c r="G2576" s="57">
        <f t="array" ref="G2576">IF(F2576&lt;&gt;"",INDEX(tb_MainDatabase[Barcode],MATCH(F2576,tb_MainDatabase[Link],0)),"")</f>
        <v>8857128012027</v>
      </c>
      <c r="H2576" s="62" t="str">
        <f t="array" ref="H2576">IF(F2576&lt;&gt;"",INDEX(tb_MainDatabase[Grand],MATCH(F2576,tb_MainDatabase[Link],0)),"")</f>
        <v>EDP</v>
      </c>
      <c r="I2576" s="62" t="str">
        <f t="array" ref="I2576">IF(F2576&lt;&gt;"",INDEX(tb_MainDatabase[Size],MATCH(F2576,tb_MainDatabase[Link],0)),"")</f>
        <v>10 ml.</v>
      </c>
      <c r="J2576" s="65">
        <v>1.0</v>
      </c>
      <c r="K2576" s="57">
        <f t="array" ref="K2576">IF(F2576&lt;&gt;"",INDEX(tb_MainDatabase[ราคา],MATCH(F2576,tb_MainDatabase[Link],0)),"")*J2576</f>
        <v>450</v>
      </c>
      <c r="L2576" s="65">
        <v>50.0</v>
      </c>
      <c r="M2576" s="57">
        <f t="shared" si="2"/>
        <v>400</v>
      </c>
      <c r="N2576" s="75">
        <f t="shared" si="8"/>
        <v>400</v>
      </c>
      <c r="O2576" s="77" t="s">
        <v>133</v>
      </c>
      <c r="P2576" s="78">
        <v>46197.0</v>
      </c>
      <c r="Q2576" s="80">
        <v>0.7506944444444444</v>
      </c>
      <c r="R2576" s="84" t="str">
        <f t="shared" si="9"/>
        <v>1782298874068267422</v>
      </c>
      <c r="S2576" s="84"/>
      <c r="T2576" s="48" t="s">
        <v>67</v>
      </c>
    </row>
    <row r="2577" ht="22.5" customHeight="1">
      <c r="A2577" s="41" t="s">
        <v>1297</v>
      </c>
      <c r="B2577" s="44">
        <v>46197.0</v>
      </c>
      <c r="C2577" s="46" t="s">
        <v>1192</v>
      </c>
      <c r="D2577" s="195" t="s">
        <v>3820</v>
      </c>
      <c r="E2577" s="51">
        <v>2.02600000001189E14</v>
      </c>
      <c r="F2577" s="53" t="s">
        <v>631</v>
      </c>
      <c r="G2577" s="57">
        <f t="array" ref="G2577">IF(F2577&lt;&gt;"",INDEX(tb_MainDatabase[Barcode],MATCH(F2577,tb_MainDatabase[Link],0)),"")</f>
        <v>8857128012023</v>
      </c>
      <c r="H2577" s="62" t="str">
        <f t="array" ref="H2577">IF(F2577&lt;&gt;"",INDEX(tb_MainDatabase[Grand],MATCH(F2577,tb_MainDatabase[Link],0)),"")</f>
        <v>EDP</v>
      </c>
      <c r="I2577" s="62" t="str">
        <f t="array" ref="I2577">IF(F2577&lt;&gt;"",INDEX(tb_MainDatabase[Size],MATCH(F2577,tb_MainDatabase[Link],0)),"")</f>
        <v>30 ml.</v>
      </c>
      <c r="J2577" s="65">
        <v>1.0</v>
      </c>
      <c r="K2577" s="57">
        <f t="array" ref="K2577">IF(F2577&lt;&gt;"",INDEX(tb_MainDatabase[ราคา],MATCH(F2577,tb_MainDatabase[Link],0)),"")*J2577</f>
        <v>1290</v>
      </c>
      <c r="L2577" s="65">
        <v>100.0</v>
      </c>
      <c r="M2577" s="57">
        <f t="shared" si="2"/>
        <v>1190</v>
      </c>
      <c r="N2577" s="75">
        <f t="shared" si="8"/>
        <v>1590</v>
      </c>
      <c r="O2577" s="77" t="s">
        <v>370</v>
      </c>
      <c r="P2577" s="78">
        <v>46197.0</v>
      </c>
      <c r="Q2577" s="80">
        <v>0.7923611111111111</v>
      </c>
      <c r="R2577" s="84" t="str">
        <f t="shared" si="9"/>
        <v>1782302407529334873</v>
      </c>
      <c r="S2577" s="84"/>
      <c r="T2577" s="48" t="s">
        <v>67</v>
      </c>
    </row>
    <row r="2578" ht="22.5" customHeight="1">
      <c r="A2578" s="41" t="s">
        <v>1297</v>
      </c>
      <c r="B2578" s="44">
        <v>46197.0</v>
      </c>
      <c r="C2578" s="46" t="s">
        <v>1192</v>
      </c>
      <c r="D2578" s="195" t="s">
        <v>3820</v>
      </c>
      <c r="E2578" s="51">
        <v>2.02600000001189E14</v>
      </c>
      <c r="F2578" s="53" t="s">
        <v>120</v>
      </c>
      <c r="G2578" s="108">
        <f t="array" ref="G2578">IF(F2578&lt;&gt;"",INDEX(tb_MainDatabase[Barcode],MATCH(F2578,tb_MainDatabase[Link],0)),"")</f>
        <v>8857128012160</v>
      </c>
      <c r="H2578" s="62" t="str">
        <f t="array" ref="H2578">IF(F2578&lt;&gt;"",INDEX(tb_MainDatabase[Grand],MATCH(F2578,tb_MainDatabase[Link],0)),"")</f>
        <v>EDP</v>
      </c>
      <c r="I2578" s="62" t="str">
        <f t="array" ref="I2578">IF(F2578&lt;&gt;"",INDEX(tb_MainDatabase[Size],MATCH(F2578,tb_MainDatabase[Link],0)),"")</f>
        <v>10 ml.</v>
      </c>
      <c r="J2578" s="65">
        <v>1.0</v>
      </c>
      <c r="K2578" s="57">
        <f t="array" ref="K2578">IF(F2578&lt;&gt;"",INDEX(tb_MainDatabase[ราคา],MATCH(F2578,tb_MainDatabase[Link],0)),"")*J2578</f>
        <v>450</v>
      </c>
      <c r="L2578" s="65">
        <v>50.0</v>
      </c>
      <c r="M2578" s="57">
        <f t="shared" si="2"/>
        <v>400</v>
      </c>
      <c r="N2578" s="75">
        <f t="shared" si="8"/>
        <v>0</v>
      </c>
      <c r="O2578" s="77"/>
      <c r="P2578" s="107"/>
      <c r="Q2578" s="80"/>
      <c r="R2578" s="84">
        <f t="shared" si="9"/>
        <v>0</v>
      </c>
      <c r="S2578" s="84"/>
      <c r="T2578" s="84"/>
    </row>
    <row r="2579" ht="22.5" customHeight="1">
      <c r="A2579" s="41" t="s">
        <v>1297</v>
      </c>
      <c r="B2579" s="44">
        <v>46197.0</v>
      </c>
      <c r="C2579" s="46" t="s">
        <v>1192</v>
      </c>
      <c r="D2579" s="195" t="s">
        <v>3820</v>
      </c>
      <c r="E2579" s="51">
        <v>2.02600000001189E14</v>
      </c>
      <c r="F2579" s="53" t="s">
        <v>98</v>
      </c>
      <c r="G2579" s="57">
        <f t="array" ref="G2579">IF(F2579&lt;&gt;"",INDEX(tb_MainDatabase[Barcode],MATCH(F2579,tb_MainDatabase[Link],0)),"")</f>
        <v>8857128012027</v>
      </c>
      <c r="H2579" s="62" t="str">
        <f t="array" ref="H2579">IF(F2579&lt;&gt;"",INDEX(tb_MainDatabase[Grand],MATCH(F2579,tb_MainDatabase[Link],0)),"")</f>
        <v>EDP</v>
      </c>
      <c r="I2579" s="62" t="str">
        <f t="array" ref="I2579">IF(F2579&lt;&gt;"",INDEX(tb_MainDatabase[Size],MATCH(F2579,tb_MainDatabase[Link],0)),"")</f>
        <v>10 ml.</v>
      </c>
      <c r="J2579" s="65">
        <v>1.0</v>
      </c>
      <c r="K2579" s="57">
        <f t="array" ref="K2579">IF(F2579&lt;&gt;"",INDEX(tb_MainDatabase[ราคา],MATCH(F2579,tb_MainDatabase[Link],0)),"")*J2579</f>
        <v>450</v>
      </c>
      <c r="L2579" s="65">
        <v>450.0</v>
      </c>
      <c r="M2579" s="57">
        <f t="shared" si="2"/>
        <v>0</v>
      </c>
      <c r="N2579" s="75">
        <f t="shared" si="8"/>
        <v>0</v>
      </c>
      <c r="O2579" s="77"/>
      <c r="P2579" s="78"/>
      <c r="Q2579" s="80"/>
      <c r="R2579" s="84">
        <f t="shared" si="9"/>
        <v>0</v>
      </c>
      <c r="S2579" s="84"/>
      <c r="T2579" s="84"/>
    </row>
    <row r="2580" ht="22.5" customHeight="1">
      <c r="A2580" s="41" t="s">
        <v>1297</v>
      </c>
      <c r="B2580" s="44">
        <v>46197.0</v>
      </c>
      <c r="C2580" s="46" t="s">
        <v>1192</v>
      </c>
      <c r="D2580" s="48" t="s">
        <v>3821</v>
      </c>
      <c r="E2580" s="51">
        <v>2.0260000000119E14</v>
      </c>
      <c r="F2580" s="53" t="s">
        <v>3453</v>
      </c>
      <c r="G2580" s="57">
        <f t="array" ref="G2580">IF(F2580&lt;&gt;"",INDEX(tb_MainDatabase[Barcode],MATCH(F2580,tb_MainDatabase[Link],0)),"")</f>
        <v>8857128011645</v>
      </c>
      <c r="H2580" s="62" t="str">
        <f t="array" ref="H2580">IF(F2580&lt;&gt;"",INDEX(tb_MainDatabase[Grand],MATCH(F2580,tb_MainDatabase[Link],0)),"")</f>
        <v>PARFUM</v>
      </c>
      <c r="I2580" s="62" t="str">
        <f t="array" ref="I2580">IF(F2580&lt;&gt;"",INDEX(tb_MainDatabase[Size],MATCH(F2580,tb_MainDatabase[Link],0)),"")</f>
        <v>50 ml.</v>
      </c>
      <c r="J2580" s="65">
        <v>1.0</v>
      </c>
      <c r="K2580" s="57">
        <f t="array" ref="K2580">IF(F2580&lt;&gt;"",INDEX(tb_MainDatabase[ราคา],MATCH(F2580,tb_MainDatabase[Link],0)),"")*J2580</f>
        <v>3040</v>
      </c>
      <c r="L2580" s="65">
        <v>40.0</v>
      </c>
      <c r="M2580" s="57">
        <f t="shared" si="2"/>
        <v>3000</v>
      </c>
      <c r="N2580" s="75">
        <f t="shared" si="8"/>
        <v>3000</v>
      </c>
      <c r="O2580" s="77" t="s">
        <v>370</v>
      </c>
      <c r="P2580" s="78">
        <v>46197.0</v>
      </c>
      <c r="Q2580" s="80">
        <v>0.8979166666666667</v>
      </c>
      <c r="R2580" s="84" t="str">
        <f t="shared" si="9"/>
        <v>1782311591933688752</v>
      </c>
      <c r="S2580" s="84"/>
      <c r="T2580" s="48" t="s">
        <v>61</v>
      </c>
    </row>
    <row r="2581" ht="22.5" customHeight="1">
      <c r="A2581" s="41" t="s">
        <v>1297</v>
      </c>
      <c r="B2581" s="44">
        <v>46197.0</v>
      </c>
      <c r="C2581" s="46" t="s">
        <v>1192</v>
      </c>
      <c r="D2581" s="48" t="s">
        <v>3821</v>
      </c>
      <c r="E2581" s="51">
        <v>2.0260000000119E14</v>
      </c>
      <c r="F2581" s="53" t="s">
        <v>490</v>
      </c>
      <c r="G2581" s="57">
        <f t="array" ref="G2581">IF(F2581&lt;&gt;"",INDEX(tb_MainDatabase[Barcode],MATCH(F2581,tb_MainDatabase[Link],0)),"")</f>
        <v>8857128012124</v>
      </c>
      <c r="H2581" s="62" t="str">
        <f t="array" ref="H2581">IF(F2581&lt;&gt;"",INDEX(tb_MainDatabase[Grand],MATCH(F2581,tb_MainDatabase[Link],0)),"")</f>
        <v>PARFUM</v>
      </c>
      <c r="I2581" s="62" t="str">
        <f t="array" ref="I2581">IF(F2581&lt;&gt;"",INDEX(tb_MainDatabase[Size],MATCH(F2581,tb_MainDatabase[Link],0)),"")</f>
        <v>10 ml.</v>
      </c>
      <c r="J2581" s="65">
        <v>1.0</v>
      </c>
      <c r="K2581" s="57">
        <f t="array" ref="K2581">IF(F2581&lt;&gt;"",INDEX(tb_MainDatabase[ราคา],MATCH(F2581,tb_MainDatabase[Link],0)),"")*J2581</f>
        <v>850</v>
      </c>
      <c r="L2581" s="65">
        <v>850.0</v>
      </c>
      <c r="M2581" s="57">
        <f t="shared" si="2"/>
        <v>0</v>
      </c>
      <c r="N2581" s="75">
        <f t="shared" si="8"/>
        <v>0</v>
      </c>
      <c r="O2581" s="77"/>
      <c r="P2581" s="107"/>
      <c r="Q2581" s="80"/>
      <c r="R2581" s="84">
        <f t="shared" si="9"/>
        <v>0</v>
      </c>
      <c r="S2581" s="84"/>
      <c r="T2581" s="84"/>
    </row>
    <row r="2582" ht="22.5" customHeight="1">
      <c r="A2582" s="41" t="s">
        <v>1297</v>
      </c>
      <c r="B2582" s="44">
        <v>46198.0</v>
      </c>
      <c r="C2582" s="46" t="s">
        <v>1192</v>
      </c>
      <c r="D2582" s="48" t="s">
        <v>3822</v>
      </c>
      <c r="E2582" s="51">
        <v>2.02600000001191E14</v>
      </c>
      <c r="F2582" s="53" t="s">
        <v>141</v>
      </c>
      <c r="G2582" s="57">
        <f t="array" ref="G2582">IF(F2582&lt;&gt;"",INDEX(tb_MainDatabase[Barcode],MATCH(F2582,tb_MainDatabase[Link],0)),"")</f>
        <v>8857128012037</v>
      </c>
      <c r="H2582" s="62" t="str">
        <f t="array" ref="H2582">IF(F2582&lt;&gt;"",INDEX(tb_MainDatabase[Grand],MATCH(F2582,tb_MainDatabase[Link],0)),"")</f>
        <v>EDP</v>
      </c>
      <c r="I2582" s="62" t="str">
        <f t="array" ref="I2582">IF(F2582&lt;&gt;"",INDEX(tb_MainDatabase[Size],MATCH(F2582,tb_MainDatabase[Link],0)),"")</f>
        <v>10 ml.</v>
      </c>
      <c r="J2582" s="65">
        <v>3.0</v>
      </c>
      <c r="K2582" s="57">
        <f t="array" ref="K2582">IF(F2582&lt;&gt;"",INDEX(tb_MainDatabase[ราคา],MATCH(F2582,tb_MainDatabase[Link],0)),"")*J2582</f>
        <v>1350</v>
      </c>
      <c r="L2582" s="65">
        <v>50.0</v>
      </c>
      <c r="M2582" s="57">
        <f t="shared" si="2"/>
        <v>1200</v>
      </c>
      <c r="N2582" s="75">
        <f t="shared" si="8"/>
        <v>1600</v>
      </c>
      <c r="O2582" s="77" t="s">
        <v>60</v>
      </c>
      <c r="P2582" s="78">
        <v>46198.0</v>
      </c>
      <c r="Q2582" s="80">
        <v>0.5701388888888889</v>
      </c>
      <c r="R2582" s="84" t="str">
        <f t="shared" si="9"/>
        <v>1782368834141366546</v>
      </c>
      <c r="S2582" s="84"/>
      <c r="T2582" s="48" t="s">
        <v>67</v>
      </c>
    </row>
    <row r="2583" ht="22.5" customHeight="1">
      <c r="A2583" s="41" t="s">
        <v>1297</v>
      </c>
      <c r="B2583" s="44">
        <v>46198.0</v>
      </c>
      <c r="C2583" s="46" t="s">
        <v>1192</v>
      </c>
      <c r="D2583" s="48" t="s">
        <v>3822</v>
      </c>
      <c r="E2583" s="51">
        <v>2.02600000001191E14</v>
      </c>
      <c r="F2583" s="53" t="s">
        <v>102</v>
      </c>
      <c r="G2583" s="108">
        <f t="array" ref="G2583">IF(F2583&lt;&gt;"",INDEX(tb_MainDatabase[Barcode],MATCH(F2583,tb_MainDatabase[Link],0)),"")</f>
        <v>8857128012170</v>
      </c>
      <c r="H2583" s="62" t="str">
        <f t="array" ref="H2583">IF(F2583&lt;&gt;"",INDEX(tb_MainDatabase[Grand],MATCH(F2583,tb_MainDatabase[Link],0)),"")</f>
        <v>EDP</v>
      </c>
      <c r="I2583" s="62" t="str">
        <f t="array" ref="I2583">IF(F2583&lt;&gt;"",INDEX(tb_MainDatabase[Size],MATCH(F2583,tb_MainDatabase[Link],0)),"")</f>
        <v>10 ml.</v>
      </c>
      <c r="J2583" s="65">
        <v>1.0</v>
      </c>
      <c r="K2583" s="57">
        <f t="array" ref="K2583">IF(F2583&lt;&gt;"",INDEX(tb_MainDatabase[ราคา],MATCH(F2583,tb_MainDatabase[Link],0)),"")*J2583</f>
        <v>450</v>
      </c>
      <c r="L2583" s="65">
        <v>50.0</v>
      </c>
      <c r="M2583" s="57">
        <f t="shared" si="2"/>
        <v>400</v>
      </c>
      <c r="N2583" s="75">
        <f t="shared" si="8"/>
        <v>0</v>
      </c>
      <c r="O2583" s="77"/>
      <c r="P2583" s="107"/>
      <c r="Q2583" s="80"/>
      <c r="R2583" s="84">
        <f t="shared" si="9"/>
        <v>0</v>
      </c>
      <c r="S2583" s="84"/>
      <c r="T2583" s="84"/>
    </row>
    <row r="2584" ht="22.5" customHeight="1">
      <c r="A2584" s="41" t="s">
        <v>1297</v>
      </c>
      <c r="B2584" s="44">
        <v>46198.0</v>
      </c>
      <c r="C2584" s="46" t="s">
        <v>1192</v>
      </c>
      <c r="D2584" s="48" t="s">
        <v>3822</v>
      </c>
      <c r="E2584" s="51">
        <v>2.02600000001191E14</v>
      </c>
      <c r="F2584" s="53" t="s">
        <v>269</v>
      </c>
      <c r="G2584" s="57">
        <f t="array" ref="G2584">IF(F2584&lt;&gt;"",INDEX(tb_MainDatabase[Barcode],MATCH(F2584,tb_MainDatabase[Link],0)),"")</f>
        <v>8857128012060</v>
      </c>
      <c r="H2584" s="62" t="str">
        <f t="array" ref="H2584">IF(F2584&lt;&gt;"",INDEX(tb_MainDatabase[Grand],MATCH(F2584,tb_MainDatabase[Link],0)),"")</f>
        <v>EDP</v>
      </c>
      <c r="I2584" s="62" t="str">
        <f t="array" ref="I2584">IF(F2584&lt;&gt;"",INDEX(tb_MainDatabase[Size],MATCH(F2584,tb_MainDatabase[Link],0)),"")</f>
        <v>10 ml.</v>
      </c>
      <c r="J2584" s="65">
        <v>1.0</v>
      </c>
      <c r="K2584" s="57">
        <f t="array" ref="K2584">IF(F2584&lt;&gt;"",INDEX(tb_MainDatabase[ราคา],MATCH(F2584,tb_MainDatabase[Link],0)),"")*J2584</f>
        <v>450</v>
      </c>
      <c r="L2584" s="65">
        <v>450.0</v>
      </c>
      <c r="M2584" s="57">
        <f t="shared" si="2"/>
        <v>0</v>
      </c>
      <c r="N2584" s="75">
        <f t="shared" si="8"/>
        <v>0</v>
      </c>
      <c r="O2584" s="77"/>
      <c r="P2584" s="107"/>
      <c r="Q2584" s="80"/>
      <c r="R2584" s="84">
        <f t="shared" si="9"/>
        <v>0</v>
      </c>
      <c r="S2584" s="84"/>
      <c r="T2584" s="84"/>
    </row>
    <row r="2585" ht="22.5" customHeight="1">
      <c r="A2585" s="41" t="s">
        <v>1297</v>
      </c>
      <c r="B2585" s="44">
        <v>46198.0</v>
      </c>
      <c r="C2585" s="46" t="s">
        <v>1192</v>
      </c>
      <c r="D2585" s="48" t="s">
        <v>3823</v>
      </c>
      <c r="E2585" s="51">
        <v>2.02600000001192E14</v>
      </c>
      <c r="F2585" s="53" t="s">
        <v>141</v>
      </c>
      <c r="G2585" s="57">
        <f t="array" ref="G2585">IF(F2585&lt;&gt;"",INDEX(tb_MainDatabase[Barcode],MATCH(F2585,tb_MainDatabase[Link],0)),"")</f>
        <v>8857128012037</v>
      </c>
      <c r="H2585" s="62" t="str">
        <f t="array" ref="H2585">IF(F2585&lt;&gt;"",INDEX(tb_MainDatabase[Grand],MATCH(F2585,tb_MainDatabase[Link],0)),"")</f>
        <v>EDP</v>
      </c>
      <c r="I2585" s="62" t="str">
        <f t="array" ref="I2585">IF(F2585&lt;&gt;"",INDEX(tb_MainDatabase[Size],MATCH(F2585,tb_MainDatabase[Link],0)),"")</f>
        <v>10 ml.</v>
      </c>
      <c r="J2585" s="65">
        <v>1.0</v>
      </c>
      <c r="K2585" s="57">
        <f t="array" ref="K2585">IF(F2585&lt;&gt;"",INDEX(tb_MainDatabase[ราคา],MATCH(F2585,tb_MainDatabase[Link],0)),"")*J2585</f>
        <v>450</v>
      </c>
      <c r="L2585" s="65">
        <v>50.0</v>
      </c>
      <c r="M2585" s="57">
        <f t="shared" si="2"/>
        <v>400</v>
      </c>
      <c r="N2585" s="75">
        <f t="shared" si="8"/>
        <v>400</v>
      </c>
      <c r="O2585" s="77" t="s">
        <v>133</v>
      </c>
      <c r="P2585" s="78">
        <v>46198.0</v>
      </c>
      <c r="Q2585" s="80">
        <v>0.6319444444444444</v>
      </c>
      <c r="R2585" s="84" t="str">
        <f t="shared" si="9"/>
        <v>1782374971729497485</v>
      </c>
      <c r="S2585" s="84"/>
      <c r="T2585" s="48" t="s">
        <v>67</v>
      </c>
    </row>
    <row r="2586" ht="22.5" customHeight="1">
      <c r="A2586" s="41" t="s">
        <v>1297</v>
      </c>
      <c r="B2586" s="44">
        <v>46198.0</v>
      </c>
      <c r="C2586" s="46" t="s">
        <v>1192</v>
      </c>
      <c r="D2586" s="48" t="s">
        <v>3824</v>
      </c>
      <c r="E2586" s="51">
        <v>2.02600000001193E14</v>
      </c>
      <c r="F2586" s="53" t="s">
        <v>631</v>
      </c>
      <c r="G2586" s="57">
        <f t="array" ref="G2586">IF(F2586&lt;&gt;"",INDEX(tb_MainDatabase[Barcode],MATCH(F2586,tb_MainDatabase[Link],0)),"")</f>
        <v>8857128012023</v>
      </c>
      <c r="H2586" s="62" t="str">
        <f t="array" ref="H2586">IF(F2586&lt;&gt;"",INDEX(tb_MainDatabase[Grand],MATCH(F2586,tb_MainDatabase[Link],0)),"")</f>
        <v>EDP</v>
      </c>
      <c r="I2586" s="62" t="str">
        <f t="array" ref="I2586">IF(F2586&lt;&gt;"",INDEX(tb_MainDatabase[Size],MATCH(F2586,tb_MainDatabase[Link],0)),"")</f>
        <v>30 ml.</v>
      </c>
      <c r="J2586" s="65">
        <v>1.0</v>
      </c>
      <c r="K2586" s="57">
        <f t="array" ref="K2586">IF(F2586&lt;&gt;"",INDEX(tb_MainDatabase[ราคา],MATCH(F2586,tb_MainDatabase[Link],0)),"")*J2586</f>
        <v>1290</v>
      </c>
      <c r="L2586" s="65">
        <v>100.0</v>
      </c>
      <c r="M2586" s="57">
        <f t="shared" si="2"/>
        <v>1190</v>
      </c>
      <c r="N2586" s="75">
        <f t="shared" si="8"/>
        <v>2380</v>
      </c>
      <c r="O2586" s="77" t="s">
        <v>370</v>
      </c>
      <c r="P2586" s="78">
        <v>46198.0</v>
      </c>
      <c r="Q2586" s="80">
        <v>0.6986111111111111</v>
      </c>
      <c r="R2586" s="84" t="str">
        <f t="shared" si="9"/>
        <v>1782380716022759008</v>
      </c>
      <c r="S2586" s="84"/>
      <c r="T2586" s="48" t="s">
        <v>67</v>
      </c>
    </row>
    <row r="2587" ht="22.5" customHeight="1">
      <c r="A2587" s="41" t="s">
        <v>1297</v>
      </c>
      <c r="B2587" s="44">
        <v>46198.0</v>
      </c>
      <c r="C2587" s="46" t="s">
        <v>1192</v>
      </c>
      <c r="D2587" s="48" t="s">
        <v>3824</v>
      </c>
      <c r="E2587" s="51">
        <v>2.02600000001193E14</v>
      </c>
      <c r="F2587" s="53" t="s">
        <v>282</v>
      </c>
      <c r="G2587" s="108">
        <f t="array" ref="G2587">IF(F2587&lt;&gt;"",INDEX(tb_MainDatabase[Barcode],MATCH(F2587,tb_MainDatabase[Link],0)),"")</f>
        <v>8857128012165</v>
      </c>
      <c r="H2587" s="62" t="str">
        <f t="array" ref="H2587">IF(F2587&lt;&gt;"",INDEX(tb_MainDatabase[Grand],MATCH(F2587,tb_MainDatabase[Link],0)),"")</f>
        <v>EDP</v>
      </c>
      <c r="I2587" s="62" t="str">
        <f t="array" ref="I2587">IF(F2587&lt;&gt;"",INDEX(tb_MainDatabase[Size],MATCH(F2587,tb_MainDatabase[Link],0)),"")</f>
        <v>30 ml.</v>
      </c>
      <c r="J2587" s="65">
        <v>1.0</v>
      </c>
      <c r="K2587" s="57">
        <f t="array" ref="K2587">IF(F2587&lt;&gt;"",INDEX(tb_MainDatabase[ราคา],MATCH(F2587,tb_MainDatabase[Link],0)),"")*J2587</f>
        <v>1290</v>
      </c>
      <c r="L2587" s="65">
        <v>100.0</v>
      </c>
      <c r="M2587" s="57">
        <f t="shared" si="2"/>
        <v>1190</v>
      </c>
      <c r="N2587" s="75">
        <f t="shared" si="8"/>
        <v>0</v>
      </c>
      <c r="O2587" s="77"/>
      <c r="P2587" s="107"/>
      <c r="Q2587" s="80"/>
      <c r="R2587" s="84">
        <f t="shared" si="9"/>
        <v>0</v>
      </c>
      <c r="S2587" s="84"/>
      <c r="T2587" s="84"/>
    </row>
    <row r="2588" ht="22.5" customHeight="1">
      <c r="A2588" s="41" t="s">
        <v>1297</v>
      </c>
      <c r="B2588" s="44">
        <v>46198.0</v>
      </c>
      <c r="C2588" s="46" t="s">
        <v>1192</v>
      </c>
      <c r="D2588" s="48" t="s">
        <v>3824</v>
      </c>
      <c r="E2588" s="51">
        <v>2.02600000001193E14</v>
      </c>
      <c r="F2588" s="53" t="s">
        <v>146</v>
      </c>
      <c r="G2588" s="57">
        <f t="array" ref="G2588">IF(F2588&lt;&gt;"",INDEX(tb_MainDatabase[Barcode],MATCH(F2588,tb_MainDatabase[Link],0)),"")</f>
        <v>8857128012026</v>
      </c>
      <c r="H2588" s="62" t="str">
        <f t="array" ref="H2588">IF(F2588&lt;&gt;"",INDEX(tb_MainDatabase[Grand],MATCH(F2588,tb_MainDatabase[Link],0)),"")</f>
        <v>EDP</v>
      </c>
      <c r="I2588" s="62" t="str">
        <f t="array" ref="I2588">IF(F2588&lt;&gt;"",INDEX(tb_MainDatabase[Size],MATCH(F2588,tb_MainDatabase[Link],0)),"")</f>
        <v>10 ml.</v>
      </c>
      <c r="J2588" s="65">
        <v>1.0</v>
      </c>
      <c r="K2588" s="57">
        <f t="array" ref="K2588">IF(F2588&lt;&gt;"",INDEX(tb_MainDatabase[ราคา],MATCH(F2588,tb_MainDatabase[Link],0)),"")*J2588</f>
        <v>450</v>
      </c>
      <c r="L2588" s="65">
        <v>450.0</v>
      </c>
      <c r="M2588" s="57">
        <f t="shared" si="2"/>
        <v>0</v>
      </c>
      <c r="N2588" s="75">
        <f t="shared" si="8"/>
        <v>0</v>
      </c>
      <c r="O2588" s="77"/>
      <c r="P2588" s="107"/>
      <c r="Q2588" s="80"/>
      <c r="R2588" s="84">
        <f t="shared" si="9"/>
        <v>0</v>
      </c>
      <c r="S2588" s="84"/>
      <c r="T2588" s="84"/>
    </row>
    <row r="2589" ht="22.5" customHeight="1">
      <c r="A2589" s="41" t="s">
        <v>1297</v>
      </c>
      <c r="B2589" s="44">
        <v>46198.0</v>
      </c>
      <c r="C2589" s="46" t="s">
        <v>1192</v>
      </c>
      <c r="D2589" s="48" t="s">
        <v>3825</v>
      </c>
      <c r="E2589" s="51">
        <v>2.02600000001194E14</v>
      </c>
      <c r="F2589" s="53" t="s">
        <v>98</v>
      </c>
      <c r="G2589" s="57">
        <f t="array" ref="G2589">IF(F2589&lt;&gt;"",INDEX(tb_MainDatabase[Barcode],MATCH(F2589,tb_MainDatabase[Link],0)),"")</f>
        <v>8857128012027</v>
      </c>
      <c r="H2589" s="62" t="str">
        <f t="array" ref="H2589">IF(F2589&lt;&gt;"",INDEX(tb_MainDatabase[Grand],MATCH(F2589,tb_MainDatabase[Link],0)),"")</f>
        <v>EDP</v>
      </c>
      <c r="I2589" s="62" t="str">
        <f t="array" ref="I2589">IF(F2589&lt;&gt;"",INDEX(tb_MainDatabase[Size],MATCH(F2589,tb_MainDatabase[Link],0)),"")</f>
        <v>10 ml.</v>
      </c>
      <c r="J2589" s="65">
        <v>1.0</v>
      </c>
      <c r="K2589" s="57">
        <f t="array" ref="K2589">IF(F2589&lt;&gt;"",INDEX(tb_MainDatabase[ราคา],MATCH(F2589,tb_MainDatabase[Link],0)),"")*J2589</f>
        <v>450</v>
      </c>
      <c r="L2589" s="65">
        <v>50.0</v>
      </c>
      <c r="M2589" s="57">
        <f t="shared" si="2"/>
        <v>400</v>
      </c>
      <c r="N2589" s="75">
        <f t="shared" si="8"/>
        <v>400</v>
      </c>
      <c r="O2589" s="77" t="s">
        <v>370</v>
      </c>
      <c r="P2589" s="78">
        <v>46198.0</v>
      </c>
      <c r="Q2589" s="80">
        <v>0.7159722222222222</v>
      </c>
      <c r="R2589" s="84" t="str">
        <f t="shared" si="9"/>
        <v>1782382211732335866</v>
      </c>
      <c r="S2589" s="84"/>
      <c r="T2589" s="48" t="s">
        <v>67</v>
      </c>
    </row>
    <row r="2590" ht="22.5" customHeight="1">
      <c r="A2590" s="41" t="s">
        <v>1297</v>
      </c>
      <c r="B2590" s="44">
        <v>46198.0</v>
      </c>
      <c r="C2590" s="46" t="s">
        <v>1192</v>
      </c>
      <c r="D2590" s="48" t="s">
        <v>3826</v>
      </c>
      <c r="E2590" s="51">
        <v>2.02600000001195E14</v>
      </c>
      <c r="F2590" s="53" t="s">
        <v>94</v>
      </c>
      <c r="G2590" s="57">
        <f t="array" ref="G2590">IF(F2590&lt;&gt;"",INDEX(tb_MainDatabase[Barcode],MATCH(F2590,tb_MainDatabase[Link],0)),"")</f>
        <v>8857128012039</v>
      </c>
      <c r="H2590" s="62" t="str">
        <f t="array" ref="H2590">IF(F2590&lt;&gt;"",INDEX(tb_MainDatabase[Grand],MATCH(F2590,tb_MainDatabase[Link],0)),"")</f>
        <v>EDP</v>
      </c>
      <c r="I2590" s="62" t="str">
        <f t="array" ref="I2590">IF(F2590&lt;&gt;"",INDEX(tb_MainDatabase[Size],MATCH(F2590,tb_MainDatabase[Link],0)),"")</f>
        <v>10 ml.</v>
      </c>
      <c r="J2590" s="65">
        <v>1.0</v>
      </c>
      <c r="K2590" s="57">
        <f t="array" ref="K2590">IF(F2590&lt;&gt;"",INDEX(tb_MainDatabase[ราคา],MATCH(F2590,tb_MainDatabase[Link],0)),"")*J2590</f>
        <v>450</v>
      </c>
      <c r="L2590" s="65">
        <v>50.0</v>
      </c>
      <c r="M2590" s="57">
        <f t="shared" si="2"/>
        <v>400</v>
      </c>
      <c r="N2590" s="75">
        <f t="shared" si="8"/>
        <v>400</v>
      </c>
      <c r="O2590" s="77" t="s">
        <v>133</v>
      </c>
      <c r="P2590" s="78">
        <v>46198.0</v>
      </c>
      <c r="Q2590" s="80">
        <v>0.7215277777777778</v>
      </c>
      <c r="R2590" s="84" t="str">
        <f t="shared" si="9"/>
        <v>1782382780459909147</v>
      </c>
      <c r="S2590" s="84"/>
      <c r="T2590" s="48" t="s">
        <v>67</v>
      </c>
    </row>
    <row r="2591" ht="22.5" customHeight="1">
      <c r="A2591" s="41" t="s">
        <v>1297</v>
      </c>
      <c r="B2591" s="44">
        <v>46199.0</v>
      </c>
      <c r="C2591" s="46" t="s">
        <v>1667</v>
      </c>
      <c r="D2591" s="48" t="s">
        <v>3827</v>
      </c>
      <c r="E2591" s="51">
        <v>2.02600000001196E14</v>
      </c>
      <c r="F2591" s="53" t="s">
        <v>93</v>
      </c>
      <c r="G2591" s="57">
        <f t="array" ref="G2591">IF(F2591&lt;&gt;"",INDEX(tb_MainDatabase[Barcode],MATCH(F2591,tb_MainDatabase[Link],0)),"")</f>
        <v>8857128011171</v>
      </c>
      <c r="H2591" s="62" t="str">
        <f t="array" ref="H2591">IF(F2591&lt;&gt;"",INDEX(tb_MainDatabase[Grand],MATCH(F2591,tb_MainDatabase[Link],0)),"")</f>
        <v>EDP</v>
      </c>
      <c r="I2591" s="62" t="str">
        <f t="array" ref="I2591">IF(F2591&lt;&gt;"",INDEX(tb_MainDatabase[Size],MATCH(F2591,tb_MainDatabase[Link],0)),"")</f>
        <v>50 ml.</v>
      </c>
      <c r="J2591" s="65">
        <v>1.0</v>
      </c>
      <c r="K2591" s="57">
        <f t="array" ref="K2591">IF(F2591&lt;&gt;"",INDEX(tb_MainDatabase[ราคา],MATCH(F2591,tb_MainDatabase[Link],0)),"")*J2591</f>
        <v>1890</v>
      </c>
      <c r="L2591" s="65">
        <v>200.0</v>
      </c>
      <c r="M2591" s="57">
        <f t="shared" si="2"/>
        <v>1690</v>
      </c>
      <c r="N2591" s="75">
        <f t="shared" si="8"/>
        <v>1690</v>
      </c>
      <c r="O2591" s="77" t="s">
        <v>133</v>
      </c>
      <c r="P2591" s="78">
        <v>46199.0</v>
      </c>
      <c r="Q2591" s="80">
        <v>0.5208333333333334</v>
      </c>
      <c r="R2591" s="84" t="str">
        <f t="shared" si="9"/>
        <v>1782451801364335345</v>
      </c>
      <c r="S2591" s="84"/>
      <c r="T2591" s="48" t="s">
        <v>67</v>
      </c>
    </row>
    <row r="2592" ht="22.5" customHeight="1">
      <c r="A2592" s="41" t="s">
        <v>1297</v>
      </c>
      <c r="B2592" s="44">
        <v>46199.0</v>
      </c>
      <c r="C2592" s="46" t="s">
        <v>1667</v>
      </c>
      <c r="D2592" s="48" t="s">
        <v>3827</v>
      </c>
      <c r="E2592" s="51">
        <v>2.02600000001196E14</v>
      </c>
      <c r="F2592" s="53" t="s">
        <v>255</v>
      </c>
      <c r="G2592" s="57">
        <f t="array" ref="G2592">IF(F2592&lt;&gt;"",INDEX(tb_MainDatabase[Barcode],MATCH(F2592,tb_MainDatabase[Link],0)),"")</f>
        <v>8857128012047</v>
      </c>
      <c r="H2592" s="62" t="str">
        <f t="array" ref="H2592">IF(F2592&lt;&gt;"",INDEX(tb_MainDatabase[Grand],MATCH(F2592,tb_MainDatabase[Link],0)),"")</f>
        <v>EDP</v>
      </c>
      <c r="I2592" s="62" t="str">
        <f t="array" ref="I2592">IF(F2592&lt;&gt;"",INDEX(tb_MainDatabase[Size],MATCH(F2592,tb_MainDatabase[Link],0)),"")</f>
        <v>10 ml.</v>
      </c>
      <c r="J2592" s="65">
        <v>1.0</v>
      </c>
      <c r="K2592" s="57">
        <f t="array" ref="K2592">IF(F2592&lt;&gt;"",INDEX(tb_MainDatabase[ราคา],MATCH(F2592,tb_MainDatabase[Link],0)),"")*J2592</f>
        <v>450</v>
      </c>
      <c r="L2592" s="65">
        <v>450.0</v>
      </c>
      <c r="M2592" s="57">
        <f t="shared" si="2"/>
        <v>0</v>
      </c>
      <c r="N2592" s="75">
        <f t="shared" si="8"/>
        <v>0</v>
      </c>
      <c r="O2592" s="77"/>
      <c r="P2592" s="107"/>
      <c r="Q2592" s="80"/>
      <c r="R2592" s="84">
        <f t="shared" si="9"/>
        <v>0</v>
      </c>
      <c r="S2592" s="84"/>
      <c r="T2592" s="84"/>
    </row>
    <row r="2593" ht="22.5" customHeight="1">
      <c r="A2593" s="41" t="s">
        <v>1297</v>
      </c>
      <c r="B2593" s="44">
        <v>46199.0</v>
      </c>
      <c r="C2593" s="46" t="s">
        <v>1667</v>
      </c>
      <c r="D2593" s="48" t="s">
        <v>3828</v>
      </c>
      <c r="E2593" s="51">
        <v>2.02600000001197E14</v>
      </c>
      <c r="F2593" s="53" t="s">
        <v>1659</v>
      </c>
      <c r="G2593" s="108">
        <f t="array" ref="G2593">IF(F2593&lt;&gt;"",INDEX(tb_MainDatabase[Barcode],MATCH(F2593,tb_MainDatabase[Link],0)),"")</f>
        <v>8857128011584</v>
      </c>
      <c r="H2593" s="62" t="str">
        <f t="array" ref="H2593">IF(F2593&lt;&gt;"",INDEX(tb_MainDatabase[Grand],MATCH(F2593,tb_MainDatabase[Link],0)),"")</f>
        <v>EDP</v>
      </c>
      <c r="I2593" s="62" t="str">
        <f t="array" ref="I2593">IF(F2593&lt;&gt;"",INDEX(tb_MainDatabase[Size],MATCH(F2593,tb_MainDatabase[Link],0)),"")</f>
        <v>50 ml.</v>
      </c>
      <c r="J2593" s="65">
        <v>1.0</v>
      </c>
      <c r="K2593" s="57">
        <f t="array" ref="K2593">IF(F2593&lt;&gt;"",INDEX(tb_MainDatabase[ราคา],MATCH(F2593,tb_MainDatabase[Link],0)),"")*J2593</f>
        <v>1890</v>
      </c>
      <c r="L2593" s="65">
        <v>200.0</v>
      </c>
      <c r="M2593" s="57">
        <f t="shared" si="2"/>
        <v>1690</v>
      </c>
      <c r="N2593" s="75">
        <f t="shared" si="8"/>
        <v>1690</v>
      </c>
      <c r="O2593" s="77" t="s">
        <v>133</v>
      </c>
      <c r="P2593" s="78">
        <v>46199.0</v>
      </c>
      <c r="Q2593" s="80">
        <v>0.5638888888888889</v>
      </c>
      <c r="R2593" s="84" t="str">
        <f t="shared" si="9"/>
        <v>1782451921227418619</v>
      </c>
      <c r="S2593" s="84"/>
      <c r="T2593" s="48" t="s">
        <v>67</v>
      </c>
    </row>
    <row r="2594" ht="22.5" customHeight="1">
      <c r="A2594" s="41" t="s">
        <v>1297</v>
      </c>
      <c r="B2594" s="44">
        <v>46199.0</v>
      </c>
      <c r="C2594" s="46" t="s">
        <v>1667</v>
      </c>
      <c r="D2594" s="48" t="s">
        <v>3828</v>
      </c>
      <c r="E2594" s="51">
        <v>2.02600000001197E14</v>
      </c>
      <c r="F2594" s="53" t="s">
        <v>3638</v>
      </c>
      <c r="G2594" s="57">
        <f t="array" ref="G2594">IF(F2594&lt;&gt;"",INDEX(tb_MainDatabase[Barcode],MATCH(F2594,tb_MainDatabase[Link],0)),"")</f>
        <v>8857128012079</v>
      </c>
      <c r="H2594" s="62" t="str">
        <f t="array" ref="H2594">IF(F2594&lt;&gt;"",INDEX(tb_MainDatabase[Grand],MATCH(F2594,tb_MainDatabase[Link],0)),"")</f>
        <v>EDP</v>
      </c>
      <c r="I2594" s="62" t="str">
        <f t="array" ref="I2594">IF(F2594&lt;&gt;"",INDEX(tb_MainDatabase[Size],MATCH(F2594,tb_MainDatabase[Link],0)),"")</f>
        <v>10 ml.</v>
      </c>
      <c r="J2594" s="65">
        <v>1.0</v>
      </c>
      <c r="K2594" s="57">
        <f t="array" ref="K2594">IF(F2594&lt;&gt;"",INDEX(tb_MainDatabase[ราคา],MATCH(F2594,tb_MainDatabase[Link],0)),"")*J2594</f>
        <v>450</v>
      </c>
      <c r="L2594" s="65">
        <v>450.0</v>
      </c>
      <c r="M2594" s="57">
        <f t="shared" si="2"/>
        <v>0</v>
      </c>
      <c r="N2594" s="75">
        <f t="shared" si="8"/>
        <v>0</v>
      </c>
      <c r="O2594" s="77"/>
      <c r="P2594" s="107"/>
      <c r="Q2594" s="80"/>
      <c r="R2594" s="84">
        <f t="shared" si="9"/>
        <v>0</v>
      </c>
      <c r="S2594" s="84"/>
      <c r="T2594" s="84"/>
    </row>
    <row r="2595" ht="22.5" customHeight="1">
      <c r="A2595" s="41" t="s">
        <v>1297</v>
      </c>
      <c r="B2595" s="44">
        <v>46199.0</v>
      </c>
      <c r="C2595" s="46" t="s">
        <v>1667</v>
      </c>
      <c r="D2595" s="48" t="s">
        <v>3829</v>
      </c>
      <c r="E2595" s="51">
        <v>2.02600000001198E14</v>
      </c>
      <c r="F2595" s="53" t="s">
        <v>224</v>
      </c>
      <c r="G2595" s="57">
        <f t="array" ref="G2595">IF(F2595&lt;&gt;"",INDEX(tb_MainDatabase[Barcode],MATCH(F2595,tb_MainDatabase[Link],0)),"")</f>
        <v>8857128012053</v>
      </c>
      <c r="H2595" s="62" t="str">
        <f t="array" ref="H2595">IF(F2595&lt;&gt;"",INDEX(tb_MainDatabase[Grand],MATCH(F2595,tb_MainDatabase[Link],0)),"")</f>
        <v>EDP</v>
      </c>
      <c r="I2595" s="62" t="str">
        <f t="array" ref="I2595">IF(F2595&lt;&gt;"",INDEX(tb_MainDatabase[Size],MATCH(F2595,tb_MainDatabase[Link],0)),"")</f>
        <v>10 ml.</v>
      </c>
      <c r="J2595" s="65">
        <v>1.0</v>
      </c>
      <c r="K2595" s="57">
        <f t="array" ref="K2595">IF(F2595&lt;&gt;"",INDEX(tb_MainDatabase[ราคา],MATCH(F2595,tb_MainDatabase[Link],0)),"")*J2595</f>
        <v>450</v>
      </c>
      <c r="L2595" s="65">
        <v>50.0</v>
      </c>
      <c r="M2595" s="57">
        <f t="shared" si="2"/>
        <v>400</v>
      </c>
      <c r="N2595" s="75">
        <f t="shared" si="8"/>
        <v>400</v>
      </c>
      <c r="O2595" s="77" t="s">
        <v>133</v>
      </c>
      <c r="P2595" s="78">
        <v>46199.0</v>
      </c>
      <c r="Q2595" s="80">
        <v>0.5888888888888889</v>
      </c>
      <c r="R2595" s="84" t="str">
        <f t="shared" si="9"/>
        <v>1782457652484743078</v>
      </c>
      <c r="S2595" s="84"/>
      <c r="T2595" s="48" t="s">
        <v>67</v>
      </c>
    </row>
    <row r="2596" ht="22.5" customHeight="1">
      <c r="A2596" s="41" t="s">
        <v>1297</v>
      </c>
      <c r="B2596" s="44">
        <v>46199.0</v>
      </c>
      <c r="C2596" s="46" t="s">
        <v>1667</v>
      </c>
      <c r="D2596" s="48" t="s">
        <v>3830</v>
      </c>
      <c r="E2596" s="51">
        <v>2.02600000001199E14</v>
      </c>
      <c r="F2596" s="53" t="s">
        <v>102</v>
      </c>
      <c r="G2596" s="108">
        <f t="array" ref="G2596">IF(F2596&lt;&gt;"",INDEX(tb_MainDatabase[Barcode],MATCH(F2596,tb_MainDatabase[Link],0)),"")</f>
        <v>8857128012170</v>
      </c>
      <c r="H2596" s="62" t="str">
        <f t="array" ref="H2596">IF(F2596&lt;&gt;"",INDEX(tb_MainDatabase[Grand],MATCH(F2596,tb_MainDatabase[Link],0)),"")</f>
        <v>EDP</v>
      </c>
      <c r="I2596" s="62" t="str">
        <f t="array" ref="I2596">IF(F2596&lt;&gt;"",INDEX(tb_MainDatabase[Size],MATCH(F2596,tb_MainDatabase[Link],0)),"")</f>
        <v>10 ml.</v>
      </c>
      <c r="J2596" s="65">
        <v>1.0</v>
      </c>
      <c r="K2596" s="57">
        <f t="array" ref="K2596">IF(F2596&lt;&gt;"",INDEX(tb_MainDatabase[ราคา],MATCH(F2596,tb_MainDatabase[Link],0)),"")*J2596</f>
        <v>450</v>
      </c>
      <c r="L2596" s="65">
        <v>50.0</v>
      </c>
      <c r="M2596" s="57">
        <f t="shared" si="2"/>
        <v>400</v>
      </c>
      <c r="N2596" s="75">
        <f t="shared" si="8"/>
        <v>400</v>
      </c>
      <c r="O2596" s="77" t="s">
        <v>133</v>
      </c>
      <c r="P2596" s="78">
        <v>46199.0</v>
      </c>
      <c r="Q2596" s="80">
        <v>0.6104166666666667</v>
      </c>
      <c r="R2596" s="84" t="str">
        <f t="shared" si="9"/>
        <v>1782459501721527603</v>
      </c>
      <c r="S2596" s="84"/>
      <c r="T2596" s="48" t="s">
        <v>67</v>
      </c>
    </row>
    <row r="2597" ht="22.5" customHeight="1">
      <c r="A2597" s="41" t="s">
        <v>1297</v>
      </c>
      <c r="B2597" s="44">
        <v>46199.0</v>
      </c>
      <c r="C2597" s="46" t="s">
        <v>1667</v>
      </c>
      <c r="D2597" s="48" t="s">
        <v>3831</v>
      </c>
      <c r="E2597" s="51">
        <v>2.026000000012E14</v>
      </c>
      <c r="F2597" s="53" t="s">
        <v>81</v>
      </c>
      <c r="G2597" s="57">
        <f t="array" ref="G2597">IF(F2597&lt;&gt;"",INDEX(tb_MainDatabase[Barcode],MATCH(F2597,tb_MainDatabase[Link],0)),"")</f>
        <v>8857128011119</v>
      </c>
      <c r="H2597" s="62" t="str">
        <f t="array" ref="H2597">IF(F2597&lt;&gt;"",INDEX(tb_MainDatabase[Grand],MATCH(F2597,tb_MainDatabase[Link],0)),"")</f>
        <v>EDP</v>
      </c>
      <c r="I2597" s="62" t="str">
        <f t="array" ref="I2597">IF(F2597&lt;&gt;"",INDEX(tb_MainDatabase[Size],MATCH(F2597,tb_MainDatabase[Link],0)),"")</f>
        <v>50 ml.</v>
      </c>
      <c r="J2597" s="65">
        <v>1.0</v>
      </c>
      <c r="K2597" s="57">
        <f t="array" ref="K2597">IF(F2597&lt;&gt;"",INDEX(tb_MainDatabase[ราคา],MATCH(F2597,tb_MainDatabase[Link],0)),"")*J2597</f>
        <v>1890</v>
      </c>
      <c r="L2597" s="65">
        <v>200.0</v>
      </c>
      <c r="M2597" s="57">
        <f t="shared" si="2"/>
        <v>1690</v>
      </c>
      <c r="N2597" s="75">
        <f t="shared" si="8"/>
        <v>1690</v>
      </c>
      <c r="O2597" s="77" t="s">
        <v>370</v>
      </c>
      <c r="P2597" s="78">
        <v>46199.0</v>
      </c>
      <c r="Q2597" s="80">
        <v>0.6159722222222223</v>
      </c>
      <c r="R2597" s="84" t="str">
        <f t="shared" si="9"/>
        <v>1782460007837508444</v>
      </c>
      <c r="S2597" s="84"/>
      <c r="T2597" s="48" t="s">
        <v>67</v>
      </c>
    </row>
    <row r="2598" ht="22.5" customHeight="1">
      <c r="A2598" s="41" t="s">
        <v>1297</v>
      </c>
      <c r="B2598" s="44">
        <v>46199.0</v>
      </c>
      <c r="C2598" s="46" t="s">
        <v>1667</v>
      </c>
      <c r="D2598" s="48" t="s">
        <v>3831</v>
      </c>
      <c r="E2598" s="51">
        <v>2.026000000012E14</v>
      </c>
      <c r="F2598" s="53" t="s">
        <v>94</v>
      </c>
      <c r="G2598" s="57">
        <f t="array" ref="G2598">IF(F2598&lt;&gt;"",INDEX(tb_MainDatabase[Barcode],MATCH(F2598,tb_MainDatabase[Link],0)),"")</f>
        <v>8857128012039</v>
      </c>
      <c r="H2598" s="62" t="str">
        <f t="array" ref="H2598">IF(F2598&lt;&gt;"",INDEX(tb_MainDatabase[Grand],MATCH(F2598,tb_MainDatabase[Link],0)),"")</f>
        <v>EDP</v>
      </c>
      <c r="I2598" s="62" t="str">
        <f t="array" ref="I2598">IF(F2598&lt;&gt;"",INDEX(tb_MainDatabase[Size],MATCH(F2598,tb_MainDatabase[Link],0)),"")</f>
        <v>10 ml.</v>
      </c>
      <c r="J2598" s="65">
        <v>1.0</v>
      </c>
      <c r="K2598" s="57">
        <f t="array" ref="K2598">IF(F2598&lt;&gt;"",INDEX(tb_MainDatabase[ราคา],MATCH(F2598,tb_MainDatabase[Link],0)),"")*J2598</f>
        <v>450</v>
      </c>
      <c r="L2598" s="65">
        <v>450.0</v>
      </c>
      <c r="M2598" s="57">
        <f t="shared" si="2"/>
        <v>0</v>
      </c>
      <c r="N2598" s="75">
        <f t="shared" si="8"/>
        <v>0</v>
      </c>
      <c r="O2598" s="77"/>
      <c r="P2598" s="107"/>
      <c r="Q2598" s="80"/>
      <c r="R2598" s="84">
        <f t="shared" si="9"/>
        <v>0</v>
      </c>
      <c r="S2598" s="84"/>
      <c r="T2598" s="84"/>
    </row>
    <row r="2599" ht="22.5" customHeight="1">
      <c r="A2599" s="41" t="s">
        <v>1297</v>
      </c>
      <c r="B2599" s="44">
        <v>46199.0</v>
      </c>
      <c r="C2599" s="46" t="s">
        <v>1667</v>
      </c>
      <c r="D2599" s="48" t="s">
        <v>3832</v>
      </c>
      <c r="E2599" s="51">
        <v>2.02600000001201E14</v>
      </c>
      <c r="F2599" s="53" t="s">
        <v>195</v>
      </c>
      <c r="G2599" s="57">
        <f t="array" ref="G2599">IF(F2599&lt;&gt;"",INDEX(tb_MainDatabase[Barcode],MATCH(F2599,tb_MainDatabase[Link],0)),"")</f>
        <v>8857128011300</v>
      </c>
      <c r="H2599" s="62" t="str">
        <f t="array" ref="H2599">IF(F2599&lt;&gt;"",INDEX(tb_MainDatabase[Grand],MATCH(F2599,tb_MainDatabase[Link],0)),"")</f>
        <v>EDP</v>
      </c>
      <c r="I2599" s="62" t="str">
        <f t="array" ref="I2599">IF(F2599&lt;&gt;"",INDEX(tb_MainDatabase[Size],MATCH(F2599,tb_MainDatabase[Link],0)),"")</f>
        <v>50 ml.</v>
      </c>
      <c r="J2599" s="65">
        <v>1.0</v>
      </c>
      <c r="K2599" s="57">
        <f t="array" ref="K2599">IF(F2599&lt;&gt;"",INDEX(tb_MainDatabase[ราคา],MATCH(F2599,tb_MainDatabase[Link],0)),"")*J2599</f>
        <v>1890</v>
      </c>
      <c r="L2599" s="65">
        <v>200.0</v>
      </c>
      <c r="M2599" s="57">
        <f t="shared" si="2"/>
        <v>1690</v>
      </c>
      <c r="N2599" s="75">
        <f t="shared" si="8"/>
        <v>1690</v>
      </c>
      <c r="O2599" s="77" t="s">
        <v>133</v>
      </c>
      <c r="P2599" s="78">
        <v>46199.0</v>
      </c>
      <c r="Q2599" s="80">
        <v>0.65625</v>
      </c>
      <c r="R2599" s="84" t="str">
        <f t="shared" si="9"/>
        <v>1782463488815903524</v>
      </c>
      <c r="S2599" s="84"/>
      <c r="T2599" s="48" t="s">
        <v>67</v>
      </c>
    </row>
    <row r="2600" ht="22.5" customHeight="1">
      <c r="A2600" s="41" t="s">
        <v>1297</v>
      </c>
      <c r="B2600" s="44">
        <v>46199.0</v>
      </c>
      <c r="C2600" s="46" t="s">
        <v>1667</v>
      </c>
      <c r="D2600" s="48" t="s">
        <v>3832</v>
      </c>
      <c r="E2600" s="51">
        <v>2.02600000001201E14</v>
      </c>
      <c r="F2600" s="53" t="s">
        <v>77</v>
      </c>
      <c r="G2600" s="57">
        <f t="array" ref="G2600">IF(F2600&lt;&gt;"",INDEX(tb_MainDatabase[Barcode],MATCH(F2600,tb_MainDatabase[Link],0)),"")</f>
        <v>8857128012030</v>
      </c>
      <c r="H2600" s="62" t="str">
        <f t="array" ref="H2600">IF(F2600&lt;&gt;"",INDEX(tb_MainDatabase[Grand],MATCH(F2600,tb_MainDatabase[Link],0)),"")</f>
        <v>EDP</v>
      </c>
      <c r="I2600" s="62" t="str">
        <f t="array" ref="I2600">IF(F2600&lt;&gt;"",INDEX(tb_MainDatabase[Size],MATCH(F2600,tb_MainDatabase[Link],0)),"")</f>
        <v>10 ml.</v>
      </c>
      <c r="J2600" s="65">
        <v>1.0</v>
      </c>
      <c r="K2600" s="57">
        <f t="array" ref="K2600">IF(F2600&lt;&gt;"",INDEX(tb_MainDatabase[ราคา],MATCH(F2600,tb_MainDatabase[Link],0)),"")*J2600</f>
        <v>450</v>
      </c>
      <c r="L2600" s="65">
        <v>450.0</v>
      </c>
      <c r="M2600" s="57">
        <f t="shared" si="2"/>
        <v>0</v>
      </c>
      <c r="N2600" s="75">
        <f t="shared" si="8"/>
        <v>0</v>
      </c>
      <c r="O2600" s="77"/>
      <c r="P2600" s="107"/>
      <c r="Q2600" s="80"/>
      <c r="R2600" s="84">
        <f t="shared" si="9"/>
        <v>0</v>
      </c>
      <c r="S2600" s="84"/>
      <c r="T2600" s="84"/>
    </row>
    <row r="2601" ht="22.5" customHeight="1">
      <c r="A2601" s="41" t="s">
        <v>1297</v>
      </c>
      <c r="B2601" s="44">
        <v>46199.0</v>
      </c>
      <c r="C2601" s="46" t="s">
        <v>1667</v>
      </c>
      <c r="D2601" s="48" t="s">
        <v>3833</v>
      </c>
      <c r="E2601" s="51">
        <v>2.02600000001202E14</v>
      </c>
      <c r="F2601" s="53" t="s">
        <v>195</v>
      </c>
      <c r="G2601" s="57">
        <f t="array" ref="G2601">IF(F2601&lt;&gt;"",INDEX(tb_MainDatabase[Barcode],MATCH(F2601,tb_MainDatabase[Link],0)),"")</f>
        <v>8857128011300</v>
      </c>
      <c r="H2601" s="62" t="str">
        <f t="array" ref="H2601">IF(F2601&lt;&gt;"",INDEX(tb_MainDatabase[Grand],MATCH(F2601,tb_MainDatabase[Link],0)),"")</f>
        <v>EDP</v>
      </c>
      <c r="I2601" s="62" t="str">
        <f t="array" ref="I2601">IF(F2601&lt;&gt;"",INDEX(tb_MainDatabase[Size],MATCH(F2601,tb_MainDatabase[Link],0)),"")</f>
        <v>50 ml.</v>
      </c>
      <c r="J2601" s="65">
        <v>1.0</v>
      </c>
      <c r="K2601" s="57">
        <f t="array" ref="K2601">IF(F2601&lt;&gt;"",INDEX(tb_MainDatabase[ราคา],MATCH(F2601,tb_MainDatabase[Link],0)),"")*J2601</f>
        <v>1890</v>
      </c>
      <c r="L2601" s="65">
        <v>200.0</v>
      </c>
      <c r="M2601" s="57">
        <f t="shared" si="2"/>
        <v>1690</v>
      </c>
      <c r="N2601" s="75">
        <f t="shared" si="8"/>
        <v>1690</v>
      </c>
      <c r="O2601" s="77" t="s">
        <v>133</v>
      </c>
      <c r="P2601" s="78">
        <v>46199.0</v>
      </c>
      <c r="Q2601" s="80">
        <v>0.8229166666666666</v>
      </c>
      <c r="R2601" s="84" t="str">
        <f t="shared" si="9"/>
        <v>1782468712175427154</v>
      </c>
      <c r="S2601" s="84"/>
      <c r="T2601" s="48" t="s">
        <v>67</v>
      </c>
    </row>
    <row r="2602" ht="22.5" customHeight="1">
      <c r="A2602" s="41" t="s">
        <v>1297</v>
      </c>
      <c r="B2602" s="44">
        <v>46199.0</v>
      </c>
      <c r="C2602" s="46" t="s">
        <v>1667</v>
      </c>
      <c r="D2602" s="48" t="s">
        <v>3833</v>
      </c>
      <c r="E2602" s="51">
        <v>2.02600000001202E14</v>
      </c>
      <c r="F2602" s="53" t="s">
        <v>98</v>
      </c>
      <c r="G2602" s="57">
        <f t="array" ref="G2602">IF(F2602&lt;&gt;"",INDEX(tb_MainDatabase[Barcode],MATCH(F2602,tb_MainDatabase[Link],0)),"")</f>
        <v>8857128012027</v>
      </c>
      <c r="H2602" s="62" t="str">
        <f t="array" ref="H2602">IF(F2602&lt;&gt;"",INDEX(tb_MainDatabase[Grand],MATCH(F2602,tb_MainDatabase[Link],0)),"")</f>
        <v>EDP</v>
      </c>
      <c r="I2602" s="62" t="str">
        <f t="array" ref="I2602">IF(F2602&lt;&gt;"",INDEX(tb_MainDatabase[Size],MATCH(F2602,tb_MainDatabase[Link],0)),"")</f>
        <v>10 ml.</v>
      </c>
      <c r="J2602" s="65">
        <v>1.0</v>
      </c>
      <c r="K2602" s="57">
        <f t="array" ref="K2602">IF(F2602&lt;&gt;"",INDEX(tb_MainDatabase[ราคา],MATCH(F2602,tb_MainDatabase[Link],0)),"")*J2602</f>
        <v>450</v>
      </c>
      <c r="L2602" s="65">
        <v>450.0</v>
      </c>
      <c r="M2602" s="57">
        <f t="shared" si="2"/>
        <v>0</v>
      </c>
      <c r="N2602" s="75">
        <f t="shared" si="8"/>
        <v>0</v>
      </c>
      <c r="O2602" s="77"/>
      <c r="P2602" s="107"/>
      <c r="Q2602" s="80"/>
      <c r="R2602" s="84">
        <f t="shared" si="9"/>
        <v>0</v>
      </c>
      <c r="S2602" s="84"/>
      <c r="T2602" s="84"/>
    </row>
    <row r="2603" ht="22.5" customHeight="1">
      <c r="A2603" s="41" t="s">
        <v>1297</v>
      </c>
      <c r="B2603" s="44">
        <v>46200.0</v>
      </c>
      <c r="C2603" s="46" t="s">
        <v>3028</v>
      </c>
      <c r="D2603" s="48" t="s">
        <v>3834</v>
      </c>
      <c r="E2603" s="51">
        <v>2.02600000001203E14</v>
      </c>
      <c r="F2603" s="53" t="s">
        <v>81</v>
      </c>
      <c r="G2603" s="57">
        <f t="array" ref="G2603">IF(F2603&lt;&gt;"",INDEX(tb_MainDatabase[Barcode],MATCH(F2603,tb_MainDatabase[Link],0)),"")</f>
        <v>8857128011119</v>
      </c>
      <c r="H2603" s="62" t="str">
        <f t="array" ref="H2603">IF(F2603&lt;&gt;"",INDEX(tb_MainDatabase[Grand],MATCH(F2603,tb_MainDatabase[Link],0)),"")</f>
        <v>EDP</v>
      </c>
      <c r="I2603" s="62" t="str">
        <f t="array" ref="I2603">IF(F2603&lt;&gt;"",INDEX(tb_MainDatabase[Size],MATCH(F2603,tb_MainDatabase[Link],0)),"")</f>
        <v>50 ml.</v>
      </c>
      <c r="J2603" s="65">
        <v>1.0</v>
      </c>
      <c r="K2603" s="57">
        <f t="array" ref="K2603">IF(F2603&lt;&gt;"",INDEX(tb_MainDatabase[ราคา],MATCH(F2603,tb_MainDatabase[Link],0)),"")*J2603</f>
        <v>1890</v>
      </c>
      <c r="L2603" s="65">
        <v>200.0</v>
      </c>
      <c r="M2603" s="57">
        <f t="shared" si="2"/>
        <v>1690</v>
      </c>
      <c r="N2603" s="75">
        <f t="shared" si="8"/>
        <v>1690</v>
      </c>
      <c r="O2603" s="77" t="s">
        <v>370</v>
      </c>
      <c r="P2603" s="78">
        <v>46200.0</v>
      </c>
      <c r="Q2603" s="80">
        <v>0.5076388888888889</v>
      </c>
      <c r="R2603" s="84" t="str">
        <f t="shared" si="9"/>
        <v>1782537051148279624</v>
      </c>
      <c r="S2603" s="84"/>
      <c r="T2603" s="48" t="s">
        <v>67</v>
      </c>
    </row>
    <row r="2604" ht="22.5" customHeight="1">
      <c r="A2604" s="41" t="s">
        <v>1297</v>
      </c>
      <c r="B2604" s="44">
        <v>46200.0</v>
      </c>
      <c r="C2604" s="46" t="s">
        <v>3028</v>
      </c>
      <c r="D2604" s="48" t="s">
        <v>3834</v>
      </c>
      <c r="E2604" s="51">
        <v>2.02600000001203E14</v>
      </c>
      <c r="F2604" s="53" t="s">
        <v>94</v>
      </c>
      <c r="G2604" s="57">
        <f t="array" ref="G2604">IF(F2604&lt;&gt;"",INDEX(tb_MainDatabase[Barcode],MATCH(F2604,tb_MainDatabase[Link],0)),"")</f>
        <v>8857128012039</v>
      </c>
      <c r="H2604" s="62" t="str">
        <f t="array" ref="H2604">IF(F2604&lt;&gt;"",INDEX(tb_MainDatabase[Grand],MATCH(F2604,tb_MainDatabase[Link],0)),"")</f>
        <v>EDP</v>
      </c>
      <c r="I2604" s="62" t="str">
        <f t="array" ref="I2604">IF(F2604&lt;&gt;"",INDEX(tb_MainDatabase[Size],MATCH(F2604,tb_MainDatabase[Link],0)),"")</f>
        <v>10 ml.</v>
      </c>
      <c r="J2604" s="65">
        <v>1.0</v>
      </c>
      <c r="K2604" s="57">
        <f t="array" ref="K2604">IF(F2604&lt;&gt;"",INDEX(tb_MainDatabase[ราคา],MATCH(F2604,tb_MainDatabase[Link],0)),"")*J2604</f>
        <v>450</v>
      </c>
      <c r="L2604" s="65">
        <v>450.0</v>
      </c>
      <c r="M2604" s="57">
        <f t="shared" si="2"/>
        <v>0</v>
      </c>
      <c r="N2604" s="75">
        <f t="shared" si="8"/>
        <v>0</v>
      </c>
      <c r="O2604" s="77"/>
      <c r="P2604" s="107"/>
      <c r="Q2604" s="80"/>
      <c r="R2604" s="84">
        <f t="shared" si="9"/>
        <v>0</v>
      </c>
      <c r="S2604" s="84"/>
      <c r="T2604" s="84"/>
    </row>
    <row r="2605" ht="22.5" customHeight="1">
      <c r="A2605" s="41" t="s">
        <v>1297</v>
      </c>
      <c r="B2605" s="44">
        <v>46200.0</v>
      </c>
      <c r="C2605" s="46" t="s">
        <v>3028</v>
      </c>
      <c r="D2605" s="48" t="s">
        <v>3835</v>
      </c>
      <c r="E2605" s="51">
        <v>2.02600000001204E14</v>
      </c>
      <c r="F2605" s="53" t="s">
        <v>146</v>
      </c>
      <c r="G2605" s="57">
        <f t="array" ref="G2605">IF(F2605&lt;&gt;"",INDEX(tb_MainDatabase[Barcode],MATCH(F2605,tb_MainDatabase[Link],0)),"")</f>
        <v>8857128012026</v>
      </c>
      <c r="H2605" s="62" t="str">
        <f t="array" ref="H2605">IF(F2605&lt;&gt;"",INDEX(tb_MainDatabase[Grand],MATCH(F2605,tb_MainDatabase[Link],0)),"")</f>
        <v>EDP</v>
      </c>
      <c r="I2605" s="62" t="str">
        <f t="array" ref="I2605">IF(F2605&lt;&gt;"",INDEX(tb_MainDatabase[Size],MATCH(F2605,tb_MainDatabase[Link],0)),"")</f>
        <v>10 ml.</v>
      </c>
      <c r="J2605" s="65">
        <v>1.0</v>
      </c>
      <c r="K2605" s="57">
        <f t="array" ref="K2605">IF(F2605&lt;&gt;"",INDEX(tb_MainDatabase[ราคา],MATCH(F2605,tb_MainDatabase[Link],0)),"")*J2605</f>
        <v>450</v>
      </c>
      <c r="L2605" s="65">
        <v>50.0</v>
      </c>
      <c r="M2605" s="57">
        <f t="shared" si="2"/>
        <v>400</v>
      </c>
      <c r="N2605" s="75">
        <f t="shared" si="8"/>
        <v>400</v>
      </c>
      <c r="O2605" s="77" t="s">
        <v>60</v>
      </c>
      <c r="P2605" s="78">
        <v>46200.0</v>
      </c>
      <c r="Q2605" s="80">
        <v>0.5173611111111112</v>
      </c>
      <c r="R2605" s="84" t="str">
        <f t="shared" si="9"/>
        <v>1782537846592617318</v>
      </c>
      <c r="S2605" s="84"/>
      <c r="T2605" s="48" t="s">
        <v>67</v>
      </c>
    </row>
    <row r="2606" ht="22.5" customHeight="1">
      <c r="A2606" s="41" t="s">
        <v>1297</v>
      </c>
      <c r="B2606" s="44">
        <v>46200.0</v>
      </c>
      <c r="C2606" s="46" t="s">
        <v>3028</v>
      </c>
      <c r="D2606" s="48" t="s">
        <v>3836</v>
      </c>
      <c r="E2606" s="51">
        <v>2.02600000001205E14</v>
      </c>
      <c r="F2606" s="53" t="s">
        <v>120</v>
      </c>
      <c r="G2606" s="108">
        <f t="array" ref="G2606">IF(F2606&lt;&gt;"",INDEX(tb_MainDatabase[Barcode],MATCH(F2606,tb_MainDatabase[Link],0)),"")</f>
        <v>8857128012160</v>
      </c>
      <c r="H2606" s="62" t="str">
        <f t="array" ref="H2606">IF(F2606&lt;&gt;"",INDEX(tb_MainDatabase[Grand],MATCH(F2606,tb_MainDatabase[Link],0)),"")</f>
        <v>EDP</v>
      </c>
      <c r="I2606" s="62" t="str">
        <f t="array" ref="I2606">IF(F2606&lt;&gt;"",INDEX(tb_MainDatabase[Size],MATCH(F2606,tb_MainDatabase[Link],0)),"")</f>
        <v>10 ml.</v>
      </c>
      <c r="J2606" s="65">
        <v>1.0</v>
      </c>
      <c r="K2606" s="57">
        <f t="array" ref="K2606">IF(F2606&lt;&gt;"",INDEX(tb_MainDatabase[ราคา],MATCH(F2606,tb_MainDatabase[Link],0)),"")*J2606</f>
        <v>450</v>
      </c>
      <c r="L2606" s="65">
        <v>50.0</v>
      </c>
      <c r="M2606" s="57">
        <f t="shared" si="2"/>
        <v>400</v>
      </c>
      <c r="N2606" s="75">
        <f t="shared" si="8"/>
        <v>400</v>
      </c>
      <c r="O2606" s="77" t="s">
        <v>133</v>
      </c>
      <c r="P2606" s="78">
        <v>46200.0</v>
      </c>
      <c r="Q2606" s="80">
        <v>0.5354166666666667</v>
      </c>
      <c r="R2606" s="84" t="str">
        <f t="shared" si="9"/>
        <v>1782539490972751126</v>
      </c>
      <c r="S2606" s="84"/>
      <c r="T2606" s="48" t="s">
        <v>67</v>
      </c>
    </row>
    <row r="2607" ht="22.5" customHeight="1">
      <c r="A2607" s="41" t="s">
        <v>1297</v>
      </c>
      <c r="B2607" s="44">
        <v>46200.0</v>
      </c>
      <c r="C2607" s="46" t="s">
        <v>3028</v>
      </c>
      <c r="D2607" s="48" t="s">
        <v>3837</v>
      </c>
      <c r="E2607" s="51">
        <v>2.02600000001206E14</v>
      </c>
      <c r="F2607" s="53" t="s">
        <v>71</v>
      </c>
      <c r="G2607" s="57">
        <f t="array" ref="G2607">IF(F2607&lt;&gt;"",INDEX(tb_MainDatabase[Barcode],MATCH(F2607,tb_MainDatabase[Link],0)),"")</f>
        <v>8857128012010</v>
      </c>
      <c r="H2607" s="62" t="str">
        <f t="array" ref="H2607">IF(F2607&lt;&gt;"",INDEX(tb_MainDatabase[Grand],MATCH(F2607,tb_MainDatabase[Link],0)),"")</f>
        <v>EDP+</v>
      </c>
      <c r="I2607" s="62" t="str">
        <f t="array" ref="I2607">IF(F2607&lt;&gt;"",INDEX(tb_MainDatabase[Size],MATCH(F2607,tb_MainDatabase[Link],0)),"")</f>
        <v>30 ml.</v>
      </c>
      <c r="J2607" s="65">
        <v>1.0</v>
      </c>
      <c r="K2607" s="57">
        <f t="array" ref="K2607">IF(F2607&lt;&gt;"",INDEX(tb_MainDatabase[ราคา],MATCH(F2607,tb_MainDatabase[Link],0)),"")*J2607</f>
        <v>1890</v>
      </c>
      <c r="L2607" s="65">
        <v>100.0</v>
      </c>
      <c r="M2607" s="57">
        <f t="shared" si="2"/>
        <v>1790</v>
      </c>
      <c r="N2607" s="75">
        <f t="shared" si="8"/>
        <v>1790</v>
      </c>
      <c r="O2607" s="77" t="s">
        <v>370</v>
      </c>
      <c r="P2607" s="78">
        <v>46200.0</v>
      </c>
      <c r="Q2607" s="80">
        <v>0.6458333333333334</v>
      </c>
      <c r="R2607" s="84" t="str">
        <f t="shared" si="9"/>
        <v>1782549000801194318</v>
      </c>
      <c r="S2607" s="84"/>
      <c r="T2607" s="48" t="s">
        <v>61</v>
      </c>
    </row>
    <row r="2608" ht="22.5" customHeight="1">
      <c r="A2608" s="41" t="s">
        <v>1297</v>
      </c>
      <c r="B2608" s="44">
        <v>46200.0</v>
      </c>
      <c r="C2608" s="46" t="s">
        <v>3028</v>
      </c>
      <c r="D2608" s="48" t="s">
        <v>3837</v>
      </c>
      <c r="E2608" s="51">
        <v>2.02600000001206E14</v>
      </c>
      <c r="F2608" s="53" t="s">
        <v>280</v>
      </c>
      <c r="G2608" s="57">
        <f t="array" ref="G2608">IF(F2608&lt;&gt;"",INDEX(tb_MainDatabase[Barcode],MATCH(F2608,tb_MainDatabase[Link],0)),"")</f>
        <v>8857128012042</v>
      </c>
      <c r="H2608" s="62" t="str">
        <f t="array" ref="H2608">IF(F2608&lt;&gt;"",INDEX(tb_MainDatabase[Grand],MATCH(F2608,tb_MainDatabase[Link],0)),"")</f>
        <v>EDP</v>
      </c>
      <c r="I2608" s="62" t="str">
        <f t="array" ref="I2608">IF(F2608&lt;&gt;"",INDEX(tb_MainDatabase[Size],MATCH(F2608,tb_MainDatabase[Link],0)),"")</f>
        <v>10 ml.</v>
      </c>
      <c r="J2608" s="65">
        <v>1.0</v>
      </c>
      <c r="K2608" s="57">
        <f t="array" ref="K2608">IF(F2608&lt;&gt;"",INDEX(tb_MainDatabase[ราคา],MATCH(F2608,tb_MainDatabase[Link],0)),"")*J2608</f>
        <v>450</v>
      </c>
      <c r="L2608" s="65">
        <v>450.0</v>
      </c>
      <c r="M2608" s="57">
        <f t="shared" si="2"/>
        <v>0</v>
      </c>
      <c r="N2608" s="75">
        <f t="shared" si="8"/>
        <v>0</v>
      </c>
      <c r="O2608" s="77"/>
      <c r="P2608" s="107"/>
      <c r="Q2608" s="80"/>
      <c r="R2608" s="84">
        <f t="shared" si="9"/>
        <v>0</v>
      </c>
      <c r="S2608" s="84"/>
      <c r="T2608" s="84"/>
    </row>
    <row r="2609" ht="22.5" customHeight="1">
      <c r="A2609" s="41" t="s">
        <v>1297</v>
      </c>
      <c r="B2609" s="44">
        <v>46200.0</v>
      </c>
      <c r="C2609" s="46" t="s">
        <v>3028</v>
      </c>
      <c r="D2609" s="48" t="s">
        <v>3838</v>
      </c>
      <c r="E2609" s="51">
        <v>2.02600000001207E14</v>
      </c>
      <c r="F2609" s="53" t="s">
        <v>180</v>
      </c>
      <c r="G2609" s="57">
        <f t="array" ref="G2609">IF(F2609&lt;&gt;"",INDEX(tb_MainDatabase[Barcode],MATCH(F2609,tb_MainDatabase[Link],0)),"")</f>
        <v>8857128012108</v>
      </c>
      <c r="H2609" s="62" t="str">
        <f t="array" ref="H2609">IF(F2609&lt;&gt;"",INDEX(tb_MainDatabase[Grand],MATCH(F2609,tb_MainDatabase[Link],0)),"")</f>
        <v>EDP+</v>
      </c>
      <c r="I2609" s="62" t="str">
        <f t="array" ref="I2609">IF(F2609&lt;&gt;"",INDEX(tb_MainDatabase[Size],MATCH(F2609,tb_MainDatabase[Link],0)),"")</f>
        <v>10 ml.</v>
      </c>
      <c r="J2609" s="65">
        <v>1.0</v>
      </c>
      <c r="K2609" s="57">
        <f t="array" ref="K2609">IF(F2609&lt;&gt;"",INDEX(tb_MainDatabase[ราคา],MATCH(F2609,tb_MainDatabase[Link],0)),"")*J2609</f>
        <v>650</v>
      </c>
      <c r="L2609" s="65">
        <v>50.0</v>
      </c>
      <c r="M2609" s="57">
        <f t="shared" si="2"/>
        <v>600</v>
      </c>
      <c r="N2609" s="75">
        <f t="shared" si="8"/>
        <v>600</v>
      </c>
      <c r="O2609" s="77" t="s">
        <v>370</v>
      </c>
      <c r="P2609" s="78">
        <v>46200.0</v>
      </c>
      <c r="Q2609" s="80">
        <v>0.675</v>
      </c>
      <c r="R2609" s="84" t="str">
        <f t="shared" si="9"/>
        <v>1782551517801911466</v>
      </c>
      <c r="S2609" s="84"/>
      <c r="T2609" s="48" t="s">
        <v>67</v>
      </c>
    </row>
    <row r="2610" ht="22.5" customHeight="1">
      <c r="A2610" s="41" t="s">
        <v>1297</v>
      </c>
      <c r="B2610" s="44">
        <v>46200.0</v>
      </c>
      <c r="C2610" s="46" t="s">
        <v>3028</v>
      </c>
      <c r="D2610" s="48" t="s">
        <v>3839</v>
      </c>
      <c r="E2610" s="51">
        <v>2.02600000001208E14</v>
      </c>
      <c r="F2610" s="53" t="s">
        <v>141</v>
      </c>
      <c r="G2610" s="57">
        <f t="array" ref="G2610">IF(F2610&lt;&gt;"",INDEX(tb_MainDatabase[Barcode],MATCH(F2610,tb_MainDatabase[Link],0)),"")</f>
        <v>8857128012037</v>
      </c>
      <c r="H2610" s="62" t="str">
        <f t="array" ref="H2610">IF(F2610&lt;&gt;"",INDEX(tb_MainDatabase[Grand],MATCH(F2610,tb_MainDatabase[Link],0)),"")</f>
        <v>EDP</v>
      </c>
      <c r="I2610" s="62" t="str">
        <f t="array" ref="I2610">IF(F2610&lt;&gt;"",INDEX(tb_MainDatabase[Size],MATCH(F2610,tb_MainDatabase[Link],0)),"")</f>
        <v>10 ml.</v>
      </c>
      <c r="J2610" s="65">
        <v>1.0</v>
      </c>
      <c r="K2610" s="57">
        <f t="array" ref="K2610">IF(F2610&lt;&gt;"",INDEX(tb_MainDatabase[ราคา],MATCH(F2610,tb_MainDatabase[Link],0)),"")*J2610</f>
        <v>450</v>
      </c>
      <c r="L2610" s="65">
        <v>50.0</v>
      </c>
      <c r="M2610" s="57">
        <f t="shared" si="2"/>
        <v>400</v>
      </c>
      <c r="N2610" s="75">
        <f t="shared" si="8"/>
        <v>400</v>
      </c>
      <c r="O2610" s="77" t="s">
        <v>60</v>
      </c>
      <c r="P2610" s="78">
        <v>46200.0</v>
      </c>
      <c r="Q2610" s="80">
        <v>0.7277777777777777</v>
      </c>
      <c r="R2610" s="84" t="str">
        <f t="shared" si="9"/>
        <v>1782556112240928625</v>
      </c>
      <c r="S2610" s="84"/>
      <c r="T2610" s="48" t="s">
        <v>61</v>
      </c>
    </row>
    <row r="2611" ht="22.5" customHeight="1">
      <c r="A2611" s="41" t="s">
        <v>1297</v>
      </c>
      <c r="B2611" s="44">
        <v>46200.0</v>
      </c>
      <c r="C2611" s="46" t="s">
        <v>3028</v>
      </c>
      <c r="D2611" s="48" t="s">
        <v>3840</v>
      </c>
      <c r="E2611" s="51">
        <v>2.02600000001209E14</v>
      </c>
      <c r="F2611" s="53" t="s">
        <v>1092</v>
      </c>
      <c r="G2611" s="57">
        <f t="array" ref="G2611">IF(F2611&lt;&gt;"",INDEX(tb_MainDatabase[Barcode],MATCH(F2611,tb_MainDatabase[Link],0)),"")</f>
        <v>8857128012077</v>
      </c>
      <c r="H2611" s="62" t="str">
        <f t="array" ref="H2611">IF(F2611&lt;&gt;"",INDEX(tb_MainDatabase[Grand],MATCH(F2611,tb_MainDatabase[Link],0)),"")</f>
        <v>EDP</v>
      </c>
      <c r="I2611" s="62" t="str">
        <f t="array" ref="I2611">IF(F2611&lt;&gt;"",INDEX(tb_MainDatabase[Size],MATCH(F2611,tb_MainDatabase[Link],0)),"")</f>
        <v>10 ml.</v>
      </c>
      <c r="J2611" s="65">
        <v>1.0</v>
      </c>
      <c r="K2611" s="57">
        <f t="array" ref="K2611">IF(F2611&lt;&gt;"",INDEX(tb_MainDatabase[ราคา],MATCH(F2611,tb_MainDatabase[Link],0)),"")*J2611</f>
        <v>450</v>
      </c>
      <c r="L2611" s="65">
        <v>50.0</v>
      </c>
      <c r="M2611" s="57">
        <f t="shared" si="2"/>
        <v>400</v>
      </c>
      <c r="N2611" s="75">
        <f t="shared" si="8"/>
        <v>400</v>
      </c>
      <c r="O2611" s="77" t="s">
        <v>133</v>
      </c>
      <c r="P2611" s="78">
        <v>46200.0</v>
      </c>
      <c r="Q2611" s="80">
        <v>0.7402777777777778</v>
      </c>
      <c r="R2611" s="84" t="str">
        <f t="shared" si="9"/>
        <v>1782557148960163002</v>
      </c>
      <c r="S2611" s="84"/>
      <c r="T2611" s="48" t="s">
        <v>67</v>
      </c>
    </row>
    <row r="2612" ht="22.5" customHeight="1">
      <c r="A2612" s="41" t="s">
        <v>1297</v>
      </c>
      <c r="B2612" s="44">
        <v>46200.0</v>
      </c>
      <c r="C2612" s="46" t="s">
        <v>3028</v>
      </c>
      <c r="D2612" s="48" t="s">
        <v>3841</v>
      </c>
      <c r="E2612" s="51">
        <v>2.0260000000121E14</v>
      </c>
      <c r="F2612" s="53" t="s">
        <v>81</v>
      </c>
      <c r="G2612" s="57">
        <f t="array" ref="G2612">IF(F2612&lt;&gt;"",INDEX(tb_MainDatabase[Barcode],MATCH(F2612,tb_MainDatabase[Link],0)),"")</f>
        <v>8857128011119</v>
      </c>
      <c r="H2612" s="62" t="str">
        <f t="array" ref="H2612">IF(F2612&lt;&gt;"",INDEX(tb_MainDatabase[Grand],MATCH(F2612,tb_MainDatabase[Link],0)),"")</f>
        <v>EDP</v>
      </c>
      <c r="I2612" s="62" t="str">
        <f t="array" ref="I2612">IF(F2612&lt;&gt;"",INDEX(tb_MainDatabase[Size],MATCH(F2612,tb_MainDatabase[Link],0)),"")</f>
        <v>50 ml.</v>
      </c>
      <c r="J2612" s="65">
        <v>1.0</v>
      </c>
      <c r="K2612" s="57">
        <f t="array" ref="K2612">IF(F2612&lt;&gt;"",INDEX(tb_MainDatabase[ราคา],MATCH(F2612,tb_MainDatabase[Link],0)),"")*J2612</f>
        <v>1890</v>
      </c>
      <c r="L2612" s="65">
        <v>200.0</v>
      </c>
      <c r="M2612" s="57">
        <f t="shared" si="2"/>
        <v>1690</v>
      </c>
      <c r="N2612" s="75">
        <f t="shared" si="8"/>
        <v>1690</v>
      </c>
      <c r="O2612" s="77" t="s">
        <v>370</v>
      </c>
      <c r="P2612" s="78">
        <v>46200.0</v>
      </c>
      <c r="Q2612" s="80">
        <v>0.7736111111111111</v>
      </c>
      <c r="R2612" s="84" t="str">
        <f t="shared" si="9"/>
        <v>1782559936137117748</v>
      </c>
      <c r="S2612" s="84"/>
      <c r="T2612" s="48" t="s">
        <v>67</v>
      </c>
    </row>
    <row r="2613" ht="22.5" customHeight="1">
      <c r="A2613" s="41" t="s">
        <v>1297</v>
      </c>
      <c r="B2613" s="44">
        <v>46200.0</v>
      </c>
      <c r="C2613" s="46" t="s">
        <v>3028</v>
      </c>
      <c r="D2613" s="48" t="s">
        <v>3841</v>
      </c>
      <c r="E2613" s="51">
        <v>2.0260000000121E14</v>
      </c>
      <c r="F2613" s="53" t="s">
        <v>1728</v>
      </c>
      <c r="G2613" s="57">
        <f t="array" ref="G2613">IF(F2613&lt;&gt;"",INDEX(tb_MainDatabase[Barcode],MATCH(F2613,tb_MainDatabase[Link],0)),"")</f>
        <v>8857128012142</v>
      </c>
      <c r="H2613" s="62" t="str">
        <f t="array" ref="H2613">IF(F2613&lt;&gt;"",INDEX(tb_MainDatabase[Grand],MATCH(F2613,tb_MainDatabase[Link],0)),"")</f>
        <v>EDP</v>
      </c>
      <c r="I2613" s="62" t="str">
        <f t="array" ref="I2613">IF(F2613&lt;&gt;"",INDEX(tb_MainDatabase[Size],MATCH(F2613,tb_MainDatabase[Link],0)),"")</f>
        <v>10 ml.</v>
      </c>
      <c r="J2613" s="65">
        <v>1.0</v>
      </c>
      <c r="K2613" s="57">
        <f t="array" ref="K2613">IF(F2613&lt;&gt;"",INDEX(tb_MainDatabase[ราคา],MATCH(F2613,tb_MainDatabase[Link],0)),"")*J2613</f>
        <v>450</v>
      </c>
      <c r="L2613" s="65">
        <v>450.0</v>
      </c>
      <c r="M2613" s="57">
        <f t="shared" si="2"/>
        <v>0</v>
      </c>
      <c r="N2613" s="75">
        <f t="shared" si="8"/>
        <v>0</v>
      </c>
      <c r="O2613" s="77"/>
      <c r="P2613" s="107"/>
      <c r="Q2613" s="80"/>
      <c r="R2613" s="84">
        <f t="shared" si="9"/>
        <v>0</v>
      </c>
      <c r="S2613" s="84"/>
      <c r="T2613" s="84"/>
    </row>
    <row r="2614" ht="22.5" customHeight="1">
      <c r="A2614" s="41" t="s">
        <v>1297</v>
      </c>
      <c r="B2614" s="44">
        <v>46200.0</v>
      </c>
      <c r="C2614" s="46" t="s">
        <v>3028</v>
      </c>
      <c r="D2614" s="48" t="s">
        <v>3842</v>
      </c>
      <c r="E2614" s="51">
        <v>2.02600000001212E14</v>
      </c>
      <c r="F2614" s="53" t="s">
        <v>45</v>
      </c>
      <c r="G2614" s="57">
        <f t="array" ref="G2614">IF(F2614&lt;&gt;"",INDEX(tb_MainDatabase[Barcode],MATCH(F2614,tb_MainDatabase[Link],0)),"")</f>
        <v>8857128011850</v>
      </c>
      <c r="H2614" s="62" t="str">
        <f t="array" ref="H2614">IF(F2614&lt;&gt;"",INDEX(tb_MainDatabase[Grand],MATCH(F2614,tb_MainDatabase[Link],0)),"")</f>
        <v>EDP</v>
      </c>
      <c r="I2614" s="62" t="str">
        <f t="array" ref="I2614">IF(F2614&lt;&gt;"",INDEX(tb_MainDatabase[Size],MATCH(F2614,tb_MainDatabase[Link],0)),"")</f>
        <v>30 ml.</v>
      </c>
      <c r="J2614" s="65">
        <v>1.0</v>
      </c>
      <c r="K2614" s="57">
        <f t="array" ref="K2614">IF(F2614&lt;&gt;"",INDEX(tb_MainDatabase[ราคา],MATCH(F2614,tb_MainDatabase[Link],0)),"")*J2614</f>
        <v>1290</v>
      </c>
      <c r="L2614" s="65">
        <v>100.0</v>
      </c>
      <c r="M2614" s="57">
        <f t="shared" si="2"/>
        <v>1190</v>
      </c>
      <c r="N2614" s="75">
        <f t="shared" si="8"/>
        <v>1190</v>
      </c>
      <c r="O2614" s="77" t="s">
        <v>370</v>
      </c>
      <c r="P2614" s="78">
        <v>46200.0</v>
      </c>
      <c r="Q2614" s="80">
        <v>0.8152777777777778</v>
      </c>
      <c r="R2614" s="84" t="str">
        <f t="shared" si="9"/>
        <v>1782563649241686403</v>
      </c>
      <c r="S2614" s="84"/>
      <c r="T2614" s="48" t="s">
        <v>67</v>
      </c>
    </row>
    <row r="2615" ht="22.5" customHeight="1">
      <c r="A2615" s="41" t="s">
        <v>1297</v>
      </c>
      <c r="B2615" s="44">
        <v>46200.0</v>
      </c>
      <c r="C2615" s="46" t="s">
        <v>3028</v>
      </c>
      <c r="D2615" s="48" t="s">
        <v>3842</v>
      </c>
      <c r="E2615" s="51">
        <v>2.02600000001212E14</v>
      </c>
      <c r="F2615" s="53" t="s">
        <v>3796</v>
      </c>
      <c r="G2615" s="108">
        <f t="array" ref="G2615">IF(F2615&lt;&gt;"",INDEX(tb_MainDatabase[Barcode],MATCH(F2615,tb_MainDatabase[Link],0)),"")</f>
        <v>8857128012167</v>
      </c>
      <c r="H2615" s="62" t="str">
        <f t="array" ref="H2615">IF(F2615&lt;&gt;"",INDEX(tb_MainDatabase[Grand],MATCH(F2615,tb_MainDatabase[Link],0)),"")</f>
        <v>EDP</v>
      </c>
      <c r="I2615" s="62" t="str">
        <f t="array" ref="I2615">IF(F2615&lt;&gt;"",INDEX(tb_MainDatabase[Size],MATCH(F2615,tb_MainDatabase[Link],0)),"")</f>
        <v>4 ml.</v>
      </c>
      <c r="J2615" s="65">
        <v>1.0</v>
      </c>
      <c r="K2615" s="57">
        <f t="array" ref="K2615">IF(F2615&lt;&gt;"",INDEX(tb_MainDatabase[ราคา],MATCH(F2615,tb_MainDatabase[Link],0)),"")*J2615</f>
        <v>179</v>
      </c>
      <c r="L2615" s="65">
        <v>179.0</v>
      </c>
      <c r="M2615" s="57">
        <f t="shared" si="2"/>
        <v>0</v>
      </c>
      <c r="N2615" s="75">
        <f t="shared" si="8"/>
        <v>0</v>
      </c>
      <c r="O2615" s="77"/>
      <c r="P2615" s="78"/>
      <c r="Q2615" s="80"/>
      <c r="R2615" s="84">
        <f t="shared" si="9"/>
        <v>0</v>
      </c>
      <c r="S2615" s="84"/>
      <c r="T2615" s="84"/>
    </row>
    <row r="2616" ht="22.5" customHeight="1">
      <c r="A2616" s="41" t="s">
        <v>1297</v>
      </c>
      <c r="B2616" s="44">
        <v>46200.0</v>
      </c>
      <c r="C2616" s="46" t="s">
        <v>3028</v>
      </c>
      <c r="D2616" s="48" t="s">
        <v>3843</v>
      </c>
      <c r="E2616" s="51">
        <v>2.02600000001213E14</v>
      </c>
      <c r="F2616" s="53" t="s">
        <v>372</v>
      </c>
      <c r="G2616" s="57">
        <f t="array" ref="G2616">IF(F2616&lt;&gt;"",INDEX(tb_MainDatabase[Barcode],MATCH(F2616,tb_MainDatabase[Link],0)),"")</f>
        <v>8857128012032</v>
      </c>
      <c r="H2616" s="62" t="str">
        <f t="array" ref="H2616">IF(F2616&lt;&gt;"",INDEX(tb_MainDatabase[Grand],MATCH(F2616,tb_MainDatabase[Link],0)),"")</f>
        <v>EDP</v>
      </c>
      <c r="I2616" s="62" t="str">
        <f t="array" ref="I2616">IF(F2616&lt;&gt;"",INDEX(tb_MainDatabase[Size],MATCH(F2616,tb_MainDatabase[Link],0)),"")</f>
        <v>10 ml.</v>
      </c>
      <c r="J2616" s="65">
        <v>1.0</v>
      </c>
      <c r="K2616" s="57">
        <f t="array" ref="K2616">IF(F2616&lt;&gt;"",INDEX(tb_MainDatabase[ราคา],MATCH(F2616,tb_MainDatabase[Link],0)),"")*J2616</f>
        <v>450</v>
      </c>
      <c r="L2616" s="65">
        <v>50.0</v>
      </c>
      <c r="M2616" s="57">
        <f t="shared" si="2"/>
        <v>400</v>
      </c>
      <c r="N2616" s="75">
        <f t="shared" si="8"/>
        <v>400</v>
      </c>
      <c r="O2616" s="77" t="s">
        <v>133</v>
      </c>
      <c r="P2616" s="78">
        <v>46200.0</v>
      </c>
      <c r="Q2616" s="80">
        <v>0.8340277777777778</v>
      </c>
      <c r="R2616" s="84" t="str">
        <f t="shared" si="9"/>
        <v>1782565232911198233</v>
      </c>
      <c r="S2616" s="84"/>
      <c r="T2616" s="48" t="s">
        <v>67</v>
      </c>
    </row>
    <row r="2617" ht="22.5" customHeight="1">
      <c r="A2617" s="41" t="s">
        <v>1297</v>
      </c>
      <c r="B2617" s="44">
        <v>46200.0</v>
      </c>
      <c r="C2617" s="46" t="s">
        <v>3028</v>
      </c>
      <c r="D2617" s="48" t="s">
        <v>3844</v>
      </c>
      <c r="E2617" s="51">
        <v>2.02600000001214E14</v>
      </c>
      <c r="F2617" s="53" t="s">
        <v>847</v>
      </c>
      <c r="G2617" s="57">
        <f t="array" ref="G2617">IF(F2617&lt;&gt;"",INDEX(tb_MainDatabase[Barcode],MATCH(F2617,tb_MainDatabase[Link],0)),"")</f>
        <v>8857128011843</v>
      </c>
      <c r="H2617" s="62" t="str">
        <f t="array" ref="H2617">IF(F2617&lt;&gt;"",INDEX(tb_MainDatabase[Grand],MATCH(F2617,tb_MainDatabase[Link],0)),"")</f>
        <v>EDP</v>
      </c>
      <c r="I2617" s="62" t="str">
        <f t="array" ref="I2617">IF(F2617&lt;&gt;"",INDEX(tb_MainDatabase[Size],MATCH(F2617,tb_MainDatabase[Link],0)),"")</f>
        <v>30 ml.</v>
      </c>
      <c r="J2617" s="65">
        <v>1.0</v>
      </c>
      <c r="K2617" s="57">
        <f t="array" ref="K2617">IF(F2617&lt;&gt;"",INDEX(tb_MainDatabase[ราคา],MATCH(F2617,tb_MainDatabase[Link],0)),"")*J2617</f>
        <v>1290</v>
      </c>
      <c r="L2617" s="65">
        <v>100.0</v>
      </c>
      <c r="M2617" s="57">
        <f t="shared" si="2"/>
        <v>1190</v>
      </c>
      <c r="N2617" s="75">
        <f t="shared" si="8"/>
        <v>1190</v>
      </c>
      <c r="O2617" s="77" t="s">
        <v>370</v>
      </c>
      <c r="P2617" s="78">
        <v>46200.0</v>
      </c>
      <c r="Q2617" s="80">
        <v>0.8902777777777777</v>
      </c>
      <c r="R2617" s="84" t="str">
        <f t="shared" si="9"/>
        <v>1782569926287292834</v>
      </c>
      <c r="S2617" s="84"/>
      <c r="T2617" s="48" t="s">
        <v>67</v>
      </c>
    </row>
    <row r="2618" ht="22.5" customHeight="1">
      <c r="A2618" s="41" t="s">
        <v>1297</v>
      </c>
      <c r="B2618" s="44">
        <v>46200.0</v>
      </c>
      <c r="C2618" s="46" t="s">
        <v>3028</v>
      </c>
      <c r="D2618" s="48" t="s">
        <v>3844</v>
      </c>
      <c r="E2618" s="51">
        <v>2.02600000001214E14</v>
      </c>
      <c r="F2618" s="53" t="s">
        <v>1510</v>
      </c>
      <c r="G2618" s="57">
        <f t="array" ref="G2618">IF(F2618&lt;&gt;"",INDEX(tb_MainDatabase[Barcode],MATCH(F2618,tb_MainDatabase[Link],0)),"")</f>
        <v>8857128012063</v>
      </c>
      <c r="H2618" s="62" t="str">
        <f t="array" ref="H2618">IF(F2618&lt;&gt;"",INDEX(tb_MainDatabase[Grand],MATCH(F2618,tb_MainDatabase[Link],0)),"")</f>
        <v>EDP</v>
      </c>
      <c r="I2618" s="62" t="str">
        <f t="array" ref="I2618">IF(F2618&lt;&gt;"",INDEX(tb_MainDatabase[Size],MATCH(F2618,tb_MainDatabase[Link],0)),"")</f>
        <v>4 ml.</v>
      </c>
      <c r="J2618" s="65">
        <v>1.0</v>
      </c>
      <c r="K2618" s="57">
        <f t="array" ref="K2618">IF(F2618&lt;&gt;"",INDEX(tb_MainDatabase[ราคา],MATCH(F2618,tb_MainDatabase[Link],0)),"")*J2618</f>
        <v>179</v>
      </c>
      <c r="L2618" s="65">
        <v>179.0</v>
      </c>
      <c r="M2618" s="57">
        <f t="shared" si="2"/>
        <v>0</v>
      </c>
      <c r="N2618" s="75">
        <f t="shared" si="8"/>
        <v>0</v>
      </c>
      <c r="O2618" s="77"/>
      <c r="P2618" s="107"/>
      <c r="Q2618" s="80"/>
      <c r="R2618" s="84">
        <f t="shared" si="9"/>
        <v>0</v>
      </c>
      <c r="S2618" s="84"/>
      <c r="T2618" s="84"/>
    </row>
    <row r="2619" ht="22.5" customHeight="1">
      <c r="A2619" s="41" t="s">
        <v>1297</v>
      </c>
      <c r="B2619" s="44">
        <v>46201.0</v>
      </c>
      <c r="C2619" s="46" t="s">
        <v>3028</v>
      </c>
      <c r="D2619" s="48" t="s">
        <v>3845</v>
      </c>
      <c r="E2619" s="51">
        <v>2.02600000001215E14</v>
      </c>
      <c r="F2619" s="53" t="s">
        <v>269</v>
      </c>
      <c r="G2619" s="57">
        <f t="array" ref="G2619">IF(F2619&lt;&gt;"",INDEX(tb_MainDatabase[Barcode],MATCH(F2619,tb_MainDatabase[Link],0)),"")</f>
        <v>8857128012060</v>
      </c>
      <c r="H2619" s="62" t="str">
        <f t="array" ref="H2619">IF(F2619&lt;&gt;"",INDEX(tb_MainDatabase[Grand],MATCH(F2619,tb_MainDatabase[Link],0)),"")</f>
        <v>EDP</v>
      </c>
      <c r="I2619" s="62" t="str">
        <f t="array" ref="I2619">IF(F2619&lt;&gt;"",INDEX(tb_MainDatabase[Size],MATCH(F2619,tb_MainDatabase[Link],0)),"")</f>
        <v>10 ml.</v>
      </c>
      <c r="J2619" s="65">
        <v>1.0</v>
      </c>
      <c r="K2619" s="57">
        <f t="array" ref="K2619">IF(F2619&lt;&gt;"",INDEX(tb_MainDatabase[ราคา],MATCH(F2619,tb_MainDatabase[Link],0)),"")*J2619</f>
        <v>450</v>
      </c>
      <c r="L2619" s="65">
        <v>50.0</v>
      </c>
      <c r="M2619" s="57">
        <f t="shared" si="2"/>
        <v>400</v>
      </c>
      <c r="N2619" s="75">
        <f t="shared" si="8"/>
        <v>400</v>
      </c>
      <c r="O2619" s="77" t="s">
        <v>370</v>
      </c>
      <c r="P2619" s="78">
        <v>46201.0</v>
      </c>
      <c r="Q2619" s="80">
        <v>0.46944444444444444</v>
      </c>
      <c r="R2619" s="84" t="str">
        <f t="shared" si="9"/>
        <v>1782620137015457638</v>
      </c>
      <c r="S2619" s="84"/>
      <c r="T2619" s="48" t="s">
        <v>67</v>
      </c>
    </row>
    <row r="2620" ht="22.5" customHeight="1">
      <c r="A2620" s="41" t="s">
        <v>1297</v>
      </c>
      <c r="B2620" s="44">
        <v>46201.0</v>
      </c>
      <c r="C2620" s="46" t="s">
        <v>3028</v>
      </c>
      <c r="D2620" s="48" t="s">
        <v>3846</v>
      </c>
      <c r="E2620" s="51">
        <v>2.02600000001216E14</v>
      </c>
      <c r="F2620" s="53" t="s">
        <v>102</v>
      </c>
      <c r="G2620" s="108">
        <f t="array" ref="G2620">IF(F2620&lt;&gt;"",INDEX(tb_MainDatabase[Barcode],MATCH(F2620,tb_MainDatabase[Link],0)),"")</f>
        <v>8857128012170</v>
      </c>
      <c r="H2620" s="62" t="str">
        <f t="array" ref="H2620">IF(F2620&lt;&gt;"",INDEX(tb_MainDatabase[Grand],MATCH(F2620,tb_MainDatabase[Link],0)),"")</f>
        <v>EDP</v>
      </c>
      <c r="I2620" s="62" t="str">
        <f t="array" ref="I2620">IF(F2620&lt;&gt;"",INDEX(tb_MainDatabase[Size],MATCH(F2620,tb_MainDatabase[Link],0)),"")</f>
        <v>10 ml.</v>
      </c>
      <c r="J2620" s="65">
        <v>1.0</v>
      </c>
      <c r="K2620" s="57">
        <f t="array" ref="K2620">IF(F2620&lt;&gt;"",INDEX(tb_MainDatabase[ราคา],MATCH(F2620,tb_MainDatabase[Link],0)),"")*J2620</f>
        <v>450</v>
      </c>
      <c r="L2620" s="65">
        <v>50.0</v>
      </c>
      <c r="M2620" s="57">
        <f t="shared" si="2"/>
        <v>400</v>
      </c>
      <c r="N2620" s="75">
        <f t="shared" si="8"/>
        <v>800</v>
      </c>
      <c r="O2620" s="77" t="s">
        <v>60</v>
      </c>
      <c r="P2620" s="78">
        <v>46201.0</v>
      </c>
      <c r="Q2620" s="80">
        <v>0.5138888888888888</v>
      </c>
      <c r="R2620" s="84" t="str">
        <f t="shared" si="9"/>
        <v>1782624009695200663</v>
      </c>
      <c r="S2620" s="84"/>
      <c r="T2620" s="48" t="s">
        <v>61</v>
      </c>
    </row>
    <row r="2621" ht="22.5" customHeight="1">
      <c r="A2621" s="41" t="s">
        <v>1297</v>
      </c>
      <c r="B2621" s="44">
        <v>46201.0</v>
      </c>
      <c r="C2621" s="46" t="s">
        <v>3028</v>
      </c>
      <c r="D2621" s="48" t="s">
        <v>3846</v>
      </c>
      <c r="E2621" s="51">
        <v>2.02600000001216E14</v>
      </c>
      <c r="F2621" s="53" t="s">
        <v>94</v>
      </c>
      <c r="G2621" s="57">
        <f t="array" ref="G2621">IF(F2621&lt;&gt;"",INDEX(tb_MainDatabase[Barcode],MATCH(F2621,tb_MainDatabase[Link],0)),"")</f>
        <v>8857128012039</v>
      </c>
      <c r="H2621" s="62" t="str">
        <f t="array" ref="H2621">IF(F2621&lt;&gt;"",INDEX(tb_MainDatabase[Grand],MATCH(F2621,tb_MainDatabase[Link],0)),"")</f>
        <v>EDP</v>
      </c>
      <c r="I2621" s="62" t="str">
        <f t="array" ref="I2621">IF(F2621&lt;&gt;"",INDEX(tb_MainDatabase[Size],MATCH(F2621,tb_MainDatabase[Link],0)),"")</f>
        <v>10 ml.</v>
      </c>
      <c r="J2621" s="65">
        <v>1.0</v>
      </c>
      <c r="K2621" s="57">
        <f t="array" ref="K2621">IF(F2621&lt;&gt;"",INDEX(tb_MainDatabase[ราคา],MATCH(F2621,tb_MainDatabase[Link],0)),"")*J2621</f>
        <v>450</v>
      </c>
      <c r="L2621" s="65">
        <v>50.0</v>
      </c>
      <c r="M2621" s="57">
        <f t="shared" si="2"/>
        <v>400</v>
      </c>
      <c r="N2621" s="75">
        <f t="shared" si="8"/>
        <v>0</v>
      </c>
      <c r="O2621" s="77"/>
      <c r="P2621" s="107"/>
      <c r="Q2621" s="80"/>
      <c r="R2621" s="84">
        <f t="shared" si="9"/>
        <v>0</v>
      </c>
      <c r="S2621" s="84"/>
      <c r="T2621" s="84"/>
    </row>
    <row r="2622" ht="22.5" customHeight="1">
      <c r="A2622" s="41" t="s">
        <v>1297</v>
      </c>
      <c r="B2622" s="44">
        <v>46201.0</v>
      </c>
      <c r="C2622" s="46" t="s">
        <v>3028</v>
      </c>
      <c r="D2622" s="48" t="s">
        <v>3847</v>
      </c>
      <c r="E2622" s="51">
        <v>2.02600000001217E14</v>
      </c>
      <c r="F2622" s="53" t="s">
        <v>309</v>
      </c>
      <c r="G2622" s="57">
        <f t="array" ref="G2622">IF(F2622&lt;&gt;"",INDEX(tb_MainDatabase[Barcode],MATCH(F2622,tb_MainDatabase[Link],0)),"")</f>
        <v>8857128012007</v>
      </c>
      <c r="H2622" s="62" t="str">
        <f t="array" ref="H2622">IF(F2622&lt;&gt;"",INDEX(tb_MainDatabase[Grand],MATCH(F2622,tb_MainDatabase[Link],0)),"")</f>
        <v>EDP+</v>
      </c>
      <c r="I2622" s="62" t="str">
        <f t="array" ref="I2622">IF(F2622&lt;&gt;"",INDEX(tb_MainDatabase[Size],MATCH(F2622,tb_MainDatabase[Link],0)),"")</f>
        <v>30 ml.</v>
      </c>
      <c r="J2622" s="65">
        <v>1.0</v>
      </c>
      <c r="K2622" s="57">
        <f t="array" ref="K2622">IF(F2622&lt;&gt;"",INDEX(tb_MainDatabase[ราคา],MATCH(F2622,tb_MainDatabase[Link],0)),"")*J2622</f>
        <v>1890</v>
      </c>
      <c r="L2622" s="65">
        <v>100.0</v>
      </c>
      <c r="M2622" s="57">
        <f t="shared" si="2"/>
        <v>1790</v>
      </c>
      <c r="N2622" s="75">
        <f t="shared" si="8"/>
        <v>1790</v>
      </c>
      <c r="O2622" s="77" t="s">
        <v>60</v>
      </c>
      <c r="P2622" s="78">
        <v>46201.0</v>
      </c>
      <c r="Q2622" s="80">
        <v>0.5458333333333333</v>
      </c>
      <c r="R2622" s="84" t="str">
        <f t="shared" si="9"/>
        <v>1782626698339535315</v>
      </c>
      <c r="S2622" s="84"/>
      <c r="T2622" s="48" t="s">
        <v>61</v>
      </c>
    </row>
    <row r="2623" ht="22.5" customHeight="1">
      <c r="A2623" s="41" t="s">
        <v>1297</v>
      </c>
      <c r="B2623" s="44">
        <v>46201.0</v>
      </c>
      <c r="C2623" s="46" t="s">
        <v>3028</v>
      </c>
      <c r="D2623" s="48" t="s">
        <v>3847</v>
      </c>
      <c r="E2623" s="51">
        <v>2.02600000001217E14</v>
      </c>
      <c r="F2623" s="53" t="s">
        <v>386</v>
      </c>
      <c r="G2623" s="57">
        <f t="array" ref="G2623">IF(F2623&lt;&gt;"",INDEX(tb_MainDatabase[Barcode],MATCH(F2623,tb_MainDatabase[Link],0)),"")</f>
        <v>8857128012070</v>
      </c>
      <c r="H2623" s="62" t="str">
        <f t="array" ref="H2623">IF(F2623&lt;&gt;"",INDEX(tb_MainDatabase[Grand],MATCH(F2623,tb_MainDatabase[Link],0)),"")</f>
        <v>EDP</v>
      </c>
      <c r="I2623" s="62" t="str">
        <f t="array" ref="I2623">IF(F2623&lt;&gt;"",INDEX(tb_MainDatabase[Size],MATCH(F2623,tb_MainDatabase[Link],0)),"")</f>
        <v>10 ml.</v>
      </c>
      <c r="J2623" s="65">
        <v>1.0</v>
      </c>
      <c r="K2623" s="57">
        <f t="array" ref="K2623">IF(F2623&lt;&gt;"",INDEX(tb_MainDatabase[ราคา],MATCH(F2623,tb_MainDatabase[Link],0)),"")*J2623</f>
        <v>450</v>
      </c>
      <c r="L2623" s="65">
        <v>450.0</v>
      </c>
      <c r="M2623" s="57">
        <f t="shared" si="2"/>
        <v>0</v>
      </c>
      <c r="N2623" s="75">
        <f t="shared" si="8"/>
        <v>0</v>
      </c>
      <c r="O2623" s="77"/>
      <c r="P2623" s="107"/>
      <c r="Q2623" s="80"/>
      <c r="R2623" s="84">
        <f t="shared" si="9"/>
        <v>0</v>
      </c>
      <c r="S2623" s="84"/>
      <c r="T2623" s="84"/>
    </row>
    <row r="2624" ht="22.5" customHeight="1">
      <c r="A2624" s="41" t="s">
        <v>1297</v>
      </c>
      <c r="B2624" s="44">
        <v>46201.0</v>
      </c>
      <c r="C2624" s="46" t="s">
        <v>3028</v>
      </c>
      <c r="D2624" s="48" t="s">
        <v>3848</v>
      </c>
      <c r="E2624" s="51">
        <v>2.02600000001218E14</v>
      </c>
      <c r="F2624" s="53" t="s">
        <v>94</v>
      </c>
      <c r="G2624" s="57">
        <f t="array" ref="G2624">IF(F2624&lt;&gt;"",INDEX(tb_MainDatabase[Barcode],MATCH(F2624,tb_MainDatabase[Link],0)),"")</f>
        <v>8857128012039</v>
      </c>
      <c r="H2624" s="62" t="str">
        <f t="array" ref="H2624">IF(F2624&lt;&gt;"",INDEX(tb_MainDatabase[Grand],MATCH(F2624,tb_MainDatabase[Link],0)),"")</f>
        <v>EDP</v>
      </c>
      <c r="I2624" s="62" t="str">
        <f t="array" ref="I2624">IF(F2624&lt;&gt;"",INDEX(tb_MainDatabase[Size],MATCH(F2624,tb_MainDatabase[Link],0)),"")</f>
        <v>10 ml.</v>
      </c>
      <c r="J2624" s="65">
        <v>1.0</v>
      </c>
      <c r="K2624" s="57">
        <f t="array" ref="K2624">IF(F2624&lt;&gt;"",INDEX(tb_MainDatabase[ราคา],MATCH(F2624,tb_MainDatabase[Link],0)),"")*J2624</f>
        <v>450</v>
      </c>
      <c r="L2624" s="65">
        <v>50.0</v>
      </c>
      <c r="M2624" s="57">
        <f t="shared" si="2"/>
        <v>400</v>
      </c>
      <c r="N2624" s="75">
        <f t="shared" si="8"/>
        <v>400</v>
      </c>
      <c r="O2624" s="77" t="s">
        <v>370</v>
      </c>
      <c r="P2624" s="78">
        <v>46201.0</v>
      </c>
      <c r="Q2624" s="80">
        <v>0.6104166666666667</v>
      </c>
      <c r="R2624" s="84" t="str">
        <f t="shared" si="9"/>
        <v>1782632302165817777</v>
      </c>
      <c r="S2624" s="84"/>
      <c r="T2624" s="48" t="s">
        <v>61</v>
      </c>
    </row>
    <row r="2625" ht="22.5" customHeight="1">
      <c r="A2625" s="41" t="s">
        <v>1297</v>
      </c>
      <c r="B2625" s="44">
        <v>46201.0</v>
      </c>
      <c r="C2625" s="46" t="s">
        <v>3028</v>
      </c>
      <c r="D2625" s="48" t="s">
        <v>3849</v>
      </c>
      <c r="E2625" s="51">
        <v>2.02600000001219E14</v>
      </c>
      <c r="F2625" s="53" t="s">
        <v>210</v>
      </c>
      <c r="G2625" s="57">
        <f t="array" ref="G2625">IF(F2625&lt;&gt;"",INDEX(tb_MainDatabase[Barcode],MATCH(F2625,tb_MainDatabase[Link],0)),"")</f>
        <v>8857128012101</v>
      </c>
      <c r="H2625" s="62" t="str">
        <f t="array" ref="H2625">IF(F2625&lt;&gt;"",INDEX(tb_MainDatabase[Grand],MATCH(F2625,tb_MainDatabase[Link],0)),"")</f>
        <v>EDP+</v>
      </c>
      <c r="I2625" s="62" t="str">
        <f t="array" ref="I2625">IF(F2625&lt;&gt;"",INDEX(tb_MainDatabase[Size],MATCH(F2625,tb_MainDatabase[Link],0)),"")</f>
        <v>10 ml.</v>
      </c>
      <c r="J2625" s="65">
        <v>1.0</v>
      </c>
      <c r="K2625" s="57">
        <f t="array" ref="K2625">IF(F2625&lt;&gt;"",INDEX(tb_MainDatabase[ราคา],MATCH(F2625,tb_MainDatabase[Link],0)),"")*J2625</f>
        <v>650</v>
      </c>
      <c r="L2625" s="65">
        <v>50.0</v>
      </c>
      <c r="M2625" s="57">
        <f t="shared" si="2"/>
        <v>600</v>
      </c>
      <c r="N2625" s="75">
        <f t="shared" si="8"/>
        <v>600</v>
      </c>
      <c r="O2625" s="77" t="s">
        <v>370</v>
      </c>
      <c r="P2625" s="78">
        <v>46201.0</v>
      </c>
      <c r="Q2625" s="80">
        <v>0.6298611111111111</v>
      </c>
      <c r="R2625" s="84" t="str">
        <f t="shared" si="9"/>
        <v>1782634046753553359</v>
      </c>
      <c r="S2625" s="84"/>
      <c r="T2625" s="48" t="s">
        <v>67</v>
      </c>
    </row>
    <row r="2626" ht="22.5" customHeight="1">
      <c r="A2626" s="41" t="s">
        <v>1297</v>
      </c>
      <c r="B2626" s="44">
        <v>46201.0</v>
      </c>
      <c r="C2626" s="46" t="s">
        <v>3028</v>
      </c>
      <c r="D2626" s="48" t="s">
        <v>3850</v>
      </c>
      <c r="E2626" s="51">
        <v>2.0260000000122E14</v>
      </c>
      <c r="F2626" s="53" t="s">
        <v>264</v>
      </c>
      <c r="G2626" s="57">
        <f t="array" ref="G2626">IF(F2626&lt;&gt;"",INDEX(tb_MainDatabase[Barcode],MATCH(F2626,tb_MainDatabase[Link],0)),"")</f>
        <v>8857128011874</v>
      </c>
      <c r="H2626" s="62" t="str">
        <f t="array" ref="H2626">IF(F2626&lt;&gt;"",INDEX(tb_MainDatabase[Grand],MATCH(F2626,tb_MainDatabase[Link],0)),"")</f>
        <v>EDP</v>
      </c>
      <c r="I2626" s="62" t="str">
        <f t="array" ref="I2626">IF(F2626&lt;&gt;"",INDEX(tb_MainDatabase[Size],MATCH(F2626,tb_MainDatabase[Link],0)),"")</f>
        <v>30 ml.</v>
      </c>
      <c r="J2626" s="65">
        <v>1.0</v>
      </c>
      <c r="K2626" s="57">
        <f t="array" ref="K2626">IF(F2626&lt;&gt;"",INDEX(tb_MainDatabase[ราคา],MATCH(F2626,tb_MainDatabase[Link],0)),"")*J2626</f>
        <v>1290</v>
      </c>
      <c r="L2626" s="65">
        <v>100.0</v>
      </c>
      <c r="M2626" s="57">
        <f t="shared" si="2"/>
        <v>1190</v>
      </c>
      <c r="N2626" s="75">
        <f t="shared" si="8"/>
        <v>1190</v>
      </c>
      <c r="O2626" s="77" t="s">
        <v>370</v>
      </c>
      <c r="P2626" s="78">
        <v>46201.0</v>
      </c>
      <c r="Q2626" s="80">
        <v>0.7604166666666666</v>
      </c>
      <c r="R2626" s="84" t="str">
        <f t="shared" si="9"/>
        <v>1782645281006470544</v>
      </c>
      <c r="S2626" s="84"/>
      <c r="T2626" s="48" t="s">
        <v>61</v>
      </c>
    </row>
    <row r="2627" ht="22.5" customHeight="1">
      <c r="A2627" s="41" t="s">
        <v>1297</v>
      </c>
      <c r="B2627" s="44">
        <v>46201.0</v>
      </c>
      <c r="C2627" s="46" t="s">
        <v>3028</v>
      </c>
      <c r="D2627" s="48" t="s">
        <v>3850</v>
      </c>
      <c r="E2627" s="51">
        <v>2.0260000000122E14</v>
      </c>
      <c r="F2627" s="53" t="s">
        <v>859</v>
      </c>
      <c r="G2627" s="57">
        <f t="array" ref="G2627">IF(F2627&lt;&gt;"",INDEX(tb_MainDatabase[Barcode],MATCH(F2627,tb_MainDatabase[Link],0)),"")</f>
        <v>8857128012044</v>
      </c>
      <c r="H2627" s="62" t="str">
        <f t="array" ref="H2627">IF(F2627&lt;&gt;"",INDEX(tb_MainDatabase[Grand],MATCH(F2627,tb_MainDatabase[Link],0)),"")</f>
        <v>EDP</v>
      </c>
      <c r="I2627" s="62" t="str">
        <f t="array" ref="I2627">IF(F2627&lt;&gt;"",INDEX(tb_MainDatabase[Size],MATCH(F2627,tb_MainDatabase[Link],0)),"")</f>
        <v>4 ml.</v>
      </c>
      <c r="J2627" s="65">
        <v>1.0</v>
      </c>
      <c r="K2627" s="57">
        <f t="array" ref="K2627">IF(F2627&lt;&gt;"",INDEX(tb_MainDatabase[ราคา],MATCH(F2627,tb_MainDatabase[Link],0)),"")*J2627</f>
        <v>179</v>
      </c>
      <c r="L2627" s="65">
        <v>179.0</v>
      </c>
      <c r="M2627" s="57">
        <f t="shared" si="2"/>
        <v>0</v>
      </c>
      <c r="N2627" s="75">
        <f t="shared" si="8"/>
        <v>0</v>
      </c>
      <c r="O2627" s="77"/>
      <c r="P2627" s="107"/>
      <c r="Q2627" s="80"/>
      <c r="R2627" s="84">
        <f t="shared" si="9"/>
        <v>0</v>
      </c>
      <c r="S2627" s="84"/>
      <c r="T2627" s="84"/>
    </row>
    <row r="2628" ht="22.5" customHeight="1">
      <c r="A2628" s="41" t="s">
        <v>1297</v>
      </c>
      <c r="B2628" s="44">
        <v>46201.0</v>
      </c>
      <c r="C2628" s="46" t="s">
        <v>3028</v>
      </c>
      <c r="D2628" s="48" t="s">
        <v>3851</v>
      </c>
      <c r="E2628" s="51">
        <v>2.02600000001221E14</v>
      </c>
      <c r="F2628" s="53" t="s">
        <v>81</v>
      </c>
      <c r="G2628" s="57">
        <f t="array" ref="G2628">IF(F2628&lt;&gt;"",INDEX(tb_MainDatabase[Barcode],MATCH(F2628,tb_MainDatabase[Link],0)),"")</f>
        <v>8857128011119</v>
      </c>
      <c r="H2628" s="62" t="str">
        <f t="array" ref="H2628">IF(F2628&lt;&gt;"",INDEX(tb_MainDatabase[Grand],MATCH(F2628,tb_MainDatabase[Link],0)),"")</f>
        <v>EDP</v>
      </c>
      <c r="I2628" s="62" t="str">
        <f t="array" ref="I2628">IF(F2628&lt;&gt;"",INDEX(tb_MainDatabase[Size],MATCH(F2628,tb_MainDatabase[Link],0)),"")</f>
        <v>50 ml.</v>
      </c>
      <c r="J2628" s="65">
        <v>1.0</v>
      </c>
      <c r="K2628" s="57">
        <f t="array" ref="K2628">IF(F2628&lt;&gt;"",INDEX(tb_MainDatabase[ราคา],MATCH(F2628,tb_MainDatabase[Link],0)),"")*J2628</f>
        <v>1890</v>
      </c>
      <c r="L2628" s="65">
        <v>200.0</v>
      </c>
      <c r="M2628" s="57">
        <f t="shared" si="2"/>
        <v>1690</v>
      </c>
      <c r="N2628" s="75">
        <f t="shared" si="8"/>
        <v>1690</v>
      </c>
      <c r="O2628" s="77" t="s">
        <v>370</v>
      </c>
      <c r="P2628" s="78">
        <v>46201.0</v>
      </c>
      <c r="Q2628" s="80">
        <v>0.8180555555555555</v>
      </c>
      <c r="R2628" s="84" t="str">
        <f t="shared" si="9"/>
        <v>1782650221521144835</v>
      </c>
      <c r="S2628" s="84"/>
      <c r="T2628" s="48" t="s">
        <v>61</v>
      </c>
    </row>
    <row r="2629" ht="22.5" customHeight="1">
      <c r="A2629" s="41" t="s">
        <v>1297</v>
      </c>
      <c r="B2629" s="44">
        <v>46201.0</v>
      </c>
      <c r="C2629" s="46" t="s">
        <v>3028</v>
      </c>
      <c r="D2629" s="48" t="s">
        <v>3851</v>
      </c>
      <c r="E2629" s="51">
        <v>2.02600000001221E14</v>
      </c>
      <c r="F2629" s="53" t="s">
        <v>280</v>
      </c>
      <c r="G2629" s="57">
        <f t="array" ref="G2629">IF(F2629&lt;&gt;"",INDEX(tb_MainDatabase[Barcode],MATCH(F2629,tb_MainDatabase[Link],0)),"")</f>
        <v>8857128012042</v>
      </c>
      <c r="H2629" s="62" t="str">
        <f t="array" ref="H2629">IF(F2629&lt;&gt;"",INDEX(tb_MainDatabase[Grand],MATCH(F2629,tb_MainDatabase[Link],0)),"")</f>
        <v>EDP</v>
      </c>
      <c r="I2629" s="62" t="str">
        <f t="array" ref="I2629">IF(F2629&lt;&gt;"",INDEX(tb_MainDatabase[Size],MATCH(F2629,tb_MainDatabase[Link],0)),"")</f>
        <v>10 ml.</v>
      </c>
      <c r="J2629" s="65">
        <v>1.0</v>
      </c>
      <c r="K2629" s="57">
        <f t="array" ref="K2629">IF(F2629&lt;&gt;"",INDEX(tb_MainDatabase[ราคา],MATCH(F2629,tb_MainDatabase[Link],0)),"")*J2629</f>
        <v>450</v>
      </c>
      <c r="L2629" s="65">
        <v>450.0</v>
      </c>
      <c r="M2629" s="57">
        <f t="shared" si="2"/>
        <v>0</v>
      </c>
      <c r="N2629" s="75">
        <f t="shared" si="8"/>
        <v>0</v>
      </c>
      <c r="O2629" s="77"/>
      <c r="P2629" s="78"/>
      <c r="Q2629" s="80"/>
      <c r="R2629" s="84">
        <f t="shared" si="9"/>
        <v>0</v>
      </c>
      <c r="S2629" s="84"/>
      <c r="T2629" s="84"/>
    </row>
    <row r="2630" ht="22.5" customHeight="1">
      <c r="A2630" s="41" t="s">
        <v>1297</v>
      </c>
      <c r="B2630" s="44">
        <v>46202.0</v>
      </c>
      <c r="C2630" s="46" t="s">
        <v>1192</v>
      </c>
      <c r="D2630" s="48" t="s">
        <v>3852</v>
      </c>
      <c r="E2630" s="51">
        <v>2.02600000001222E14</v>
      </c>
      <c r="F2630" s="53" t="s">
        <v>45</v>
      </c>
      <c r="G2630" s="57">
        <f t="array" ref="G2630">IF(F2630&lt;&gt;"",INDEX(tb_MainDatabase[Barcode],MATCH(F2630,tb_MainDatabase[Link],0)),"")</f>
        <v>8857128011850</v>
      </c>
      <c r="H2630" s="62" t="str">
        <f t="array" ref="H2630">IF(F2630&lt;&gt;"",INDEX(tb_MainDatabase[Grand],MATCH(F2630,tb_MainDatabase[Link],0)),"")</f>
        <v>EDP</v>
      </c>
      <c r="I2630" s="62" t="str">
        <f t="array" ref="I2630">IF(F2630&lt;&gt;"",INDEX(tb_MainDatabase[Size],MATCH(F2630,tb_MainDatabase[Link],0)),"")</f>
        <v>30 ml.</v>
      </c>
      <c r="J2630" s="65">
        <v>1.0</v>
      </c>
      <c r="K2630" s="57">
        <f t="array" ref="K2630">IF(F2630&lt;&gt;"",INDEX(tb_MainDatabase[ราคา],MATCH(F2630,tb_MainDatabase[Link],0)),"")*J2630</f>
        <v>1290</v>
      </c>
      <c r="L2630" s="65">
        <v>100.0</v>
      </c>
      <c r="M2630" s="57">
        <f t="shared" si="2"/>
        <v>1190</v>
      </c>
      <c r="N2630" s="75">
        <f t="shared" si="8"/>
        <v>2380</v>
      </c>
      <c r="O2630" s="77" t="s">
        <v>133</v>
      </c>
      <c r="P2630" s="78">
        <v>46202.0</v>
      </c>
      <c r="Q2630" s="80">
        <v>0.48055555555555557</v>
      </c>
      <c r="R2630" s="84" t="str">
        <f t="shared" si="9"/>
        <v>1782707475949458309</v>
      </c>
      <c r="S2630" s="84"/>
      <c r="T2630" s="48" t="s">
        <v>67</v>
      </c>
    </row>
    <row r="2631" ht="22.5" customHeight="1">
      <c r="A2631" s="41" t="s">
        <v>1297</v>
      </c>
      <c r="B2631" s="44">
        <v>46202.0</v>
      </c>
      <c r="C2631" s="46" t="s">
        <v>1192</v>
      </c>
      <c r="D2631" s="48" t="s">
        <v>3852</v>
      </c>
      <c r="E2631" s="51">
        <v>2.02600000001222E14</v>
      </c>
      <c r="F2631" s="53" t="s">
        <v>266</v>
      </c>
      <c r="G2631" s="108">
        <f t="array" ref="G2631">IF(F2631&lt;&gt;"",INDEX(tb_MainDatabase[Barcode],MATCH(F2631,tb_MainDatabase[Link],0)),"")</f>
        <v>8857128012169</v>
      </c>
      <c r="H2631" s="62" t="str">
        <f t="array" ref="H2631">IF(F2631&lt;&gt;"",INDEX(tb_MainDatabase[Grand],MATCH(F2631,tb_MainDatabase[Link],0)),"")</f>
        <v>EDP</v>
      </c>
      <c r="I2631" s="62" t="str">
        <f t="array" ref="I2631">IF(F2631&lt;&gt;"",INDEX(tb_MainDatabase[Size],MATCH(F2631,tb_MainDatabase[Link],0)),"")</f>
        <v>30 ml.</v>
      </c>
      <c r="J2631" s="65">
        <v>1.0</v>
      </c>
      <c r="K2631" s="57">
        <f t="array" ref="K2631">IF(F2631&lt;&gt;"",INDEX(tb_MainDatabase[ราคา],MATCH(F2631,tb_MainDatabase[Link],0)),"")*J2631</f>
        <v>1290</v>
      </c>
      <c r="L2631" s="65">
        <v>100.0</v>
      </c>
      <c r="M2631" s="57">
        <f t="shared" si="2"/>
        <v>1190</v>
      </c>
      <c r="N2631" s="75">
        <f t="shared" si="8"/>
        <v>0</v>
      </c>
      <c r="O2631" s="77"/>
      <c r="P2631" s="107"/>
      <c r="Q2631" s="80"/>
      <c r="R2631" s="84">
        <f t="shared" si="9"/>
        <v>0</v>
      </c>
      <c r="S2631" s="84"/>
      <c r="T2631" s="84"/>
    </row>
    <row r="2632" ht="22.5" customHeight="1">
      <c r="A2632" s="41" t="s">
        <v>1297</v>
      </c>
      <c r="B2632" s="44">
        <v>46202.0</v>
      </c>
      <c r="C2632" s="46" t="s">
        <v>1192</v>
      </c>
      <c r="D2632" s="48" t="s">
        <v>3852</v>
      </c>
      <c r="E2632" s="51">
        <v>2.02600000001222E14</v>
      </c>
      <c r="F2632" s="53" t="s">
        <v>3638</v>
      </c>
      <c r="G2632" s="57">
        <f t="array" ref="G2632">IF(F2632&lt;&gt;"",INDEX(tb_MainDatabase[Barcode],MATCH(F2632,tb_MainDatabase[Link],0)),"")</f>
        <v>8857128012079</v>
      </c>
      <c r="H2632" s="62" t="str">
        <f t="array" ref="H2632">IF(F2632&lt;&gt;"",INDEX(tb_MainDatabase[Grand],MATCH(F2632,tb_MainDatabase[Link],0)),"")</f>
        <v>EDP</v>
      </c>
      <c r="I2632" s="62" t="str">
        <f t="array" ref="I2632">IF(F2632&lt;&gt;"",INDEX(tb_MainDatabase[Size],MATCH(F2632,tb_MainDatabase[Link],0)),"")</f>
        <v>10 ml.</v>
      </c>
      <c r="J2632" s="65">
        <v>1.0</v>
      </c>
      <c r="K2632" s="57">
        <f t="array" ref="K2632">IF(F2632&lt;&gt;"",INDEX(tb_MainDatabase[ราคา],MATCH(F2632,tb_MainDatabase[Link],0)),"")*J2632</f>
        <v>450</v>
      </c>
      <c r="L2632" s="65">
        <v>450.0</v>
      </c>
      <c r="M2632" s="57">
        <f t="shared" si="2"/>
        <v>0</v>
      </c>
      <c r="N2632" s="75">
        <f t="shared" si="8"/>
        <v>0</v>
      </c>
      <c r="O2632" s="77"/>
      <c r="P2632" s="107"/>
      <c r="Q2632" s="80"/>
      <c r="R2632" s="84">
        <f t="shared" si="9"/>
        <v>0</v>
      </c>
      <c r="S2632" s="84"/>
      <c r="T2632" s="84"/>
    </row>
    <row r="2633" ht="22.5" customHeight="1">
      <c r="A2633" s="41" t="s">
        <v>1297</v>
      </c>
      <c r="B2633" s="44">
        <v>46202.0</v>
      </c>
      <c r="C2633" s="46" t="s">
        <v>1192</v>
      </c>
      <c r="D2633" s="48" t="s">
        <v>3853</v>
      </c>
      <c r="E2633" s="51">
        <v>2.02600000001223E14</v>
      </c>
      <c r="F2633" s="53" t="s">
        <v>81</v>
      </c>
      <c r="G2633" s="57">
        <f t="array" ref="G2633">IF(F2633&lt;&gt;"",INDEX(tb_MainDatabase[Barcode],MATCH(F2633,tb_MainDatabase[Link],0)),"")</f>
        <v>8857128011119</v>
      </c>
      <c r="H2633" s="62" t="str">
        <f t="array" ref="H2633">IF(F2633&lt;&gt;"",INDEX(tb_MainDatabase[Grand],MATCH(F2633,tb_MainDatabase[Link],0)),"")</f>
        <v>EDP</v>
      </c>
      <c r="I2633" s="62" t="str">
        <f t="array" ref="I2633">IF(F2633&lt;&gt;"",INDEX(tb_MainDatabase[Size],MATCH(F2633,tb_MainDatabase[Link],0)),"")</f>
        <v>50 ml.</v>
      </c>
      <c r="J2633" s="65">
        <v>1.0</v>
      </c>
      <c r="K2633" s="57">
        <f t="array" ref="K2633">IF(F2633&lt;&gt;"",INDEX(tb_MainDatabase[ราคา],MATCH(F2633,tb_MainDatabase[Link],0)),"")*J2633</f>
        <v>1890</v>
      </c>
      <c r="L2633" s="65">
        <v>200.0</v>
      </c>
      <c r="M2633" s="57">
        <f t="shared" si="2"/>
        <v>1690</v>
      </c>
      <c r="N2633" s="75">
        <f t="shared" si="8"/>
        <v>1690</v>
      </c>
      <c r="O2633" s="77" t="s">
        <v>60</v>
      </c>
      <c r="P2633" s="78">
        <v>46202.0</v>
      </c>
      <c r="Q2633" s="80">
        <v>0.55625</v>
      </c>
      <c r="R2633" s="84" t="str">
        <f t="shared" si="9"/>
        <v>1782714044499689477</v>
      </c>
      <c r="S2633" s="84"/>
      <c r="T2633" s="48" t="s">
        <v>61</v>
      </c>
    </row>
    <row r="2634" ht="22.5" customHeight="1">
      <c r="A2634" s="41" t="s">
        <v>1297</v>
      </c>
      <c r="B2634" s="44">
        <v>46202.0</v>
      </c>
      <c r="C2634" s="46" t="s">
        <v>1192</v>
      </c>
      <c r="D2634" s="48" t="s">
        <v>3853</v>
      </c>
      <c r="E2634" s="51">
        <v>2.02600000001223E14</v>
      </c>
      <c r="F2634" s="53" t="s">
        <v>141</v>
      </c>
      <c r="G2634" s="57">
        <f t="array" ref="G2634">IF(F2634&lt;&gt;"",INDEX(tb_MainDatabase[Barcode],MATCH(F2634,tb_MainDatabase[Link],0)),"")</f>
        <v>8857128012037</v>
      </c>
      <c r="H2634" s="62" t="str">
        <f t="array" ref="H2634">IF(F2634&lt;&gt;"",INDEX(tb_MainDatabase[Grand],MATCH(F2634,tb_MainDatabase[Link],0)),"")</f>
        <v>EDP</v>
      </c>
      <c r="I2634" s="62" t="str">
        <f t="array" ref="I2634">IF(F2634&lt;&gt;"",INDEX(tb_MainDatabase[Size],MATCH(F2634,tb_MainDatabase[Link],0)),"")</f>
        <v>10 ml.</v>
      </c>
      <c r="J2634" s="65">
        <v>1.0</v>
      </c>
      <c r="K2634" s="57">
        <f t="array" ref="K2634">IF(F2634&lt;&gt;"",INDEX(tb_MainDatabase[ราคา],MATCH(F2634,tb_MainDatabase[Link],0)),"")*J2634</f>
        <v>450</v>
      </c>
      <c r="L2634" s="65">
        <v>450.0</v>
      </c>
      <c r="M2634" s="57">
        <f t="shared" si="2"/>
        <v>0</v>
      </c>
      <c r="N2634" s="75">
        <f t="shared" si="8"/>
        <v>0</v>
      </c>
      <c r="O2634" s="77"/>
      <c r="P2634" s="107"/>
      <c r="Q2634" s="80"/>
      <c r="R2634" s="84">
        <f t="shared" si="9"/>
        <v>0</v>
      </c>
      <c r="S2634" s="84"/>
      <c r="T2634" s="84"/>
    </row>
    <row r="2635" ht="22.5" customHeight="1">
      <c r="A2635" s="41" t="s">
        <v>1297</v>
      </c>
      <c r="B2635" s="44">
        <v>46202.0</v>
      </c>
      <c r="C2635" s="46" t="s">
        <v>1192</v>
      </c>
      <c r="D2635" s="48" t="s">
        <v>3854</v>
      </c>
      <c r="E2635" s="51">
        <v>2.02600000001224E14</v>
      </c>
      <c r="F2635" s="53" t="s">
        <v>45</v>
      </c>
      <c r="G2635" s="57">
        <f t="array" ref="G2635">IF(F2635&lt;&gt;"",INDEX(tb_MainDatabase[Barcode],MATCH(F2635,tb_MainDatabase[Link],0)),"")</f>
        <v>8857128011850</v>
      </c>
      <c r="H2635" s="62" t="str">
        <f t="array" ref="H2635">IF(F2635&lt;&gt;"",INDEX(tb_MainDatabase[Grand],MATCH(F2635,tb_MainDatabase[Link],0)),"")</f>
        <v>EDP</v>
      </c>
      <c r="I2635" s="62" t="str">
        <f t="array" ref="I2635">IF(F2635&lt;&gt;"",INDEX(tb_MainDatabase[Size],MATCH(F2635,tb_MainDatabase[Link],0)),"")</f>
        <v>30 ml.</v>
      </c>
      <c r="J2635" s="65">
        <v>1.0</v>
      </c>
      <c r="K2635" s="57">
        <f t="array" ref="K2635">IF(F2635&lt;&gt;"",INDEX(tb_MainDatabase[ราคา],MATCH(F2635,tb_MainDatabase[Link],0)),"")*J2635</f>
        <v>1290</v>
      </c>
      <c r="L2635" s="65">
        <v>100.0</v>
      </c>
      <c r="M2635" s="57">
        <f t="shared" si="2"/>
        <v>1190</v>
      </c>
      <c r="N2635" s="75">
        <f t="shared" si="8"/>
        <v>2380</v>
      </c>
      <c r="O2635" s="77" t="s">
        <v>133</v>
      </c>
      <c r="P2635" s="78">
        <v>46202.0</v>
      </c>
      <c r="Q2635" s="80">
        <v>0.6104166666666667</v>
      </c>
      <c r="R2635" s="84" t="str">
        <f t="shared" si="9"/>
        <v>1782718648532892112</v>
      </c>
      <c r="S2635" s="84"/>
      <c r="T2635" s="48" t="s">
        <v>67</v>
      </c>
    </row>
    <row r="2636" ht="22.5" customHeight="1">
      <c r="A2636" s="41" t="s">
        <v>1297</v>
      </c>
      <c r="B2636" s="44">
        <v>46202.0</v>
      </c>
      <c r="C2636" s="46" t="s">
        <v>1192</v>
      </c>
      <c r="D2636" s="48" t="s">
        <v>3854</v>
      </c>
      <c r="E2636" s="51">
        <v>2.02600000001224E14</v>
      </c>
      <c r="F2636" s="53" t="s">
        <v>368</v>
      </c>
      <c r="G2636" s="57">
        <f t="array" ref="G2636">IF(F2636&lt;&gt;"",INDEX(tb_MainDatabase[Barcode],MATCH(F2636,tb_MainDatabase[Link],0)),"")</f>
        <v>8857128011737</v>
      </c>
      <c r="H2636" s="62" t="str">
        <f t="array" ref="H2636">IF(F2636&lt;&gt;"",INDEX(tb_MainDatabase[Grand],MATCH(F2636,tb_MainDatabase[Link],0)),"")</f>
        <v>EDP</v>
      </c>
      <c r="I2636" s="62" t="str">
        <f t="array" ref="I2636">IF(F2636&lt;&gt;"",INDEX(tb_MainDatabase[Size],MATCH(F2636,tb_MainDatabase[Link],0)),"")</f>
        <v>30 ml.</v>
      </c>
      <c r="J2636" s="65">
        <v>1.0</v>
      </c>
      <c r="K2636" s="57">
        <f t="array" ref="K2636">IF(F2636&lt;&gt;"",INDEX(tb_MainDatabase[ราคา],MATCH(F2636,tb_MainDatabase[Link],0)),"")*J2636</f>
        <v>1290</v>
      </c>
      <c r="L2636" s="65">
        <v>100.0</v>
      </c>
      <c r="M2636" s="57">
        <f t="shared" si="2"/>
        <v>1190</v>
      </c>
      <c r="N2636" s="75">
        <f t="shared" si="8"/>
        <v>0</v>
      </c>
      <c r="O2636" s="77"/>
      <c r="P2636" s="107"/>
      <c r="Q2636" s="80"/>
      <c r="R2636" s="84">
        <f t="shared" si="9"/>
        <v>0</v>
      </c>
      <c r="S2636" s="84"/>
      <c r="T2636" s="84"/>
    </row>
    <row r="2637" ht="22.5" customHeight="1">
      <c r="A2637" s="41" t="s">
        <v>1297</v>
      </c>
      <c r="B2637" s="44">
        <v>46202.0</v>
      </c>
      <c r="C2637" s="46" t="s">
        <v>1192</v>
      </c>
      <c r="D2637" s="48" t="s">
        <v>3854</v>
      </c>
      <c r="E2637" s="51">
        <v>2.02600000001224E14</v>
      </c>
      <c r="F2637" s="53" t="s">
        <v>945</v>
      </c>
      <c r="G2637" s="57">
        <f t="array" ref="G2637">IF(F2637&lt;&gt;"",INDEX(tb_MainDatabase[Barcode],MATCH(F2637,tb_MainDatabase[Link],0)),"")</f>
        <v>8857128012128</v>
      </c>
      <c r="H2637" s="62" t="str">
        <f t="array" ref="H2637">IF(F2637&lt;&gt;"",INDEX(tb_MainDatabase[Grand],MATCH(F2637,tb_MainDatabase[Link],0)),"")</f>
        <v>EDP</v>
      </c>
      <c r="I2637" s="62" t="str">
        <f t="array" ref="I2637">IF(F2637&lt;&gt;"",INDEX(tb_MainDatabase[Size],MATCH(F2637,tb_MainDatabase[Link],0)),"")</f>
        <v>10 ml.</v>
      </c>
      <c r="J2637" s="65">
        <v>1.0</v>
      </c>
      <c r="K2637" s="57">
        <f t="array" ref="K2637">IF(F2637&lt;&gt;"",INDEX(tb_MainDatabase[ราคา],MATCH(F2637,tb_MainDatabase[Link],0)),"")*J2637</f>
        <v>450</v>
      </c>
      <c r="L2637" s="65">
        <v>450.0</v>
      </c>
      <c r="M2637" s="57">
        <f t="shared" si="2"/>
        <v>0</v>
      </c>
      <c r="N2637" s="75">
        <f t="shared" si="8"/>
        <v>0</v>
      </c>
      <c r="O2637" s="77"/>
      <c r="P2637" s="107"/>
      <c r="Q2637" s="80"/>
      <c r="R2637" s="84">
        <f t="shared" si="9"/>
        <v>0</v>
      </c>
      <c r="S2637" s="84"/>
      <c r="T2637" s="84"/>
    </row>
    <row r="2638" ht="22.5" customHeight="1">
      <c r="A2638" s="41" t="s">
        <v>1297</v>
      </c>
      <c r="B2638" s="44">
        <v>46202.0</v>
      </c>
      <c r="C2638" s="46" t="s">
        <v>1192</v>
      </c>
      <c r="D2638" s="48" t="s">
        <v>3855</v>
      </c>
      <c r="E2638" s="51">
        <v>2.02600000001225E14</v>
      </c>
      <c r="F2638" s="53" t="s">
        <v>195</v>
      </c>
      <c r="G2638" s="57">
        <f t="array" ref="G2638">IF(F2638&lt;&gt;"",INDEX(tb_MainDatabase[Barcode],MATCH(F2638,tb_MainDatabase[Link],0)),"")</f>
        <v>8857128011300</v>
      </c>
      <c r="H2638" s="62" t="str">
        <f t="array" ref="H2638">IF(F2638&lt;&gt;"",INDEX(tb_MainDatabase[Grand],MATCH(F2638,tb_MainDatabase[Link],0)),"")</f>
        <v>EDP</v>
      </c>
      <c r="I2638" s="62" t="str">
        <f t="array" ref="I2638">IF(F2638&lt;&gt;"",INDEX(tb_MainDatabase[Size],MATCH(F2638,tb_MainDatabase[Link],0)),"")</f>
        <v>50 ml.</v>
      </c>
      <c r="J2638" s="65">
        <v>1.0</v>
      </c>
      <c r="K2638" s="57">
        <f t="array" ref="K2638">IF(F2638&lt;&gt;"",INDEX(tb_MainDatabase[ราคา],MATCH(F2638,tb_MainDatabase[Link],0)),"")*J2638</f>
        <v>1890</v>
      </c>
      <c r="L2638" s="65">
        <v>200.0</v>
      </c>
      <c r="M2638" s="57">
        <f t="shared" si="2"/>
        <v>1690</v>
      </c>
      <c r="N2638" s="75">
        <f t="shared" si="8"/>
        <v>1690</v>
      </c>
      <c r="O2638" s="77" t="s">
        <v>60</v>
      </c>
      <c r="P2638" s="78">
        <v>46202.0</v>
      </c>
      <c r="Q2638" s="80">
        <v>0.80625</v>
      </c>
      <c r="R2638" s="84" t="str">
        <f t="shared" si="9"/>
        <v>1782735635373381308</v>
      </c>
      <c r="S2638" s="84"/>
      <c r="T2638" s="48" t="s">
        <v>61</v>
      </c>
    </row>
    <row r="2639" ht="22.5" customHeight="1">
      <c r="A2639" s="41" t="s">
        <v>1297</v>
      </c>
      <c r="B2639" s="44">
        <v>46202.0</v>
      </c>
      <c r="C2639" s="46" t="s">
        <v>1192</v>
      </c>
      <c r="D2639" s="48" t="s">
        <v>3855</v>
      </c>
      <c r="E2639" s="51">
        <v>2.02600000001225E14</v>
      </c>
      <c r="F2639" s="53" t="s">
        <v>201</v>
      </c>
      <c r="G2639" s="108">
        <f t="array" ref="G2639">IF(F2639&lt;&gt;"",INDEX(tb_MainDatabase[Barcode],MATCH(F2639,tb_MainDatabase[Link],0)),"")</f>
        <v>8857128012157</v>
      </c>
      <c r="H2639" s="62" t="str">
        <f t="array" ref="H2639">IF(F2639&lt;&gt;"",INDEX(tb_MainDatabase[Grand],MATCH(F2639,tb_MainDatabase[Link],0)),"")</f>
        <v>EDP</v>
      </c>
      <c r="I2639" s="62" t="str">
        <f t="array" ref="I2639">IF(F2639&lt;&gt;"",INDEX(tb_MainDatabase[Size],MATCH(F2639,tb_MainDatabase[Link],0)),"")</f>
        <v>10 ml.</v>
      </c>
      <c r="J2639" s="65">
        <v>1.0</v>
      </c>
      <c r="K2639" s="57">
        <f t="array" ref="K2639">IF(F2639&lt;&gt;"",INDEX(tb_MainDatabase[ราคา],MATCH(F2639,tb_MainDatabase[Link],0)),"")*J2639</f>
        <v>450</v>
      </c>
      <c r="L2639" s="65">
        <v>450.0</v>
      </c>
      <c r="M2639" s="57">
        <f t="shared" si="2"/>
        <v>0</v>
      </c>
      <c r="N2639" s="75">
        <f t="shared" si="8"/>
        <v>0</v>
      </c>
      <c r="O2639" s="77"/>
      <c r="P2639" s="107"/>
      <c r="Q2639" s="80"/>
      <c r="R2639" s="84">
        <f t="shared" si="9"/>
        <v>0</v>
      </c>
      <c r="S2639" s="84"/>
      <c r="T2639" s="84"/>
    </row>
    <row r="2640" ht="22.5" customHeight="1">
      <c r="A2640" s="41" t="s">
        <v>1297</v>
      </c>
      <c r="B2640" s="44">
        <v>46202.0</v>
      </c>
      <c r="C2640" s="46" t="s">
        <v>1192</v>
      </c>
      <c r="D2640" s="48" t="s">
        <v>3856</v>
      </c>
      <c r="E2640" s="51">
        <v>2.02600000001227E14</v>
      </c>
      <c r="F2640" s="53" t="s">
        <v>430</v>
      </c>
      <c r="G2640" s="57">
        <f t="array" ref="G2640">IF(F2640&lt;&gt;"",INDEX(tb_MainDatabase[Barcode],MATCH(F2640,tb_MainDatabase[Link],0)),"")</f>
        <v>8857128012028</v>
      </c>
      <c r="H2640" s="62" t="str">
        <f t="array" ref="H2640">IF(F2640&lt;&gt;"",INDEX(tb_MainDatabase[Grand],MATCH(F2640,tb_MainDatabase[Link],0)),"")</f>
        <v>EDP</v>
      </c>
      <c r="I2640" s="62" t="str">
        <f t="array" ref="I2640">IF(F2640&lt;&gt;"",INDEX(tb_MainDatabase[Size],MATCH(F2640,tb_MainDatabase[Link],0)),"")</f>
        <v>10 ml.</v>
      </c>
      <c r="J2640" s="65">
        <v>1.0</v>
      </c>
      <c r="K2640" s="57">
        <f t="array" ref="K2640">IF(F2640&lt;&gt;"",INDEX(tb_MainDatabase[ราคา],MATCH(F2640,tb_MainDatabase[Link],0)),"")*J2640</f>
        <v>450</v>
      </c>
      <c r="L2640" s="65">
        <v>50.0</v>
      </c>
      <c r="M2640" s="57">
        <f t="shared" si="2"/>
        <v>400</v>
      </c>
      <c r="N2640" s="75">
        <f t="shared" si="8"/>
        <v>400</v>
      </c>
      <c r="O2640" s="77" t="s">
        <v>60</v>
      </c>
      <c r="P2640" s="78">
        <v>46202.0</v>
      </c>
      <c r="Q2640" s="80">
        <v>0.8444444444444444</v>
      </c>
      <c r="R2640" s="84" t="str">
        <f t="shared" si="9"/>
        <v>1782738934394194046</v>
      </c>
      <c r="S2640" s="84"/>
      <c r="T2640" s="48" t="s">
        <v>61</v>
      </c>
    </row>
    <row r="2641" ht="22.5" customHeight="1">
      <c r="A2641" s="41" t="s">
        <v>1297</v>
      </c>
      <c r="B2641" s="44">
        <v>46202.0</v>
      </c>
      <c r="C2641" s="46" t="s">
        <v>1192</v>
      </c>
      <c r="D2641" s="48" t="s">
        <v>3857</v>
      </c>
      <c r="E2641" s="51">
        <v>2.02600000001228E14</v>
      </c>
      <c r="F2641" s="53" t="s">
        <v>93</v>
      </c>
      <c r="G2641" s="57">
        <f t="array" ref="G2641">IF(F2641&lt;&gt;"",INDEX(tb_MainDatabase[Barcode],MATCH(F2641,tb_MainDatabase[Link],0)),"")</f>
        <v>8857128011171</v>
      </c>
      <c r="H2641" s="62" t="str">
        <f t="array" ref="H2641">IF(F2641&lt;&gt;"",INDEX(tb_MainDatabase[Grand],MATCH(F2641,tb_MainDatabase[Link],0)),"")</f>
        <v>EDP</v>
      </c>
      <c r="I2641" s="62" t="str">
        <f t="array" ref="I2641">IF(F2641&lt;&gt;"",INDEX(tb_MainDatabase[Size],MATCH(F2641,tb_MainDatabase[Link],0)),"")</f>
        <v>50 ml.</v>
      </c>
      <c r="J2641" s="65">
        <v>1.0</v>
      </c>
      <c r="K2641" s="57">
        <f t="array" ref="K2641">IF(F2641&lt;&gt;"",INDEX(tb_MainDatabase[ราคา],MATCH(F2641,tb_MainDatabase[Link],0)),"")*J2641</f>
        <v>1890</v>
      </c>
      <c r="L2641" s="65">
        <v>200.0</v>
      </c>
      <c r="M2641" s="57">
        <f t="shared" si="2"/>
        <v>1690</v>
      </c>
      <c r="N2641" s="75">
        <f t="shared" si="8"/>
        <v>3380</v>
      </c>
      <c r="O2641" s="77" t="s">
        <v>370</v>
      </c>
      <c r="P2641" s="78">
        <v>46202.0</v>
      </c>
      <c r="Q2641" s="80">
        <v>0.8673611111111111</v>
      </c>
      <c r="R2641" s="84" t="str">
        <f t="shared" si="9"/>
        <v>1782740960132816212</v>
      </c>
      <c r="S2641" s="84"/>
      <c r="T2641" s="48" t="s">
        <v>67</v>
      </c>
    </row>
    <row r="2642" ht="22.5" customHeight="1">
      <c r="A2642" s="41" t="s">
        <v>1297</v>
      </c>
      <c r="B2642" s="44">
        <v>46202.0</v>
      </c>
      <c r="C2642" s="46" t="s">
        <v>1192</v>
      </c>
      <c r="D2642" s="48" t="s">
        <v>3857</v>
      </c>
      <c r="E2642" s="51">
        <v>2.02600000001228E14</v>
      </c>
      <c r="F2642" s="53" t="s">
        <v>81</v>
      </c>
      <c r="G2642" s="57">
        <f t="array" ref="G2642">IF(F2642&lt;&gt;"",INDEX(tb_MainDatabase[Barcode],MATCH(F2642,tb_MainDatabase[Link],0)),"")</f>
        <v>8857128011119</v>
      </c>
      <c r="H2642" s="62" t="str">
        <f t="array" ref="H2642">IF(F2642&lt;&gt;"",INDEX(tb_MainDatabase[Grand],MATCH(F2642,tb_MainDatabase[Link],0)),"")</f>
        <v>EDP</v>
      </c>
      <c r="I2642" s="62" t="str">
        <f t="array" ref="I2642">IF(F2642&lt;&gt;"",INDEX(tb_MainDatabase[Size],MATCH(F2642,tb_MainDatabase[Link],0)),"")</f>
        <v>50 ml.</v>
      </c>
      <c r="J2642" s="65">
        <v>1.0</v>
      </c>
      <c r="K2642" s="57">
        <f t="array" ref="K2642">IF(F2642&lt;&gt;"",INDEX(tb_MainDatabase[ราคา],MATCH(F2642,tb_MainDatabase[Link],0)),"")*J2642</f>
        <v>1890</v>
      </c>
      <c r="L2642" s="65">
        <v>200.0</v>
      </c>
      <c r="M2642" s="57">
        <f t="shared" si="2"/>
        <v>1690</v>
      </c>
      <c r="N2642" s="75">
        <f t="shared" si="8"/>
        <v>0</v>
      </c>
      <c r="O2642" s="77"/>
      <c r="P2642" s="107"/>
      <c r="Q2642" s="80"/>
      <c r="R2642" s="84">
        <f t="shared" si="9"/>
        <v>0</v>
      </c>
      <c r="S2642" s="84"/>
      <c r="T2642" s="84"/>
    </row>
    <row r="2643" ht="22.5" customHeight="1">
      <c r="A2643" s="41" t="s">
        <v>1297</v>
      </c>
      <c r="B2643" s="44">
        <v>46202.0</v>
      </c>
      <c r="C2643" s="46" t="s">
        <v>1192</v>
      </c>
      <c r="D2643" s="48" t="s">
        <v>3857</v>
      </c>
      <c r="E2643" s="51">
        <v>2.02600000001228E14</v>
      </c>
      <c r="F2643" s="53" t="s">
        <v>269</v>
      </c>
      <c r="G2643" s="57">
        <f t="array" ref="G2643">IF(F2643&lt;&gt;"",INDEX(tb_MainDatabase[Barcode],MATCH(F2643,tb_MainDatabase[Link],0)),"")</f>
        <v>8857128012060</v>
      </c>
      <c r="H2643" s="62" t="str">
        <f t="array" ref="H2643">IF(F2643&lt;&gt;"",INDEX(tb_MainDatabase[Grand],MATCH(F2643,tb_MainDatabase[Link],0)),"")</f>
        <v>EDP</v>
      </c>
      <c r="I2643" s="62" t="str">
        <f t="array" ref="I2643">IF(F2643&lt;&gt;"",INDEX(tb_MainDatabase[Size],MATCH(F2643,tb_MainDatabase[Link],0)),"")</f>
        <v>10 ml.</v>
      </c>
      <c r="J2643" s="65">
        <v>1.0</v>
      </c>
      <c r="K2643" s="57">
        <f t="array" ref="K2643">IF(F2643&lt;&gt;"",INDEX(tb_MainDatabase[ราคา],MATCH(F2643,tb_MainDatabase[Link],0)),"")*J2643</f>
        <v>450</v>
      </c>
      <c r="L2643" s="65">
        <v>450.0</v>
      </c>
      <c r="M2643" s="57">
        <f t="shared" si="2"/>
        <v>0</v>
      </c>
      <c r="N2643" s="75">
        <f t="shared" si="8"/>
        <v>0</v>
      </c>
      <c r="O2643" s="77"/>
      <c r="P2643" s="107"/>
      <c r="Q2643" s="80"/>
      <c r="R2643" s="84">
        <f t="shared" si="9"/>
        <v>0</v>
      </c>
      <c r="S2643" s="84"/>
      <c r="T2643" s="84"/>
    </row>
    <row r="2644" ht="22.5" customHeight="1">
      <c r="A2644" s="41" t="s">
        <v>1297</v>
      </c>
      <c r="B2644" s="44">
        <v>46202.0</v>
      </c>
      <c r="C2644" s="46" t="s">
        <v>1192</v>
      </c>
      <c r="D2644" s="48" t="s">
        <v>3857</v>
      </c>
      <c r="E2644" s="51">
        <v>2.02600000001228E14</v>
      </c>
      <c r="F2644" s="53" t="s">
        <v>224</v>
      </c>
      <c r="G2644" s="57">
        <f t="array" ref="G2644">IF(F2644&lt;&gt;"",INDEX(tb_MainDatabase[Barcode],MATCH(F2644,tb_MainDatabase[Link],0)),"")</f>
        <v>8857128012053</v>
      </c>
      <c r="H2644" s="62" t="str">
        <f t="array" ref="H2644">IF(F2644&lt;&gt;"",INDEX(tb_MainDatabase[Grand],MATCH(F2644,tb_MainDatabase[Link],0)),"")</f>
        <v>EDP</v>
      </c>
      <c r="I2644" s="62" t="str">
        <f t="array" ref="I2644">IF(F2644&lt;&gt;"",INDEX(tb_MainDatabase[Size],MATCH(F2644,tb_MainDatabase[Link],0)),"")</f>
        <v>10 ml.</v>
      </c>
      <c r="J2644" s="65">
        <v>1.0</v>
      </c>
      <c r="K2644" s="57">
        <f t="array" ref="K2644">IF(F2644&lt;&gt;"",INDEX(tb_MainDatabase[ราคา],MATCH(F2644,tb_MainDatabase[Link],0)),"")*J2644</f>
        <v>450</v>
      </c>
      <c r="L2644" s="65">
        <v>450.0</v>
      </c>
      <c r="M2644" s="57">
        <f t="shared" si="2"/>
        <v>0</v>
      </c>
      <c r="N2644" s="75">
        <f t="shared" si="8"/>
        <v>0</v>
      </c>
      <c r="O2644" s="77"/>
      <c r="P2644" s="107"/>
      <c r="Q2644" s="80"/>
      <c r="R2644" s="84">
        <f t="shared" si="9"/>
        <v>0</v>
      </c>
      <c r="S2644" s="84"/>
      <c r="T2644" s="84"/>
    </row>
    <row r="2645" ht="22.5" customHeight="1">
      <c r="A2645" s="41" t="s">
        <v>1297</v>
      </c>
      <c r="B2645" s="44">
        <v>46202.0</v>
      </c>
      <c r="C2645" s="46" t="s">
        <v>1192</v>
      </c>
      <c r="D2645" s="48" t="s">
        <v>3858</v>
      </c>
      <c r="E2645" s="51">
        <v>2.02600000001229E14</v>
      </c>
      <c r="F2645" s="53" t="s">
        <v>185</v>
      </c>
      <c r="G2645" s="57">
        <f t="array" ref="G2645">IF(F2645&lt;&gt;"",INDEX(tb_MainDatabase[Barcode],MATCH(F2645,tb_MainDatabase[Link],0)),"")</f>
        <v>8857128011317</v>
      </c>
      <c r="H2645" s="62" t="str">
        <f t="array" ref="H2645">IF(F2645&lt;&gt;"",INDEX(tb_MainDatabase[Grand],MATCH(F2645,tb_MainDatabase[Link],0)),"")</f>
        <v>EDP</v>
      </c>
      <c r="I2645" s="62" t="str">
        <f t="array" ref="I2645">IF(F2645&lt;&gt;"",INDEX(tb_MainDatabase[Size],MATCH(F2645,tb_MainDatabase[Link],0)),"")</f>
        <v>50 ml.</v>
      </c>
      <c r="J2645" s="65">
        <v>1.0</v>
      </c>
      <c r="K2645" s="57">
        <f t="array" ref="K2645">IF(F2645&lt;&gt;"",INDEX(tb_MainDatabase[ราคา],MATCH(F2645,tb_MainDatabase[Link],0)),"")*J2645</f>
        <v>1890</v>
      </c>
      <c r="L2645" s="65">
        <v>200.0</v>
      </c>
      <c r="M2645" s="57">
        <f t="shared" si="2"/>
        <v>1690</v>
      </c>
      <c r="N2645" s="75">
        <f t="shared" si="8"/>
        <v>1690</v>
      </c>
      <c r="O2645" s="77" t="s">
        <v>370</v>
      </c>
      <c r="P2645" s="78">
        <v>46202.0</v>
      </c>
      <c r="Q2645" s="80">
        <v>0.8909722222222223</v>
      </c>
      <c r="R2645" s="84" t="str">
        <f t="shared" si="9"/>
        <v>1782742947256186905</v>
      </c>
      <c r="S2645" s="84"/>
      <c r="T2645" s="48" t="s">
        <v>61</v>
      </c>
    </row>
    <row r="2646" ht="22.5" customHeight="1">
      <c r="A2646" s="41" t="s">
        <v>1297</v>
      </c>
      <c r="B2646" s="44">
        <v>46202.0</v>
      </c>
      <c r="C2646" s="46" t="s">
        <v>1192</v>
      </c>
      <c r="D2646" s="48" t="s">
        <v>3858</v>
      </c>
      <c r="E2646" s="51">
        <v>2.02600000001229E14</v>
      </c>
      <c r="F2646" s="53" t="s">
        <v>239</v>
      </c>
      <c r="G2646" s="57">
        <f t="array" ref="G2646">IF(F2646&lt;&gt;"",INDEX(tb_MainDatabase[Barcode],MATCH(F2646,tb_MainDatabase[Link],0)),"")</f>
        <v>8857128012093</v>
      </c>
      <c r="H2646" s="62" t="str">
        <f t="array" ref="H2646">IF(F2646&lt;&gt;"",INDEX(tb_MainDatabase[Grand],MATCH(F2646,tb_MainDatabase[Link],0)),"")</f>
        <v>EDP</v>
      </c>
      <c r="I2646" s="62" t="str">
        <f t="array" ref="I2646">IF(F2646&lt;&gt;"",INDEX(tb_MainDatabase[Size],MATCH(F2646,tb_MainDatabase[Link],0)),"")</f>
        <v>10 ml.</v>
      </c>
      <c r="J2646" s="65">
        <v>1.0</v>
      </c>
      <c r="K2646" s="57">
        <f t="array" ref="K2646">IF(F2646&lt;&gt;"",INDEX(tb_MainDatabase[ราคา],MATCH(F2646,tb_MainDatabase[Link],0)),"")*J2646</f>
        <v>450</v>
      </c>
      <c r="L2646" s="65">
        <v>450.0</v>
      </c>
      <c r="M2646" s="57">
        <f t="shared" si="2"/>
        <v>0</v>
      </c>
      <c r="N2646" s="75">
        <f t="shared" si="8"/>
        <v>0</v>
      </c>
      <c r="O2646" s="77"/>
      <c r="P2646" s="107"/>
      <c r="Q2646" s="80"/>
      <c r="R2646" s="84">
        <f t="shared" si="9"/>
        <v>0</v>
      </c>
      <c r="S2646" s="84"/>
      <c r="T2646" s="84"/>
    </row>
    <row r="2647" ht="22.5" customHeight="1">
      <c r="A2647" s="41" t="s">
        <v>1297</v>
      </c>
      <c r="B2647" s="44">
        <v>46203.0</v>
      </c>
      <c r="C2647" s="46" t="s">
        <v>1192</v>
      </c>
      <c r="D2647" s="48" t="s">
        <v>3859</v>
      </c>
      <c r="E2647" s="51">
        <v>2.0260000000123E14</v>
      </c>
      <c r="F2647" s="53" t="s">
        <v>1796</v>
      </c>
      <c r="G2647" s="108">
        <f t="array" ref="G2647">IF(F2647&lt;&gt;"",INDEX(tb_MainDatabase[Barcode],MATCH(F2647,tb_MainDatabase[Link],0)),"")</f>
        <v>8857128012154</v>
      </c>
      <c r="H2647" s="62" t="str">
        <f t="array" ref="H2647">IF(F2647&lt;&gt;"",INDEX(tb_MainDatabase[Grand],MATCH(F2647,tb_MainDatabase[Link],0)),"")</f>
        <v>EDP</v>
      </c>
      <c r="I2647" s="62" t="str">
        <f t="array" ref="I2647">IF(F2647&lt;&gt;"",INDEX(tb_MainDatabase[Size],MATCH(F2647,tb_MainDatabase[Link],0)),"")</f>
        <v>10 ml.</v>
      </c>
      <c r="J2647" s="65">
        <v>1.0</v>
      </c>
      <c r="K2647" s="57">
        <f t="array" ref="K2647">IF(F2647&lt;&gt;"",INDEX(tb_MainDatabase[ราคา],MATCH(F2647,tb_MainDatabase[Link],0)),"")*J2647</f>
        <v>450</v>
      </c>
      <c r="L2647" s="65">
        <v>50.0</v>
      </c>
      <c r="M2647" s="57">
        <f t="shared" si="2"/>
        <v>400</v>
      </c>
      <c r="N2647" s="75">
        <f t="shared" si="8"/>
        <v>800</v>
      </c>
      <c r="O2647" s="77" t="s">
        <v>133</v>
      </c>
      <c r="P2647" s="78">
        <v>46203.0</v>
      </c>
      <c r="Q2647" s="80">
        <v>0.4708333333333333</v>
      </c>
      <c r="R2647" s="84" t="str">
        <f t="shared" si="9"/>
        <v>1782793073014361543</v>
      </c>
      <c r="S2647" s="84"/>
      <c r="T2647" s="48" t="s">
        <v>67</v>
      </c>
    </row>
    <row r="2648" ht="22.5" customHeight="1">
      <c r="A2648" s="41" t="s">
        <v>1297</v>
      </c>
      <c r="B2648" s="44">
        <v>46203.0</v>
      </c>
      <c r="C2648" s="46" t="s">
        <v>1192</v>
      </c>
      <c r="D2648" s="48" t="s">
        <v>3859</v>
      </c>
      <c r="E2648" s="51">
        <v>2.0260000000123E14</v>
      </c>
      <c r="F2648" s="53" t="s">
        <v>146</v>
      </c>
      <c r="G2648" s="57">
        <f t="array" ref="G2648">IF(F2648&lt;&gt;"",INDEX(tb_MainDatabase[Barcode],MATCH(F2648,tb_MainDatabase[Link],0)),"")</f>
        <v>8857128012026</v>
      </c>
      <c r="H2648" s="62" t="str">
        <f t="array" ref="H2648">IF(F2648&lt;&gt;"",INDEX(tb_MainDatabase[Grand],MATCH(F2648,tb_MainDatabase[Link],0)),"")</f>
        <v>EDP</v>
      </c>
      <c r="I2648" s="62" t="str">
        <f t="array" ref="I2648">IF(F2648&lt;&gt;"",INDEX(tb_MainDatabase[Size],MATCH(F2648,tb_MainDatabase[Link],0)),"")</f>
        <v>10 ml.</v>
      </c>
      <c r="J2648" s="65">
        <v>1.0</v>
      </c>
      <c r="K2648" s="57">
        <f t="array" ref="K2648">IF(F2648&lt;&gt;"",INDEX(tb_MainDatabase[ราคา],MATCH(F2648,tb_MainDatabase[Link],0)),"")*J2648</f>
        <v>450</v>
      </c>
      <c r="L2648" s="65">
        <v>50.0</v>
      </c>
      <c r="M2648" s="57">
        <f t="shared" si="2"/>
        <v>400</v>
      </c>
      <c r="N2648" s="75">
        <f t="shared" si="8"/>
        <v>0</v>
      </c>
      <c r="O2648" s="77"/>
      <c r="P2648" s="107"/>
      <c r="Q2648" s="80"/>
      <c r="R2648" s="84">
        <f t="shared" si="9"/>
        <v>0</v>
      </c>
      <c r="S2648" s="84"/>
      <c r="T2648" s="84"/>
    </row>
    <row r="2649" ht="22.5" customHeight="1">
      <c r="A2649" s="41" t="s">
        <v>1297</v>
      </c>
      <c r="B2649" s="44">
        <v>46203.0</v>
      </c>
      <c r="C2649" s="46" t="s">
        <v>1192</v>
      </c>
      <c r="D2649" s="48" t="s">
        <v>3860</v>
      </c>
      <c r="E2649" s="51">
        <v>2.02600000001231E14</v>
      </c>
      <c r="F2649" s="53" t="s">
        <v>129</v>
      </c>
      <c r="G2649" s="57">
        <f t="array" ref="G2649">IF(F2649&lt;&gt;"",INDEX(tb_MainDatabase[Barcode],MATCH(F2649,tb_MainDatabase[Link],0)),"")</f>
        <v>8857128012034</v>
      </c>
      <c r="H2649" s="62" t="str">
        <f t="array" ref="H2649">IF(F2649&lt;&gt;"",INDEX(tb_MainDatabase[Grand],MATCH(F2649,tb_MainDatabase[Link],0)),"")</f>
        <v>EDP</v>
      </c>
      <c r="I2649" s="62" t="str">
        <f t="array" ref="I2649">IF(F2649&lt;&gt;"",INDEX(tb_MainDatabase[Size],MATCH(F2649,tb_MainDatabase[Link],0)),"")</f>
        <v>10 ml.</v>
      </c>
      <c r="J2649" s="65">
        <v>1.0</v>
      </c>
      <c r="K2649" s="57">
        <f t="array" ref="K2649">IF(F2649&lt;&gt;"",INDEX(tb_MainDatabase[ราคา],MATCH(F2649,tb_MainDatabase[Link],0)),"")*J2649</f>
        <v>450</v>
      </c>
      <c r="L2649" s="65">
        <v>50.0</v>
      </c>
      <c r="M2649" s="57">
        <f t="shared" si="2"/>
        <v>400</v>
      </c>
      <c r="N2649" s="75">
        <f t="shared" si="8"/>
        <v>400</v>
      </c>
      <c r="O2649" s="77" t="s">
        <v>370</v>
      </c>
      <c r="P2649" s="78">
        <v>46203.0</v>
      </c>
      <c r="Q2649" s="80">
        <v>0.5451388888888888</v>
      </c>
      <c r="R2649" s="84" t="str">
        <f t="shared" si="9"/>
        <v>1782799530494212373</v>
      </c>
      <c r="S2649" s="84"/>
      <c r="T2649" s="48" t="s">
        <v>67</v>
      </c>
    </row>
    <row r="2650" ht="22.5" customHeight="1">
      <c r="A2650" s="41" t="s">
        <v>1297</v>
      </c>
      <c r="B2650" s="44">
        <v>46203.0</v>
      </c>
      <c r="C2650" s="46" t="s">
        <v>1192</v>
      </c>
      <c r="D2650" s="48" t="s">
        <v>3861</v>
      </c>
      <c r="E2650" s="51">
        <v>2.02600000001232E14</v>
      </c>
      <c r="F2650" s="53" t="s">
        <v>1796</v>
      </c>
      <c r="G2650" s="108">
        <f t="array" ref="G2650">IF(F2650&lt;&gt;"",INDEX(tb_MainDatabase[Barcode],MATCH(F2650,tb_MainDatabase[Link],0)),"")</f>
        <v>8857128012154</v>
      </c>
      <c r="H2650" s="62" t="str">
        <f t="array" ref="H2650">IF(F2650&lt;&gt;"",INDEX(tb_MainDatabase[Grand],MATCH(F2650,tb_MainDatabase[Link],0)),"")</f>
        <v>EDP</v>
      </c>
      <c r="I2650" s="62" t="str">
        <f t="array" ref="I2650">IF(F2650&lt;&gt;"",INDEX(tb_MainDatabase[Size],MATCH(F2650,tb_MainDatabase[Link],0)),"")</f>
        <v>10 ml.</v>
      </c>
      <c r="J2650" s="65">
        <v>1.0</v>
      </c>
      <c r="K2650" s="57">
        <f t="array" ref="K2650">IF(F2650&lt;&gt;"",INDEX(tb_MainDatabase[ราคา],MATCH(F2650,tb_MainDatabase[Link],0)),"")*J2650</f>
        <v>450</v>
      </c>
      <c r="L2650" s="65">
        <v>50.0</v>
      </c>
      <c r="M2650" s="57">
        <f t="shared" si="2"/>
        <v>400</v>
      </c>
      <c r="N2650" s="75">
        <f t="shared" si="8"/>
        <v>800</v>
      </c>
      <c r="O2650" s="77" t="s">
        <v>133</v>
      </c>
      <c r="P2650" s="78">
        <v>46203.0</v>
      </c>
      <c r="Q2650" s="80">
        <v>0.5611111111111111</v>
      </c>
      <c r="R2650" s="84" t="str">
        <f t="shared" si="9"/>
        <v>1782800873771646554</v>
      </c>
      <c r="S2650" s="84"/>
      <c r="T2650" s="48" t="s">
        <v>67</v>
      </c>
    </row>
    <row r="2651" ht="22.5" customHeight="1">
      <c r="A2651" s="41" t="s">
        <v>1297</v>
      </c>
      <c r="B2651" s="44">
        <v>46203.0</v>
      </c>
      <c r="C2651" s="46" t="s">
        <v>1192</v>
      </c>
      <c r="D2651" s="48" t="s">
        <v>3861</v>
      </c>
      <c r="E2651" s="51">
        <v>2.02600000001232E14</v>
      </c>
      <c r="F2651" s="53" t="s">
        <v>3743</v>
      </c>
      <c r="G2651" s="108">
        <f t="array" ref="G2651">IF(F2651&lt;&gt;"",INDEX(tb_MainDatabase[Barcode],MATCH(F2651,tb_MainDatabase[Link],0)),"")</f>
        <v>8857128012173</v>
      </c>
      <c r="H2651" s="62" t="str">
        <f t="array" ref="H2651">IF(F2651&lt;&gt;"",INDEX(tb_MainDatabase[Grand],MATCH(F2651,tb_MainDatabase[Link],0)),"")</f>
        <v>EDP</v>
      </c>
      <c r="I2651" s="62" t="str">
        <f t="array" ref="I2651">IF(F2651&lt;&gt;"",INDEX(tb_MainDatabase[Size],MATCH(F2651,tb_MainDatabase[Link],0)),"")</f>
        <v>10 ml.</v>
      </c>
      <c r="J2651" s="65">
        <v>1.0</v>
      </c>
      <c r="K2651" s="57">
        <f t="array" ref="K2651">IF(F2651&lt;&gt;"",INDEX(tb_MainDatabase[ราคา],MATCH(F2651,tb_MainDatabase[Link],0)),"")*J2651</f>
        <v>450</v>
      </c>
      <c r="L2651" s="65">
        <v>50.0</v>
      </c>
      <c r="M2651" s="57">
        <f t="shared" si="2"/>
        <v>400</v>
      </c>
      <c r="N2651" s="75">
        <f t="shared" si="8"/>
        <v>0</v>
      </c>
      <c r="O2651" s="77"/>
      <c r="P2651" s="107"/>
      <c r="Q2651" s="80"/>
      <c r="R2651" s="84">
        <f t="shared" si="9"/>
        <v>0</v>
      </c>
      <c r="S2651" s="84"/>
      <c r="T2651" s="84"/>
    </row>
    <row r="2652" ht="22.5" customHeight="1">
      <c r="A2652" s="41" t="s">
        <v>1297</v>
      </c>
      <c r="B2652" s="44">
        <v>46203.0</v>
      </c>
      <c r="C2652" s="46" t="s">
        <v>1192</v>
      </c>
      <c r="D2652" s="48" t="s">
        <v>3862</v>
      </c>
      <c r="E2652" s="51">
        <v>2.02600000001233E14</v>
      </c>
      <c r="F2652" s="53" t="s">
        <v>81</v>
      </c>
      <c r="G2652" s="57">
        <f t="array" ref="G2652">IF(F2652&lt;&gt;"",INDEX(tb_MainDatabase[Barcode],MATCH(F2652,tb_MainDatabase[Link],0)),"")</f>
        <v>8857128011119</v>
      </c>
      <c r="H2652" s="62" t="str">
        <f t="array" ref="H2652">IF(F2652&lt;&gt;"",INDEX(tb_MainDatabase[Grand],MATCH(F2652,tb_MainDatabase[Link],0)),"")</f>
        <v>EDP</v>
      </c>
      <c r="I2652" s="62" t="str">
        <f t="array" ref="I2652">IF(F2652&lt;&gt;"",INDEX(tb_MainDatabase[Size],MATCH(F2652,tb_MainDatabase[Link],0)),"")</f>
        <v>50 ml.</v>
      </c>
      <c r="J2652" s="65">
        <v>1.0</v>
      </c>
      <c r="K2652" s="57">
        <f t="array" ref="K2652">IF(F2652&lt;&gt;"",INDEX(tb_MainDatabase[ราคา],MATCH(F2652,tb_MainDatabase[Link],0)),"")*J2652</f>
        <v>1890</v>
      </c>
      <c r="L2652" s="65">
        <v>200.0</v>
      </c>
      <c r="M2652" s="57">
        <f t="shared" si="2"/>
        <v>1690</v>
      </c>
      <c r="N2652" s="75">
        <f t="shared" si="8"/>
        <v>1690</v>
      </c>
      <c r="O2652" s="77" t="s">
        <v>370</v>
      </c>
      <c r="P2652" s="78">
        <v>46203.0</v>
      </c>
      <c r="Q2652" s="80">
        <v>0.6277777777777778</v>
      </c>
      <c r="R2652" s="84" t="str">
        <f t="shared" si="9"/>
        <v>1782806575647382363</v>
      </c>
      <c r="S2652" s="84"/>
      <c r="T2652" s="48" t="s">
        <v>67</v>
      </c>
    </row>
    <row r="2653" ht="22.5" customHeight="1">
      <c r="A2653" s="41" t="s">
        <v>1297</v>
      </c>
      <c r="B2653" s="44">
        <v>46203.0</v>
      </c>
      <c r="C2653" s="46" t="s">
        <v>1192</v>
      </c>
      <c r="D2653" s="48" t="s">
        <v>3862</v>
      </c>
      <c r="E2653" s="51">
        <v>2.02600000001233E14</v>
      </c>
      <c r="F2653" s="53" t="s">
        <v>372</v>
      </c>
      <c r="G2653" s="57">
        <f t="array" ref="G2653">IF(F2653&lt;&gt;"",INDEX(tb_MainDatabase[Barcode],MATCH(F2653,tb_MainDatabase[Link],0)),"")</f>
        <v>8857128012032</v>
      </c>
      <c r="H2653" s="62" t="str">
        <f t="array" ref="H2653">IF(F2653&lt;&gt;"",INDEX(tb_MainDatabase[Grand],MATCH(F2653,tb_MainDatabase[Link],0)),"")</f>
        <v>EDP</v>
      </c>
      <c r="I2653" s="62" t="str">
        <f t="array" ref="I2653">IF(F2653&lt;&gt;"",INDEX(tb_MainDatabase[Size],MATCH(F2653,tb_MainDatabase[Link],0)),"")</f>
        <v>10 ml.</v>
      </c>
      <c r="J2653" s="65">
        <v>1.0</v>
      </c>
      <c r="K2653" s="57">
        <f t="array" ref="K2653">IF(F2653&lt;&gt;"",INDEX(tb_MainDatabase[ราคา],MATCH(F2653,tb_MainDatabase[Link],0)),"")*J2653</f>
        <v>450</v>
      </c>
      <c r="L2653" s="65">
        <v>450.0</v>
      </c>
      <c r="M2653" s="57">
        <f t="shared" si="2"/>
        <v>0</v>
      </c>
      <c r="N2653" s="75">
        <f t="shared" si="8"/>
        <v>0</v>
      </c>
      <c r="O2653" s="77"/>
      <c r="P2653" s="107"/>
      <c r="Q2653" s="80"/>
      <c r="R2653" s="84">
        <f t="shared" si="9"/>
        <v>0</v>
      </c>
      <c r="S2653" s="84"/>
      <c r="T2653" s="84"/>
    </row>
    <row r="2654" ht="22.5" customHeight="1">
      <c r="A2654" s="41" t="s">
        <v>1297</v>
      </c>
      <c r="B2654" s="44">
        <v>46203.0</v>
      </c>
      <c r="C2654" s="46" t="s">
        <v>1192</v>
      </c>
      <c r="D2654" s="48" t="s">
        <v>3863</v>
      </c>
      <c r="E2654" s="51">
        <v>2.02600000001234E14</v>
      </c>
      <c r="F2654" s="53" t="s">
        <v>64</v>
      </c>
      <c r="G2654" s="57">
        <f t="array" ref="G2654">IF(F2654&lt;&gt;"",INDEX(tb_MainDatabase[Barcode],MATCH(F2654,tb_MainDatabase[Link],0)),"")</f>
        <v>8857128011836</v>
      </c>
      <c r="H2654" s="62" t="str">
        <f t="array" ref="H2654">IF(F2654&lt;&gt;"",INDEX(tb_MainDatabase[Grand],MATCH(F2654,tb_MainDatabase[Link],0)),"")</f>
        <v>EDP</v>
      </c>
      <c r="I2654" s="62" t="str">
        <f t="array" ref="I2654">IF(F2654&lt;&gt;"",INDEX(tb_MainDatabase[Size],MATCH(F2654,tb_MainDatabase[Link],0)),"")</f>
        <v>30 ml.</v>
      </c>
      <c r="J2654" s="65">
        <v>1.0</v>
      </c>
      <c r="K2654" s="57">
        <f t="array" ref="K2654">IF(F2654&lt;&gt;"",INDEX(tb_MainDatabase[ราคา],MATCH(F2654,tb_MainDatabase[Link],0)),"")*J2654</f>
        <v>1290</v>
      </c>
      <c r="L2654" s="65">
        <v>100.0</v>
      </c>
      <c r="M2654" s="57">
        <f t="shared" si="2"/>
        <v>1190</v>
      </c>
      <c r="N2654" s="75">
        <f t="shared" si="8"/>
        <v>1190</v>
      </c>
      <c r="O2654" s="77" t="s">
        <v>133</v>
      </c>
      <c r="P2654" s="78">
        <v>46203.0</v>
      </c>
      <c r="Q2654" s="80">
        <v>0.6298611111111111</v>
      </c>
      <c r="R2654" s="84" t="str">
        <f t="shared" si="9"/>
        <v>1782806821880792785</v>
      </c>
      <c r="S2654" s="84"/>
      <c r="T2654" s="48" t="s">
        <v>67</v>
      </c>
    </row>
    <row r="2655" ht="22.5" customHeight="1">
      <c r="A2655" s="41" t="s">
        <v>1297</v>
      </c>
      <c r="B2655" s="44">
        <v>46203.0</v>
      </c>
      <c r="C2655" s="46" t="s">
        <v>1192</v>
      </c>
      <c r="D2655" s="48" t="s">
        <v>3863</v>
      </c>
      <c r="E2655" s="51">
        <v>2.02600000001234E14</v>
      </c>
      <c r="F2655" s="53" t="s">
        <v>859</v>
      </c>
      <c r="G2655" s="57">
        <f t="array" ref="G2655">IF(F2655&lt;&gt;"",INDEX(tb_MainDatabase[Barcode],MATCH(F2655,tb_MainDatabase[Link],0)),"")</f>
        <v>8857128012044</v>
      </c>
      <c r="H2655" s="62" t="str">
        <f t="array" ref="H2655">IF(F2655&lt;&gt;"",INDEX(tb_MainDatabase[Grand],MATCH(F2655,tb_MainDatabase[Link],0)),"")</f>
        <v>EDP</v>
      </c>
      <c r="I2655" s="62" t="str">
        <f t="array" ref="I2655">IF(F2655&lt;&gt;"",INDEX(tb_MainDatabase[Size],MATCH(F2655,tb_MainDatabase[Link],0)),"")</f>
        <v>4 ml.</v>
      </c>
      <c r="J2655" s="65">
        <v>1.0</v>
      </c>
      <c r="K2655" s="57">
        <f t="array" ref="K2655">IF(F2655&lt;&gt;"",INDEX(tb_MainDatabase[ราคา],MATCH(F2655,tb_MainDatabase[Link],0)),"")*J2655</f>
        <v>179</v>
      </c>
      <c r="L2655" s="65">
        <v>179.0</v>
      </c>
      <c r="M2655" s="57">
        <f t="shared" si="2"/>
        <v>0</v>
      </c>
      <c r="N2655" s="75">
        <f t="shared" si="8"/>
        <v>0</v>
      </c>
      <c r="O2655" s="77"/>
      <c r="P2655" s="107"/>
      <c r="Q2655" s="80"/>
      <c r="R2655" s="84">
        <f t="shared" si="9"/>
        <v>0</v>
      </c>
      <c r="S2655" s="84"/>
      <c r="T2655" s="84"/>
    </row>
    <row r="2656" ht="22.5" customHeight="1">
      <c r="A2656" s="41" t="s">
        <v>1297</v>
      </c>
      <c r="B2656" s="44">
        <v>46203.0</v>
      </c>
      <c r="C2656" s="46" t="s">
        <v>1192</v>
      </c>
      <c r="D2656" s="48" t="s">
        <v>3864</v>
      </c>
      <c r="E2656" s="51">
        <v>2.02600000001235E14</v>
      </c>
      <c r="F2656" s="53" t="s">
        <v>239</v>
      </c>
      <c r="G2656" s="57">
        <f t="array" ref="G2656">IF(F2656&lt;&gt;"",INDEX(tb_MainDatabase[Barcode],MATCH(F2656,tb_MainDatabase[Link],0)),"")</f>
        <v>8857128012093</v>
      </c>
      <c r="H2656" s="62" t="str">
        <f t="array" ref="H2656">IF(F2656&lt;&gt;"",INDEX(tb_MainDatabase[Grand],MATCH(F2656,tb_MainDatabase[Link],0)),"")</f>
        <v>EDP</v>
      </c>
      <c r="I2656" s="62" t="str">
        <f t="array" ref="I2656">IF(F2656&lt;&gt;"",INDEX(tb_MainDatabase[Size],MATCH(F2656,tb_MainDatabase[Link],0)),"")</f>
        <v>10 ml.</v>
      </c>
      <c r="J2656" s="65">
        <v>1.0</v>
      </c>
      <c r="K2656" s="57">
        <f t="array" ref="K2656">IF(F2656&lt;&gt;"",INDEX(tb_MainDatabase[ราคา],MATCH(F2656,tb_MainDatabase[Link],0)),"")*J2656</f>
        <v>450</v>
      </c>
      <c r="L2656" s="65">
        <v>50.0</v>
      </c>
      <c r="M2656" s="57">
        <f t="shared" si="2"/>
        <v>400</v>
      </c>
      <c r="N2656" s="75">
        <f t="shared" si="8"/>
        <v>400</v>
      </c>
      <c r="O2656" s="77" t="s">
        <v>60</v>
      </c>
      <c r="P2656" s="78">
        <v>46203.0</v>
      </c>
      <c r="Q2656" s="80">
        <v>0.6354166666666666</v>
      </c>
      <c r="R2656" s="84" t="str">
        <f t="shared" si="9"/>
        <v>1782807313211408785</v>
      </c>
      <c r="S2656" s="84"/>
      <c r="T2656" s="48" t="s">
        <v>61</v>
      </c>
    </row>
    <row r="2657" ht="22.5" customHeight="1">
      <c r="A2657" s="41" t="s">
        <v>34</v>
      </c>
      <c r="B2657" s="44">
        <v>46204.0</v>
      </c>
      <c r="C2657" s="46" t="s">
        <v>1192</v>
      </c>
      <c r="D2657" s="48" t="s">
        <v>3865</v>
      </c>
      <c r="E2657" s="51">
        <v>2.02600000001236E14</v>
      </c>
      <c r="F2657" s="53" t="s">
        <v>141</v>
      </c>
      <c r="G2657" s="57">
        <f t="array" ref="G2657">IF(F2657&lt;&gt;"",INDEX(tb_MainDatabase[Barcode],MATCH(F2657,tb_MainDatabase[Link],0)),"")</f>
        <v>8857128012037</v>
      </c>
      <c r="H2657" s="62" t="str">
        <f t="array" ref="H2657">IF(F2657&lt;&gt;"",INDEX(tb_MainDatabase[Grand],MATCH(F2657,tb_MainDatabase[Link],0)),"")</f>
        <v>EDP</v>
      </c>
      <c r="I2657" s="62" t="str">
        <f t="array" ref="I2657">IF(F2657&lt;&gt;"",INDEX(tb_MainDatabase[Size],MATCH(F2657,tb_MainDatabase[Link],0)),"")</f>
        <v>10 ml.</v>
      </c>
      <c r="J2657" s="65">
        <v>1.0</v>
      </c>
      <c r="K2657" s="57">
        <f t="array" ref="K2657">IF(F2657&lt;&gt;"",INDEX(tb_MainDatabase[ราคา],MATCH(F2657,tb_MainDatabase[Link],0)),"")*J2657</f>
        <v>450</v>
      </c>
      <c r="L2657" s="65">
        <v>50.0</v>
      </c>
      <c r="M2657" s="57">
        <f t="shared" si="2"/>
        <v>400</v>
      </c>
      <c r="N2657" s="75">
        <f t="shared" si="8"/>
        <v>400</v>
      </c>
      <c r="O2657" s="77" t="s">
        <v>370</v>
      </c>
      <c r="P2657" s="78">
        <v>46204.0</v>
      </c>
      <c r="Q2657" s="80">
        <v>0.5604166666666667</v>
      </c>
      <c r="R2657" s="84" t="str">
        <f t="shared" si="9"/>
        <v>1782887228226287028</v>
      </c>
      <c r="S2657" s="84"/>
      <c r="T2657" s="48" t="s">
        <v>67</v>
      </c>
    </row>
    <row r="2658" ht="22.5" customHeight="1">
      <c r="A2658" s="41" t="s">
        <v>34</v>
      </c>
      <c r="B2658" s="44">
        <v>46204.0</v>
      </c>
      <c r="C2658" s="46" t="s">
        <v>1192</v>
      </c>
      <c r="D2658" s="48" t="s">
        <v>3866</v>
      </c>
      <c r="E2658" s="51">
        <v>2.02600000001237E14</v>
      </c>
      <c r="F2658" s="53" t="s">
        <v>3867</v>
      </c>
      <c r="G2658" s="108">
        <f t="array" ref="G2658">IF(F2658&lt;&gt;"",INDEX(tb_MainDatabase[Barcode],MATCH(F2658,tb_MainDatabase[Link],0)),"")</f>
        <v>8857128011829</v>
      </c>
      <c r="H2658" s="62" t="str">
        <f t="array" ref="H2658">IF(F2658&lt;&gt;"",INDEX(tb_MainDatabase[Grand],MATCH(F2658,tb_MainDatabase[Link],0)),"")</f>
        <v>EDP</v>
      </c>
      <c r="I2658" s="62" t="str">
        <f t="array" ref="I2658">IF(F2658&lt;&gt;"",INDEX(tb_MainDatabase[Size],MATCH(F2658,tb_MainDatabase[Link],0)),"")</f>
        <v>50 ml.</v>
      </c>
      <c r="J2658" s="65">
        <v>1.0</v>
      </c>
      <c r="K2658" s="57">
        <f t="array" ref="K2658">IF(F2658&lt;&gt;"",INDEX(tb_MainDatabase[ราคา],MATCH(F2658,tb_MainDatabase[Link],0)),"")*J2658</f>
        <v>1890</v>
      </c>
      <c r="L2658" s="65">
        <v>200.0</v>
      </c>
      <c r="M2658" s="57">
        <f t="shared" si="2"/>
        <v>1690</v>
      </c>
      <c r="N2658" s="75">
        <f t="shared" si="8"/>
        <v>1690</v>
      </c>
      <c r="O2658" s="77" t="s">
        <v>60</v>
      </c>
      <c r="P2658" s="78">
        <v>46204.0</v>
      </c>
      <c r="Q2658" s="80">
        <v>0.5736111111111111</v>
      </c>
      <c r="R2658" s="84" t="str">
        <f t="shared" si="9"/>
        <v>1782888125880837215</v>
      </c>
      <c r="S2658" s="84"/>
      <c r="T2658" s="48" t="s">
        <v>61</v>
      </c>
    </row>
    <row r="2659" ht="22.5" customHeight="1">
      <c r="A2659" s="41" t="s">
        <v>34</v>
      </c>
      <c r="B2659" s="44">
        <v>46204.0</v>
      </c>
      <c r="C2659" s="46" t="s">
        <v>1192</v>
      </c>
      <c r="D2659" s="48" t="s">
        <v>3866</v>
      </c>
      <c r="E2659" s="51">
        <v>2.02600000001237E14</v>
      </c>
      <c r="F2659" s="53" t="s">
        <v>102</v>
      </c>
      <c r="G2659" s="108">
        <f t="array" ref="G2659">IF(F2659&lt;&gt;"",INDEX(tb_MainDatabase[Barcode],MATCH(F2659,tb_MainDatabase[Link],0)),"")</f>
        <v>8857128012170</v>
      </c>
      <c r="H2659" s="62" t="str">
        <f t="array" ref="H2659">IF(F2659&lt;&gt;"",INDEX(tb_MainDatabase[Grand],MATCH(F2659,tb_MainDatabase[Link],0)),"")</f>
        <v>EDP</v>
      </c>
      <c r="I2659" s="62" t="str">
        <f t="array" ref="I2659">IF(F2659&lt;&gt;"",INDEX(tb_MainDatabase[Size],MATCH(F2659,tb_MainDatabase[Link],0)),"")</f>
        <v>10 ml.</v>
      </c>
      <c r="J2659" s="65">
        <v>1.0</v>
      </c>
      <c r="K2659" s="57">
        <f t="array" ref="K2659">IF(F2659&lt;&gt;"",INDEX(tb_MainDatabase[ราคา],MATCH(F2659,tb_MainDatabase[Link],0)),"")*J2659</f>
        <v>450</v>
      </c>
      <c r="L2659" s="65">
        <v>450.0</v>
      </c>
      <c r="M2659" s="57">
        <f t="shared" si="2"/>
        <v>0</v>
      </c>
      <c r="N2659" s="75">
        <f t="shared" si="8"/>
        <v>0</v>
      </c>
      <c r="O2659" s="77"/>
      <c r="P2659" s="78"/>
      <c r="Q2659" s="80"/>
      <c r="R2659" s="84">
        <f t="shared" si="9"/>
        <v>0</v>
      </c>
      <c r="S2659" s="84"/>
      <c r="T2659" s="48"/>
    </row>
    <row r="2660" ht="22.5" customHeight="1">
      <c r="A2660" s="41" t="s">
        <v>34</v>
      </c>
      <c r="B2660" s="44">
        <v>46204.0</v>
      </c>
      <c r="C2660" s="46" t="s">
        <v>1192</v>
      </c>
      <c r="D2660" s="48" t="s">
        <v>3868</v>
      </c>
      <c r="E2660" s="51">
        <v>2.02600000001238E14</v>
      </c>
      <c r="F2660" s="53" t="s">
        <v>252</v>
      </c>
      <c r="G2660" s="57">
        <f t="array" ref="G2660">IF(F2660&lt;&gt;"",INDEX(tb_MainDatabase[Barcode],MATCH(F2660,tb_MainDatabase[Link],0)),"")</f>
        <v>8857128012035</v>
      </c>
      <c r="H2660" s="62" t="str">
        <f t="array" ref="H2660">IF(F2660&lt;&gt;"",INDEX(tb_MainDatabase[Grand],MATCH(F2660,tb_MainDatabase[Link],0)),"")</f>
        <v>EDP</v>
      </c>
      <c r="I2660" s="62" t="str">
        <f t="array" ref="I2660">IF(F2660&lt;&gt;"",INDEX(tb_MainDatabase[Size],MATCH(F2660,tb_MainDatabase[Link],0)),"")</f>
        <v>10 ml.</v>
      </c>
      <c r="J2660" s="65">
        <v>1.0</v>
      </c>
      <c r="K2660" s="57">
        <f t="array" ref="K2660">IF(F2660&lt;&gt;"",INDEX(tb_MainDatabase[ราคา],MATCH(F2660,tb_MainDatabase[Link],0)),"")*J2660</f>
        <v>450</v>
      </c>
      <c r="L2660" s="65">
        <v>50.0</v>
      </c>
      <c r="M2660" s="57">
        <f t="shared" si="2"/>
        <v>400</v>
      </c>
      <c r="N2660" s="75">
        <f t="shared" si="8"/>
        <v>800</v>
      </c>
      <c r="O2660" s="77" t="s">
        <v>370</v>
      </c>
      <c r="P2660" s="78">
        <v>46204.0</v>
      </c>
      <c r="Q2660" s="80">
        <v>0.6284722222222222</v>
      </c>
      <c r="R2660" s="84" t="str">
        <f t="shared" si="9"/>
        <v>1782893120820892166</v>
      </c>
      <c r="S2660" s="84"/>
      <c r="T2660" s="48" t="s">
        <v>67</v>
      </c>
    </row>
    <row r="2661" ht="22.5" customHeight="1">
      <c r="A2661" s="41" t="s">
        <v>34</v>
      </c>
      <c r="B2661" s="44">
        <v>46204.0</v>
      </c>
      <c r="C2661" s="46" t="s">
        <v>1192</v>
      </c>
      <c r="D2661" s="48" t="s">
        <v>3868</v>
      </c>
      <c r="E2661" s="51">
        <v>2.02600000001238E14</v>
      </c>
      <c r="F2661" s="53" t="s">
        <v>201</v>
      </c>
      <c r="G2661" s="108">
        <f t="array" ref="G2661">IF(F2661&lt;&gt;"",INDEX(tb_MainDatabase[Barcode],MATCH(F2661,tb_MainDatabase[Link],0)),"")</f>
        <v>8857128012157</v>
      </c>
      <c r="H2661" s="62" t="str">
        <f t="array" ref="H2661">IF(F2661&lt;&gt;"",INDEX(tb_MainDatabase[Grand],MATCH(F2661,tb_MainDatabase[Link],0)),"")</f>
        <v>EDP</v>
      </c>
      <c r="I2661" s="62" t="str">
        <f t="array" ref="I2661">IF(F2661&lt;&gt;"",INDEX(tb_MainDatabase[Size],MATCH(F2661,tb_MainDatabase[Link],0)),"")</f>
        <v>10 ml.</v>
      </c>
      <c r="J2661" s="65">
        <v>1.0</v>
      </c>
      <c r="K2661" s="57">
        <f t="array" ref="K2661">IF(F2661&lt;&gt;"",INDEX(tb_MainDatabase[ราคา],MATCH(F2661,tb_MainDatabase[Link],0)),"")*J2661</f>
        <v>450</v>
      </c>
      <c r="L2661" s="65">
        <v>50.0</v>
      </c>
      <c r="M2661" s="57">
        <f t="shared" si="2"/>
        <v>400</v>
      </c>
      <c r="N2661" s="75">
        <f t="shared" si="8"/>
        <v>0</v>
      </c>
      <c r="O2661" s="77"/>
      <c r="P2661" s="107"/>
      <c r="Q2661" s="80"/>
      <c r="R2661" s="84">
        <f t="shared" si="9"/>
        <v>0</v>
      </c>
      <c r="S2661" s="84"/>
      <c r="T2661" s="84"/>
    </row>
    <row r="2662" ht="22.5" customHeight="1">
      <c r="A2662" s="41" t="s">
        <v>34</v>
      </c>
      <c r="B2662" s="44">
        <v>46204.0</v>
      </c>
      <c r="C2662" s="46" t="s">
        <v>1192</v>
      </c>
      <c r="D2662" s="48" t="s">
        <v>3869</v>
      </c>
      <c r="E2662" s="51">
        <v>2.02600000001239E14</v>
      </c>
      <c r="F2662" s="53" t="s">
        <v>102</v>
      </c>
      <c r="G2662" s="108">
        <f t="array" ref="G2662">IF(F2662&lt;&gt;"",INDEX(tb_MainDatabase[Barcode],MATCH(F2662,tb_MainDatabase[Link],0)),"")</f>
        <v>8857128012170</v>
      </c>
      <c r="H2662" s="62" t="str">
        <f t="array" ref="H2662">IF(F2662&lt;&gt;"",INDEX(tb_MainDatabase[Grand],MATCH(F2662,tb_MainDatabase[Link],0)),"")</f>
        <v>EDP</v>
      </c>
      <c r="I2662" s="62" t="str">
        <f t="array" ref="I2662">IF(F2662&lt;&gt;"",INDEX(tb_MainDatabase[Size],MATCH(F2662,tb_MainDatabase[Link],0)),"")</f>
        <v>10 ml.</v>
      </c>
      <c r="J2662" s="65">
        <v>1.0</v>
      </c>
      <c r="K2662" s="57">
        <f t="array" ref="K2662">IF(F2662&lt;&gt;"",INDEX(tb_MainDatabase[ราคา],MATCH(F2662,tb_MainDatabase[Link],0)),"")*J2662</f>
        <v>450</v>
      </c>
      <c r="L2662" s="65">
        <v>50.0</v>
      </c>
      <c r="M2662" s="57">
        <f t="shared" si="2"/>
        <v>400</v>
      </c>
      <c r="N2662" s="75">
        <f t="shared" si="8"/>
        <v>800</v>
      </c>
      <c r="O2662" s="77" t="s">
        <v>1040</v>
      </c>
      <c r="P2662" s="78">
        <v>46204.0</v>
      </c>
      <c r="Q2662" s="80">
        <v>0.7298611111111111</v>
      </c>
      <c r="R2662" s="84" t="str">
        <f t="shared" si="9"/>
        <v>1782901815764893889</v>
      </c>
      <c r="S2662" s="84"/>
      <c r="T2662" s="48" t="s">
        <v>67</v>
      </c>
    </row>
    <row r="2663" ht="22.5" customHeight="1">
      <c r="A2663" s="41" t="s">
        <v>34</v>
      </c>
      <c r="B2663" s="44">
        <v>46204.0</v>
      </c>
      <c r="C2663" s="46" t="s">
        <v>1192</v>
      </c>
      <c r="D2663" s="48" t="s">
        <v>3869</v>
      </c>
      <c r="E2663" s="51">
        <v>2.02600000001239E14</v>
      </c>
      <c r="F2663" s="53" t="s">
        <v>120</v>
      </c>
      <c r="G2663" s="108">
        <f t="array" ref="G2663">IF(F2663&lt;&gt;"",INDEX(tb_MainDatabase[Barcode],MATCH(F2663,tb_MainDatabase[Link],0)),"")</f>
        <v>8857128012160</v>
      </c>
      <c r="H2663" s="62" t="str">
        <f t="array" ref="H2663">IF(F2663&lt;&gt;"",INDEX(tb_MainDatabase[Grand],MATCH(F2663,tb_MainDatabase[Link],0)),"")</f>
        <v>EDP</v>
      </c>
      <c r="I2663" s="62" t="str">
        <f t="array" ref="I2663">IF(F2663&lt;&gt;"",INDEX(tb_MainDatabase[Size],MATCH(F2663,tb_MainDatabase[Link],0)),"")</f>
        <v>10 ml.</v>
      </c>
      <c r="J2663" s="65">
        <v>1.0</v>
      </c>
      <c r="K2663" s="57">
        <f t="array" ref="K2663">IF(F2663&lt;&gt;"",INDEX(tb_MainDatabase[ราคา],MATCH(F2663,tb_MainDatabase[Link],0)),"")*J2663</f>
        <v>450</v>
      </c>
      <c r="L2663" s="65">
        <v>50.0</v>
      </c>
      <c r="M2663" s="57">
        <f t="shared" si="2"/>
        <v>400</v>
      </c>
      <c r="N2663" s="75">
        <f t="shared" si="8"/>
        <v>0</v>
      </c>
      <c r="O2663" s="77"/>
      <c r="P2663" s="107"/>
      <c r="Q2663" s="80"/>
      <c r="R2663" s="84">
        <f t="shared" si="9"/>
        <v>0</v>
      </c>
      <c r="S2663" s="84"/>
      <c r="T2663" s="84"/>
    </row>
    <row r="2664" ht="22.5" customHeight="1">
      <c r="A2664" s="41" t="s">
        <v>34</v>
      </c>
      <c r="B2664" s="44">
        <v>46204.0</v>
      </c>
      <c r="C2664" s="46" t="s">
        <v>1192</v>
      </c>
      <c r="D2664" s="48" t="s">
        <v>3870</v>
      </c>
      <c r="E2664" s="51">
        <v>2.0260000000124E14</v>
      </c>
      <c r="F2664" s="53" t="s">
        <v>102</v>
      </c>
      <c r="G2664" s="108">
        <f t="array" ref="G2664">IF(F2664&lt;&gt;"",INDEX(tb_MainDatabase[Barcode],MATCH(F2664,tb_MainDatabase[Link],0)),"")</f>
        <v>8857128012170</v>
      </c>
      <c r="H2664" s="62" t="str">
        <f t="array" ref="H2664">IF(F2664&lt;&gt;"",INDEX(tb_MainDatabase[Grand],MATCH(F2664,tb_MainDatabase[Link],0)),"")</f>
        <v>EDP</v>
      </c>
      <c r="I2664" s="62" t="str">
        <f t="array" ref="I2664">IF(F2664&lt;&gt;"",INDEX(tb_MainDatabase[Size],MATCH(F2664,tb_MainDatabase[Link],0)),"")</f>
        <v>10 ml.</v>
      </c>
      <c r="J2664" s="65">
        <v>1.0</v>
      </c>
      <c r="K2664" s="57">
        <f t="array" ref="K2664">IF(F2664&lt;&gt;"",INDEX(tb_MainDatabase[ราคา],MATCH(F2664,tb_MainDatabase[Link],0)),"")*J2664</f>
        <v>450</v>
      </c>
      <c r="L2664" s="65">
        <v>50.0</v>
      </c>
      <c r="M2664" s="57">
        <f t="shared" si="2"/>
        <v>400</v>
      </c>
      <c r="N2664" s="75">
        <f t="shared" si="8"/>
        <v>400</v>
      </c>
      <c r="O2664" s="77" t="s">
        <v>1040</v>
      </c>
      <c r="P2664" s="78">
        <v>46204.0</v>
      </c>
      <c r="Q2664" s="80">
        <v>0.75625</v>
      </c>
      <c r="R2664" s="84" t="str">
        <f t="shared" si="9"/>
        <v>1782904179363968068</v>
      </c>
      <c r="S2664" s="84"/>
      <c r="T2664" s="48" t="s">
        <v>67</v>
      </c>
    </row>
    <row r="2665" ht="22.5" customHeight="1">
      <c r="A2665" s="41" t="s">
        <v>34</v>
      </c>
      <c r="B2665" s="44">
        <v>46204.0</v>
      </c>
      <c r="C2665" s="46" t="s">
        <v>1192</v>
      </c>
      <c r="D2665" s="48" t="s">
        <v>3871</v>
      </c>
      <c r="E2665" s="51">
        <v>2.02600000001241E14</v>
      </c>
      <c r="F2665" s="53" t="s">
        <v>146</v>
      </c>
      <c r="G2665" s="57">
        <f t="array" ref="G2665">IF(F2665&lt;&gt;"",INDEX(tb_MainDatabase[Barcode],MATCH(F2665,tb_MainDatabase[Link],0)),"")</f>
        <v>8857128012026</v>
      </c>
      <c r="H2665" s="62" t="str">
        <f t="array" ref="H2665">IF(F2665&lt;&gt;"",INDEX(tb_MainDatabase[Grand],MATCH(F2665,tb_MainDatabase[Link],0)),"")</f>
        <v>EDP</v>
      </c>
      <c r="I2665" s="62" t="str">
        <f t="array" ref="I2665">IF(F2665&lt;&gt;"",INDEX(tb_MainDatabase[Size],MATCH(F2665,tb_MainDatabase[Link],0)),"")</f>
        <v>10 ml.</v>
      </c>
      <c r="J2665" s="65">
        <v>1.0</v>
      </c>
      <c r="K2665" s="57">
        <f t="array" ref="K2665">IF(F2665&lt;&gt;"",INDEX(tb_MainDatabase[ราคา],MATCH(F2665,tb_MainDatabase[Link],0)),"")*J2665</f>
        <v>450</v>
      </c>
      <c r="L2665" s="65">
        <v>50.0</v>
      </c>
      <c r="M2665" s="57">
        <f t="shared" si="2"/>
        <v>400</v>
      </c>
      <c r="N2665" s="75">
        <f t="shared" si="8"/>
        <v>400</v>
      </c>
      <c r="O2665" s="77" t="s">
        <v>1040</v>
      </c>
      <c r="P2665" s="78">
        <v>46204.0</v>
      </c>
      <c r="Q2665" s="80">
        <v>0.7590277777777777</v>
      </c>
      <c r="R2665" s="84" t="str">
        <f t="shared" si="9"/>
        <v>1782904348029581954</v>
      </c>
      <c r="S2665" s="84"/>
      <c r="T2665" s="48" t="s">
        <v>67</v>
      </c>
    </row>
    <row r="2666" ht="22.5" customHeight="1">
      <c r="A2666" s="41" t="s">
        <v>34</v>
      </c>
      <c r="B2666" s="44">
        <v>46204.0</v>
      </c>
      <c r="C2666" s="46" t="s">
        <v>1192</v>
      </c>
      <c r="D2666" s="48" t="s">
        <v>3872</v>
      </c>
      <c r="E2666" s="51">
        <v>2.02600000001242E14</v>
      </c>
      <c r="F2666" s="53" t="s">
        <v>269</v>
      </c>
      <c r="G2666" s="57">
        <f t="array" ref="G2666">IF(F2666&lt;&gt;"",INDEX(tb_MainDatabase[Barcode],MATCH(F2666,tb_MainDatabase[Link],0)),"")</f>
        <v>8857128012060</v>
      </c>
      <c r="H2666" s="62" t="str">
        <f t="array" ref="H2666">IF(F2666&lt;&gt;"",INDEX(tb_MainDatabase[Grand],MATCH(F2666,tb_MainDatabase[Link],0)),"")</f>
        <v>EDP</v>
      </c>
      <c r="I2666" s="62" t="str">
        <f t="array" ref="I2666">IF(F2666&lt;&gt;"",INDEX(tb_MainDatabase[Size],MATCH(F2666,tb_MainDatabase[Link],0)),"")</f>
        <v>10 ml.</v>
      </c>
      <c r="J2666" s="65">
        <v>1.0</v>
      </c>
      <c r="K2666" s="57">
        <f t="array" ref="K2666">IF(F2666&lt;&gt;"",INDEX(tb_MainDatabase[ราคา],MATCH(F2666,tb_MainDatabase[Link],0)),"")*J2666</f>
        <v>450</v>
      </c>
      <c r="L2666" s="65">
        <v>50.0</v>
      </c>
      <c r="M2666" s="57">
        <f t="shared" si="2"/>
        <v>400</v>
      </c>
      <c r="N2666" s="75">
        <f t="shared" si="8"/>
        <v>400</v>
      </c>
      <c r="O2666" s="77" t="s">
        <v>1049</v>
      </c>
      <c r="P2666" s="78">
        <v>46204.0</v>
      </c>
      <c r="Q2666" s="80">
        <v>0.8416666666666667</v>
      </c>
      <c r="R2666" s="84" t="str">
        <f t="shared" si="9"/>
        <v>1782911545535716524</v>
      </c>
      <c r="S2666" s="84"/>
      <c r="T2666" s="48" t="s">
        <v>67</v>
      </c>
    </row>
    <row r="2667" ht="22.5" customHeight="1">
      <c r="A2667" s="41" t="s">
        <v>34</v>
      </c>
      <c r="B2667" s="44">
        <v>46205.0</v>
      </c>
      <c r="C2667" s="46" t="s">
        <v>1192</v>
      </c>
      <c r="D2667" s="48" t="s">
        <v>3873</v>
      </c>
      <c r="E2667" s="51">
        <v>2.02600000001243E14</v>
      </c>
      <c r="F2667" s="53" t="s">
        <v>98</v>
      </c>
      <c r="G2667" s="57">
        <f t="array" ref="G2667">IF(F2667&lt;&gt;"",INDEX(tb_MainDatabase[Barcode],MATCH(F2667,tb_MainDatabase[Link],0)),"")</f>
        <v>8857128012027</v>
      </c>
      <c r="H2667" s="62" t="str">
        <f t="array" ref="H2667">IF(F2667&lt;&gt;"",INDEX(tb_MainDatabase[Grand],MATCH(F2667,tb_MainDatabase[Link],0)),"")</f>
        <v>EDP</v>
      </c>
      <c r="I2667" s="62" t="str">
        <f t="array" ref="I2667">IF(F2667&lt;&gt;"",INDEX(tb_MainDatabase[Size],MATCH(F2667,tb_MainDatabase[Link],0)),"")</f>
        <v>10 ml.</v>
      </c>
      <c r="J2667" s="65">
        <v>1.0</v>
      </c>
      <c r="K2667" s="57">
        <f t="array" ref="K2667">IF(F2667&lt;&gt;"",INDEX(tb_MainDatabase[ราคา],MATCH(F2667,tb_MainDatabase[Link],0)),"")*J2667</f>
        <v>450</v>
      </c>
      <c r="L2667" s="65">
        <v>50.0</v>
      </c>
      <c r="M2667" s="57">
        <f t="shared" si="2"/>
        <v>400</v>
      </c>
      <c r="N2667" s="75">
        <f t="shared" si="8"/>
        <v>800</v>
      </c>
      <c r="O2667" s="77" t="s">
        <v>133</v>
      </c>
      <c r="P2667" s="78">
        <v>46205.0</v>
      </c>
      <c r="Q2667" s="80">
        <v>0.5368055555555555</v>
      </c>
      <c r="R2667" s="84" t="str">
        <f t="shared" si="9"/>
        <v>1782971487262795166</v>
      </c>
      <c r="S2667" s="84"/>
      <c r="T2667" s="48" t="s">
        <v>67</v>
      </c>
    </row>
    <row r="2668" ht="22.5" customHeight="1">
      <c r="A2668" s="41" t="s">
        <v>34</v>
      </c>
      <c r="B2668" s="44">
        <v>46205.0</v>
      </c>
      <c r="C2668" s="46" t="s">
        <v>1192</v>
      </c>
      <c r="D2668" s="48" t="s">
        <v>3873</v>
      </c>
      <c r="E2668" s="51">
        <v>2.02600000001243E14</v>
      </c>
      <c r="F2668" s="53" t="s">
        <v>141</v>
      </c>
      <c r="G2668" s="57">
        <f t="array" ref="G2668">IF(F2668&lt;&gt;"",INDEX(tb_MainDatabase[Barcode],MATCH(F2668,tb_MainDatabase[Link],0)),"")</f>
        <v>8857128012037</v>
      </c>
      <c r="H2668" s="62" t="str">
        <f t="array" ref="H2668">IF(F2668&lt;&gt;"",INDEX(tb_MainDatabase[Grand],MATCH(F2668,tb_MainDatabase[Link],0)),"")</f>
        <v>EDP</v>
      </c>
      <c r="I2668" s="62" t="str">
        <f t="array" ref="I2668">IF(F2668&lt;&gt;"",INDEX(tb_MainDatabase[Size],MATCH(F2668,tb_MainDatabase[Link],0)),"")</f>
        <v>10 ml.</v>
      </c>
      <c r="J2668" s="65">
        <v>1.0</v>
      </c>
      <c r="K2668" s="57">
        <f t="array" ref="K2668">IF(F2668&lt;&gt;"",INDEX(tb_MainDatabase[ราคา],MATCH(F2668,tb_MainDatabase[Link],0)),"")*J2668</f>
        <v>450</v>
      </c>
      <c r="L2668" s="65">
        <v>50.0</v>
      </c>
      <c r="M2668" s="57">
        <f t="shared" si="2"/>
        <v>400</v>
      </c>
      <c r="N2668" s="75">
        <f t="shared" si="8"/>
        <v>0</v>
      </c>
      <c r="O2668" s="77"/>
      <c r="P2668" s="107"/>
      <c r="Q2668" s="80"/>
      <c r="R2668" s="84">
        <f t="shared" si="9"/>
        <v>0</v>
      </c>
      <c r="S2668" s="84"/>
      <c r="T2668" s="84"/>
    </row>
    <row r="2669" ht="22.5" customHeight="1">
      <c r="A2669" s="41" t="s">
        <v>34</v>
      </c>
      <c r="B2669" s="44">
        <v>46205.0</v>
      </c>
      <c r="C2669" s="46" t="s">
        <v>1192</v>
      </c>
      <c r="D2669" s="48" t="s">
        <v>3874</v>
      </c>
      <c r="E2669" s="51">
        <v>2.02600000001244E14</v>
      </c>
      <c r="F2669" s="53" t="s">
        <v>1781</v>
      </c>
      <c r="G2669" s="108">
        <f t="array" ref="G2669">IF(F2669&lt;&gt;"",INDEX(tb_MainDatabase[Barcode],MATCH(F2669,tb_MainDatabase[Link],0)),"")</f>
        <v>8857128012153</v>
      </c>
      <c r="H2669" s="62" t="str">
        <f t="array" ref="H2669">IF(F2669&lt;&gt;"",INDEX(tb_MainDatabase[Grand],MATCH(F2669,tb_MainDatabase[Link],0)),"")</f>
        <v>EDP</v>
      </c>
      <c r="I2669" s="62" t="str">
        <f t="array" ref="I2669">IF(F2669&lt;&gt;"",INDEX(tb_MainDatabase[Size],MATCH(F2669,tb_MainDatabase[Link],0)),"")</f>
        <v>30 ml.</v>
      </c>
      <c r="J2669" s="65">
        <v>1.0</v>
      </c>
      <c r="K2669" s="57">
        <f t="array" ref="K2669">IF(F2669&lt;&gt;"",INDEX(tb_MainDatabase[ราคา],MATCH(F2669,tb_MainDatabase[Link],0)),"")*J2669</f>
        <v>1290</v>
      </c>
      <c r="L2669" s="65">
        <v>100.0</v>
      </c>
      <c r="M2669" s="57">
        <f t="shared" si="2"/>
        <v>1190</v>
      </c>
      <c r="N2669" s="75">
        <f t="shared" si="8"/>
        <v>1190</v>
      </c>
      <c r="O2669" s="77" t="s">
        <v>370</v>
      </c>
      <c r="P2669" s="78">
        <v>46205.0</v>
      </c>
      <c r="Q2669" s="80">
        <v>0.5722222222222222</v>
      </c>
      <c r="R2669" s="84" t="str">
        <f t="shared" si="9"/>
        <v>1782974631145932523</v>
      </c>
      <c r="S2669" s="84"/>
      <c r="T2669" s="48" t="s">
        <v>67</v>
      </c>
    </row>
    <row r="2670" ht="22.5" customHeight="1">
      <c r="A2670" s="41" t="s">
        <v>34</v>
      </c>
      <c r="B2670" s="44">
        <v>46205.0</v>
      </c>
      <c r="C2670" s="46" t="s">
        <v>1192</v>
      </c>
      <c r="D2670" s="48" t="s">
        <v>3874</v>
      </c>
      <c r="E2670" s="51">
        <v>2.02600000001244E14</v>
      </c>
      <c r="F2670" s="53" t="s">
        <v>3796</v>
      </c>
      <c r="G2670" s="108">
        <f t="array" ref="G2670">IF(F2670&lt;&gt;"",INDEX(tb_MainDatabase[Barcode],MATCH(F2670,tb_MainDatabase[Link],0)),"")</f>
        <v>8857128012167</v>
      </c>
      <c r="H2670" s="62" t="str">
        <f t="array" ref="H2670">IF(F2670&lt;&gt;"",INDEX(tb_MainDatabase[Grand],MATCH(F2670,tb_MainDatabase[Link],0)),"")</f>
        <v>EDP</v>
      </c>
      <c r="I2670" s="62" t="str">
        <f t="array" ref="I2670">IF(F2670&lt;&gt;"",INDEX(tb_MainDatabase[Size],MATCH(F2670,tb_MainDatabase[Link],0)),"")</f>
        <v>4 ml.</v>
      </c>
      <c r="J2670" s="65">
        <v>1.0</v>
      </c>
      <c r="K2670" s="57">
        <f t="array" ref="K2670">IF(F2670&lt;&gt;"",INDEX(tb_MainDatabase[ราคา],MATCH(F2670,tb_MainDatabase[Link],0)),"")*J2670</f>
        <v>179</v>
      </c>
      <c r="L2670" s="65">
        <v>179.0</v>
      </c>
      <c r="M2670" s="57">
        <f t="shared" si="2"/>
        <v>0</v>
      </c>
      <c r="N2670" s="75">
        <f t="shared" si="8"/>
        <v>0</v>
      </c>
      <c r="O2670" s="77"/>
      <c r="P2670" s="107"/>
      <c r="Q2670" s="80"/>
      <c r="R2670" s="84">
        <f t="shared" si="9"/>
        <v>0</v>
      </c>
      <c r="S2670" s="84"/>
      <c r="T2670" s="84"/>
    </row>
    <row r="2671" ht="22.5" customHeight="1">
      <c r="A2671" s="41" t="s">
        <v>34</v>
      </c>
      <c r="B2671" s="44">
        <v>46205.0</v>
      </c>
      <c r="C2671" s="46" t="s">
        <v>1192</v>
      </c>
      <c r="D2671" s="48" t="s">
        <v>3875</v>
      </c>
      <c r="E2671" s="51">
        <v>2.02600000001245E14</v>
      </c>
      <c r="F2671" s="53" t="s">
        <v>3876</v>
      </c>
      <c r="G2671" s="57">
        <f t="array" ref="G2671">IF(F2671&lt;&gt;"",INDEX(tb_MainDatabase[Barcode],MATCH(F2671,tb_MainDatabase[Link],0)),"")</f>
        <v>8857128012149</v>
      </c>
      <c r="H2671" s="62" t="str">
        <f t="array" ref="H2671">IF(F2671&lt;&gt;"",INDEX(tb_MainDatabase[Grand],MATCH(F2671,tb_MainDatabase[Link],0)),"")</f>
        <v>EDP</v>
      </c>
      <c r="I2671" s="62" t="str">
        <f t="array" ref="I2671">IF(F2671&lt;&gt;"",INDEX(tb_MainDatabase[Size],MATCH(F2671,tb_MainDatabase[Link],0)),"")</f>
        <v>10 ml.</v>
      </c>
      <c r="J2671" s="65">
        <v>1.0</v>
      </c>
      <c r="K2671" s="57">
        <f t="array" ref="K2671">IF(F2671&lt;&gt;"",INDEX(tb_MainDatabase[ราคา],MATCH(F2671,tb_MainDatabase[Link],0)),"")*J2671</f>
        <v>450</v>
      </c>
      <c r="L2671" s="65">
        <v>50.0</v>
      </c>
      <c r="M2671" s="57">
        <f t="shared" si="2"/>
        <v>400</v>
      </c>
      <c r="N2671" s="75">
        <f t="shared" si="8"/>
        <v>400</v>
      </c>
      <c r="O2671" s="77" t="s">
        <v>370</v>
      </c>
      <c r="P2671" s="78">
        <v>46205.0</v>
      </c>
      <c r="Q2671" s="80">
        <v>0.4965277777777778</v>
      </c>
      <c r="R2671" s="84" t="str">
        <f t="shared" si="9"/>
        <v>1782976210661414911</v>
      </c>
      <c r="S2671" s="84"/>
      <c r="T2671" s="48" t="s">
        <v>67</v>
      </c>
    </row>
    <row r="2672" ht="22.5" customHeight="1">
      <c r="A2672" s="41" t="s">
        <v>34</v>
      </c>
      <c r="B2672" s="44">
        <v>46205.0</v>
      </c>
      <c r="C2672" s="46" t="s">
        <v>1192</v>
      </c>
      <c r="D2672" s="48" t="s">
        <v>3877</v>
      </c>
      <c r="E2672" s="51">
        <v>2.02600000001246E14</v>
      </c>
      <c r="F2672" s="53" t="s">
        <v>578</v>
      </c>
      <c r="G2672" s="57">
        <f t="array" ref="G2672">IF(F2672&lt;&gt;"",INDEX(tb_MainDatabase[Barcode],MATCH(F2672,tb_MainDatabase[Link],0)),"")</f>
        <v>8857128012008</v>
      </c>
      <c r="H2672" s="62" t="str">
        <f t="array" ref="H2672">IF(F2672&lt;&gt;"",INDEX(tb_MainDatabase[Grand],MATCH(F2672,tb_MainDatabase[Link],0)),"")</f>
        <v>EDP+</v>
      </c>
      <c r="I2672" s="62" t="str">
        <f t="array" ref="I2672">IF(F2672&lt;&gt;"",INDEX(tb_MainDatabase[Size],MATCH(F2672,tb_MainDatabase[Link],0)),"")</f>
        <v>30 ml.</v>
      </c>
      <c r="J2672" s="65">
        <v>1.0</v>
      </c>
      <c r="K2672" s="57">
        <f t="array" ref="K2672">IF(F2672&lt;&gt;"",INDEX(tb_MainDatabase[ราคา],MATCH(F2672,tb_MainDatabase[Link],0)),"")*J2672</f>
        <v>1890</v>
      </c>
      <c r="L2672" s="65">
        <v>100.0</v>
      </c>
      <c r="M2672" s="57">
        <f t="shared" si="2"/>
        <v>1790</v>
      </c>
      <c r="N2672" s="75">
        <f t="shared" si="8"/>
        <v>1790</v>
      </c>
      <c r="O2672" s="77" t="s">
        <v>133</v>
      </c>
      <c r="P2672" s="78">
        <v>46205.0</v>
      </c>
      <c r="Q2672" s="80">
        <v>0.6951388888888889</v>
      </c>
      <c r="R2672" s="84" t="str">
        <f t="shared" si="9"/>
        <v>1782985266879441729</v>
      </c>
      <c r="S2672" s="84"/>
      <c r="T2672" s="48" t="s">
        <v>67</v>
      </c>
    </row>
    <row r="2673" ht="22.5" customHeight="1">
      <c r="A2673" s="41" t="s">
        <v>34</v>
      </c>
      <c r="B2673" s="44">
        <v>46205.0</v>
      </c>
      <c r="C2673" s="46" t="s">
        <v>1192</v>
      </c>
      <c r="D2673" s="48" t="s">
        <v>3877</v>
      </c>
      <c r="E2673" s="51">
        <v>2.02600000001246E14</v>
      </c>
      <c r="F2673" s="53" t="s">
        <v>3638</v>
      </c>
      <c r="G2673" s="57">
        <f t="array" ref="G2673">IF(F2673&lt;&gt;"",INDEX(tb_MainDatabase[Barcode],MATCH(F2673,tb_MainDatabase[Link],0)),"")</f>
        <v>8857128012079</v>
      </c>
      <c r="H2673" s="62" t="str">
        <f t="array" ref="H2673">IF(F2673&lt;&gt;"",INDEX(tb_MainDatabase[Grand],MATCH(F2673,tb_MainDatabase[Link],0)),"")</f>
        <v>EDP</v>
      </c>
      <c r="I2673" s="62" t="str">
        <f t="array" ref="I2673">IF(F2673&lt;&gt;"",INDEX(tb_MainDatabase[Size],MATCH(F2673,tb_MainDatabase[Link],0)),"")</f>
        <v>10 ml.</v>
      </c>
      <c r="J2673" s="65">
        <v>1.0</v>
      </c>
      <c r="K2673" s="57">
        <f t="array" ref="K2673">IF(F2673&lt;&gt;"",INDEX(tb_MainDatabase[ราคา],MATCH(F2673,tb_MainDatabase[Link],0)),"")*J2673</f>
        <v>450</v>
      </c>
      <c r="L2673" s="65">
        <v>450.0</v>
      </c>
      <c r="M2673" s="57">
        <f t="shared" si="2"/>
        <v>0</v>
      </c>
      <c r="N2673" s="75">
        <f t="shared" si="8"/>
        <v>0</v>
      </c>
      <c r="O2673" s="77"/>
      <c r="P2673" s="107"/>
      <c r="Q2673" s="80"/>
      <c r="R2673" s="84">
        <f t="shared" si="9"/>
        <v>0</v>
      </c>
      <c r="S2673" s="84"/>
      <c r="T2673" s="84"/>
    </row>
    <row r="2674" ht="22.5" customHeight="1">
      <c r="A2674" s="41" t="s">
        <v>34</v>
      </c>
      <c r="B2674" s="44">
        <v>46205.0</v>
      </c>
      <c r="C2674" s="46" t="s">
        <v>1192</v>
      </c>
      <c r="D2674" s="48" t="s">
        <v>3878</v>
      </c>
      <c r="E2674" s="51">
        <v>2.02600000001247E14</v>
      </c>
      <c r="F2674" s="53" t="s">
        <v>146</v>
      </c>
      <c r="G2674" s="57">
        <f t="array" ref="G2674">IF(F2674&lt;&gt;"",INDEX(tb_MainDatabase[Barcode],MATCH(F2674,tb_MainDatabase[Link],0)),"")</f>
        <v>8857128012026</v>
      </c>
      <c r="H2674" s="62" t="str">
        <f t="array" ref="H2674">IF(F2674&lt;&gt;"",INDEX(tb_MainDatabase[Grand],MATCH(F2674,tb_MainDatabase[Link],0)),"")</f>
        <v>EDP</v>
      </c>
      <c r="I2674" s="62" t="str">
        <f t="array" ref="I2674">IF(F2674&lt;&gt;"",INDEX(tb_MainDatabase[Size],MATCH(F2674,tb_MainDatabase[Link],0)),"")</f>
        <v>10 ml.</v>
      </c>
      <c r="J2674" s="65">
        <v>1.0</v>
      </c>
      <c r="K2674" s="57">
        <f t="array" ref="K2674">IF(F2674&lt;&gt;"",INDEX(tb_MainDatabase[ราคา],MATCH(F2674,tb_MainDatabase[Link],0)),"")*J2674</f>
        <v>450</v>
      </c>
      <c r="L2674" s="65">
        <v>50.0</v>
      </c>
      <c r="M2674" s="57">
        <f t="shared" si="2"/>
        <v>400</v>
      </c>
      <c r="N2674" s="75">
        <f t="shared" si="8"/>
        <v>400</v>
      </c>
      <c r="O2674" s="77" t="s">
        <v>1040</v>
      </c>
      <c r="P2674" s="78">
        <v>46205.0</v>
      </c>
      <c r="Q2674" s="80">
        <v>0.6472222222222223</v>
      </c>
      <c r="R2674" s="84" t="str">
        <f t="shared" si="9"/>
        <v>1782989988116712262</v>
      </c>
      <c r="S2674" s="84"/>
      <c r="T2674" s="48" t="s">
        <v>67</v>
      </c>
    </row>
    <row r="2675" ht="22.5" customHeight="1">
      <c r="A2675" s="41" t="s">
        <v>34</v>
      </c>
      <c r="B2675" s="44">
        <v>46205.0</v>
      </c>
      <c r="C2675" s="46" t="s">
        <v>1192</v>
      </c>
      <c r="D2675" s="48" t="s">
        <v>3879</v>
      </c>
      <c r="E2675" s="51">
        <v>2.02600000001248E14</v>
      </c>
      <c r="F2675" s="53" t="s">
        <v>146</v>
      </c>
      <c r="G2675" s="57">
        <f t="array" ref="G2675">IF(F2675&lt;&gt;"",INDEX(tb_MainDatabase[Barcode],MATCH(F2675,tb_MainDatabase[Link],0)),"")</f>
        <v>8857128012026</v>
      </c>
      <c r="H2675" s="62" t="str">
        <f t="array" ref="H2675">IF(F2675&lt;&gt;"",INDEX(tb_MainDatabase[Grand],MATCH(F2675,tb_MainDatabase[Link],0)),"")</f>
        <v>EDP</v>
      </c>
      <c r="I2675" s="62" t="str">
        <f t="array" ref="I2675">IF(F2675&lt;&gt;"",INDEX(tb_MainDatabase[Size],MATCH(F2675,tb_MainDatabase[Link],0)),"")</f>
        <v>10 ml.</v>
      </c>
      <c r="J2675" s="65">
        <v>1.0</v>
      </c>
      <c r="K2675" s="57">
        <f t="array" ref="K2675">IF(F2675&lt;&gt;"",INDEX(tb_MainDatabase[ราคา],MATCH(F2675,tb_MainDatabase[Link],0)),"")*J2675</f>
        <v>450</v>
      </c>
      <c r="L2675" s="65">
        <v>50.0</v>
      </c>
      <c r="M2675" s="57">
        <f t="shared" si="2"/>
        <v>400</v>
      </c>
      <c r="N2675" s="75">
        <f t="shared" si="8"/>
        <v>400</v>
      </c>
      <c r="O2675" s="77" t="s">
        <v>1040</v>
      </c>
      <c r="P2675" s="78">
        <v>46205.0</v>
      </c>
      <c r="Q2675" s="80">
        <v>0.6472222222222223</v>
      </c>
      <c r="R2675" s="84" t="str">
        <f t="shared" si="9"/>
        <v>1782990066260651964</v>
      </c>
      <c r="S2675" s="84"/>
      <c r="T2675" s="48" t="s">
        <v>67</v>
      </c>
    </row>
    <row r="2676" ht="22.5" customHeight="1">
      <c r="A2676" s="41" t="s">
        <v>34</v>
      </c>
      <c r="B2676" s="44">
        <v>46205.0</v>
      </c>
      <c r="C2676" s="46" t="s">
        <v>1192</v>
      </c>
      <c r="D2676" s="48" t="s">
        <v>3880</v>
      </c>
      <c r="E2676" s="51">
        <v>2.02600000001249E14</v>
      </c>
      <c r="F2676" s="53" t="s">
        <v>69</v>
      </c>
      <c r="G2676" s="57">
        <f t="array" ref="G2676">IF(F2676&lt;&gt;"",INDEX(tb_MainDatabase[Barcode],MATCH(F2676,tb_MainDatabase[Link],0)),"")</f>
        <v>8857128012022</v>
      </c>
      <c r="H2676" s="62" t="str">
        <f t="array" ref="H2676">IF(F2676&lt;&gt;"",INDEX(tb_MainDatabase[Grand],MATCH(F2676,tb_MainDatabase[Link],0)),"")</f>
        <v>EDP</v>
      </c>
      <c r="I2676" s="62" t="str">
        <f t="array" ref="I2676">IF(F2676&lt;&gt;"",INDEX(tb_MainDatabase[Size],MATCH(F2676,tb_MainDatabase[Link],0)),"")</f>
        <v>30 ml.</v>
      </c>
      <c r="J2676" s="65">
        <v>1.0</v>
      </c>
      <c r="K2676" s="57">
        <f t="array" ref="K2676">IF(F2676&lt;&gt;"",INDEX(tb_MainDatabase[ราคา],MATCH(F2676,tb_MainDatabase[Link],0)),"")*J2676</f>
        <v>1290</v>
      </c>
      <c r="L2676" s="65">
        <v>100.0</v>
      </c>
      <c r="M2676" s="57">
        <f t="shared" si="2"/>
        <v>1190</v>
      </c>
      <c r="N2676" s="75">
        <f t="shared" si="8"/>
        <v>1590</v>
      </c>
      <c r="O2676" s="77" t="s">
        <v>133</v>
      </c>
      <c r="P2676" s="78">
        <v>46205.0</v>
      </c>
      <c r="Q2676" s="80">
        <v>0.7680555555555556</v>
      </c>
      <c r="R2676" s="84" t="str">
        <f t="shared" si="9"/>
        <v>1782991536314786698</v>
      </c>
      <c r="S2676" s="84"/>
      <c r="T2676" s="48" t="s">
        <v>61</v>
      </c>
    </row>
    <row r="2677" ht="22.5" customHeight="1">
      <c r="A2677" s="41" t="s">
        <v>34</v>
      </c>
      <c r="B2677" s="44">
        <v>46205.0</v>
      </c>
      <c r="C2677" s="46" t="s">
        <v>1192</v>
      </c>
      <c r="D2677" s="48" t="s">
        <v>3880</v>
      </c>
      <c r="E2677" s="51">
        <v>2.02600000001249E14</v>
      </c>
      <c r="F2677" s="53" t="s">
        <v>280</v>
      </c>
      <c r="G2677" s="57">
        <f t="array" ref="G2677">IF(F2677&lt;&gt;"",INDEX(tb_MainDatabase[Barcode],MATCH(F2677,tb_MainDatabase[Link],0)),"")</f>
        <v>8857128012042</v>
      </c>
      <c r="H2677" s="62" t="str">
        <f t="array" ref="H2677">IF(F2677&lt;&gt;"",INDEX(tb_MainDatabase[Grand],MATCH(F2677,tb_MainDatabase[Link],0)),"")</f>
        <v>EDP</v>
      </c>
      <c r="I2677" s="62" t="str">
        <f t="array" ref="I2677">IF(F2677&lt;&gt;"",INDEX(tb_MainDatabase[Size],MATCH(F2677,tb_MainDatabase[Link],0)),"")</f>
        <v>10 ml.</v>
      </c>
      <c r="J2677" s="65">
        <v>1.0</v>
      </c>
      <c r="K2677" s="57">
        <f t="array" ref="K2677">IF(F2677&lt;&gt;"",INDEX(tb_MainDatabase[ราคา],MATCH(F2677,tb_MainDatabase[Link],0)),"")*J2677</f>
        <v>450</v>
      </c>
      <c r="L2677" s="65">
        <v>50.0</v>
      </c>
      <c r="M2677" s="57">
        <f t="shared" si="2"/>
        <v>400</v>
      </c>
      <c r="N2677" s="75">
        <f t="shared" si="8"/>
        <v>0</v>
      </c>
      <c r="O2677" s="77"/>
      <c r="P2677" s="107"/>
      <c r="Q2677" s="80"/>
      <c r="R2677" s="84">
        <f t="shared" si="9"/>
        <v>0</v>
      </c>
      <c r="S2677" s="84"/>
      <c r="T2677" s="84"/>
    </row>
    <row r="2678" ht="22.5" customHeight="1">
      <c r="A2678" s="41" t="s">
        <v>34</v>
      </c>
      <c r="B2678" s="44">
        <v>46205.0</v>
      </c>
      <c r="C2678" s="46" t="s">
        <v>1192</v>
      </c>
      <c r="D2678" s="48" t="s">
        <v>3880</v>
      </c>
      <c r="E2678" s="51">
        <v>2.02600000001249E14</v>
      </c>
      <c r="F2678" s="53" t="s">
        <v>252</v>
      </c>
      <c r="G2678" s="57">
        <f t="array" ref="G2678">IF(F2678&lt;&gt;"",INDEX(tb_MainDatabase[Barcode],MATCH(F2678,tb_MainDatabase[Link],0)),"")</f>
        <v>8857128012035</v>
      </c>
      <c r="H2678" s="62" t="str">
        <f t="array" ref="H2678">IF(F2678&lt;&gt;"",INDEX(tb_MainDatabase[Grand],MATCH(F2678,tb_MainDatabase[Link],0)),"")</f>
        <v>EDP</v>
      </c>
      <c r="I2678" s="62" t="str">
        <f t="array" ref="I2678">IF(F2678&lt;&gt;"",INDEX(tb_MainDatabase[Size],MATCH(F2678,tb_MainDatabase[Link],0)),"")</f>
        <v>10 ml.</v>
      </c>
      <c r="J2678" s="65">
        <v>1.0</v>
      </c>
      <c r="K2678" s="57">
        <f t="array" ref="K2678">IF(F2678&lt;&gt;"",INDEX(tb_MainDatabase[ราคา],MATCH(F2678,tb_MainDatabase[Link],0)),"")*J2678</f>
        <v>450</v>
      </c>
      <c r="L2678" s="65">
        <v>450.0</v>
      </c>
      <c r="M2678" s="57">
        <f t="shared" si="2"/>
        <v>0</v>
      </c>
      <c r="N2678" s="75">
        <f t="shared" si="8"/>
        <v>0</v>
      </c>
      <c r="O2678" s="77"/>
      <c r="P2678" s="107"/>
      <c r="Q2678" s="80"/>
      <c r="R2678" s="84">
        <f t="shared" si="9"/>
        <v>0</v>
      </c>
      <c r="S2678" s="84"/>
      <c r="T2678" s="84"/>
    </row>
    <row r="2679" ht="22.5" customHeight="1">
      <c r="A2679" s="41" t="s">
        <v>34</v>
      </c>
      <c r="B2679" s="44">
        <v>46205.0</v>
      </c>
      <c r="C2679" s="46" t="s">
        <v>1192</v>
      </c>
      <c r="D2679" s="48" t="s">
        <v>3881</v>
      </c>
      <c r="E2679" s="51">
        <v>2.0260000000125E14</v>
      </c>
      <c r="F2679" s="53" t="s">
        <v>1100</v>
      </c>
      <c r="G2679" s="57">
        <f t="array" ref="G2679">IF(F2679&lt;&gt;"",INDEX(tb_MainDatabase[Barcode],MATCH(F2679,tb_MainDatabase[Link],0)),"")</f>
        <v>8857128011263</v>
      </c>
      <c r="H2679" s="62" t="str">
        <f t="array" ref="H2679">IF(F2679&lt;&gt;"",INDEX(tb_MainDatabase[Grand],MATCH(F2679,tb_MainDatabase[Link],0)),"")</f>
        <v>EDP</v>
      </c>
      <c r="I2679" s="62" t="str">
        <f t="array" ref="I2679">IF(F2679&lt;&gt;"",INDEX(tb_MainDatabase[Size],MATCH(F2679,tb_MainDatabase[Link],0)),"")</f>
        <v>10 ml.</v>
      </c>
      <c r="J2679" s="65">
        <v>1.0</v>
      </c>
      <c r="K2679" s="57">
        <f t="array" ref="K2679">IF(F2679&lt;&gt;"",INDEX(tb_MainDatabase[ราคา],MATCH(F2679,tb_MainDatabase[Link],0)),"")*J2679</f>
        <v>450</v>
      </c>
      <c r="L2679" s="65">
        <v>50.0</v>
      </c>
      <c r="M2679" s="57">
        <f t="shared" si="2"/>
        <v>400</v>
      </c>
      <c r="N2679" s="75">
        <f t="shared" si="8"/>
        <v>1600</v>
      </c>
      <c r="O2679" s="77" t="s">
        <v>133</v>
      </c>
      <c r="P2679" s="78">
        <v>46205.0</v>
      </c>
      <c r="Q2679" s="80">
        <v>0.8333333333333334</v>
      </c>
      <c r="R2679" s="84" t="str">
        <f t="shared" si="9"/>
        <v>1782997153731737784</v>
      </c>
      <c r="S2679" s="84"/>
      <c r="T2679" s="48" t="s">
        <v>67</v>
      </c>
    </row>
    <row r="2680" ht="22.5" customHeight="1">
      <c r="A2680" s="41" t="s">
        <v>34</v>
      </c>
      <c r="B2680" s="44">
        <v>46205.0</v>
      </c>
      <c r="C2680" s="46" t="s">
        <v>1192</v>
      </c>
      <c r="D2680" s="48" t="s">
        <v>3881</v>
      </c>
      <c r="E2680" s="51">
        <v>2.0260000000125E14</v>
      </c>
      <c r="F2680" s="53" t="s">
        <v>102</v>
      </c>
      <c r="G2680" s="108">
        <f t="array" ref="G2680">IF(F2680&lt;&gt;"",INDEX(tb_MainDatabase[Barcode],MATCH(F2680,tb_MainDatabase[Link],0)),"")</f>
        <v>8857128012170</v>
      </c>
      <c r="H2680" s="62" t="str">
        <f t="array" ref="H2680">IF(F2680&lt;&gt;"",INDEX(tb_MainDatabase[Grand],MATCH(F2680,tb_MainDatabase[Link],0)),"")</f>
        <v>EDP</v>
      </c>
      <c r="I2680" s="62" t="str">
        <f t="array" ref="I2680">IF(F2680&lt;&gt;"",INDEX(tb_MainDatabase[Size],MATCH(F2680,tb_MainDatabase[Link],0)),"")</f>
        <v>10 ml.</v>
      </c>
      <c r="J2680" s="65">
        <v>1.0</v>
      </c>
      <c r="K2680" s="57">
        <f t="array" ref="K2680">IF(F2680&lt;&gt;"",INDEX(tb_MainDatabase[ราคา],MATCH(F2680,tb_MainDatabase[Link],0)),"")*J2680</f>
        <v>450</v>
      </c>
      <c r="L2680" s="65">
        <v>50.0</v>
      </c>
      <c r="M2680" s="57">
        <f t="shared" si="2"/>
        <v>400</v>
      </c>
      <c r="N2680" s="75">
        <f t="shared" si="8"/>
        <v>0</v>
      </c>
      <c r="O2680" s="77"/>
      <c r="P2680" s="107"/>
      <c r="Q2680" s="80"/>
      <c r="R2680" s="84">
        <f t="shared" si="9"/>
        <v>0</v>
      </c>
      <c r="S2680" s="84"/>
      <c r="T2680" s="84"/>
    </row>
    <row r="2681" ht="22.5" customHeight="1">
      <c r="A2681" s="41" t="s">
        <v>34</v>
      </c>
      <c r="B2681" s="44">
        <v>46205.0</v>
      </c>
      <c r="C2681" s="46" t="s">
        <v>1192</v>
      </c>
      <c r="D2681" s="48" t="s">
        <v>3881</v>
      </c>
      <c r="E2681" s="51">
        <v>2.0260000000125E14</v>
      </c>
      <c r="F2681" s="53" t="s">
        <v>94</v>
      </c>
      <c r="G2681" s="57">
        <f t="array" ref="G2681">IF(F2681&lt;&gt;"",INDEX(tb_MainDatabase[Barcode],MATCH(F2681,tb_MainDatabase[Link],0)),"")</f>
        <v>8857128012039</v>
      </c>
      <c r="H2681" s="62" t="str">
        <f t="array" ref="H2681">IF(F2681&lt;&gt;"",INDEX(tb_MainDatabase[Grand],MATCH(F2681,tb_MainDatabase[Link],0)),"")</f>
        <v>EDP</v>
      </c>
      <c r="I2681" s="62" t="str">
        <f t="array" ref="I2681">IF(F2681&lt;&gt;"",INDEX(tb_MainDatabase[Size],MATCH(F2681,tb_MainDatabase[Link],0)),"")</f>
        <v>10 ml.</v>
      </c>
      <c r="J2681" s="65">
        <v>1.0</v>
      </c>
      <c r="K2681" s="57">
        <f t="array" ref="K2681">IF(F2681&lt;&gt;"",INDEX(tb_MainDatabase[ราคา],MATCH(F2681,tb_MainDatabase[Link],0)),"")*J2681</f>
        <v>450</v>
      </c>
      <c r="L2681" s="65">
        <v>50.0</v>
      </c>
      <c r="M2681" s="57">
        <f t="shared" si="2"/>
        <v>400</v>
      </c>
      <c r="N2681" s="75">
        <f t="shared" si="8"/>
        <v>0</v>
      </c>
      <c r="O2681" s="77"/>
      <c r="P2681" s="107"/>
      <c r="Q2681" s="80"/>
      <c r="R2681" s="84">
        <f t="shared" si="9"/>
        <v>0</v>
      </c>
      <c r="S2681" s="84"/>
      <c r="T2681" s="84"/>
    </row>
    <row r="2682" ht="22.5" customHeight="1">
      <c r="A2682" s="41" t="s">
        <v>34</v>
      </c>
      <c r="B2682" s="44">
        <v>46205.0</v>
      </c>
      <c r="C2682" s="46" t="s">
        <v>1192</v>
      </c>
      <c r="D2682" s="48" t="s">
        <v>3881</v>
      </c>
      <c r="E2682" s="51">
        <v>2.0260000000125E14</v>
      </c>
      <c r="F2682" s="53" t="s">
        <v>269</v>
      </c>
      <c r="G2682" s="57">
        <f t="array" ref="G2682">IF(F2682&lt;&gt;"",INDEX(tb_MainDatabase[Barcode],MATCH(F2682,tb_MainDatabase[Link],0)),"")</f>
        <v>8857128012060</v>
      </c>
      <c r="H2682" s="62" t="str">
        <f t="array" ref="H2682">IF(F2682&lt;&gt;"",INDEX(tb_MainDatabase[Grand],MATCH(F2682,tb_MainDatabase[Link],0)),"")</f>
        <v>EDP</v>
      </c>
      <c r="I2682" s="62" t="str">
        <f t="array" ref="I2682">IF(F2682&lt;&gt;"",INDEX(tb_MainDatabase[Size],MATCH(F2682,tb_MainDatabase[Link],0)),"")</f>
        <v>10 ml.</v>
      </c>
      <c r="J2682" s="65">
        <v>1.0</v>
      </c>
      <c r="K2682" s="57">
        <f t="array" ref="K2682">IF(F2682&lt;&gt;"",INDEX(tb_MainDatabase[ราคา],MATCH(F2682,tb_MainDatabase[Link],0)),"")*J2682</f>
        <v>450</v>
      </c>
      <c r="L2682" s="65">
        <v>50.0</v>
      </c>
      <c r="M2682" s="57">
        <f t="shared" si="2"/>
        <v>400</v>
      </c>
      <c r="N2682" s="75">
        <f t="shared" si="8"/>
        <v>0</v>
      </c>
      <c r="O2682" s="77"/>
      <c r="P2682" s="107"/>
      <c r="Q2682" s="80"/>
      <c r="R2682" s="84">
        <f t="shared" si="9"/>
        <v>0</v>
      </c>
      <c r="S2682" s="84"/>
      <c r="T2682" s="84"/>
    </row>
    <row r="2683" ht="22.5" customHeight="1">
      <c r="A2683" s="41" t="s">
        <v>34</v>
      </c>
      <c r="B2683" s="44">
        <v>46205.0</v>
      </c>
      <c r="C2683" s="46" t="s">
        <v>1192</v>
      </c>
      <c r="D2683" s="48" t="s">
        <v>3881</v>
      </c>
      <c r="E2683" s="51">
        <v>2.0260000000125E14</v>
      </c>
      <c r="F2683" s="53" t="s">
        <v>3395</v>
      </c>
      <c r="G2683" s="108">
        <f t="array" ref="G2683">IF(F2683&lt;&gt;"",INDEX(tb_MainDatabase[Barcode],MATCH(F2683,tb_MainDatabase[Link],0)),"")</f>
        <v>8857128012161</v>
      </c>
      <c r="H2683" s="62" t="str">
        <f t="array" ref="H2683">IF(F2683&lt;&gt;"",INDEX(tb_MainDatabase[Grand],MATCH(F2683,tb_MainDatabase[Link],0)),"")</f>
        <v>EDP</v>
      </c>
      <c r="I2683" s="62" t="str">
        <f t="array" ref="I2683">IF(F2683&lt;&gt;"",INDEX(tb_MainDatabase[Size],MATCH(F2683,tb_MainDatabase[Link],0)),"")</f>
        <v>4 ml.</v>
      </c>
      <c r="J2683" s="65">
        <v>1.0</v>
      </c>
      <c r="K2683" s="57">
        <f t="array" ref="K2683">IF(F2683&lt;&gt;"",INDEX(tb_MainDatabase[ราคา],MATCH(F2683,tb_MainDatabase[Link],0)),"")*J2683</f>
        <v>179</v>
      </c>
      <c r="L2683" s="65">
        <v>179.0</v>
      </c>
      <c r="M2683" s="57">
        <f t="shared" si="2"/>
        <v>0</v>
      </c>
      <c r="N2683" s="75">
        <f t="shared" si="8"/>
        <v>0</v>
      </c>
      <c r="O2683" s="77"/>
      <c r="P2683" s="107"/>
      <c r="Q2683" s="80"/>
      <c r="R2683" s="84">
        <f t="shared" si="9"/>
        <v>0</v>
      </c>
      <c r="S2683" s="84"/>
      <c r="T2683" s="84"/>
    </row>
    <row r="2684" ht="22.5" customHeight="1">
      <c r="A2684" s="41" t="s">
        <v>34</v>
      </c>
      <c r="B2684" s="44">
        <v>46205.0</v>
      </c>
      <c r="C2684" s="46" t="s">
        <v>1192</v>
      </c>
      <c r="D2684" s="48" t="s">
        <v>3881</v>
      </c>
      <c r="E2684" s="51">
        <v>2.0260000000125E14</v>
      </c>
      <c r="F2684" s="53" t="s">
        <v>3882</v>
      </c>
      <c r="G2684" s="108">
        <f t="array" ref="G2684">IF(F2684&lt;&gt;"",INDEX(tb_MainDatabase[Barcode],MATCH(F2684,tb_MainDatabase[Link],0)),"")</f>
        <v>8857128012164</v>
      </c>
      <c r="H2684" s="62" t="str">
        <f t="array" ref="H2684">IF(F2684&lt;&gt;"",INDEX(tb_MainDatabase[Grand],MATCH(F2684,tb_MainDatabase[Link],0)),"")</f>
        <v>EDP</v>
      </c>
      <c r="I2684" s="62" t="str">
        <f t="array" ref="I2684">IF(F2684&lt;&gt;"",INDEX(tb_MainDatabase[Size],MATCH(F2684,tb_MainDatabase[Link],0)),"")</f>
        <v>4 ml.</v>
      </c>
      <c r="J2684" s="65">
        <v>1.0</v>
      </c>
      <c r="K2684" s="57">
        <f t="array" ref="K2684">IF(F2684&lt;&gt;"",INDEX(tb_MainDatabase[ราคา],MATCH(F2684,tb_MainDatabase[Link],0)),"")*J2684</f>
        <v>179</v>
      </c>
      <c r="L2684" s="65">
        <v>179.0</v>
      </c>
      <c r="M2684" s="57">
        <f t="shared" si="2"/>
        <v>0</v>
      </c>
      <c r="N2684" s="75">
        <f t="shared" si="8"/>
        <v>0</v>
      </c>
      <c r="O2684" s="77"/>
      <c r="P2684" s="107"/>
      <c r="Q2684" s="80"/>
      <c r="R2684" s="84">
        <f t="shared" si="9"/>
        <v>0</v>
      </c>
      <c r="S2684" s="84"/>
      <c r="T2684" s="84"/>
    </row>
    <row r="2685" ht="22.5" customHeight="1">
      <c r="A2685" s="41" t="s">
        <v>34</v>
      </c>
      <c r="B2685" s="44">
        <v>46205.0</v>
      </c>
      <c r="C2685" s="46" t="s">
        <v>1192</v>
      </c>
      <c r="D2685" s="48" t="s">
        <v>3883</v>
      </c>
      <c r="E2685" s="51">
        <v>2.02600000001251E14</v>
      </c>
      <c r="F2685" s="53" t="s">
        <v>3743</v>
      </c>
      <c r="G2685" s="108">
        <f t="array" ref="G2685">IF(F2685&lt;&gt;"",INDEX(tb_MainDatabase[Barcode],MATCH(F2685,tb_MainDatabase[Link],0)),"")</f>
        <v>8857128012173</v>
      </c>
      <c r="H2685" s="62" t="str">
        <f t="array" ref="H2685">IF(F2685&lt;&gt;"",INDEX(tb_MainDatabase[Grand],MATCH(F2685,tb_MainDatabase[Link],0)),"")</f>
        <v>EDP</v>
      </c>
      <c r="I2685" s="62" t="str">
        <f t="array" ref="I2685">IF(F2685&lt;&gt;"",INDEX(tb_MainDatabase[Size],MATCH(F2685,tb_MainDatabase[Link],0)),"")</f>
        <v>10 ml.</v>
      </c>
      <c r="J2685" s="65">
        <v>1.0</v>
      </c>
      <c r="K2685" s="57">
        <f t="array" ref="K2685">IF(F2685&lt;&gt;"",INDEX(tb_MainDatabase[ราคา],MATCH(F2685,tb_MainDatabase[Link],0)),"")*J2685</f>
        <v>450</v>
      </c>
      <c r="L2685" s="65">
        <v>50.0</v>
      </c>
      <c r="M2685" s="57">
        <f t="shared" si="2"/>
        <v>400</v>
      </c>
      <c r="N2685" s="75">
        <f t="shared" si="8"/>
        <v>400</v>
      </c>
      <c r="O2685" s="77" t="s">
        <v>370</v>
      </c>
      <c r="P2685" s="78">
        <v>46205.0</v>
      </c>
      <c r="Q2685" s="80">
        <v>0.8701388888888889</v>
      </c>
      <c r="R2685" s="84" t="str">
        <f t="shared" si="9"/>
        <v>1783000335755117617</v>
      </c>
      <c r="S2685" s="84"/>
      <c r="T2685" s="48" t="s">
        <v>67</v>
      </c>
    </row>
    <row r="2686" ht="22.5" customHeight="1">
      <c r="A2686" s="41" t="s">
        <v>34</v>
      </c>
      <c r="B2686" s="44">
        <v>46206.0</v>
      </c>
      <c r="C2686" s="46" t="s">
        <v>1667</v>
      </c>
      <c r="D2686" s="48" t="s">
        <v>3884</v>
      </c>
      <c r="E2686" s="51">
        <v>2.02600000001252E14</v>
      </c>
      <c r="F2686" s="53" t="s">
        <v>77</v>
      </c>
      <c r="G2686" s="57">
        <f t="array" ref="G2686">IF(F2686&lt;&gt;"",INDEX(tb_MainDatabase[Barcode],MATCH(F2686,tb_MainDatabase[Link],0)),"")</f>
        <v>8857128012030</v>
      </c>
      <c r="H2686" s="62" t="str">
        <f t="array" ref="H2686">IF(F2686&lt;&gt;"",INDEX(tb_MainDatabase[Grand],MATCH(F2686,tb_MainDatabase[Link],0)),"")</f>
        <v>EDP</v>
      </c>
      <c r="I2686" s="62" t="str">
        <f t="array" ref="I2686">IF(F2686&lt;&gt;"",INDEX(tb_MainDatabase[Size],MATCH(F2686,tb_MainDatabase[Link],0)),"")</f>
        <v>10 ml.</v>
      </c>
      <c r="J2686" s="65">
        <v>1.0</v>
      </c>
      <c r="K2686" s="57">
        <f t="array" ref="K2686">IF(F2686&lt;&gt;"",INDEX(tb_MainDatabase[ราคา],MATCH(F2686,tb_MainDatabase[Link],0)),"")*J2686</f>
        <v>450</v>
      </c>
      <c r="L2686" s="65">
        <v>50.0</v>
      </c>
      <c r="M2686" s="57">
        <f t="shared" si="2"/>
        <v>400</v>
      </c>
      <c r="N2686" s="75">
        <f t="shared" si="8"/>
        <v>400</v>
      </c>
      <c r="O2686" s="77" t="s">
        <v>60</v>
      </c>
      <c r="P2686" s="78">
        <v>46206.0</v>
      </c>
      <c r="Q2686" s="80">
        <v>0.5298611111111111</v>
      </c>
      <c r="R2686" s="84" t="str">
        <f t="shared" si="9"/>
        <v>1783057379445468644</v>
      </c>
      <c r="S2686" s="84"/>
      <c r="T2686" s="48" t="s">
        <v>61</v>
      </c>
    </row>
    <row r="2687" ht="22.5" customHeight="1">
      <c r="A2687" s="41" t="s">
        <v>34</v>
      </c>
      <c r="B2687" s="44">
        <v>46206.0</v>
      </c>
      <c r="C2687" s="46" t="s">
        <v>1667</v>
      </c>
      <c r="D2687" s="48" t="s">
        <v>3885</v>
      </c>
      <c r="E2687" s="51">
        <v>2.02600000001253E14</v>
      </c>
      <c r="F2687" s="53" t="s">
        <v>132</v>
      </c>
      <c r="G2687" s="108">
        <f t="array" ref="G2687">IF(F2687&lt;&gt;"",INDEX(tb_MainDatabase[Barcode],MATCH(F2687,tb_MainDatabase[Link],0)),"")</f>
        <v>8857128011621</v>
      </c>
      <c r="H2687" s="62" t="str">
        <f t="array" ref="H2687">IF(F2687&lt;&gt;"",INDEX(tb_MainDatabase[Grand],MATCH(F2687,tb_MainDatabase[Link],0)),"")</f>
        <v>EDP</v>
      </c>
      <c r="I2687" s="62" t="str">
        <f t="array" ref="I2687">IF(F2687&lt;&gt;"",INDEX(tb_MainDatabase[Size],MATCH(F2687,tb_MainDatabase[Link],0)),"")</f>
        <v>50 ml.</v>
      </c>
      <c r="J2687" s="65">
        <v>1.0</v>
      </c>
      <c r="K2687" s="57">
        <f t="array" ref="K2687">IF(F2687&lt;&gt;"",INDEX(tb_MainDatabase[ราคา],MATCH(F2687,tb_MainDatabase[Link],0)),"")*J2687</f>
        <v>1890</v>
      </c>
      <c r="L2687" s="65">
        <v>200.0</v>
      </c>
      <c r="M2687" s="57">
        <f t="shared" si="2"/>
        <v>1690</v>
      </c>
      <c r="N2687" s="75">
        <f t="shared" si="8"/>
        <v>1690</v>
      </c>
      <c r="O2687" s="77" t="s">
        <v>133</v>
      </c>
      <c r="P2687" s="78">
        <v>46206.0</v>
      </c>
      <c r="Q2687" s="80">
        <v>0.5895833333333333</v>
      </c>
      <c r="R2687" s="84" t="str">
        <f t="shared" si="9"/>
        <v>1783062337597916489</v>
      </c>
      <c r="S2687" s="84"/>
      <c r="T2687" s="48" t="s">
        <v>67</v>
      </c>
    </row>
    <row r="2688" ht="22.5" customHeight="1">
      <c r="A2688" s="41" t="s">
        <v>34</v>
      </c>
      <c r="B2688" s="44">
        <v>46206.0</v>
      </c>
      <c r="C2688" s="46" t="s">
        <v>1667</v>
      </c>
      <c r="D2688" s="48" t="s">
        <v>3885</v>
      </c>
      <c r="E2688" s="51">
        <v>2.02600000001253E14</v>
      </c>
      <c r="F2688" s="53" t="s">
        <v>120</v>
      </c>
      <c r="G2688" s="108">
        <f t="array" ref="G2688">IF(F2688&lt;&gt;"",INDEX(tb_MainDatabase[Barcode],MATCH(F2688,tb_MainDatabase[Link],0)),"")</f>
        <v>8857128012160</v>
      </c>
      <c r="H2688" s="62" t="str">
        <f t="array" ref="H2688">IF(F2688&lt;&gt;"",INDEX(tb_MainDatabase[Grand],MATCH(F2688,tb_MainDatabase[Link],0)),"")</f>
        <v>EDP</v>
      </c>
      <c r="I2688" s="62" t="str">
        <f t="array" ref="I2688">IF(F2688&lt;&gt;"",INDEX(tb_MainDatabase[Size],MATCH(F2688,tb_MainDatabase[Link],0)),"")</f>
        <v>10 ml.</v>
      </c>
      <c r="J2688" s="65">
        <v>1.0</v>
      </c>
      <c r="K2688" s="57">
        <f t="array" ref="K2688">IF(F2688&lt;&gt;"",INDEX(tb_MainDatabase[ราคา],MATCH(F2688,tb_MainDatabase[Link],0)),"")*J2688</f>
        <v>450</v>
      </c>
      <c r="L2688" s="65">
        <v>450.0</v>
      </c>
      <c r="M2688" s="57">
        <f t="shared" si="2"/>
        <v>0</v>
      </c>
      <c r="N2688" s="75">
        <f t="shared" si="8"/>
        <v>0</v>
      </c>
      <c r="O2688" s="77"/>
      <c r="P2688" s="107"/>
      <c r="Q2688" s="80"/>
      <c r="R2688" s="84">
        <f t="shared" si="9"/>
        <v>0</v>
      </c>
      <c r="S2688" s="84"/>
      <c r="T2688" s="84"/>
    </row>
    <row r="2689" ht="22.5" customHeight="1">
      <c r="A2689" s="41" t="s">
        <v>34</v>
      </c>
      <c r="B2689" s="44">
        <v>46206.0</v>
      </c>
      <c r="C2689" s="46" t="s">
        <v>1667</v>
      </c>
      <c r="D2689" s="48" t="s">
        <v>3886</v>
      </c>
      <c r="E2689" s="51">
        <v>2.02600000001254E14</v>
      </c>
      <c r="F2689" s="53" t="s">
        <v>132</v>
      </c>
      <c r="G2689" s="108">
        <f t="array" ref="G2689">IF(F2689&lt;&gt;"",INDEX(tb_MainDatabase[Barcode],MATCH(F2689,tb_MainDatabase[Link],0)),"")</f>
        <v>8857128011621</v>
      </c>
      <c r="H2689" s="62" t="str">
        <f t="array" ref="H2689">IF(F2689&lt;&gt;"",INDEX(tb_MainDatabase[Grand],MATCH(F2689,tb_MainDatabase[Link],0)),"")</f>
        <v>EDP</v>
      </c>
      <c r="I2689" s="62" t="str">
        <f t="array" ref="I2689">IF(F2689&lt;&gt;"",INDEX(tb_MainDatabase[Size],MATCH(F2689,tb_MainDatabase[Link],0)),"")</f>
        <v>50 ml.</v>
      </c>
      <c r="J2689" s="65">
        <v>1.0</v>
      </c>
      <c r="K2689" s="57">
        <f t="array" ref="K2689">IF(F2689&lt;&gt;"",INDEX(tb_MainDatabase[ราคา],MATCH(F2689,tb_MainDatabase[Link],0)),"")*J2689</f>
        <v>1890</v>
      </c>
      <c r="L2689" s="65">
        <v>200.0</v>
      </c>
      <c r="M2689" s="57">
        <f t="shared" si="2"/>
        <v>1690</v>
      </c>
      <c r="N2689" s="75">
        <f t="shared" si="8"/>
        <v>1690</v>
      </c>
      <c r="O2689" s="77" t="s">
        <v>1040</v>
      </c>
      <c r="P2689" s="78">
        <v>46206.0</v>
      </c>
      <c r="Q2689" s="80">
        <v>0.6076388888888888</v>
      </c>
      <c r="R2689" s="84" t="str">
        <f t="shared" si="9"/>
        <v>1783064088525507728</v>
      </c>
      <c r="S2689" s="84"/>
      <c r="T2689" s="48" t="s">
        <v>67</v>
      </c>
    </row>
    <row r="2690" ht="22.5" customHeight="1">
      <c r="A2690" s="41" t="s">
        <v>34</v>
      </c>
      <c r="B2690" s="44">
        <v>46206.0</v>
      </c>
      <c r="C2690" s="46" t="s">
        <v>1667</v>
      </c>
      <c r="D2690" s="48" t="s">
        <v>3886</v>
      </c>
      <c r="E2690" s="51">
        <v>2.02600000001254E14</v>
      </c>
      <c r="F2690" s="53" t="s">
        <v>3638</v>
      </c>
      <c r="G2690" s="57">
        <f t="array" ref="G2690">IF(F2690&lt;&gt;"",INDEX(tb_MainDatabase[Barcode],MATCH(F2690,tb_MainDatabase[Link],0)),"")</f>
        <v>8857128012079</v>
      </c>
      <c r="H2690" s="62" t="str">
        <f t="array" ref="H2690">IF(F2690&lt;&gt;"",INDEX(tb_MainDatabase[Grand],MATCH(F2690,tb_MainDatabase[Link],0)),"")</f>
        <v>EDP</v>
      </c>
      <c r="I2690" s="62" t="str">
        <f t="array" ref="I2690">IF(F2690&lt;&gt;"",INDEX(tb_MainDatabase[Size],MATCH(F2690,tb_MainDatabase[Link],0)),"")</f>
        <v>10 ml.</v>
      </c>
      <c r="J2690" s="65">
        <v>1.0</v>
      </c>
      <c r="K2690" s="57">
        <f t="array" ref="K2690">IF(F2690&lt;&gt;"",INDEX(tb_MainDatabase[ราคา],MATCH(F2690,tb_MainDatabase[Link],0)),"")*J2690</f>
        <v>450</v>
      </c>
      <c r="L2690" s="65">
        <v>450.0</v>
      </c>
      <c r="M2690" s="57">
        <f t="shared" si="2"/>
        <v>0</v>
      </c>
      <c r="N2690" s="75">
        <f t="shared" si="8"/>
        <v>0</v>
      </c>
      <c r="O2690" s="77"/>
      <c r="P2690" s="107"/>
      <c r="Q2690" s="80"/>
      <c r="R2690" s="84">
        <f t="shared" si="9"/>
        <v>0</v>
      </c>
      <c r="S2690" s="84"/>
      <c r="T2690" s="84"/>
    </row>
    <row r="2691" ht="22.5" customHeight="1">
      <c r="A2691" s="41" t="s">
        <v>34</v>
      </c>
      <c r="B2691" s="44">
        <v>46206.0</v>
      </c>
      <c r="C2691" s="46" t="s">
        <v>1667</v>
      </c>
      <c r="D2691" s="48" t="s">
        <v>3887</v>
      </c>
      <c r="E2691" s="51">
        <v>2.02600000001255E14</v>
      </c>
      <c r="F2691" s="53" t="s">
        <v>195</v>
      </c>
      <c r="G2691" s="57">
        <f t="array" ref="G2691">IF(F2691&lt;&gt;"",INDEX(tb_MainDatabase[Barcode],MATCH(F2691,tb_MainDatabase[Link],0)),"")</f>
        <v>8857128011300</v>
      </c>
      <c r="H2691" s="62" t="str">
        <f t="array" ref="H2691">IF(F2691&lt;&gt;"",INDEX(tb_MainDatabase[Grand],MATCH(F2691,tb_MainDatabase[Link],0)),"")</f>
        <v>EDP</v>
      </c>
      <c r="I2691" s="62" t="str">
        <f t="array" ref="I2691">IF(F2691&lt;&gt;"",INDEX(tb_MainDatabase[Size],MATCH(F2691,tb_MainDatabase[Link],0)),"")</f>
        <v>50 ml.</v>
      </c>
      <c r="J2691" s="65">
        <v>1.0</v>
      </c>
      <c r="K2691" s="57">
        <f t="array" ref="K2691">IF(F2691&lt;&gt;"",INDEX(tb_MainDatabase[ราคา],MATCH(F2691,tb_MainDatabase[Link],0)),"")*J2691</f>
        <v>1890</v>
      </c>
      <c r="L2691" s="65">
        <v>200.0</v>
      </c>
      <c r="M2691" s="57">
        <f t="shared" si="2"/>
        <v>1690</v>
      </c>
      <c r="N2691" s="75">
        <f t="shared" si="8"/>
        <v>1690</v>
      </c>
      <c r="O2691" s="77" t="s">
        <v>370</v>
      </c>
      <c r="P2691" s="78">
        <v>46206.0</v>
      </c>
      <c r="Q2691" s="80">
        <v>0.6513888888888889</v>
      </c>
      <c r="R2691" s="84" t="str">
        <f t="shared" si="9"/>
        <v>1783067857408522661</v>
      </c>
      <c r="S2691" s="84"/>
      <c r="T2691" s="48" t="s">
        <v>67</v>
      </c>
    </row>
    <row r="2692" ht="22.5" customHeight="1">
      <c r="A2692" s="41" t="s">
        <v>34</v>
      </c>
      <c r="B2692" s="44">
        <v>46206.0</v>
      </c>
      <c r="C2692" s="46" t="s">
        <v>1667</v>
      </c>
      <c r="D2692" s="48" t="s">
        <v>3887</v>
      </c>
      <c r="E2692" s="51">
        <v>2.02600000001255E14</v>
      </c>
      <c r="F2692" s="53" t="s">
        <v>120</v>
      </c>
      <c r="G2692" s="108">
        <f t="array" ref="G2692">IF(F2692&lt;&gt;"",INDEX(tb_MainDatabase[Barcode],MATCH(F2692,tb_MainDatabase[Link],0)),"")</f>
        <v>8857128012160</v>
      </c>
      <c r="H2692" s="62" t="str">
        <f t="array" ref="H2692">IF(F2692&lt;&gt;"",INDEX(tb_MainDatabase[Grand],MATCH(F2692,tb_MainDatabase[Link],0)),"")</f>
        <v>EDP</v>
      </c>
      <c r="I2692" s="62" t="str">
        <f t="array" ref="I2692">IF(F2692&lt;&gt;"",INDEX(tb_MainDatabase[Size],MATCH(F2692,tb_MainDatabase[Link],0)),"")</f>
        <v>10 ml.</v>
      </c>
      <c r="J2692" s="65">
        <v>1.0</v>
      </c>
      <c r="K2692" s="57">
        <f t="array" ref="K2692">IF(F2692&lt;&gt;"",INDEX(tb_MainDatabase[ราคา],MATCH(F2692,tb_MainDatabase[Link],0)),"")*J2692</f>
        <v>450</v>
      </c>
      <c r="L2692" s="65">
        <v>450.0</v>
      </c>
      <c r="M2692" s="57">
        <f t="shared" si="2"/>
        <v>0</v>
      </c>
      <c r="N2692" s="75">
        <f t="shared" si="8"/>
        <v>0</v>
      </c>
      <c r="O2692" s="77"/>
      <c r="P2692" s="107"/>
      <c r="Q2692" s="80"/>
      <c r="R2692" s="84">
        <f t="shared" si="9"/>
        <v>0</v>
      </c>
      <c r="S2692" s="84"/>
      <c r="T2692" s="84"/>
    </row>
    <row r="2693" ht="22.5" customHeight="1">
      <c r="A2693" s="41" t="s">
        <v>34</v>
      </c>
      <c r="B2693" s="44">
        <v>46206.0</v>
      </c>
      <c r="C2693" s="46" t="s">
        <v>1667</v>
      </c>
      <c r="D2693" s="48" t="s">
        <v>3888</v>
      </c>
      <c r="E2693" s="51">
        <v>2.02600000001256E14</v>
      </c>
      <c r="F2693" s="53" t="s">
        <v>1110</v>
      </c>
      <c r="G2693" s="57">
        <f t="array" ref="G2693">IF(F2693&lt;&gt;"",INDEX(tb_MainDatabase[Barcode],MATCH(F2693,tb_MainDatabase[Link],0)),"")</f>
        <v>8857128012145</v>
      </c>
      <c r="H2693" s="62" t="str">
        <f t="array" ref="H2693">IF(F2693&lt;&gt;"",INDEX(tb_MainDatabase[Grand],MATCH(F2693,tb_MainDatabase[Link],0)),"")</f>
        <v>EDP</v>
      </c>
      <c r="I2693" s="62" t="str">
        <f t="array" ref="I2693">IF(F2693&lt;&gt;"",INDEX(tb_MainDatabase[Size],MATCH(F2693,tb_MainDatabase[Link],0)),"")</f>
        <v>30 ml.</v>
      </c>
      <c r="J2693" s="65">
        <v>1.0</v>
      </c>
      <c r="K2693" s="57">
        <f t="array" ref="K2693">IF(F2693&lt;&gt;"",INDEX(tb_MainDatabase[ราคา],MATCH(F2693,tb_MainDatabase[Link],0)),"")*J2693</f>
        <v>1290</v>
      </c>
      <c r="L2693" s="65">
        <v>100.0</v>
      </c>
      <c r="M2693" s="57">
        <f t="shared" si="2"/>
        <v>1190</v>
      </c>
      <c r="N2693" s="75">
        <f t="shared" si="8"/>
        <v>1190</v>
      </c>
      <c r="O2693" s="77" t="s">
        <v>370</v>
      </c>
      <c r="P2693" s="78">
        <v>46206.0</v>
      </c>
      <c r="Q2693" s="80">
        <v>0.7131944444444445</v>
      </c>
      <c r="R2693" s="84" t="str">
        <f t="shared" si="9"/>
        <v>1783073218017321823</v>
      </c>
      <c r="S2693" s="84"/>
      <c r="T2693" s="48" t="s">
        <v>67</v>
      </c>
    </row>
    <row r="2694" ht="22.5" customHeight="1">
      <c r="A2694" s="41" t="s">
        <v>34</v>
      </c>
      <c r="B2694" s="44">
        <v>46206.0</v>
      </c>
      <c r="C2694" s="46" t="s">
        <v>1667</v>
      </c>
      <c r="D2694" s="48" t="s">
        <v>3888</v>
      </c>
      <c r="E2694" s="51">
        <v>2.02600000001256E14</v>
      </c>
      <c r="F2694" s="53" t="s">
        <v>3703</v>
      </c>
      <c r="G2694" s="57">
        <f t="array" ref="G2694">IF(F2694&lt;&gt;"",INDEX(tb_MainDatabase[Barcode],MATCH(F2694,tb_MainDatabase[Link],0)),"")</f>
        <v>8857128012045</v>
      </c>
      <c r="H2694" s="62" t="str">
        <f t="array" ref="H2694">IF(F2694&lt;&gt;"",INDEX(tb_MainDatabase[Grand],MATCH(F2694,tb_MainDatabase[Link],0)),"")</f>
        <v>EDP</v>
      </c>
      <c r="I2694" s="62" t="str">
        <f t="array" ref="I2694">IF(F2694&lt;&gt;"",INDEX(tb_MainDatabase[Size],MATCH(F2694,tb_MainDatabase[Link],0)),"")</f>
        <v>4 ml.</v>
      </c>
      <c r="J2694" s="65">
        <v>1.0</v>
      </c>
      <c r="K2694" s="57">
        <f t="array" ref="K2694">IF(F2694&lt;&gt;"",INDEX(tb_MainDatabase[ราคา],MATCH(F2694,tb_MainDatabase[Link],0)),"")*J2694</f>
        <v>179</v>
      </c>
      <c r="L2694" s="65">
        <v>179.0</v>
      </c>
      <c r="M2694" s="57">
        <f t="shared" si="2"/>
        <v>0</v>
      </c>
      <c r="N2694" s="75">
        <f t="shared" si="8"/>
        <v>0</v>
      </c>
      <c r="O2694" s="77"/>
      <c r="P2694" s="107"/>
      <c r="Q2694" s="80"/>
      <c r="R2694" s="84">
        <f t="shared" si="9"/>
        <v>0</v>
      </c>
      <c r="S2694" s="84"/>
      <c r="T2694" s="84"/>
    </row>
    <row r="2695" ht="22.5" customHeight="1">
      <c r="A2695" s="41" t="s">
        <v>34</v>
      </c>
      <c r="B2695" s="44">
        <v>46206.0</v>
      </c>
      <c r="C2695" s="46" t="s">
        <v>1667</v>
      </c>
      <c r="D2695" s="48" t="s">
        <v>3889</v>
      </c>
      <c r="E2695" s="51">
        <v>2.02600000001257E14</v>
      </c>
      <c r="F2695" s="53" t="s">
        <v>136</v>
      </c>
      <c r="G2695" s="57">
        <f t="array" ref="G2695">IF(F2695&lt;&gt;"",INDEX(tb_MainDatabase[Barcode],MATCH(F2695,tb_MainDatabase[Link],0)),"")</f>
        <v>8857128011904</v>
      </c>
      <c r="H2695" s="62" t="str">
        <f t="array" ref="H2695">IF(F2695&lt;&gt;"",INDEX(tb_MainDatabase[Grand],MATCH(F2695,tb_MainDatabase[Link],0)),"")</f>
        <v>EDP</v>
      </c>
      <c r="I2695" s="62" t="str">
        <f t="array" ref="I2695">IF(F2695&lt;&gt;"",INDEX(tb_MainDatabase[Size],MATCH(F2695,tb_MainDatabase[Link],0)),"")</f>
        <v>30 ml.</v>
      </c>
      <c r="J2695" s="65">
        <v>1.0</v>
      </c>
      <c r="K2695" s="57">
        <f t="array" ref="K2695">IF(F2695&lt;&gt;"",INDEX(tb_MainDatabase[ราคา],MATCH(F2695,tb_MainDatabase[Link],0)),"")*J2695</f>
        <v>1290</v>
      </c>
      <c r="L2695" s="65">
        <v>100.0</v>
      </c>
      <c r="M2695" s="57">
        <f t="shared" si="2"/>
        <v>1190</v>
      </c>
      <c r="N2695" s="75">
        <f t="shared" si="8"/>
        <v>1190</v>
      </c>
      <c r="O2695" s="77" t="s">
        <v>1040</v>
      </c>
      <c r="P2695" s="78">
        <v>46206.0</v>
      </c>
      <c r="Q2695" s="80">
        <v>0.7854166666666667</v>
      </c>
      <c r="R2695" s="84" t="str">
        <f t="shared" si="9"/>
        <v>1783079316539686336</v>
      </c>
      <c r="S2695" s="84"/>
      <c r="T2695" s="48" t="s">
        <v>67</v>
      </c>
    </row>
    <row r="2696" ht="22.5" customHeight="1">
      <c r="A2696" s="41" t="s">
        <v>34</v>
      </c>
      <c r="B2696" s="44">
        <v>46206.0</v>
      </c>
      <c r="C2696" s="46" t="s">
        <v>1667</v>
      </c>
      <c r="D2696" s="48" t="s">
        <v>3889</v>
      </c>
      <c r="E2696" s="51">
        <v>2.02600000001257E14</v>
      </c>
      <c r="F2696" s="53" t="s">
        <v>1510</v>
      </c>
      <c r="G2696" s="57">
        <f t="array" ref="G2696">IF(F2696&lt;&gt;"",INDEX(tb_MainDatabase[Barcode],MATCH(F2696,tb_MainDatabase[Link],0)),"")</f>
        <v>8857128012063</v>
      </c>
      <c r="H2696" s="62" t="str">
        <f t="array" ref="H2696">IF(F2696&lt;&gt;"",INDEX(tb_MainDatabase[Grand],MATCH(F2696,tb_MainDatabase[Link],0)),"")</f>
        <v>EDP</v>
      </c>
      <c r="I2696" s="62" t="str">
        <f t="array" ref="I2696">IF(F2696&lt;&gt;"",INDEX(tb_MainDatabase[Size],MATCH(F2696,tb_MainDatabase[Link],0)),"")</f>
        <v>4 ml.</v>
      </c>
      <c r="J2696" s="65">
        <v>1.0</v>
      </c>
      <c r="K2696" s="57">
        <f t="array" ref="K2696">IF(F2696&lt;&gt;"",INDEX(tb_MainDatabase[ราคา],MATCH(F2696,tb_MainDatabase[Link],0)),"")*J2696</f>
        <v>179</v>
      </c>
      <c r="L2696" s="65">
        <v>179.0</v>
      </c>
      <c r="M2696" s="57">
        <f t="shared" si="2"/>
        <v>0</v>
      </c>
      <c r="N2696" s="75">
        <f t="shared" si="8"/>
        <v>0</v>
      </c>
      <c r="O2696" s="77"/>
      <c r="P2696" s="107"/>
      <c r="Q2696" s="80"/>
      <c r="R2696" s="84">
        <f t="shared" si="9"/>
        <v>0</v>
      </c>
      <c r="S2696" s="84"/>
      <c r="T2696" s="84"/>
    </row>
    <row r="2697" ht="22.5" customHeight="1">
      <c r="A2697" s="41" t="s">
        <v>34</v>
      </c>
      <c r="B2697" s="44">
        <v>46206.0</v>
      </c>
      <c r="C2697" s="46" t="s">
        <v>1667</v>
      </c>
      <c r="D2697" s="48" t="s">
        <v>3890</v>
      </c>
      <c r="E2697" s="51">
        <v>2.02600000001258E14</v>
      </c>
      <c r="F2697" s="53" t="s">
        <v>321</v>
      </c>
      <c r="G2697" s="57">
        <f t="array" ref="G2697">IF(F2697&lt;&gt;"",INDEX(tb_MainDatabase[Barcode],MATCH(F2697,tb_MainDatabase[Link],0)),"")</f>
        <v>8857128011591</v>
      </c>
      <c r="H2697" s="62" t="str">
        <f t="array" ref="H2697">IF(F2697&lt;&gt;"",INDEX(tb_MainDatabase[Grand],MATCH(F2697,tb_MainDatabase[Link],0)),"")</f>
        <v>PARFUM</v>
      </c>
      <c r="I2697" s="62" t="str">
        <f t="array" ref="I2697">IF(F2697&lt;&gt;"",INDEX(tb_MainDatabase[Size],MATCH(F2697,tb_MainDatabase[Link],0)),"")</f>
        <v>50 ml.</v>
      </c>
      <c r="J2697" s="65">
        <v>1.0</v>
      </c>
      <c r="K2697" s="57">
        <f t="array" ref="K2697">IF(F2697&lt;&gt;"",INDEX(tb_MainDatabase[ราคา],MATCH(F2697,tb_MainDatabase[Link],0)),"")*J2697</f>
        <v>3040</v>
      </c>
      <c r="L2697" s="65">
        <v>150.0</v>
      </c>
      <c r="M2697" s="57">
        <f t="shared" si="2"/>
        <v>2890</v>
      </c>
      <c r="N2697" s="75">
        <f t="shared" si="8"/>
        <v>2890</v>
      </c>
      <c r="O2697" s="77" t="s">
        <v>370</v>
      </c>
      <c r="P2697" s="78">
        <v>46206.0</v>
      </c>
      <c r="Q2697" s="80">
        <v>0.8722222222222222</v>
      </c>
      <c r="R2697" s="84" t="str">
        <f t="shared" si="9"/>
        <v>1783086965370463043</v>
      </c>
      <c r="S2697" s="84"/>
      <c r="T2697" s="48" t="s">
        <v>67</v>
      </c>
    </row>
    <row r="2698" ht="22.5" customHeight="1">
      <c r="A2698" s="41" t="s">
        <v>34</v>
      </c>
      <c r="B2698" s="44">
        <v>46206.0</v>
      </c>
      <c r="C2698" s="46" t="s">
        <v>1667</v>
      </c>
      <c r="D2698" s="48" t="s">
        <v>3890</v>
      </c>
      <c r="E2698" s="51">
        <v>2.02600000001258E14</v>
      </c>
      <c r="F2698" s="53" t="s">
        <v>77</v>
      </c>
      <c r="G2698" s="57">
        <f t="array" ref="G2698">IF(F2698&lt;&gt;"",INDEX(tb_MainDatabase[Barcode],MATCH(F2698,tb_MainDatabase[Link],0)),"")</f>
        <v>8857128012030</v>
      </c>
      <c r="H2698" s="62" t="str">
        <f t="array" ref="H2698">IF(F2698&lt;&gt;"",INDEX(tb_MainDatabase[Grand],MATCH(F2698,tb_MainDatabase[Link],0)),"")</f>
        <v>EDP</v>
      </c>
      <c r="I2698" s="62" t="str">
        <f t="array" ref="I2698">IF(F2698&lt;&gt;"",INDEX(tb_MainDatabase[Size],MATCH(F2698,tb_MainDatabase[Link],0)),"")</f>
        <v>10 ml.</v>
      </c>
      <c r="J2698" s="65">
        <v>1.0</v>
      </c>
      <c r="K2698" s="57">
        <f t="array" ref="K2698">IF(F2698&lt;&gt;"",INDEX(tb_MainDatabase[ราคา],MATCH(F2698,tb_MainDatabase[Link],0)),"")*J2698</f>
        <v>450</v>
      </c>
      <c r="L2698" s="65">
        <v>450.0</v>
      </c>
      <c r="M2698" s="57">
        <f t="shared" si="2"/>
        <v>0</v>
      </c>
      <c r="N2698" s="75">
        <f t="shared" si="8"/>
        <v>0</v>
      </c>
      <c r="O2698" s="77"/>
      <c r="P2698" s="107"/>
      <c r="Q2698" s="80"/>
      <c r="R2698" s="84">
        <f t="shared" si="9"/>
        <v>0</v>
      </c>
      <c r="S2698" s="84"/>
      <c r="T2698" s="84"/>
    </row>
    <row r="2699" ht="22.5" customHeight="1">
      <c r="A2699" s="41" t="s">
        <v>34</v>
      </c>
      <c r="B2699" s="44">
        <v>46206.0</v>
      </c>
      <c r="C2699" s="46" t="s">
        <v>1667</v>
      </c>
      <c r="D2699" s="48" t="s">
        <v>3890</v>
      </c>
      <c r="E2699" s="51">
        <v>2.02600000001258E14</v>
      </c>
      <c r="F2699" s="53" t="s">
        <v>1510</v>
      </c>
      <c r="G2699" s="57">
        <f t="array" ref="G2699">IF(F2699&lt;&gt;"",INDEX(tb_MainDatabase[Barcode],MATCH(F2699,tb_MainDatabase[Link],0)),"")</f>
        <v>8857128012063</v>
      </c>
      <c r="H2699" s="62" t="str">
        <f t="array" ref="H2699">IF(F2699&lt;&gt;"",INDEX(tb_MainDatabase[Grand],MATCH(F2699,tb_MainDatabase[Link],0)),"")</f>
        <v>EDP</v>
      </c>
      <c r="I2699" s="62" t="str">
        <f t="array" ref="I2699">IF(F2699&lt;&gt;"",INDEX(tb_MainDatabase[Size],MATCH(F2699,tb_MainDatabase[Link],0)),"")</f>
        <v>4 ml.</v>
      </c>
      <c r="J2699" s="65">
        <v>1.0</v>
      </c>
      <c r="K2699" s="57">
        <f t="array" ref="K2699">IF(F2699&lt;&gt;"",INDEX(tb_MainDatabase[ราคา],MATCH(F2699,tb_MainDatabase[Link],0)),"")*J2699</f>
        <v>179</v>
      </c>
      <c r="L2699" s="65">
        <v>179.0</v>
      </c>
      <c r="M2699" s="57">
        <f t="shared" si="2"/>
        <v>0</v>
      </c>
      <c r="N2699" s="75">
        <f t="shared" si="8"/>
        <v>0</v>
      </c>
      <c r="O2699" s="77"/>
      <c r="P2699" s="107"/>
      <c r="Q2699" s="80"/>
      <c r="R2699" s="84">
        <f t="shared" si="9"/>
        <v>0</v>
      </c>
      <c r="S2699" s="84"/>
      <c r="T2699" s="84"/>
    </row>
    <row r="2700" ht="22.5" customHeight="1">
      <c r="A2700" s="41" t="s">
        <v>34</v>
      </c>
      <c r="B2700" s="44">
        <v>46206.0</v>
      </c>
      <c r="C2700" s="46" t="s">
        <v>1667</v>
      </c>
      <c r="D2700" s="48" t="s">
        <v>3891</v>
      </c>
      <c r="E2700" s="51">
        <v>2.02600000001259E14</v>
      </c>
      <c r="F2700" s="53" t="s">
        <v>3650</v>
      </c>
      <c r="G2700" s="108">
        <f t="array" ref="G2700">IF(F2700&lt;&gt;"",INDEX(tb_MainDatabase[Barcode],MATCH(F2700,tb_MainDatabase[Link],0)),"")</f>
        <v>8857128012151</v>
      </c>
      <c r="H2700" s="62" t="str">
        <f t="array" ref="H2700">IF(F2700&lt;&gt;"",INDEX(tb_MainDatabase[Grand],MATCH(F2700,tb_MainDatabase[Link],0)),"")</f>
        <v>EDP+</v>
      </c>
      <c r="I2700" s="62" t="str">
        <f t="array" ref="I2700">IF(F2700&lt;&gt;"",INDEX(tb_MainDatabase[Size],MATCH(F2700,tb_MainDatabase[Link],0)),"")</f>
        <v>10 ml.</v>
      </c>
      <c r="J2700" s="65">
        <v>1.0</v>
      </c>
      <c r="K2700" s="57">
        <f t="array" ref="K2700">IF(F2700&lt;&gt;"",INDEX(tb_MainDatabase[ราคา],MATCH(F2700,tb_MainDatabase[Link],0)),"")*J2700</f>
        <v>650</v>
      </c>
      <c r="L2700" s="65">
        <v>50.0</v>
      </c>
      <c r="M2700" s="57">
        <f t="shared" si="2"/>
        <v>600</v>
      </c>
      <c r="N2700" s="75">
        <f t="shared" si="8"/>
        <v>600</v>
      </c>
      <c r="O2700" s="77" t="s">
        <v>370</v>
      </c>
      <c r="P2700" s="78">
        <v>46206.0</v>
      </c>
      <c r="Q2700" s="80">
        <v>0.8986111111111111</v>
      </c>
      <c r="R2700" s="84" t="str">
        <f t="shared" si="9"/>
        <v>1783089240076719391</v>
      </c>
      <c r="S2700" s="84"/>
      <c r="T2700" s="48" t="s">
        <v>67</v>
      </c>
    </row>
    <row r="2701" ht="22.5" customHeight="1">
      <c r="A2701" s="41" t="s">
        <v>34</v>
      </c>
      <c r="B2701" s="44">
        <v>46207.0</v>
      </c>
      <c r="C2701" s="46" t="s">
        <v>3028</v>
      </c>
      <c r="D2701" s="48" t="s">
        <v>3892</v>
      </c>
      <c r="E2701" s="51">
        <v>2.0260000000126E14</v>
      </c>
      <c r="F2701" s="53" t="s">
        <v>124</v>
      </c>
      <c r="G2701" s="108">
        <f t="array" ref="G2701">IF(F2701&lt;&gt;"",INDEX(tb_MainDatabase[Barcode],MATCH(F2701,tb_MainDatabase[Link],0)),"")</f>
        <v>8857128012166</v>
      </c>
      <c r="H2701" s="62" t="str">
        <f t="array" ref="H2701">IF(F2701&lt;&gt;"",INDEX(tb_MainDatabase[Grand],MATCH(F2701,tb_MainDatabase[Link],0)),"")</f>
        <v>EDP</v>
      </c>
      <c r="I2701" s="62" t="str">
        <f t="array" ref="I2701">IF(F2701&lt;&gt;"",INDEX(tb_MainDatabase[Size],MATCH(F2701,tb_MainDatabase[Link],0)),"")</f>
        <v>10 ml.</v>
      </c>
      <c r="J2701" s="65">
        <v>1.0</v>
      </c>
      <c r="K2701" s="57">
        <f t="array" ref="K2701">IF(F2701&lt;&gt;"",INDEX(tb_MainDatabase[ราคา],MATCH(F2701,tb_MainDatabase[Link],0)),"")*J2701</f>
        <v>450</v>
      </c>
      <c r="L2701" s="65">
        <v>50.0</v>
      </c>
      <c r="M2701" s="57">
        <f t="shared" si="2"/>
        <v>400</v>
      </c>
      <c r="N2701" s="75">
        <f t="shared" si="8"/>
        <v>400</v>
      </c>
      <c r="O2701" s="77" t="s">
        <v>60</v>
      </c>
      <c r="P2701" s="78">
        <v>46207.0</v>
      </c>
      <c r="Q2701" s="80">
        <v>0.46319444444444446</v>
      </c>
      <c r="R2701" s="84" t="str">
        <f t="shared" si="9"/>
        <v>1783138031577201859</v>
      </c>
      <c r="S2701" s="84"/>
      <c r="T2701" s="48" t="s">
        <v>61</v>
      </c>
    </row>
    <row r="2702" ht="22.5" customHeight="1">
      <c r="A2702" s="41" t="s">
        <v>34</v>
      </c>
      <c r="B2702" s="44">
        <v>46207.0</v>
      </c>
      <c r="C2702" s="46" t="s">
        <v>3028</v>
      </c>
      <c r="D2702" s="48" t="s">
        <v>3893</v>
      </c>
      <c r="E2702" s="51">
        <v>2.02600000001261E14</v>
      </c>
      <c r="F2702" s="53" t="s">
        <v>210</v>
      </c>
      <c r="G2702" s="57">
        <f t="array" ref="G2702">IF(F2702&lt;&gt;"",INDEX(tb_MainDatabase[Barcode],MATCH(F2702,tb_MainDatabase[Link],0)),"")</f>
        <v>8857128012101</v>
      </c>
      <c r="H2702" s="62" t="str">
        <f t="array" ref="H2702">IF(F2702&lt;&gt;"",INDEX(tb_MainDatabase[Grand],MATCH(F2702,tb_MainDatabase[Link],0)),"")</f>
        <v>EDP+</v>
      </c>
      <c r="I2702" s="62" t="str">
        <f t="array" ref="I2702">IF(F2702&lt;&gt;"",INDEX(tb_MainDatabase[Size],MATCH(F2702,tb_MainDatabase[Link],0)),"")</f>
        <v>10 ml.</v>
      </c>
      <c r="J2702" s="65">
        <v>1.0</v>
      </c>
      <c r="K2702" s="57">
        <f t="array" ref="K2702">IF(F2702&lt;&gt;"",INDEX(tb_MainDatabase[ราคา],MATCH(F2702,tb_MainDatabase[Link],0)),"")*J2702</f>
        <v>650</v>
      </c>
      <c r="L2702" s="65">
        <v>50.0</v>
      </c>
      <c r="M2702" s="57">
        <f t="shared" si="2"/>
        <v>600</v>
      </c>
      <c r="N2702" s="75">
        <f t="shared" si="8"/>
        <v>600</v>
      </c>
      <c r="O2702" s="77" t="s">
        <v>133</v>
      </c>
      <c r="P2702" s="78">
        <v>46207.0</v>
      </c>
      <c r="Q2702" s="80">
        <v>0.5888888888888889</v>
      </c>
      <c r="R2702" s="84" t="str">
        <f t="shared" si="9"/>
        <v>1783148850460983870</v>
      </c>
      <c r="S2702" s="84"/>
      <c r="T2702" s="48" t="s">
        <v>67</v>
      </c>
    </row>
    <row r="2703" ht="22.5" customHeight="1">
      <c r="A2703" s="41" t="s">
        <v>34</v>
      </c>
      <c r="B2703" s="44">
        <v>46207.0</v>
      </c>
      <c r="C2703" s="46" t="s">
        <v>3028</v>
      </c>
      <c r="D2703" s="48" t="s">
        <v>3894</v>
      </c>
      <c r="E2703" s="51">
        <v>2.02600000001262E14</v>
      </c>
      <c r="F2703" s="53" t="s">
        <v>141</v>
      </c>
      <c r="G2703" s="57">
        <f t="array" ref="G2703">IF(F2703&lt;&gt;"",INDEX(tb_MainDatabase[Barcode],MATCH(F2703,tb_MainDatabase[Link],0)),"")</f>
        <v>8857128012037</v>
      </c>
      <c r="H2703" s="62" t="str">
        <f t="array" ref="H2703">IF(F2703&lt;&gt;"",INDEX(tb_MainDatabase[Grand],MATCH(F2703,tb_MainDatabase[Link],0)),"")</f>
        <v>EDP</v>
      </c>
      <c r="I2703" s="62" t="str">
        <f t="array" ref="I2703">IF(F2703&lt;&gt;"",INDEX(tb_MainDatabase[Size],MATCH(F2703,tb_MainDatabase[Link],0)),"")</f>
        <v>10 ml.</v>
      </c>
      <c r="J2703" s="65">
        <v>1.0</v>
      </c>
      <c r="K2703" s="57">
        <f t="array" ref="K2703">IF(F2703&lt;&gt;"",INDEX(tb_MainDatabase[ราคา],MATCH(F2703,tb_MainDatabase[Link],0)),"")*J2703</f>
        <v>450</v>
      </c>
      <c r="L2703" s="65">
        <v>50.0</v>
      </c>
      <c r="M2703" s="57">
        <f t="shared" si="2"/>
        <v>400</v>
      </c>
      <c r="N2703" s="75">
        <f t="shared" si="8"/>
        <v>400</v>
      </c>
      <c r="O2703" s="77" t="s">
        <v>60</v>
      </c>
      <c r="P2703" s="78">
        <v>46207.0</v>
      </c>
      <c r="Q2703" s="80">
        <v>0.6145833333333334</v>
      </c>
      <c r="R2703" s="84" t="str">
        <f t="shared" si="9"/>
        <v>1783151079107992099</v>
      </c>
      <c r="S2703" s="84"/>
      <c r="T2703" s="48" t="s">
        <v>61</v>
      </c>
    </row>
    <row r="2704" ht="22.5" customHeight="1">
      <c r="A2704" s="41" t="s">
        <v>34</v>
      </c>
      <c r="B2704" s="44">
        <v>46207.0</v>
      </c>
      <c r="C2704" s="46" t="s">
        <v>3028</v>
      </c>
      <c r="D2704" s="48" t="s">
        <v>3895</v>
      </c>
      <c r="E2704" s="51">
        <v>2.02600000001263E14</v>
      </c>
      <c r="F2704" s="53" t="s">
        <v>1509</v>
      </c>
      <c r="G2704" s="57">
        <f t="array" ref="G2704">IF(F2704&lt;&gt;"",INDEX(tb_MainDatabase[Barcode],MATCH(F2704,tb_MainDatabase[Link],0)),"")</f>
        <v>8857128012140</v>
      </c>
      <c r="H2704" s="62" t="str">
        <f t="array" ref="H2704">IF(F2704&lt;&gt;"",INDEX(tb_MainDatabase[Grand],MATCH(F2704,tb_MainDatabase[Link],0)),"")</f>
        <v>EDP</v>
      </c>
      <c r="I2704" s="62" t="str">
        <f t="array" ref="I2704">IF(F2704&lt;&gt;"",INDEX(tb_MainDatabase[Size],MATCH(F2704,tb_MainDatabase[Link],0)),"")</f>
        <v>50 ml.</v>
      </c>
      <c r="J2704" s="65">
        <v>1.0</v>
      </c>
      <c r="K2704" s="57">
        <f t="array" ref="K2704">IF(F2704&lt;&gt;"",INDEX(tb_MainDatabase[ราคา],MATCH(F2704,tb_MainDatabase[Link],0)),"")*J2704</f>
        <v>1890</v>
      </c>
      <c r="L2704" s="65">
        <v>200.0</v>
      </c>
      <c r="M2704" s="57">
        <f t="shared" si="2"/>
        <v>1690</v>
      </c>
      <c r="N2704" s="75">
        <f t="shared" si="8"/>
        <v>1690</v>
      </c>
      <c r="O2704" s="77" t="s">
        <v>133</v>
      </c>
      <c r="P2704" s="78">
        <v>46207.0</v>
      </c>
      <c r="Q2704" s="80">
        <v>0.6229166666666667</v>
      </c>
      <c r="R2704" s="84" t="str">
        <f t="shared" si="9"/>
        <v>1783151711079570537</v>
      </c>
      <c r="S2704" s="84"/>
      <c r="T2704" s="48" t="s">
        <v>67</v>
      </c>
    </row>
    <row r="2705" ht="22.5" customHeight="1">
      <c r="A2705" s="41" t="s">
        <v>34</v>
      </c>
      <c r="B2705" s="44">
        <v>46207.0</v>
      </c>
      <c r="C2705" s="46" t="s">
        <v>3028</v>
      </c>
      <c r="D2705" s="48" t="s">
        <v>3895</v>
      </c>
      <c r="E2705" s="51">
        <v>2.02600000001263E14</v>
      </c>
      <c r="F2705" s="53" t="s">
        <v>77</v>
      </c>
      <c r="G2705" s="57">
        <f t="array" ref="G2705">IF(F2705&lt;&gt;"",INDEX(tb_MainDatabase[Barcode],MATCH(F2705,tb_MainDatabase[Link],0)),"")</f>
        <v>8857128012030</v>
      </c>
      <c r="H2705" s="62" t="str">
        <f t="array" ref="H2705">IF(F2705&lt;&gt;"",INDEX(tb_MainDatabase[Grand],MATCH(F2705,tb_MainDatabase[Link],0)),"")</f>
        <v>EDP</v>
      </c>
      <c r="I2705" s="62" t="str">
        <f t="array" ref="I2705">IF(F2705&lt;&gt;"",INDEX(tb_MainDatabase[Size],MATCH(F2705,tb_MainDatabase[Link],0)),"")</f>
        <v>10 ml.</v>
      </c>
      <c r="J2705" s="65">
        <v>1.0</v>
      </c>
      <c r="K2705" s="57">
        <f t="array" ref="K2705">IF(F2705&lt;&gt;"",INDEX(tb_MainDatabase[ราคา],MATCH(F2705,tb_MainDatabase[Link],0)),"")*J2705</f>
        <v>450</v>
      </c>
      <c r="L2705" s="65">
        <v>450.0</v>
      </c>
      <c r="M2705" s="57">
        <f t="shared" si="2"/>
        <v>0</v>
      </c>
      <c r="N2705" s="75">
        <f t="shared" si="8"/>
        <v>0</v>
      </c>
      <c r="O2705" s="77"/>
      <c r="P2705" s="107"/>
      <c r="Q2705" s="80"/>
      <c r="R2705" s="84">
        <f t="shared" si="9"/>
        <v>0</v>
      </c>
      <c r="S2705" s="84"/>
      <c r="T2705" s="84"/>
    </row>
    <row r="2706" ht="22.5" customHeight="1">
      <c r="A2706" s="41" t="s">
        <v>34</v>
      </c>
      <c r="B2706" s="44">
        <v>46207.0</v>
      </c>
      <c r="C2706" s="46" t="s">
        <v>3028</v>
      </c>
      <c r="D2706" s="48" t="s">
        <v>3896</v>
      </c>
      <c r="E2706" s="51">
        <v>2.02600000001264E14</v>
      </c>
      <c r="F2706" s="53" t="s">
        <v>148</v>
      </c>
      <c r="G2706" s="57">
        <f t="array" ref="G2706">IF(F2706&lt;&gt;"",INDEX(tb_MainDatabase[Barcode],MATCH(F2706,tb_MainDatabase[Link],0)),"")</f>
        <v>8857128011027</v>
      </c>
      <c r="H2706" s="62" t="str">
        <f t="array" ref="H2706">IF(F2706&lt;&gt;"",INDEX(tb_MainDatabase[Grand],MATCH(F2706,tb_MainDatabase[Link],0)),"")</f>
        <v>EDP</v>
      </c>
      <c r="I2706" s="62" t="str">
        <f t="array" ref="I2706">IF(F2706&lt;&gt;"",INDEX(tb_MainDatabase[Size],MATCH(F2706,tb_MainDatabase[Link],0)),"")</f>
        <v>50 ml.</v>
      </c>
      <c r="J2706" s="65">
        <v>1.0</v>
      </c>
      <c r="K2706" s="57">
        <f t="array" ref="K2706">IF(F2706&lt;&gt;"",INDEX(tb_MainDatabase[ราคา],MATCH(F2706,tb_MainDatabase[Link],0)),"")*J2706</f>
        <v>1890</v>
      </c>
      <c r="L2706" s="65">
        <v>200.0</v>
      </c>
      <c r="M2706" s="57">
        <f t="shared" si="2"/>
        <v>1690</v>
      </c>
      <c r="N2706" s="75">
        <f t="shared" si="8"/>
        <v>1690</v>
      </c>
      <c r="O2706" s="77" t="s">
        <v>370</v>
      </c>
      <c r="P2706" s="78">
        <v>46207.0</v>
      </c>
      <c r="Q2706" s="80">
        <v>0.7111111111111111</v>
      </c>
      <c r="R2706" s="84" t="str">
        <f t="shared" si="9"/>
        <v>1783159441904140449</v>
      </c>
      <c r="S2706" s="84"/>
      <c r="T2706" s="48" t="s">
        <v>67</v>
      </c>
    </row>
    <row r="2707" ht="22.5" customHeight="1">
      <c r="A2707" s="41" t="s">
        <v>34</v>
      </c>
      <c r="B2707" s="44">
        <v>46207.0</v>
      </c>
      <c r="C2707" s="46" t="s">
        <v>3028</v>
      </c>
      <c r="D2707" s="48" t="s">
        <v>3896</v>
      </c>
      <c r="E2707" s="51">
        <v>2.02600000001264E14</v>
      </c>
      <c r="F2707" s="53" t="s">
        <v>146</v>
      </c>
      <c r="G2707" s="57">
        <f t="array" ref="G2707">IF(F2707&lt;&gt;"",INDEX(tb_MainDatabase[Barcode],MATCH(F2707,tb_MainDatabase[Link],0)),"")</f>
        <v>8857128012026</v>
      </c>
      <c r="H2707" s="62" t="str">
        <f t="array" ref="H2707">IF(F2707&lt;&gt;"",INDEX(tb_MainDatabase[Grand],MATCH(F2707,tb_MainDatabase[Link],0)),"")</f>
        <v>EDP</v>
      </c>
      <c r="I2707" s="62" t="str">
        <f t="array" ref="I2707">IF(F2707&lt;&gt;"",INDEX(tb_MainDatabase[Size],MATCH(F2707,tb_MainDatabase[Link],0)),"")</f>
        <v>10 ml.</v>
      </c>
      <c r="J2707" s="65">
        <v>1.0</v>
      </c>
      <c r="K2707" s="57">
        <f t="array" ref="K2707">IF(F2707&lt;&gt;"",INDEX(tb_MainDatabase[ราคา],MATCH(F2707,tb_MainDatabase[Link],0)),"")*J2707</f>
        <v>450</v>
      </c>
      <c r="L2707" s="65">
        <v>450.0</v>
      </c>
      <c r="M2707" s="57">
        <f t="shared" si="2"/>
        <v>0</v>
      </c>
      <c r="N2707" s="75">
        <f t="shared" si="8"/>
        <v>0</v>
      </c>
      <c r="O2707" s="77"/>
      <c r="P2707" s="107"/>
      <c r="Q2707" s="80"/>
      <c r="R2707" s="84">
        <f t="shared" si="9"/>
        <v>0</v>
      </c>
      <c r="S2707" s="84"/>
      <c r="T2707" s="84"/>
    </row>
    <row r="2708" ht="22.5" customHeight="1">
      <c r="A2708" s="41" t="s">
        <v>34</v>
      </c>
      <c r="B2708" s="44">
        <v>46207.0</v>
      </c>
      <c r="C2708" s="46" t="s">
        <v>3028</v>
      </c>
      <c r="D2708" s="48" t="s">
        <v>3897</v>
      </c>
      <c r="E2708" s="51">
        <v>2.02600000001265E14</v>
      </c>
      <c r="F2708" s="53" t="s">
        <v>490</v>
      </c>
      <c r="G2708" s="57">
        <f t="array" ref="G2708">IF(F2708&lt;&gt;"",INDEX(tb_MainDatabase[Barcode],MATCH(F2708,tb_MainDatabase[Link],0)),"")</f>
        <v>8857128012124</v>
      </c>
      <c r="H2708" s="62" t="str">
        <f t="array" ref="H2708">IF(F2708&lt;&gt;"",INDEX(tb_MainDatabase[Grand],MATCH(F2708,tb_MainDatabase[Link],0)),"")</f>
        <v>PARFUM</v>
      </c>
      <c r="I2708" s="62" t="str">
        <f t="array" ref="I2708">IF(F2708&lt;&gt;"",INDEX(tb_MainDatabase[Size],MATCH(F2708,tb_MainDatabase[Link],0)),"")</f>
        <v>10 ml.</v>
      </c>
      <c r="J2708" s="65">
        <v>1.0</v>
      </c>
      <c r="K2708" s="57">
        <f t="array" ref="K2708">IF(F2708&lt;&gt;"",INDEX(tb_MainDatabase[ราคา],MATCH(F2708,tb_MainDatabase[Link],0)),"")*J2708</f>
        <v>850</v>
      </c>
      <c r="L2708" s="65">
        <v>50.0</v>
      </c>
      <c r="M2708" s="57">
        <f t="shared" si="2"/>
        <v>800</v>
      </c>
      <c r="N2708" s="75">
        <f t="shared" si="8"/>
        <v>800</v>
      </c>
      <c r="O2708" s="77" t="s">
        <v>370</v>
      </c>
      <c r="P2708" s="78">
        <v>46207.0</v>
      </c>
      <c r="Q2708" s="80">
        <v>0.7736111111111111</v>
      </c>
      <c r="R2708" s="84" t="str">
        <f t="shared" si="9"/>
        <v>1783164740135911811</v>
      </c>
      <c r="S2708" s="84"/>
      <c r="T2708" s="48" t="s">
        <v>61</v>
      </c>
    </row>
    <row r="2709" ht="22.5" customHeight="1">
      <c r="A2709" s="41" t="s">
        <v>34</v>
      </c>
      <c r="B2709" s="44">
        <v>46207.0</v>
      </c>
      <c r="C2709" s="46" t="s">
        <v>3028</v>
      </c>
      <c r="D2709" s="48" t="s">
        <v>3898</v>
      </c>
      <c r="E2709" s="51">
        <v>2.02600000001266E14</v>
      </c>
      <c r="F2709" s="53" t="s">
        <v>3867</v>
      </c>
      <c r="G2709" s="108">
        <f t="array" ref="G2709">IF(F2709&lt;&gt;"",INDEX(tb_MainDatabase[Barcode],MATCH(F2709,tb_MainDatabase[Link],0)),"")</f>
        <v>8857128011829</v>
      </c>
      <c r="H2709" s="62" t="str">
        <f t="array" ref="H2709">IF(F2709&lt;&gt;"",INDEX(tb_MainDatabase[Grand],MATCH(F2709,tb_MainDatabase[Link],0)),"")</f>
        <v>EDP</v>
      </c>
      <c r="I2709" s="62" t="str">
        <f t="array" ref="I2709">IF(F2709&lt;&gt;"",INDEX(tb_MainDatabase[Size],MATCH(F2709,tb_MainDatabase[Link],0)),"")</f>
        <v>50 ml.</v>
      </c>
      <c r="J2709" s="65">
        <v>1.0</v>
      </c>
      <c r="K2709" s="57">
        <f t="array" ref="K2709">IF(F2709&lt;&gt;"",INDEX(tb_MainDatabase[ราคา],MATCH(F2709,tb_MainDatabase[Link],0)),"")*J2709</f>
        <v>1890</v>
      </c>
      <c r="L2709" s="65">
        <v>200.0</v>
      </c>
      <c r="M2709" s="57">
        <f t="shared" si="2"/>
        <v>1690</v>
      </c>
      <c r="N2709" s="75">
        <f t="shared" si="8"/>
        <v>1690</v>
      </c>
      <c r="O2709" s="77" t="s">
        <v>133</v>
      </c>
      <c r="P2709" s="78">
        <v>46207.0</v>
      </c>
      <c r="Q2709" s="80">
        <v>0.7805555555555556</v>
      </c>
      <c r="R2709" s="84" t="str">
        <f t="shared" si="9"/>
        <v>1783165466717181222</v>
      </c>
      <c r="S2709" s="84"/>
      <c r="T2709" s="48" t="s">
        <v>67</v>
      </c>
    </row>
    <row r="2710" ht="22.5" customHeight="1">
      <c r="A2710" s="41" t="s">
        <v>34</v>
      </c>
      <c r="B2710" s="44">
        <v>46207.0</v>
      </c>
      <c r="C2710" s="46" t="s">
        <v>3028</v>
      </c>
      <c r="D2710" s="48" t="s">
        <v>3898</v>
      </c>
      <c r="E2710" s="51">
        <v>2.02600000001266E14</v>
      </c>
      <c r="F2710" s="53" t="s">
        <v>255</v>
      </c>
      <c r="G2710" s="57">
        <f t="array" ref="G2710">IF(F2710&lt;&gt;"",INDEX(tb_MainDatabase[Barcode],MATCH(F2710,tb_MainDatabase[Link],0)),"")</f>
        <v>8857128012047</v>
      </c>
      <c r="H2710" s="62" t="str">
        <f t="array" ref="H2710">IF(F2710&lt;&gt;"",INDEX(tb_MainDatabase[Grand],MATCH(F2710,tb_MainDatabase[Link],0)),"")</f>
        <v>EDP</v>
      </c>
      <c r="I2710" s="62" t="str">
        <f t="array" ref="I2710">IF(F2710&lt;&gt;"",INDEX(tb_MainDatabase[Size],MATCH(F2710,tb_MainDatabase[Link],0)),"")</f>
        <v>10 ml.</v>
      </c>
      <c r="J2710" s="65">
        <v>1.0</v>
      </c>
      <c r="K2710" s="57">
        <f t="array" ref="K2710">IF(F2710&lt;&gt;"",INDEX(tb_MainDatabase[ราคา],MATCH(F2710,tb_MainDatabase[Link],0)),"")*J2710</f>
        <v>450</v>
      </c>
      <c r="L2710" s="65">
        <v>450.0</v>
      </c>
      <c r="M2710" s="57">
        <f t="shared" si="2"/>
        <v>0</v>
      </c>
      <c r="N2710" s="75">
        <f t="shared" si="8"/>
        <v>0</v>
      </c>
      <c r="O2710" s="77"/>
      <c r="P2710" s="107"/>
      <c r="Q2710" s="80"/>
      <c r="R2710" s="84">
        <f t="shared" si="9"/>
        <v>0</v>
      </c>
      <c r="S2710" s="84"/>
      <c r="T2710" s="84"/>
    </row>
    <row r="2711" ht="22.5" customHeight="1">
      <c r="A2711" s="41" t="s">
        <v>34</v>
      </c>
      <c r="B2711" s="44">
        <v>46207.0</v>
      </c>
      <c r="C2711" s="46" t="s">
        <v>3028</v>
      </c>
      <c r="D2711" s="48" t="s">
        <v>3899</v>
      </c>
      <c r="E2711" s="51">
        <v>2.02600000001267E14</v>
      </c>
      <c r="F2711" s="53" t="s">
        <v>132</v>
      </c>
      <c r="G2711" s="108">
        <f t="array" ref="G2711">IF(F2711&lt;&gt;"",INDEX(tb_MainDatabase[Barcode],MATCH(F2711,tb_MainDatabase[Link],0)),"")</f>
        <v>8857128011621</v>
      </c>
      <c r="H2711" s="62" t="str">
        <f t="array" ref="H2711">IF(F2711&lt;&gt;"",INDEX(tb_MainDatabase[Grand],MATCH(F2711,tb_MainDatabase[Link],0)),"")</f>
        <v>EDP</v>
      </c>
      <c r="I2711" s="62" t="str">
        <f t="array" ref="I2711">IF(F2711&lt;&gt;"",INDEX(tb_MainDatabase[Size],MATCH(F2711,tb_MainDatabase[Link],0)),"")</f>
        <v>50 ml.</v>
      </c>
      <c r="J2711" s="65">
        <v>1.0</v>
      </c>
      <c r="K2711" s="57">
        <f t="array" ref="K2711">IF(F2711&lt;&gt;"",INDEX(tb_MainDatabase[ราคา],MATCH(F2711,tb_MainDatabase[Link],0)),"")*J2711</f>
        <v>1890</v>
      </c>
      <c r="L2711" s="65">
        <v>200.0</v>
      </c>
      <c r="M2711" s="57">
        <f t="shared" si="2"/>
        <v>1690</v>
      </c>
      <c r="N2711" s="75">
        <f t="shared" si="8"/>
        <v>1690</v>
      </c>
      <c r="O2711" s="77" t="s">
        <v>133</v>
      </c>
      <c r="P2711" s="78">
        <v>46207.0</v>
      </c>
      <c r="Q2711" s="80">
        <v>0.84375</v>
      </c>
      <c r="R2711" s="84" t="str">
        <f t="shared" si="9"/>
        <v>1783170848115927981</v>
      </c>
      <c r="S2711" s="84"/>
      <c r="T2711" s="48" t="s">
        <v>67</v>
      </c>
    </row>
    <row r="2712" ht="22.5" customHeight="1">
      <c r="A2712" s="41" t="s">
        <v>34</v>
      </c>
      <c r="B2712" s="44">
        <v>46207.0</v>
      </c>
      <c r="C2712" s="46" t="s">
        <v>3028</v>
      </c>
      <c r="D2712" s="48" t="s">
        <v>3899</v>
      </c>
      <c r="E2712" s="51">
        <v>2.02600000001267E14</v>
      </c>
      <c r="F2712" s="53" t="s">
        <v>120</v>
      </c>
      <c r="G2712" s="108">
        <f t="array" ref="G2712">IF(F2712&lt;&gt;"",INDEX(tb_MainDatabase[Barcode],MATCH(F2712,tb_MainDatabase[Link],0)),"")</f>
        <v>8857128012160</v>
      </c>
      <c r="H2712" s="62" t="str">
        <f t="array" ref="H2712">IF(F2712&lt;&gt;"",INDEX(tb_MainDatabase[Grand],MATCH(F2712,tb_MainDatabase[Link],0)),"")</f>
        <v>EDP</v>
      </c>
      <c r="I2712" s="62" t="str">
        <f t="array" ref="I2712">IF(F2712&lt;&gt;"",INDEX(tb_MainDatabase[Size],MATCH(F2712,tb_MainDatabase[Link],0)),"")</f>
        <v>10 ml.</v>
      </c>
      <c r="J2712" s="65">
        <v>1.0</v>
      </c>
      <c r="K2712" s="57">
        <f t="array" ref="K2712">IF(F2712&lt;&gt;"",INDEX(tb_MainDatabase[ราคา],MATCH(F2712,tb_MainDatabase[Link],0)),"")*J2712</f>
        <v>450</v>
      </c>
      <c r="L2712" s="65">
        <v>450.0</v>
      </c>
      <c r="M2712" s="57">
        <f t="shared" si="2"/>
        <v>0</v>
      </c>
      <c r="N2712" s="75">
        <f t="shared" si="8"/>
        <v>0</v>
      </c>
      <c r="O2712" s="77"/>
      <c r="P2712" s="107"/>
      <c r="Q2712" s="80"/>
      <c r="R2712" s="84">
        <f t="shared" si="9"/>
        <v>0</v>
      </c>
      <c r="S2712" s="84"/>
      <c r="T2712" s="84"/>
    </row>
    <row r="2713" ht="22.5" customHeight="1">
      <c r="A2713" s="41" t="s">
        <v>34</v>
      </c>
      <c r="B2713" s="44">
        <v>46208.0</v>
      </c>
      <c r="C2713" s="46" t="s">
        <v>3028</v>
      </c>
      <c r="D2713" s="48" t="s">
        <v>3900</v>
      </c>
      <c r="E2713" s="51">
        <v>2.02600000001268E14</v>
      </c>
      <c r="F2713" s="53" t="s">
        <v>141</v>
      </c>
      <c r="G2713" s="57">
        <f t="array" ref="G2713">IF(F2713&lt;&gt;"",INDEX(tb_MainDatabase[Barcode],MATCH(F2713,tb_MainDatabase[Link],0)),"")</f>
        <v>8857128012037</v>
      </c>
      <c r="H2713" s="62" t="str">
        <f t="array" ref="H2713">IF(F2713&lt;&gt;"",INDEX(tb_MainDatabase[Grand],MATCH(F2713,tb_MainDatabase[Link],0)),"")</f>
        <v>EDP</v>
      </c>
      <c r="I2713" s="62" t="str">
        <f t="array" ref="I2713">IF(F2713&lt;&gt;"",INDEX(tb_MainDatabase[Size],MATCH(F2713,tb_MainDatabase[Link],0)),"")</f>
        <v>10 ml.</v>
      </c>
      <c r="J2713" s="65">
        <v>1.0</v>
      </c>
      <c r="K2713" s="57">
        <f t="array" ref="K2713">IF(F2713&lt;&gt;"",INDEX(tb_MainDatabase[ราคา],MATCH(F2713,tb_MainDatabase[Link],0)),"")*J2713</f>
        <v>450</v>
      </c>
      <c r="L2713" s="65">
        <v>50.0</v>
      </c>
      <c r="M2713" s="57">
        <f t="shared" si="2"/>
        <v>400</v>
      </c>
      <c r="N2713" s="75">
        <f t="shared" si="8"/>
        <v>400</v>
      </c>
      <c r="O2713" s="77" t="s">
        <v>370</v>
      </c>
      <c r="P2713" s="78">
        <v>46208.0</v>
      </c>
      <c r="Q2713" s="80">
        <v>0.5590277777777778</v>
      </c>
      <c r="R2713" s="84" t="str">
        <f t="shared" si="9"/>
        <v>1783232703972813421</v>
      </c>
      <c r="S2713" s="84"/>
      <c r="T2713" s="48" t="s">
        <v>67</v>
      </c>
    </row>
    <row r="2714" ht="22.5" customHeight="1">
      <c r="A2714" s="41" t="s">
        <v>34</v>
      </c>
      <c r="B2714" s="44">
        <v>46208.0</v>
      </c>
      <c r="C2714" s="46" t="s">
        <v>3028</v>
      </c>
      <c r="D2714" s="48" t="s">
        <v>3901</v>
      </c>
      <c r="E2714" s="51">
        <v>2.02600000001269E14</v>
      </c>
      <c r="F2714" s="53" t="s">
        <v>132</v>
      </c>
      <c r="G2714" s="108">
        <f t="array" ref="G2714">IF(F2714&lt;&gt;"",INDEX(tb_MainDatabase[Barcode],MATCH(F2714,tb_MainDatabase[Link],0)),"")</f>
        <v>8857128011621</v>
      </c>
      <c r="H2714" s="62" t="str">
        <f t="array" ref="H2714">IF(F2714&lt;&gt;"",INDEX(tb_MainDatabase[Grand],MATCH(F2714,tb_MainDatabase[Link],0)),"")</f>
        <v>EDP</v>
      </c>
      <c r="I2714" s="62" t="str">
        <f t="array" ref="I2714">IF(F2714&lt;&gt;"",INDEX(tb_MainDatabase[Size],MATCH(F2714,tb_MainDatabase[Link],0)),"")</f>
        <v>50 ml.</v>
      </c>
      <c r="J2714" s="65">
        <v>1.0</v>
      </c>
      <c r="K2714" s="57">
        <f t="array" ref="K2714">IF(F2714&lt;&gt;"",INDEX(tb_MainDatabase[ราคา],MATCH(F2714,tb_MainDatabase[Link],0)),"")*J2714</f>
        <v>1890</v>
      </c>
      <c r="L2714" s="65">
        <v>200.0</v>
      </c>
      <c r="M2714" s="57">
        <f t="shared" si="2"/>
        <v>1690</v>
      </c>
      <c r="N2714" s="75">
        <f t="shared" si="8"/>
        <v>3380</v>
      </c>
      <c r="O2714" s="77" t="s">
        <v>370</v>
      </c>
      <c r="P2714" s="78">
        <v>46208.0</v>
      </c>
      <c r="Q2714" s="80">
        <v>0.5770833333333333</v>
      </c>
      <c r="R2714" s="84" t="str">
        <f t="shared" si="9"/>
        <v>1783234225059570712</v>
      </c>
      <c r="S2714" s="84"/>
      <c r="T2714" s="48" t="s">
        <v>61</v>
      </c>
    </row>
    <row r="2715" ht="22.5" customHeight="1">
      <c r="A2715" s="41" t="s">
        <v>34</v>
      </c>
      <c r="B2715" s="44">
        <v>46208.0</v>
      </c>
      <c r="C2715" s="46" t="s">
        <v>3028</v>
      </c>
      <c r="D2715" s="48" t="s">
        <v>3901</v>
      </c>
      <c r="E2715" s="51">
        <v>2.02600000001269E14</v>
      </c>
      <c r="F2715" s="53" t="s">
        <v>175</v>
      </c>
      <c r="G2715" s="57">
        <f t="array" ref="G2715">IF(F2715&lt;&gt;"",INDEX(tb_MainDatabase[Barcode],MATCH(F2715,tb_MainDatabase[Link],0)),"")</f>
        <v>8857128011287</v>
      </c>
      <c r="H2715" s="62" t="str">
        <f t="array" ref="H2715">IF(F2715&lt;&gt;"",INDEX(tb_MainDatabase[Grand],MATCH(F2715,tb_MainDatabase[Link],0)),"")</f>
        <v>EDP</v>
      </c>
      <c r="I2715" s="62" t="str">
        <f t="array" ref="I2715">IF(F2715&lt;&gt;"",INDEX(tb_MainDatabase[Size],MATCH(F2715,tb_MainDatabase[Link],0)),"")</f>
        <v>50 ml.</v>
      </c>
      <c r="J2715" s="65">
        <v>1.0</v>
      </c>
      <c r="K2715" s="57">
        <f t="array" ref="K2715">IF(F2715&lt;&gt;"",INDEX(tb_MainDatabase[ราคา],MATCH(F2715,tb_MainDatabase[Link],0)),"")*J2715</f>
        <v>1890</v>
      </c>
      <c r="L2715" s="65">
        <v>200.0</v>
      </c>
      <c r="M2715" s="57">
        <f t="shared" si="2"/>
        <v>1690</v>
      </c>
      <c r="N2715" s="75">
        <f t="shared" si="8"/>
        <v>0</v>
      </c>
      <c r="O2715" s="77"/>
      <c r="P2715" s="107"/>
      <c r="Q2715" s="80"/>
      <c r="R2715" s="84">
        <f t="shared" si="9"/>
        <v>0</v>
      </c>
      <c r="S2715" s="84"/>
      <c r="T2715" s="84"/>
    </row>
    <row r="2716" ht="22.5" customHeight="1">
      <c r="A2716" s="41" t="s">
        <v>34</v>
      </c>
      <c r="B2716" s="44">
        <v>46208.0</v>
      </c>
      <c r="C2716" s="46" t="s">
        <v>3028</v>
      </c>
      <c r="D2716" s="48" t="s">
        <v>3901</v>
      </c>
      <c r="E2716" s="51">
        <v>2.02600000001269E14</v>
      </c>
      <c r="F2716" s="53" t="s">
        <v>120</v>
      </c>
      <c r="G2716" s="108">
        <f t="array" ref="G2716">IF(F2716&lt;&gt;"",INDEX(tb_MainDatabase[Barcode],MATCH(F2716,tb_MainDatabase[Link],0)),"")</f>
        <v>8857128012160</v>
      </c>
      <c r="H2716" s="62" t="str">
        <f t="array" ref="H2716">IF(F2716&lt;&gt;"",INDEX(tb_MainDatabase[Grand],MATCH(F2716,tb_MainDatabase[Link],0)),"")</f>
        <v>EDP</v>
      </c>
      <c r="I2716" s="62" t="str">
        <f t="array" ref="I2716">IF(F2716&lt;&gt;"",INDEX(tb_MainDatabase[Size],MATCH(F2716,tb_MainDatabase[Link],0)),"")</f>
        <v>10 ml.</v>
      </c>
      <c r="J2716" s="65">
        <v>1.0</v>
      </c>
      <c r="K2716" s="57">
        <f t="array" ref="K2716">IF(F2716&lt;&gt;"",INDEX(tb_MainDatabase[ราคา],MATCH(F2716,tb_MainDatabase[Link],0)),"")*J2716</f>
        <v>450</v>
      </c>
      <c r="L2716" s="65">
        <v>450.0</v>
      </c>
      <c r="M2716" s="57">
        <f t="shared" si="2"/>
        <v>0</v>
      </c>
      <c r="N2716" s="75">
        <f t="shared" si="8"/>
        <v>0</v>
      </c>
      <c r="O2716" s="77"/>
      <c r="P2716" s="107"/>
      <c r="Q2716" s="80"/>
      <c r="R2716" s="84">
        <f t="shared" si="9"/>
        <v>0</v>
      </c>
      <c r="S2716" s="84"/>
      <c r="T2716" s="84"/>
    </row>
    <row r="2717" ht="22.5" customHeight="1">
      <c r="A2717" s="41" t="s">
        <v>34</v>
      </c>
      <c r="B2717" s="44">
        <v>46208.0</v>
      </c>
      <c r="C2717" s="46" t="s">
        <v>3028</v>
      </c>
      <c r="D2717" s="48" t="s">
        <v>3901</v>
      </c>
      <c r="E2717" s="51">
        <v>2.02600000001269E14</v>
      </c>
      <c r="F2717" s="53" t="s">
        <v>141</v>
      </c>
      <c r="G2717" s="57">
        <f t="array" ref="G2717">IF(F2717&lt;&gt;"",INDEX(tb_MainDatabase[Barcode],MATCH(F2717,tb_MainDatabase[Link],0)),"")</f>
        <v>8857128012037</v>
      </c>
      <c r="H2717" s="62" t="str">
        <f t="array" ref="H2717">IF(F2717&lt;&gt;"",INDEX(tb_MainDatabase[Grand],MATCH(F2717,tb_MainDatabase[Link],0)),"")</f>
        <v>EDP</v>
      </c>
      <c r="I2717" s="62" t="str">
        <f t="array" ref="I2717">IF(F2717&lt;&gt;"",INDEX(tb_MainDatabase[Size],MATCH(F2717,tb_MainDatabase[Link],0)),"")</f>
        <v>10 ml.</v>
      </c>
      <c r="J2717" s="65">
        <v>1.0</v>
      </c>
      <c r="K2717" s="57">
        <f t="array" ref="K2717">IF(F2717&lt;&gt;"",INDEX(tb_MainDatabase[ราคา],MATCH(F2717,tb_MainDatabase[Link],0)),"")*J2717</f>
        <v>450</v>
      </c>
      <c r="L2717" s="65">
        <v>450.0</v>
      </c>
      <c r="M2717" s="57">
        <f t="shared" si="2"/>
        <v>0</v>
      </c>
      <c r="N2717" s="75">
        <f t="shared" si="8"/>
        <v>0</v>
      </c>
      <c r="O2717" s="77"/>
      <c r="P2717" s="107"/>
      <c r="Q2717" s="80"/>
      <c r="R2717" s="84">
        <f t="shared" si="9"/>
        <v>0</v>
      </c>
      <c r="S2717" s="84"/>
      <c r="T2717" s="84"/>
    </row>
    <row r="2718" ht="22.5" customHeight="1">
      <c r="A2718" s="41" t="s">
        <v>34</v>
      </c>
      <c r="B2718" s="44">
        <v>46208.0</v>
      </c>
      <c r="C2718" s="46" t="s">
        <v>3028</v>
      </c>
      <c r="D2718" s="48" t="s">
        <v>3902</v>
      </c>
      <c r="E2718" s="51">
        <v>2.0260000000127E14</v>
      </c>
      <c r="F2718" s="53" t="s">
        <v>45</v>
      </c>
      <c r="G2718" s="57">
        <f t="array" ref="G2718">IF(F2718&lt;&gt;"",INDEX(tb_MainDatabase[Barcode],MATCH(F2718,tb_MainDatabase[Link],0)),"")</f>
        <v>8857128011850</v>
      </c>
      <c r="H2718" s="62" t="str">
        <f t="array" ref="H2718">IF(F2718&lt;&gt;"",INDEX(tb_MainDatabase[Grand],MATCH(F2718,tb_MainDatabase[Link],0)),"")</f>
        <v>EDP</v>
      </c>
      <c r="I2718" s="62" t="str">
        <f t="array" ref="I2718">IF(F2718&lt;&gt;"",INDEX(tb_MainDatabase[Size],MATCH(F2718,tb_MainDatabase[Link],0)),"")</f>
        <v>30 ml.</v>
      </c>
      <c r="J2718" s="65">
        <v>1.0</v>
      </c>
      <c r="K2718" s="57">
        <f t="array" ref="K2718">IF(F2718&lt;&gt;"",INDEX(tb_MainDatabase[ราคา],MATCH(F2718,tb_MainDatabase[Link],0)),"")*J2718</f>
        <v>1290</v>
      </c>
      <c r="L2718" s="65">
        <v>1290.0</v>
      </c>
      <c r="M2718" s="57">
        <f t="shared" si="2"/>
        <v>0</v>
      </c>
      <c r="N2718" s="75">
        <f t="shared" si="8"/>
        <v>0</v>
      </c>
      <c r="O2718" s="77" t="s">
        <v>133</v>
      </c>
      <c r="P2718" s="78">
        <v>46208.0</v>
      </c>
      <c r="Q2718" s="80">
        <v>0.6201388888888889</v>
      </c>
      <c r="R2718" s="84" t="str">
        <f t="shared" si="9"/>
        <v>1783237801216834802</v>
      </c>
      <c r="S2718" s="48" t="s">
        <v>3903</v>
      </c>
      <c r="T2718" s="84"/>
    </row>
    <row r="2719" ht="22.5" customHeight="1">
      <c r="A2719" s="41" t="s">
        <v>34</v>
      </c>
      <c r="B2719" s="44">
        <v>46208.0</v>
      </c>
      <c r="C2719" s="46" t="s">
        <v>3028</v>
      </c>
      <c r="D2719" s="48" t="s">
        <v>3902</v>
      </c>
      <c r="E2719" s="51">
        <v>2.0260000000127E14</v>
      </c>
      <c r="F2719" s="53" t="s">
        <v>136</v>
      </c>
      <c r="G2719" s="57">
        <f t="array" ref="G2719">IF(F2719&lt;&gt;"",INDEX(tb_MainDatabase[Barcode],MATCH(F2719,tb_MainDatabase[Link],0)),"")</f>
        <v>8857128011904</v>
      </c>
      <c r="H2719" s="62" t="str">
        <f t="array" ref="H2719">IF(F2719&lt;&gt;"",INDEX(tb_MainDatabase[Grand],MATCH(F2719,tb_MainDatabase[Link],0)),"")</f>
        <v>EDP</v>
      </c>
      <c r="I2719" s="62" t="str">
        <f t="array" ref="I2719">IF(F2719&lt;&gt;"",INDEX(tb_MainDatabase[Size],MATCH(F2719,tb_MainDatabase[Link],0)),"")</f>
        <v>30 ml.</v>
      </c>
      <c r="J2719" s="65">
        <v>1.0</v>
      </c>
      <c r="K2719" s="57">
        <f t="array" ref="K2719">IF(F2719&lt;&gt;"",INDEX(tb_MainDatabase[ราคา],MATCH(F2719,tb_MainDatabase[Link],0)),"")*J2719</f>
        <v>1290</v>
      </c>
      <c r="L2719" s="65">
        <v>1290.0</v>
      </c>
      <c r="M2719" s="57">
        <f t="shared" si="2"/>
        <v>0</v>
      </c>
      <c r="N2719" s="75">
        <f t="shared" si="8"/>
        <v>0</v>
      </c>
      <c r="O2719" s="77"/>
      <c r="P2719" s="107"/>
      <c r="Q2719" s="80"/>
      <c r="R2719" s="84">
        <f t="shared" si="9"/>
        <v>0</v>
      </c>
      <c r="S2719" s="84"/>
      <c r="T2719" s="84"/>
    </row>
    <row r="2720" ht="22.5" customHeight="1">
      <c r="A2720" s="41" t="s">
        <v>34</v>
      </c>
      <c r="B2720" s="44">
        <v>46208.0</v>
      </c>
      <c r="C2720" s="46" t="s">
        <v>3028</v>
      </c>
      <c r="D2720" s="48" t="s">
        <v>3904</v>
      </c>
      <c r="E2720" s="51">
        <v>2.02600000001271E14</v>
      </c>
      <c r="F2720" s="53" t="s">
        <v>132</v>
      </c>
      <c r="G2720" s="108">
        <f t="array" ref="G2720">IF(F2720&lt;&gt;"",INDEX(tb_MainDatabase[Barcode],MATCH(F2720,tb_MainDatabase[Link],0)),"")</f>
        <v>8857128011621</v>
      </c>
      <c r="H2720" s="62" t="str">
        <f t="array" ref="H2720">IF(F2720&lt;&gt;"",INDEX(tb_MainDatabase[Grand],MATCH(F2720,tb_MainDatabase[Link],0)),"")</f>
        <v>EDP</v>
      </c>
      <c r="I2720" s="62" t="str">
        <f t="array" ref="I2720">IF(F2720&lt;&gt;"",INDEX(tb_MainDatabase[Size],MATCH(F2720,tb_MainDatabase[Link],0)),"")</f>
        <v>50 ml.</v>
      </c>
      <c r="J2720" s="65">
        <v>2.0</v>
      </c>
      <c r="K2720" s="57">
        <f t="array" ref="K2720">IF(F2720&lt;&gt;"",INDEX(tb_MainDatabase[ราคา],MATCH(F2720,tb_MainDatabase[Link],0)),"")*J2720</f>
        <v>3780</v>
      </c>
      <c r="L2720" s="65">
        <v>200.0</v>
      </c>
      <c r="M2720" s="57">
        <f t="shared" si="2"/>
        <v>3380</v>
      </c>
      <c r="N2720" s="75">
        <f t="shared" si="8"/>
        <v>3380</v>
      </c>
      <c r="O2720" s="77" t="s">
        <v>370</v>
      </c>
      <c r="P2720" s="78">
        <v>46208.0</v>
      </c>
      <c r="Q2720" s="80">
        <v>0.6486111111111111</v>
      </c>
      <c r="R2720" s="84" t="str">
        <f t="shared" si="9"/>
        <v>1783240231800903972</v>
      </c>
      <c r="S2720" s="84"/>
      <c r="T2720" s="48" t="s">
        <v>61</v>
      </c>
    </row>
    <row r="2721" ht="22.5" customHeight="1">
      <c r="A2721" s="41" t="s">
        <v>34</v>
      </c>
      <c r="B2721" s="44">
        <v>46208.0</v>
      </c>
      <c r="C2721" s="46" t="s">
        <v>3028</v>
      </c>
      <c r="D2721" s="48" t="s">
        <v>3904</v>
      </c>
      <c r="E2721" s="51">
        <v>2.02600000001271E14</v>
      </c>
      <c r="F2721" s="53" t="s">
        <v>1796</v>
      </c>
      <c r="G2721" s="108">
        <f t="array" ref="G2721">IF(F2721&lt;&gt;"",INDEX(tb_MainDatabase[Barcode],MATCH(F2721,tb_MainDatabase[Link],0)),"")</f>
        <v>8857128012154</v>
      </c>
      <c r="H2721" s="62" t="str">
        <f t="array" ref="H2721">IF(F2721&lt;&gt;"",INDEX(tb_MainDatabase[Grand],MATCH(F2721,tb_MainDatabase[Link],0)),"")</f>
        <v>EDP</v>
      </c>
      <c r="I2721" s="62" t="str">
        <f t="array" ref="I2721">IF(F2721&lt;&gt;"",INDEX(tb_MainDatabase[Size],MATCH(F2721,tb_MainDatabase[Link],0)),"")</f>
        <v>10 ml.</v>
      </c>
      <c r="J2721" s="65">
        <v>1.0</v>
      </c>
      <c r="K2721" s="57">
        <f t="array" ref="K2721">IF(F2721&lt;&gt;"",INDEX(tb_MainDatabase[ราคา],MATCH(F2721,tb_MainDatabase[Link],0)),"")*J2721</f>
        <v>450</v>
      </c>
      <c r="L2721" s="65">
        <v>450.0</v>
      </c>
      <c r="M2721" s="57">
        <f t="shared" si="2"/>
        <v>0</v>
      </c>
      <c r="N2721" s="75">
        <f t="shared" si="8"/>
        <v>0</v>
      </c>
      <c r="O2721" s="77"/>
      <c r="P2721" s="107"/>
      <c r="Q2721" s="80"/>
      <c r="R2721" s="84">
        <f t="shared" si="9"/>
        <v>0</v>
      </c>
      <c r="S2721" s="84"/>
      <c r="T2721" s="84"/>
    </row>
    <row r="2722" ht="22.5" customHeight="1">
      <c r="A2722" s="41" t="s">
        <v>34</v>
      </c>
      <c r="B2722" s="44">
        <v>46208.0</v>
      </c>
      <c r="C2722" s="46" t="s">
        <v>3028</v>
      </c>
      <c r="D2722" s="48" t="s">
        <v>3904</v>
      </c>
      <c r="E2722" s="51">
        <v>2.02600000001271E14</v>
      </c>
      <c r="F2722" s="53" t="s">
        <v>252</v>
      </c>
      <c r="G2722" s="57">
        <f t="array" ref="G2722">IF(F2722&lt;&gt;"",INDEX(tb_MainDatabase[Barcode],MATCH(F2722,tb_MainDatabase[Link],0)),"")</f>
        <v>8857128012035</v>
      </c>
      <c r="H2722" s="62" t="str">
        <f t="array" ref="H2722">IF(F2722&lt;&gt;"",INDEX(tb_MainDatabase[Grand],MATCH(F2722,tb_MainDatabase[Link],0)),"")</f>
        <v>EDP</v>
      </c>
      <c r="I2722" s="62" t="str">
        <f t="array" ref="I2722">IF(F2722&lt;&gt;"",INDEX(tb_MainDatabase[Size],MATCH(F2722,tb_MainDatabase[Link],0)),"")</f>
        <v>10 ml.</v>
      </c>
      <c r="J2722" s="65">
        <v>1.0</v>
      </c>
      <c r="K2722" s="57">
        <f t="array" ref="K2722">IF(F2722&lt;&gt;"",INDEX(tb_MainDatabase[ราคา],MATCH(F2722,tb_MainDatabase[Link],0)),"")*J2722</f>
        <v>450</v>
      </c>
      <c r="L2722" s="65">
        <v>450.0</v>
      </c>
      <c r="M2722" s="57">
        <f t="shared" si="2"/>
        <v>0</v>
      </c>
      <c r="N2722" s="75">
        <f t="shared" si="8"/>
        <v>0</v>
      </c>
      <c r="O2722" s="77"/>
      <c r="P2722" s="107"/>
      <c r="Q2722" s="80"/>
      <c r="R2722" s="84">
        <f t="shared" si="9"/>
        <v>0</v>
      </c>
      <c r="S2722" s="84"/>
      <c r="T2722" s="84"/>
    </row>
    <row r="2723" ht="22.5" customHeight="1">
      <c r="A2723" s="41" t="s">
        <v>34</v>
      </c>
      <c r="B2723" s="44">
        <v>46208.0</v>
      </c>
      <c r="C2723" s="46" t="s">
        <v>3028</v>
      </c>
      <c r="D2723" s="48" t="s">
        <v>3905</v>
      </c>
      <c r="E2723" s="51">
        <v>2.02600000001272E14</v>
      </c>
      <c r="F2723" s="53" t="s">
        <v>175</v>
      </c>
      <c r="G2723" s="57">
        <f t="array" ref="G2723">IF(F2723&lt;&gt;"",INDEX(tb_MainDatabase[Barcode],MATCH(F2723,tb_MainDatabase[Link],0)),"")</f>
        <v>8857128011287</v>
      </c>
      <c r="H2723" s="62" t="str">
        <f t="array" ref="H2723">IF(F2723&lt;&gt;"",INDEX(tb_MainDatabase[Grand],MATCH(F2723,tb_MainDatabase[Link],0)),"")</f>
        <v>EDP</v>
      </c>
      <c r="I2723" s="62" t="str">
        <f t="array" ref="I2723">IF(F2723&lt;&gt;"",INDEX(tb_MainDatabase[Size],MATCH(F2723,tb_MainDatabase[Link],0)),"")</f>
        <v>50 ml.</v>
      </c>
      <c r="J2723" s="65">
        <v>1.0</v>
      </c>
      <c r="K2723" s="57">
        <f t="array" ref="K2723">IF(F2723&lt;&gt;"",INDEX(tb_MainDatabase[ราคา],MATCH(F2723,tb_MainDatabase[Link],0)),"")*J2723</f>
        <v>1890</v>
      </c>
      <c r="L2723" s="65">
        <v>200.0</v>
      </c>
      <c r="M2723" s="57">
        <f t="shared" si="2"/>
        <v>1690</v>
      </c>
      <c r="N2723" s="75">
        <f t="shared" si="8"/>
        <v>1690</v>
      </c>
      <c r="O2723" s="77" t="s">
        <v>60</v>
      </c>
      <c r="P2723" s="78">
        <v>46208.0</v>
      </c>
      <c r="Q2723" s="80">
        <v>0.6513888888888889</v>
      </c>
      <c r="R2723" s="84" t="str">
        <f t="shared" si="9"/>
        <v>1783240622961854894</v>
      </c>
      <c r="S2723" s="84"/>
      <c r="T2723" s="48" t="s">
        <v>61</v>
      </c>
    </row>
    <row r="2724" ht="22.5" customHeight="1">
      <c r="A2724" s="41" t="s">
        <v>34</v>
      </c>
      <c r="B2724" s="44">
        <v>46208.0</v>
      </c>
      <c r="C2724" s="46" t="s">
        <v>3028</v>
      </c>
      <c r="D2724" s="48" t="s">
        <v>3905</v>
      </c>
      <c r="E2724" s="51">
        <v>2.02600000001272E14</v>
      </c>
      <c r="F2724" s="53" t="s">
        <v>201</v>
      </c>
      <c r="G2724" s="108">
        <f t="array" ref="G2724">IF(F2724&lt;&gt;"",INDEX(tb_MainDatabase[Barcode],MATCH(F2724,tb_MainDatabase[Link],0)),"")</f>
        <v>8857128012157</v>
      </c>
      <c r="H2724" s="62" t="str">
        <f t="array" ref="H2724">IF(F2724&lt;&gt;"",INDEX(tb_MainDatabase[Grand],MATCH(F2724,tb_MainDatabase[Link],0)),"")</f>
        <v>EDP</v>
      </c>
      <c r="I2724" s="62" t="str">
        <f t="array" ref="I2724">IF(F2724&lt;&gt;"",INDEX(tb_MainDatabase[Size],MATCH(F2724,tb_MainDatabase[Link],0)),"")</f>
        <v>10 ml.</v>
      </c>
      <c r="J2724" s="65">
        <v>1.0</v>
      </c>
      <c r="K2724" s="57">
        <f t="array" ref="K2724">IF(F2724&lt;&gt;"",INDEX(tb_MainDatabase[ราคา],MATCH(F2724,tb_MainDatabase[Link],0)),"")*J2724</f>
        <v>450</v>
      </c>
      <c r="L2724" s="65">
        <v>450.0</v>
      </c>
      <c r="M2724" s="57">
        <f t="shared" si="2"/>
        <v>0</v>
      </c>
      <c r="N2724" s="75">
        <f t="shared" si="8"/>
        <v>0</v>
      </c>
      <c r="O2724" s="77"/>
      <c r="P2724" s="107"/>
      <c r="Q2724" s="80"/>
      <c r="R2724" s="84">
        <f t="shared" si="9"/>
        <v>0</v>
      </c>
      <c r="S2724" s="84"/>
      <c r="T2724" s="84"/>
    </row>
    <row r="2725" ht="22.5" customHeight="1">
      <c r="A2725" s="41" t="s">
        <v>34</v>
      </c>
      <c r="B2725" s="44">
        <v>46208.0</v>
      </c>
      <c r="C2725" s="46" t="s">
        <v>3028</v>
      </c>
      <c r="D2725" s="48" t="s">
        <v>3906</v>
      </c>
      <c r="E2725" s="51">
        <v>2.02600000001273E14</v>
      </c>
      <c r="F2725" s="53" t="s">
        <v>266</v>
      </c>
      <c r="G2725" s="108">
        <f t="array" ref="G2725">IF(F2725&lt;&gt;"",INDEX(tb_MainDatabase[Barcode],MATCH(F2725,tb_MainDatabase[Link],0)),"")</f>
        <v>8857128012169</v>
      </c>
      <c r="H2725" s="62" t="str">
        <f t="array" ref="H2725">IF(F2725&lt;&gt;"",INDEX(tb_MainDatabase[Grand],MATCH(F2725,tb_MainDatabase[Link],0)),"")</f>
        <v>EDP</v>
      </c>
      <c r="I2725" s="62" t="str">
        <f t="array" ref="I2725">IF(F2725&lt;&gt;"",INDEX(tb_MainDatabase[Size],MATCH(F2725,tb_MainDatabase[Link],0)),"")</f>
        <v>30 ml.</v>
      </c>
      <c r="J2725" s="65">
        <v>1.0</v>
      </c>
      <c r="K2725" s="57">
        <f t="array" ref="K2725">IF(F2725&lt;&gt;"",INDEX(tb_MainDatabase[ราคา],MATCH(F2725,tb_MainDatabase[Link],0)),"")*J2725</f>
        <v>1290</v>
      </c>
      <c r="L2725" s="65">
        <v>1290.0</v>
      </c>
      <c r="M2725" s="57">
        <f t="shared" si="2"/>
        <v>0</v>
      </c>
      <c r="N2725" s="75">
        <f t="shared" si="8"/>
        <v>0</v>
      </c>
      <c r="O2725" s="77" t="s">
        <v>133</v>
      </c>
      <c r="P2725" s="78">
        <v>46208.0</v>
      </c>
      <c r="Q2725" s="80">
        <v>0.6520833333333333</v>
      </c>
      <c r="R2725" s="84" t="str">
        <f t="shared" si="9"/>
        <v>1783240735641102152</v>
      </c>
      <c r="S2725" s="84"/>
      <c r="T2725" s="84"/>
    </row>
    <row r="2726" ht="22.5" customHeight="1">
      <c r="A2726" s="41" t="s">
        <v>34</v>
      </c>
      <c r="B2726" s="44">
        <v>46208.0</v>
      </c>
      <c r="C2726" s="46" t="s">
        <v>3028</v>
      </c>
      <c r="D2726" s="48" t="s">
        <v>3907</v>
      </c>
      <c r="E2726" s="51">
        <v>2.02600000001274E14</v>
      </c>
      <c r="F2726" s="53" t="s">
        <v>590</v>
      </c>
      <c r="G2726" s="108">
        <f t="array" ref="G2726">IF(F2726&lt;&gt;"",INDEX(tb_MainDatabase[Barcode],MATCH(F2726,tb_MainDatabase[Link],0)),"")</f>
        <v>8857128011577</v>
      </c>
      <c r="H2726" s="62" t="str">
        <f t="array" ref="H2726">IF(F2726&lt;&gt;"",INDEX(tb_MainDatabase[Grand],MATCH(F2726,tb_MainDatabase[Link],0)),"")</f>
        <v>EDP</v>
      </c>
      <c r="I2726" s="62" t="str">
        <f t="array" ref="I2726">IF(F2726&lt;&gt;"",INDEX(tb_MainDatabase[Size],MATCH(F2726,tb_MainDatabase[Link],0)),"")</f>
        <v>50 ml.</v>
      </c>
      <c r="J2726" s="65">
        <v>1.0</v>
      </c>
      <c r="K2726" s="57">
        <f t="array" ref="K2726">IF(F2726&lt;&gt;"",INDEX(tb_MainDatabase[ราคา],MATCH(F2726,tb_MainDatabase[Link],0)),"")*J2726</f>
        <v>1890</v>
      </c>
      <c r="L2726" s="65">
        <v>1890.0</v>
      </c>
      <c r="M2726" s="57">
        <f t="shared" si="2"/>
        <v>0</v>
      </c>
      <c r="N2726" s="75">
        <f t="shared" si="8"/>
        <v>0</v>
      </c>
      <c r="O2726" s="77" t="s">
        <v>133</v>
      </c>
      <c r="P2726" s="78">
        <v>46208.0</v>
      </c>
      <c r="Q2726" s="80">
        <v>0.7472222222222222</v>
      </c>
      <c r="R2726" s="84" t="str">
        <f t="shared" si="9"/>
        <v>1783248907362684579</v>
      </c>
      <c r="S2726" s="48" t="s">
        <v>3903</v>
      </c>
      <c r="T2726" s="84"/>
    </row>
    <row r="2727" ht="22.5" customHeight="1">
      <c r="A2727" s="41" t="s">
        <v>34</v>
      </c>
      <c r="B2727" s="44">
        <v>46208.0</v>
      </c>
      <c r="C2727" s="46" t="s">
        <v>3028</v>
      </c>
      <c r="D2727" s="48" t="s">
        <v>3908</v>
      </c>
      <c r="E2727" s="51">
        <v>2.02600000001275E14</v>
      </c>
      <c r="F2727" s="53" t="s">
        <v>3743</v>
      </c>
      <c r="G2727" s="108">
        <f t="array" ref="G2727">IF(F2727&lt;&gt;"",INDEX(tb_MainDatabase[Barcode],MATCH(F2727,tb_MainDatabase[Link],0)),"")</f>
        <v>8857128012173</v>
      </c>
      <c r="H2727" s="62" t="str">
        <f t="array" ref="H2727">IF(F2727&lt;&gt;"",INDEX(tb_MainDatabase[Grand],MATCH(F2727,tb_MainDatabase[Link],0)),"")</f>
        <v>EDP</v>
      </c>
      <c r="I2727" s="62" t="str">
        <f t="array" ref="I2727">IF(F2727&lt;&gt;"",INDEX(tb_MainDatabase[Size],MATCH(F2727,tb_MainDatabase[Link],0)),"")</f>
        <v>10 ml.</v>
      </c>
      <c r="J2727" s="65">
        <v>1.0</v>
      </c>
      <c r="K2727" s="57">
        <f t="array" ref="K2727">IF(F2727&lt;&gt;"",INDEX(tb_MainDatabase[ราคา],MATCH(F2727,tb_MainDatabase[Link],0)),"")*J2727</f>
        <v>450</v>
      </c>
      <c r="L2727" s="65">
        <v>50.0</v>
      </c>
      <c r="M2727" s="57">
        <f t="shared" si="2"/>
        <v>400</v>
      </c>
      <c r="N2727" s="75">
        <f t="shared" si="8"/>
        <v>400</v>
      </c>
      <c r="O2727" s="77" t="s">
        <v>60</v>
      </c>
      <c r="P2727" s="78">
        <v>46208.0</v>
      </c>
      <c r="Q2727" s="80">
        <v>0.8034722222222223</v>
      </c>
      <c r="R2727" s="84" t="str">
        <f t="shared" si="9"/>
        <v>1783253850002228384</v>
      </c>
      <c r="S2727" s="48" t="s">
        <v>3903</v>
      </c>
      <c r="T2727" s="48" t="s">
        <v>61</v>
      </c>
    </row>
    <row r="2728" ht="22.5" customHeight="1">
      <c r="A2728" s="41" t="s">
        <v>34</v>
      </c>
      <c r="B2728" s="44">
        <v>46208.0</v>
      </c>
      <c r="C2728" s="46" t="s">
        <v>3028</v>
      </c>
      <c r="D2728" s="48" t="s">
        <v>3909</v>
      </c>
      <c r="E2728" s="51">
        <v>2.02600000001277E14</v>
      </c>
      <c r="F2728" s="53" t="s">
        <v>129</v>
      </c>
      <c r="G2728" s="57">
        <f t="array" ref="G2728">IF(F2728&lt;&gt;"",INDEX(tb_MainDatabase[Barcode],MATCH(F2728,tb_MainDatabase[Link],0)),"")</f>
        <v>8857128012034</v>
      </c>
      <c r="H2728" s="62" t="str">
        <f t="array" ref="H2728">IF(F2728&lt;&gt;"",INDEX(tb_MainDatabase[Grand],MATCH(F2728,tb_MainDatabase[Link],0)),"")</f>
        <v>EDP</v>
      </c>
      <c r="I2728" s="62" t="str">
        <f t="array" ref="I2728">IF(F2728&lt;&gt;"",INDEX(tb_MainDatabase[Size],MATCH(F2728,tb_MainDatabase[Link],0)),"")</f>
        <v>10 ml.</v>
      </c>
      <c r="J2728" s="65">
        <v>2.0</v>
      </c>
      <c r="K2728" s="57">
        <f t="array" ref="K2728">IF(F2728&lt;&gt;"",INDEX(tb_MainDatabase[ราคา],MATCH(F2728,tb_MainDatabase[Link],0)),"")*J2728</f>
        <v>900</v>
      </c>
      <c r="L2728" s="65">
        <v>50.0</v>
      </c>
      <c r="M2728" s="57">
        <f t="shared" si="2"/>
        <v>800</v>
      </c>
      <c r="N2728" s="75">
        <f t="shared" si="8"/>
        <v>1600</v>
      </c>
      <c r="O2728" s="77" t="s">
        <v>370</v>
      </c>
      <c r="P2728" s="78">
        <v>46208.0</v>
      </c>
      <c r="Q2728" s="80">
        <v>0.8576388888888888</v>
      </c>
      <c r="R2728" s="84" t="str">
        <f t="shared" si="9"/>
        <v>1783258463520779871</v>
      </c>
      <c r="S2728" s="84"/>
      <c r="T2728" s="48" t="s">
        <v>67</v>
      </c>
    </row>
    <row r="2729" ht="22.5" customHeight="1">
      <c r="A2729" s="41" t="s">
        <v>34</v>
      </c>
      <c r="B2729" s="44">
        <v>46208.0</v>
      </c>
      <c r="C2729" s="46" t="s">
        <v>3028</v>
      </c>
      <c r="D2729" s="48" t="s">
        <v>3909</v>
      </c>
      <c r="E2729" s="51">
        <v>2.02600000001277E14</v>
      </c>
      <c r="F2729" s="53" t="s">
        <v>94</v>
      </c>
      <c r="G2729" s="57">
        <f t="array" ref="G2729">IF(F2729&lt;&gt;"",INDEX(tb_MainDatabase[Barcode],MATCH(F2729,tb_MainDatabase[Link],0)),"")</f>
        <v>8857128012039</v>
      </c>
      <c r="H2729" s="62" t="str">
        <f t="array" ref="H2729">IF(F2729&lt;&gt;"",INDEX(tb_MainDatabase[Grand],MATCH(F2729,tb_MainDatabase[Link],0)),"")</f>
        <v>EDP</v>
      </c>
      <c r="I2729" s="62" t="str">
        <f t="array" ref="I2729">IF(F2729&lt;&gt;"",INDEX(tb_MainDatabase[Size],MATCH(F2729,tb_MainDatabase[Link],0)),"")</f>
        <v>10 ml.</v>
      </c>
      <c r="J2729" s="65">
        <v>2.0</v>
      </c>
      <c r="K2729" s="57">
        <f t="array" ref="K2729">IF(F2729&lt;&gt;"",INDEX(tb_MainDatabase[ราคา],MATCH(F2729,tb_MainDatabase[Link],0)),"")*J2729</f>
        <v>900</v>
      </c>
      <c r="L2729" s="65">
        <v>50.0</v>
      </c>
      <c r="M2729" s="57">
        <f t="shared" si="2"/>
        <v>800</v>
      </c>
      <c r="N2729" s="75">
        <f t="shared" si="8"/>
        <v>0</v>
      </c>
      <c r="O2729" s="77"/>
      <c r="P2729" s="107"/>
      <c r="Q2729" s="80"/>
      <c r="R2729" s="84">
        <f t="shared" si="9"/>
        <v>0</v>
      </c>
      <c r="S2729" s="84"/>
      <c r="T2729" s="84"/>
    </row>
    <row r="2730" ht="22.5" customHeight="1">
      <c r="A2730" s="41" t="s">
        <v>34</v>
      </c>
      <c r="B2730" s="44">
        <v>46208.0</v>
      </c>
      <c r="C2730" s="46" t="s">
        <v>3028</v>
      </c>
      <c r="D2730" s="48" t="s">
        <v>3909</v>
      </c>
      <c r="E2730" s="51">
        <v>2.02600000001277E14</v>
      </c>
      <c r="F2730" s="53" t="s">
        <v>612</v>
      </c>
      <c r="G2730" s="108">
        <f t="array" ref="G2730">IF(F2730&lt;&gt;"",INDEX(tb_MainDatabase[Barcode],MATCH(F2730,tb_MainDatabase[Link],0)),"")</f>
        <v>8857128012163</v>
      </c>
      <c r="H2730" s="62" t="str">
        <f t="array" ref="H2730">IF(F2730&lt;&gt;"",INDEX(tb_MainDatabase[Grand],MATCH(F2730,tb_MainDatabase[Link],0)),"")</f>
        <v>EDP</v>
      </c>
      <c r="I2730" s="62" t="str">
        <f t="array" ref="I2730">IF(F2730&lt;&gt;"",INDEX(tb_MainDatabase[Size],MATCH(F2730,tb_MainDatabase[Link],0)),"")</f>
        <v>10 ml.</v>
      </c>
      <c r="J2730" s="65">
        <v>1.0</v>
      </c>
      <c r="K2730" s="57">
        <f t="array" ref="K2730">IF(F2730&lt;&gt;"",INDEX(tb_MainDatabase[ราคา],MATCH(F2730,tb_MainDatabase[Link],0)),"")*J2730</f>
        <v>450</v>
      </c>
      <c r="L2730" s="65">
        <v>450.0</v>
      </c>
      <c r="M2730" s="57">
        <f t="shared" si="2"/>
        <v>0</v>
      </c>
      <c r="N2730" s="75">
        <f t="shared" si="8"/>
        <v>0</v>
      </c>
      <c r="O2730" s="77"/>
      <c r="P2730" s="107"/>
      <c r="Q2730" s="80"/>
      <c r="R2730" s="84">
        <f t="shared" si="9"/>
        <v>0</v>
      </c>
      <c r="S2730" s="84"/>
      <c r="T2730" s="84"/>
    </row>
    <row r="2731" ht="22.5" customHeight="1">
      <c r="A2731" s="41" t="s">
        <v>34</v>
      </c>
      <c r="B2731" s="44">
        <v>46209.0</v>
      </c>
      <c r="C2731" s="46" t="s">
        <v>1192</v>
      </c>
      <c r="D2731" s="48" t="s">
        <v>3910</v>
      </c>
      <c r="E2731" s="51">
        <v>2.02600000001278E14</v>
      </c>
      <c r="F2731" s="53" t="s">
        <v>102</v>
      </c>
      <c r="G2731" s="108">
        <f t="array" ref="G2731">IF(F2731&lt;&gt;"",INDEX(tb_MainDatabase[Barcode],MATCH(F2731,tb_MainDatabase[Link],0)),"")</f>
        <v>8857128012170</v>
      </c>
      <c r="H2731" s="62" t="str">
        <f t="array" ref="H2731">IF(F2731&lt;&gt;"",INDEX(tb_MainDatabase[Grand],MATCH(F2731,tb_MainDatabase[Link],0)),"")</f>
        <v>EDP</v>
      </c>
      <c r="I2731" s="62" t="str">
        <f t="array" ref="I2731">IF(F2731&lt;&gt;"",INDEX(tb_MainDatabase[Size],MATCH(F2731,tb_MainDatabase[Link],0)),"")</f>
        <v>10 ml.</v>
      </c>
      <c r="J2731" s="65">
        <v>1.0</v>
      </c>
      <c r="K2731" s="57">
        <f t="array" ref="K2731">IF(F2731&lt;&gt;"",INDEX(tb_MainDatabase[ราคา],MATCH(F2731,tb_MainDatabase[Link],0)),"")*J2731</f>
        <v>450</v>
      </c>
      <c r="L2731" s="65">
        <v>50.0</v>
      </c>
      <c r="M2731" s="57">
        <f t="shared" si="2"/>
        <v>400</v>
      </c>
      <c r="N2731" s="75">
        <f t="shared" si="8"/>
        <v>400</v>
      </c>
      <c r="O2731" s="77" t="s">
        <v>1040</v>
      </c>
      <c r="P2731" s="78">
        <v>46209.0</v>
      </c>
      <c r="Q2731" s="80">
        <v>0.5263888888888889</v>
      </c>
      <c r="R2731" s="84" t="str">
        <f t="shared" si="9"/>
        <v>1783316279573954765</v>
      </c>
      <c r="S2731" s="84"/>
      <c r="T2731" s="48" t="s">
        <v>67</v>
      </c>
    </row>
    <row r="2732" ht="22.5" customHeight="1">
      <c r="A2732" s="41" t="s">
        <v>34</v>
      </c>
      <c r="B2732" s="44">
        <v>46209.0</v>
      </c>
      <c r="C2732" s="46" t="s">
        <v>1192</v>
      </c>
      <c r="D2732" s="48" t="s">
        <v>3911</v>
      </c>
      <c r="E2732" s="51">
        <v>2.02600000001279E14</v>
      </c>
      <c r="F2732" s="53" t="s">
        <v>3867</v>
      </c>
      <c r="G2732" s="108">
        <f t="array" ref="G2732">IF(F2732&lt;&gt;"",INDEX(tb_MainDatabase[Barcode],MATCH(F2732,tb_MainDatabase[Link],0)),"")</f>
        <v>8857128011829</v>
      </c>
      <c r="H2732" s="62" t="str">
        <f t="array" ref="H2732">IF(F2732&lt;&gt;"",INDEX(tb_MainDatabase[Grand],MATCH(F2732,tb_MainDatabase[Link],0)),"")</f>
        <v>EDP</v>
      </c>
      <c r="I2732" s="62" t="str">
        <f t="array" ref="I2732">IF(F2732&lt;&gt;"",INDEX(tb_MainDatabase[Size],MATCH(F2732,tb_MainDatabase[Link],0)),"")</f>
        <v>50 ml.</v>
      </c>
      <c r="J2732" s="65">
        <v>1.0</v>
      </c>
      <c r="K2732" s="57">
        <f t="array" ref="K2732">IF(F2732&lt;&gt;"",INDEX(tb_MainDatabase[ราคา],MATCH(F2732,tb_MainDatabase[Link],0)),"")*J2732</f>
        <v>1890</v>
      </c>
      <c r="L2732" s="65">
        <v>200.0</v>
      </c>
      <c r="M2732" s="57">
        <f t="shared" si="2"/>
        <v>1690</v>
      </c>
      <c r="N2732" s="75">
        <f t="shared" si="8"/>
        <v>1690</v>
      </c>
      <c r="O2732" s="77" t="s">
        <v>1040</v>
      </c>
      <c r="P2732" s="78">
        <v>46209.0</v>
      </c>
      <c r="Q2732" s="80">
        <v>0.5736111111111111</v>
      </c>
      <c r="R2732" s="84" t="str">
        <f t="shared" si="9"/>
        <v>1783320242832749224</v>
      </c>
      <c r="S2732" s="84"/>
      <c r="T2732" s="48" t="s">
        <v>67</v>
      </c>
    </row>
    <row r="2733" ht="22.5" customHeight="1">
      <c r="A2733" s="41" t="s">
        <v>34</v>
      </c>
      <c r="B2733" s="44">
        <v>46209.0</v>
      </c>
      <c r="C2733" s="46" t="s">
        <v>1192</v>
      </c>
      <c r="D2733" s="48" t="s">
        <v>3911</v>
      </c>
      <c r="E2733" s="51">
        <v>2.02600000001279E14</v>
      </c>
      <c r="F2733" s="53" t="s">
        <v>124</v>
      </c>
      <c r="G2733" s="108">
        <f t="array" ref="G2733">IF(F2733&lt;&gt;"",INDEX(tb_MainDatabase[Barcode],MATCH(F2733,tb_MainDatabase[Link],0)),"")</f>
        <v>8857128012166</v>
      </c>
      <c r="H2733" s="62" t="str">
        <f t="array" ref="H2733">IF(F2733&lt;&gt;"",INDEX(tb_MainDatabase[Grand],MATCH(F2733,tb_MainDatabase[Link],0)),"")</f>
        <v>EDP</v>
      </c>
      <c r="I2733" s="62" t="str">
        <f t="array" ref="I2733">IF(F2733&lt;&gt;"",INDEX(tb_MainDatabase[Size],MATCH(F2733,tb_MainDatabase[Link],0)),"")</f>
        <v>10 ml.</v>
      </c>
      <c r="J2733" s="65">
        <v>1.0</v>
      </c>
      <c r="K2733" s="57">
        <f t="array" ref="K2733">IF(F2733&lt;&gt;"",INDEX(tb_MainDatabase[ราคา],MATCH(F2733,tb_MainDatabase[Link],0)),"")*J2733</f>
        <v>450</v>
      </c>
      <c r="L2733" s="65">
        <v>450.0</v>
      </c>
      <c r="M2733" s="57">
        <f t="shared" si="2"/>
        <v>0</v>
      </c>
      <c r="N2733" s="75">
        <f t="shared" si="8"/>
        <v>0</v>
      </c>
      <c r="O2733" s="77"/>
      <c r="P2733" s="107"/>
      <c r="Q2733" s="80"/>
      <c r="R2733" s="84">
        <f t="shared" si="9"/>
        <v>0</v>
      </c>
      <c r="S2733" s="84"/>
      <c r="T2733" s="84"/>
    </row>
    <row r="2734" ht="22.5" customHeight="1">
      <c r="A2734" s="41" t="s">
        <v>34</v>
      </c>
      <c r="B2734" s="44">
        <v>46209.0</v>
      </c>
      <c r="C2734" s="46" t="s">
        <v>1192</v>
      </c>
      <c r="D2734" s="48" t="s">
        <v>3912</v>
      </c>
      <c r="E2734" s="51">
        <v>2.0260000000128E14</v>
      </c>
      <c r="F2734" s="53" t="s">
        <v>132</v>
      </c>
      <c r="G2734" s="108">
        <f t="array" ref="G2734">IF(F2734&lt;&gt;"",INDEX(tb_MainDatabase[Barcode],MATCH(F2734,tb_MainDatabase[Link],0)),"")</f>
        <v>8857128011621</v>
      </c>
      <c r="H2734" s="62" t="str">
        <f t="array" ref="H2734">IF(F2734&lt;&gt;"",INDEX(tb_MainDatabase[Grand],MATCH(F2734,tb_MainDatabase[Link],0)),"")</f>
        <v>EDP</v>
      </c>
      <c r="I2734" s="62" t="str">
        <f t="array" ref="I2734">IF(F2734&lt;&gt;"",INDEX(tb_MainDatabase[Size],MATCH(F2734,tb_MainDatabase[Link],0)),"")</f>
        <v>50 ml.</v>
      </c>
      <c r="J2734" s="65">
        <v>1.0</v>
      </c>
      <c r="K2734" s="57">
        <f t="array" ref="K2734">IF(F2734&lt;&gt;"",INDEX(tb_MainDatabase[ราคา],MATCH(F2734,tb_MainDatabase[Link],0)),"")*J2734</f>
        <v>1890</v>
      </c>
      <c r="L2734" s="65">
        <v>200.0</v>
      </c>
      <c r="M2734" s="57">
        <f t="shared" si="2"/>
        <v>1690</v>
      </c>
      <c r="N2734" s="75">
        <f t="shared" si="8"/>
        <v>3380</v>
      </c>
      <c r="O2734" s="77" t="s">
        <v>370</v>
      </c>
      <c r="P2734" s="78">
        <v>46209.0</v>
      </c>
      <c r="Q2734" s="80">
        <v>0.6222222222222222</v>
      </c>
      <c r="R2734" s="84" t="str">
        <f t="shared" si="9"/>
        <v>1783324510232170534</v>
      </c>
      <c r="S2734" s="84"/>
      <c r="T2734" s="48" t="s">
        <v>67</v>
      </c>
    </row>
    <row r="2735" ht="22.5" customHeight="1">
      <c r="A2735" s="41" t="s">
        <v>34</v>
      </c>
      <c r="B2735" s="44">
        <v>46209.0</v>
      </c>
      <c r="C2735" s="46" t="s">
        <v>1192</v>
      </c>
      <c r="D2735" s="48" t="s">
        <v>3912</v>
      </c>
      <c r="E2735" s="51">
        <v>2.0260000000128E14</v>
      </c>
      <c r="F2735" s="53" t="s">
        <v>93</v>
      </c>
      <c r="G2735" s="57">
        <f t="array" ref="G2735">IF(F2735&lt;&gt;"",INDEX(tb_MainDatabase[Barcode],MATCH(F2735,tb_MainDatabase[Link],0)),"")</f>
        <v>8857128011171</v>
      </c>
      <c r="H2735" s="62" t="str">
        <f t="array" ref="H2735">IF(F2735&lt;&gt;"",INDEX(tb_MainDatabase[Grand],MATCH(F2735,tb_MainDatabase[Link],0)),"")</f>
        <v>EDP</v>
      </c>
      <c r="I2735" s="62" t="str">
        <f t="array" ref="I2735">IF(F2735&lt;&gt;"",INDEX(tb_MainDatabase[Size],MATCH(F2735,tb_MainDatabase[Link],0)),"")</f>
        <v>50 ml.</v>
      </c>
      <c r="J2735" s="65">
        <v>1.0</v>
      </c>
      <c r="K2735" s="57">
        <f t="array" ref="K2735">IF(F2735&lt;&gt;"",INDEX(tb_MainDatabase[ราคา],MATCH(F2735,tb_MainDatabase[Link],0)),"")*J2735</f>
        <v>1890</v>
      </c>
      <c r="L2735" s="65">
        <v>200.0</v>
      </c>
      <c r="M2735" s="57">
        <f t="shared" si="2"/>
        <v>1690</v>
      </c>
      <c r="N2735" s="75">
        <f t="shared" si="8"/>
        <v>0</v>
      </c>
      <c r="O2735" s="77"/>
      <c r="P2735" s="107"/>
      <c r="Q2735" s="80"/>
      <c r="R2735" s="84">
        <f t="shared" si="9"/>
        <v>0</v>
      </c>
      <c r="S2735" s="84"/>
      <c r="T2735" s="84"/>
    </row>
    <row r="2736" ht="22.5" customHeight="1">
      <c r="A2736" s="41" t="s">
        <v>34</v>
      </c>
      <c r="B2736" s="44">
        <v>46209.0</v>
      </c>
      <c r="C2736" s="46" t="s">
        <v>1192</v>
      </c>
      <c r="D2736" s="48" t="s">
        <v>3912</v>
      </c>
      <c r="E2736" s="51">
        <v>2.0260000000128E14</v>
      </c>
      <c r="F2736" s="53" t="s">
        <v>120</v>
      </c>
      <c r="G2736" s="108">
        <f t="array" ref="G2736">IF(F2736&lt;&gt;"",INDEX(tb_MainDatabase[Barcode],MATCH(F2736,tb_MainDatabase[Link],0)),"")</f>
        <v>8857128012160</v>
      </c>
      <c r="H2736" s="62" t="str">
        <f t="array" ref="H2736">IF(F2736&lt;&gt;"",INDEX(tb_MainDatabase[Grand],MATCH(F2736,tb_MainDatabase[Link],0)),"")</f>
        <v>EDP</v>
      </c>
      <c r="I2736" s="62" t="str">
        <f t="array" ref="I2736">IF(F2736&lt;&gt;"",INDEX(tb_MainDatabase[Size],MATCH(F2736,tb_MainDatabase[Link],0)),"")</f>
        <v>10 ml.</v>
      </c>
      <c r="J2736" s="65">
        <v>1.0</v>
      </c>
      <c r="K2736" s="57">
        <f t="array" ref="K2736">IF(F2736&lt;&gt;"",INDEX(tb_MainDatabase[ราคา],MATCH(F2736,tb_MainDatabase[Link],0)),"")*J2736</f>
        <v>450</v>
      </c>
      <c r="L2736" s="65">
        <v>450.0</v>
      </c>
      <c r="M2736" s="57">
        <f t="shared" si="2"/>
        <v>0</v>
      </c>
      <c r="N2736" s="75">
        <f t="shared" si="8"/>
        <v>0</v>
      </c>
      <c r="O2736" s="77"/>
      <c r="P2736" s="107"/>
      <c r="Q2736" s="80"/>
      <c r="R2736" s="84">
        <f t="shared" si="9"/>
        <v>0</v>
      </c>
      <c r="S2736" s="84"/>
      <c r="T2736" s="84"/>
    </row>
    <row r="2737" ht="22.5" customHeight="1">
      <c r="A2737" s="41" t="s">
        <v>34</v>
      </c>
      <c r="B2737" s="44">
        <v>46209.0</v>
      </c>
      <c r="C2737" s="46" t="s">
        <v>1192</v>
      </c>
      <c r="D2737" s="48" t="s">
        <v>3912</v>
      </c>
      <c r="E2737" s="51">
        <v>2.0260000000128E14</v>
      </c>
      <c r="F2737" s="53" t="s">
        <v>269</v>
      </c>
      <c r="G2737" s="57">
        <f t="array" ref="G2737">IF(F2737&lt;&gt;"",INDEX(tb_MainDatabase[Barcode],MATCH(F2737,tb_MainDatabase[Link],0)),"")</f>
        <v>8857128012060</v>
      </c>
      <c r="H2737" s="62" t="str">
        <f t="array" ref="H2737">IF(F2737&lt;&gt;"",INDEX(tb_MainDatabase[Grand],MATCH(F2737,tb_MainDatabase[Link],0)),"")</f>
        <v>EDP</v>
      </c>
      <c r="I2737" s="62" t="str">
        <f t="array" ref="I2737">IF(F2737&lt;&gt;"",INDEX(tb_MainDatabase[Size],MATCH(F2737,tb_MainDatabase[Link],0)),"")</f>
        <v>10 ml.</v>
      </c>
      <c r="J2737" s="65">
        <v>1.0</v>
      </c>
      <c r="K2737" s="57">
        <f t="array" ref="K2737">IF(F2737&lt;&gt;"",INDEX(tb_MainDatabase[ราคา],MATCH(F2737,tb_MainDatabase[Link],0)),"")*J2737</f>
        <v>450</v>
      </c>
      <c r="L2737" s="65">
        <v>450.0</v>
      </c>
      <c r="M2737" s="57">
        <f t="shared" si="2"/>
        <v>0</v>
      </c>
      <c r="N2737" s="75">
        <f t="shared" si="8"/>
        <v>0</v>
      </c>
      <c r="O2737" s="77"/>
      <c r="P2737" s="107"/>
      <c r="Q2737" s="80"/>
      <c r="R2737" s="84">
        <f t="shared" si="9"/>
        <v>0</v>
      </c>
      <c r="S2737" s="84"/>
      <c r="T2737" s="84"/>
    </row>
    <row r="2738" ht="22.5" customHeight="1">
      <c r="A2738" s="41" t="s">
        <v>34</v>
      </c>
      <c r="B2738" s="44">
        <v>46209.0</v>
      </c>
      <c r="C2738" s="46" t="s">
        <v>1192</v>
      </c>
      <c r="D2738" s="48" t="s">
        <v>3913</v>
      </c>
      <c r="E2738" s="51">
        <v>2.02600000001281E14</v>
      </c>
      <c r="F2738" s="53" t="s">
        <v>86</v>
      </c>
      <c r="G2738" s="57">
        <f t="array" ref="G2738">IF(F2738&lt;&gt;"",INDEX(tb_MainDatabase[Barcode],MATCH(F2738,tb_MainDatabase[Link],0)),"")</f>
        <v>8857128012041</v>
      </c>
      <c r="H2738" s="62" t="str">
        <f t="array" ref="H2738">IF(F2738&lt;&gt;"",INDEX(tb_MainDatabase[Grand],MATCH(F2738,tb_MainDatabase[Link],0)),"")</f>
        <v>EDP</v>
      </c>
      <c r="I2738" s="62" t="str">
        <f t="array" ref="I2738">IF(F2738&lt;&gt;"",INDEX(tb_MainDatabase[Size],MATCH(F2738,tb_MainDatabase[Link],0)),"")</f>
        <v>10 ml.</v>
      </c>
      <c r="J2738" s="65">
        <v>1.0</v>
      </c>
      <c r="K2738" s="57">
        <f t="array" ref="K2738">IF(F2738&lt;&gt;"",INDEX(tb_MainDatabase[ราคา],MATCH(F2738,tb_MainDatabase[Link],0)),"")*J2738</f>
        <v>450</v>
      </c>
      <c r="L2738" s="65">
        <v>50.0</v>
      </c>
      <c r="M2738" s="57">
        <f t="shared" si="2"/>
        <v>400</v>
      </c>
      <c r="N2738" s="75">
        <f t="shared" si="8"/>
        <v>800</v>
      </c>
      <c r="O2738" s="77" t="s">
        <v>370</v>
      </c>
      <c r="P2738" s="78">
        <v>46209.0</v>
      </c>
      <c r="Q2738" s="80">
        <v>0.6402777777777777</v>
      </c>
      <c r="R2738" s="84" t="str">
        <f t="shared" si="9"/>
        <v>1783325985540405772</v>
      </c>
      <c r="S2738" s="84"/>
      <c r="T2738" s="48" t="s">
        <v>67</v>
      </c>
    </row>
    <row r="2739" ht="22.5" customHeight="1">
      <c r="A2739" s="41" t="s">
        <v>34</v>
      </c>
      <c r="B2739" s="44">
        <v>46209.0</v>
      </c>
      <c r="C2739" s="46" t="s">
        <v>1192</v>
      </c>
      <c r="D2739" s="48" t="s">
        <v>3913</v>
      </c>
      <c r="E2739" s="51">
        <v>2.02600000001281E14</v>
      </c>
      <c r="F2739" s="53" t="s">
        <v>239</v>
      </c>
      <c r="G2739" s="57">
        <f t="array" ref="G2739">IF(F2739&lt;&gt;"",INDEX(tb_MainDatabase[Barcode],MATCH(F2739,tb_MainDatabase[Link],0)),"")</f>
        <v>8857128012093</v>
      </c>
      <c r="H2739" s="62" t="str">
        <f t="array" ref="H2739">IF(F2739&lt;&gt;"",INDEX(tb_MainDatabase[Grand],MATCH(F2739,tb_MainDatabase[Link],0)),"")</f>
        <v>EDP</v>
      </c>
      <c r="I2739" s="62" t="str">
        <f t="array" ref="I2739">IF(F2739&lt;&gt;"",INDEX(tb_MainDatabase[Size],MATCH(F2739,tb_MainDatabase[Link],0)),"")</f>
        <v>10 ml.</v>
      </c>
      <c r="J2739" s="65">
        <v>1.0</v>
      </c>
      <c r="K2739" s="57">
        <f t="array" ref="K2739">IF(F2739&lt;&gt;"",INDEX(tb_MainDatabase[ราคา],MATCH(F2739,tb_MainDatabase[Link],0)),"")*J2739</f>
        <v>450</v>
      </c>
      <c r="L2739" s="65">
        <v>50.0</v>
      </c>
      <c r="M2739" s="57">
        <f t="shared" si="2"/>
        <v>400</v>
      </c>
      <c r="N2739" s="75">
        <f t="shared" si="8"/>
        <v>0</v>
      </c>
      <c r="O2739" s="77"/>
      <c r="P2739" s="107"/>
      <c r="Q2739" s="80"/>
      <c r="R2739" s="84">
        <f t="shared" si="9"/>
        <v>0</v>
      </c>
      <c r="S2739" s="84"/>
      <c r="T2739" s="84"/>
    </row>
    <row r="2740" ht="22.5" customHeight="1">
      <c r="A2740" s="41" t="s">
        <v>34</v>
      </c>
      <c r="B2740" s="44">
        <v>46209.0</v>
      </c>
      <c r="C2740" s="46" t="s">
        <v>1192</v>
      </c>
      <c r="D2740" s="48" t="s">
        <v>3914</v>
      </c>
      <c r="E2740" s="51">
        <v>2.02600000001282E14</v>
      </c>
      <c r="F2740" s="53" t="s">
        <v>180</v>
      </c>
      <c r="G2740" s="57">
        <f t="array" ref="G2740">IF(F2740&lt;&gt;"",INDEX(tb_MainDatabase[Barcode],MATCH(F2740,tb_MainDatabase[Link],0)),"")</f>
        <v>8857128012108</v>
      </c>
      <c r="H2740" s="62" t="str">
        <f t="array" ref="H2740">IF(F2740&lt;&gt;"",INDEX(tb_MainDatabase[Grand],MATCH(F2740,tb_MainDatabase[Link],0)),"")</f>
        <v>EDP+</v>
      </c>
      <c r="I2740" s="62" t="str">
        <f t="array" ref="I2740">IF(F2740&lt;&gt;"",INDEX(tb_MainDatabase[Size],MATCH(F2740,tb_MainDatabase[Link],0)),"")</f>
        <v>10 ml.</v>
      </c>
      <c r="J2740" s="65">
        <v>1.0</v>
      </c>
      <c r="K2740" s="57">
        <f t="array" ref="K2740">IF(F2740&lt;&gt;"",INDEX(tb_MainDatabase[ราคา],MATCH(F2740,tb_MainDatabase[Link],0)),"")*J2740</f>
        <v>650</v>
      </c>
      <c r="L2740" s="65">
        <v>50.0</v>
      </c>
      <c r="M2740" s="57">
        <f t="shared" si="2"/>
        <v>600</v>
      </c>
      <c r="N2740" s="75">
        <f t="shared" si="8"/>
        <v>1000</v>
      </c>
      <c r="O2740" s="77" t="s">
        <v>370</v>
      </c>
      <c r="P2740" s="78">
        <v>46209.0</v>
      </c>
      <c r="Q2740" s="80">
        <v>0.6423611111111112</v>
      </c>
      <c r="R2740" s="84" t="str">
        <f t="shared" si="9"/>
        <v>1783326270325464218</v>
      </c>
      <c r="S2740" s="84"/>
      <c r="T2740" s="48" t="s">
        <v>67</v>
      </c>
    </row>
    <row r="2741" ht="22.5" customHeight="1">
      <c r="A2741" s="41" t="s">
        <v>34</v>
      </c>
      <c r="B2741" s="44">
        <v>46209.0</v>
      </c>
      <c r="C2741" s="46" t="s">
        <v>1192</v>
      </c>
      <c r="D2741" s="48" t="s">
        <v>3914</v>
      </c>
      <c r="E2741" s="51">
        <v>2.02600000001282E14</v>
      </c>
      <c r="F2741" s="53" t="s">
        <v>77</v>
      </c>
      <c r="G2741" s="57">
        <f t="array" ref="G2741">IF(F2741&lt;&gt;"",INDEX(tb_MainDatabase[Barcode],MATCH(F2741,tb_MainDatabase[Link],0)),"")</f>
        <v>8857128012030</v>
      </c>
      <c r="H2741" s="62" t="str">
        <f t="array" ref="H2741">IF(F2741&lt;&gt;"",INDEX(tb_MainDatabase[Grand],MATCH(F2741,tb_MainDatabase[Link],0)),"")</f>
        <v>EDP</v>
      </c>
      <c r="I2741" s="62" t="str">
        <f t="array" ref="I2741">IF(F2741&lt;&gt;"",INDEX(tb_MainDatabase[Size],MATCH(F2741,tb_MainDatabase[Link],0)),"")</f>
        <v>10 ml.</v>
      </c>
      <c r="J2741" s="65">
        <v>1.0</v>
      </c>
      <c r="K2741" s="57">
        <f t="array" ref="K2741">IF(F2741&lt;&gt;"",INDEX(tb_MainDatabase[ราคา],MATCH(F2741,tb_MainDatabase[Link],0)),"")*J2741</f>
        <v>450</v>
      </c>
      <c r="L2741" s="65">
        <v>50.0</v>
      </c>
      <c r="M2741" s="57">
        <f t="shared" si="2"/>
        <v>400</v>
      </c>
      <c r="N2741" s="75">
        <f t="shared" si="8"/>
        <v>0</v>
      </c>
      <c r="O2741" s="77"/>
      <c r="P2741" s="107"/>
      <c r="Q2741" s="80"/>
      <c r="R2741" s="84">
        <f t="shared" si="9"/>
        <v>0</v>
      </c>
      <c r="S2741" s="84"/>
      <c r="T2741" s="84"/>
    </row>
    <row r="2742" ht="22.5" customHeight="1">
      <c r="A2742" s="41" t="s">
        <v>34</v>
      </c>
      <c r="B2742" s="44">
        <v>46209.0</v>
      </c>
      <c r="C2742" s="46" t="s">
        <v>1192</v>
      </c>
      <c r="D2742" s="48" t="s">
        <v>3914</v>
      </c>
      <c r="E2742" s="51">
        <v>2.02600000001282E14</v>
      </c>
      <c r="F2742" s="53" t="s">
        <v>3915</v>
      </c>
      <c r="G2742" s="108">
        <f t="array" ref="G2742">IF(F2742&lt;&gt;"",INDEX(tb_MainDatabase[Barcode],MATCH(F2742,tb_MainDatabase[Link],0)),"")</f>
        <v>8857128012158</v>
      </c>
      <c r="H2742" s="62" t="str">
        <f t="array" ref="H2742">IF(F2742&lt;&gt;"",INDEX(tb_MainDatabase[Grand],MATCH(F2742,tb_MainDatabase[Link],0)),"")</f>
        <v>EDP</v>
      </c>
      <c r="I2742" s="62" t="str">
        <f t="array" ref="I2742">IF(F2742&lt;&gt;"",INDEX(tb_MainDatabase[Size],MATCH(F2742,tb_MainDatabase[Link],0)),"")</f>
        <v>4 ml.</v>
      </c>
      <c r="J2742" s="65">
        <v>1.0</v>
      </c>
      <c r="K2742" s="57">
        <f t="array" ref="K2742">IF(F2742&lt;&gt;"",INDEX(tb_MainDatabase[ราคา],MATCH(F2742,tb_MainDatabase[Link],0)),"")*J2742</f>
        <v>179</v>
      </c>
      <c r="L2742" s="65">
        <v>179.0</v>
      </c>
      <c r="M2742" s="57">
        <f t="shared" si="2"/>
        <v>0</v>
      </c>
      <c r="N2742" s="75">
        <f t="shared" si="8"/>
        <v>0</v>
      </c>
      <c r="O2742" s="77"/>
      <c r="P2742" s="107"/>
      <c r="Q2742" s="80"/>
      <c r="R2742" s="84">
        <f t="shared" si="9"/>
        <v>0</v>
      </c>
      <c r="S2742" s="84"/>
      <c r="T2742" s="84"/>
    </row>
    <row r="2743" ht="22.5" customHeight="1">
      <c r="A2743" s="41" t="s">
        <v>34</v>
      </c>
      <c r="B2743" s="44">
        <v>46209.0</v>
      </c>
      <c r="C2743" s="46" t="s">
        <v>1192</v>
      </c>
      <c r="D2743" s="48" t="s">
        <v>3916</v>
      </c>
      <c r="E2743" s="51">
        <v>2.02600000001283E14</v>
      </c>
      <c r="F2743" s="53" t="s">
        <v>81</v>
      </c>
      <c r="G2743" s="57">
        <f t="array" ref="G2743">IF(F2743&lt;&gt;"",INDEX(tb_MainDatabase[Barcode],MATCH(F2743,tb_MainDatabase[Link],0)),"")</f>
        <v>8857128011119</v>
      </c>
      <c r="H2743" s="62" t="str">
        <f t="array" ref="H2743">IF(F2743&lt;&gt;"",INDEX(tb_MainDatabase[Grand],MATCH(F2743,tb_MainDatabase[Link],0)),"")</f>
        <v>EDP</v>
      </c>
      <c r="I2743" s="62" t="str">
        <f t="array" ref="I2743">IF(F2743&lt;&gt;"",INDEX(tb_MainDatabase[Size],MATCH(F2743,tb_MainDatabase[Link],0)),"")</f>
        <v>50 ml.</v>
      </c>
      <c r="J2743" s="65">
        <v>1.0</v>
      </c>
      <c r="K2743" s="57">
        <f t="array" ref="K2743">IF(F2743&lt;&gt;"",INDEX(tb_MainDatabase[ราคา],MATCH(F2743,tb_MainDatabase[Link],0)),"")*J2743</f>
        <v>1890</v>
      </c>
      <c r="L2743" s="65">
        <v>200.0</v>
      </c>
      <c r="M2743" s="57">
        <f t="shared" si="2"/>
        <v>1690</v>
      </c>
      <c r="N2743" s="75">
        <f t="shared" si="8"/>
        <v>1690</v>
      </c>
      <c r="O2743" s="77" t="s">
        <v>370</v>
      </c>
      <c r="P2743" s="78">
        <v>46209.0</v>
      </c>
      <c r="Q2743" s="80">
        <v>0.7229166666666667</v>
      </c>
      <c r="R2743" s="84" t="str">
        <f t="shared" si="9"/>
        <v>1783332969667905536</v>
      </c>
      <c r="S2743" s="84"/>
      <c r="T2743" s="48" t="s">
        <v>67</v>
      </c>
    </row>
    <row r="2744" ht="22.5" customHeight="1">
      <c r="A2744" s="41" t="s">
        <v>34</v>
      </c>
      <c r="B2744" s="44">
        <v>46209.0</v>
      </c>
      <c r="C2744" s="46" t="s">
        <v>1192</v>
      </c>
      <c r="D2744" s="48" t="s">
        <v>3916</v>
      </c>
      <c r="E2744" s="51">
        <v>2.02600000001283E14</v>
      </c>
      <c r="F2744" s="53" t="s">
        <v>94</v>
      </c>
      <c r="G2744" s="57">
        <f t="array" ref="G2744">IF(F2744&lt;&gt;"",INDEX(tb_MainDatabase[Barcode],MATCH(F2744,tb_MainDatabase[Link],0)),"")</f>
        <v>8857128012039</v>
      </c>
      <c r="H2744" s="62" t="str">
        <f t="array" ref="H2744">IF(F2744&lt;&gt;"",INDEX(tb_MainDatabase[Grand],MATCH(F2744,tb_MainDatabase[Link],0)),"")</f>
        <v>EDP</v>
      </c>
      <c r="I2744" s="62" t="str">
        <f t="array" ref="I2744">IF(F2744&lt;&gt;"",INDEX(tb_MainDatabase[Size],MATCH(F2744,tb_MainDatabase[Link],0)),"")</f>
        <v>10 ml.</v>
      </c>
      <c r="J2744" s="65">
        <v>1.0</v>
      </c>
      <c r="K2744" s="57">
        <f t="array" ref="K2744">IF(F2744&lt;&gt;"",INDEX(tb_MainDatabase[ราคา],MATCH(F2744,tb_MainDatabase[Link],0)),"")*J2744</f>
        <v>450</v>
      </c>
      <c r="L2744" s="65">
        <v>450.0</v>
      </c>
      <c r="M2744" s="57">
        <f t="shared" si="2"/>
        <v>0</v>
      </c>
      <c r="N2744" s="75">
        <f t="shared" si="8"/>
        <v>0</v>
      </c>
      <c r="O2744" s="77"/>
      <c r="P2744" s="107"/>
      <c r="Q2744" s="80"/>
      <c r="R2744" s="84">
        <f t="shared" si="9"/>
        <v>0</v>
      </c>
      <c r="S2744" s="84"/>
      <c r="T2744" s="84"/>
    </row>
    <row r="2745" ht="22.5" customHeight="1">
      <c r="A2745" s="41" t="s">
        <v>34</v>
      </c>
      <c r="B2745" s="44">
        <v>46209.0</v>
      </c>
      <c r="C2745" s="46" t="s">
        <v>1192</v>
      </c>
      <c r="D2745" s="48" t="s">
        <v>3917</v>
      </c>
      <c r="E2745" s="51">
        <v>2.02600000001284E14</v>
      </c>
      <c r="F2745" s="53" t="s">
        <v>3755</v>
      </c>
      <c r="G2745" s="57">
        <f t="array" ref="G2745">IF(F2745&lt;&gt;"",INDEX(tb_MainDatabase[Barcode],MATCH(F2745,tb_MainDatabase[Link],0)),"")</f>
        <v>8857128011966</v>
      </c>
      <c r="H2745" s="62" t="str">
        <f t="array" ref="H2745">IF(F2745&lt;&gt;"",INDEX(tb_MainDatabase[Grand],MATCH(F2745,tb_MainDatabase[Link],0)),"")</f>
        <v>EDP</v>
      </c>
      <c r="I2745" s="62" t="str">
        <f t="array" ref="I2745">IF(F2745&lt;&gt;"",INDEX(tb_MainDatabase[Size],MATCH(F2745,tb_MainDatabase[Link],0)),"")</f>
        <v>30 ml.</v>
      </c>
      <c r="J2745" s="65">
        <v>1.0</v>
      </c>
      <c r="K2745" s="57">
        <f t="array" ref="K2745">IF(F2745&lt;&gt;"",INDEX(tb_MainDatabase[ราคา],MATCH(F2745,tb_MainDatabase[Link],0)),"")*J2745</f>
        <v>1290</v>
      </c>
      <c r="L2745" s="65">
        <v>100.0</v>
      </c>
      <c r="M2745" s="57">
        <f t="shared" si="2"/>
        <v>1190</v>
      </c>
      <c r="N2745" s="75">
        <f t="shared" si="8"/>
        <v>2190</v>
      </c>
      <c r="O2745" s="77" t="s">
        <v>370</v>
      </c>
      <c r="P2745" s="78">
        <v>46209.0</v>
      </c>
      <c r="Q2745" s="80">
        <v>0.7263888888888889</v>
      </c>
      <c r="R2745" s="84" t="str">
        <f t="shared" si="9"/>
        <v>1783333532964224957</v>
      </c>
      <c r="S2745" s="84"/>
      <c r="T2745" s="48" t="s">
        <v>67</v>
      </c>
    </row>
    <row r="2746" ht="22.5" customHeight="1">
      <c r="A2746" s="41" t="s">
        <v>34</v>
      </c>
      <c r="B2746" s="44">
        <v>46209.0</v>
      </c>
      <c r="C2746" s="46" t="s">
        <v>1192</v>
      </c>
      <c r="D2746" s="48" t="s">
        <v>3917</v>
      </c>
      <c r="E2746" s="51">
        <v>2.02600000001284E14</v>
      </c>
      <c r="F2746" s="53" t="s">
        <v>1097</v>
      </c>
      <c r="G2746" s="57">
        <f t="array" ref="G2746">IF(F2746&lt;&gt;"",INDEX(tb_MainDatabase[Barcode],MATCH(F2746,tb_MainDatabase[Link],0)),"")</f>
        <v>8857128012112</v>
      </c>
      <c r="H2746" s="62" t="str">
        <f t="array" ref="H2746">IF(F2746&lt;&gt;"",INDEX(tb_MainDatabase[Grand],MATCH(F2746,tb_MainDatabase[Link],0)),"")</f>
        <v>EDP+</v>
      </c>
      <c r="I2746" s="62" t="str">
        <f t="array" ref="I2746">IF(F2746&lt;&gt;"",INDEX(tb_MainDatabase[Size],MATCH(F2746,tb_MainDatabase[Link],0)),"")</f>
        <v>10 ml.</v>
      </c>
      <c r="J2746" s="65">
        <v>1.0</v>
      </c>
      <c r="K2746" s="57">
        <f t="array" ref="K2746">IF(F2746&lt;&gt;"",INDEX(tb_MainDatabase[ราคา],MATCH(F2746,tb_MainDatabase[Link],0)),"")*J2746</f>
        <v>650</v>
      </c>
      <c r="L2746" s="65">
        <v>50.0</v>
      </c>
      <c r="M2746" s="57">
        <f t="shared" si="2"/>
        <v>600</v>
      </c>
      <c r="N2746" s="75">
        <f t="shared" si="8"/>
        <v>0</v>
      </c>
      <c r="O2746" s="77"/>
      <c r="P2746" s="107"/>
      <c r="Q2746" s="80"/>
      <c r="R2746" s="84">
        <f t="shared" si="9"/>
        <v>0</v>
      </c>
      <c r="S2746" s="84"/>
      <c r="T2746" s="84"/>
    </row>
    <row r="2747" ht="22.5" customHeight="1">
      <c r="A2747" s="41" t="s">
        <v>34</v>
      </c>
      <c r="B2747" s="44">
        <v>46209.0</v>
      </c>
      <c r="C2747" s="46" t="s">
        <v>1192</v>
      </c>
      <c r="D2747" s="48" t="s">
        <v>3917</v>
      </c>
      <c r="E2747" s="51">
        <v>2.02600000001284E14</v>
      </c>
      <c r="F2747" s="53" t="s">
        <v>1796</v>
      </c>
      <c r="G2747" s="108">
        <f t="array" ref="G2747">IF(F2747&lt;&gt;"",INDEX(tb_MainDatabase[Barcode],MATCH(F2747,tb_MainDatabase[Link],0)),"")</f>
        <v>8857128012154</v>
      </c>
      <c r="H2747" s="62" t="str">
        <f t="array" ref="H2747">IF(F2747&lt;&gt;"",INDEX(tb_MainDatabase[Grand],MATCH(F2747,tb_MainDatabase[Link],0)),"")</f>
        <v>EDP</v>
      </c>
      <c r="I2747" s="62" t="str">
        <f t="array" ref="I2747">IF(F2747&lt;&gt;"",INDEX(tb_MainDatabase[Size],MATCH(F2747,tb_MainDatabase[Link],0)),"")</f>
        <v>10 ml.</v>
      </c>
      <c r="J2747" s="65">
        <v>1.0</v>
      </c>
      <c r="K2747" s="57">
        <f t="array" ref="K2747">IF(F2747&lt;&gt;"",INDEX(tb_MainDatabase[ราคา],MATCH(F2747,tb_MainDatabase[Link],0)),"")*J2747</f>
        <v>450</v>
      </c>
      <c r="L2747" s="65">
        <v>50.0</v>
      </c>
      <c r="M2747" s="57">
        <f t="shared" si="2"/>
        <v>400</v>
      </c>
      <c r="N2747" s="75">
        <f t="shared" si="8"/>
        <v>0</v>
      </c>
      <c r="O2747" s="77"/>
      <c r="P2747" s="107"/>
      <c r="Q2747" s="80"/>
      <c r="R2747" s="84">
        <f t="shared" si="9"/>
        <v>0</v>
      </c>
      <c r="S2747" s="84"/>
      <c r="T2747" s="84"/>
    </row>
    <row r="2748" ht="22.5" customHeight="1">
      <c r="A2748" s="41" t="s">
        <v>34</v>
      </c>
      <c r="B2748" s="44">
        <v>46209.0</v>
      </c>
      <c r="C2748" s="46" t="s">
        <v>1192</v>
      </c>
      <c r="D2748" s="48" t="s">
        <v>3917</v>
      </c>
      <c r="E2748" s="51">
        <v>2.02600000001284E14</v>
      </c>
      <c r="F2748" s="53" t="s">
        <v>129</v>
      </c>
      <c r="G2748" s="57">
        <f t="array" ref="G2748">IF(F2748&lt;&gt;"",INDEX(tb_MainDatabase[Barcode],MATCH(F2748,tb_MainDatabase[Link],0)),"")</f>
        <v>8857128012034</v>
      </c>
      <c r="H2748" s="62" t="str">
        <f t="array" ref="H2748">IF(F2748&lt;&gt;"",INDEX(tb_MainDatabase[Grand],MATCH(F2748,tb_MainDatabase[Link],0)),"")</f>
        <v>EDP</v>
      </c>
      <c r="I2748" s="62" t="str">
        <f t="array" ref="I2748">IF(F2748&lt;&gt;"",INDEX(tb_MainDatabase[Size],MATCH(F2748,tb_MainDatabase[Link],0)),"")</f>
        <v>10 ml.</v>
      </c>
      <c r="J2748" s="65">
        <v>1.0</v>
      </c>
      <c r="K2748" s="57">
        <f t="array" ref="K2748">IF(F2748&lt;&gt;"",INDEX(tb_MainDatabase[ราคา],MATCH(F2748,tb_MainDatabase[Link],0)),"")*J2748</f>
        <v>450</v>
      </c>
      <c r="L2748" s="65">
        <v>450.0</v>
      </c>
      <c r="M2748" s="57">
        <f t="shared" si="2"/>
        <v>0</v>
      </c>
      <c r="N2748" s="75">
        <f t="shared" si="8"/>
        <v>0</v>
      </c>
      <c r="O2748" s="77"/>
      <c r="P2748" s="107"/>
      <c r="Q2748" s="80"/>
      <c r="R2748" s="84">
        <f t="shared" si="9"/>
        <v>0</v>
      </c>
      <c r="S2748" s="84"/>
      <c r="T2748" s="84"/>
    </row>
    <row r="2749" ht="22.5" customHeight="1">
      <c r="A2749" s="41" t="s">
        <v>34</v>
      </c>
      <c r="B2749" s="44">
        <v>46209.0</v>
      </c>
      <c r="C2749" s="46" t="s">
        <v>1192</v>
      </c>
      <c r="D2749" s="48" t="s">
        <v>3918</v>
      </c>
      <c r="E2749" s="51">
        <v>2.02600000001285E14</v>
      </c>
      <c r="F2749" s="53" t="s">
        <v>98</v>
      </c>
      <c r="G2749" s="57">
        <f t="array" ref="G2749">IF(F2749&lt;&gt;"",INDEX(tb_MainDatabase[Barcode],MATCH(F2749,tb_MainDatabase[Link],0)),"")</f>
        <v>8857128012027</v>
      </c>
      <c r="H2749" s="62" t="str">
        <f t="array" ref="H2749">IF(F2749&lt;&gt;"",INDEX(tb_MainDatabase[Grand],MATCH(F2749,tb_MainDatabase[Link],0)),"")</f>
        <v>EDP</v>
      </c>
      <c r="I2749" s="62" t="str">
        <f t="array" ref="I2749">IF(F2749&lt;&gt;"",INDEX(tb_MainDatabase[Size],MATCH(F2749,tb_MainDatabase[Link],0)),"")</f>
        <v>10 ml.</v>
      </c>
      <c r="J2749" s="65">
        <v>1.0</v>
      </c>
      <c r="K2749" s="57">
        <f t="array" ref="K2749">IF(F2749&lt;&gt;"",INDEX(tb_MainDatabase[ราคา],MATCH(F2749,tb_MainDatabase[Link],0)),"")*J2749</f>
        <v>450</v>
      </c>
      <c r="L2749" s="65">
        <v>50.0</v>
      </c>
      <c r="M2749" s="57">
        <f t="shared" si="2"/>
        <v>400</v>
      </c>
      <c r="N2749" s="75">
        <f t="shared" si="8"/>
        <v>400</v>
      </c>
      <c r="O2749" s="77" t="s">
        <v>370</v>
      </c>
      <c r="P2749" s="78">
        <v>46209.0</v>
      </c>
      <c r="Q2749" s="80">
        <v>0.7277777777777777</v>
      </c>
      <c r="R2749" s="84" t="str">
        <f t="shared" si="9"/>
        <v>1783333661736354582</v>
      </c>
      <c r="S2749" s="84"/>
      <c r="T2749" s="48" t="s">
        <v>67</v>
      </c>
    </row>
    <row r="2750" ht="22.5" customHeight="1">
      <c r="A2750" s="41" t="s">
        <v>34</v>
      </c>
      <c r="B2750" s="44">
        <v>46209.0</v>
      </c>
      <c r="C2750" s="46" t="s">
        <v>1192</v>
      </c>
      <c r="D2750" s="48" t="s">
        <v>3919</v>
      </c>
      <c r="E2750" s="51">
        <v>2.02600000001286E14</v>
      </c>
      <c r="F2750" s="53" t="s">
        <v>129</v>
      </c>
      <c r="G2750" s="57">
        <f t="array" ref="G2750">IF(F2750&lt;&gt;"",INDEX(tb_MainDatabase[Barcode],MATCH(F2750,tb_MainDatabase[Link],0)),"")</f>
        <v>8857128012034</v>
      </c>
      <c r="H2750" s="62" t="str">
        <f t="array" ref="H2750">IF(F2750&lt;&gt;"",INDEX(tb_MainDatabase[Grand],MATCH(F2750,tb_MainDatabase[Link],0)),"")</f>
        <v>EDP</v>
      </c>
      <c r="I2750" s="62" t="str">
        <f t="array" ref="I2750">IF(F2750&lt;&gt;"",INDEX(tb_MainDatabase[Size],MATCH(F2750,tb_MainDatabase[Link],0)),"")</f>
        <v>10 ml.</v>
      </c>
      <c r="J2750" s="65">
        <v>1.0</v>
      </c>
      <c r="K2750" s="57">
        <f t="array" ref="K2750">IF(F2750&lt;&gt;"",INDEX(tb_MainDatabase[ราคา],MATCH(F2750,tb_MainDatabase[Link],0)),"")*J2750</f>
        <v>450</v>
      </c>
      <c r="L2750" s="65">
        <v>50.0</v>
      </c>
      <c r="M2750" s="57">
        <f t="shared" si="2"/>
        <v>400</v>
      </c>
      <c r="N2750" s="75">
        <f t="shared" si="8"/>
        <v>400</v>
      </c>
      <c r="O2750" s="77" t="s">
        <v>60</v>
      </c>
      <c r="P2750" s="78">
        <v>46209.0</v>
      </c>
      <c r="Q2750" s="80">
        <v>0.7777777777777778</v>
      </c>
      <c r="R2750" s="84" t="str">
        <f t="shared" si="9"/>
        <v>1783338006454635095</v>
      </c>
      <c r="S2750" s="84"/>
      <c r="T2750" s="48" t="s">
        <v>61</v>
      </c>
    </row>
    <row r="2751" ht="22.5" customHeight="1">
      <c r="A2751" s="41" t="s">
        <v>34</v>
      </c>
      <c r="B2751" s="44">
        <v>46209.0</v>
      </c>
      <c r="C2751" s="46" t="s">
        <v>1192</v>
      </c>
      <c r="D2751" s="48" t="s">
        <v>3920</v>
      </c>
      <c r="E2751" s="51">
        <v>2.02600000001287E14</v>
      </c>
      <c r="F2751" s="53" t="s">
        <v>386</v>
      </c>
      <c r="G2751" s="57">
        <f t="array" ref="G2751">IF(F2751&lt;&gt;"",INDEX(tb_MainDatabase[Barcode],MATCH(F2751,tb_MainDatabase[Link],0)),"")</f>
        <v>8857128012070</v>
      </c>
      <c r="H2751" s="62" t="str">
        <f t="array" ref="H2751">IF(F2751&lt;&gt;"",INDEX(tb_MainDatabase[Grand],MATCH(F2751,tb_MainDatabase[Link],0)),"")</f>
        <v>EDP</v>
      </c>
      <c r="I2751" s="62" t="str">
        <f t="array" ref="I2751">IF(F2751&lt;&gt;"",INDEX(tb_MainDatabase[Size],MATCH(F2751,tb_MainDatabase[Link],0)),"")</f>
        <v>10 ml.</v>
      </c>
      <c r="J2751" s="65">
        <v>1.0</v>
      </c>
      <c r="K2751" s="57">
        <f t="array" ref="K2751">IF(F2751&lt;&gt;"",INDEX(tb_MainDatabase[ราคา],MATCH(F2751,tb_MainDatabase[Link],0)),"")*J2751</f>
        <v>450</v>
      </c>
      <c r="L2751" s="65">
        <v>50.0</v>
      </c>
      <c r="M2751" s="57">
        <f t="shared" si="2"/>
        <v>400</v>
      </c>
      <c r="N2751" s="75">
        <f t="shared" si="8"/>
        <v>1600</v>
      </c>
      <c r="O2751" s="77" t="s">
        <v>370</v>
      </c>
      <c r="P2751" s="78">
        <v>46209.0</v>
      </c>
      <c r="Q2751" s="80">
        <v>0.8673611111111111</v>
      </c>
      <c r="R2751" s="84" t="str">
        <f t="shared" si="9"/>
        <v>1783345469589867265</v>
      </c>
      <c r="S2751" s="84"/>
      <c r="T2751" s="48" t="s">
        <v>61</v>
      </c>
    </row>
    <row r="2752" ht="22.5" customHeight="1">
      <c r="A2752" s="41" t="s">
        <v>34</v>
      </c>
      <c r="B2752" s="44">
        <v>46209.0</v>
      </c>
      <c r="C2752" s="46" t="s">
        <v>1192</v>
      </c>
      <c r="D2752" s="48" t="s">
        <v>3920</v>
      </c>
      <c r="E2752" s="51">
        <v>2.02600000001287E14</v>
      </c>
      <c r="F2752" s="53" t="s">
        <v>77</v>
      </c>
      <c r="G2752" s="57">
        <f t="array" ref="G2752">IF(F2752&lt;&gt;"",INDEX(tb_MainDatabase[Barcode],MATCH(F2752,tb_MainDatabase[Link],0)),"")</f>
        <v>8857128012030</v>
      </c>
      <c r="H2752" s="62" t="str">
        <f t="array" ref="H2752">IF(F2752&lt;&gt;"",INDEX(tb_MainDatabase[Grand],MATCH(F2752,tb_MainDatabase[Link],0)),"")</f>
        <v>EDP</v>
      </c>
      <c r="I2752" s="62" t="str">
        <f t="array" ref="I2752">IF(F2752&lt;&gt;"",INDEX(tb_MainDatabase[Size],MATCH(F2752,tb_MainDatabase[Link],0)),"")</f>
        <v>10 ml.</v>
      </c>
      <c r="J2752" s="65">
        <v>1.0</v>
      </c>
      <c r="K2752" s="57">
        <f t="array" ref="K2752">IF(F2752&lt;&gt;"",INDEX(tb_MainDatabase[ราคา],MATCH(F2752,tb_MainDatabase[Link],0)),"")*J2752</f>
        <v>450</v>
      </c>
      <c r="L2752" s="65">
        <v>50.0</v>
      </c>
      <c r="M2752" s="57">
        <f t="shared" si="2"/>
        <v>400</v>
      </c>
      <c r="N2752" s="75">
        <f t="shared" si="8"/>
        <v>0</v>
      </c>
      <c r="O2752" s="77"/>
      <c r="P2752" s="107"/>
      <c r="Q2752" s="80"/>
      <c r="R2752" s="84">
        <f t="shared" si="9"/>
        <v>0</v>
      </c>
      <c r="S2752" s="84"/>
      <c r="T2752" s="84"/>
    </row>
    <row r="2753" ht="22.5" customHeight="1">
      <c r="A2753" s="41" t="s">
        <v>34</v>
      </c>
      <c r="B2753" s="44">
        <v>46209.0</v>
      </c>
      <c r="C2753" s="46" t="s">
        <v>1192</v>
      </c>
      <c r="D2753" s="48" t="s">
        <v>3920</v>
      </c>
      <c r="E2753" s="51">
        <v>2.02600000001287E14</v>
      </c>
      <c r="F2753" s="53" t="s">
        <v>372</v>
      </c>
      <c r="G2753" s="57">
        <f t="array" ref="G2753">IF(F2753&lt;&gt;"",INDEX(tb_MainDatabase[Barcode],MATCH(F2753,tb_MainDatabase[Link],0)),"")</f>
        <v>8857128012032</v>
      </c>
      <c r="H2753" s="62" t="str">
        <f t="array" ref="H2753">IF(F2753&lt;&gt;"",INDEX(tb_MainDatabase[Grand],MATCH(F2753,tb_MainDatabase[Link],0)),"")</f>
        <v>EDP</v>
      </c>
      <c r="I2753" s="62" t="str">
        <f t="array" ref="I2753">IF(F2753&lt;&gt;"",INDEX(tb_MainDatabase[Size],MATCH(F2753,tb_MainDatabase[Link],0)),"")</f>
        <v>10 ml.</v>
      </c>
      <c r="J2753" s="65">
        <v>1.0</v>
      </c>
      <c r="K2753" s="57">
        <f t="array" ref="K2753">IF(F2753&lt;&gt;"",INDEX(tb_MainDatabase[ราคา],MATCH(F2753,tb_MainDatabase[Link],0)),"")*J2753</f>
        <v>450</v>
      </c>
      <c r="L2753" s="65">
        <v>50.0</v>
      </c>
      <c r="M2753" s="57">
        <f t="shared" si="2"/>
        <v>400</v>
      </c>
      <c r="N2753" s="75">
        <f t="shared" si="8"/>
        <v>0</v>
      </c>
      <c r="O2753" s="77"/>
      <c r="P2753" s="107"/>
      <c r="Q2753" s="80"/>
      <c r="R2753" s="84">
        <f t="shared" si="9"/>
        <v>0</v>
      </c>
      <c r="S2753" s="84"/>
      <c r="T2753" s="84"/>
    </row>
    <row r="2754" ht="22.5" customHeight="1">
      <c r="A2754" s="41" t="s">
        <v>34</v>
      </c>
      <c r="B2754" s="44">
        <v>46209.0</v>
      </c>
      <c r="C2754" s="46" t="s">
        <v>1192</v>
      </c>
      <c r="D2754" s="48" t="s">
        <v>3920</v>
      </c>
      <c r="E2754" s="51">
        <v>2.02600000001287E14</v>
      </c>
      <c r="F2754" s="53" t="s">
        <v>102</v>
      </c>
      <c r="G2754" s="108">
        <f t="array" ref="G2754">IF(F2754&lt;&gt;"",INDEX(tb_MainDatabase[Barcode],MATCH(F2754,tb_MainDatabase[Link],0)),"")</f>
        <v>8857128012170</v>
      </c>
      <c r="H2754" s="62" t="str">
        <f t="array" ref="H2754">IF(F2754&lt;&gt;"",INDEX(tb_MainDatabase[Grand],MATCH(F2754,tb_MainDatabase[Link],0)),"")</f>
        <v>EDP</v>
      </c>
      <c r="I2754" s="62" t="str">
        <f t="array" ref="I2754">IF(F2754&lt;&gt;"",INDEX(tb_MainDatabase[Size],MATCH(F2754,tb_MainDatabase[Link],0)),"")</f>
        <v>10 ml.</v>
      </c>
      <c r="J2754" s="65">
        <v>1.0</v>
      </c>
      <c r="K2754" s="57">
        <f t="array" ref="K2754">IF(F2754&lt;&gt;"",INDEX(tb_MainDatabase[ราคา],MATCH(F2754,tb_MainDatabase[Link],0)),"")*J2754</f>
        <v>450</v>
      </c>
      <c r="L2754" s="65">
        <v>50.0</v>
      </c>
      <c r="M2754" s="57">
        <f t="shared" si="2"/>
        <v>400</v>
      </c>
      <c r="N2754" s="75">
        <f t="shared" si="8"/>
        <v>0</v>
      </c>
      <c r="O2754" s="77"/>
      <c r="P2754" s="107"/>
      <c r="Q2754" s="80"/>
      <c r="R2754" s="84">
        <f t="shared" si="9"/>
        <v>0</v>
      </c>
      <c r="S2754" s="84"/>
      <c r="T2754" s="84"/>
    </row>
    <row r="2755" ht="22.5" customHeight="1">
      <c r="A2755" s="41" t="s">
        <v>34</v>
      </c>
      <c r="B2755" s="44">
        <v>46209.0</v>
      </c>
      <c r="C2755" s="46" t="s">
        <v>1192</v>
      </c>
      <c r="D2755" s="48" t="s">
        <v>3920</v>
      </c>
      <c r="E2755" s="51">
        <v>2.02600000001287E14</v>
      </c>
      <c r="F2755" s="53" t="s">
        <v>278</v>
      </c>
      <c r="G2755" s="57">
        <f t="array" ref="G2755">IF(F2755&lt;&gt;"",INDEX(tb_MainDatabase[Barcode],MATCH(F2755,tb_MainDatabase[Link],0)),"")</f>
        <v>8857128012055</v>
      </c>
      <c r="H2755" s="62" t="str">
        <f t="array" ref="H2755">IF(F2755&lt;&gt;"",INDEX(tb_MainDatabase[Grand],MATCH(F2755,tb_MainDatabase[Link],0)),"")</f>
        <v>EDP</v>
      </c>
      <c r="I2755" s="62" t="str">
        <f t="array" ref="I2755">IF(F2755&lt;&gt;"",INDEX(tb_MainDatabase[Size],MATCH(F2755,tb_MainDatabase[Link],0)),"")</f>
        <v>10 ml.</v>
      </c>
      <c r="J2755" s="65">
        <v>1.0</v>
      </c>
      <c r="K2755" s="57">
        <f t="array" ref="K2755">IF(F2755&lt;&gt;"",INDEX(tb_MainDatabase[ราคา],MATCH(F2755,tb_MainDatabase[Link],0)),"")*J2755</f>
        <v>450</v>
      </c>
      <c r="L2755" s="65">
        <v>450.0</v>
      </c>
      <c r="M2755" s="57">
        <f t="shared" si="2"/>
        <v>0</v>
      </c>
      <c r="N2755" s="75">
        <f t="shared" si="8"/>
        <v>0</v>
      </c>
      <c r="O2755" s="77"/>
      <c r="P2755" s="78"/>
      <c r="Q2755" s="80"/>
      <c r="R2755" s="84">
        <f t="shared" si="9"/>
        <v>0</v>
      </c>
      <c r="S2755" s="84"/>
      <c r="T2755" s="84"/>
    </row>
    <row r="2756" ht="22.5" customHeight="1">
      <c r="A2756" s="41" t="s">
        <v>34</v>
      </c>
      <c r="B2756" s="44">
        <v>46210.0</v>
      </c>
      <c r="C2756" s="46" t="s">
        <v>1192</v>
      </c>
      <c r="D2756" s="48" t="s">
        <v>3921</v>
      </c>
      <c r="E2756" s="51">
        <v>2.02600000001288E14</v>
      </c>
      <c r="F2756" s="53" t="s">
        <v>94</v>
      </c>
      <c r="G2756" s="57">
        <f t="array" ref="G2756">IF(F2756&lt;&gt;"",INDEX(tb_MainDatabase[Barcode],MATCH(F2756,tb_MainDatabase[Link],0)),"")</f>
        <v>8857128012039</v>
      </c>
      <c r="H2756" s="62" t="str">
        <f t="array" ref="H2756">IF(F2756&lt;&gt;"",INDEX(tb_MainDatabase[Grand],MATCH(F2756,tb_MainDatabase[Link],0)),"")</f>
        <v>EDP</v>
      </c>
      <c r="I2756" s="62" t="str">
        <f t="array" ref="I2756">IF(F2756&lt;&gt;"",INDEX(tb_MainDatabase[Size],MATCH(F2756,tb_MainDatabase[Link],0)),"")</f>
        <v>10 ml.</v>
      </c>
      <c r="J2756" s="65">
        <v>1.0</v>
      </c>
      <c r="K2756" s="57">
        <f t="array" ref="K2756">IF(F2756&lt;&gt;"",INDEX(tb_MainDatabase[ราคา],MATCH(F2756,tb_MainDatabase[Link],0)),"")*J2756</f>
        <v>450</v>
      </c>
      <c r="L2756" s="65">
        <v>50.0</v>
      </c>
      <c r="M2756" s="57">
        <f t="shared" si="2"/>
        <v>400</v>
      </c>
      <c r="N2756" s="75">
        <f t="shared" si="8"/>
        <v>400</v>
      </c>
      <c r="O2756" s="77" t="s">
        <v>133</v>
      </c>
      <c r="P2756" s="78">
        <v>46210.0</v>
      </c>
      <c r="Q2756" s="80">
        <v>0.49930555555555556</v>
      </c>
      <c r="R2756" s="84" t="str">
        <f t="shared" si="9"/>
        <v>1783400288014338965</v>
      </c>
      <c r="S2756" s="84"/>
      <c r="T2756" s="48" t="s">
        <v>67</v>
      </c>
    </row>
    <row r="2757" ht="22.5" customHeight="1">
      <c r="A2757" s="41" t="s">
        <v>34</v>
      </c>
      <c r="B2757" s="44">
        <v>46210.0</v>
      </c>
      <c r="C2757" s="46" t="s">
        <v>1192</v>
      </c>
      <c r="D2757" s="48" t="s">
        <v>3922</v>
      </c>
      <c r="E2757" s="51">
        <v>2.02600000001289E14</v>
      </c>
      <c r="F2757" s="53" t="s">
        <v>195</v>
      </c>
      <c r="G2757" s="57">
        <f t="array" ref="G2757">IF(F2757&lt;&gt;"",INDEX(tb_MainDatabase[Barcode],MATCH(F2757,tb_MainDatabase[Link],0)),"")</f>
        <v>8857128011300</v>
      </c>
      <c r="H2757" s="62" t="str">
        <f t="array" ref="H2757">IF(F2757&lt;&gt;"",INDEX(tb_MainDatabase[Grand],MATCH(F2757,tb_MainDatabase[Link],0)),"")</f>
        <v>EDP</v>
      </c>
      <c r="I2757" s="62" t="str">
        <f t="array" ref="I2757">IF(F2757&lt;&gt;"",INDEX(tb_MainDatabase[Size],MATCH(F2757,tb_MainDatabase[Link],0)),"")</f>
        <v>50 ml.</v>
      </c>
      <c r="J2757" s="65">
        <v>1.0</v>
      </c>
      <c r="K2757" s="57">
        <f t="array" ref="K2757">IF(F2757&lt;&gt;"",INDEX(tb_MainDatabase[ราคา],MATCH(F2757,tb_MainDatabase[Link],0)),"")*J2757</f>
        <v>1890</v>
      </c>
      <c r="L2757" s="65">
        <v>200.0</v>
      </c>
      <c r="M2757" s="57">
        <f t="shared" si="2"/>
        <v>1690</v>
      </c>
      <c r="N2757" s="75">
        <f t="shared" si="8"/>
        <v>3380</v>
      </c>
      <c r="O2757" s="77" t="s">
        <v>60</v>
      </c>
      <c r="P2757" s="78">
        <v>46210.0</v>
      </c>
      <c r="Q2757" s="80">
        <v>0.5340277777777778</v>
      </c>
      <c r="R2757" s="84" t="str">
        <f t="shared" si="9"/>
        <v>1783403289252185307</v>
      </c>
      <c r="S2757" s="84"/>
      <c r="T2757" s="48" t="s">
        <v>61</v>
      </c>
    </row>
    <row r="2758" ht="22.5" customHeight="1">
      <c r="A2758" s="41" t="s">
        <v>34</v>
      </c>
      <c r="B2758" s="44">
        <v>46210.0</v>
      </c>
      <c r="C2758" s="46" t="s">
        <v>1192</v>
      </c>
      <c r="D2758" s="48" t="s">
        <v>3922</v>
      </c>
      <c r="E2758" s="51">
        <v>2.02600000001289E14</v>
      </c>
      <c r="F2758" s="53" t="s">
        <v>81</v>
      </c>
      <c r="G2758" s="57">
        <f t="array" ref="G2758">IF(F2758&lt;&gt;"",INDEX(tb_MainDatabase[Barcode],MATCH(F2758,tb_MainDatabase[Link],0)),"")</f>
        <v>8857128011119</v>
      </c>
      <c r="H2758" s="62" t="str">
        <f t="array" ref="H2758">IF(F2758&lt;&gt;"",INDEX(tb_MainDatabase[Grand],MATCH(F2758,tb_MainDatabase[Link],0)),"")</f>
        <v>EDP</v>
      </c>
      <c r="I2758" s="62" t="str">
        <f t="array" ref="I2758">IF(F2758&lt;&gt;"",INDEX(tb_MainDatabase[Size],MATCH(F2758,tb_MainDatabase[Link],0)),"")</f>
        <v>50 ml.</v>
      </c>
      <c r="J2758" s="65">
        <v>1.0</v>
      </c>
      <c r="K2758" s="57">
        <f t="array" ref="K2758">IF(F2758&lt;&gt;"",INDEX(tb_MainDatabase[ราคา],MATCH(F2758,tb_MainDatabase[Link],0)),"")*J2758</f>
        <v>1890</v>
      </c>
      <c r="L2758" s="65">
        <v>200.0</v>
      </c>
      <c r="M2758" s="57">
        <f t="shared" si="2"/>
        <v>1690</v>
      </c>
      <c r="N2758" s="75">
        <f t="shared" si="8"/>
        <v>0</v>
      </c>
      <c r="O2758" s="77"/>
      <c r="P2758" s="107"/>
      <c r="Q2758" s="80"/>
      <c r="R2758" s="84">
        <f t="shared" si="9"/>
        <v>0</v>
      </c>
      <c r="S2758" s="84"/>
      <c r="T2758" s="84"/>
    </row>
    <row r="2759" ht="22.5" customHeight="1">
      <c r="A2759" s="41" t="s">
        <v>34</v>
      </c>
      <c r="B2759" s="44">
        <v>46210.0</v>
      </c>
      <c r="C2759" s="46" t="s">
        <v>1192</v>
      </c>
      <c r="D2759" s="48" t="s">
        <v>3922</v>
      </c>
      <c r="E2759" s="51">
        <v>2.02600000001289E14</v>
      </c>
      <c r="F2759" s="53" t="s">
        <v>252</v>
      </c>
      <c r="G2759" s="57">
        <f t="array" ref="G2759">IF(F2759&lt;&gt;"",INDEX(tb_MainDatabase[Barcode],MATCH(F2759,tb_MainDatabase[Link],0)),"")</f>
        <v>8857128012035</v>
      </c>
      <c r="H2759" s="62" t="str">
        <f t="array" ref="H2759">IF(F2759&lt;&gt;"",INDEX(tb_MainDatabase[Grand],MATCH(F2759,tb_MainDatabase[Link],0)),"")</f>
        <v>EDP</v>
      </c>
      <c r="I2759" s="62" t="str">
        <f t="array" ref="I2759">IF(F2759&lt;&gt;"",INDEX(tb_MainDatabase[Size],MATCH(F2759,tb_MainDatabase[Link],0)),"")</f>
        <v>10 ml.</v>
      </c>
      <c r="J2759" s="65">
        <v>1.0</v>
      </c>
      <c r="K2759" s="57">
        <f t="array" ref="K2759">IF(F2759&lt;&gt;"",INDEX(tb_MainDatabase[ราคา],MATCH(F2759,tb_MainDatabase[Link],0)),"")*J2759</f>
        <v>450</v>
      </c>
      <c r="L2759" s="65">
        <v>450.0</v>
      </c>
      <c r="M2759" s="57">
        <f t="shared" si="2"/>
        <v>0</v>
      </c>
      <c r="N2759" s="75">
        <f t="shared" si="8"/>
        <v>0</v>
      </c>
      <c r="O2759" s="77"/>
      <c r="P2759" s="107"/>
      <c r="Q2759" s="80"/>
      <c r="R2759" s="84">
        <f t="shared" si="9"/>
        <v>0</v>
      </c>
      <c r="S2759" s="84"/>
      <c r="T2759" s="84"/>
    </row>
    <row r="2760" ht="22.5" customHeight="1">
      <c r="A2760" s="41" t="s">
        <v>34</v>
      </c>
      <c r="B2760" s="44">
        <v>46210.0</v>
      </c>
      <c r="C2760" s="46" t="s">
        <v>1192</v>
      </c>
      <c r="D2760" s="48" t="s">
        <v>3922</v>
      </c>
      <c r="E2760" s="51">
        <v>2.02600000001289E14</v>
      </c>
      <c r="F2760" s="53" t="s">
        <v>94</v>
      </c>
      <c r="G2760" s="57">
        <f t="array" ref="G2760">IF(F2760&lt;&gt;"",INDEX(tb_MainDatabase[Barcode],MATCH(F2760,tb_MainDatabase[Link],0)),"")</f>
        <v>8857128012039</v>
      </c>
      <c r="H2760" s="62" t="str">
        <f t="array" ref="H2760">IF(F2760&lt;&gt;"",INDEX(tb_MainDatabase[Grand],MATCH(F2760,tb_MainDatabase[Link],0)),"")</f>
        <v>EDP</v>
      </c>
      <c r="I2760" s="62" t="str">
        <f t="array" ref="I2760">IF(F2760&lt;&gt;"",INDEX(tb_MainDatabase[Size],MATCH(F2760,tb_MainDatabase[Link],0)),"")</f>
        <v>10 ml.</v>
      </c>
      <c r="J2760" s="65">
        <v>1.0</v>
      </c>
      <c r="K2760" s="57">
        <f t="array" ref="K2760">IF(F2760&lt;&gt;"",INDEX(tb_MainDatabase[ราคา],MATCH(F2760,tb_MainDatabase[Link],0)),"")*J2760</f>
        <v>450</v>
      </c>
      <c r="L2760" s="65">
        <v>450.0</v>
      </c>
      <c r="M2760" s="57">
        <f t="shared" si="2"/>
        <v>0</v>
      </c>
      <c r="N2760" s="75">
        <f t="shared" si="8"/>
        <v>0</v>
      </c>
      <c r="O2760" s="77"/>
      <c r="P2760" s="107"/>
      <c r="Q2760" s="80"/>
      <c r="R2760" s="84">
        <f t="shared" si="9"/>
        <v>0</v>
      </c>
      <c r="S2760" s="84"/>
      <c r="T2760" s="84"/>
    </row>
    <row r="2761" ht="22.5" customHeight="1">
      <c r="A2761" s="41" t="s">
        <v>34</v>
      </c>
      <c r="B2761" s="44">
        <v>46210.0</v>
      </c>
      <c r="C2761" s="46" t="s">
        <v>1192</v>
      </c>
      <c r="D2761" s="48" t="s">
        <v>3923</v>
      </c>
      <c r="E2761" s="51">
        <v>2.0260000000129E14</v>
      </c>
      <c r="F2761" s="53" t="s">
        <v>312</v>
      </c>
      <c r="G2761" s="57">
        <f t="array" ref="G2761">IF(F2761&lt;&gt;"",INDEX(tb_MainDatabase[Barcode],MATCH(F2761,tb_MainDatabase[Link],0)),"")</f>
        <v>8857128012116</v>
      </c>
      <c r="H2761" s="62" t="str">
        <f t="array" ref="H2761">IF(F2761&lt;&gt;"",INDEX(tb_MainDatabase[Grand],MATCH(F2761,tb_MainDatabase[Link],0)),"")</f>
        <v>PARFUM</v>
      </c>
      <c r="I2761" s="62" t="str">
        <f t="array" ref="I2761">IF(F2761&lt;&gt;"",INDEX(tb_MainDatabase[Size],MATCH(F2761,tb_MainDatabase[Link],0)),"")</f>
        <v>10 ml.</v>
      </c>
      <c r="J2761" s="65">
        <v>1.0</v>
      </c>
      <c r="K2761" s="57">
        <f t="array" ref="K2761">IF(F2761&lt;&gt;"",INDEX(tb_MainDatabase[ราคา],MATCH(F2761,tb_MainDatabase[Link],0)),"")*J2761</f>
        <v>850</v>
      </c>
      <c r="L2761" s="65">
        <v>50.0</v>
      </c>
      <c r="M2761" s="57">
        <f t="shared" si="2"/>
        <v>800</v>
      </c>
      <c r="N2761" s="75">
        <f t="shared" si="8"/>
        <v>1200</v>
      </c>
      <c r="O2761" s="77" t="s">
        <v>133</v>
      </c>
      <c r="P2761" s="78">
        <v>46210.0</v>
      </c>
      <c r="Q2761" s="80">
        <v>0.5680555555555555</v>
      </c>
      <c r="R2761" s="84" t="str">
        <f t="shared" si="9"/>
        <v>1783406248743628478</v>
      </c>
      <c r="S2761" s="84"/>
      <c r="T2761" s="48" t="s">
        <v>67</v>
      </c>
    </row>
    <row r="2762" ht="22.5" customHeight="1">
      <c r="A2762" s="41" t="s">
        <v>34</v>
      </c>
      <c r="B2762" s="44">
        <v>46210.0</v>
      </c>
      <c r="C2762" s="46" t="s">
        <v>1192</v>
      </c>
      <c r="D2762" s="48" t="s">
        <v>3923</v>
      </c>
      <c r="E2762" s="51">
        <v>2.0260000000129E14</v>
      </c>
      <c r="F2762" s="53" t="s">
        <v>94</v>
      </c>
      <c r="G2762" s="57">
        <f t="array" ref="G2762">IF(F2762&lt;&gt;"",INDEX(tb_MainDatabase[Barcode],MATCH(F2762,tb_MainDatabase[Link],0)),"")</f>
        <v>8857128012039</v>
      </c>
      <c r="H2762" s="62" t="str">
        <f t="array" ref="H2762">IF(F2762&lt;&gt;"",INDEX(tb_MainDatabase[Grand],MATCH(F2762,tb_MainDatabase[Link],0)),"")</f>
        <v>EDP</v>
      </c>
      <c r="I2762" s="62" t="str">
        <f t="array" ref="I2762">IF(F2762&lt;&gt;"",INDEX(tb_MainDatabase[Size],MATCH(F2762,tb_MainDatabase[Link],0)),"")</f>
        <v>10 ml.</v>
      </c>
      <c r="J2762" s="65">
        <v>1.0</v>
      </c>
      <c r="K2762" s="57">
        <f t="array" ref="K2762">IF(F2762&lt;&gt;"",INDEX(tb_MainDatabase[ราคา],MATCH(F2762,tb_MainDatabase[Link],0)),"")*J2762</f>
        <v>450</v>
      </c>
      <c r="L2762" s="65">
        <v>50.0</v>
      </c>
      <c r="M2762" s="57">
        <f t="shared" si="2"/>
        <v>400</v>
      </c>
      <c r="N2762" s="75">
        <f t="shared" si="8"/>
        <v>0</v>
      </c>
      <c r="O2762" s="77"/>
      <c r="P2762" s="107"/>
      <c r="Q2762" s="80"/>
      <c r="R2762" s="84">
        <f t="shared" si="9"/>
        <v>0</v>
      </c>
      <c r="S2762" s="84"/>
      <c r="T2762" s="84"/>
    </row>
    <row r="2763" ht="22.5" customHeight="1">
      <c r="A2763" s="41" t="s">
        <v>34</v>
      </c>
      <c r="B2763" s="44">
        <v>46210.0</v>
      </c>
      <c r="C2763" s="46" t="s">
        <v>1192</v>
      </c>
      <c r="D2763" s="48" t="s">
        <v>3923</v>
      </c>
      <c r="E2763" s="51">
        <v>2.0260000000129E14</v>
      </c>
      <c r="F2763" s="53" t="s">
        <v>1510</v>
      </c>
      <c r="G2763" s="57">
        <f t="array" ref="G2763">IF(F2763&lt;&gt;"",INDEX(tb_MainDatabase[Barcode],MATCH(F2763,tb_MainDatabase[Link],0)),"")</f>
        <v>8857128012063</v>
      </c>
      <c r="H2763" s="62" t="str">
        <f t="array" ref="H2763">IF(F2763&lt;&gt;"",INDEX(tb_MainDatabase[Grand],MATCH(F2763,tb_MainDatabase[Link],0)),"")</f>
        <v>EDP</v>
      </c>
      <c r="I2763" s="62" t="str">
        <f t="array" ref="I2763">IF(F2763&lt;&gt;"",INDEX(tb_MainDatabase[Size],MATCH(F2763,tb_MainDatabase[Link],0)),"")</f>
        <v>4 ml.</v>
      </c>
      <c r="J2763" s="65">
        <v>1.0</v>
      </c>
      <c r="K2763" s="57">
        <f t="array" ref="K2763">IF(F2763&lt;&gt;"",INDEX(tb_MainDatabase[ราคา],MATCH(F2763,tb_MainDatabase[Link],0)),"")*J2763</f>
        <v>179</v>
      </c>
      <c r="L2763" s="65">
        <v>179.0</v>
      </c>
      <c r="M2763" s="57">
        <f t="shared" si="2"/>
        <v>0</v>
      </c>
      <c r="N2763" s="75">
        <f t="shared" si="8"/>
        <v>0</v>
      </c>
      <c r="O2763" s="77"/>
      <c r="P2763" s="107"/>
      <c r="Q2763" s="80"/>
      <c r="R2763" s="84">
        <f t="shared" si="9"/>
        <v>0</v>
      </c>
      <c r="S2763" s="84"/>
      <c r="T2763" s="84"/>
    </row>
    <row r="2764" ht="22.5" customHeight="1">
      <c r="A2764" s="41" t="s">
        <v>34</v>
      </c>
      <c r="B2764" s="44">
        <v>46210.0</v>
      </c>
      <c r="C2764" s="46" t="s">
        <v>1192</v>
      </c>
      <c r="D2764" s="48" t="s">
        <v>3924</v>
      </c>
      <c r="E2764" s="51">
        <v>2.02600000001291E14</v>
      </c>
      <c r="F2764" s="53" t="s">
        <v>400</v>
      </c>
      <c r="G2764" s="57">
        <f t="array" ref="G2764">IF(F2764&lt;&gt;"",INDEX(tb_MainDatabase[Barcode],MATCH(F2764,tb_MainDatabase[Link],0)),"")</f>
        <v>8857128012122</v>
      </c>
      <c r="H2764" s="62" t="str">
        <f t="array" ref="H2764">IF(F2764&lt;&gt;"",INDEX(tb_MainDatabase[Grand],MATCH(F2764,tb_MainDatabase[Link],0)),"")</f>
        <v>EDP+</v>
      </c>
      <c r="I2764" s="62" t="str">
        <f t="array" ref="I2764">IF(F2764&lt;&gt;"",INDEX(tb_MainDatabase[Size],MATCH(F2764,tb_MainDatabase[Link],0)),"")</f>
        <v>10 ml.</v>
      </c>
      <c r="J2764" s="65">
        <v>1.0</v>
      </c>
      <c r="K2764" s="57">
        <f t="array" ref="K2764">IF(F2764&lt;&gt;"",INDEX(tb_MainDatabase[ราคา],MATCH(F2764,tb_MainDatabase[Link],0)),"")*J2764</f>
        <v>650</v>
      </c>
      <c r="L2764" s="65">
        <v>50.0</v>
      </c>
      <c r="M2764" s="57">
        <f t="shared" si="2"/>
        <v>600</v>
      </c>
      <c r="N2764" s="75">
        <f t="shared" si="8"/>
        <v>600</v>
      </c>
      <c r="O2764" s="77" t="s">
        <v>370</v>
      </c>
      <c r="P2764" s="78">
        <v>46210.0</v>
      </c>
      <c r="Q2764" s="80">
        <v>0.6347222222222222</v>
      </c>
      <c r="R2764" s="84" t="str">
        <f t="shared" si="9"/>
        <v>1783412062146577927</v>
      </c>
      <c r="S2764" s="84"/>
      <c r="T2764" s="48" t="s">
        <v>67</v>
      </c>
    </row>
    <row r="2765" ht="22.5" customHeight="1">
      <c r="A2765" s="41" t="s">
        <v>34</v>
      </c>
      <c r="B2765" s="44">
        <v>46210.0</v>
      </c>
      <c r="C2765" s="46" t="s">
        <v>1192</v>
      </c>
      <c r="D2765" s="48" t="s">
        <v>3925</v>
      </c>
      <c r="E2765" s="51">
        <v>2.02600000001292E14</v>
      </c>
      <c r="F2765" s="53" t="s">
        <v>102</v>
      </c>
      <c r="G2765" s="108">
        <f t="array" ref="G2765">IF(F2765&lt;&gt;"",INDEX(tb_MainDatabase[Barcode],MATCH(F2765,tb_MainDatabase[Link],0)),"")</f>
        <v>8857128012170</v>
      </c>
      <c r="H2765" s="62" t="str">
        <f t="array" ref="H2765">IF(F2765&lt;&gt;"",INDEX(tb_MainDatabase[Grand],MATCH(F2765,tb_MainDatabase[Link],0)),"")</f>
        <v>EDP</v>
      </c>
      <c r="I2765" s="62" t="str">
        <f t="array" ref="I2765">IF(F2765&lt;&gt;"",INDEX(tb_MainDatabase[Size],MATCH(F2765,tb_MainDatabase[Link],0)),"")</f>
        <v>10 ml.</v>
      </c>
      <c r="J2765" s="65">
        <v>1.0</v>
      </c>
      <c r="K2765" s="57">
        <f t="array" ref="K2765">IF(F2765&lt;&gt;"",INDEX(tb_MainDatabase[ราคา],MATCH(F2765,tb_MainDatabase[Link],0)),"")*J2765</f>
        <v>450</v>
      </c>
      <c r="L2765" s="65">
        <v>50.0</v>
      </c>
      <c r="M2765" s="57">
        <f t="shared" si="2"/>
        <v>400</v>
      </c>
      <c r="N2765" s="75">
        <f t="shared" si="8"/>
        <v>400</v>
      </c>
      <c r="O2765" s="77" t="s">
        <v>133</v>
      </c>
      <c r="P2765" s="78">
        <v>46210.0</v>
      </c>
      <c r="Q2765" s="80">
        <v>0.6402777777777777</v>
      </c>
      <c r="R2765" s="84" t="str">
        <f t="shared" si="9"/>
        <v>1783412532163104882</v>
      </c>
      <c r="S2765" s="84"/>
      <c r="T2765" s="48" t="s">
        <v>67</v>
      </c>
    </row>
    <row r="2766" ht="22.5" customHeight="1">
      <c r="A2766" s="41" t="s">
        <v>34</v>
      </c>
      <c r="B2766" s="44">
        <v>46210.0</v>
      </c>
      <c r="C2766" s="46" t="s">
        <v>1192</v>
      </c>
      <c r="D2766" s="48" t="s">
        <v>3926</v>
      </c>
      <c r="E2766" s="51">
        <v>2.02600000001293E14</v>
      </c>
      <c r="F2766" s="53" t="s">
        <v>124</v>
      </c>
      <c r="G2766" s="108">
        <f t="array" ref="G2766">IF(F2766&lt;&gt;"",INDEX(tb_MainDatabase[Barcode],MATCH(F2766,tb_MainDatabase[Link],0)),"")</f>
        <v>8857128012166</v>
      </c>
      <c r="H2766" s="62" t="str">
        <f t="array" ref="H2766">IF(F2766&lt;&gt;"",INDEX(tb_MainDatabase[Grand],MATCH(F2766,tb_MainDatabase[Link],0)),"")</f>
        <v>EDP</v>
      </c>
      <c r="I2766" s="62" t="str">
        <f t="array" ref="I2766">IF(F2766&lt;&gt;"",INDEX(tb_MainDatabase[Size],MATCH(F2766,tb_MainDatabase[Link],0)),"")</f>
        <v>10 ml.</v>
      </c>
      <c r="J2766" s="65">
        <v>1.0</v>
      </c>
      <c r="K2766" s="57">
        <f t="array" ref="K2766">IF(F2766&lt;&gt;"",INDEX(tb_MainDatabase[ราคา],MATCH(F2766,tb_MainDatabase[Link],0)),"")*J2766</f>
        <v>450</v>
      </c>
      <c r="L2766" s="65">
        <v>50.0</v>
      </c>
      <c r="M2766" s="57">
        <f t="shared" si="2"/>
        <v>400</v>
      </c>
      <c r="N2766" s="75">
        <f t="shared" si="8"/>
        <v>800</v>
      </c>
      <c r="O2766" s="77" t="s">
        <v>370</v>
      </c>
      <c r="P2766" s="78">
        <v>46210.0</v>
      </c>
      <c r="Q2766" s="80">
        <v>0.7361111111111112</v>
      </c>
      <c r="R2766" s="84" t="str">
        <f t="shared" si="9"/>
        <v>1783420780537552124</v>
      </c>
      <c r="S2766" s="84"/>
      <c r="T2766" s="48" t="s">
        <v>61</v>
      </c>
    </row>
    <row r="2767" ht="22.5" customHeight="1">
      <c r="A2767" s="41" t="s">
        <v>34</v>
      </c>
      <c r="B2767" s="44">
        <v>46210.0</v>
      </c>
      <c r="C2767" s="46" t="s">
        <v>1192</v>
      </c>
      <c r="D2767" s="48" t="s">
        <v>3926</v>
      </c>
      <c r="E2767" s="51">
        <v>2.02600000001293E14</v>
      </c>
      <c r="F2767" s="53" t="s">
        <v>141</v>
      </c>
      <c r="G2767" s="57">
        <f t="array" ref="G2767">IF(F2767&lt;&gt;"",INDEX(tb_MainDatabase[Barcode],MATCH(F2767,tb_MainDatabase[Link],0)),"")</f>
        <v>8857128012037</v>
      </c>
      <c r="H2767" s="62" t="str">
        <f t="array" ref="H2767">IF(F2767&lt;&gt;"",INDEX(tb_MainDatabase[Grand],MATCH(F2767,tb_MainDatabase[Link],0)),"")</f>
        <v>EDP</v>
      </c>
      <c r="I2767" s="62" t="str">
        <f t="array" ref="I2767">IF(F2767&lt;&gt;"",INDEX(tb_MainDatabase[Size],MATCH(F2767,tb_MainDatabase[Link],0)),"")</f>
        <v>10 ml.</v>
      </c>
      <c r="J2767" s="65">
        <v>1.0</v>
      </c>
      <c r="K2767" s="57">
        <f t="array" ref="K2767">IF(F2767&lt;&gt;"",INDEX(tb_MainDatabase[ราคา],MATCH(F2767,tb_MainDatabase[Link],0)),"")*J2767</f>
        <v>450</v>
      </c>
      <c r="L2767" s="65">
        <v>50.0</v>
      </c>
      <c r="M2767" s="57">
        <f t="shared" si="2"/>
        <v>400</v>
      </c>
      <c r="N2767" s="75">
        <f t="shared" si="8"/>
        <v>0</v>
      </c>
      <c r="O2767" s="77"/>
      <c r="P2767" s="107"/>
      <c r="Q2767" s="80"/>
      <c r="R2767" s="84">
        <f t="shared" si="9"/>
        <v>0</v>
      </c>
      <c r="S2767" s="84"/>
      <c r="T2767" s="84"/>
    </row>
    <row r="2768" ht="22.5" customHeight="1">
      <c r="A2768" s="41" t="s">
        <v>34</v>
      </c>
      <c r="B2768" s="44">
        <v>46210.0</v>
      </c>
      <c r="C2768" s="46" t="s">
        <v>1192</v>
      </c>
      <c r="D2768" s="48" t="s">
        <v>3927</v>
      </c>
      <c r="E2768" s="51">
        <v>2.02600000001294E14</v>
      </c>
      <c r="F2768" s="53" t="s">
        <v>120</v>
      </c>
      <c r="G2768" s="108">
        <f t="array" ref="G2768">IF(F2768&lt;&gt;"",INDEX(tb_MainDatabase[Barcode],MATCH(F2768,tb_MainDatabase[Link],0)),"")</f>
        <v>8857128012160</v>
      </c>
      <c r="H2768" s="62" t="str">
        <f t="array" ref="H2768">IF(F2768&lt;&gt;"",INDEX(tb_MainDatabase[Grand],MATCH(F2768,tb_MainDatabase[Link],0)),"")</f>
        <v>EDP</v>
      </c>
      <c r="I2768" s="62" t="str">
        <f t="array" ref="I2768">IF(F2768&lt;&gt;"",INDEX(tb_MainDatabase[Size],MATCH(F2768,tb_MainDatabase[Link],0)),"")</f>
        <v>10 ml.</v>
      </c>
      <c r="J2768" s="65">
        <v>1.0</v>
      </c>
      <c r="K2768" s="57">
        <f t="array" ref="K2768">IF(F2768&lt;&gt;"",INDEX(tb_MainDatabase[ราคา],MATCH(F2768,tb_MainDatabase[Link],0)),"")*J2768</f>
        <v>450</v>
      </c>
      <c r="L2768" s="65">
        <v>50.0</v>
      </c>
      <c r="M2768" s="57">
        <f t="shared" si="2"/>
        <v>400</v>
      </c>
      <c r="N2768" s="75">
        <f t="shared" si="8"/>
        <v>400</v>
      </c>
      <c r="O2768" s="77" t="s">
        <v>60</v>
      </c>
      <c r="P2768" s="78">
        <v>46210.0</v>
      </c>
      <c r="Q2768" s="80">
        <v>0.8486111111111111</v>
      </c>
      <c r="R2768" s="84" t="str">
        <f t="shared" si="9"/>
        <v>1783430539356996918</v>
      </c>
      <c r="S2768" s="84"/>
      <c r="T2768" s="48" t="s">
        <v>61</v>
      </c>
    </row>
    <row r="2769" ht="22.5" customHeight="1">
      <c r="A2769" s="41" t="s">
        <v>34</v>
      </c>
      <c r="B2769" s="44">
        <v>46210.0</v>
      </c>
      <c r="C2769" s="46" t="s">
        <v>1192</v>
      </c>
      <c r="D2769" s="48" t="s">
        <v>3928</v>
      </c>
      <c r="E2769" s="51">
        <v>2.02600000001295E14</v>
      </c>
      <c r="F2769" s="53" t="s">
        <v>210</v>
      </c>
      <c r="G2769" s="57">
        <f t="array" ref="G2769">IF(F2769&lt;&gt;"",INDEX(tb_MainDatabase[Barcode],MATCH(F2769,tb_MainDatabase[Link],0)),"")</f>
        <v>8857128012101</v>
      </c>
      <c r="H2769" s="62" t="str">
        <f t="array" ref="H2769">IF(F2769&lt;&gt;"",INDEX(tb_MainDatabase[Grand],MATCH(F2769,tb_MainDatabase[Link],0)),"")</f>
        <v>EDP+</v>
      </c>
      <c r="I2769" s="62" t="str">
        <f t="array" ref="I2769">IF(F2769&lt;&gt;"",INDEX(tb_MainDatabase[Size],MATCH(F2769,tb_MainDatabase[Link],0)),"")</f>
        <v>10 ml.</v>
      </c>
      <c r="J2769" s="65">
        <v>1.0</v>
      </c>
      <c r="K2769" s="57">
        <f t="array" ref="K2769">IF(F2769&lt;&gt;"",INDEX(tb_MainDatabase[ราคา],MATCH(F2769,tb_MainDatabase[Link],0)),"")*J2769</f>
        <v>650</v>
      </c>
      <c r="L2769" s="65">
        <v>50.0</v>
      </c>
      <c r="M2769" s="57">
        <f t="shared" si="2"/>
        <v>600</v>
      </c>
      <c r="N2769" s="75">
        <f t="shared" si="8"/>
        <v>2000</v>
      </c>
      <c r="O2769" s="77" t="s">
        <v>370</v>
      </c>
      <c r="P2769" s="78">
        <v>46210.0</v>
      </c>
      <c r="Q2769" s="80">
        <v>0.8875</v>
      </c>
      <c r="R2769" s="84" t="str">
        <f t="shared" si="9"/>
        <v>1783433881259848669</v>
      </c>
      <c r="S2769" s="84"/>
      <c r="T2769" s="48" t="s">
        <v>67</v>
      </c>
    </row>
    <row r="2770" ht="22.5" customHeight="1">
      <c r="A2770" s="41" t="s">
        <v>34</v>
      </c>
      <c r="B2770" s="44">
        <v>46210.0</v>
      </c>
      <c r="C2770" s="46" t="s">
        <v>1192</v>
      </c>
      <c r="D2770" s="48" t="s">
        <v>3928</v>
      </c>
      <c r="E2770" s="51">
        <v>2.02600000001295E14</v>
      </c>
      <c r="F2770" s="53" t="s">
        <v>110</v>
      </c>
      <c r="G2770" s="57">
        <f t="array" ref="G2770">IF(F2770&lt;&gt;"",INDEX(tb_MainDatabase[Barcode],MATCH(F2770,tb_MainDatabase[Link],0)),"")</f>
        <v>8857128012110</v>
      </c>
      <c r="H2770" s="62" t="str">
        <f t="array" ref="H2770">IF(F2770&lt;&gt;"",INDEX(tb_MainDatabase[Grand],MATCH(F2770,tb_MainDatabase[Link],0)),"")</f>
        <v>EDP+</v>
      </c>
      <c r="I2770" s="62" t="str">
        <f t="array" ref="I2770">IF(F2770&lt;&gt;"",INDEX(tb_MainDatabase[Size],MATCH(F2770,tb_MainDatabase[Link],0)),"")</f>
        <v>10 ml.</v>
      </c>
      <c r="J2770" s="65">
        <v>1.0</v>
      </c>
      <c r="K2770" s="57">
        <f t="array" ref="K2770">IF(F2770&lt;&gt;"",INDEX(tb_MainDatabase[ราคา],MATCH(F2770,tb_MainDatabase[Link],0)),"")*J2770</f>
        <v>650</v>
      </c>
      <c r="L2770" s="65">
        <v>50.0</v>
      </c>
      <c r="M2770" s="57">
        <f t="shared" si="2"/>
        <v>600</v>
      </c>
      <c r="N2770" s="75">
        <f t="shared" si="8"/>
        <v>0</v>
      </c>
      <c r="O2770" s="77"/>
      <c r="P2770" s="107"/>
      <c r="Q2770" s="80"/>
      <c r="R2770" s="84">
        <f t="shared" si="9"/>
        <v>0</v>
      </c>
      <c r="S2770" s="84"/>
      <c r="T2770" s="84"/>
    </row>
    <row r="2771" ht="22.5" customHeight="1">
      <c r="A2771" s="41" t="s">
        <v>34</v>
      </c>
      <c r="B2771" s="44">
        <v>46210.0</v>
      </c>
      <c r="C2771" s="46" t="s">
        <v>1192</v>
      </c>
      <c r="D2771" s="48" t="s">
        <v>3928</v>
      </c>
      <c r="E2771" s="51">
        <v>2.02600000001295E14</v>
      </c>
      <c r="F2771" s="53" t="s">
        <v>170</v>
      </c>
      <c r="G2771" s="57">
        <f t="array" ref="G2771">IF(F2771&lt;&gt;"",INDEX(tb_MainDatabase[Barcode],MATCH(F2771,tb_MainDatabase[Link],0)),"")</f>
        <v>8857128012103</v>
      </c>
      <c r="H2771" s="62" t="str">
        <f t="array" ref="H2771">IF(F2771&lt;&gt;"",INDEX(tb_MainDatabase[Grand],MATCH(F2771,tb_MainDatabase[Link],0)),"")</f>
        <v>PARFUM</v>
      </c>
      <c r="I2771" s="62" t="str">
        <f t="array" ref="I2771">IF(F2771&lt;&gt;"",INDEX(tb_MainDatabase[Size],MATCH(F2771,tb_MainDatabase[Link],0)),"")</f>
        <v>10 ml.</v>
      </c>
      <c r="J2771" s="65">
        <v>1.0</v>
      </c>
      <c r="K2771" s="57">
        <f t="array" ref="K2771">IF(F2771&lt;&gt;"",INDEX(tb_MainDatabase[ราคา],MATCH(F2771,tb_MainDatabase[Link],0)),"")*J2771</f>
        <v>850</v>
      </c>
      <c r="L2771" s="65">
        <v>50.0</v>
      </c>
      <c r="M2771" s="57">
        <f t="shared" si="2"/>
        <v>800</v>
      </c>
      <c r="N2771" s="75">
        <f t="shared" si="8"/>
        <v>0</v>
      </c>
      <c r="O2771" s="77"/>
      <c r="P2771" s="107"/>
      <c r="Q2771" s="80"/>
      <c r="R2771" s="84">
        <f t="shared" si="9"/>
        <v>0</v>
      </c>
      <c r="S2771" s="84"/>
      <c r="T2771" s="84"/>
    </row>
    <row r="2772" ht="22.5" customHeight="1">
      <c r="A2772" s="41" t="s">
        <v>34</v>
      </c>
      <c r="B2772" s="44">
        <v>46211.0</v>
      </c>
      <c r="C2772" s="46" t="s">
        <v>1192</v>
      </c>
      <c r="D2772" s="48" t="s">
        <v>3929</v>
      </c>
      <c r="E2772" s="51">
        <v>2.02600000001296E14</v>
      </c>
      <c r="F2772" s="53" t="s">
        <v>1785</v>
      </c>
      <c r="G2772" s="57">
        <f t="array" ref="G2772">IF(F2772&lt;&gt;"",INDEX(tb_MainDatabase[Barcode],MATCH(F2772,tb_MainDatabase[Link],0)),"")</f>
        <v>8857128012146</v>
      </c>
      <c r="H2772" s="62" t="str">
        <f t="array" ref="H2772">IF(F2772&lt;&gt;"",INDEX(tb_MainDatabase[Grand],MATCH(F2772,tb_MainDatabase[Link],0)),"")</f>
        <v>EDP</v>
      </c>
      <c r="I2772" s="62" t="str">
        <f t="array" ref="I2772">IF(F2772&lt;&gt;"",INDEX(tb_MainDatabase[Size],MATCH(F2772,tb_MainDatabase[Link],0)),"")</f>
        <v>10 ml.</v>
      </c>
      <c r="J2772" s="65">
        <v>1.0</v>
      </c>
      <c r="K2772" s="57">
        <f t="array" ref="K2772">IF(F2772&lt;&gt;"",INDEX(tb_MainDatabase[ราคา],MATCH(F2772,tb_MainDatabase[Link],0)),"")*J2772</f>
        <v>450</v>
      </c>
      <c r="L2772" s="65">
        <v>50.0</v>
      </c>
      <c r="M2772" s="57">
        <f t="shared" si="2"/>
        <v>400</v>
      </c>
      <c r="N2772" s="75">
        <f t="shared" si="8"/>
        <v>400</v>
      </c>
      <c r="O2772" s="77" t="s">
        <v>133</v>
      </c>
      <c r="P2772" s="78">
        <v>46211.0</v>
      </c>
      <c r="Q2772" s="80">
        <v>0.5006944444444444</v>
      </c>
      <c r="R2772" s="84" t="str">
        <f t="shared" si="9"/>
        <v>1783486866381220143</v>
      </c>
      <c r="S2772" s="84"/>
      <c r="T2772" s="48" t="s">
        <v>67</v>
      </c>
    </row>
    <row r="2773" ht="22.5" customHeight="1">
      <c r="A2773" s="41" t="s">
        <v>34</v>
      </c>
      <c r="B2773" s="44">
        <v>46211.0</v>
      </c>
      <c r="C2773" s="46" t="s">
        <v>1192</v>
      </c>
      <c r="D2773" s="48" t="s">
        <v>3930</v>
      </c>
      <c r="E2773" s="51">
        <v>2.02600000001297E14</v>
      </c>
      <c r="F2773" s="53" t="s">
        <v>1785</v>
      </c>
      <c r="G2773" s="57">
        <f t="array" ref="G2773">IF(F2773&lt;&gt;"",INDEX(tb_MainDatabase[Barcode],MATCH(F2773,tb_MainDatabase[Link],0)),"")</f>
        <v>8857128012146</v>
      </c>
      <c r="H2773" s="62" t="str">
        <f t="array" ref="H2773">IF(F2773&lt;&gt;"",INDEX(tb_MainDatabase[Grand],MATCH(F2773,tb_MainDatabase[Link],0)),"")</f>
        <v>EDP</v>
      </c>
      <c r="I2773" s="62" t="str">
        <f t="array" ref="I2773">IF(F2773&lt;&gt;"",INDEX(tb_MainDatabase[Size],MATCH(F2773,tb_MainDatabase[Link],0)),"")</f>
        <v>10 ml.</v>
      </c>
      <c r="J2773" s="65">
        <v>1.0</v>
      </c>
      <c r="K2773" s="57">
        <f t="array" ref="K2773">IF(F2773&lt;&gt;"",INDEX(tb_MainDatabase[ราคา],MATCH(F2773,tb_MainDatabase[Link],0)),"")*J2773</f>
        <v>450</v>
      </c>
      <c r="L2773" s="65">
        <v>50.0</v>
      </c>
      <c r="M2773" s="57">
        <f t="shared" si="2"/>
        <v>400</v>
      </c>
      <c r="N2773" s="75">
        <f t="shared" si="8"/>
        <v>400</v>
      </c>
      <c r="O2773" s="77" t="s">
        <v>133</v>
      </c>
      <c r="P2773" s="78">
        <v>46211.0</v>
      </c>
      <c r="Q2773" s="80">
        <v>0.5180555555555556</v>
      </c>
      <c r="R2773" s="84" t="str">
        <f t="shared" si="9"/>
        <v>1783488392270132976</v>
      </c>
      <c r="S2773" s="84"/>
      <c r="T2773" s="48" t="s">
        <v>67</v>
      </c>
    </row>
    <row r="2774" ht="22.5" customHeight="1">
      <c r="A2774" s="41" t="s">
        <v>34</v>
      </c>
      <c r="B2774" s="44">
        <v>46211.0</v>
      </c>
      <c r="C2774" s="46" t="s">
        <v>1192</v>
      </c>
      <c r="D2774" s="48" t="s">
        <v>3931</v>
      </c>
      <c r="E2774" s="51">
        <v>2.02600000001298E14</v>
      </c>
      <c r="F2774" s="53" t="s">
        <v>264</v>
      </c>
      <c r="G2774" s="57">
        <f t="array" ref="G2774">IF(F2774&lt;&gt;"",INDEX(tb_MainDatabase[Barcode],MATCH(F2774,tb_MainDatabase[Link],0)),"")</f>
        <v>8857128011874</v>
      </c>
      <c r="H2774" s="62" t="str">
        <f t="array" ref="H2774">IF(F2774&lt;&gt;"",INDEX(tb_MainDatabase[Grand],MATCH(F2774,tb_MainDatabase[Link],0)),"")</f>
        <v>EDP</v>
      </c>
      <c r="I2774" s="62" t="str">
        <f t="array" ref="I2774">IF(F2774&lt;&gt;"",INDEX(tb_MainDatabase[Size],MATCH(F2774,tb_MainDatabase[Link],0)),"")</f>
        <v>30 ml.</v>
      </c>
      <c r="J2774" s="65">
        <v>1.0</v>
      </c>
      <c r="K2774" s="57">
        <f t="array" ref="K2774">IF(F2774&lt;&gt;"",INDEX(tb_MainDatabase[ราคา],MATCH(F2774,tb_MainDatabase[Link],0)),"")*J2774</f>
        <v>1290</v>
      </c>
      <c r="L2774" s="65">
        <v>100.0</v>
      </c>
      <c r="M2774" s="57">
        <f t="shared" si="2"/>
        <v>1190</v>
      </c>
      <c r="N2774" s="75">
        <f t="shared" si="8"/>
        <v>1190</v>
      </c>
      <c r="O2774" s="77" t="s">
        <v>133</v>
      </c>
      <c r="P2774" s="78">
        <v>46211.0</v>
      </c>
      <c r="Q2774" s="80">
        <v>0.5666666666666667</v>
      </c>
      <c r="R2774" s="84" t="str">
        <f t="shared" si="9"/>
        <v>1783492585570787091</v>
      </c>
      <c r="S2774" s="84"/>
      <c r="T2774" s="48" t="s">
        <v>61</v>
      </c>
    </row>
    <row r="2775" ht="22.5" customHeight="1">
      <c r="A2775" s="41" t="s">
        <v>34</v>
      </c>
      <c r="B2775" s="44">
        <v>46211.0</v>
      </c>
      <c r="C2775" s="46" t="s">
        <v>1192</v>
      </c>
      <c r="D2775" s="48" t="s">
        <v>3932</v>
      </c>
      <c r="E2775" s="51">
        <v>2.02600000001299E14</v>
      </c>
      <c r="F2775" s="53" t="s">
        <v>146</v>
      </c>
      <c r="G2775" s="57">
        <f t="array" ref="G2775">IF(F2775&lt;&gt;"",INDEX(tb_MainDatabase[Barcode],MATCH(F2775,tb_MainDatabase[Link],0)),"")</f>
        <v>8857128012026</v>
      </c>
      <c r="H2775" s="62" t="str">
        <f t="array" ref="H2775">IF(F2775&lt;&gt;"",INDEX(tb_MainDatabase[Grand],MATCH(F2775,tb_MainDatabase[Link],0)),"")</f>
        <v>EDP</v>
      </c>
      <c r="I2775" s="62" t="str">
        <f t="array" ref="I2775">IF(F2775&lt;&gt;"",INDEX(tb_MainDatabase[Size],MATCH(F2775,tb_MainDatabase[Link],0)),"")</f>
        <v>10 ml.</v>
      </c>
      <c r="J2775" s="65">
        <v>1.0</v>
      </c>
      <c r="K2775" s="57">
        <f t="array" ref="K2775">IF(F2775&lt;&gt;"",INDEX(tb_MainDatabase[ราคา],MATCH(F2775,tb_MainDatabase[Link],0)),"")*J2775</f>
        <v>450</v>
      </c>
      <c r="L2775" s="65">
        <v>50.0</v>
      </c>
      <c r="M2775" s="57">
        <f t="shared" si="2"/>
        <v>400</v>
      </c>
      <c r="N2775" s="75">
        <f t="shared" si="8"/>
        <v>400</v>
      </c>
      <c r="O2775" s="77" t="s">
        <v>370</v>
      </c>
      <c r="P2775" s="78">
        <v>46211.0</v>
      </c>
      <c r="Q2775" s="80">
        <v>0.5736111111111111</v>
      </c>
      <c r="R2775" s="84" t="str">
        <f t="shared" si="9"/>
        <v>1783493137574197456</v>
      </c>
      <c r="S2775" s="84"/>
      <c r="T2775" s="48" t="s">
        <v>67</v>
      </c>
    </row>
    <row r="2776" ht="22.5" customHeight="1">
      <c r="A2776" s="41" t="s">
        <v>34</v>
      </c>
      <c r="B2776" s="44">
        <v>46211.0</v>
      </c>
      <c r="C2776" s="46" t="s">
        <v>1192</v>
      </c>
      <c r="D2776" s="48" t="s">
        <v>3933</v>
      </c>
      <c r="E2776" s="51">
        <v>2.026000000013E14</v>
      </c>
      <c r="F2776" s="53" t="s">
        <v>94</v>
      </c>
      <c r="G2776" s="57">
        <f t="array" ref="G2776">IF(F2776&lt;&gt;"",INDEX(tb_MainDatabase[Barcode],MATCH(F2776,tb_MainDatabase[Link],0)),"")</f>
        <v>8857128012039</v>
      </c>
      <c r="H2776" s="62" t="str">
        <f t="array" ref="H2776">IF(F2776&lt;&gt;"",INDEX(tb_MainDatabase[Grand],MATCH(F2776,tb_MainDatabase[Link],0)),"")</f>
        <v>EDP</v>
      </c>
      <c r="I2776" s="62" t="str">
        <f t="array" ref="I2776">IF(F2776&lt;&gt;"",INDEX(tb_MainDatabase[Size],MATCH(F2776,tb_MainDatabase[Link],0)),"")</f>
        <v>10 ml.</v>
      </c>
      <c r="J2776" s="65">
        <v>1.0</v>
      </c>
      <c r="K2776" s="57">
        <f t="array" ref="K2776">IF(F2776&lt;&gt;"",INDEX(tb_MainDatabase[ราคา],MATCH(F2776,tb_MainDatabase[Link],0)),"")*J2776</f>
        <v>450</v>
      </c>
      <c r="L2776" s="65">
        <v>50.0</v>
      </c>
      <c r="M2776" s="57">
        <f t="shared" si="2"/>
        <v>400</v>
      </c>
      <c r="N2776" s="75">
        <f t="shared" si="8"/>
        <v>400</v>
      </c>
      <c r="O2776" s="77" t="s">
        <v>370</v>
      </c>
      <c r="P2776" s="78">
        <v>46211.0</v>
      </c>
      <c r="Q2776" s="80">
        <v>0.5791666666666667</v>
      </c>
      <c r="R2776" s="84" t="str">
        <f t="shared" si="9"/>
        <v>1783493648201282495</v>
      </c>
      <c r="S2776" s="84"/>
      <c r="T2776" s="48" t="s">
        <v>67</v>
      </c>
    </row>
    <row r="2777" ht="22.5" customHeight="1">
      <c r="A2777" s="41" t="s">
        <v>34</v>
      </c>
      <c r="B2777" s="44">
        <v>46211.0</v>
      </c>
      <c r="C2777" s="46" t="s">
        <v>1192</v>
      </c>
      <c r="D2777" s="48" t="s">
        <v>3934</v>
      </c>
      <c r="E2777" s="51">
        <v>2.02600000001301E14</v>
      </c>
      <c r="F2777" s="53" t="s">
        <v>282</v>
      </c>
      <c r="G2777" s="108">
        <f t="array" ref="G2777">IF(F2777&lt;&gt;"",INDEX(tb_MainDatabase[Barcode],MATCH(F2777,tb_MainDatabase[Link],0)),"")</f>
        <v>8857128012165</v>
      </c>
      <c r="H2777" s="62" t="str">
        <f t="array" ref="H2777">IF(F2777&lt;&gt;"",INDEX(tb_MainDatabase[Grand],MATCH(F2777,tb_MainDatabase[Link],0)),"")</f>
        <v>EDP</v>
      </c>
      <c r="I2777" s="62" t="str">
        <f t="array" ref="I2777">IF(F2777&lt;&gt;"",INDEX(tb_MainDatabase[Size],MATCH(F2777,tb_MainDatabase[Link],0)),"")</f>
        <v>30 ml.</v>
      </c>
      <c r="J2777" s="65">
        <v>1.0</v>
      </c>
      <c r="K2777" s="57">
        <f t="array" ref="K2777">IF(F2777&lt;&gt;"",INDEX(tb_MainDatabase[ราคา],MATCH(F2777,tb_MainDatabase[Link],0)),"")*J2777</f>
        <v>1290</v>
      </c>
      <c r="L2777" s="65">
        <v>100.0</v>
      </c>
      <c r="M2777" s="57">
        <f t="shared" si="2"/>
        <v>1190</v>
      </c>
      <c r="N2777" s="75">
        <f t="shared" si="8"/>
        <v>1190</v>
      </c>
      <c r="O2777" s="77" t="s">
        <v>370</v>
      </c>
      <c r="P2777" s="78">
        <v>46211.0</v>
      </c>
      <c r="Q2777" s="80">
        <v>0.5888888888888889</v>
      </c>
      <c r="R2777" s="84" t="str">
        <f t="shared" si="9"/>
        <v>1783494403004420121</v>
      </c>
      <c r="S2777" s="84"/>
      <c r="T2777" s="48" t="s">
        <v>67</v>
      </c>
    </row>
    <row r="2778" ht="22.5" customHeight="1">
      <c r="A2778" s="41" t="s">
        <v>34</v>
      </c>
      <c r="B2778" s="44">
        <v>46211.0</v>
      </c>
      <c r="C2778" s="46" t="s">
        <v>1192</v>
      </c>
      <c r="D2778" s="48" t="s">
        <v>3935</v>
      </c>
      <c r="E2778" s="51">
        <v>2.02600000001302E14</v>
      </c>
      <c r="F2778" s="53" t="s">
        <v>517</v>
      </c>
      <c r="G2778" s="57">
        <f t="array" ref="G2778">IF(F2778&lt;&gt;"",INDEX(tb_MainDatabase[Barcode],MATCH(F2778,tb_MainDatabase[Link],0)),"")</f>
        <v>8857128012058</v>
      </c>
      <c r="H2778" s="62" t="str">
        <f t="array" ref="H2778">IF(F2778&lt;&gt;"",INDEX(tb_MainDatabase[Grand],MATCH(F2778,tb_MainDatabase[Link],0)),"")</f>
        <v>EDP</v>
      </c>
      <c r="I2778" s="62" t="str">
        <f t="array" ref="I2778">IF(F2778&lt;&gt;"",INDEX(tb_MainDatabase[Size],MATCH(F2778,tb_MainDatabase[Link],0)),"")</f>
        <v>10 ml.</v>
      </c>
      <c r="J2778" s="65">
        <v>1.0</v>
      </c>
      <c r="K2778" s="57">
        <f t="array" ref="K2778">IF(F2778&lt;&gt;"",INDEX(tb_MainDatabase[ราคา],MATCH(F2778,tb_MainDatabase[Link],0)),"")*J2778</f>
        <v>450</v>
      </c>
      <c r="L2778" s="65">
        <v>50.0</v>
      </c>
      <c r="M2778" s="57">
        <f t="shared" si="2"/>
        <v>400</v>
      </c>
      <c r="N2778" s="75">
        <f t="shared" si="8"/>
        <v>400</v>
      </c>
      <c r="O2778" s="77" t="s">
        <v>133</v>
      </c>
      <c r="P2778" s="78">
        <v>46211.0</v>
      </c>
      <c r="Q2778" s="80">
        <v>0.6673611111111111</v>
      </c>
      <c r="R2778" s="84" t="str">
        <f t="shared" si="9"/>
        <v>1783501290025297332</v>
      </c>
      <c r="S2778" s="84"/>
      <c r="T2778" s="48" t="s">
        <v>67</v>
      </c>
    </row>
    <row r="2779" ht="22.5" customHeight="1">
      <c r="A2779" s="41" t="s">
        <v>34</v>
      </c>
      <c r="B2779" s="44">
        <v>46211.0</v>
      </c>
      <c r="C2779" s="46" t="s">
        <v>1192</v>
      </c>
      <c r="D2779" s="48" t="s">
        <v>3936</v>
      </c>
      <c r="E2779" s="51">
        <v>2.02600000001303E14</v>
      </c>
      <c r="F2779" s="53" t="s">
        <v>1781</v>
      </c>
      <c r="G2779" s="108">
        <f t="array" ref="G2779">IF(F2779&lt;&gt;"",INDEX(tb_MainDatabase[Barcode],MATCH(F2779,tb_MainDatabase[Link],0)),"")</f>
        <v>8857128012153</v>
      </c>
      <c r="H2779" s="62" t="str">
        <f t="array" ref="H2779">IF(F2779&lt;&gt;"",INDEX(tb_MainDatabase[Grand],MATCH(F2779,tb_MainDatabase[Link],0)),"")</f>
        <v>EDP</v>
      </c>
      <c r="I2779" s="62" t="str">
        <f t="array" ref="I2779">IF(F2779&lt;&gt;"",INDEX(tb_MainDatabase[Size],MATCH(F2779,tb_MainDatabase[Link],0)),"")</f>
        <v>30 ml.</v>
      </c>
      <c r="J2779" s="65">
        <v>1.0</v>
      </c>
      <c r="K2779" s="57">
        <f t="array" ref="K2779">IF(F2779&lt;&gt;"",INDEX(tb_MainDatabase[ราคา],MATCH(F2779,tb_MainDatabase[Link],0)),"")*J2779</f>
        <v>1290</v>
      </c>
      <c r="L2779" s="65">
        <v>100.0</v>
      </c>
      <c r="M2779" s="57">
        <f t="shared" si="2"/>
        <v>1190</v>
      </c>
      <c r="N2779" s="75">
        <f t="shared" si="8"/>
        <v>1190</v>
      </c>
      <c r="O2779" s="77" t="s">
        <v>370</v>
      </c>
      <c r="P2779" s="78">
        <v>46211.0</v>
      </c>
      <c r="Q2779" s="80">
        <v>0.7256944444444444</v>
      </c>
      <c r="R2779" s="84" t="str">
        <f t="shared" si="9"/>
        <v>1783506306752958256</v>
      </c>
      <c r="S2779" s="84"/>
      <c r="T2779" s="48" t="s">
        <v>67</v>
      </c>
    </row>
    <row r="2780" ht="22.5" customHeight="1">
      <c r="A2780" s="41" t="s">
        <v>34</v>
      </c>
      <c r="B2780" s="44">
        <v>46211.0</v>
      </c>
      <c r="C2780" s="46" t="s">
        <v>1192</v>
      </c>
      <c r="D2780" s="48" t="s">
        <v>3937</v>
      </c>
      <c r="E2780" s="51">
        <v>2.02600000001304E14</v>
      </c>
      <c r="F2780" s="53" t="s">
        <v>224</v>
      </c>
      <c r="G2780" s="57">
        <f t="array" ref="G2780">IF(F2780&lt;&gt;"",INDEX(tb_MainDatabase[Barcode],MATCH(F2780,tb_MainDatabase[Link],0)),"")</f>
        <v>8857128012053</v>
      </c>
      <c r="H2780" s="62" t="str">
        <f t="array" ref="H2780">IF(F2780&lt;&gt;"",INDEX(tb_MainDatabase[Grand],MATCH(F2780,tb_MainDatabase[Link],0)),"")</f>
        <v>EDP</v>
      </c>
      <c r="I2780" s="62" t="str">
        <f t="array" ref="I2780">IF(F2780&lt;&gt;"",INDEX(tb_MainDatabase[Size],MATCH(F2780,tb_MainDatabase[Link],0)),"")</f>
        <v>10 ml.</v>
      </c>
      <c r="J2780" s="65">
        <v>1.0</v>
      </c>
      <c r="K2780" s="57">
        <f t="array" ref="K2780">IF(F2780&lt;&gt;"",INDEX(tb_MainDatabase[ราคา],MATCH(F2780,tb_MainDatabase[Link],0)),"")*J2780</f>
        <v>450</v>
      </c>
      <c r="L2780" s="65">
        <v>50.0</v>
      </c>
      <c r="M2780" s="57">
        <f t="shared" si="2"/>
        <v>400</v>
      </c>
      <c r="N2780" s="75">
        <f t="shared" si="8"/>
        <v>400</v>
      </c>
      <c r="O2780" s="77" t="s">
        <v>60</v>
      </c>
      <c r="P2780" s="78">
        <v>46211.0</v>
      </c>
      <c r="Q2780" s="80">
        <v>0.7861111111111111</v>
      </c>
      <c r="R2780" s="84" t="str">
        <f t="shared" si="9"/>
        <v>1783511552975457119</v>
      </c>
      <c r="S2780" s="84"/>
      <c r="T2780" s="48" t="s">
        <v>67</v>
      </c>
    </row>
    <row r="2781" ht="22.5" customHeight="1">
      <c r="A2781" s="41" t="s">
        <v>34</v>
      </c>
      <c r="B2781" s="44">
        <v>46212.0</v>
      </c>
      <c r="C2781" s="46" t="s">
        <v>1192</v>
      </c>
      <c r="D2781" s="48" t="s">
        <v>3938</v>
      </c>
      <c r="E2781" s="51">
        <v>2.02600000001305E14</v>
      </c>
      <c r="F2781" s="53" t="s">
        <v>94</v>
      </c>
      <c r="G2781" s="57">
        <f t="array" ref="G2781">IF(F2781&lt;&gt;"",INDEX(tb_MainDatabase[Barcode],MATCH(F2781,tb_MainDatabase[Link],0)),"")</f>
        <v>8857128012039</v>
      </c>
      <c r="H2781" s="62" t="str">
        <f t="array" ref="H2781">IF(F2781&lt;&gt;"",INDEX(tb_MainDatabase[Grand],MATCH(F2781,tb_MainDatabase[Link],0)),"")</f>
        <v>EDP</v>
      </c>
      <c r="I2781" s="62" t="str">
        <f t="array" ref="I2781">IF(F2781&lt;&gt;"",INDEX(tb_MainDatabase[Size],MATCH(F2781,tb_MainDatabase[Link],0)),"")</f>
        <v>10 ml.</v>
      </c>
      <c r="J2781" s="65">
        <v>1.0</v>
      </c>
      <c r="K2781" s="57">
        <f t="array" ref="K2781">IF(F2781&lt;&gt;"",INDEX(tb_MainDatabase[ราคา],MATCH(F2781,tb_MainDatabase[Link],0)),"")*J2781</f>
        <v>450</v>
      </c>
      <c r="L2781" s="65">
        <v>50.0</v>
      </c>
      <c r="M2781" s="57">
        <f t="shared" si="2"/>
        <v>400</v>
      </c>
      <c r="N2781" s="75">
        <f t="shared" si="8"/>
        <v>400</v>
      </c>
      <c r="O2781" s="77" t="s">
        <v>370</v>
      </c>
      <c r="P2781" s="78">
        <v>46212.0</v>
      </c>
      <c r="Q2781" s="80">
        <v>0.56875</v>
      </c>
      <c r="R2781" s="84" t="str">
        <f t="shared" si="9"/>
        <v>1783579187128201507</v>
      </c>
      <c r="S2781" s="84"/>
      <c r="T2781" s="48" t="s">
        <v>61</v>
      </c>
    </row>
    <row r="2782" ht="22.5" customHeight="1">
      <c r="A2782" s="41" t="s">
        <v>34</v>
      </c>
      <c r="B2782" s="44">
        <v>46212.0</v>
      </c>
      <c r="C2782" s="46" t="s">
        <v>1192</v>
      </c>
      <c r="D2782" s="48" t="s">
        <v>3939</v>
      </c>
      <c r="E2782" s="51">
        <v>2.02600000001306E14</v>
      </c>
      <c r="F2782" s="53" t="s">
        <v>309</v>
      </c>
      <c r="G2782" s="57">
        <f t="array" ref="G2782">IF(F2782&lt;&gt;"",INDEX(tb_MainDatabase[Barcode],MATCH(F2782,tb_MainDatabase[Link],0)),"")</f>
        <v>8857128012007</v>
      </c>
      <c r="H2782" s="62" t="str">
        <f t="array" ref="H2782">IF(F2782&lt;&gt;"",INDEX(tb_MainDatabase[Grand],MATCH(F2782,tb_MainDatabase[Link],0)),"")</f>
        <v>EDP+</v>
      </c>
      <c r="I2782" s="62" t="str">
        <f t="array" ref="I2782">IF(F2782&lt;&gt;"",INDEX(tb_MainDatabase[Size],MATCH(F2782,tb_MainDatabase[Link],0)),"")</f>
        <v>30 ml.</v>
      </c>
      <c r="J2782" s="65">
        <v>1.0</v>
      </c>
      <c r="K2782" s="57">
        <f t="array" ref="K2782">IF(F2782&lt;&gt;"",INDEX(tb_MainDatabase[ราคา],MATCH(F2782,tb_MainDatabase[Link],0)),"")*J2782</f>
        <v>1890</v>
      </c>
      <c r="L2782" s="65">
        <v>189.5</v>
      </c>
      <c r="M2782" s="57">
        <f t="shared" si="2"/>
        <v>1700.5</v>
      </c>
      <c r="N2782" s="75">
        <f t="shared" si="8"/>
        <v>4831</v>
      </c>
      <c r="O2782" s="77" t="s">
        <v>133</v>
      </c>
      <c r="P2782" s="78">
        <v>46212.0</v>
      </c>
      <c r="Q2782" s="80">
        <v>0.6347222222222222</v>
      </c>
      <c r="R2782" s="84" t="str">
        <f t="shared" si="9"/>
        <v>1783583784111446771</v>
      </c>
      <c r="S2782" s="84"/>
      <c r="T2782" s="48" t="s">
        <v>67</v>
      </c>
    </row>
    <row r="2783" ht="22.5" customHeight="1">
      <c r="A2783" s="41" t="s">
        <v>34</v>
      </c>
      <c r="B2783" s="44">
        <v>46212.0</v>
      </c>
      <c r="C2783" s="46" t="s">
        <v>1192</v>
      </c>
      <c r="D2783" s="48" t="s">
        <v>3939</v>
      </c>
      <c r="E2783" s="51">
        <v>2.02600000001306E14</v>
      </c>
      <c r="F2783" s="53" t="s">
        <v>581</v>
      </c>
      <c r="G2783" s="108">
        <f t="array" ref="G2783">IF(F2783&lt;&gt;"",INDEX(tb_MainDatabase[Barcode],MATCH(F2783,tb_MainDatabase[Link],0)),"")</f>
        <v>8857128012162</v>
      </c>
      <c r="H2783" s="62" t="str">
        <f t="array" ref="H2783">IF(F2783&lt;&gt;"",INDEX(tb_MainDatabase[Grand],MATCH(F2783,tb_MainDatabase[Link],0)),"")</f>
        <v>EDP</v>
      </c>
      <c r="I2783" s="62" t="str">
        <f t="array" ref="I2783">IF(F2783&lt;&gt;"",INDEX(tb_MainDatabase[Size],MATCH(F2783,tb_MainDatabase[Link],0)),"")</f>
        <v>30 ml.</v>
      </c>
      <c r="J2783" s="65">
        <v>1.0</v>
      </c>
      <c r="K2783" s="57">
        <f t="array" ref="K2783">IF(F2783&lt;&gt;"",INDEX(tb_MainDatabase[ราคา],MATCH(F2783,tb_MainDatabase[Link],0)),"")*J2783</f>
        <v>1290</v>
      </c>
      <c r="L2783" s="65">
        <v>159.5</v>
      </c>
      <c r="M2783" s="57">
        <f t="shared" si="2"/>
        <v>1130.5</v>
      </c>
      <c r="N2783" s="75">
        <f t="shared" si="8"/>
        <v>0</v>
      </c>
      <c r="O2783" s="77"/>
      <c r="P2783" s="107"/>
      <c r="Q2783" s="80"/>
      <c r="R2783" s="84">
        <f t="shared" si="9"/>
        <v>0</v>
      </c>
      <c r="S2783" s="84"/>
      <c r="T2783" s="84"/>
    </row>
    <row r="2784" ht="22.5" customHeight="1">
      <c r="A2784" s="41" t="s">
        <v>34</v>
      </c>
      <c r="B2784" s="44">
        <v>46212.0</v>
      </c>
      <c r="C2784" s="46" t="s">
        <v>1192</v>
      </c>
      <c r="D2784" s="48" t="s">
        <v>3939</v>
      </c>
      <c r="E2784" s="51">
        <v>2.02600000001306E14</v>
      </c>
      <c r="F2784" s="53" t="s">
        <v>224</v>
      </c>
      <c r="G2784" s="57">
        <f t="array" ref="G2784">IF(F2784&lt;&gt;"",INDEX(tb_MainDatabase[Barcode],MATCH(F2784,tb_MainDatabase[Link],0)),"")</f>
        <v>8857128012053</v>
      </c>
      <c r="H2784" s="62" t="str">
        <f t="array" ref="H2784">IF(F2784&lt;&gt;"",INDEX(tb_MainDatabase[Grand],MATCH(F2784,tb_MainDatabase[Link],0)),"")</f>
        <v>EDP</v>
      </c>
      <c r="I2784" s="62" t="str">
        <f t="array" ref="I2784">IF(F2784&lt;&gt;"",INDEX(tb_MainDatabase[Size],MATCH(F2784,tb_MainDatabase[Link],0)),"")</f>
        <v>10 ml.</v>
      </c>
      <c r="J2784" s="65">
        <v>2.0</v>
      </c>
      <c r="K2784" s="57">
        <f t="array" ref="K2784">IF(F2784&lt;&gt;"",INDEX(tb_MainDatabase[ราคา],MATCH(F2784,tb_MainDatabase[Link],0)),"")*J2784</f>
        <v>900</v>
      </c>
      <c r="L2784" s="65">
        <v>50.0</v>
      </c>
      <c r="M2784" s="57">
        <f t="shared" si="2"/>
        <v>800</v>
      </c>
      <c r="N2784" s="75">
        <f t="shared" si="8"/>
        <v>0</v>
      </c>
      <c r="O2784" s="77"/>
      <c r="P2784" s="107"/>
      <c r="Q2784" s="80"/>
      <c r="R2784" s="84">
        <f t="shared" si="9"/>
        <v>0</v>
      </c>
      <c r="S2784" s="84"/>
      <c r="T2784" s="84"/>
    </row>
    <row r="2785" ht="22.5" customHeight="1">
      <c r="A2785" s="41" t="s">
        <v>34</v>
      </c>
      <c r="B2785" s="44">
        <v>46212.0</v>
      </c>
      <c r="C2785" s="46" t="s">
        <v>1192</v>
      </c>
      <c r="D2785" s="48" t="s">
        <v>3939</v>
      </c>
      <c r="E2785" s="51">
        <v>2.02600000001306E14</v>
      </c>
      <c r="F2785" s="53" t="s">
        <v>252</v>
      </c>
      <c r="G2785" s="57">
        <f t="array" ref="G2785">IF(F2785&lt;&gt;"",INDEX(tb_MainDatabase[Barcode],MATCH(F2785,tb_MainDatabase[Link],0)),"")</f>
        <v>8857128012035</v>
      </c>
      <c r="H2785" s="62" t="str">
        <f t="array" ref="H2785">IF(F2785&lt;&gt;"",INDEX(tb_MainDatabase[Grand],MATCH(F2785,tb_MainDatabase[Link],0)),"")</f>
        <v>EDP</v>
      </c>
      <c r="I2785" s="62" t="str">
        <f t="array" ref="I2785">IF(F2785&lt;&gt;"",INDEX(tb_MainDatabase[Size],MATCH(F2785,tb_MainDatabase[Link],0)),"")</f>
        <v>10 ml.</v>
      </c>
      <c r="J2785" s="65">
        <v>2.0</v>
      </c>
      <c r="K2785" s="57">
        <f t="array" ref="K2785">IF(F2785&lt;&gt;"",INDEX(tb_MainDatabase[ราคา],MATCH(F2785,tb_MainDatabase[Link],0)),"")*J2785</f>
        <v>900</v>
      </c>
      <c r="L2785" s="65">
        <v>50.0</v>
      </c>
      <c r="M2785" s="57">
        <f t="shared" si="2"/>
        <v>800</v>
      </c>
      <c r="N2785" s="75">
        <f t="shared" si="8"/>
        <v>0</v>
      </c>
      <c r="O2785" s="77"/>
      <c r="P2785" s="107"/>
      <c r="Q2785" s="80"/>
      <c r="R2785" s="84">
        <f t="shared" si="9"/>
        <v>0</v>
      </c>
      <c r="S2785" s="84"/>
      <c r="T2785" s="84"/>
    </row>
    <row r="2786" ht="22.5" customHeight="1">
      <c r="A2786" s="41" t="s">
        <v>34</v>
      </c>
      <c r="B2786" s="44">
        <v>46212.0</v>
      </c>
      <c r="C2786" s="46" t="s">
        <v>1192</v>
      </c>
      <c r="D2786" s="48" t="s">
        <v>3939</v>
      </c>
      <c r="E2786" s="51">
        <v>2.02600000001306E14</v>
      </c>
      <c r="F2786" s="53" t="s">
        <v>141</v>
      </c>
      <c r="G2786" s="57">
        <f t="array" ref="G2786">IF(F2786&lt;&gt;"",INDEX(tb_MainDatabase[Barcode],MATCH(F2786,tb_MainDatabase[Link],0)),"")</f>
        <v>8857128012037</v>
      </c>
      <c r="H2786" s="62" t="str">
        <f t="array" ref="H2786">IF(F2786&lt;&gt;"",INDEX(tb_MainDatabase[Grand],MATCH(F2786,tb_MainDatabase[Link],0)),"")</f>
        <v>EDP</v>
      </c>
      <c r="I2786" s="62" t="str">
        <f t="array" ref="I2786">IF(F2786&lt;&gt;"",INDEX(tb_MainDatabase[Size],MATCH(F2786,tb_MainDatabase[Link],0)),"")</f>
        <v>10 ml.</v>
      </c>
      <c r="J2786" s="65">
        <v>1.0</v>
      </c>
      <c r="K2786" s="57">
        <f t="array" ref="K2786">IF(F2786&lt;&gt;"",INDEX(tb_MainDatabase[ราคา],MATCH(F2786,tb_MainDatabase[Link],0)),"")*J2786</f>
        <v>450</v>
      </c>
      <c r="L2786" s="65">
        <v>50.0</v>
      </c>
      <c r="M2786" s="57">
        <f t="shared" si="2"/>
        <v>400</v>
      </c>
      <c r="N2786" s="75">
        <f t="shared" si="8"/>
        <v>0</v>
      </c>
      <c r="O2786" s="77"/>
      <c r="P2786" s="107"/>
      <c r="Q2786" s="80"/>
      <c r="R2786" s="84">
        <f t="shared" si="9"/>
        <v>0</v>
      </c>
      <c r="S2786" s="84"/>
      <c r="T2786" s="84"/>
    </row>
    <row r="2787" ht="22.5" customHeight="1">
      <c r="A2787" s="41" t="s">
        <v>34</v>
      </c>
      <c r="B2787" s="44">
        <v>46212.0</v>
      </c>
      <c r="C2787" s="46" t="s">
        <v>1192</v>
      </c>
      <c r="D2787" s="48" t="s">
        <v>3940</v>
      </c>
      <c r="E2787" s="51">
        <v>2.02600000001307E14</v>
      </c>
      <c r="F2787" s="53" t="s">
        <v>81</v>
      </c>
      <c r="G2787" s="57">
        <f t="array" ref="G2787">IF(F2787&lt;&gt;"",INDEX(tb_MainDatabase[Barcode],MATCH(F2787,tb_MainDatabase[Link],0)),"")</f>
        <v>8857128011119</v>
      </c>
      <c r="H2787" s="62" t="str">
        <f t="array" ref="H2787">IF(F2787&lt;&gt;"",INDEX(tb_MainDatabase[Grand],MATCH(F2787,tb_MainDatabase[Link],0)),"")</f>
        <v>EDP</v>
      </c>
      <c r="I2787" s="62" t="str">
        <f t="array" ref="I2787">IF(F2787&lt;&gt;"",INDEX(tb_MainDatabase[Size],MATCH(F2787,tb_MainDatabase[Link],0)),"")</f>
        <v>50 ml.</v>
      </c>
      <c r="J2787" s="65">
        <v>1.0</v>
      </c>
      <c r="K2787" s="57">
        <f t="array" ref="K2787">IF(F2787&lt;&gt;"",INDEX(tb_MainDatabase[ราคา],MATCH(F2787,tb_MainDatabase[Link],0)),"")*J2787</f>
        <v>1890</v>
      </c>
      <c r="L2787" s="65">
        <v>200.0</v>
      </c>
      <c r="M2787" s="57">
        <f t="shared" si="2"/>
        <v>1690</v>
      </c>
      <c r="N2787" s="75">
        <f t="shared" si="8"/>
        <v>3380</v>
      </c>
      <c r="O2787" s="77" t="s">
        <v>370</v>
      </c>
      <c r="P2787" s="78">
        <v>46212.0</v>
      </c>
      <c r="Q2787" s="80">
        <v>0.6756944444444445</v>
      </c>
      <c r="R2787" s="84" t="str">
        <f t="shared" si="9"/>
        <v>1783588399574507503</v>
      </c>
      <c r="S2787" s="84"/>
      <c r="T2787" s="48" t="s">
        <v>67</v>
      </c>
    </row>
    <row r="2788" ht="22.5" customHeight="1">
      <c r="A2788" s="41" t="s">
        <v>34</v>
      </c>
      <c r="B2788" s="44">
        <v>46212.0</v>
      </c>
      <c r="C2788" s="46" t="s">
        <v>1192</v>
      </c>
      <c r="D2788" s="48" t="s">
        <v>3940</v>
      </c>
      <c r="E2788" s="51">
        <v>2.02600000001307E14</v>
      </c>
      <c r="F2788" s="53" t="s">
        <v>3813</v>
      </c>
      <c r="G2788" s="108">
        <f t="array" ref="G2788">IF(F2788&lt;&gt;"",INDEX(tb_MainDatabase[Barcode],MATCH(F2788,tb_MainDatabase[Link],0)),"")</f>
        <v>8857128011799</v>
      </c>
      <c r="H2788" s="62" t="str">
        <f t="array" ref="H2788">IF(F2788&lt;&gt;"",INDEX(tb_MainDatabase[Grand],MATCH(F2788,tb_MainDatabase[Link],0)),"")</f>
        <v>EDP</v>
      </c>
      <c r="I2788" s="62" t="str">
        <f t="array" ref="I2788">IF(F2788&lt;&gt;"",INDEX(tb_MainDatabase[Size],MATCH(F2788,tb_MainDatabase[Link],0)),"")</f>
        <v>50 ml.</v>
      </c>
      <c r="J2788" s="65">
        <v>1.0</v>
      </c>
      <c r="K2788" s="57">
        <f t="array" ref="K2788">IF(F2788&lt;&gt;"",INDEX(tb_MainDatabase[ราคา],MATCH(F2788,tb_MainDatabase[Link],0)),"")*J2788</f>
        <v>1890</v>
      </c>
      <c r="L2788" s="65">
        <v>200.0</v>
      </c>
      <c r="M2788" s="57">
        <f t="shared" si="2"/>
        <v>1690</v>
      </c>
      <c r="N2788" s="75">
        <f t="shared" si="8"/>
        <v>0</v>
      </c>
      <c r="O2788" s="77"/>
      <c r="P2788" s="107"/>
      <c r="Q2788" s="80"/>
      <c r="R2788" s="84">
        <f t="shared" si="9"/>
        <v>0</v>
      </c>
      <c r="S2788" s="84"/>
      <c r="T2788" s="84"/>
    </row>
    <row r="2789" ht="22.5" customHeight="1">
      <c r="A2789" s="41" t="s">
        <v>34</v>
      </c>
      <c r="B2789" s="44">
        <v>46212.0</v>
      </c>
      <c r="C2789" s="46" t="s">
        <v>1192</v>
      </c>
      <c r="D2789" s="48" t="s">
        <v>3941</v>
      </c>
      <c r="E2789" s="51">
        <v>2.02600000001308E14</v>
      </c>
      <c r="F2789" s="53" t="s">
        <v>93</v>
      </c>
      <c r="G2789" s="57">
        <f t="array" ref="G2789">IF(F2789&lt;&gt;"",INDEX(tb_MainDatabase[Barcode],MATCH(F2789,tb_MainDatabase[Link],0)),"")</f>
        <v>8857128011171</v>
      </c>
      <c r="H2789" s="62" t="str">
        <f t="array" ref="H2789">IF(F2789&lt;&gt;"",INDEX(tb_MainDatabase[Grand],MATCH(F2789,tb_MainDatabase[Link],0)),"")</f>
        <v>EDP</v>
      </c>
      <c r="I2789" s="62" t="str">
        <f t="array" ref="I2789">IF(F2789&lt;&gt;"",INDEX(tb_MainDatabase[Size],MATCH(F2789,tb_MainDatabase[Link],0)),"")</f>
        <v>50 ml.</v>
      </c>
      <c r="J2789" s="65">
        <v>1.0</v>
      </c>
      <c r="K2789" s="57">
        <f t="array" ref="K2789">IF(F2789&lt;&gt;"",INDEX(tb_MainDatabase[ราคา],MATCH(F2789,tb_MainDatabase[Link],0)),"")*J2789</f>
        <v>1890</v>
      </c>
      <c r="L2789" s="65">
        <v>200.0</v>
      </c>
      <c r="M2789" s="57">
        <f t="shared" si="2"/>
        <v>1690</v>
      </c>
      <c r="N2789" s="75">
        <f t="shared" si="8"/>
        <v>1690</v>
      </c>
      <c r="O2789" s="77" t="s">
        <v>370</v>
      </c>
      <c r="P2789" s="78">
        <v>46212.0</v>
      </c>
      <c r="Q2789" s="80">
        <v>0.6777777777777778</v>
      </c>
      <c r="R2789" s="84" t="str">
        <f t="shared" si="9"/>
        <v>1783588558203854293</v>
      </c>
      <c r="S2789" s="84"/>
      <c r="T2789" s="48" t="s">
        <v>67</v>
      </c>
    </row>
    <row r="2790" ht="22.5" customHeight="1">
      <c r="A2790" s="41" t="s">
        <v>34</v>
      </c>
      <c r="B2790" s="44">
        <v>46213.0</v>
      </c>
      <c r="C2790" s="46" t="s">
        <v>1192</v>
      </c>
      <c r="D2790" s="48" t="s">
        <v>3942</v>
      </c>
      <c r="E2790" s="51">
        <v>2.02600000001309E14</v>
      </c>
      <c r="F2790" s="53" t="s">
        <v>848</v>
      </c>
      <c r="G2790" s="57">
        <f t="array" ref="G2790">IF(F2790&lt;&gt;"",INDEX(tb_MainDatabase[Barcode],MATCH(F2790,tb_MainDatabase[Link],0)),"")</f>
        <v>8857128012064</v>
      </c>
      <c r="H2790" s="62" t="str">
        <f t="array" ref="H2790">IF(F2790&lt;&gt;"",INDEX(tb_MainDatabase[Grand],MATCH(F2790,tb_MainDatabase[Link],0)),"")</f>
        <v>EDP</v>
      </c>
      <c r="I2790" s="62" t="str">
        <f t="array" ref="I2790">IF(F2790&lt;&gt;"",INDEX(tb_MainDatabase[Size],MATCH(F2790,tb_MainDatabase[Link],0)),"")</f>
        <v>30 ml.</v>
      </c>
      <c r="J2790" s="65">
        <v>1.0</v>
      </c>
      <c r="K2790" s="57">
        <f t="array" ref="K2790">IF(F2790&lt;&gt;"",INDEX(tb_MainDatabase[ราคา],MATCH(F2790,tb_MainDatabase[Link],0)),"")*J2790</f>
        <v>1290</v>
      </c>
      <c r="L2790" s="65">
        <v>100.0</v>
      </c>
      <c r="M2790" s="57">
        <f t="shared" si="2"/>
        <v>1190</v>
      </c>
      <c r="N2790" s="75">
        <f t="shared" si="8"/>
        <v>1190</v>
      </c>
      <c r="O2790" s="77" t="s">
        <v>370</v>
      </c>
      <c r="P2790" s="78">
        <v>46213.0</v>
      </c>
      <c r="Q2790" s="80">
        <v>0.5104166666666666</v>
      </c>
      <c r="R2790" s="84" t="str">
        <f t="shared" si="9"/>
        <v>1783660491650673368</v>
      </c>
      <c r="S2790" s="84"/>
      <c r="T2790" s="48" t="s">
        <v>67</v>
      </c>
    </row>
    <row r="2791" ht="22.5" customHeight="1">
      <c r="A2791" s="41" t="s">
        <v>34</v>
      </c>
      <c r="B2791" s="44">
        <v>46213.0</v>
      </c>
      <c r="C2791" s="46" t="s">
        <v>1192</v>
      </c>
      <c r="D2791" s="48" t="s">
        <v>3943</v>
      </c>
      <c r="E2791" s="51">
        <v>2.0260000000131E14</v>
      </c>
      <c r="F2791" s="53" t="s">
        <v>98</v>
      </c>
      <c r="G2791" s="57">
        <f t="array" ref="G2791">IF(F2791&lt;&gt;"",INDEX(tb_MainDatabase[Barcode],MATCH(F2791,tb_MainDatabase[Link],0)),"")</f>
        <v>8857128012027</v>
      </c>
      <c r="H2791" s="62" t="str">
        <f t="array" ref="H2791">IF(F2791&lt;&gt;"",INDEX(tb_MainDatabase[Grand],MATCH(F2791,tb_MainDatabase[Link],0)),"")</f>
        <v>EDP</v>
      </c>
      <c r="I2791" s="62" t="str">
        <f t="array" ref="I2791">IF(F2791&lt;&gt;"",INDEX(tb_MainDatabase[Size],MATCH(F2791,tb_MainDatabase[Link],0)),"")</f>
        <v>10 ml.</v>
      </c>
      <c r="J2791" s="65">
        <v>1.0</v>
      </c>
      <c r="K2791" s="57">
        <f t="array" ref="K2791">IF(F2791&lt;&gt;"",INDEX(tb_MainDatabase[ราคา],MATCH(F2791,tb_MainDatabase[Link],0)),"")*J2791</f>
        <v>450</v>
      </c>
      <c r="L2791" s="65">
        <v>50.0</v>
      </c>
      <c r="M2791" s="57">
        <f t="shared" si="2"/>
        <v>400</v>
      </c>
      <c r="N2791" s="75">
        <f t="shared" si="8"/>
        <v>400</v>
      </c>
      <c r="O2791" s="77" t="s">
        <v>370</v>
      </c>
      <c r="P2791" s="78">
        <v>46213.0</v>
      </c>
      <c r="Q2791" s="80">
        <v>0.5909722222222222</v>
      </c>
      <c r="R2791" s="84" t="str">
        <f t="shared" si="9"/>
        <v>1783667477391297544</v>
      </c>
      <c r="S2791" s="84"/>
      <c r="T2791" s="48" t="s">
        <v>67</v>
      </c>
    </row>
    <row r="2792" ht="22.5" customHeight="1">
      <c r="A2792" s="41" t="s">
        <v>34</v>
      </c>
      <c r="B2792" s="44">
        <v>46213.0</v>
      </c>
      <c r="C2792" s="46" t="s">
        <v>1192</v>
      </c>
      <c r="D2792" s="48" t="s">
        <v>3944</v>
      </c>
      <c r="E2792" s="51">
        <v>2.02600000001311E14</v>
      </c>
      <c r="F2792" s="53" t="s">
        <v>77</v>
      </c>
      <c r="G2792" s="57">
        <f t="array" ref="G2792">IF(F2792&lt;&gt;"",INDEX(tb_MainDatabase[Barcode],MATCH(F2792,tb_MainDatabase[Link],0)),"")</f>
        <v>8857128012030</v>
      </c>
      <c r="H2792" s="62" t="str">
        <f t="array" ref="H2792">IF(F2792&lt;&gt;"",INDEX(tb_MainDatabase[Grand],MATCH(F2792,tb_MainDatabase[Link],0)),"")</f>
        <v>EDP</v>
      </c>
      <c r="I2792" s="62" t="str">
        <f t="array" ref="I2792">IF(F2792&lt;&gt;"",INDEX(tb_MainDatabase[Size],MATCH(F2792,tb_MainDatabase[Link],0)),"")</f>
        <v>10 ml.</v>
      </c>
      <c r="J2792" s="65">
        <v>1.0</v>
      </c>
      <c r="K2792" s="57">
        <f t="array" ref="K2792">IF(F2792&lt;&gt;"",INDEX(tb_MainDatabase[ราคา],MATCH(F2792,tb_MainDatabase[Link],0)),"")*J2792</f>
        <v>450</v>
      </c>
      <c r="L2792" s="65">
        <v>50.0</v>
      </c>
      <c r="M2792" s="57">
        <f t="shared" si="2"/>
        <v>400</v>
      </c>
      <c r="N2792" s="75">
        <f t="shared" si="8"/>
        <v>400</v>
      </c>
      <c r="O2792" s="77" t="s">
        <v>133</v>
      </c>
      <c r="P2792" s="78">
        <v>46213.0</v>
      </c>
      <c r="Q2792" s="80">
        <v>0.6388888888888888</v>
      </c>
      <c r="R2792" s="84" t="str">
        <f t="shared" si="9"/>
        <v>1783671601066437776</v>
      </c>
      <c r="S2792" s="84"/>
      <c r="T2792" s="48" t="s">
        <v>67</v>
      </c>
    </row>
    <row r="2793" ht="22.5" customHeight="1">
      <c r="A2793" s="41" t="s">
        <v>34</v>
      </c>
      <c r="B2793" s="44">
        <v>46213.0</v>
      </c>
      <c r="C2793" s="46" t="s">
        <v>1192</v>
      </c>
      <c r="D2793" s="48" t="s">
        <v>3945</v>
      </c>
      <c r="E2793" s="51">
        <v>2.02600000001312E14</v>
      </c>
      <c r="F2793" s="53" t="s">
        <v>77</v>
      </c>
      <c r="G2793" s="57">
        <f t="array" ref="G2793">IF(F2793&lt;&gt;"",INDEX(tb_MainDatabase[Barcode],MATCH(F2793,tb_MainDatabase[Link],0)),"")</f>
        <v>8857128012030</v>
      </c>
      <c r="H2793" s="62" t="str">
        <f t="array" ref="H2793">IF(F2793&lt;&gt;"",INDEX(tb_MainDatabase[Grand],MATCH(F2793,tb_MainDatabase[Link],0)),"")</f>
        <v>EDP</v>
      </c>
      <c r="I2793" s="62" t="str">
        <f t="array" ref="I2793">IF(F2793&lt;&gt;"",INDEX(tb_MainDatabase[Size],MATCH(F2793,tb_MainDatabase[Link],0)),"")</f>
        <v>10 ml.</v>
      </c>
      <c r="J2793" s="65">
        <v>1.0</v>
      </c>
      <c r="K2793" s="57">
        <f t="array" ref="K2793">IF(F2793&lt;&gt;"",INDEX(tb_MainDatabase[ราคา],MATCH(F2793,tb_MainDatabase[Link],0)),"")*J2793</f>
        <v>450</v>
      </c>
      <c r="L2793" s="65">
        <v>50.0</v>
      </c>
      <c r="M2793" s="57">
        <f t="shared" si="2"/>
        <v>400</v>
      </c>
      <c r="N2793" s="75">
        <f t="shared" si="8"/>
        <v>400</v>
      </c>
      <c r="O2793" s="77" t="s">
        <v>370</v>
      </c>
      <c r="P2793" s="78">
        <v>46213.0</v>
      </c>
      <c r="Q2793" s="80">
        <v>0.65625</v>
      </c>
      <c r="R2793" s="84" t="str">
        <f t="shared" si="9"/>
        <v>1783673133473211696</v>
      </c>
      <c r="S2793" s="84"/>
      <c r="T2793" s="48" t="s">
        <v>67</v>
      </c>
    </row>
    <row r="2794" ht="22.5" customHeight="1">
      <c r="A2794" s="41" t="s">
        <v>34</v>
      </c>
      <c r="B2794" s="44">
        <v>46213.0</v>
      </c>
      <c r="C2794" s="46" t="s">
        <v>1192</v>
      </c>
      <c r="D2794" s="48" t="s">
        <v>3946</v>
      </c>
      <c r="E2794" s="51">
        <v>2.02600000001313E14</v>
      </c>
      <c r="F2794" s="53" t="s">
        <v>3638</v>
      </c>
      <c r="G2794" s="57">
        <f t="array" ref="G2794">IF(F2794&lt;&gt;"",INDEX(tb_MainDatabase[Barcode],MATCH(F2794,tb_MainDatabase[Link],0)),"")</f>
        <v>8857128012079</v>
      </c>
      <c r="H2794" s="62" t="str">
        <f t="array" ref="H2794">IF(F2794&lt;&gt;"",INDEX(tb_MainDatabase[Grand],MATCH(F2794,tb_MainDatabase[Link],0)),"")</f>
        <v>EDP</v>
      </c>
      <c r="I2794" s="62" t="str">
        <f t="array" ref="I2794">IF(F2794&lt;&gt;"",INDEX(tb_MainDatabase[Size],MATCH(F2794,tb_MainDatabase[Link],0)),"")</f>
        <v>10 ml.</v>
      </c>
      <c r="J2794" s="65">
        <v>1.0</v>
      </c>
      <c r="K2794" s="57">
        <f t="array" ref="K2794">IF(F2794&lt;&gt;"",INDEX(tb_MainDatabase[ราคา],MATCH(F2794,tb_MainDatabase[Link],0)),"")*J2794</f>
        <v>450</v>
      </c>
      <c r="L2794" s="65">
        <v>50.0</v>
      </c>
      <c r="M2794" s="57">
        <f t="shared" si="2"/>
        <v>400</v>
      </c>
      <c r="N2794" s="75">
        <f t="shared" si="8"/>
        <v>400</v>
      </c>
      <c r="O2794" s="77" t="s">
        <v>1040</v>
      </c>
      <c r="P2794" s="78">
        <v>46213.0</v>
      </c>
      <c r="Q2794" s="80">
        <v>0.6729166666666667</v>
      </c>
      <c r="R2794" s="84" t="str">
        <f t="shared" si="9"/>
        <v>1783674527318852025</v>
      </c>
      <c r="S2794" s="84"/>
      <c r="T2794" s="48" t="s">
        <v>67</v>
      </c>
    </row>
    <row r="2795" ht="22.5" customHeight="1">
      <c r="A2795" s="41" t="s">
        <v>34</v>
      </c>
      <c r="B2795" s="44">
        <v>46213.0</v>
      </c>
      <c r="C2795" s="46" t="s">
        <v>1192</v>
      </c>
      <c r="D2795" s="48" t="s">
        <v>3947</v>
      </c>
      <c r="E2795" s="51">
        <v>2.02600000001314E14</v>
      </c>
      <c r="F2795" s="53" t="s">
        <v>98</v>
      </c>
      <c r="G2795" s="57">
        <f t="array" ref="G2795">IF(F2795&lt;&gt;"",INDEX(tb_MainDatabase[Barcode],MATCH(F2795,tb_MainDatabase[Link],0)),"")</f>
        <v>8857128012027</v>
      </c>
      <c r="H2795" s="62" t="str">
        <f t="array" ref="H2795">IF(F2795&lt;&gt;"",INDEX(tb_MainDatabase[Grand],MATCH(F2795,tb_MainDatabase[Link],0)),"")</f>
        <v>EDP</v>
      </c>
      <c r="I2795" s="62" t="str">
        <f t="array" ref="I2795">IF(F2795&lt;&gt;"",INDEX(tb_MainDatabase[Size],MATCH(F2795,tb_MainDatabase[Link],0)),"")</f>
        <v>10 ml.</v>
      </c>
      <c r="J2795" s="65">
        <v>1.0</v>
      </c>
      <c r="K2795" s="57">
        <f t="array" ref="K2795">IF(F2795&lt;&gt;"",INDEX(tb_MainDatabase[ราคา],MATCH(F2795,tb_MainDatabase[Link],0)),"")*J2795</f>
        <v>450</v>
      </c>
      <c r="L2795" s="65">
        <v>50.0</v>
      </c>
      <c r="M2795" s="57">
        <f t="shared" si="2"/>
        <v>400</v>
      </c>
      <c r="N2795" s="75">
        <f t="shared" si="8"/>
        <v>400</v>
      </c>
      <c r="O2795" s="77" t="s">
        <v>133</v>
      </c>
      <c r="P2795" s="78">
        <v>46213.0</v>
      </c>
      <c r="Q2795" s="80">
        <v>0.7263888888888889</v>
      </c>
      <c r="R2795" s="84" t="str">
        <f t="shared" si="9"/>
        <v>1783679150443844969</v>
      </c>
      <c r="S2795" s="84"/>
      <c r="T2795" s="48" t="s">
        <v>67</v>
      </c>
    </row>
    <row r="2796" ht="22.5" customHeight="1">
      <c r="A2796" s="41" t="s">
        <v>34</v>
      </c>
      <c r="B2796" s="44">
        <v>46213.0</v>
      </c>
      <c r="C2796" s="46" t="s">
        <v>1192</v>
      </c>
      <c r="D2796" s="48" t="s">
        <v>3948</v>
      </c>
      <c r="E2796" s="51">
        <v>2.02600000001315E14</v>
      </c>
      <c r="F2796" s="53" t="s">
        <v>3949</v>
      </c>
      <c r="G2796" s="57">
        <f t="array" ref="G2796">IF(F2796&lt;&gt;"",INDEX(tb_MainDatabase[Barcode],MATCH(F2796,tb_MainDatabase[Link],0)),"")</f>
        <v>8857128012096</v>
      </c>
      <c r="H2796" s="62" t="str">
        <f t="array" ref="H2796">IF(F2796&lt;&gt;"",INDEX(tb_MainDatabase[Grand],MATCH(F2796,tb_MainDatabase[Link],0)),"")</f>
        <v>EDP</v>
      </c>
      <c r="I2796" s="62" t="str">
        <f t="array" ref="I2796">IF(F2796&lt;&gt;"",INDEX(tb_MainDatabase[Size],MATCH(F2796,tb_MainDatabase[Link],0)),"")</f>
        <v>10 ml.</v>
      </c>
      <c r="J2796" s="65">
        <v>1.0</v>
      </c>
      <c r="K2796" s="57">
        <f t="array" ref="K2796">IF(F2796&lt;&gt;"",INDEX(tb_MainDatabase[ราคา],MATCH(F2796,tb_MainDatabase[Link],0)),"")*J2796</f>
        <v>450</v>
      </c>
      <c r="L2796" s="65">
        <v>50.0</v>
      </c>
      <c r="M2796" s="57">
        <f t="shared" si="2"/>
        <v>400</v>
      </c>
      <c r="N2796" s="75">
        <f t="shared" si="8"/>
        <v>400</v>
      </c>
      <c r="O2796" s="77" t="s">
        <v>60</v>
      </c>
      <c r="P2796" s="78">
        <v>46213.0</v>
      </c>
      <c r="Q2796" s="80">
        <v>0.7291666666666666</v>
      </c>
      <c r="R2796" s="84" t="str">
        <f t="shared" si="9"/>
        <v>1783679419171577145</v>
      </c>
      <c r="S2796" s="84"/>
      <c r="T2796" s="48" t="s">
        <v>61</v>
      </c>
    </row>
    <row r="2797" ht="22.5" customHeight="1">
      <c r="A2797" s="41" t="s">
        <v>34</v>
      </c>
      <c r="B2797" s="44">
        <v>46213.0</v>
      </c>
      <c r="C2797" s="46" t="s">
        <v>1192</v>
      </c>
      <c r="D2797" s="48" t="s">
        <v>3950</v>
      </c>
      <c r="E2797" s="51">
        <v>2.02600000001316E14</v>
      </c>
      <c r="F2797" s="53" t="s">
        <v>77</v>
      </c>
      <c r="G2797" s="57">
        <f t="array" ref="G2797">IF(F2797&lt;&gt;"",INDEX(tb_MainDatabase[Barcode],MATCH(F2797,tb_MainDatabase[Link],0)),"")</f>
        <v>8857128012030</v>
      </c>
      <c r="H2797" s="62" t="str">
        <f t="array" ref="H2797">IF(F2797&lt;&gt;"",INDEX(tb_MainDatabase[Grand],MATCH(F2797,tb_MainDatabase[Link],0)),"")</f>
        <v>EDP</v>
      </c>
      <c r="I2797" s="62" t="str">
        <f t="array" ref="I2797">IF(F2797&lt;&gt;"",INDEX(tb_MainDatabase[Size],MATCH(F2797,tb_MainDatabase[Link],0)),"")</f>
        <v>10 ml.</v>
      </c>
      <c r="J2797" s="65">
        <v>1.0</v>
      </c>
      <c r="K2797" s="57">
        <f t="array" ref="K2797">IF(F2797&lt;&gt;"",INDEX(tb_MainDatabase[ราคา],MATCH(F2797,tb_MainDatabase[Link],0)),"")*J2797</f>
        <v>450</v>
      </c>
      <c r="L2797" s="65">
        <v>50.0</v>
      </c>
      <c r="M2797" s="57">
        <f t="shared" si="2"/>
        <v>400</v>
      </c>
      <c r="N2797" s="75">
        <f t="shared" si="8"/>
        <v>1200</v>
      </c>
      <c r="O2797" s="77" t="s">
        <v>60</v>
      </c>
      <c r="P2797" s="78">
        <v>46213.0</v>
      </c>
      <c r="Q2797" s="80">
        <v>0.8027777777777778</v>
      </c>
      <c r="R2797" s="84" t="str">
        <f t="shared" si="9"/>
        <v>1783685764037543088</v>
      </c>
      <c r="S2797" s="84"/>
      <c r="T2797" s="48" t="s">
        <v>61</v>
      </c>
    </row>
    <row r="2798" ht="22.5" customHeight="1">
      <c r="A2798" s="41" t="s">
        <v>34</v>
      </c>
      <c r="B2798" s="44">
        <v>46213.0</v>
      </c>
      <c r="C2798" s="46" t="s">
        <v>1192</v>
      </c>
      <c r="D2798" s="48" t="s">
        <v>3950</v>
      </c>
      <c r="E2798" s="51">
        <v>2.02600000001316E14</v>
      </c>
      <c r="F2798" s="53" t="s">
        <v>94</v>
      </c>
      <c r="G2798" s="57">
        <f t="array" ref="G2798">IF(F2798&lt;&gt;"",INDEX(tb_MainDatabase[Barcode],MATCH(F2798,tb_MainDatabase[Link],0)),"")</f>
        <v>8857128012039</v>
      </c>
      <c r="H2798" s="62" t="str">
        <f t="array" ref="H2798">IF(F2798&lt;&gt;"",INDEX(tb_MainDatabase[Grand],MATCH(F2798,tb_MainDatabase[Link],0)),"")</f>
        <v>EDP</v>
      </c>
      <c r="I2798" s="62" t="str">
        <f t="array" ref="I2798">IF(F2798&lt;&gt;"",INDEX(tb_MainDatabase[Size],MATCH(F2798,tb_MainDatabase[Link],0)),"")</f>
        <v>10 ml.</v>
      </c>
      <c r="J2798" s="65">
        <v>1.0</v>
      </c>
      <c r="K2798" s="57">
        <f t="array" ref="K2798">IF(F2798&lt;&gt;"",INDEX(tb_MainDatabase[ราคา],MATCH(F2798,tb_MainDatabase[Link],0)),"")*J2798</f>
        <v>450</v>
      </c>
      <c r="L2798" s="65">
        <v>50.0</v>
      </c>
      <c r="M2798" s="57">
        <f t="shared" si="2"/>
        <v>400</v>
      </c>
      <c r="N2798" s="75">
        <f t="shared" si="8"/>
        <v>0</v>
      </c>
      <c r="O2798" s="77"/>
      <c r="P2798" s="107"/>
      <c r="Q2798" s="80"/>
      <c r="R2798" s="84">
        <f t="shared" si="9"/>
        <v>0</v>
      </c>
      <c r="S2798" s="84"/>
      <c r="T2798" s="84"/>
    </row>
    <row r="2799" ht="22.5" customHeight="1">
      <c r="A2799" s="41" t="s">
        <v>34</v>
      </c>
      <c r="B2799" s="44">
        <v>46213.0</v>
      </c>
      <c r="C2799" s="46" t="s">
        <v>1192</v>
      </c>
      <c r="D2799" s="48" t="s">
        <v>3950</v>
      </c>
      <c r="E2799" s="51">
        <v>2.02600000001316E14</v>
      </c>
      <c r="F2799" s="53" t="s">
        <v>102</v>
      </c>
      <c r="G2799" s="108">
        <f t="array" ref="G2799">IF(F2799&lt;&gt;"",INDEX(tb_MainDatabase[Barcode],MATCH(F2799,tb_MainDatabase[Link],0)),"")</f>
        <v>8857128012170</v>
      </c>
      <c r="H2799" s="62" t="str">
        <f t="array" ref="H2799">IF(F2799&lt;&gt;"",INDEX(tb_MainDatabase[Grand],MATCH(F2799,tb_MainDatabase[Link],0)),"")</f>
        <v>EDP</v>
      </c>
      <c r="I2799" s="62" t="str">
        <f t="array" ref="I2799">IF(F2799&lt;&gt;"",INDEX(tb_MainDatabase[Size],MATCH(F2799,tb_MainDatabase[Link],0)),"")</f>
        <v>10 ml.</v>
      </c>
      <c r="J2799" s="65">
        <v>1.0</v>
      </c>
      <c r="K2799" s="57">
        <f t="array" ref="K2799">IF(F2799&lt;&gt;"",INDEX(tb_MainDatabase[ราคา],MATCH(F2799,tb_MainDatabase[Link],0)),"")*J2799</f>
        <v>450</v>
      </c>
      <c r="L2799" s="65">
        <v>50.0</v>
      </c>
      <c r="M2799" s="57">
        <f t="shared" si="2"/>
        <v>400</v>
      </c>
      <c r="N2799" s="75">
        <f t="shared" si="8"/>
        <v>0</v>
      </c>
      <c r="O2799" s="77"/>
      <c r="P2799" s="107"/>
      <c r="Q2799" s="80"/>
      <c r="R2799" s="84">
        <f t="shared" si="9"/>
        <v>0</v>
      </c>
      <c r="S2799" s="84"/>
      <c r="T2799" s="84"/>
    </row>
    <row r="2800" ht="22.5" customHeight="1">
      <c r="A2800" s="41" t="s">
        <v>34</v>
      </c>
      <c r="B2800" s="44">
        <v>46213.0</v>
      </c>
      <c r="C2800" s="46" t="s">
        <v>1192</v>
      </c>
      <c r="D2800" s="48" t="s">
        <v>3950</v>
      </c>
      <c r="E2800" s="51">
        <v>2.02600000001316E14</v>
      </c>
      <c r="F2800" s="53" t="s">
        <v>3915</v>
      </c>
      <c r="G2800" s="108">
        <f t="array" ref="G2800">IF(F2800&lt;&gt;"",INDEX(tb_MainDatabase[Barcode],MATCH(F2800,tb_MainDatabase[Link],0)),"")</f>
        <v>8857128012158</v>
      </c>
      <c r="H2800" s="62" t="str">
        <f t="array" ref="H2800">IF(F2800&lt;&gt;"",INDEX(tb_MainDatabase[Grand],MATCH(F2800,tb_MainDatabase[Link],0)),"")</f>
        <v>EDP</v>
      </c>
      <c r="I2800" s="62" t="str">
        <f t="array" ref="I2800">IF(F2800&lt;&gt;"",INDEX(tb_MainDatabase[Size],MATCH(F2800,tb_MainDatabase[Link],0)),"")</f>
        <v>4 ml.</v>
      </c>
      <c r="J2800" s="65">
        <v>1.0</v>
      </c>
      <c r="K2800" s="57">
        <f t="array" ref="K2800">IF(F2800&lt;&gt;"",INDEX(tb_MainDatabase[ราคา],MATCH(F2800,tb_MainDatabase[Link],0)),"")*J2800</f>
        <v>179</v>
      </c>
      <c r="L2800" s="65">
        <v>179.0</v>
      </c>
      <c r="M2800" s="57">
        <f t="shared" si="2"/>
        <v>0</v>
      </c>
      <c r="N2800" s="75">
        <f t="shared" si="8"/>
        <v>0</v>
      </c>
      <c r="O2800" s="77"/>
      <c r="P2800" s="107"/>
      <c r="Q2800" s="80"/>
      <c r="R2800" s="84">
        <f t="shared" si="9"/>
        <v>0</v>
      </c>
      <c r="S2800" s="84"/>
      <c r="T2800" s="84"/>
    </row>
    <row r="2801" ht="22.5" customHeight="1">
      <c r="A2801" s="41" t="s">
        <v>34</v>
      </c>
      <c r="B2801" s="44">
        <v>46214.0</v>
      </c>
      <c r="C2801" s="46" t="s">
        <v>3028</v>
      </c>
      <c r="D2801" s="48" t="s">
        <v>3951</v>
      </c>
      <c r="E2801" s="51">
        <v>2.02600000001317E14</v>
      </c>
      <c r="F2801" s="53" t="s">
        <v>175</v>
      </c>
      <c r="G2801" s="57">
        <f t="array" ref="G2801">IF(F2801&lt;&gt;"",INDEX(tb_MainDatabase[Barcode],MATCH(F2801,tb_MainDatabase[Link],0)),"")</f>
        <v>8857128011287</v>
      </c>
      <c r="H2801" s="62" t="str">
        <f t="array" ref="H2801">IF(F2801&lt;&gt;"",INDEX(tb_MainDatabase[Grand],MATCH(F2801,tb_MainDatabase[Link],0)),"")</f>
        <v>EDP</v>
      </c>
      <c r="I2801" s="62" t="str">
        <f t="array" ref="I2801">IF(F2801&lt;&gt;"",INDEX(tb_MainDatabase[Size],MATCH(F2801,tb_MainDatabase[Link],0)),"")</f>
        <v>50 ml.</v>
      </c>
      <c r="J2801" s="65">
        <v>1.0</v>
      </c>
      <c r="K2801" s="57">
        <f t="array" ref="K2801">IF(F2801&lt;&gt;"",INDEX(tb_MainDatabase[ราคา],MATCH(F2801,tb_MainDatabase[Link],0)),"")*J2801</f>
        <v>1890</v>
      </c>
      <c r="L2801" s="65">
        <v>200.0</v>
      </c>
      <c r="M2801" s="57">
        <f t="shared" si="2"/>
        <v>1690</v>
      </c>
      <c r="N2801" s="75">
        <f t="shared" si="8"/>
        <v>1690</v>
      </c>
      <c r="O2801" s="77" t="s">
        <v>133</v>
      </c>
      <c r="P2801" s="78">
        <v>46214.0</v>
      </c>
      <c r="Q2801" s="80">
        <v>0.5284722222222222</v>
      </c>
      <c r="R2801" s="84" t="str">
        <f t="shared" si="9"/>
        <v>1783748440360325100</v>
      </c>
      <c r="S2801" s="84"/>
      <c r="T2801" s="48" t="s">
        <v>67</v>
      </c>
    </row>
    <row r="2802" ht="22.5" customHeight="1">
      <c r="A2802" s="41" t="s">
        <v>34</v>
      </c>
      <c r="B2802" s="44">
        <v>46214.0</v>
      </c>
      <c r="C2802" s="46" t="s">
        <v>3028</v>
      </c>
      <c r="D2802" s="48" t="s">
        <v>3952</v>
      </c>
      <c r="E2802" s="51">
        <v>2.02600000001318E14</v>
      </c>
      <c r="F2802" s="53" t="s">
        <v>1796</v>
      </c>
      <c r="G2802" s="108">
        <f t="array" ref="G2802">IF(F2802&lt;&gt;"",INDEX(tb_MainDatabase[Barcode],MATCH(F2802,tb_MainDatabase[Link],0)),"")</f>
        <v>8857128012154</v>
      </c>
      <c r="H2802" s="62" t="str">
        <f t="array" ref="H2802">IF(F2802&lt;&gt;"",INDEX(tb_MainDatabase[Grand],MATCH(F2802,tb_MainDatabase[Link],0)),"")</f>
        <v>EDP</v>
      </c>
      <c r="I2802" s="62" t="str">
        <f t="array" ref="I2802">IF(F2802&lt;&gt;"",INDEX(tb_MainDatabase[Size],MATCH(F2802,tb_MainDatabase[Link],0)),"")</f>
        <v>10 ml.</v>
      </c>
      <c r="J2802" s="65">
        <v>1.0</v>
      </c>
      <c r="K2802" s="57">
        <f t="array" ref="K2802">IF(F2802&lt;&gt;"",INDEX(tb_MainDatabase[ราคา],MATCH(F2802,tb_MainDatabase[Link],0)),"")*J2802</f>
        <v>450</v>
      </c>
      <c r="L2802" s="65">
        <v>50.0</v>
      </c>
      <c r="M2802" s="57">
        <f t="shared" si="2"/>
        <v>400</v>
      </c>
      <c r="N2802" s="75">
        <f t="shared" si="8"/>
        <v>800</v>
      </c>
      <c r="O2802" s="77" t="s">
        <v>370</v>
      </c>
      <c r="P2802" s="78">
        <v>46214.0</v>
      </c>
      <c r="Q2802" s="80">
        <v>0.6270833333333333</v>
      </c>
      <c r="R2802" s="84" t="str">
        <f t="shared" si="9"/>
        <v>1783756987077401502</v>
      </c>
      <c r="S2802" s="84"/>
      <c r="T2802" s="48" t="s">
        <v>67</v>
      </c>
    </row>
    <row r="2803" ht="22.5" customHeight="1">
      <c r="A2803" s="41" t="s">
        <v>34</v>
      </c>
      <c r="B2803" s="44">
        <v>46214.0</v>
      </c>
      <c r="C2803" s="46" t="s">
        <v>3028</v>
      </c>
      <c r="D2803" s="48" t="s">
        <v>3952</v>
      </c>
      <c r="E2803" s="51">
        <v>2.02600000001318E14</v>
      </c>
      <c r="F2803" s="53" t="s">
        <v>141</v>
      </c>
      <c r="G2803" s="57">
        <f t="array" ref="G2803">IF(F2803&lt;&gt;"",INDEX(tb_MainDatabase[Barcode],MATCH(F2803,tb_MainDatabase[Link],0)),"")</f>
        <v>8857128012037</v>
      </c>
      <c r="H2803" s="62" t="str">
        <f t="array" ref="H2803">IF(F2803&lt;&gt;"",INDEX(tb_MainDatabase[Grand],MATCH(F2803,tb_MainDatabase[Link],0)),"")</f>
        <v>EDP</v>
      </c>
      <c r="I2803" s="62" t="str">
        <f t="array" ref="I2803">IF(F2803&lt;&gt;"",INDEX(tb_MainDatabase[Size],MATCH(F2803,tb_MainDatabase[Link],0)),"")</f>
        <v>10 ml.</v>
      </c>
      <c r="J2803" s="65">
        <v>1.0</v>
      </c>
      <c r="K2803" s="57">
        <f t="array" ref="K2803">IF(F2803&lt;&gt;"",INDEX(tb_MainDatabase[ราคา],MATCH(F2803,tb_MainDatabase[Link],0)),"")*J2803</f>
        <v>450</v>
      </c>
      <c r="L2803" s="65">
        <v>50.0</v>
      </c>
      <c r="M2803" s="57">
        <f t="shared" si="2"/>
        <v>400</v>
      </c>
      <c r="N2803" s="75">
        <f t="shared" si="8"/>
        <v>0</v>
      </c>
      <c r="O2803" s="77"/>
      <c r="P2803" s="107"/>
      <c r="Q2803" s="80"/>
      <c r="R2803" s="84">
        <f t="shared" si="9"/>
        <v>0</v>
      </c>
      <c r="S2803" s="84"/>
      <c r="T2803" s="84"/>
    </row>
    <row r="2804" ht="22.5" customHeight="1">
      <c r="A2804" s="41" t="s">
        <v>34</v>
      </c>
      <c r="B2804" s="44">
        <v>46214.0</v>
      </c>
      <c r="C2804" s="46" t="s">
        <v>3028</v>
      </c>
      <c r="D2804" s="48" t="s">
        <v>3953</v>
      </c>
      <c r="E2804" s="51">
        <v>2.02600000001319E14</v>
      </c>
      <c r="F2804" s="53" t="s">
        <v>1796</v>
      </c>
      <c r="G2804" s="108">
        <f t="array" ref="G2804">IF(F2804&lt;&gt;"",INDEX(tb_MainDatabase[Barcode],MATCH(F2804,tb_MainDatabase[Link],0)),"")</f>
        <v>8857128012154</v>
      </c>
      <c r="H2804" s="62" t="str">
        <f t="array" ref="H2804">IF(F2804&lt;&gt;"",INDEX(tb_MainDatabase[Grand],MATCH(F2804,tb_MainDatabase[Link],0)),"")</f>
        <v>EDP</v>
      </c>
      <c r="I2804" s="62" t="str">
        <f t="array" ref="I2804">IF(F2804&lt;&gt;"",INDEX(tb_MainDatabase[Size],MATCH(F2804,tb_MainDatabase[Link],0)),"")</f>
        <v>10 ml.</v>
      </c>
      <c r="J2804" s="65">
        <v>1.0</v>
      </c>
      <c r="K2804" s="57">
        <f t="array" ref="K2804">IF(F2804&lt;&gt;"",INDEX(tb_MainDatabase[ราคา],MATCH(F2804,tb_MainDatabase[Link],0)),"")*J2804</f>
        <v>450</v>
      </c>
      <c r="L2804" s="65">
        <v>50.0</v>
      </c>
      <c r="M2804" s="57">
        <f t="shared" si="2"/>
        <v>400</v>
      </c>
      <c r="N2804" s="75">
        <f t="shared" si="8"/>
        <v>400</v>
      </c>
      <c r="O2804" s="77" t="s">
        <v>370</v>
      </c>
      <c r="P2804" s="78">
        <v>46214.0</v>
      </c>
      <c r="Q2804" s="80">
        <v>0.6659722222222222</v>
      </c>
      <c r="R2804" s="84" t="str">
        <f t="shared" si="9"/>
        <v>1783774785030598902</v>
      </c>
      <c r="S2804" s="84"/>
      <c r="T2804" s="48" t="s">
        <v>61</v>
      </c>
    </row>
    <row r="2805" ht="22.5" customHeight="1">
      <c r="A2805" s="41" t="s">
        <v>34</v>
      </c>
      <c r="B2805" s="44">
        <v>46215.0</v>
      </c>
      <c r="C2805" s="46" t="s">
        <v>3028</v>
      </c>
      <c r="D2805" s="48" t="s">
        <v>3954</v>
      </c>
      <c r="E2805" s="51">
        <v>2.0260000000132E14</v>
      </c>
      <c r="F2805" s="53" t="s">
        <v>120</v>
      </c>
      <c r="G2805" s="108">
        <f t="array" ref="G2805">IF(F2805&lt;&gt;"",INDEX(tb_MainDatabase[Barcode],MATCH(F2805,tb_MainDatabase[Link],0)),"")</f>
        <v>8857128012160</v>
      </c>
      <c r="H2805" s="62" t="str">
        <f t="array" ref="H2805">IF(F2805&lt;&gt;"",INDEX(tb_MainDatabase[Grand],MATCH(F2805,tb_MainDatabase[Link],0)),"")</f>
        <v>EDP</v>
      </c>
      <c r="I2805" s="62" t="str">
        <f t="array" ref="I2805">IF(F2805&lt;&gt;"",INDEX(tb_MainDatabase[Size],MATCH(F2805,tb_MainDatabase[Link],0)),"")</f>
        <v>10 ml.</v>
      </c>
      <c r="J2805" s="65">
        <v>1.0</v>
      </c>
      <c r="K2805" s="57">
        <f t="array" ref="K2805">IF(F2805&lt;&gt;"",INDEX(tb_MainDatabase[ราคา],MATCH(F2805,tb_MainDatabase[Link],0)),"")*J2805</f>
        <v>450</v>
      </c>
      <c r="L2805" s="65">
        <v>50.0</v>
      </c>
      <c r="M2805" s="57">
        <f t="shared" si="2"/>
        <v>400</v>
      </c>
      <c r="N2805" s="75">
        <f t="shared" si="8"/>
        <v>800</v>
      </c>
      <c r="O2805" s="77" t="s">
        <v>133</v>
      </c>
      <c r="P2805" s="78">
        <v>46215.0</v>
      </c>
      <c r="Q2805" s="80">
        <v>0.5194444444444445</v>
      </c>
      <c r="R2805" s="84" t="str">
        <f t="shared" si="9"/>
        <v>1783834100219250302</v>
      </c>
      <c r="S2805" s="84"/>
      <c r="T2805" s="48" t="s">
        <v>61</v>
      </c>
    </row>
    <row r="2806" ht="22.5" customHeight="1">
      <c r="A2806" s="41" t="s">
        <v>34</v>
      </c>
      <c r="B2806" s="44">
        <v>46215.0</v>
      </c>
      <c r="C2806" s="46" t="s">
        <v>3028</v>
      </c>
      <c r="D2806" s="48" t="s">
        <v>3954</v>
      </c>
      <c r="E2806" s="51">
        <v>2.0260000000132E14</v>
      </c>
      <c r="F2806" s="53" t="s">
        <v>141</v>
      </c>
      <c r="G2806" s="57">
        <f t="array" ref="G2806">IF(F2806&lt;&gt;"",INDEX(tb_MainDatabase[Barcode],MATCH(F2806,tb_MainDatabase[Link],0)),"")</f>
        <v>8857128012037</v>
      </c>
      <c r="H2806" s="62" t="str">
        <f t="array" ref="H2806">IF(F2806&lt;&gt;"",INDEX(tb_MainDatabase[Grand],MATCH(F2806,tb_MainDatabase[Link],0)),"")</f>
        <v>EDP</v>
      </c>
      <c r="I2806" s="62" t="str">
        <f t="array" ref="I2806">IF(F2806&lt;&gt;"",INDEX(tb_MainDatabase[Size],MATCH(F2806,tb_MainDatabase[Link],0)),"")</f>
        <v>10 ml.</v>
      </c>
      <c r="J2806" s="65">
        <v>1.0</v>
      </c>
      <c r="K2806" s="57">
        <f t="array" ref="K2806">IF(F2806&lt;&gt;"",INDEX(tb_MainDatabase[ราคา],MATCH(F2806,tb_MainDatabase[Link],0)),"")*J2806</f>
        <v>450</v>
      </c>
      <c r="L2806" s="65">
        <v>50.0</v>
      </c>
      <c r="M2806" s="57">
        <f t="shared" si="2"/>
        <v>400</v>
      </c>
      <c r="N2806" s="75">
        <f t="shared" si="8"/>
        <v>0</v>
      </c>
      <c r="O2806" s="77"/>
      <c r="P2806" s="107"/>
      <c r="Q2806" s="80"/>
      <c r="R2806" s="84">
        <f t="shared" si="9"/>
        <v>0</v>
      </c>
      <c r="S2806" s="84"/>
      <c r="T2806" s="84"/>
    </row>
    <row r="2807" ht="22.5" customHeight="1">
      <c r="A2807" s="41" t="s">
        <v>34</v>
      </c>
      <c r="B2807" s="44">
        <v>46215.0</v>
      </c>
      <c r="C2807" s="46" t="s">
        <v>3028</v>
      </c>
      <c r="D2807" s="48" t="s">
        <v>3955</v>
      </c>
      <c r="E2807" s="51">
        <v>2.02600000001321E14</v>
      </c>
      <c r="F2807" s="53" t="s">
        <v>3956</v>
      </c>
      <c r="G2807" s="57">
        <f t="array" ref="G2807">IF(F2807&lt;&gt;"",INDEX(tb_MainDatabase[Barcode],MATCH(F2807,tb_MainDatabase[Link],0)),"")</f>
        <v>8857128011959</v>
      </c>
      <c r="H2807" s="62" t="str">
        <f t="array" ref="H2807">IF(F2807&lt;&gt;"",INDEX(tb_MainDatabase[Grand],MATCH(F2807,tb_MainDatabase[Link],0)),"")</f>
        <v>EDP</v>
      </c>
      <c r="I2807" s="62" t="str">
        <f t="array" ref="I2807">IF(F2807&lt;&gt;"",INDEX(tb_MainDatabase[Size],MATCH(F2807,tb_MainDatabase[Link],0)),"")</f>
        <v>30 ml.</v>
      </c>
      <c r="J2807" s="65">
        <v>1.0</v>
      </c>
      <c r="K2807" s="57">
        <f t="array" ref="K2807">IF(F2807&lt;&gt;"",INDEX(tb_MainDatabase[ราคา],MATCH(F2807,tb_MainDatabase[Link],0)),"")*J2807</f>
        <v>1290</v>
      </c>
      <c r="L2807" s="65">
        <v>100.0</v>
      </c>
      <c r="M2807" s="57">
        <f t="shared" si="2"/>
        <v>1190</v>
      </c>
      <c r="N2807" s="75">
        <f t="shared" si="8"/>
        <v>1190</v>
      </c>
      <c r="O2807" s="77" t="s">
        <v>1040</v>
      </c>
      <c r="P2807" s="78">
        <v>46215.0</v>
      </c>
      <c r="Q2807" s="80">
        <v>0.5375</v>
      </c>
      <c r="R2807" s="84" t="str">
        <f t="shared" si="9"/>
        <v>1783835641229560954</v>
      </c>
      <c r="S2807" s="84"/>
      <c r="T2807" s="48" t="s">
        <v>67</v>
      </c>
    </row>
    <row r="2808" ht="22.5" customHeight="1">
      <c r="A2808" s="41" t="s">
        <v>34</v>
      </c>
      <c r="B2808" s="44">
        <v>46215.0</v>
      </c>
      <c r="C2808" s="46" t="s">
        <v>3028</v>
      </c>
      <c r="D2808" s="48" t="s">
        <v>3957</v>
      </c>
      <c r="E2808" s="51">
        <v>2.02600000001322E14</v>
      </c>
      <c r="F2808" s="53" t="s">
        <v>114</v>
      </c>
      <c r="G2808" s="108">
        <f t="array" ref="G2808">IF(F2808&lt;&gt;"",INDEX(tb_MainDatabase[Barcode],MATCH(F2808,tb_MainDatabase[Link],0)),"")</f>
        <v>8857128012156</v>
      </c>
      <c r="H2808" s="62" t="str">
        <f t="array" ref="H2808">IF(F2808&lt;&gt;"",INDEX(tb_MainDatabase[Grand],MATCH(F2808,tb_MainDatabase[Link],0)),"")</f>
        <v>EDP</v>
      </c>
      <c r="I2808" s="62" t="str">
        <f t="array" ref="I2808">IF(F2808&lt;&gt;"",INDEX(tb_MainDatabase[Size],MATCH(F2808,tb_MainDatabase[Link],0)),"")</f>
        <v>30 ml.</v>
      </c>
      <c r="J2808" s="65">
        <v>1.0</v>
      </c>
      <c r="K2808" s="57">
        <f t="array" ref="K2808">IF(F2808&lt;&gt;"",INDEX(tb_MainDatabase[ราคา],MATCH(F2808,tb_MainDatabase[Link],0)),"")*J2808</f>
        <v>1290</v>
      </c>
      <c r="L2808" s="65">
        <v>100.0</v>
      </c>
      <c r="M2808" s="57">
        <f t="shared" si="2"/>
        <v>1190</v>
      </c>
      <c r="N2808" s="75">
        <f t="shared" si="8"/>
        <v>1190</v>
      </c>
      <c r="O2808" s="77" t="s">
        <v>1040</v>
      </c>
      <c r="P2808" s="78">
        <v>46215.0</v>
      </c>
      <c r="Q2808" s="80">
        <v>0.5423611111111111</v>
      </c>
      <c r="R2808" s="84" t="str">
        <f t="shared" si="9"/>
        <v>1783836051849725438</v>
      </c>
      <c r="S2808" s="84"/>
      <c r="T2808" s="48" t="s">
        <v>67</v>
      </c>
    </row>
    <row r="2809" ht="22.5" customHeight="1">
      <c r="A2809" s="41" t="s">
        <v>34</v>
      </c>
      <c r="B2809" s="44">
        <v>46215.0</v>
      </c>
      <c r="C2809" s="46" t="s">
        <v>3028</v>
      </c>
      <c r="D2809" s="48" t="s">
        <v>3958</v>
      </c>
      <c r="E2809" s="51">
        <v>2.02600000001323E14</v>
      </c>
      <c r="F2809" s="53" t="s">
        <v>451</v>
      </c>
      <c r="G2809" s="57">
        <f t="array" ref="G2809">IF(F2809&lt;&gt;"",INDEX(tb_MainDatabase[Barcode],MATCH(F2809,tb_MainDatabase[Link],0)),"")</f>
        <v>8857128011867</v>
      </c>
      <c r="H2809" s="62" t="str">
        <f t="array" ref="H2809">IF(F2809&lt;&gt;"",INDEX(tb_MainDatabase[Grand],MATCH(F2809,tb_MainDatabase[Link],0)),"")</f>
        <v>EDP</v>
      </c>
      <c r="I2809" s="62" t="str">
        <f t="array" ref="I2809">IF(F2809&lt;&gt;"",INDEX(tb_MainDatabase[Size],MATCH(F2809,tb_MainDatabase[Link],0)),"")</f>
        <v>30 ml.</v>
      </c>
      <c r="J2809" s="65">
        <v>1.0</v>
      </c>
      <c r="K2809" s="57">
        <f t="array" ref="K2809">IF(F2809&lt;&gt;"",INDEX(tb_MainDatabase[ราคา],MATCH(F2809,tb_MainDatabase[Link],0)),"")*J2809</f>
        <v>1290</v>
      </c>
      <c r="L2809" s="65">
        <v>100.0</v>
      </c>
      <c r="M2809" s="57">
        <f t="shared" si="2"/>
        <v>1190</v>
      </c>
      <c r="N2809" s="75">
        <f t="shared" si="8"/>
        <v>1190</v>
      </c>
      <c r="O2809" s="77" t="s">
        <v>133</v>
      </c>
      <c r="P2809" s="78">
        <v>46215.0</v>
      </c>
      <c r="Q2809" s="80">
        <v>0.55625</v>
      </c>
      <c r="R2809" s="84" t="str">
        <f t="shared" si="9"/>
        <v>1783837024113294962</v>
      </c>
      <c r="S2809" s="84"/>
      <c r="T2809" s="48" t="s">
        <v>67</v>
      </c>
    </row>
    <row r="2810" ht="22.5" customHeight="1">
      <c r="A2810" s="41" t="s">
        <v>34</v>
      </c>
      <c r="B2810" s="44">
        <v>46215.0</v>
      </c>
      <c r="C2810" s="46" t="s">
        <v>3028</v>
      </c>
      <c r="D2810" s="48" t="s">
        <v>3959</v>
      </c>
      <c r="E2810" s="51">
        <v>2.02600000001324E14</v>
      </c>
      <c r="F2810" s="53" t="s">
        <v>141</v>
      </c>
      <c r="G2810" s="57">
        <f t="array" ref="G2810">IF(F2810&lt;&gt;"",INDEX(tb_MainDatabase[Barcode],MATCH(F2810,tb_MainDatabase[Link],0)),"")</f>
        <v>8857128012037</v>
      </c>
      <c r="H2810" s="62" t="str">
        <f t="array" ref="H2810">IF(F2810&lt;&gt;"",INDEX(tb_MainDatabase[Grand],MATCH(F2810,tb_MainDatabase[Link],0)),"")</f>
        <v>EDP</v>
      </c>
      <c r="I2810" s="62" t="str">
        <f t="array" ref="I2810">IF(F2810&lt;&gt;"",INDEX(tb_MainDatabase[Size],MATCH(F2810,tb_MainDatabase[Link],0)),"")</f>
        <v>10 ml.</v>
      </c>
      <c r="J2810" s="65">
        <v>1.0</v>
      </c>
      <c r="K2810" s="57">
        <f t="array" ref="K2810">IF(F2810&lt;&gt;"",INDEX(tb_MainDatabase[ราคา],MATCH(F2810,tb_MainDatabase[Link],0)),"")*J2810</f>
        <v>450</v>
      </c>
      <c r="L2810" s="65">
        <v>50.0</v>
      </c>
      <c r="M2810" s="57">
        <f t="shared" si="2"/>
        <v>400</v>
      </c>
      <c r="N2810" s="75">
        <f t="shared" si="8"/>
        <v>400</v>
      </c>
      <c r="O2810" s="77" t="s">
        <v>133</v>
      </c>
      <c r="P2810" s="78">
        <v>46215.0</v>
      </c>
      <c r="Q2810" s="80">
        <v>0.6326388888888889</v>
      </c>
      <c r="R2810" s="84" t="str">
        <f t="shared" si="9"/>
        <v>1783843870227831443</v>
      </c>
      <c r="S2810" s="84"/>
      <c r="T2810" s="48" t="s">
        <v>67</v>
      </c>
    </row>
    <row r="2811" ht="22.5" customHeight="1">
      <c r="A2811" s="41" t="s">
        <v>34</v>
      </c>
      <c r="B2811" s="44">
        <v>46215.0</v>
      </c>
      <c r="C2811" s="46" t="s">
        <v>3028</v>
      </c>
      <c r="D2811" s="48" t="s">
        <v>3960</v>
      </c>
      <c r="E2811" s="51">
        <v>2.02600000001325E14</v>
      </c>
      <c r="F2811" s="53" t="s">
        <v>124</v>
      </c>
      <c r="G2811" s="108">
        <f t="array" ref="G2811">IF(F2811&lt;&gt;"",INDEX(tb_MainDatabase[Barcode],MATCH(F2811,tb_MainDatabase[Link],0)),"")</f>
        <v>8857128012166</v>
      </c>
      <c r="H2811" s="62" t="str">
        <f t="array" ref="H2811">IF(F2811&lt;&gt;"",INDEX(tb_MainDatabase[Grand],MATCH(F2811,tb_MainDatabase[Link],0)),"")</f>
        <v>EDP</v>
      </c>
      <c r="I2811" s="62" t="str">
        <f t="array" ref="I2811">IF(F2811&lt;&gt;"",INDEX(tb_MainDatabase[Size],MATCH(F2811,tb_MainDatabase[Link],0)),"")</f>
        <v>10 ml.</v>
      </c>
      <c r="J2811" s="65">
        <v>1.0</v>
      </c>
      <c r="K2811" s="57">
        <f t="array" ref="K2811">IF(F2811&lt;&gt;"",INDEX(tb_MainDatabase[ราคา],MATCH(F2811,tb_MainDatabase[Link],0)),"")*J2811</f>
        <v>450</v>
      </c>
      <c r="L2811" s="65">
        <v>50.0</v>
      </c>
      <c r="M2811" s="57">
        <f t="shared" si="2"/>
        <v>400</v>
      </c>
      <c r="N2811" s="75">
        <f t="shared" si="8"/>
        <v>400</v>
      </c>
      <c r="O2811" s="77" t="s">
        <v>60</v>
      </c>
      <c r="P2811" s="78">
        <v>46215.0</v>
      </c>
      <c r="Q2811" s="80">
        <v>0.6951388888888889</v>
      </c>
      <c r="R2811" s="84" t="str">
        <f t="shared" si="9"/>
        <v>1783849292708579620</v>
      </c>
      <c r="S2811" s="84"/>
      <c r="T2811" s="48" t="s">
        <v>61</v>
      </c>
    </row>
    <row r="2812" ht="22.5" customHeight="1">
      <c r="A2812" s="41" t="s">
        <v>34</v>
      </c>
      <c r="B2812" s="44">
        <v>46215.0</v>
      </c>
      <c r="C2812" s="46" t="s">
        <v>3028</v>
      </c>
      <c r="D2812" s="48" t="s">
        <v>3961</v>
      </c>
      <c r="E2812" s="51">
        <v>2.02600000001326E14</v>
      </c>
      <c r="F2812" s="53" t="s">
        <v>1781</v>
      </c>
      <c r="G2812" s="108">
        <f t="array" ref="G2812">IF(F2812&lt;&gt;"",INDEX(tb_MainDatabase[Barcode],MATCH(F2812,tb_MainDatabase[Link],0)),"")</f>
        <v>8857128012153</v>
      </c>
      <c r="H2812" s="62" t="str">
        <f t="array" ref="H2812">IF(F2812&lt;&gt;"",INDEX(tb_MainDatabase[Grand],MATCH(F2812,tb_MainDatabase[Link],0)),"")</f>
        <v>EDP</v>
      </c>
      <c r="I2812" s="62" t="str">
        <f t="array" ref="I2812">IF(F2812&lt;&gt;"",INDEX(tb_MainDatabase[Size],MATCH(F2812,tb_MainDatabase[Link],0)),"")</f>
        <v>30 ml.</v>
      </c>
      <c r="J2812" s="65">
        <v>1.0</v>
      </c>
      <c r="K2812" s="57">
        <f t="array" ref="K2812">IF(F2812&lt;&gt;"",INDEX(tb_MainDatabase[ราคา],MATCH(F2812,tb_MainDatabase[Link],0)),"")*J2812</f>
        <v>1290</v>
      </c>
      <c r="L2812" s="65">
        <v>100.0</v>
      </c>
      <c r="M2812" s="57">
        <f t="shared" si="2"/>
        <v>1190</v>
      </c>
      <c r="N2812" s="75">
        <f t="shared" si="8"/>
        <v>1190</v>
      </c>
      <c r="O2812" s="77" t="s">
        <v>60</v>
      </c>
      <c r="P2812" s="78">
        <v>46215.0</v>
      </c>
      <c r="Q2812" s="80">
        <v>0.7180555555555556</v>
      </c>
      <c r="R2812" s="84" t="str">
        <f t="shared" si="9"/>
        <v>1783851215872650370</v>
      </c>
      <c r="S2812" s="84"/>
      <c r="T2812" s="48" t="s">
        <v>67</v>
      </c>
    </row>
    <row r="2813" ht="22.5" customHeight="1">
      <c r="A2813" s="41" t="s">
        <v>34</v>
      </c>
      <c r="B2813" s="44">
        <v>46215.0</v>
      </c>
      <c r="C2813" s="46" t="s">
        <v>3028</v>
      </c>
      <c r="D2813" s="48" t="s">
        <v>3962</v>
      </c>
      <c r="E2813" s="51">
        <v>2.02600000001327E14</v>
      </c>
      <c r="F2813" s="53" t="s">
        <v>141</v>
      </c>
      <c r="G2813" s="57">
        <f t="array" ref="G2813">IF(F2813&lt;&gt;"",INDEX(tb_MainDatabase[Barcode],MATCH(F2813,tb_MainDatabase[Link],0)),"")</f>
        <v>8857128012037</v>
      </c>
      <c r="H2813" s="62" t="str">
        <f t="array" ref="H2813">IF(F2813&lt;&gt;"",INDEX(tb_MainDatabase[Grand],MATCH(F2813,tb_MainDatabase[Link],0)),"")</f>
        <v>EDP</v>
      </c>
      <c r="I2813" s="62" t="str">
        <f t="array" ref="I2813">IF(F2813&lt;&gt;"",INDEX(tb_MainDatabase[Size],MATCH(F2813,tb_MainDatabase[Link],0)),"")</f>
        <v>10 ml.</v>
      </c>
      <c r="J2813" s="65">
        <v>1.0</v>
      </c>
      <c r="K2813" s="57">
        <f t="array" ref="K2813">IF(F2813&lt;&gt;"",INDEX(tb_MainDatabase[ราคา],MATCH(F2813,tb_MainDatabase[Link],0)),"")*J2813</f>
        <v>450</v>
      </c>
      <c r="L2813" s="65">
        <v>50.0</v>
      </c>
      <c r="M2813" s="57">
        <f t="shared" si="2"/>
        <v>400</v>
      </c>
      <c r="N2813" s="75">
        <f t="shared" si="8"/>
        <v>400</v>
      </c>
      <c r="O2813" s="77" t="s">
        <v>60</v>
      </c>
      <c r="P2813" s="78">
        <v>46215.0</v>
      </c>
      <c r="Q2813" s="80">
        <v>0.7236111111111111</v>
      </c>
      <c r="R2813" s="84" t="str">
        <f t="shared" si="9"/>
        <v>1783851749735878449</v>
      </c>
      <c r="S2813" s="84"/>
      <c r="T2813" s="48" t="s">
        <v>61</v>
      </c>
    </row>
    <row r="2814" ht="22.5" customHeight="1">
      <c r="A2814" s="41" t="s">
        <v>34</v>
      </c>
      <c r="B2814" s="44">
        <v>46215.0</v>
      </c>
      <c r="C2814" s="46" t="s">
        <v>3028</v>
      </c>
      <c r="D2814" s="48" t="s">
        <v>3963</v>
      </c>
      <c r="E2814" s="51">
        <v>2.02600000001328E14</v>
      </c>
      <c r="F2814" s="53" t="s">
        <v>148</v>
      </c>
      <c r="G2814" s="57">
        <f t="array" ref="G2814">IF(F2814&lt;&gt;"",INDEX(tb_MainDatabase[Barcode],MATCH(F2814,tb_MainDatabase[Link],0)),"")</f>
        <v>8857128011027</v>
      </c>
      <c r="H2814" s="62" t="str">
        <f t="array" ref="H2814">IF(F2814&lt;&gt;"",INDEX(tb_MainDatabase[Grand],MATCH(F2814,tb_MainDatabase[Link],0)),"")</f>
        <v>EDP</v>
      </c>
      <c r="I2814" s="62" t="str">
        <f t="array" ref="I2814">IF(F2814&lt;&gt;"",INDEX(tb_MainDatabase[Size],MATCH(F2814,tb_MainDatabase[Link],0)),"")</f>
        <v>50 ml.</v>
      </c>
      <c r="J2814" s="65">
        <v>1.0</v>
      </c>
      <c r="K2814" s="57">
        <f t="array" ref="K2814">IF(F2814&lt;&gt;"",INDEX(tb_MainDatabase[ราคา],MATCH(F2814,tb_MainDatabase[Link],0)),"")*J2814</f>
        <v>1890</v>
      </c>
      <c r="L2814" s="65">
        <v>200.0</v>
      </c>
      <c r="M2814" s="57">
        <f t="shared" si="2"/>
        <v>1690</v>
      </c>
      <c r="N2814" s="75">
        <f t="shared" si="8"/>
        <v>1690</v>
      </c>
      <c r="O2814" s="77" t="s">
        <v>370</v>
      </c>
      <c r="P2814" s="78">
        <v>46215.0</v>
      </c>
      <c r="Q2814" s="80">
        <v>0.7319444444444444</v>
      </c>
      <c r="R2814" s="84" t="str">
        <f t="shared" si="9"/>
        <v>1783852448077571163</v>
      </c>
      <c r="S2814" s="84"/>
      <c r="T2814" s="48" t="s">
        <v>67</v>
      </c>
    </row>
    <row r="2815" ht="22.5" customHeight="1">
      <c r="A2815" s="41" t="s">
        <v>34</v>
      </c>
      <c r="B2815" s="44">
        <v>46215.0</v>
      </c>
      <c r="C2815" s="46" t="s">
        <v>3028</v>
      </c>
      <c r="D2815" s="48" t="s">
        <v>3964</v>
      </c>
      <c r="E2815" s="51">
        <v>2.02600000001329E14</v>
      </c>
      <c r="F2815" s="53" t="s">
        <v>430</v>
      </c>
      <c r="G2815" s="57">
        <f t="array" ref="G2815">IF(F2815&lt;&gt;"",INDEX(tb_MainDatabase[Barcode],MATCH(F2815,tb_MainDatabase[Link],0)),"")</f>
        <v>8857128012028</v>
      </c>
      <c r="H2815" s="62" t="str">
        <f t="array" ref="H2815">IF(F2815&lt;&gt;"",INDEX(tb_MainDatabase[Grand],MATCH(F2815,tb_MainDatabase[Link],0)),"")</f>
        <v>EDP</v>
      </c>
      <c r="I2815" s="62" t="str">
        <f t="array" ref="I2815">IF(F2815&lt;&gt;"",INDEX(tb_MainDatabase[Size],MATCH(F2815,tb_MainDatabase[Link],0)),"")</f>
        <v>10 ml.</v>
      </c>
      <c r="J2815" s="65">
        <v>1.0</v>
      </c>
      <c r="K2815" s="57">
        <f t="array" ref="K2815">IF(F2815&lt;&gt;"",INDEX(tb_MainDatabase[ราคา],MATCH(F2815,tb_MainDatabase[Link],0)),"")*J2815</f>
        <v>450</v>
      </c>
      <c r="L2815" s="65">
        <v>50.0</v>
      </c>
      <c r="M2815" s="57">
        <f t="shared" si="2"/>
        <v>400</v>
      </c>
      <c r="N2815" s="75">
        <f t="shared" si="8"/>
        <v>400</v>
      </c>
      <c r="O2815" s="77" t="s">
        <v>133</v>
      </c>
      <c r="P2815" s="78">
        <v>46215.0</v>
      </c>
      <c r="Q2815" s="80">
        <v>0.7381944444444445</v>
      </c>
      <c r="R2815" s="84" t="str">
        <f t="shared" si="9"/>
        <v>1783852957863226190</v>
      </c>
      <c r="S2815" s="84"/>
      <c r="T2815" s="48" t="s">
        <v>67</v>
      </c>
    </row>
    <row r="2816" ht="22.5" customHeight="1">
      <c r="A2816" s="41" t="s">
        <v>34</v>
      </c>
      <c r="B2816" s="44">
        <v>46215.0</v>
      </c>
      <c r="C2816" s="46" t="s">
        <v>3028</v>
      </c>
      <c r="D2816" s="48" t="s">
        <v>3965</v>
      </c>
      <c r="E2816" s="51">
        <v>2.0260000000133E14</v>
      </c>
      <c r="F2816" s="53" t="s">
        <v>66</v>
      </c>
      <c r="G2816" s="57">
        <f t="array" ref="G2816">IF(F2816&lt;&gt;"",INDEX(tb_MainDatabase[Barcode],MATCH(F2816,tb_MainDatabase[Link],0)),"")</f>
        <v>8857128011713</v>
      </c>
      <c r="H2816" s="62" t="str">
        <f t="array" ref="H2816">IF(F2816&lt;&gt;"",INDEX(tb_MainDatabase[Grand],MATCH(F2816,tb_MainDatabase[Link],0)),"")</f>
        <v>EDP+</v>
      </c>
      <c r="I2816" s="62" t="str">
        <f t="array" ref="I2816">IF(F2816&lt;&gt;"",INDEX(tb_MainDatabase[Size],MATCH(F2816,tb_MainDatabase[Link],0)),"")</f>
        <v>50 ml.</v>
      </c>
      <c r="J2816" s="65">
        <v>1.0</v>
      </c>
      <c r="K2816" s="57">
        <f t="array" ref="K2816">IF(F2816&lt;&gt;"",INDEX(tb_MainDatabase[ราคา],MATCH(F2816,tb_MainDatabase[Link],0)),"")*J2816</f>
        <v>2890</v>
      </c>
      <c r="L2816" s="65">
        <v>200.0</v>
      </c>
      <c r="M2816" s="57">
        <f t="shared" si="2"/>
        <v>2690</v>
      </c>
      <c r="N2816" s="75">
        <f t="shared" si="8"/>
        <v>2690</v>
      </c>
      <c r="O2816" s="77" t="s">
        <v>133</v>
      </c>
      <c r="P2816" s="78">
        <v>46215.0</v>
      </c>
      <c r="Q2816" s="80">
        <v>0.8340277777777778</v>
      </c>
      <c r="R2816" s="84" t="str">
        <f t="shared" si="9"/>
        <v>1783861252480810333</v>
      </c>
      <c r="S2816" s="84"/>
      <c r="T2816" s="48" t="s">
        <v>67</v>
      </c>
    </row>
    <row r="2817" ht="22.5" customHeight="1">
      <c r="A2817" s="41" t="s">
        <v>34</v>
      </c>
      <c r="B2817" s="44">
        <v>46215.0</v>
      </c>
      <c r="C2817" s="46" t="s">
        <v>3028</v>
      </c>
      <c r="D2817" s="48" t="s">
        <v>3966</v>
      </c>
      <c r="E2817" s="51">
        <v>2.02600000001331E14</v>
      </c>
      <c r="F2817" s="53" t="s">
        <v>333</v>
      </c>
      <c r="G2817" s="57">
        <f t="array" ref="G2817">IF(F2817&lt;&gt;"",INDEX(tb_MainDatabase[Barcode],MATCH(F2817,tb_MainDatabase[Link],0)),"")</f>
        <v>8857128012048</v>
      </c>
      <c r="H2817" s="62" t="str">
        <f t="array" ref="H2817">IF(F2817&lt;&gt;"",INDEX(tb_MainDatabase[Grand],MATCH(F2817,tb_MainDatabase[Link],0)),"")</f>
        <v>EDP</v>
      </c>
      <c r="I2817" s="62" t="str">
        <f t="array" ref="I2817">IF(F2817&lt;&gt;"",INDEX(tb_MainDatabase[Size],MATCH(F2817,tb_MainDatabase[Link],0)),"")</f>
        <v>30 ml.</v>
      </c>
      <c r="J2817" s="65">
        <v>1.0</v>
      </c>
      <c r="K2817" s="57">
        <f t="array" ref="K2817">IF(F2817&lt;&gt;"",INDEX(tb_MainDatabase[ราคา],MATCH(F2817,tb_MainDatabase[Link],0)),"")*J2817</f>
        <v>1290</v>
      </c>
      <c r="L2817" s="65">
        <v>100.0</v>
      </c>
      <c r="M2817" s="57">
        <f t="shared" si="2"/>
        <v>1190</v>
      </c>
      <c r="N2817" s="75">
        <f t="shared" si="8"/>
        <v>1190</v>
      </c>
      <c r="O2817" s="77" t="s">
        <v>133</v>
      </c>
      <c r="P2817" s="78">
        <v>46215.0</v>
      </c>
      <c r="Q2817" s="80">
        <v>0.8659722222222223</v>
      </c>
      <c r="R2817" s="84" t="str">
        <f t="shared" si="9"/>
        <v>1783864014101413965</v>
      </c>
      <c r="S2817" s="84"/>
      <c r="T2817" s="48" t="s">
        <v>67</v>
      </c>
    </row>
    <row r="2818" ht="22.5" customHeight="1">
      <c r="A2818" s="41" t="s">
        <v>34</v>
      </c>
      <c r="B2818" s="44">
        <v>46216.0</v>
      </c>
      <c r="C2818" s="46" t="s">
        <v>1192</v>
      </c>
      <c r="D2818" s="48" t="s">
        <v>3967</v>
      </c>
      <c r="E2818" s="51">
        <v>2.02600000001332E14</v>
      </c>
      <c r="F2818" s="53" t="s">
        <v>517</v>
      </c>
      <c r="G2818" s="57">
        <f t="array" ref="G2818">IF(F2818&lt;&gt;"",INDEX(tb_MainDatabase[Barcode],MATCH(F2818,tb_MainDatabase[Link],0)),"")</f>
        <v>8857128012058</v>
      </c>
      <c r="H2818" s="62" t="str">
        <f t="array" ref="H2818">IF(F2818&lt;&gt;"",INDEX(tb_MainDatabase[Grand],MATCH(F2818,tb_MainDatabase[Link],0)),"")</f>
        <v>EDP</v>
      </c>
      <c r="I2818" s="62" t="str">
        <f t="array" ref="I2818">IF(F2818&lt;&gt;"",INDEX(tb_MainDatabase[Size],MATCH(F2818,tb_MainDatabase[Link],0)),"")</f>
        <v>10 ml.</v>
      </c>
      <c r="J2818" s="65">
        <v>1.0</v>
      </c>
      <c r="K2818" s="57">
        <f t="array" ref="K2818">IF(F2818&lt;&gt;"",INDEX(tb_MainDatabase[ราคา],MATCH(F2818,tb_MainDatabase[Link],0)),"")*J2818</f>
        <v>450</v>
      </c>
      <c r="L2818" s="65">
        <v>50.0</v>
      </c>
      <c r="M2818" s="57">
        <f t="shared" si="2"/>
        <v>400</v>
      </c>
      <c r="N2818" s="75">
        <f t="shared" si="8"/>
        <v>400</v>
      </c>
      <c r="O2818" s="77" t="s">
        <v>133</v>
      </c>
      <c r="P2818" s="78">
        <v>46216.0</v>
      </c>
      <c r="Q2818" s="80">
        <v>0.49444444444444446</v>
      </c>
      <c r="R2818" s="84" t="str">
        <f t="shared" si="9"/>
        <v>1783918365792518023</v>
      </c>
      <c r="S2818" s="84"/>
      <c r="T2818" s="48" t="s">
        <v>67</v>
      </c>
    </row>
    <row r="2819" ht="22.5" customHeight="1">
      <c r="A2819" s="41" t="s">
        <v>34</v>
      </c>
      <c r="B2819" s="44">
        <v>46216.0</v>
      </c>
      <c r="C2819" s="46" t="s">
        <v>1192</v>
      </c>
      <c r="D2819" s="48" t="s">
        <v>3968</v>
      </c>
      <c r="E2819" s="51">
        <v>2.02600000001333E14</v>
      </c>
      <c r="F2819" s="53" t="s">
        <v>146</v>
      </c>
      <c r="G2819" s="57">
        <f t="array" ref="G2819">IF(F2819&lt;&gt;"",INDEX(tb_MainDatabase[Barcode],MATCH(F2819,tb_MainDatabase[Link],0)),"")</f>
        <v>8857128012026</v>
      </c>
      <c r="H2819" s="62" t="str">
        <f t="array" ref="H2819">IF(F2819&lt;&gt;"",INDEX(tb_MainDatabase[Grand],MATCH(F2819,tb_MainDatabase[Link],0)),"")</f>
        <v>EDP</v>
      </c>
      <c r="I2819" s="62" t="str">
        <f t="array" ref="I2819">IF(F2819&lt;&gt;"",INDEX(tb_MainDatabase[Size],MATCH(F2819,tb_MainDatabase[Link],0)),"")</f>
        <v>10 ml.</v>
      </c>
      <c r="J2819" s="65">
        <v>1.0</v>
      </c>
      <c r="K2819" s="57">
        <f t="array" ref="K2819">IF(F2819&lt;&gt;"",INDEX(tb_MainDatabase[ราคา],MATCH(F2819,tb_MainDatabase[Link],0)),"")*J2819</f>
        <v>450</v>
      </c>
      <c r="L2819" s="65">
        <v>50.0</v>
      </c>
      <c r="M2819" s="57">
        <f t="shared" si="2"/>
        <v>400</v>
      </c>
      <c r="N2819" s="75">
        <f t="shared" si="8"/>
        <v>800</v>
      </c>
      <c r="O2819" s="77" t="s">
        <v>370</v>
      </c>
      <c r="P2819" s="78">
        <v>46216.0</v>
      </c>
      <c r="Q2819" s="80">
        <v>0.5090277777777777</v>
      </c>
      <c r="R2819" s="84" t="str">
        <f t="shared" si="9"/>
        <v>1783919530860202545</v>
      </c>
      <c r="S2819" s="84"/>
      <c r="T2819" s="48" t="s">
        <v>67</v>
      </c>
    </row>
    <row r="2820" ht="22.5" customHeight="1">
      <c r="A2820" s="41" t="s">
        <v>34</v>
      </c>
      <c r="B2820" s="44">
        <v>46216.0</v>
      </c>
      <c r="C2820" s="46" t="s">
        <v>1192</v>
      </c>
      <c r="D2820" s="48" t="s">
        <v>3968</v>
      </c>
      <c r="E2820" s="51">
        <v>2.02600000001333E14</v>
      </c>
      <c r="F2820" s="53" t="s">
        <v>94</v>
      </c>
      <c r="G2820" s="57">
        <f t="array" ref="G2820">IF(F2820&lt;&gt;"",INDEX(tb_MainDatabase[Barcode],MATCH(F2820,tb_MainDatabase[Link],0)),"")</f>
        <v>8857128012039</v>
      </c>
      <c r="H2820" s="62" t="str">
        <f t="array" ref="H2820">IF(F2820&lt;&gt;"",INDEX(tb_MainDatabase[Grand],MATCH(F2820,tb_MainDatabase[Link],0)),"")</f>
        <v>EDP</v>
      </c>
      <c r="I2820" s="62" t="str">
        <f t="array" ref="I2820">IF(F2820&lt;&gt;"",INDEX(tb_MainDatabase[Size],MATCH(F2820,tb_MainDatabase[Link],0)),"")</f>
        <v>10 ml.</v>
      </c>
      <c r="J2820" s="65">
        <v>1.0</v>
      </c>
      <c r="K2820" s="57">
        <f t="array" ref="K2820">IF(F2820&lt;&gt;"",INDEX(tb_MainDatabase[ราคา],MATCH(F2820,tb_MainDatabase[Link],0)),"")*J2820</f>
        <v>450</v>
      </c>
      <c r="L2820" s="65">
        <v>50.0</v>
      </c>
      <c r="M2820" s="57">
        <f t="shared" si="2"/>
        <v>400</v>
      </c>
      <c r="N2820" s="75">
        <f t="shared" si="8"/>
        <v>0</v>
      </c>
      <c r="O2820" s="77"/>
      <c r="P2820" s="107"/>
      <c r="Q2820" s="80"/>
      <c r="R2820" s="84">
        <f t="shared" si="9"/>
        <v>0</v>
      </c>
      <c r="S2820" s="84"/>
      <c r="T2820" s="84"/>
    </row>
    <row r="2821" ht="22.5" customHeight="1">
      <c r="A2821" s="41" t="s">
        <v>34</v>
      </c>
      <c r="B2821" s="44">
        <v>46216.0</v>
      </c>
      <c r="C2821" s="46" t="s">
        <v>1192</v>
      </c>
      <c r="D2821" s="48" t="s">
        <v>3969</v>
      </c>
      <c r="E2821" s="51">
        <v>2.02600000001334E14</v>
      </c>
      <c r="F2821" s="53" t="s">
        <v>136</v>
      </c>
      <c r="G2821" s="57">
        <f t="array" ref="G2821">IF(F2821&lt;&gt;"",INDEX(tb_MainDatabase[Barcode],MATCH(F2821,tb_MainDatabase[Link],0)),"")</f>
        <v>8857128011904</v>
      </c>
      <c r="H2821" s="62" t="str">
        <f t="array" ref="H2821">IF(F2821&lt;&gt;"",INDEX(tb_MainDatabase[Grand],MATCH(F2821,tb_MainDatabase[Link],0)),"")</f>
        <v>EDP</v>
      </c>
      <c r="I2821" s="62" t="str">
        <f t="array" ref="I2821">IF(F2821&lt;&gt;"",INDEX(tb_MainDatabase[Size],MATCH(F2821,tb_MainDatabase[Link],0)),"")</f>
        <v>30 ml.</v>
      </c>
      <c r="J2821" s="65">
        <v>1.0</v>
      </c>
      <c r="K2821" s="57">
        <f t="array" ref="K2821">IF(F2821&lt;&gt;"",INDEX(tb_MainDatabase[ราคา],MATCH(F2821,tb_MainDatabase[Link],0)),"")*J2821</f>
        <v>1290</v>
      </c>
      <c r="L2821" s="65">
        <v>100.0</v>
      </c>
      <c r="M2821" s="57">
        <f t="shared" si="2"/>
        <v>1190</v>
      </c>
      <c r="N2821" s="75">
        <f t="shared" si="8"/>
        <v>1190</v>
      </c>
      <c r="O2821" s="77" t="s">
        <v>370</v>
      </c>
      <c r="P2821" s="78">
        <v>46216.0</v>
      </c>
      <c r="Q2821" s="80">
        <v>0.5347222222222222</v>
      </c>
      <c r="R2821" s="84" t="str">
        <f t="shared" si="9"/>
        <v>1783921798611884465</v>
      </c>
      <c r="S2821" s="84"/>
      <c r="T2821" s="48" t="s">
        <v>67</v>
      </c>
    </row>
    <row r="2822" ht="22.5" customHeight="1">
      <c r="A2822" s="41" t="s">
        <v>34</v>
      </c>
      <c r="B2822" s="44">
        <v>46216.0</v>
      </c>
      <c r="C2822" s="46" t="s">
        <v>1192</v>
      </c>
      <c r="D2822" s="48" t="s">
        <v>3970</v>
      </c>
      <c r="E2822" s="51">
        <v>2.02600000001336E14</v>
      </c>
      <c r="F2822" s="53" t="s">
        <v>562</v>
      </c>
      <c r="G2822" s="57">
        <f t="array" ref="G2822">IF(F2822&lt;&gt;"",INDEX(tb_MainDatabase[Barcode],MATCH(F2822,tb_MainDatabase[Link],0)),"")</f>
        <v>8857128011720</v>
      </c>
      <c r="H2822" s="62" t="str">
        <f t="array" ref="H2822">IF(F2822&lt;&gt;"",INDEX(tb_MainDatabase[Grand],MATCH(F2822,tb_MainDatabase[Link],0)),"")</f>
        <v>EDP+</v>
      </c>
      <c r="I2822" s="62" t="str">
        <f t="array" ref="I2822">IF(F2822&lt;&gt;"",INDEX(tb_MainDatabase[Size],MATCH(F2822,tb_MainDatabase[Link],0)),"")</f>
        <v>50 ml.</v>
      </c>
      <c r="J2822" s="65">
        <v>1.0</v>
      </c>
      <c r="K2822" s="57">
        <f t="array" ref="K2822">IF(F2822&lt;&gt;"",INDEX(tb_MainDatabase[ราคา],MATCH(F2822,tb_MainDatabase[Link],0)),"")*J2822</f>
        <v>2890</v>
      </c>
      <c r="L2822" s="65">
        <v>1545.0</v>
      </c>
      <c r="M2822" s="57">
        <f t="shared" si="2"/>
        <v>1345</v>
      </c>
      <c r="N2822" s="75">
        <f t="shared" si="8"/>
        <v>1345</v>
      </c>
      <c r="O2822" s="77" t="s">
        <v>133</v>
      </c>
      <c r="P2822" s="78">
        <v>46216.0</v>
      </c>
      <c r="Q2822" s="80">
        <v>0.5402777777777777</v>
      </c>
      <c r="R2822" s="84" t="str">
        <f t="shared" si="9"/>
        <v>1783922235008688016</v>
      </c>
      <c r="S2822" s="48" t="s">
        <v>3971</v>
      </c>
      <c r="T2822" s="48" t="s">
        <v>67</v>
      </c>
    </row>
    <row r="2823" ht="22.5" customHeight="1">
      <c r="A2823" s="41" t="s">
        <v>34</v>
      </c>
      <c r="B2823" s="44">
        <v>46216.0</v>
      </c>
      <c r="C2823" s="46" t="s">
        <v>1192</v>
      </c>
      <c r="D2823" s="48" t="s">
        <v>3972</v>
      </c>
      <c r="E2823" s="51">
        <v>2.02600000001337E14</v>
      </c>
      <c r="F2823" s="53" t="s">
        <v>81</v>
      </c>
      <c r="G2823" s="57">
        <f t="array" ref="G2823">IF(F2823&lt;&gt;"",INDEX(tb_MainDatabase[Barcode],MATCH(F2823,tb_MainDatabase[Link],0)),"")</f>
        <v>8857128011119</v>
      </c>
      <c r="H2823" s="62" t="str">
        <f t="array" ref="H2823">IF(F2823&lt;&gt;"",INDEX(tb_MainDatabase[Grand],MATCH(F2823,tb_MainDatabase[Link],0)),"")</f>
        <v>EDP</v>
      </c>
      <c r="I2823" s="62" t="str">
        <f t="array" ref="I2823">IF(F2823&lt;&gt;"",INDEX(tb_MainDatabase[Size],MATCH(F2823,tb_MainDatabase[Link],0)),"")</f>
        <v>50 ml.</v>
      </c>
      <c r="J2823" s="65">
        <v>1.0</v>
      </c>
      <c r="K2823" s="57">
        <f t="array" ref="K2823">IF(F2823&lt;&gt;"",INDEX(tb_MainDatabase[ราคา],MATCH(F2823,tb_MainDatabase[Link],0)),"")*J2823</f>
        <v>1890</v>
      </c>
      <c r="L2823" s="65">
        <v>284.5</v>
      </c>
      <c r="M2823" s="57">
        <f t="shared" si="2"/>
        <v>1605.5</v>
      </c>
      <c r="N2823" s="75">
        <f t="shared" si="8"/>
        <v>4816.5</v>
      </c>
      <c r="O2823" s="77" t="s">
        <v>370</v>
      </c>
      <c r="P2823" s="78">
        <v>46216.0</v>
      </c>
      <c r="Q2823" s="80">
        <v>0.5506944444444445</v>
      </c>
      <c r="R2823" s="84" t="str">
        <f t="shared" si="9"/>
        <v>1783923144360833402</v>
      </c>
      <c r="S2823" s="84"/>
      <c r="T2823" s="48" t="s">
        <v>67</v>
      </c>
    </row>
    <row r="2824" ht="22.5" customHeight="1">
      <c r="A2824" s="41" t="s">
        <v>34</v>
      </c>
      <c r="B2824" s="44">
        <v>46216.0</v>
      </c>
      <c r="C2824" s="46" t="s">
        <v>1192</v>
      </c>
      <c r="D2824" s="48" t="s">
        <v>3972</v>
      </c>
      <c r="E2824" s="51">
        <v>2.02600000001337E14</v>
      </c>
      <c r="F2824" s="53" t="s">
        <v>285</v>
      </c>
      <c r="G2824" s="57">
        <f t="array" ref="G2824">IF(F2824&lt;&gt;"",INDEX(tb_MainDatabase[Barcode],MATCH(F2824,tb_MainDatabase[Link],0)),"")</f>
        <v>8857128011065</v>
      </c>
      <c r="H2824" s="62" t="str">
        <f t="array" ref="H2824">IF(F2824&lt;&gt;"",INDEX(tb_MainDatabase[Grand],MATCH(F2824,tb_MainDatabase[Link],0)),"")</f>
        <v>EDP</v>
      </c>
      <c r="I2824" s="62" t="str">
        <f t="array" ref="I2824">IF(F2824&lt;&gt;"",INDEX(tb_MainDatabase[Size],MATCH(F2824,tb_MainDatabase[Link],0)),"")</f>
        <v>50 ml.</v>
      </c>
      <c r="J2824" s="65">
        <v>1.0</v>
      </c>
      <c r="K2824" s="57">
        <f t="array" ref="K2824">IF(F2824&lt;&gt;"",INDEX(tb_MainDatabase[ราคา],MATCH(F2824,tb_MainDatabase[Link],0)),"")*J2824</f>
        <v>1890</v>
      </c>
      <c r="L2824" s="65">
        <v>284.5</v>
      </c>
      <c r="M2824" s="57">
        <f t="shared" si="2"/>
        <v>1605.5</v>
      </c>
      <c r="N2824" s="75">
        <f t="shared" si="8"/>
        <v>0</v>
      </c>
      <c r="O2824" s="77"/>
      <c r="P2824" s="78"/>
      <c r="Q2824" s="80"/>
      <c r="R2824" s="84">
        <f t="shared" si="9"/>
        <v>0</v>
      </c>
      <c r="S2824" s="84"/>
      <c r="T2824" s="84"/>
    </row>
    <row r="2825" ht="22.5" customHeight="1">
      <c r="A2825" s="41" t="s">
        <v>34</v>
      </c>
      <c r="B2825" s="44">
        <v>46216.0</v>
      </c>
      <c r="C2825" s="46" t="s">
        <v>1192</v>
      </c>
      <c r="D2825" s="48" t="s">
        <v>3972</v>
      </c>
      <c r="E2825" s="51">
        <v>2.02600000001337E14</v>
      </c>
      <c r="F2825" s="53" t="s">
        <v>590</v>
      </c>
      <c r="G2825" s="108">
        <f t="array" ref="G2825">IF(F2825&lt;&gt;"",INDEX(tb_MainDatabase[Barcode],MATCH(F2825,tb_MainDatabase[Link],0)),"")</f>
        <v>8857128011577</v>
      </c>
      <c r="H2825" s="62" t="str">
        <f t="array" ref="H2825">IF(F2825&lt;&gt;"",INDEX(tb_MainDatabase[Grand],MATCH(F2825,tb_MainDatabase[Link],0)),"")</f>
        <v>EDP</v>
      </c>
      <c r="I2825" s="62" t="str">
        <f t="array" ref="I2825">IF(F2825&lt;&gt;"",INDEX(tb_MainDatabase[Size],MATCH(F2825,tb_MainDatabase[Link],0)),"")</f>
        <v>50 ml.</v>
      </c>
      <c r="J2825" s="65">
        <v>1.0</v>
      </c>
      <c r="K2825" s="57">
        <f t="array" ref="K2825">IF(F2825&lt;&gt;"",INDEX(tb_MainDatabase[ราคา],MATCH(F2825,tb_MainDatabase[Link],0)),"")*J2825</f>
        <v>1890</v>
      </c>
      <c r="L2825" s="65">
        <v>284.5</v>
      </c>
      <c r="M2825" s="57">
        <f t="shared" si="2"/>
        <v>1605.5</v>
      </c>
      <c r="N2825" s="75">
        <f t="shared" si="8"/>
        <v>0</v>
      </c>
      <c r="O2825" s="77"/>
      <c r="P2825" s="107"/>
      <c r="Q2825" s="80"/>
      <c r="R2825" s="84">
        <f t="shared" si="9"/>
        <v>0</v>
      </c>
      <c r="S2825" s="84"/>
      <c r="T2825" s="84"/>
    </row>
    <row r="2826" ht="22.5" customHeight="1">
      <c r="A2826" s="41" t="s">
        <v>34</v>
      </c>
      <c r="B2826" s="44">
        <v>46216.0</v>
      </c>
      <c r="C2826" s="46" t="s">
        <v>1192</v>
      </c>
      <c r="D2826" s="48" t="s">
        <v>3973</v>
      </c>
      <c r="E2826" s="51">
        <v>2.02600000001338E14</v>
      </c>
      <c r="F2826" s="53" t="s">
        <v>141</v>
      </c>
      <c r="G2826" s="57">
        <f t="array" ref="G2826">IF(F2826&lt;&gt;"",INDEX(tb_MainDatabase[Barcode],MATCH(F2826,tb_MainDatabase[Link],0)),"")</f>
        <v>8857128012037</v>
      </c>
      <c r="H2826" s="62" t="str">
        <f t="array" ref="H2826">IF(F2826&lt;&gt;"",INDEX(tb_MainDatabase[Grand],MATCH(F2826,tb_MainDatabase[Link],0)),"")</f>
        <v>EDP</v>
      </c>
      <c r="I2826" s="62" t="str">
        <f t="array" ref="I2826">IF(F2826&lt;&gt;"",INDEX(tb_MainDatabase[Size],MATCH(F2826,tb_MainDatabase[Link],0)),"")</f>
        <v>10 ml.</v>
      </c>
      <c r="J2826" s="65">
        <v>1.0</v>
      </c>
      <c r="K2826" s="57">
        <f t="array" ref="K2826">IF(F2826&lt;&gt;"",INDEX(tb_MainDatabase[ราคา],MATCH(F2826,tb_MainDatabase[Link],0)),"")*J2826</f>
        <v>450</v>
      </c>
      <c r="L2826" s="65">
        <v>50.0</v>
      </c>
      <c r="M2826" s="57">
        <f t="shared" si="2"/>
        <v>400</v>
      </c>
      <c r="N2826" s="75">
        <f t="shared" si="8"/>
        <v>400</v>
      </c>
      <c r="O2826" s="77" t="s">
        <v>60</v>
      </c>
      <c r="P2826" s="78">
        <v>46216.0</v>
      </c>
      <c r="Q2826" s="80">
        <v>0.5861111111111111</v>
      </c>
      <c r="R2826" s="84" t="str">
        <f t="shared" si="9"/>
        <v>1783926228864736175</v>
      </c>
      <c r="S2826" s="84"/>
      <c r="T2826" s="48" t="s">
        <v>67</v>
      </c>
    </row>
    <row r="2827" ht="22.5" customHeight="1">
      <c r="A2827" s="41" t="s">
        <v>34</v>
      </c>
      <c r="B2827" s="44">
        <v>46216.0</v>
      </c>
      <c r="C2827" s="46" t="s">
        <v>1192</v>
      </c>
      <c r="D2827" s="48" t="s">
        <v>3974</v>
      </c>
      <c r="E2827" s="51">
        <v>2.02600000001339E14</v>
      </c>
      <c r="F2827" s="53" t="s">
        <v>288</v>
      </c>
      <c r="G2827" s="57">
        <f t="array" ref="G2827">IF(F2827&lt;&gt;"",INDEX(tb_MainDatabase[Barcode],MATCH(F2827,tb_MainDatabase[Link],0)),"")</f>
        <v>8857128012062</v>
      </c>
      <c r="H2827" s="62" t="str">
        <f t="array" ref="H2827">IF(F2827&lt;&gt;"",INDEX(tb_MainDatabase[Grand],MATCH(F2827,tb_MainDatabase[Link],0)),"")</f>
        <v>EDP</v>
      </c>
      <c r="I2827" s="62" t="str">
        <f t="array" ref="I2827">IF(F2827&lt;&gt;"",INDEX(tb_MainDatabase[Size],MATCH(F2827,tb_MainDatabase[Link],0)),"")</f>
        <v>10 ml.</v>
      </c>
      <c r="J2827" s="65">
        <v>1.0</v>
      </c>
      <c r="K2827" s="57">
        <f t="array" ref="K2827">IF(F2827&lt;&gt;"",INDEX(tb_MainDatabase[ราคา],MATCH(F2827,tb_MainDatabase[Link],0)),"")*J2827</f>
        <v>450</v>
      </c>
      <c r="L2827" s="65">
        <v>50.0</v>
      </c>
      <c r="M2827" s="57">
        <f t="shared" si="2"/>
        <v>400</v>
      </c>
      <c r="N2827" s="75">
        <f t="shared" si="8"/>
        <v>400</v>
      </c>
      <c r="O2827" s="77" t="s">
        <v>370</v>
      </c>
      <c r="P2827" s="78">
        <v>46216.0</v>
      </c>
      <c r="Q2827" s="80">
        <v>0.6402777777777777</v>
      </c>
      <c r="R2827" s="84" t="str">
        <f t="shared" si="9"/>
        <v>1783930942934232567</v>
      </c>
      <c r="S2827" s="84"/>
      <c r="T2827" s="48" t="s">
        <v>67</v>
      </c>
    </row>
    <row r="2828" ht="22.5" customHeight="1">
      <c r="A2828" s="41" t="s">
        <v>34</v>
      </c>
      <c r="B2828" s="44">
        <v>46216.0</v>
      </c>
      <c r="C2828" s="46" t="s">
        <v>1192</v>
      </c>
      <c r="D2828" s="48" t="s">
        <v>3975</v>
      </c>
      <c r="E2828" s="51">
        <v>2.0260000000134E14</v>
      </c>
      <c r="F2828" s="53" t="s">
        <v>1100</v>
      </c>
      <c r="G2828" s="57">
        <f t="array" ref="G2828">IF(F2828&lt;&gt;"",INDEX(tb_MainDatabase[Barcode],MATCH(F2828,tb_MainDatabase[Link],0)),"")</f>
        <v>8857128011263</v>
      </c>
      <c r="H2828" s="62" t="str">
        <f t="array" ref="H2828">IF(F2828&lt;&gt;"",INDEX(tb_MainDatabase[Grand],MATCH(F2828,tb_MainDatabase[Link],0)),"")</f>
        <v>EDP</v>
      </c>
      <c r="I2828" s="62" t="str">
        <f t="array" ref="I2828">IF(F2828&lt;&gt;"",INDEX(tb_MainDatabase[Size],MATCH(F2828,tb_MainDatabase[Link],0)),"")</f>
        <v>10 ml.</v>
      </c>
      <c r="J2828" s="65">
        <v>1.0</v>
      </c>
      <c r="K2828" s="57">
        <f t="array" ref="K2828">IF(F2828&lt;&gt;"",INDEX(tb_MainDatabase[ราคา],MATCH(F2828,tb_MainDatabase[Link],0)),"")*J2828</f>
        <v>450</v>
      </c>
      <c r="L2828" s="65">
        <v>50.0</v>
      </c>
      <c r="M2828" s="57">
        <f t="shared" si="2"/>
        <v>400</v>
      </c>
      <c r="N2828" s="75">
        <f t="shared" si="8"/>
        <v>400</v>
      </c>
      <c r="O2828" s="77" t="s">
        <v>60</v>
      </c>
      <c r="P2828" s="78">
        <v>46216.0</v>
      </c>
      <c r="Q2828" s="80">
        <v>0.6493055555555556</v>
      </c>
      <c r="R2828" s="84" t="str">
        <f t="shared" si="9"/>
        <v>1783931729546841547</v>
      </c>
      <c r="S2828" s="84"/>
      <c r="T2828" s="48" t="s">
        <v>67</v>
      </c>
    </row>
    <row r="2829" ht="22.5" customHeight="1">
      <c r="A2829" s="41" t="s">
        <v>34</v>
      </c>
      <c r="B2829" s="44">
        <v>46216.0</v>
      </c>
      <c r="C2829" s="46" t="s">
        <v>1192</v>
      </c>
      <c r="D2829" s="48" t="s">
        <v>3976</v>
      </c>
      <c r="E2829" s="51">
        <v>2.02600000001341E14</v>
      </c>
      <c r="F2829" s="53" t="s">
        <v>252</v>
      </c>
      <c r="G2829" s="57">
        <f t="array" ref="G2829">IF(F2829&lt;&gt;"",INDEX(tb_MainDatabase[Barcode],MATCH(F2829,tb_MainDatabase[Link],0)),"")</f>
        <v>8857128012035</v>
      </c>
      <c r="H2829" s="62" t="str">
        <f t="array" ref="H2829">IF(F2829&lt;&gt;"",INDEX(tb_MainDatabase[Grand],MATCH(F2829,tb_MainDatabase[Link],0)),"")</f>
        <v>EDP</v>
      </c>
      <c r="I2829" s="62" t="str">
        <f t="array" ref="I2829">IF(F2829&lt;&gt;"",INDEX(tb_MainDatabase[Size],MATCH(F2829,tb_MainDatabase[Link],0)),"")</f>
        <v>10 ml.</v>
      </c>
      <c r="J2829" s="65">
        <v>1.0</v>
      </c>
      <c r="K2829" s="57">
        <f t="array" ref="K2829">IF(F2829&lt;&gt;"",INDEX(tb_MainDatabase[ราคา],MATCH(F2829,tb_MainDatabase[Link],0)),"")*J2829</f>
        <v>450</v>
      </c>
      <c r="L2829" s="65">
        <v>50.0</v>
      </c>
      <c r="M2829" s="57">
        <f t="shared" si="2"/>
        <v>400</v>
      </c>
      <c r="N2829" s="75">
        <f t="shared" si="8"/>
        <v>400</v>
      </c>
      <c r="O2829" s="77" t="s">
        <v>133</v>
      </c>
      <c r="P2829" s="78">
        <v>46216.0</v>
      </c>
      <c r="Q2829" s="80">
        <v>0.65</v>
      </c>
      <c r="R2829" s="84" t="str">
        <f t="shared" si="9"/>
        <v>1783931806615349777</v>
      </c>
      <c r="S2829" s="84"/>
      <c r="T2829" s="48" t="s">
        <v>67</v>
      </c>
    </row>
    <row r="2830" ht="22.5" customHeight="1">
      <c r="A2830" s="41" t="s">
        <v>34</v>
      </c>
      <c r="B2830" s="44">
        <v>46216.0</v>
      </c>
      <c r="C2830" s="46" t="s">
        <v>1192</v>
      </c>
      <c r="D2830" s="48" t="s">
        <v>3977</v>
      </c>
      <c r="E2830" s="51">
        <v>2.02600000001342E14</v>
      </c>
      <c r="F2830" s="53" t="s">
        <v>1796</v>
      </c>
      <c r="G2830" s="108">
        <f t="array" ref="G2830">IF(F2830&lt;&gt;"",INDEX(tb_MainDatabase[Barcode],MATCH(F2830,tb_MainDatabase[Link],0)),"")</f>
        <v>8857128012154</v>
      </c>
      <c r="H2830" s="62" t="str">
        <f t="array" ref="H2830">IF(F2830&lt;&gt;"",INDEX(tb_MainDatabase[Grand],MATCH(F2830,tb_MainDatabase[Link],0)),"")</f>
        <v>EDP</v>
      </c>
      <c r="I2830" s="62" t="str">
        <f t="array" ref="I2830">IF(F2830&lt;&gt;"",INDEX(tb_MainDatabase[Size],MATCH(F2830,tb_MainDatabase[Link],0)),"")</f>
        <v>10 ml.</v>
      </c>
      <c r="J2830" s="65">
        <v>1.0</v>
      </c>
      <c r="K2830" s="57">
        <f t="array" ref="K2830">IF(F2830&lt;&gt;"",INDEX(tb_MainDatabase[ราคา],MATCH(F2830,tb_MainDatabase[Link],0)),"")*J2830</f>
        <v>450</v>
      </c>
      <c r="L2830" s="65">
        <v>50.0</v>
      </c>
      <c r="M2830" s="57">
        <f t="shared" si="2"/>
        <v>400</v>
      </c>
      <c r="N2830" s="75">
        <f t="shared" si="8"/>
        <v>400</v>
      </c>
      <c r="O2830" s="77" t="s">
        <v>370</v>
      </c>
      <c r="P2830" s="78">
        <v>46216.0</v>
      </c>
      <c r="Q2830" s="80">
        <v>0.6756944444444445</v>
      </c>
      <c r="R2830" s="84" t="str">
        <f t="shared" si="9"/>
        <v>1783933038518358527</v>
      </c>
      <c r="S2830" s="84"/>
      <c r="T2830" s="48" t="s">
        <v>67</v>
      </c>
    </row>
    <row r="2831" ht="22.5" customHeight="1">
      <c r="A2831" s="41" t="s">
        <v>34</v>
      </c>
      <c r="B2831" s="44">
        <v>46216.0</v>
      </c>
      <c r="C2831" s="46" t="s">
        <v>1192</v>
      </c>
      <c r="D2831" s="48" t="s">
        <v>3978</v>
      </c>
      <c r="E2831" s="51">
        <v>2.02600000001343E14</v>
      </c>
      <c r="F2831" s="53" t="s">
        <v>1211</v>
      </c>
      <c r="G2831" s="57">
        <f t="array" ref="G2831">IF(F2831&lt;&gt;"",INDEX(tb_MainDatabase[Barcode],MATCH(F2831,tb_MainDatabase[Link],0)),"")</f>
        <v>8857128011935</v>
      </c>
      <c r="H2831" s="62" t="str">
        <f t="array" ref="H2831">IF(F2831&lt;&gt;"",INDEX(tb_MainDatabase[Grand],MATCH(F2831,tb_MainDatabase[Link],0)),"")</f>
        <v>EDP</v>
      </c>
      <c r="I2831" s="62" t="str">
        <f t="array" ref="I2831">IF(F2831&lt;&gt;"",INDEX(tb_MainDatabase[Size],MATCH(F2831,tb_MainDatabase[Link],0)),"")</f>
        <v>30 ml.</v>
      </c>
      <c r="J2831" s="65">
        <v>1.0</v>
      </c>
      <c r="K2831" s="57">
        <f t="array" ref="K2831">IF(F2831&lt;&gt;"",INDEX(tb_MainDatabase[ราคา],MATCH(F2831,tb_MainDatabase[Link],0)),"")*J2831</f>
        <v>1290</v>
      </c>
      <c r="L2831" s="65">
        <v>100.0</v>
      </c>
      <c r="M2831" s="57">
        <f t="shared" si="2"/>
        <v>1190</v>
      </c>
      <c r="N2831" s="75">
        <f t="shared" si="8"/>
        <v>1190</v>
      </c>
      <c r="O2831" s="77" t="s">
        <v>370</v>
      </c>
      <c r="P2831" s="78">
        <v>46216.0</v>
      </c>
      <c r="Q2831" s="80">
        <v>0.7215277777777778</v>
      </c>
      <c r="R2831" s="84" t="str">
        <f t="shared" si="9"/>
        <v>1783937921322927733</v>
      </c>
      <c r="S2831" s="84"/>
      <c r="T2831" s="48" t="s">
        <v>67</v>
      </c>
    </row>
    <row r="2832" ht="22.5" customHeight="1">
      <c r="A2832" s="41" t="s">
        <v>34</v>
      </c>
      <c r="B2832" s="44">
        <v>46216.0</v>
      </c>
      <c r="C2832" s="46" t="s">
        <v>1192</v>
      </c>
      <c r="D2832" s="48" t="s">
        <v>3979</v>
      </c>
      <c r="E2832" s="51">
        <v>2.02600000001344E14</v>
      </c>
      <c r="F2832" s="53" t="s">
        <v>1097</v>
      </c>
      <c r="G2832" s="57">
        <f t="array" ref="G2832">IF(F2832&lt;&gt;"",INDEX(tb_MainDatabase[Barcode],MATCH(F2832,tb_MainDatabase[Link],0)),"")</f>
        <v>8857128012112</v>
      </c>
      <c r="H2832" s="62" t="str">
        <f t="array" ref="H2832">IF(F2832&lt;&gt;"",INDEX(tb_MainDatabase[Grand],MATCH(F2832,tb_MainDatabase[Link],0)),"")</f>
        <v>EDP+</v>
      </c>
      <c r="I2832" s="62" t="str">
        <f t="array" ref="I2832">IF(F2832&lt;&gt;"",INDEX(tb_MainDatabase[Size],MATCH(F2832,tb_MainDatabase[Link],0)),"")</f>
        <v>10 ml.</v>
      </c>
      <c r="J2832" s="65">
        <v>1.0</v>
      </c>
      <c r="K2832" s="57">
        <f t="array" ref="K2832">IF(F2832&lt;&gt;"",INDEX(tb_MainDatabase[ราคา],MATCH(F2832,tb_MainDatabase[Link],0)),"")*J2832</f>
        <v>650</v>
      </c>
      <c r="L2832" s="65">
        <v>50.0</v>
      </c>
      <c r="M2832" s="57">
        <f t="shared" si="2"/>
        <v>600</v>
      </c>
      <c r="N2832" s="75">
        <f t="shared" si="8"/>
        <v>1800</v>
      </c>
      <c r="O2832" s="77" t="s">
        <v>370</v>
      </c>
      <c r="P2832" s="78">
        <v>46216.0</v>
      </c>
      <c r="Q2832" s="80">
        <v>0.7763888888888889</v>
      </c>
      <c r="R2832" s="84" t="str">
        <f t="shared" si="9"/>
        <v>1783942654749948275</v>
      </c>
      <c r="S2832" s="84"/>
      <c r="T2832" s="48" t="s">
        <v>67</v>
      </c>
    </row>
    <row r="2833" ht="22.5" customHeight="1">
      <c r="A2833" s="41" t="s">
        <v>34</v>
      </c>
      <c r="B2833" s="44">
        <v>46216.0</v>
      </c>
      <c r="C2833" s="46" t="s">
        <v>1192</v>
      </c>
      <c r="D2833" s="48" t="s">
        <v>3979</v>
      </c>
      <c r="E2833" s="51">
        <v>2.02600000001344E14</v>
      </c>
      <c r="F2833" s="53" t="s">
        <v>94</v>
      </c>
      <c r="G2833" s="57">
        <f t="array" ref="G2833">IF(F2833&lt;&gt;"",INDEX(tb_MainDatabase[Barcode],MATCH(F2833,tb_MainDatabase[Link],0)),"")</f>
        <v>8857128012039</v>
      </c>
      <c r="H2833" s="62" t="str">
        <f t="array" ref="H2833">IF(F2833&lt;&gt;"",INDEX(tb_MainDatabase[Grand],MATCH(F2833,tb_MainDatabase[Link],0)),"")</f>
        <v>EDP</v>
      </c>
      <c r="I2833" s="62" t="str">
        <f t="array" ref="I2833">IF(F2833&lt;&gt;"",INDEX(tb_MainDatabase[Size],MATCH(F2833,tb_MainDatabase[Link],0)),"")</f>
        <v>10 ml.</v>
      </c>
      <c r="J2833" s="65">
        <v>1.0</v>
      </c>
      <c r="K2833" s="57">
        <f t="array" ref="K2833">IF(F2833&lt;&gt;"",INDEX(tb_MainDatabase[ราคา],MATCH(F2833,tb_MainDatabase[Link],0)),"")*J2833</f>
        <v>450</v>
      </c>
      <c r="L2833" s="65">
        <v>50.0</v>
      </c>
      <c r="M2833" s="57">
        <f t="shared" si="2"/>
        <v>400</v>
      </c>
      <c r="N2833" s="75">
        <f t="shared" si="8"/>
        <v>0</v>
      </c>
      <c r="O2833" s="77"/>
      <c r="P2833" s="107"/>
      <c r="Q2833" s="80"/>
      <c r="R2833" s="84">
        <f t="shared" si="9"/>
        <v>0</v>
      </c>
      <c r="S2833" s="84"/>
      <c r="T2833" s="84"/>
    </row>
    <row r="2834" ht="22.5" customHeight="1">
      <c r="A2834" s="41" t="s">
        <v>34</v>
      </c>
      <c r="B2834" s="44">
        <v>46216.0</v>
      </c>
      <c r="C2834" s="46" t="s">
        <v>1192</v>
      </c>
      <c r="D2834" s="48" t="s">
        <v>3979</v>
      </c>
      <c r="E2834" s="51">
        <v>2.02600000001344E14</v>
      </c>
      <c r="F2834" s="53" t="s">
        <v>98</v>
      </c>
      <c r="G2834" s="57">
        <f t="array" ref="G2834">IF(F2834&lt;&gt;"",INDEX(tb_MainDatabase[Barcode],MATCH(F2834,tb_MainDatabase[Link],0)),"")</f>
        <v>8857128012027</v>
      </c>
      <c r="H2834" s="62" t="str">
        <f t="array" ref="H2834">IF(F2834&lt;&gt;"",INDEX(tb_MainDatabase[Grand],MATCH(F2834,tb_MainDatabase[Link],0)),"")</f>
        <v>EDP</v>
      </c>
      <c r="I2834" s="62" t="str">
        <f t="array" ref="I2834">IF(F2834&lt;&gt;"",INDEX(tb_MainDatabase[Size],MATCH(F2834,tb_MainDatabase[Link],0)),"")</f>
        <v>10 ml.</v>
      </c>
      <c r="J2834" s="65">
        <v>1.0</v>
      </c>
      <c r="K2834" s="57">
        <f t="array" ref="K2834">IF(F2834&lt;&gt;"",INDEX(tb_MainDatabase[ราคา],MATCH(F2834,tb_MainDatabase[Link],0)),"")*J2834</f>
        <v>450</v>
      </c>
      <c r="L2834" s="65">
        <v>50.0</v>
      </c>
      <c r="M2834" s="57">
        <f t="shared" si="2"/>
        <v>400</v>
      </c>
      <c r="N2834" s="75">
        <f t="shared" si="8"/>
        <v>0</v>
      </c>
      <c r="O2834" s="77"/>
      <c r="P2834" s="107"/>
      <c r="Q2834" s="80"/>
      <c r="R2834" s="84">
        <f t="shared" si="9"/>
        <v>0</v>
      </c>
      <c r="S2834" s="84"/>
      <c r="T2834" s="84"/>
    </row>
    <row r="2835" ht="22.5" customHeight="1">
      <c r="A2835" s="41" t="s">
        <v>34</v>
      </c>
      <c r="B2835" s="44">
        <v>46216.0</v>
      </c>
      <c r="C2835" s="46" t="s">
        <v>1192</v>
      </c>
      <c r="D2835" s="48" t="s">
        <v>3979</v>
      </c>
      <c r="E2835" s="51">
        <v>2.02600000001344E14</v>
      </c>
      <c r="F2835" s="53" t="s">
        <v>146</v>
      </c>
      <c r="G2835" s="57">
        <f t="array" ref="G2835">IF(F2835&lt;&gt;"",INDEX(tb_MainDatabase[Barcode],MATCH(F2835,tb_MainDatabase[Link],0)),"")</f>
        <v>8857128012026</v>
      </c>
      <c r="H2835" s="62" t="str">
        <f t="array" ref="H2835">IF(F2835&lt;&gt;"",INDEX(tb_MainDatabase[Grand],MATCH(F2835,tb_MainDatabase[Link],0)),"")</f>
        <v>EDP</v>
      </c>
      <c r="I2835" s="62" t="str">
        <f t="array" ref="I2835">IF(F2835&lt;&gt;"",INDEX(tb_MainDatabase[Size],MATCH(F2835,tb_MainDatabase[Link],0)),"")</f>
        <v>10 ml.</v>
      </c>
      <c r="J2835" s="65">
        <v>1.0</v>
      </c>
      <c r="K2835" s="57">
        <f t="array" ref="K2835">IF(F2835&lt;&gt;"",INDEX(tb_MainDatabase[ราคา],MATCH(F2835,tb_MainDatabase[Link],0)),"")*J2835</f>
        <v>450</v>
      </c>
      <c r="L2835" s="65">
        <v>50.0</v>
      </c>
      <c r="M2835" s="57">
        <f t="shared" si="2"/>
        <v>400</v>
      </c>
      <c r="N2835" s="75">
        <f t="shared" si="8"/>
        <v>0</v>
      </c>
      <c r="O2835" s="77"/>
      <c r="P2835" s="107"/>
      <c r="Q2835" s="80"/>
      <c r="R2835" s="84">
        <f t="shared" si="9"/>
        <v>0</v>
      </c>
      <c r="S2835" s="84"/>
      <c r="T2835" s="84"/>
    </row>
    <row r="2836" ht="22.5" customHeight="1">
      <c r="A2836" s="41" t="s">
        <v>34</v>
      </c>
      <c r="B2836" s="44">
        <v>46216.0</v>
      </c>
      <c r="C2836" s="46" t="s">
        <v>1192</v>
      </c>
      <c r="D2836" s="48" t="s">
        <v>3979</v>
      </c>
      <c r="E2836" s="51">
        <v>2.02600000001344E14</v>
      </c>
      <c r="F2836" s="53" t="s">
        <v>1510</v>
      </c>
      <c r="G2836" s="57">
        <f t="array" ref="G2836">IF(F2836&lt;&gt;"",INDEX(tb_MainDatabase[Barcode],MATCH(F2836,tb_MainDatabase[Link],0)),"")</f>
        <v>8857128012063</v>
      </c>
      <c r="H2836" s="62" t="str">
        <f t="array" ref="H2836">IF(F2836&lt;&gt;"",INDEX(tb_MainDatabase[Grand],MATCH(F2836,tb_MainDatabase[Link],0)),"")</f>
        <v>EDP</v>
      </c>
      <c r="I2836" s="62" t="str">
        <f t="array" ref="I2836">IF(F2836&lt;&gt;"",INDEX(tb_MainDatabase[Size],MATCH(F2836,tb_MainDatabase[Link],0)),"")</f>
        <v>4 ml.</v>
      </c>
      <c r="J2836" s="65">
        <v>1.0</v>
      </c>
      <c r="K2836" s="57">
        <f t="array" ref="K2836">IF(F2836&lt;&gt;"",INDEX(tb_MainDatabase[ราคา],MATCH(F2836,tb_MainDatabase[Link],0)),"")*J2836</f>
        <v>179</v>
      </c>
      <c r="L2836" s="65">
        <v>179.0</v>
      </c>
      <c r="M2836" s="57">
        <f t="shared" si="2"/>
        <v>0</v>
      </c>
      <c r="N2836" s="75">
        <f t="shared" si="8"/>
        <v>0</v>
      </c>
      <c r="O2836" s="77"/>
      <c r="P2836" s="107"/>
      <c r="Q2836" s="80"/>
      <c r="R2836" s="84">
        <f t="shared" si="9"/>
        <v>0</v>
      </c>
      <c r="S2836" s="84"/>
      <c r="T2836" s="84"/>
    </row>
    <row r="2837" ht="22.5" customHeight="1">
      <c r="A2837" s="41" t="s">
        <v>34</v>
      </c>
      <c r="B2837" s="44">
        <v>46216.0</v>
      </c>
      <c r="C2837" s="46" t="s">
        <v>1192</v>
      </c>
      <c r="D2837" s="48" t="s">
        <v>3980</v>
      </c>
      <c r="E2837" s="51">
        <v>2.02600000001345E14</v>
      </c>
      <c r="F2837" s="53" t="s">
        <v>93</v>
      </c>
      <c r="G2837" s="57">
        <f t="array" ref="G2837">IF(F2837&lt;&gt;"",INDEX(tb_MainDatabase[Barcode],MATCH(F2837,tb_MainDatabase[Link],0)),"")</f>
        <v>8857128011171</v>
      </c>
      <c r="H2837" s="62" t="str">
        <f t="array" ref="H2837">IF(F2837&lt;&gt;"",INDEX(tb_MainDatabase[Grand],MATCH(F2837,tb_MainDatabase[Link],0)),"")</f>
        <v>EDP</v>
      </c>
      <c r="I2837" s="62" t="str">
        <f t="array" ref="I2837">IF(F2837&lt;&gt;"",INDEX(tb_MainDatabase[Size],MATCH(F2837,tb_MainDatabase[Link],0)),"")</f>
        <v>50 ml.</v>
      </c>
      <c r="J2837" s="65">
        <v>1.0</v>
      </c>
      <c r="K2837" s="57">
        <f t="array" ref="K2837">IF(F2837&lt;&gt;"",INDEX(tb_MainDatabase[ราคา],MATCH(F2837,tb_MainDatabase[Link],0)),"")*J2837</f>
        <v>1890</v>
      </c>
      <c r="L2837" s="65">
        <v>284.5</v>
      </c>
      <c r="M2837" s="57">
        <f t="shared" si="2"/>
        <v>1605.5</v>
      </c>
      <c r="N2837" s="75">
        <f t="shared" si="8"/>
        <v>3211</v>
      </c>
      <c r="O2837" s="77" t="s">
        <v>133</v>
      </c>
      <c r="P2837" s="78">
        <v>46216.0</v>
      </c>
      <c r="Q2837" s="80">
        <v>0.8368055555555556</v>
      </c>
      <c r="R2837" s="84" t="str">
        <f t="shared" si="9"/>
        <v>1783947840801770430</v>
      </c>
      <c r="S2837" s="84"/>
      <c r="T2837" s="48" t="s">
        <v>67</v>
      </c>
    </row>
    <row r="2838" ht="22.5" customHeight="1">
      <c r="A2838" s="41" t="s">
        <v>34</v>
      </c>
      <c r="B2838" s="44">
        <v>46216.0</v>
      </c>
      <c r="C2838" s="46" t="s">
        <v>1192</v>
      </c>
      <c r="D2838" s="48" t="s">
        <v>3980</v>
      </c>
      <c r="E2838" s="51">
        <v>2.02600000001345E14</v>
      </c>
      <c r="F2838" s="53" t="s">
        <v>285</v>
      </c>
      <c r="G2838" s="57">
        <f t="array" ref="G2838">IF(F2838&lt;&gt;"",INDEX(tb_MainDatabase[Barcode],MATCH(F2838,tb_MainDatabase[Link],0)),"")</f>
        <v>8857128011065</v>
      </c>
      <c r="H2838" s="62" t="str">
        <f t="array" ref="H2838">IF(F2838&lt;&gt;"",INDEX(tb_MainDatabase[Grand],MATCH(F2838,tb_MainDatabase[Link],0)),"")</f>
        <v>EDP</v>
      </c>
      <c r="I2838" s="62" t="str">
        <f t="array" ref="I2838">IF(F2838&lt;&gt;"",INDEX(tb_MainDatabase[Size],MATCH(F2838,tb_MainDatabase[Link],0)),"")</f>
        <v>50 ml.</v>
      </c>
      <c r="J2838" s="65">
        <v>1.0</v>
      </c>
      <c r="K2838" s="57">
        <f t="array" ref="K2838">IF(F2838&lt;&gt;"",INDEX(tb_MainDatabase[ราคา],MATCH(F2838,tb_MainDatabase[Link],0)),"")*J2838</f>
        <v>1890</v>
      </c>
      <c r="L2838" s="65">
        <v>284.5</v>
      </c>
      <c r="M2838" s="57">
        <f t="shared" si="2"/>
        <v>1605.5</v>
      </c>
      <c r="N2838" s="75">
        <f t="shared" si="8"/>
        <v>0</v>
      </c>
      <c r="O2838" s="77"/>
      <c r="P2838" s="107"/>
      <c r="Q2838" s="80"/>
      <c r="R2838" s="84">
        <f t="shared" si="9"/>
        <v>0</v>
      </c>
      <c r="S2838" s="84"/>
      <c r="T2838" s="84"/>
    </row>
    <row r="2839" ht="22.5" customHeight="1">
      <c r="A2839" s="41" t="s">
        <v>34</v>
      </c>
      <c r="B2839" s="44">
        <v>46217.0</v>
      </c>
      <c r="C2839" s="46" t="s">
        <v>1192</v>
      </c>
      <c r="D2839" s="48" t="s">
        <v>3981</v>
      </c>
      <c r="E2839" s="51">
        <v>2.02600000001346E14</v>
      </c>
      <c r="F2839" s="53" t="s">
        <v>102</v>
      </c>
      <c r="G2839" s="108">
        <f t="array" ref="G2839">IF(F2839&lt;&gt;"",INDEX(tb_MainDatabase[Barcode],MATCH(F2839,tb_MainDatabase[Link],0)),"")</f>
        <v>8857128012170</v>
      </c>
      <c r="H2839" s="62" t="str">
        <f t="array" ref="H2839">IF(F2839&lt;&gt;"",INDEX(tb_MainDatabase[Grand],MATCH(F2839,tb_MainDatabase[Link],0)),"")</f>
        <v>EDP</v>
      </c>
      <c r="I2839" s="62" t="str">
        <f t="array" ref="I2839">IF(F2839&lt;&gt;"",INDEX(tb_MainDatabase[Size],MATCH(F2839,tb_MainDatabase[Link],0)),"")</f>
        <v>10 ml.</v>
      </c>
      <c r="J2839" s="65">
        <v>1.0</v>
      </c>
      <c r="K2839" s="57">
        <f t="array" ref="K2839">IF(F2839&lt;&gt;"",INDEX(tb_MainDatabase[ราคา],MATCH(F2839,tb_MainDatabase[Link],0)),"")*J2839</f>
        <v>450</v>
      </c>
      <c r="L2839" s="65">
        <v>50.0</v>
      </c>
      <c r="M2839" s="57">
        <f t="shared" si="2"/>
        <v>400</v>
      </c>
      <c r="N2839" s="75">
        <f t="shared" si="8"/>
        <v>400</v>
      </c>
      <c r="O2839" s="77" t="s">
        <v>60</v>
      </c>
      <c r="P2839" s="78">
        <v>46217.0</v>
      </c>
      <c r="Q2839" s="80">
        <v>0.5409722222222222</v>
      </c>
      <c r="R2839" s="84" t="str">
        <f t="shared" si="9"/>
        <v>1784008744662945357</v>
      </c>
      <c r="S2839" s="84"/>
      <c r="T2839" s="48" t="s">
        <v>61</v>
      </c>
    </row>
    <row r="2840" ht="22.5" customHeight="1">
      <c r="A2840" s="41" t="s">
        <v>34</v>
      </c>
      <c r="B2840" s="44">
        <v>46217.0</v>
      </c>
      <c r="C2840" s="46" t="s">
        <v>1192</v>
      </c>
      <c r="D2840" s="48" t="s">
        <v>3982</v>
      </c>
      <c r="E2840" s="51">
        <v>2.02600000001347E14</v>
      </c>
      <c r="F2840" s="53" t="s">
        <v>1211</v>
      </c>
      <c r="G2840" s="57">
        <f t="array" ref="G2840">IF(F2840&lt;&gt;"",INDEX(tb_MainDatabase[Barcode],MATCH(F2840,tb_MainDatabase[Link],0)),"")</f>
        <v>8857128011935</v>
      </c>
      <c r="H2840" s="62" t="str">
        <f t="array" ref="H2840">IF(F2840&lt;&gt;"",INDEX(tb_MainDatabase[Grand],MATCH(F2840,tb_MainDatabase[Link],0)),"")</f>
        <v>EDP</v>
      </c>
      <c r="I2840" s="62" t="str">
        <f t="array" ref="I2840">IF(F2840&lt;&gt;"",INDEX(tb_MainDatabase[Size],MATCH(F2840,tb_MainDatabase[Link],0)),"")</f>
        <v>30 ml.</v>
      </c>
      <c r="J2840" s="65">
        <v>1.0</v>
      </c>
      <c r="K2840" s="57">
        <f t="array" ref="K2840">IF(F2840&lt;&gt;"",INDEX(tb_MainDatabase[ราคา],MATCH(F2840,tb_MainDatabase[Link],0)),"")*J2840</f>
        <v>1290</v>
      </c>
      <c r="L2840" s="65">
        <v>100.0</v>
      </c>
      <c r="M2840" s="57">
        <f t="shared" si="2"/>
        <v>1190</v>
      </c>
      <c r="N2840" s="75">
        <f t="shared" si="8"/>
        <v>1190</v>
      </c>
      <c r="O2840" s="77" t="s">
        <v>60</v>
      </c>
      <c r="P2840" s="78">
        <v>46217.0</v>
      </c>
      <c r="Q2840" s="80">
        <v>0.5854166666666667</v>
      </c>
      <c r="R2840" s="84" t="str">
        <f t="shared" si="9"/>
        <v>1784012590642465601</v>
      </c>
      <c r="S2840" s="84"/>
      <c r="T2840" s="48" t="s">
        <v>67</v>
      </c>
    </row>
    <row r="2841" ht="22.5" customHeight="1">
      <c r="A2841" s="41" t="s">
        <v>34</v>
      </c>
      <c r="B2841" s="44">
        <v>46217.0</v>
      </c>
      <c r="C2841" s="46" t="s">
        <v>1192</v>
      </c>
      <c r="D2841" s="48" t="s">
        <v>3983</v>
      </c>
      <c r="E2841" s="51">
        <v>2.02600000001348E14</v>
      </c>
      <c r="F2841" s="53" t="s">
        <v>94</v>
      </c>
      <c r="G2841" s="57">
        <f t="array" ref="G2841">IF(F2841&lt;&gt;"",INDEX(tb_MainDatabase[Barcode],MATCH(F2841,tb_MainDatabase[Link],0)),"")</f>
        <v>8857128012039</v>
      </c>
      <c r="H2841" s="62" t="str">
        <f t="array" ref="H2841">IF(F2841&lt;&gt;"",INDEX(tb_MainDatabase[Grand],MATCH(F2841,tb_MainDatabase[Link],0)),"")</f>
        <v>EDP</v>
      </c>
      <c r="I2841" s="62" t="str">
        <f t="array" ref="I2841">IF(F2841&lt;&gt;"",INDEX(tb_MainDatabase[Size],MATCH(F2841,tb_MainDatabase[Link],0)),"")</f>
        <v>10 ml.</v>
      </c>
      <c r="J2841" s="65">
        <v>1.0</v>
      </c>
      <c r="K2841" s="57">
        <f t="array" ref="K2841">IF(F2841&lt;&gt;"",INDEX(tb_MainDatabase[ราคา],MATCH(F2841,tb_MainDatabase[Link],0)),"")*J2841</f>
        <v>450</v>
      </c>
      <c r="L2841" s="65">
        <v>50.0</v>
      </c>
      <c r="M2841" s="57">
        <f t="shared" si="2"/>
        <v>400</v>
      </c>
      <c r="N2841" s="75">
        <f t="shared" si="8"/>
        <v>400</v>
      </c>
      <c r="O2841" s="77" t="s">
        <v>1040</v>
      </c>
      <c r="P2841" s="78">
        <v>46217.0</v>
      </c>
      <c r="Q2841" s="80">
        <v>0.6208333333333333</v>
      </c>
      <c r="R2841" s="84" t="str">
        <f t="shared" si="9"/>
        <v>1784015612576858679</v>
      </c>
      <c r="S2841" s="84"/>
      <c r="T2841" s="48" t="s">
        <v>67</v>
      </c>
    </row>
    <row r="2842" ht="22.5" customHeight="1">
      <c r="A2842" s="41" t="s">
        <v>34</v>
      </c>
      <c r="B2842" s="44">
        <v>46217.0</v>
      </c>
      <c r="C2842" s="46" t="s">
        <v>1192</v>
      </c>
      <c r="D2842" s="48" t="s">
        <v>3984</v>
      </c>
      <c r="E2842" s="51">
        <v>2.02600000001349E14</v>
      </c>
      <c r="F2842" s="53" t="s">
        <v>141</v>
      </c>
      <c r="G2842" s="57">
        <f t="array" ref="G2842">IF(F2842&lt;&gt;"",INDEX(tb_MainDatabase[Barcode],MATCH(F2842,tb_MainDatabase[Link],0)),"")</f>
        <v>8857128012037</v>
      </c>
      <c r="H2842" s="62" t="str">
        <f t="array" ref="H2842">IF(F2842&lt;&gt;"",INDEX(tb_MainDatabase[Grand],MATCH(F2842,tb_MainDatabase[Link],0)),"")</f>
        <v>EDP</v>
      </c>
      <c r="I2842" s="62" t="str">
        <f t="array" ref="I2842">IF(F2842&lt;&gt;"",INDEX(tb_MainDatabase[Size],MATCH(F2842,tb_MainDatabase[Link],0)),"")</f>
        <v>10 ml.</v>
      </c>
      <c r="J2842" s="65">
        <v>1.0</v>
      </c>
      <c r="K2842" s="57">
        <f t="array" ref="K2842">IF(F2842&lt;&gt;"",INDEX(tb_MainDatabase[ราคา],MATCH(F2842,tb_MainDatabase[Link],0)),"")*J2842</f>
        <v>450</v>
      </c>
      <c r="L2842" s="65">
        <v>50.0</v>
      </c>
      <c r="M2842" s="57">
        <f t="shared" si="2"/>
        <v>400</v>
      </c>
      <c r="N2842" s="75">
        <f t="shared" si="8"/>
        <v>400</v>
      </c>
      <c r="O2842" s="77" t="s">
        <v>1040</v>
      </c>
      <c r="P2842" s="78">
        <v>46217.0</v>
      </c>
      <c r="Q2842" s="80">
        <v>0.6347222222222222</v>
      </c>
      <c r="R2842" s="84" t="str">
        <f t="shared" si="9"/>
        <v>1784016774944743622</v>
      </c>
      <c r="S2842" s="84"/>
      <c r="T2842" s="48" t="s">
        <v>67</v>
      </c>
    </row>
    <row r="2843" ht="22.5" customHeight="1">
      <c r="A2843" s="41" t="s">
        <v>34</v>
      </c>
      <c r="B2843" s="44">
        <v>46217.0</v>
      </c>
      <c r="C2843" s="46" t="s">
        <v>1192</v>
      </c>
      <c r="D2843" s="48" t="s">
        <v>3985</v>
      </c>
      <c r="E2843" s="51">
        <v>2.0260000000135E14</v>
      </c>
      <c r="F2843" s="53" t="s">
        <v>175</v>
      </c>
      <c r="G2843" s="57">
        <f t="array" ref="G2843">IF(F2843&lt;&gt;"",INDEX(tb_MainDatabase[Barcode],MATCH(F2843,tb_MainDatabase[Link],0)),"")</f>
        <v>8857128011287</v>
      </c>
      <c r="H2843" s="62" t="str">
        <f t="array" ref="H2843">IF(F2843&lt;&gt;"",INDEX(tb_MainDatabase[Grand],MATCH(F2843,tb_MainDatabase[Link],0)),"")</f>
        <v>EDP</v>
      </c>
      <c r="I2843" s="62" t="str">
        <f t="array" ref="I2843">IF(F2843&lt;&gt;"",INDEX(tb_MainDatabase[Size],MATCH(F2843,tb_MainDatabase[Link],0)),"")</f>
        <v>50 ml.</v>
      </c>
      <c r="J2843" s="65">
        <v>1.0</v>
      </c>
      <c r="K2843" s="57">
        <f t="array" ref="K2843">IF(F2843&lt;&gt;"",INDEX(tb_MainDatabase[ราคา],MATCH(F2843,tb_MainDatabase[Link],0)),"")*J2843</f>
        <v>1890</v>
      </c>
      <c r="L2843" s="65">
        <v>200.0</v>
      </c>
      <c r="M2843" s="57">
        <f t="shared" si="2"/>
        <v>1690</v>
      </c>
      <c r="N2843" s="75">
        <f t="shared" si="8"/>
        <v>1690</v>
      </c>
      <c r="O2843" s="77" t="s">
        <v>370</v>
      </c>
      <c r="P2843" s="78">
        <v>46217.0</v>
      </c>
      <c r="Q2843" s="80">
        <v>0.7291666666666666</v>
      </c>
      <c r="R2843" s="84" t="str">
        <f t="shared" si="9"/>
        <v>1784025003660353716</v>
      </c>
      <c r="S2843" s="84"/>
      <c r="T2843" s="48" t="s">
        <v>67</v>
      </c>
    </row>
    <row r="2844" ht="22.5" customHeight="1">
      <c r="A2844" s="41" t="s">
        <v>34</v>
      </c>
      <c r="B2844" s="44">
        <v>46217.0</v>
      </c>
      <c r="C2844" s="46" t="s">
        <v>1192</v>
      </c>
      <c r="D2844" s="48" t="s">
        <v>3986</v>
      </c>
      <c r="E2844" s="51">
        <v>2.02600000001351E14</v>
      </c>
      <c r="F2844" s="53" t="s">
        <v>64</v>
      </c>
      <c r="G2844" s="57">
        <f t="array" ref="G2844">IF(F2844&lt;&gt;"",INDEX(tb_MainDatabase[Barcode],MATCH(F2844,tb_MainDatabase[Link],0)),"")</f>
        <v>8857128011836</v>
      </c>
      <c r="H2844" s="62" t="str">
        <f t="array" ref="H2844">IF(F2844&lt;&gt;"",INDEX(tb_MainDatabase[Grand],MATCH(F2844,tb_MainDatabase[Link],0)),"")</f>
        <v>EDP</v>
      </c>
      <c r="I2844" s="62" t="str">
        <f t="array" ref="I2844">IF(F2844&lt;&gt;"",INDEX(tb_MainDatabase[Size],MATCH(F2844,tb_MainDatabase[Link],0)),"")</f>
        <v>30 ml.</v>
      </c>
      <c r="J2844" s="65">
        <v>1.0</v>
      </c>
      <c r="K2844" s="57">
        <f t="array" ref="K2844">IF(F2844&lt;&gt;"",INDEX(tb_MainDatabase[ราคา],MATCH(F2844,tb_MainDatabase[Link],0)),"")*J2844</f>
        <v>1290</v>
      </c>
      <c r="L2844" s="65">
        <v>100.0</v>
      </c>
      <c r="M2844" s="57">
        <f t="shared" si="2"/>
        <v>1190</v>
      </c>
      <c r="N2844" s="75">
        <f t="shared" si="8"/>
        <v>1190</v>
      </c>
      <c r="O2844" s="77" t="s">
        <v>133</v>
      </c>
      <c r="P2844" s="78">
        <v>46217.0</v>
      </c>
      <c r="Q2844" s="80">
        <v>0.7430555555555556</v>
      </c>
      <c r="R2844" s="84" t="str">
        <f t="shared" si="9"/>
        <v>1784026176623312030</v>
      </c>
      <c r="S2844" s="84"/>
      <c r="T2844" s="48" t="s">
        <v>67</v>
      </c>
    </row>
    <row r="2845" ht="22.5" customHeight="1">
      <c r="A2845" s="41" t="s">
        <v>34</v>
      </c>
      <c r="B2845" s="44">
        <v>46217.0</v>
      </c>
      <c r="C2845" s="46" t="s">
        <v>1192</v>
      </c>
      <c r="D2845" s="48" t="s">
        <v>3987</v>
      </c>
      <c r="E2845" s="51">
        <v>2.02600000001352E14</v>
      </c>
      <c r="F2845" s="53" t="s">
        <v>98</v>
      </c>
      <c r="G2845" s="57">
        <f t="array" ref="G2845">IF(F2845&lt;&gt;"",INDEX(tb_MainDatabase[Barcode],MATCH(F2845,tb_MainDatabase[Link],0)),"")</f>
        <v>8857128012027</v>
      </c>
      <c r="H2845" s="62" t="str">
        <f t="array" ref="H2845">IF(F2845&lt;&gt;"",INDEX(tb_MainDatabase[Grand],MATCH(F2845,tb_MainDatabase[Link],0)),"")</f>
        <v>EDP</v>
      </c>
      <c r="I2845" s="62" t="str">
        <f t="array" ref="I2845">IF(F2845&lt;&gt;"",INDEX(tb_MainDatabase[Size],MATCH(F2845,tb_MainDatabase[Link],0)),"")</f>
        <v>10 ml.</v>
      </c>
      <c r="J2845" s="65">
        <v>1.0</v>
      </c>
      <c r="K2845" s="57">
        <f t="array" ref="K2845">IF(F2845&lt;&gt;"",INDEX(tb_MainDatabase[ราคา],MATCH(F2845,tb_MainDatabase[Link],0)),"")*J2845</f>
        <v>450</v>
      </c>
      <c r="L2845" s="65">
        <v>50.0</v>
      </c>
      <c r="M2845" s="57">
        <f t="shared" si="2"/>
        <v>400</v>
      </c>
      <c r="N2845" s="75">
        <f t="shared" si="8"/>
        <v>400</v>
      </c>
      <c r="O2845" s="77" t="s">
        <v>370</v>
      </c>
      <c r="P2845" s="78">
        <v>46217.0</v>
      </c>
      <c r="Q2845" s="80">
        <v>0.7756944444444445</v>
      </c>
      <c r="R2845" s="84" t="str">
        <f t="shared" si="9"/>
        <v>1784029000515554266</v>
      </c>
      <c r="S2845" s="84"/>
      <c r="T2845" s="48" t="s">
        <v>67</v>
      </c>
    </row>
    <row r="2846" ht="22.5" customHeight="1">
      <c r="A2846" s="41" t="s">
        <v>34</v>
      </c>
      <c r="B2846" s="44">
        <v>46217.0</v>
      </c>
      <c r="C2846" s="46" t="s">
        <v>1192</v>
      </c>
      <c r="D2846" s="48" t="s">
        <v>3988</v>
      </c>
      <c r="E2846" s="51">
        <v>2.02600000001353E14</v>
      </c>
      <c r="F2846" s="53" t="s">
        <v>77</v>
      </c>
      <c r="G2846" s="57">
        <f t="array" ref="G2846">IF(F2846&lt;&gt;"",INDEX(tb_MainDatabase[Barcode],MATCH(F2846,tb_MainDatabase[Link],0)),"")</f>
        <v>8857128012030</v>
      </c>
      <c r="H2846" s="62" t="str">
        <f t="array" ref="H2846">IF(F2846&lt;&gt;"",INDEX(tb_MainDatabase[Grand],MATCH(F2846,tb_MainDatabase[Link],0)),"")</f>
        <v>EDP</v>
      </c>
      <c r="I2846" s="62" t="str">
        <f t="array" ref="I2846">IF(F2846&lt;&gt;"",INDEX(tb_MainDatabase[Size],MATCH(F2846,tb_MainDatabase[Link],0)),"")</f>
        <v>10 ml.</v>
      </c>
      <c r="J2846" s="65">
        <v>1.0</v>
      </c>
      <c r="K2846" s="57">
        <f t="array" ref="K2846">IF(F2846&lt;&gt;"",INDEX(tb_MainDatabase[ราคา],MATCH(F2846,tb_MainDatabase[Link],0)),"")*J2846</f>
        <v>450</v>
      </c>
      <c r="L2846" s="65">
        <v>50.0</v>
      </c>
      <c r="M2846" s="57">
        <f t="shared" si="2"/>
        <v>400</v>
      </c>
      <c r="N2846" s="75">
        <f t="shared" si="8"/>
        <v>400</v>
      </c>
      <c r="O2846" s="77" t="s">
        <v>133</v>
      </c>
      <c r="P2846" s="78">
        <v>46217.0</v>
      </c>
      <c r="Q2846" s="80">
        <v>0.7909722222222222</v>
      </c>
      <c r="R2846" s="84" t="str">
        <f t="shared" si="9"/>
        <v>1784030361657464702</v>
      </c>
      <c r="S2846" s="84"/>
      <c r="T2846" s="48" t="s">
        <v>61</v>
      </c>
    </row>
    <row r="2847" ht="22.5" customHeight="1">
      <c r="A2847" s="41" t="s">
        <v>34</v>
      </c>
      <c r="B2847" s="44">
        <v>46217.0</v>
      </c>
      <c r="C2847" s="46" t="s">
        <v>1192</v>
      </c>
      <c r="D2847" s="48" t="s">
        <v>3989</v>
      </c>
      <c r="E2847" s="51">
        <v>2.02600000001354E14</v>
      </c>
      <c r="F2847" s="53" t="s">
        <v>141</v>
      </c>
      <c r="G2847" s="57">
        <f t="array" ref="G2847">IF(F2847&lt;&gt;"",INDEX(tb_MainDatabase[Barcode],MATCH(F2847,tb_MainDatabase[Link],0)),"")</f>
        <v>8857128012037</v>
      </c>
      <c r="H2847" s="62" t="str">
        <f t="array" ref="H2847">IF(F2847&lt;&gt;"",INDEX(tb_MainDatabase[Grand],MATCH(F2847,tb_MainDatabase[Link],0)),"")</f>
        <v>EDP</v>
      </c>
      <c r="I2847" s="62" t="str">
        <f t="array" ref="I2847">IF(F2847&lt;&gt;"",INDEX(tb_MainDatabase[Size],MATCH(F2847,tb_MainDatabase[Link],0)),"")</f>
        <v>10 ml.</v>
      </c>
      <c r="J2847" s="65">
        <v>1.0</v>
      </c>
      <c r="K2847" s="57">
        <f t="array" ref="K2847">IF(F2847&lt;&gt;"",INDEX(tb_MainDatabase[ราคา],MATCH(F2847,tb_MainDatabase[Link],0)),"")*J2847</f>
        <v>450</v>
      </c>
      <c r="L2847" s="65">
        <v>50.0</v>
      </c>
      <c r="M2847" s="57">
        <f t="shared" si="2"/>
        <v>400</v>
      </c>
      <c r="N2847" s="75">
        <f t="shared" si="8"/>
        <v>400</v>
      </c>
      <c r="O2847" s="77" t="s">
        <v>60</v>
      </c>
      <c r="P2847" s="78">
        <v>46217.0</v>
      </c>
      <c r="Q2847" s="80">
        <v>0.7944444444444444</v>
      </c>
      <c r="R2847" s="84" t="str">
        <f t="shared" si="9"/>
        <v>1784030639928646322</v>
      </c>
      <c r="S2847" s="84"/>
      <c r="T2847" s="48" t="s">
        <v>61</v>
      </c>
    </row>
    <row r="2848" ht="22.5" customHeight="1">
      <c r="A2848" s="41" t="s">
        <v>34</v>
      </c>
      <c r="B2848" s="44">
        <v>46217.0</v>
      </c>
      <c r="C2848" s="46" t="s">
        <v>1192</v>
      </c>
      <c r="D2848" s="48" t="s">
        <v>3990</v>
      </c>
      <c r="E2848" s="51">
        <v>2.02600000001355E14</v>
      </c>
      <c r="F2848" s="53" t="s">
        <v>430</v>
      </c>
      <c r="G2848" s="57">
        <f t="array" ref="G2848">IF(F2848&lt;&gt;"",INDEX(tb_MainDatabase[Barcode],MATCH(F2848,tb_MainDatabase[Link],0)),"")</f>
        <v>8857128012028</v>
      </c>
      <c r="H2848" s="62" t="str">
        <f t="array" ref="H2848">IF(F2848&lt;&gt;"",INDEX(tb_MainDatabase[Grand],MATCH(F2848,tb_MainDatabase[Link],0)),"")</f>
        <v>EDP</v>
      </c>
      <c r="I2848" s="62" t="str">
        <f t="array" ref="I2848">IF(F2848&lt;&gt;"",INDEX(tb_MainDatabase[Size],MATCH(F2848,tb_MainDatabase[Link],0)),"")</f>
        <v>10 ml.</v>
      </c>
      <c r="J2848" s="65">
        <v>1.0</v>
      </c>
      <c r="K2848" s="57">
        <f t="array" ref="K2848">IF(F2848&lt;&gt;"",INDEX(tb_MainDatabase[ราคา],MATCH(F2848,tb_MainDatabase[Link],0)),"")*J2848</f>
        <v>450</v>
      </c>
      <c r="L2848" s="65">
        <v>50.0</v>
      </c>
      <c r="M2848" s="57">
        <f t="shared" si="2"/>
        <v>400</v>
      </c>
      <c r="N2848" s="75">
        <f t="shared" si="8"/>
        <v>400</v>
      </c>
      <c r="O2848" s="77" t="s">
        <v>370</v>
      </c>
      <c r="P2848" s="78">
        <v>46217.0</v>
      </c>
      <c r="Q2848" s="80">
        <v>0.8</v>
      </c>
      <c r="R2848" s="84" t="str">
        <f t="shared" si="9"/>
        <v>1784031140223422011</v>
      </c>
      <c r="S2848" s="84"/>
      <c r="T2848" s="48" t="s">
        <v>67</v>
      </c>
    </row>
    <row r="2849" ht="22.5" customHeight="1">
      <c r="A2849" s="41" t="s">
        <v>34</v>
      </c>
      <c r="B2849" s="44">
        <v>46217.0</v>
      </c>
      <c r="C2849" s="46" t="s">
        <v>1192</v>
      </c>
      <c r="D2849" s="48" t="s">
        <v>3991</v>
      </c>
      <c r="E2849" s="51">
        <v>2.02600000001356E14</v>
      </c>
      <c r="F2849" s="53" t="s">
        <v>98</v>
      </c>
      <c r="G2849" s="57">
        <f t="array" ref="G2849">IF(F2849&lt;&gt;"",INDEX(tb_MainDatabase[Barcode],MATCH(F2849,tb_MainDatabase[Link],0)),"")</f>
        <v>8857128012027</v>
      </c>
      <c r="H2849" s="62" t="str">
        <f t="array" ref="H2849">IF(F2849&lt;&gt;"",INDEX(tb_MainDatabase[Grand],MATCH(F2849,tb_MainDatabase[Link],0)),"")</f>
        <v>EDP</v>
      </c>
      <c r="I2849" s="62" t="str">
        <f t="array" ref="I2849">IF(F2849&lt;&gt;"",INDEX(tb_MainDatabase[Size],MATCH(F2849,tb_MainDatabase[Link],0)),"")</f>
        <v>10 ml.</v>
      </c>
      <c r="J2849" s="65">
        <v>1.0</v>
      </c>
      <c r="K2849" s="57">
        <f t="array" ref="K2849">IF(F2849&lt;&gt;"",INDEX(tb_MainDatabase[ราคา],MATCH(F2849,tb_MainDatabase[Link],0)),"")*J2849</f>
        <v>450</v>
      </c>
      <c r="L2849" s="65">
        <v>50.0</v>
      </c>
      <c r="M2849" s="57">
        <f t="shared" si="2"/>
        <v>400</v>
      </c>
      <c r="N2849" s="75">
        <f t="shared" si="8"/>
        <v>400</v>
      </c>
      <c r="O2849" s="77" t="s">
        <v>370</v>
      </c>
      <c r="P2849" s="78">
        <v>46217.0</v>
      </c>
      <c r="Q2849" s="80">
        <v>0.8013888888888889</v>
      </c>
      <c r="R2849" s="84" t="str">
        <f t="shared" si="9"/>
        <v>1784031211816146337</v>
      </c>
      <c r="S2849" s="84"/>
      <c r="T2849" s="48" t="s">
        <v>67</v>
      </c>
    </row>
    <row r="2850" ht="22.5" customHeight="1">
      <c r="A2850" s="41" t="s">
        <v>34</v>
      </c>
      <c r="B2850" s="44">
        <v>46218.0</v>
      </c>
      <c r="C2850" s="46" t="s">
        <v>1192</v>
      </c>
      <c r="D2850" s="48" t="s">
        <v>3992</v>
      </c>
      <c r="E2850" s="51">
        <v>2.02600000001357E14</v>
      </c>
      <c r="F2850" s="53" t="s">
        <v>81</v>
      </c>
      <c r="G2850" s="57">
        <f t="array" ref="G2850">IF(F2850&lt;&gt;"",INDEX(tb_MainDatabase[Barcode],MATCH(F2850,tb_MainDatabase[Link],0)),"")</f>
        <v>8857128011119</v>
      </c>
      <c r="H2850" s="62" t="str">
        <f t="array" ref="H2850">IF(F2850&lt;&gt;"",INDEX(tb_MainDatabase[Grand],MATCH(F2850,tb_MainDatabase[Link],0)),"")</f>
        <v>EDP</v>
      </c>
      <c r="I2850" s="62" t="str">
        <f t="array" ref="I2850">IF(F2850&lt;&gt;"",INDEX(tb_MainDatabase[Size],MATCH(F2850,tb_MainDatabase[Link],0)),"")</f>
        <v>50 ml.</v>
      </c>
      <c r="J2850" s="65">
        <v>1.0</v>
      </c>
      <c r="K2850" s="57">
        <f t="array" ref="K2850">IF(F2850&lt;&gt;"",INDEX(tb_MainDatabase[ราคา],MATCH(F2850,tb_MainDatabase[Link],0)),"")*J2850</f>
        <v>1890</v>
      </c>
      <c r="L2850" s="65">
        <v>200.0</v>
      </c>
      <c r="M2850" s="57">
        <f t="shared" si="2"/>
        <v>1690</v>
      </c>
      <c r="N2850" s="75">
        <f t="shared" si="8"/>
        <v>2090</v>
      </c>
      <c r="O2850" s="77" t="s">
        <v>133</v>
      </c>
      <c r="P2850" s="78">
        <v>46218.0</v>
      </c>
      <c r="Q2850" s="80">
        <v>0.5006944444444444</v>
      </c>
      <c r="R2850" s="84" t="str">
        <f t="shared" si="9"/>
        <v>1784091627783344340</v>
      </c>
      <c r="S2850" s="84"/>
      <c r="T2850" s="48" t="s">
        <v>67</v>
      </c>
    </row>
    <row r="2851" ht="22.5" customHeight="1">
      <c r="A2851" s="41" t="s">
        <v>34</v>
      </c>
      <c r="B2851" s="44">
        <v>46218.0</v>
      </c>
      <c r="C2851" s="46" t="s">
        <v>1192</v>
      </c>
      <c r="D2851" s="48" t="s">
        <v>3992</v>
      </c>
      <c r="E2851" s="51">
        <v>2.02600000001357E14</v>
      </c>
      <c r="F2851" s="53" t="s">
        <v>141</v>
      </c>
      <c r="G2851" s="57">
        <f t="array" ref="G2851">IF(F2851&lt;&gt;"",INDEX(tb_MainDatabase[Barcode],MATCH(F2851,tb_MainDatabase[Link],0)),"")</f>
        <v>8857128012037</v>
      </c>
      <c r="H2851" s="62" t="str">
        <f t="array" ref="H2851">IF(F2851&lt;&gt;"",INDEX(tb_MainDatabase[Grand],MATCH(F2851,tb_MainDatabase[Link],0)),"")</f>
        <v>EDP</v>
      </c>
      <c r="I2851" s="62" t="str">
        <f t="array" ref="I2851">IF(F2851&lt;&gt;"",INDEX(tb_MainDatabase[Size],MATCH(F2851,tb_MainDatabase[Link],0)),"")</f>
        <v>10 ml.</v>
      </c>
      <c r="J2851" s="65">
        <v>1.0</v>
      </c>
      <c r="K2851" s="57">
        <f t="array" ref="K2851">IF(F2851&lt;&gt;"",INDEX(tb_MainDatabase[ราคา],MATCH(F2851,tb_MainDatabase[Link],0)),"")*J2851</f>
        <v>450</v>
      </c>
      <c r="L2851" s="65">
        <v>50.0</v>
      </c>
      <c r="M2851" s="57">
        <f t="shared" si="2"/>
        <v>400</v>
      </c>
      <c r="N2851" s="75">
        <f t="shared" si="8"/>
        <v>0</v>
      </c>
      <c r="O2851" s="77"/>
      <c r="P2851" s="107"/>
      <c r="Q2851" s="80"/>
      <c r="R2851" s="84">
        <f t="shared" si="9"/>
        <v>0</v>
      </c>
      <c r="S2851" s="84"/>
      <c r="T2851" s="84"/>
    </row>
    <row r="2852" ht="22.5" customHeight="1">
      <c r="A2852" s="41" t="s">
        <v>34</v>
      </c>
      <c r="B2852" s="44">
        <v>46218.0</v>
      </c>
      <c r="C2852" s="46" t="s">
        <v>1192</v>
      </c>
      <c r="D2852" s="48" t="s">
        <v>3993</v>
      </c>
      <c r="E2852" s="51">
        <v>2.02600000001358E14</v>
      </c>
      <c r="F2852" s="53" t="s">
        <v>148</v>
      </c>
      <c r="G2852" s="57">
        <f t="array" ref="G2852">IF(F2852&lt;&gt;"",INDEX(tb_MainDatabase[Barcode],MATCH(F2852,tb_MainDatabase[Link],0)),"")</f>
        <v>8857128011027</v>
      </c>
      <c r="H2852" s="62" t="str">
        <f t="array" ref="H2852">IF(F2852&lt;&gt;"",INDEX(tb_MainDatabase[Grand],MATCH(F2852,tb_MainDatabase[Link],0)),"")</f>
        <v>EDP</v>
      </c>
      <c r="I2852" s="62" t="str">
        <f t="array" ref="I2852">IF(F2852&lt;&gt;"",INDEX(tb_MainDatabase[Size],MATCH(F2852,tb_MainDatabase[Link],0)),"")</f>
        <v>50 ml.</v>
      </c>
      <c r="J2852" s="65">
        <v>1.0</v>
      </c>
      <c r="K2852" s="57">
        <f t="array" ref="K2852">IF(F2852&lt;&gt;"",INDEX(tb_MainDatabase[ราคา],MATCH(F2852,tb_MainDatabase[Link],0)),"")*J2852</f>
        <v>1890</v>
      </c>
      <c r="L2852" s="65">
        <v>200.0</v>
      </c>
      <c r="M2852" s="57">
        <f t="shared" si="2"/>
        <v>1690</v>
      </c>
      <c r="N2852" s="75">
        <f t="shared" si="8"/>
        <v>1690</v>
      </c>
      <c r="O2852" s="77" t="s">
        <v>133</v>
      </c>
      <c r="P2852" s="78">
        <v>46218.0</v>
      </c>
      <c r="Q2852" s="80">
        <v>0.5284722222222222</v>
      </c>
      <c r="R2852" s="84" t="str">
        <f t="shared" si="9"/>
        <v>1784094106472784207</v>
      </c>
      <c r="S2852" s="84"/>
      <c r="T2852" s="48" t="s">
        <v>67</v>
      </c>
    </row>
    <row r="2853" ht="22.5" customHeight="1">
      <c r="A2853" s="41" t="s">
        <v>34</v>
      </c>
      <c r="B2853" s="44">
        <v>46218.0</v>
      </c>
      <c r="C2853" s="46" t="s">
        <v>1192</v>
      </c>
      <c r="D2853" s="48" t="s">
        <v>3994</v>
      </c>
      <c r="E2853" s="51">
        <v>2.02600000001359E14</v>
      </c>
      <c r="F2853" s="53" t="s">
        <v>214</v>
      </c>
      <c r="G2853" s="57">
        <f t="array" ref="G2853">IF(F2853&lt;&gt;"",INDEX(tb_MainDatabase[Barcode],MATCH(F2853,tb_MainDatabase[Link],0)),"")</f>
        <v>8857128012118</v>
      </c>
      <c r="H2853" s="62" t="str">
        <f t="array" ref="H2853">IF(F2853&lt;&gt;"",INDEX(tb_MainDatabase[Grand],MATCH(F2853,tb_MainDatabase[Link],0)),"")</f>
        <v>PARFUM</v>
      </c>
      <c r="I2853" s="62" t="str">
        <f t="array" ref="I2853">IF(F2853&lt;&gt;"",INDEX(tb_MainDatabase[Size],MATCH(F2853,tb_MainDatabase[Link],0)),"")</f>
        <v>10 ml.</v>
      </c>
      <c r="J2853" s="65">
        <v>1.0</v>
      </c>
      <c r="K2853" s="57">
        <f t="array" ref="K2853">IF(F2853&lt;&gt;"",INDEX(tb_MainDatabase[ราคา],MATCH(F2853,tb_MainDatabase[Link],0)),"")*J2853</f>
        <v>850</v>
      </c>
      <c r="L2853" s="65">
        <v>80.0</v>
      </c>
      <c r="M2853" s="57">
        <f t="shared" si="2"/>
        <v>770</v>
      </c>
      <c r="N2853" s="75">
        <f t="shared" si="8"/>
        <v>1540</v>
      </c>
      <c r="O2853" s="77" t="s">
        <v>133</v>
      </c>
      <c r="P2853" s="78">
        <v>46218.0</v>
      </c>
      <c r="Q2853" s="80">
        <v>0.5465277777777777</v>
      </c>
      <c r="R2853" s="84" t="str">
        <f t="shared" si="9"/>
        <v>1784095575371298908</v>
      </c>
      <c r="S2853" s="84"/>
      <c r="T2853" s="48" t="s">
        <v>67</v>
      </c>
    </row>
    <row r="2854" ht="22.5" customHeight="1">
      <c r="A2854" s="41" t="s">
        <v>34</v>
      </c>
      <c r="B2854" s="44">
        <v>46218.0</v>
      </c>
      <c r="C2854" s="46" t="s">
        <v>1192</v>
      </c>
      <c r="D2854" s="48" t="s">
        <v>3994</v>
      </c>
      <c r="E2854" s="51">
        <v>2.02600000001359E14</v>
      </c>
      <c r="F2854" s="53" t="s">
        <v>312</v>
      </c>
      <c r="G2854" s="57">
        <f t="array" ref="G2854">IF(F2854&lt;&gt;"",INDEX(tb_MainDatabase[Barcode],MATCH(F2854,tb_MainDatabase[Link],0)),"")</f>
        <v>8857128012116</v>
      </c>
      <c r="H2854" s="62" t="str">
        <f t="array" ref="H2854">IF(F2854&lt;&gt;"",INDEX(tb_MainDatabase[Grand],MATCH(F2854,tb_MainDatabase[Link],0)),"")</f>
        <v>PARFUM</v>
      </c>
      <c r="I2854" s="62" t="str">
        <f t="array" ref="I2854">IF(F2854&lt;&gt;"",INDEX(tb_MainDatabase[Size],MATCH(F2854,tb_MainDatabase[Link],0)),"")</f>
        <v>10 ml.</v>
      </c>
      <c r="J2854" s="65">
        <v>1.0</v>
      </c>
      <c r="K2854" s="57">
        <f t="array" ref="K2854">IF(F2854&lt;&gt;"",INDEX(tb_MainDatabase[ราคา],MATCH(F2854,tb_MainDatabase[Link],0)),"")*J2854</f>
        <v>850</v>
      </c>
      <c r="L2854" s="65">
        <v>80.0</v>
      </c>
      <c r="M2854" s="57">
        <f t="shared" si="2"/>
        <v>770</v>
      </c>
      <c r="N2854" s="75">
        <f t="shared" si="8"/>
        <v>0</v>
      </c>
      <c r="O2854" s="77"/>
      <c r="P2854" s="107"/>
      <c r="Q2854" s="80"/>
      <c r="R2854" s="84">
        <f t="shared" si="9"/>
        <v>0</v>
      </c>
      <c r="S2854" s="84"/>
      <c r="T2854" s="84"/>
    </row>
    <row r="2855" ht="22.5" customHeight="1">
      <c r="A2855" s="41" t="s">
        <v>34</v>
      </c>
      <c r="B2855" s="44">
        <v>46218.0</v>
      </c>
      <c r="C2855" s="46" t="s">
        <v>1192</v>
      </c>
      <c r="D2855" s="48" t="s">
        <v>3995</v>
      </c>
      <c r="E2855" s="51">
        <v>2.0260000000136E14</v>
      </c>
      <c r="F2855" s="53" t="s">
        <v>141</v>
      </c>
      <c r="G2855" s="57">
        <f t="array" ref="G2855">IF(F2855&lt;&gt;"",INDEX(tb_MainDatabase[Barcode],MATCH(F2855,tb_MainDatabase[Link],0)),"")</f>
        <v>8857128012037</v>
      </c>
      <c r="H2855" s="62" t="str">
        <f t="array" ref="H2855">IF(F2855&lt;&gt;"",INDEX(tb_MainDatabase[Grand],MATCH(F2855,tb_MainDatabase[Link],0)),"")</f>
        <v>EDP</v>
      </c>
      <c r="I2855" s="62" t="str">
        <f t="array" ref="I2855">IF(F2855&lt;&gt;"",INDEX(tb_MainDatabase[Size],MATCH(F2855,tb_MainDatabase[Link],0)),"")</f>
        <v>10 ml.</v>
      </c>
      <c r="J2855" s="65">
        <v>2.0</v>
      </c>
      <c r="K2855" s="57">
        <f t="array" ref="K2855">IF(F2855&lt;&gt;"",INDEX(tb_MainDatabase[ราคา],MATCH(F2855,tb_MainDatabase[Link],0)),"")*J2855</f>
        <v>900</v>
      </c>
      <c r="L2855" s="65">
        <v>50.0</v>
      </c>
      <c r="M2855" s="57">
        <f t="shared" si="2"/>
        <v>800</v>
      </c>
      <c r="N2855" s="75">
        <f t="shared" si="8"/>
        <v>800</v>
      </c>
      <c r="O2855" s="77" t="s">
        <v>60</v>
      </c>
      <c r="P2855" s="78">
        <v>46218.0</v>
      </c>
      <c r="Q2855" s="80">
        <v>0.8305555555555556</v>
      </c>
      <c r="R2855" s="84" t="str">
        <f t="shared" si="9"/>
        <v>1784120178944253488</v>
      </c>
      <c r="S2855" s="84"/>
      <c r="T2855" s="48" t="s">
        <v>61</v>
      </c>
    </row>
    <row r="2856" ht="22.5" customHeight="1">
      <c r="A2856" s="41" t="s">
        <v>34</v>
      </c>
      <c r="B2856" s="44">
        <v>46218.0</v>
      </c>
      <c r="C2856" s="46" t="s">
        <v>1192</v>
      </c>
      <c r="D2856" s="48" t="s">
        <v>3996</v>
      </c>
      <c r="E2856" s="51">
        <v>2.02600000001361E14</v>
      </c>
      <c r="F2856" s="53" t="s">
        <v>98</v>
      </c>
      <c r="G2856" s="57">
        <f t="array" ref="G2856">IF(F2856&lt;&gt;"",INDEX(tb_MainDatabase[Barcode],MATCH(F2856,tb_MainDatabase[Link],0)),"")</f>
        <v>8857128012027</v>
      </c>
      <c r="H2856" s="62" t="str">
        <f t="array" ref="H2856">IF(F2856&lt;&gt;"",INDEX(tb_MainDatabase[Grand],MATCH(F2856,tb_MainDatabase[Link],0)),"")</f>
        <v>EDP</v>
      </c>
      <c r="I2856" s="62" t="str">
        <f t="array" ref="I2856">IF(F2856&lt;&gt;"",INDEX(tb_MainDatabase[Size],MATCH(F2856,tb_MainDatabase[Link],0)),"")</f>
        <v>10 ml.</v>
      </c>
      <c r="J2856" s="65">
        <v>1.0</v>
      </c>
      <c r="K2856" s="57">
        <f t="array" ref="K2856">IF(F2856&lt;&gt;"",INDEX(tb_MainDatabase[ราคา],MATCH(F2856,tb_MainDatabase[Link],0)),"")*J2856</f>
        <v>450</v>
      </c>
      <c r="L2856" s="65">
        <v>50.0</v>
      </c>
      <c r="M2856" s="57">
        <f t="shared" si="2"/>
        <v>400</v>
      </c>
      <c r="N2856" s="75">
        <f t="shared" si="8"/>
        <v>400</v>
      </c>
      <c r="O2856" s="77" t="s">
        <v>60</v>
      </c>
      <c r="P2856" s="78">
        <v>46218.0</v>
      </c>
      <c r="Q2856" s="80">
        <v>0.8631944444444445</v>
      </c>
      <c r="R2856" s="84" t="str">
        <f t="shared" si="9"/>
        <v>1784123030970589800</v>
      </c>
      <c r="S2856" s="84"/>
      <c r="T2856" s="48" t="s">
        <v>61</v>
      </c>
    </row>
    <row r="2857" ht="22.5" customHeight="1">
      <c r="A2857" s="41" t="s">
        <v>34</v>
      </c>
      <c r="B2857" s="44">
        <v>46218.0</v>
      </c>
      <c r="C2857" s="46" t="s">
        <v>1192</v>
      </c>
      <c r="D2857" s="48" t="s">
        <v>3997</v>
      </c>
      <c r="E2857" s="51">
        <v>2.02600000001362E14</v>
      </c>
      <c r="F2857" s="53" t="s">
        <v>129</v>
      </c>
      <c r="G2857" s="57">
        <f t="array" ref="G2857">IF(F2857&lt;&gt;"",INDEX(tb_MainDatabase[Barcode],MATCH(F2857,tb_MainDatabase[Link],0)),"")</f>
        <v>8857128012034</v>
      </c>
      <c r="H2857" s="62" t="str">
        <f t="array" ref="H2857">IF(F2857&lt;&gt;"",INDEX(tb_MainDatabase[Grand],MATCH(F2857,tb_MainDatabase[Link],0)),"")</f>
        <v>EDP</v>
      </c>
      <c r="I2857" s="62" t="str">
        <f t="array" ref="I2857">IF(F2857&lt;&gt;"",INDEX(tb_MainDatabase[Size],MATCH(F2857,tb_MainDatabase[Link],0)),"")</f>
        <v>10 ml.</v>
      </c>
      <c r="J2857" s="65">
        <v>1.0</v>
      </c>
      <c r="K2857" s="57">
        <f t="array" ref="K2857">IF(F2857&lt;&gt;"",INDEX(tb_MainDatabase[ราคา],MATCH(F2857,tb_MainDatabase[Link],0)),"")*J2857</f>
        <v>450</v>
      </c>
      <c r="L2857" s="65">
        <v>50.0</v>
      </c>
      <c r="M2857" s="57">
        <f t="shared" si="2"/>
        <v>400</v>
      </c>
      <c r="N2857" s="75">
        <f t="shared" si="8"/>
        <v>400</v>
      </c>
      <c r="O2857" s="77" t="s">
        <v>370</v>
      </c>
      <c r="P2857" s="78">
        <v>46218.0</v>
      </c>
      <c r="Q2857" s="80">
        <v>0.8756944444444444</v>
      </c>
      <c r="R2857" s="84" t="str">
        <f t="shared" si="9"/>
        <v>1784124037899972601</v>
      </c>
      <c r="S2857" s="84"/>
      <c r="T2857" s="48" t="s">
        <v>67</v>
      </c>
    </row>
    <row r="2858" ht="22.5" customHeight="1">
      <c r="A2858" s="41" t="s">
        <v>34</v>
      </c>
      <c r="B2858" s="44">
        <v>46219.0</v>
      </c>
      <c r="C2858" s="46" t="s">
        <v>1192</v>
      </c>
      <c r="D2858" s="48" t="s">
        <v>3998</v>
      </c>
      <c r="E2858" s="51">
        <v>2.02600000001363E14</v>
      </c>
      <c r="F2858" s="53" t="s">
        <v>1796</v>
      </c>
      <c r="G2858" s="108">
        <f t="array" ref="G2858">IF(F2858&lt;&gt;"",INDEX(tb_MainDatabase[Barcode],MATCH(F2858,tb_MainDatabase[Link],0)),"")</f>
        <v>8857128012154</v>
      </c>
      <c r="H2858" s="62" t="str">
        <f t="array" ref="H2858">IF(F2858&lt;&gt;"",INDEX(tb_MainDatabase[Grand],MATCH(F2858,tb_MainDatabase[Link],0)),"")</f>
        <v>EDP</v>
      </c>
      <c r="I2858" s="62" t="str">
        <f t="array" ref="I2858">IF(F2858&lt;&gt;"",INDEX(tb_MainDatabase[Size],MATCH(F2858,tb_MainDatabase[Link],0)),"")</f>
        <v>10 ml.</v>
      </c>
      <c r="J2858" s="65">
        <v>2.0</v>
      </c>
      <c r="K2858" s="57">
        <f t="array" ref="K2858">IF(F2858&lt;&gt;"",INDEX(tb_MainDatabase[ราคา],MATCH(F2858,tb_MainDatabase[Link],0)),"")*J2858</f>
        <v>900</v>
      </c>
      <c r="L2858" s="65">
        <v>50.0</v>
      </c>
      <c r="M2858" s="57">
        <f t="shared" si="2"/>
        <v>800</v>
      </c>
      <c r="N2858" s="75">
        <f t="shared" si="8"/>
        <v>800</v>
      </c>
      <c r="O2858" s="77" t="s">
        <v>133</v>
      </c>
      <c r="P2858" s="78">
        <v>46219.0</v>
      </c>
      <c r="Q2858" s="80">
        <v>0.65</v>
      </c>
      <c r="R2858" s="84" t="str">
        <f t="shared" si="9"/>
        <v>1784190956446843585</v>
      </c>
      <c r="S2858" s="84"/>
      <c r="T2858" s="48" t="s">
        <v>61</v>
      </c>
    </row>
    <row r="2859" ht="22.5" customHeight="1">
      <c r="A2859" s="41" t="s">
        <v>34</v>
      </c>
      <c r="B2859" s="44">
        <v>46219.0</v>
      </c>
      <c r="C2859" s="46" t="s">
        <v>1192</v>
      </c>
      <c r="D2859" s="48" t="s">
        <v>3999</v>
      </c>
      <c r="E2859" s="51">
        <v>2.02600000001364E14</v>
      </c>
      <c r="F2859" s="53" t="s">
        <v>1089</v>
      </c>
      <c r="G2859" s="57">
        <f t="array" ref="G2859">IF(F2859&lt;&gt;"",INDEX(tb_MainDatabase[Barcode],MATCH(F2859,tb_MainDatabase[Link],0)),"")</f>
        <v>8857128011294</v>
      </c>
      <c r="H2859" s="62" t="str">
        <f t="array" ref="H2859">IF(F2859&lt;&gt;"",INDEX(tb_MainDatabase[Grand],MATCH(F2859,tb_MainDatabase[Link],0)),"")</f>
        <v>EDP</v>
      </c>
      <c r="I2859" s="62" t="str">
        <f t="array" ref="I2859">IF(F2859&lt;&gt;"",INDEX(tb_MainDatabase[Size],MATCH(F2859,tb_MainDatabase[Link],0)),"")</f>
        <v>50 ml.</v>
      </c>
      <c r="J2859" s="65">
        <v>1.0</v>
      </c>
      <c r="K2859" s="57">
        <f t="array" ref="K2859">IF(F2859&lt;&gt;"",INDEX(tb_MainDatabase[ราคา],MATCH(F2859,tb_MainDatabase[Link],0)),"")*J2859</f>
        <v>1890</v>
      </c>
      <c r="L2859" s="65">
        <v>200.0</v>
      </c>
      <c r="M2859" s="57">
        <f t="shared" si="2"/>
        <v>1690</v>
      </c>
      <c r="N2859" s="75">
        <f t="shared" si="8"/>
        <v>1690</v>
      </c>
      <c r="O2859" s="77" t="s">
        <v>370</v>
      </c>
      <c r="P2859" s="78">
        <v>46219.0</v>
      </c>
      <c r="Q2859" s="80">
        <v>0.6541666666666667</v>
      </c>
      <c r="R2859" s="84" t="str">
        <f t="shared" si="9"/>
        <v>1784191309510946842</v>
      </c>
      <c r="S2859" s="84"/>
      <c r="T2859" s="48" t="s">
        <v>67</v>
      </c>
    </row>
    <row r="2860" ht="22.5" customHeight="1">
      <c r="A2860" s="41" t="s">
        <v>34</v>
      </c>
      <c r="B2860" s="44">
        <v>46219.0</v>
      </c>
      <c r="C2860" s="46" t="s">
        <v>1192</v>
      </c>
      <c r="D2860" s="48" t="s">
        <v>4000</v>
      </c>
      <c r="E2860" s="51">
        <v>2.02600000001365E14</v>
      </c>
      <c r="F2860" s="53" t="s">
        <v>66</v>
      </c>
      <c r="G2860" s="57">
        <f t="array" ref="G2860">IF(F2860&lt;&gt;"",INDEX(tb_MainDatabase[Barcode],MATCH(F2860,tb_MainDatabase[Link],0)),"")</f>
        <v>8857128011713</v>
      </c>
      <c r="H2860" s="62" t="str">
        <f t="array" ref="H2860">IF(F2860&lt;&gt;"",INDEX(tb_MainDatabase[Grand],MATCH(F2860,tb_MainDatabase[Link],0)),"")</f>
        <v>EDP+</v>
      </c>
      <c r="I2860" s="62" t="str">
        <f t="array" ref="I2860">IF(F2860&lt;&gt;"",INDEX(tb_MainDatabase[Size],MATCH(F2860,tb_MainDatabase[Link],0)),"")</f>
        <v>50 ml.</v>
      </c>
      <c r="J2860" s="65">
        <v>1.0</v>
      </c>
      <c r="K2860" s="57">
        <f t="array" ref="K2860">IF(F2860&lt;&gt;"",INDEX(tb_MainDatabase[ราคา],MATCH(F2860,tb_MainDatabase[Link],0)),"")*J2860</f>
        <v>2890</v>
      </c>
      <c r="L2860" s="65">
        <v>200.0</v>
      </c>
      <c r="M2860" s="57">
        <f t="shared" si="2"/>
        <v>2690</v>
      </c>
      <c r="N2860" s="75">
        <f t="shared" si="8"/>
        <v>2690</v>
      </c>
      <c r="O2860" s="77" t="s">
        <v>370</v>
      </c>
      <c r="P2860" s="78">
        <v>46219.0</v>
      </c>
      <c r="Q2860" s="80">
        <v>0.6583333333333333</v>
      </c>
      <c r="R2860" s="84" t="str">
        <f t="shared" si="9"/>
        <v>1784191671473608470</v>
      </c>
      <c r="S2860" s="84"/>
      <c r="T2860" s="48" t="s">
        <v>67</v>
      </c>
    </row>
    <row r="2861" ht="22.5" customHeight="1">
      <c r="A2861" s="41" t="s">
        <v>34</v>
      </c>
      <c r="B2861" s="44">
        <v>46219.0</v>
      </c>
      <c r="C2861" s="46" t="s">
        <v>1192</v>
      </c>
      <c r="D2861" s="48" t="s">
        <v>4001</v>
      </c>
      <c r="E2861" s="51">
        <v>2.02600000001366E14</v>
      </c>
      <c r="F2861" s="53" t="s">
        <v>141</v>
      </c>
      <c r="G2861" s="57">
        <f t="array" ref="G2861">IF(F2861&lt;&gt;"",INDEX(tb_MainDatabase[Barcode],MATCH(F2861,tb_MainDatabase[Link],0)),"")</f>
        <v>8857128012037</v>
      </c>
      <c r="H2861" s="62" t="str">
        <f t="array" ref="H2861">IF(F2861&lt;&gt;"",INDEX(tb_MainDatabase[Grand],MATCH(F2861,tb_MainDatabase[Link],0)),"")</f>
        <v>EDP</v>
      </c>
      <c r="I2861" s="62" t="str">
        <f t="array" ref="I2861">IF(F2861&lt;&gt;"",INDEX(tb_MainDatabase[Size],MATCH(F2861,tb_MainDatabase[Link],0)),"")</f>
        <v>10 ml.</v>
      </c>
      <c r="J2861" s="65">
        <v>1.0</v>
      </c>
      <c r="K2861" s="57">
        <f t="array" ref="K2861">IF(F2861&lt;&gt;"",INDEX(tb_MainDatabase[ราคา],MATCH(F2861,tb_MainDatabase[Link],0)),"")*J2861</f>
        <v>450</v>
      </c>
      <c r="L2861" s="65">
        <v>50.0</v>
      </c>
      <c r="M2861" s="57">
        <f t="shared" si="2"/>
        <v>400</v>
      </c>
      <c r="N2861" s="75">
        <f t="shared" si="8"/>
        <v>800</v>
      </c>
      <c r="O2861" s="77" t="s">
        <v>133</v>
      </c>
      <c r="P2861" s="78">
        <v>46219.0</v>
      </c>
      <c r="Q2861" s="80">
        <v>0.6590277777777778</v>
      </c>
      <c r="R2861" s="84" t="str">
        <f t="shared" si="9"/>
        <v>1784191770109349813</v>
      </c>
      <c r="S2861" s="84"/>
      <c r="T2861" s="48" t="s">
        <v>67</v>
      </c>
    </row>
    <row r="2862" ht="22.5" customHeight="1">
      <c r="A2862" s="41" t="s">
        <v>34</v>
      </c>
      <c r="B2862" s="44">
        <v>46219.0</v>
      </c>
      <c r="C2862" s="46" t="s">
        <v>1192</v>
      </c>
      <c r="D2862" s="48" t="s">
        <v>4001</v>
      </c>
      <c r="E2862" s="51">
        <v>2.02600000001366E14</v>
      </c>
      <c r="F2862" s="53" t="s">
        <v>94</v>
      </c>
      <c r="G2862" s="57">
        <f t="array" ref="G2862">IF(F2862&lt;&gt;"",INDEX(tb_MainDatabase[Barcode],MATCH(F2862,tb_MainDatabase[Link],0)),"")</f>
        <v>8857128012039</v>
      </c>
      <c r="H2862" s="62" t="str">
        <f t="array" ref="H2862">IF(F2862&lt;&gt;"",INDEX(tb_MainDatabase[Grand],MATCH(F2862,tb_MainDatabase[Link],0)),"")</f>
        <v>EDP</v>
      </c>
      <c r="I2862" s="62" t="str">
        <f t="array" ref="I2862">IF(F2862&lt;&gt;"",INDEX(tb_MainDatabase[Size],MATCH(F2862,tb_MainDatabase[Link],0)),"")</f>
        <v>10 ml.</v>
      </c>
      <c r="J2862" s="65">
        <v>1.0</v>
      </c>
      <c r="K2862" s="57">
        <f t="array" ref="K2862">IF(F2862&lt;&gt;"",INDEX(tb_MainDatabase[ราคา],MATCH(F2862,tb_MainDatabase[Link],0)),"")*J2862</f>
        <v>450</v>
      </c>
      <c r="L2862" s="65">
        <v>50.0</v>
      </c>
      <c r="M2862" s="57">
        <f t="shared" si="2"/>
        <v>400</v>
      </c>
      <c r="N2862" s="75">
        <f t="shared" si="8"/>
        <v>0</v>
      </c>
      <c r="O2862" s="77"/>
      <c r="P2862" s="107"/>
      <c r="Q2862" s="80"/>
      <c r="R2862" s="84">
        <f t="shared" si="9"/>
        <v>0</v>
      </c>
      <c r="S2862" s="84"/>
      <c r="T2862" s="84"/>
    </row>
    <row r="2863" ht="22.5" customHeight="1">
      <c r="A2863" s="41" t="s">
        <v>34</v>
      </c>
      <c r="B2863" s="44">
        <v>46219.0</v>
      </c>
      <c r="C2863" s="46" t="s">
        <v>1192</v>
      </c>
      <c r="D2863" s="48" t="s">
        <v>4002</v>
      </c>
      <c r="E2863" s="51">
        <v>2.02600000001367E14</v>
      </c>
      <c r="F2863" s="53" t="s">
        <v>3111</v>
      </c>
      <c r="G2863" s="57">
        <f t="array" ref="G2863">IF(F2863&lt;&gt;"",INDEX(tb_MainDatabase[Barcode],MATCH(F2863,tb_MainDatabase[Link],0)),"")</f>
        <v>8857128012009</v>
      </c>
      <c r="H2863" s="62" t="str">
        <f t="array" ref="H2863">IF(F2863&lt;&gt;"",INDEX(tb_MainDatabase[Grand],MATCH(F2863,tb_MainDatabase[Link],0)),"")</f>
        <v>EDP+</v>
      </c>
      <c r="I2863" s="62" t="str">
        <f t="array" ref="I2863">IF(F2863&lt;&gt;"",INDEX(tb_MainDatabase[Size],MATCH(F2863,tb_MainDatabase[Link],0)),"")</f>
        <v>30 ml.</v>
      </c>
      <c r="J2863" s="65">
        <v>1.0</v>
      </c>
      <c r="K2863" s="57">
        <f t="array" ref="K2863">IF(F2863&lt;&gt;"",INDEX(tb_MainDatabase[ราคา],MATCH(F2863,tb_MainDatabase[Link],0)),"")*J2863</f>
        <v>1890</v>
      </c>
      <c r="L2863" s="65">
        <v>100.0</v>
      </c>
      <c r="M2863" s="57">
        <f t="shared" si="2"/>
        <v>1790</v>
      </c>
      <c r="N2863" s="75">
        <f t="shared" si="8"/>
        <v>3380</v>
      </c>
      <c r="O2863" s="77" t="s">
        <v>370</v>
      </c>
      <c r="P2863" s="78">
        <v>46219.0</v>
      </c>
      <c r="Q2863" s="80">
        <v>0.6722222222222223</v>
      </c>
      <c r="R2863" s="84" t="str">
        <f t="shared" si="9"/>
        <v>1784192825802537144</v>
      </c>
      <c r="S2863" s="84"/>
      <c r="T2863" s="48" t="s">
        <v>67</v>
      </c>
    </row>
    <row r="2864" ht="22.5" customHeight="1">
      <c r="A2864" s="41" t="s">
        <v>34</v>
      </c>
      <c r="B2864" s="44">
        <v>46219.0</v>
      </c>
      <c r="C2864" s="46" t="s">
        <v>1192</v>
      </c>
      <c r="D2864" s="48" t="s">
        <v>4002</v>
      </c>
      <c r="E2864" s="51">
        <v>2.02600000001367E14</v>
      </c>
      <c r="F2864" s="53" t="s">
        <v>69</v>
      </c>
      <c r="G2864" s="57">
        <f t="array" ref="G2864">IF(F2864&lt;&gt;"",INDEX(tb_MainDatabase[Barcode],MATCH(F2864,tb_MainDatabase[Link],0)),"")</f>
        <v>8857128012022</v>
      </c>
      <c r="H2864" s="62" t="str">
        <f t="array" ref="H2864">IF(F2864&lt;&gt;"",INDEX(tb_MainDatabase[Grand],MATCH(F2864,tb_MainDatabase[Link],0)),"")</f>
        <v>EDP</v>
      </c>
      <c r="I2864" s="62" t="str">
        <f t="array" ref="I2864">IF(F2864&lt;&gt;"",INDEX(tb_MainDatabase[Size],MATCH(F2864,tb_MainDatabase[Link],0)),"")</f>
        <v>30 ml.</v>
      </c>
      <c r="J2864" s="65">
        <v>1.0</v>
      </c>
      <c r="K2864" s="57">
        <f t="array" ref="K2864">IF(F2864&lt;&gt;"",INDEX(tb_MainDatabase[ราคา],MATCH(F2864,tb_MainDatabase[Link],0)),"")*J2864</f>
        <v>1290</v>
      </c>
      <c r="L2864" s="65">
        <v>100.0</v>
      </c>
      <c r="M2864" s="57">
        <f t="shared" si="2"/>
        <v>1190</v>
      </c>
      <c r="N2864" s="75">
        <f t="shared" si="8"/>
        <v>0</v>
      </c>
      <c r="O2864" s="77"/>
      <c r="P2864" s="107"/>
      <c r="Q2864" s="80"/>
      <c r="R2864" s="84">
        <f t="shared" si="9"/>
        <v>0</v>
      </c>
      <c r="S2864" s="84"/>
      <c r="T2864" s="84"/>
    </row>
    <row r="2865" ht="22.5" customHeight="1">
      <c r="A2865" s="41" t="s">
        <v>34</v>
      </c>
      <c r="B2865" s="44">
        <v>46219.0</v>
      </c>
      <c r="C2865" s="46" t="s">
        <v>1192</v>
      </c>
      <c r="D2865" s="48" t="s">
        <v>4002</v>
      </c>
      <c r="E2865" s="51">
        <v>2.02600000001367E14</v>
      </c>
      <c r="F2865" s="53" t="s">
        <v>945</v>
      </c>
      <c r="G2865" s="57">
        <f t="array" ref="G2865">IF(F2865&lt;&gt;"",INDEX(tb_MainDatabase[Barcode],MATCH(F2865,tb_MainDatabase[Link],0)),"")</f>
        <v>8857128012128</v>
      </c>
      <c r="H2865" s="62" t="str">
        <f t="array" ref="H2865">IF(F2865&lt;&gt;"",INDEX(tb_MainDatabase[Grand],MATCH(F2865,tb_MainDatabase[Link],0)),"")</f>
        <v>EDP</v>
      </c>
      <c r="I2865" s="62" t="str">
        <f t="array" ref="I2865">IF(F2865&lt;&gt;"",INDEX(tb_MainDatabase[Size],MATCH(F2865,tb_MainDatabase[Link],0)),"")</f>
        <v>10 ml.</v>
      </c>
      <c r="J2865" s="65">
        <v>1.0</v>
      </c>
      <c r="K2865" s="57">
        <f t="array" ref="K2865">IF(F2865&lt;&gt;"",INDEX(tb_MainDatabase[ราคา],MATCH(F2865,tb_MainDatabase[Link],0)),"")*J2865</f>
        <v>450</v>
      </c>
      <c r="L2865" s="65">
        <v>50.0</v>
      </c>
      <c r="M2865" s="57">
        <f t="shared" si="2"/>
        <v>400</v>
      </c>
      <c r="N2865" s="75">
        <f t="shared" si="8"/>
        <v>0</v>
      </c>
      <c r="O2865" s="77"/>
      <c r="P2865" s="107"/>
      <c r="Q2865" s="80"/>
      <c r="R2865" s="84">
        <f t="shared" si="9"/>
        <v>0</v>
      </c>
      <c r="S2865" s="84"/>
      <c r="T2865" s="84"/>
    </row>
    <row r="2866" ht="22.5" customHeight="1">
      <c r="A2866" s="41" t="s">
        <v>34</v>
      </c>
      <c r="B2866" s="44">
        <v>46219.0</v>
      </c>
      <c r="C2866" s="46" t="s">
        <v>1192</v>
      </c>
      <c r="D2866" s="48" t="s">
        <v>4003</v>
      </c>
      <c r="E2866" s="51">
        <v>2.02600000001368E14</v>
      </c>
      <c r="F2866" s="53" t="s">
        <v>280</v>
      </c>
      <c r="G2866" s="57">
        <f t="array" ref="G2866">IF(F2866&lt;&gt;"",INDEX(tb_MainDatabase[Barcode],MATCH(F2866,tb_MainDatabase[Link],0)),"")</f>
        <v>8857128012042</v>
      </c>
      <c r="H2866" s="62" t="str">
        <f t="array" ref="H2866">IF(F2866&lt;&gt;"",INDEX(tb_MainDatabase[Grand],MATCH(F2866,tb_MainDatabase[Link],0)),"")</f>
        <v>EDP</v>
      </c>
      <c r="I2866" s="62" t="str">
        <f t="array" ref="I2866">IF(F2866&lt;&gt;"",INDEX(tb_MainDatabase[Size],MATCH(F2866,tb_MainDatabase[Link],0)),"")</f>
        <v>10 ml.</v>
      </c>
      <c r="J2866" s="65">
        <v>1.0</v>
      </c>
      <c r="K2866" s="57">
        <f t="array" ref="K2866">IF(F2866&lt;&gt;"",INDEX(tb_MainDatabase[ราคา],MATCH(F2866,tb_MainDatabase[Link],0)),"")*J2866</f>
        <v>450</v>
      </c>
      <c r="L2866" s="65">
        <v>50.0</v>
      </c>
      <c r="M2866" s="57">
        <f t="shared" si="2"/>
        <v>400</v>
      </c>
      <c r="N2866" s="75">
        <f t="shared" si="8"/>
        <v>400</v>
      </c>
      <c r="O2866" s="77" t="s">
        <v>133</v>
      </c>
      <c r="P2866" s="78">
        <v>46219.0</v>
      </c>
      <c r="Q2866" s="80">
        <v>0.6777777777777778</v>
      </c>
      <c r="R2866" s="84" t="str">
        <f t="shared" si="9"/>
        <v>1784193339242771939</v>
      </c>
      <c r="S2866" s="84"/>
      <c r="T2866" s="48" t="s">
        <v>67</v>
      </c>
    </row>
    <row r="2867" ht="22.5" customHeight="1">
      <c r="A2867" s="41" t="s">
        <v>34</v>
      </c>
      <c r="B2867" s="44">
        <v>46219.0</v>
      </c>
      <c r="C2867" s="46" t="s">
        <v>1192</v>
      </c>
      <c r="D2867" s="48" t="s">
        <v>4004</v>
      </c>
      <c r="E2867" s="51">
        <v>2.02600000001369E14</v>
      </c>
      <c r="F2867" s="53" t="s">
        <v>96</v>
      </c>
      <c r="G2867" s="57">
        <f t="array" ref="G2867">IF(F2867&lt;&gt;"",INDEX(tb_MainDatabase[Barcode],MATCH(F2867,tb_MainDatabase[Link],0)),"")</f>
        <v>8857128012019</v>
      </c>
      <c r="H2867" s="62" t="str">
        <f t="array" ref="H2867">IF(F2867&lt;&gt;"",INDEX(tb_MainDatabase[Grand],MATCH(F2867,tb_MainDatabase[Link],0)),"")</f>
        <v>EDP</v>
      </c>
      <c r="I2867" s="62" t="str">
        <f t="array" ref="I2867">IF(F2867&lt;&gt;"",INDEX(tb_MainDatabase[Size],MATCH(F2867,tb_MainDatabase[Link],0)),"")</f>
        <v>50 ml.</v>
      </c>
      <c r="J2867" s="65">
        <v>1.0</v>
      </c>
      <c r="K2867" s="57">
        <f t="array" ref="K2867">IF(F2867&lt;&gt;"",INDEX(tb_MainDatabase[ราคา],MATCH(F2867,tb_MainDatabase[Link],0)),"")*J2867</f>
        <v>1890</v>
      </c>
      <c r="L2867" s="65">
        <v>200.0</v>
      </c>
      <c r="M2867" s="57">
        <f t="shared" si="2"/>
        <v>1690</v>
      </c>
      <c r="N2867" s="75">
        <f t="shared" si="8"/>
        <v>6760</v>
      </c>
      <c r="O2867" s="77" t="s">
        <v>370</v>
      </c>
      <c r="P2867" s="78">
        <v>46219.0</v>
      </c>
      <c r="Q2867" s="80">
        <v>0.6923611111111111</v>
      </c>
      <c r="R2867" s="84" t="str">
        <f t="shared" si="9"/>
        <v>1784194581950444218</v>
      </c>
      <c r="S2867" s="84"/>
      <c r="T2867" s="48" t="s">
        <v>67</v>
      </c>
    </row>
    <row r="2868" ht="22.5" customHeight="1">
      <c r="A2868" s="41" t="s">
        <v>34</v>
      </c>
      <c r="B2868" s="44">
        <v>46219.0</v>
      </c>
      <c r="C2868" s="46" t="s">
        <v>1192</v>
      </c>
      <c r="D2868" s="48" t="s">
        <v>4004</v>
      </c>
      <c r="E2868" s="51">
        <v>2.02600000001369E14</v>
      </c>
      <c r="F2868" s="53" t="s">
        <v>1659</v>
      </c>
      <c r="G2868" s="108">
        <f t="array" ref="G2868">IF(F2868&lt;&gt;"",INDEX(tb_MainDatabase[Barcode],MATCH(F2868,tb_MainDatabase[Link],0)),"")</f>
        <v>8857128011584</v>
      </c>
      <c r="H2868" s="62" t="str">
        <f t="array" ref="H2868">IF(F2868&lt;&gt;"",INDEX(tb_MainDatabase[Grand],MATCH(F2868,tb_MainDatabase[Link],0)),"")</f>
        <v>EDP</v>
      </c>
      <c r="I2868" s="62" t="str">
        <f t="array" ref="I2868">IF(F2868&lt;&gt;"",INDEX(tb_MainDatabase[Size],MATCH(F2868,tb_MainDatabase[Link],0)),"")</f>
        <v>50 ml.</v>
      </c>
      <c r="J2868" s="65">
        <v>1.0</v>
      </c>
      <c r="K2868" s="57">
        <f t="array" ref="K2868">IF(F2868&lt;&gt;"",INDEX(tb_MainDatabase[ราคา],MATCH(F2868,tb_MainDatabase[Link],0)),"")*J2868</f>
        <v>1890</v>
      </c>
      <c r="L2868" s="65">
        <v>200.0</v>
      </c>
      <c r="M2868" s="57">
        <f t="shared" si="2"/>
        <v>1690</v>
      </c>
      <c r="N2868" s="75">
        <f t="shared" si="8"/>
        <v>0</v>
      </c>
      <c r="O2868" s="77"/>
      <c r="P2868" s="107"/>
      <c r="Q2868" s="80"/>
      <c r="R2868" s="84">
        <f t="shared" si="9"/>
        <v>0</v>
      </c>
      <c r="S2868" s="84"/>
      <c r="T2868" s="84"/>
    </row>
    <row r="2869" ht="22.5" customHeight="1">
      <c r="A2869" s="41" t="s">
        <v>34</v>
      </c>
      <c r="B2869" s="44">
        <v>46219.0</v>
      </c>
      <c r="C2869" s="46" t="s">
        <v>1192</v>
      </c>
      <c r="D2869" s="48" t="s">
        <v>4004</v>
      </c>
      <c r="E2869" s="51">
        <v>2.02600000001369E14</v>
      </c>
      <c r="F2869" s="53" t="s">
        <v>195</v>
      </c>
      <c r="G2869" s="57">
        <f t="array" ref="G2869">IF(F2869&lt;&gt;"",INDEX(tb_MainDatabase[Barcode],MATCH(F2869,tb_MainDatabase[Link],0)),"")</f>
        <v>8857128011300</v>
      </c>
      <c r="H2869" s="62" t="str">
        <f t="array" ref="H2869">IF(F2869&lt;&gt;"",INDEX(tb_MainDatabase[Grand],MATCH(F2869,tb_MainDatabase[Link],0)),"")</f>
        <v>EDP</v>
      </c>
      <c r="I2869" s="62" t="str">
        <f t="array" ref="I2869">IF(F2869&lt;&gt;"",INDEX(tb_MainDatabase[Size],MATCH(F2869,tb_MainDatabase[Link],0)),"")</f>
        <v>50 ml.</v>
      </c>
      <c r="J2869" s="65">
        <v>1.0</v>
      </c>
      <c r="K2869" s="57">
        <f t="array" ref="K2869">IF(F2869&lt;&gt;"",INDEX(tb_MainDatabase[ราคา],MATCH(F2869,tb_MainDatabase[Link],0)),"")*J2869</f>
        <v>1890</v>
      </c>
      <c r="L2869" s="65">
        <v>200.0</v>
      </c>
      <c r="M2869" s="57">
        <f t="shared" si="2"/>
        <v>1690</v>
      </c>
      <c r="N2869" s="75">
        <f t="shared" si="8"/>
        <v>0</v>
      </c>
      <c r="O2869" s="77"/>
      <c r="P2869" s="107"/>
      <c r="Q2869" s="80"/>
      <c r="R2869" s="84">
        <f t="shared" si="9"/>
        <v>0</v>
      </c>
      <c r="S2869" s="84"/>
      <c r="T2869" s="84"/>
    </row>
    <row r="2870" ht="22.5" customHeight="1">
      <c r="A2870" s="41" t="s">
        <v>34</v>
      </c>
      <c r="B2870" s="44">
        <v>46219.0</v>
      </c>
      <c r="C2870" s="46" t="s">
        <v>1192</v>
      </c>
      <c r="D2870" s="48" t="s">
        <v>4004</v>
      </c>
      <c r="E2870" s="51">
        <v>2.02600000001369E14</v>
      </c>
      <c r="F2870" s="53" t="s">
        <v>175</v>
      </c>
      <c r="G2870" s="57">
        <f t="array" ref="G2870">IF(F2870&lt;&gt;"",INDEX(tb_MainDatabase[Barcode],MATCH(F2870,tb_MainDatabase[Link],0)),"")</f>
        <v>8857128011287</v>
      </c>
      <c r="H2870" s="62" t="str">
        <f t="array" ref="H2870">IF(F2870&lt;&gt;"",INDEX(tb_MainDatabase[Grand],MATCH(F2870,tb_MainDatabase[Link],0)),"")</f>
        <v>EDP</v>
      </c>
      <c r="I2870" s="62" t="str">
        <f t="array" ref="I2870">IF(F2870&lt;&gt;"",INDEX(tb_MainDatabase[Size],MATCH(F2870,tb_MainDatabase[Link],0)),"")</f>
        <v>50 ml.</v>
      </c>
      <c r="J2870" s="65">
        <v>1.0</v>
      </c>
      <c r="K2870" s="57">
        <f t="array" ref="K2870">IF(F2870&lt;&gt;"",INDEX(tb_MainDatabase[ราคา],MATCH(F2870,tb_MainDatabase[Link],0)),"")*J2870</f>
        <v>1890</v>
      </c>
      <c r="L2870" s="65">
        <v>200.0</v>
      </c>
      <c r="M2870" s="57">
        <f t="shared" si="2"/>
        <v>1690</v>
      </c>
      <c r="N2870" s="75">
        <f t="shared" si="8"/>
        <v>0</v>
      </c>
      <c r="O2870" s="77"/>
      <c r="P2870" s="107"/>
      <c r="Q2870" s="80"/>
      <c r="R2870" s="84">
        <f t="shared" si="9"/>
        <v>0</v>
      </c>
      <c r="S2870" s="84"/>
      <c r="T2870" s="84"/>
    </row>
    <row r="2871" ht="22.5" customHeight="1">
      <c r="A2871" s="41" t="s">
        <v>34</v>
      </c>
      <c r="B2871" s="44">
        <v>46219.0</v>
      </c>
      <c r="C2871" s="46" t="s">
        <v>1192</v>
      </c>
      <c r="D2871" s="48" t="s">
        <v>4005</v>
      </c>
      <c r="E2871" s="51">
        <v>2.0260000000137E14</v>
      </c>
      <c r="F2871" s="53" t="s">
        <v>136</v>
      </c>
      <c r="G2871" s="57">
        <f t="array" ref="G2871">IF(F2871&lt;&gt;"",INDEX(tb_MainDatabase[Barcode],MATCH(F2871,tb_MainDatabase[Link],0)),"")</f>
        <v>8857128011904</v>
      </c>
      <c r="H2871" s="62" t="str">
        <f t="array" ref="H2871">IF(F2871&lt;&gt;"",INDEX(tb_MainDatabase[Grand],MATCH(F2871,tb_MainDatabase[Link],0)),"")</f>
        <v>EDP</v>
      </c>
      <c r="I2871" s="62" t="str">
        <f t="array" ref="I2871">IF(F2871&lt;&gt;"",INDEX(tb_MainDatabase[Size],MATCH(F2871,tb_MainDatabase[Link],0)),"")</f>
        <v>30 ml.</v>
      </c>
      <c r="J2871" s="65">
        <v>1.0</v>
      </c>
      <c r="K2871" s="57">
        <f t="array" ref="K2871">IF(F2871&lt;&gt;"",INDEX(tb_MainDatabase[ราคา],MATCH(F2871,tb_MainDatabase[Link],0)),"")*J2871</f>
        <v>1290</v>
      </c>
      <c r="L2871" s="65">
        <v>100.0</v>
      </c>
      <c r="M2871" s="57">
        <f t="shared" si="2"/>
        <v>1190</v>
      </c>
      <c r="N2871" s="75">
        <f t="shared" si="8"/>
        <v>1190</v>
      </c>
      <c r="O2871" s="77" t="s">
        <v>133</v>
      </c>
      <c r="P2871" s="78">
        <v>46219.0</v>
      </c>
      <c r="Q2871" s="80">
        <v>0.725</v>
      </c>
      <c r="R2871" s="84" t="str">
        <f t="shared" si="9"/>
        <v>1784197439440443399</v>
      </c>
      <c r="S2871" s="84"/>
      <c r="T2871" s="48" t="s">
        <v>67</v>
      </c>
    </row>
    <row r="2872" ht="22.5" customHeight="1">
      <c r="A2872" s="41" t="s">
        <v>34</v>
      </c>
      <c r="B2872" s="44">
        <v>46219.0</v>
      </c>
      <c r="C2872" s="46" t="s">
        <v>1192</v>
      </c>
      <c r="D2872" s="48" t="s">
        <v>4006</v>
      </c>
      <c r="E2872" s="51">
        <v>2.02600000001371E14</v>
      </c>
      <c r="F2872" s="53" t="s">
        <v>69</v>
      </c>
      <c r="G2872" s="57">
        <f t="array" ref="G2872">IF(F2872&lt;&gt;"",INDEX(tb_MainDatabase[Barcode],MATCH(F2872,tb_MainDatabase[Link],0)),"")</f>
        <v>8857128012022</v>
      </c>
      <c r="H2872" s="62" t="str">
        <f t="array" ref="H2872">IF(F2872&lt;&gt;"",INDEX(tb_MainDatabase[Grand],MATCH(F2872,tb_MainDatabase[Link],0)),"")</f>
        <v>EDP</v>
      </c>
      <c r="I2872" s="62" t="str">
        <f t="array" ref="I2872">IF(F2872&lt;&gt;"",INDEX(tb_MainDatabase[Size],MATCH(F2872,tb_MainDatabase[Link],0)),"")</f>
        <v>30 ml.</v>
      </c>
      <c r="J2872" s="65">
        <v>1.0</v>
      </c>
      <c r="K2872" s="57">
        <f t="array" ref="K2872">IF(F2872&lt;&gt;"",INDEX(tb_MainDatabase[ราคา],MATCH(F2872,tb_MainDatabase[Link],0)),"")*J2872</f>
        <v>1290</v>
      </c>
      <c r="L2872" s="65">
        <v>100.0</v>
      </c>
      <c r="M2872" s="57">
        <f t="shared" si="2"/>
        <v>1190</v>
      </c>
      <c r="N2872" s="75">
        <f t="shared" si="8"/>
        <v>1190</v>
      </c>
      <c r="O2872" s="77" t="s">
        <v>1040</v>
      </c>
      <c r="P2872" s="78">
        <v>46219.0</v>
      </c>
      <c r="Q2872" s="80">
        <v>0.7611111111111111</v>
      </c>
      <c r="R2872" s="84" t="str">
        <f t="shared" si="9"/>
        <v>1784200535827409068</v>
      </c>
      <c r="S2872" s="84"/>
      <c r="T2872" s="48" t="s">
        <v>67</v>
      </c>
    </row>
    <row r="2873" ht="22.5" customHeight="1">
      <c r="A2873" s="41" t="s">
        <v>34</v>
      </c>
      <c r="B2873" s="44">
        <v>46219.0</v>
      </c>
      <c r="C2873" s="46" t="s">
        <v>1192</v>
      </c>
      <c r="D2873" s="48" t="s">
        <v>4007</v>
      </c>
      <c r="E2873" s="51">
        <v>2.02600000001372E14</v>
      </c>
      <c r="F2873" s="53" t="s">
        <v>141</v>
      </c>
      <c r="G2873" s="57">
        <f t="array" ref="G2873">IF(F2873&lt;&gt;"",INDEX(tb_MainDatabase[Barcode],MATCH(F2873,tb_MainDatabase[Link],0)),"")</f>
        <v>8857128012037</v>
      </c>
      <c r="H2873" s="62" t="str">
        <f t="array" ref="H2873">IF(F2873&lt;&gt;"",INDEX(tb_MainDatabase[Grand],MATCH(F2873,tb_MainDatabase[Link],0)),"")</f>
        <v>EDP</v>
      </c>
      <c r="I2873" s="62" t="str">
        <f t="array" ref="I2873">IF(F2873&lt;&gt;"",INDEX(tb_MainDatabase[Size],MATCH(F2873,tb_MainDatabase[Link],0)),"")</f>
        <v>10 ml.</v>
      </c>
      <c r="J2873" s="65">
        <v>1.0</v>
      </c>
      <c r="K2873" s="57">
        <f t="array" ref="K2873">IF(F2873&lt;&gt;"",INDEX(tb_MainDatabase[ราคา],MATCH(F2873,tb_MainDatabase[Link],0)),"")*J2873</f>
        <v>450</v>
      </c>
      <c r="L2873" s="65">
        <v>50.0</v>
      </c>
      <c r="M2873" s="57">
        <f t="shared" si="2"/>
        <v>400</v>
      </c>
      <c r="N2873" s="75">
        <f t="shared" si="8"/>
        <v>400</v>
      </c>
      <c r="O2873" s="77" t="s">
        <v>60</v>
      </c>
      <c r="P2873" s="78">
        <v>46219.0</v>
      </c>
      <c r="Q2873" s="80">
        <v>0.7916666666666666</v>
      </c>
      <c r="R2873" s="84" t="str">
        <f t="shared" si="9"/>
        <v>1784203225391420978</v>
      </c>
      <c r="S2873" s="84"/>
      <c r="T2873" s="48" t="s">
        <v>61</v>
      </c>
    </row>
    <row r="2874" ht="22.5" customHeight="1">
      <c r="A2874" s="41" t="s">
        <v>34</v>
      </c>
      <c r="B2874" s="44">
        <v>46219.0</v>
      </c>
      <c r="C2874" s="46" t="s">
        <v>1192</v>
      </c>
      <c r="D2874" s="48" t="s">
        <v>4008</v>
      </c>
      <c r="E2874" s="51">
        <v>2.02600000001373E14</v>
      </c>
      <c r="F2874" s="53" t="s">
        <v>170</v>
      </c>
      <c r="G2874" s="57">
        <f t="array" ref="G2874">IF(F2874&lt;&gt;"",INDEX(tb_MainDatabase[Barcode],MATCH(F2874,tb_MainDatabase[Link],0)),"")</f>
        <v>8857128012103</v>
      </c>
      <c r="H2874" s="62" t="str">
        <f t="array" ref="H2874">IF(F2874&lt;&gt;"",INDEX(tb_MainDatabase[Grand],MATCH(F2874,tb_MainDatabase[Link],0)),"")</f>
        <v>PARFUM</v>
      </c>
      <c r="I2874" s="62" t="str">
        <f t="array" ref="I2874">IF(F2874&lt;&gt;"",INDEX(tb_MainDatabase[Size],MATCH(F2874,tb_MainDatabase[Link],0)),"")</f>
        <v>10 ml.</v>
      </c>
      <c r="J2874" s="65">
        <v>1.0</v>
      </c>
      <c r="K2874" s="57">
        <f t="array" ref="K2874">IF(F2874&lt;&gt;"",INDEX(tb_MainDatabase[ราคา],MATCH(F2874,tb_MainDatabase[Link],0)),"")*J2874</f>
        <v>850</v>
      </c>
      <c r="L2874" s="65">
        <v>50.0</v>
      </c>
      <c r="M2874" s="57">
        <f t="shared" si="2"/>
        <v>800</v>
      </c>
      <c r="N2874" s="75">
        <f t="shared" si="8"/>
        <v>800</v>
      </c>
      <c r="O2874" s="77" t="s">
        <v>370</v>
      </c>
      <c r="P2874" s="78">
        <v>46219.0</v>
      </c>
      <c r="Q2874" s="80">
        <v>0.79375</v>
      </c>
      <c r="R2874" s="84" t="str">
        <f t="shared" si="9"/>
        <v>1784203389233303961</v>
      </c>
      <c r="S2874" s="84"/>
      <c r="T2874" s="48" t="s">
        <v>67</v>
      </c>
    </row>
    <row r="2875" ht="22.5" customHeight="1">
      <c r="A2875" s="41" t="s">
        <v>34</v>
      </c>
      <c r="B2875" s="44">
        <v>46220.0</v>
      </c>
      <c r="C2875" s="46" t="s">
        <v>1192</v>
      </c>
      <c r="D2875" s="48" t="s">
        <v>4009</v>
      </c>
      <c r="E2875" s="51">
        <v>2.02600000001374E14</v>
      </c>
      <c r="F2875" s="53" t="s">
        <v>114</v>
      </c>
      <c r="G2875" s="108">
        <f t="array" ref="G2875">IF(F2875&lt;&gt;"",INDEX(tb_MainDatabase[Barcode],MATCH(F2875,tb_MainDatabase[Link],0)),"")</f>
        <v>8857128012156</v>
      </c>
      <c r="H2875" s="62" t="str">
        <f t="array" ref="H2875">IF(F2875&lt;&gt;"",INDEX(tb_MainDatabase[Grand],MATCH(F2875,tb_MainDatabase[Link],0)),"")</f>
        <v>EDP</v>
      </c>
      <c r="I2875" s="62" t="str">
        <f t="array" ref="I2875">IF(F2875&lt;&gt;"",INDEX(tb_MainDatabase[Size],MATCH(F2875,tb_MainDatabase[Link],0)),"")</f>
        <v>30 ml.</v>
      </c>
      <c r="J2875" s="65">
        <v>1.0</v>
      </c>
      <c r="K2875" s="57">
        <f t="array" ref="K2875">IF(F2875&lt;&gt;"",INDEX(tb_MainDatabase[ราคา],MATCH(F2875,tb_MainDatabase[Link],0)),"")*J2875</f>
        <v>1290</v>
      </c>
      <c r="L2875" s="65">
        <v>100.0</v>
      </c>
      <c r="M2875" s="57">
        <f t="shared" si="2"/>
        <v>1190</v>
      </c>
      <c r="N2875" s="75">
        <f t="shared" si="8"/>
        <v>1190</v>
      </c>
      <c r="O2875" s="77" t="s">
        <v>370</v>
      </c>
      <c r="P2875" s="78">
        <v>46220.0</v>
      </c>
      <c r="Q2875" s="80">
        <v>0.6375</v>
      </c>
      <c r="R2875" s="84" t="str">
        <f t="shared" si="9"/>
        <v>1784276258446584051</v>
      </c>
      <c r="S2875" s="84"/>
      <c r="T2875" s="48" t="s">
        <v>67</v>
      </c>
    </row>
    <row r="2876" ht="22.5" customHeight="1">
      <c r="A2876" s="41" t="s">
        <v>34</v>
      </c>
      <c r="B2876" s="44">
        <v>46220.0</v>
      </c>
      <c r="C2876" s="46" t="s">
        <v>1192</v>
      </c>
      <c r="D2876" s="48" t="s">
        <v>4010</v>
      </c>
      <c r="E2876" s="51">
        <v>2.02600000001375E14</v>
      </c>
      <c r="F2876" s="53" t="s">
        <v>141</v>
      </c>
      <c r="G2876" s="57">
        <f t="array" ref="G2876">IF(F2876&lt;&gt;"",INDEX(tb_MainDatabase[Barcode],MATCH(F2876,tb_MainDatabase[Link],0)),"")</f>
        <v>8857128012037</v>
      </c>
      <c r="H2876" s="62" t="str">
        <f t="array" ref="H2876">IF(F2876&lt;&gt;"",INDEX(tb_MainDatabase[Grand],MATCH(F2876,tb_MainDatabase[Link],0)),"")</f>
        <v>EDP</v>
      </c>
      <c r="I2876" s="62" t="str">
        <f t="array" ref="I2876">IF(F2876&lt;&gt;"",INDEX(tb_MainDatabase[Size],MATCH(F2876,tb_MainDatabase[Link],0)),"")</f>
        <v>10 ml.</v>
      </c>
      <c r="J2876" s="65">
        <v>1.0</v>
      </c>
      <c r="K2876" s="57">
        <f t="array" ref="K2876">IF(F2876&lt;&gt;"",INDEX(tb_MainDatabase[ราคา],MATCH(F2876,tb_MainDatabase[Link],0)),"")*J2876</f>
        <v>450</v>
      </c>
      <c r="L2876" s="65">
        <v>50.0</v>
      </c>
      <c r="M2876" s="57">
        <f t="shared" si="2"/>
        <v>400</v>
      </c>
      <c r="N2876" s="75">
        <f t="shared" si="8"/>
        <v>400</v>
      </c>
      <c r="O2876" s="77" t="s">
        <v>60</v>
      </c>
      <c r="P2876" s="78">
        <v>46220.0</v>
      </c>
      <c r="Q2876" s="80">
        <v>0.6708333333333333</v>
      </c>
      <c r="R2876" s="84" t="str">
        <f t="shared" si="9"/>
        <v>1784279129361282129</v>
      </c>
      <c r="S2876" s="84"/>
      <c r="T2876" s="48" t="s">
        <v>67</v>
      </c>
    </row>
    <row r="2877" ht="22.5" customHeight="1">
      <c r="A2877" s="41" t="s">
        <v>34</v>
      </c>
      <c r="B2877" s="44">
        <v>46220.0</v>
      </c>
      <c r="C2877" s="46" t="s">
        <v>1192</v>
      </c>
      <c r="D2877" s="48" t="s">
        <v>4011</v>
      </c>
      <c r="E2877" s="51">
        <v>2.02600000001376E14</v>
      </c>
      <c r="F2877" s="53" t="s">
        <v>110</v>
      </c>
      <c r="G2877" s="57">
        <f t="array" ref="G2877">IF(F2877&lt;&gt;"",INDEX(tb_MainDatabase[Barcode],MATCH(F2877,tb_MainDatabase[Link],0)),"")</f>
        <v>8857128012110</v>
      </c>
      <c r="H2877" s="62" t="str">
        <f t="array" ref="H2877">IF(F2877&lt;&gt;"",INDEX(tb_MainDatabase[Grand],MATCH(F2877,tb_MainDatabase[Link],0)),"")</f>
        <v>EDP+</v>
      </c>
      <c r="I2877" s="62" t="str">
        <f t="array" ref="I2877">IF(F2877&lt;&gt;"",INDEX(tb_MainDatabase[Size],MATCH(F2877,tb_MainDatabase[Link],0)),"")</f>
        <v>10 ml.</v>
      </c>
      <c r="J2877" s="65">
        <v>1.0</v>
      </c>
      <c r="K2877" s="57">
        <f t="array" ref="K2877">IF(F2877&lt;&gt;"",INDEX(tb_MainDatabase[ราคา],MATCH(F2877,tb_MainDatabase[Link],0)),"")*J2877</f>
        <v>650</v>
      </c>
      <c r="L2877" s="65">
        <v>50.0</v>
      </c>
      <c r="M2877" s="57">
        <f t="shared" si="2"/>
        <v>600</v>
      </c>
      <c r="N2877" s="75">
        <f t="shared" si="8"/>
        <v>600</v>
      </c>
      <c r="O2877" s="77" t="s">
        <v>133</v>
      </c>
      <c r="P2877" s="78">
        <v>46220.0</v>
      </c>
      <c r="Q2877" s="80">
        <v>0.7201388888888889</v>
      </c>
      <c r="R2877" s="84" t="str">
        <f t="shared" si="9"/>
        <v>1784283418466209956</v>
      </c>
      <c r="S2877" s="84"/>
      <c r="T2877" s="48" t="s">
        <v>67</v>
      </c>
    </row>
    <row r="2878" ht="22.5" customHeight="1">
      <c r="A2878" s="41" t="s">
        <v>34</v>
      </c>
      <c r="B2878" s="44">
        <v>46220.0</v>
      </c>
      <c r="C2878" s="46" t="s">
        <v>1192</v>
      </c>
      <c r="D2878" s="48" t="s">
        <v>4012</v>
      </c>
      <c r="E2878" s="51">
        <v>2.02600000001377E14</v>
      </c>
      <c r="F2878" s="53" t="s">
        <v>252</v>
      </c>
      <c r="G2878" s="57">
        <f t="array" ref="G2878">IF(F2878&lt;&gt;"",INDEX(tb_MainDatabase[Barcode],MATCH(F2878,tb_MainDatabase[Link],0)),"")</f>
        <v>8857128012035</v>
      </c>
      <c r="H2878" s="62" t="str">
        <f t="array" ref="H2878">IF(F2878&lt;&gt;"",INDEX(tb_MainDatabase[Grand],MATCH(F2878,tb_MainDatabase[Link],0)),"")</f>
        <v>EDP</v>
      </c>
      <c r="I2878" s="62" t="str">
        <f t="array" ref="I2878">IF(F2878&lt;&gt;"",INDEX(tb_MainDatabase[Size],MATCH(F2878,tb_MainDatabase[Link],0)),"")</f>
        <v>10 ml.</v>
      </c>
      <c r="J2878" s="65">
        <v>1.0</v>
      </c>
      <c r="K2878" s="57">
        <f t="array" ref="K2878">IF(F2878&lt;&gt;"",INDEX(tb_MainDatabase[ราคา],MATCH(F2878,tb_MainDatabase[Link],0)),"")*J2878</f>
        <v>450</v>
      </c>
      <c r="L2878" s="65">
        <v>50.0</v>
      </c>
      <c r="M2878" s="57">
        <f t="shared" si="2"/>
        <v>400</v>
      </c>
      <c r="N2878" s="75">
        <f t="shared" si="8"/>
        <v>400</v>
      </c>
      <c r="O2878" s="77" t="s">
        <v>133</v>
      </c>
      <c r="P2878" s="78">
        <v>46220.0</v>
      </c>
      <c r="Q2878" s="80">
        <v>0.7513888888888889</v>
      </c>
      <c r="R2878" s="84" t="str">
        <f t="shared" si="9"/>
        <v>1784286148553823032</v>
      </c>
      <c r="S2878" s="84"/>
      <c r="T2878" s="48" t="s">
        <v>67</v>
      </c>
    </row>
    <row r="2879" ht="22.5" customHeight="1">
      <c r="A2879" s="41" t="s">
        <v>34</v>
      </c>
      <c r="B2879" s="44">
        <v>46220.0</v>
      </c>
      <c r="C2879" s="46" t="s">
        <v>1192</v>
      </c>
      <c r="D2879" s="48" t="s">
        <v>4013</v>
      </c>
      <c r="E2879" s="51">
        <v>2.02600000001378E14</v>
      </c>
      <c r="F2879" s="53" t="s">
        <v>69</v>
      </c>
      <c r="G2879" s="57">
        <f t="array" ref="G2879">IF(F2879&lt;&gt;"",INDEX(tb_MainDatabase[Barcode],MATCH(F2879,tb_MainDatabase[Link],0)),"")</f>
        <v>8857128012022</v>
      </c>
      <c r="H2879" s="62" t="str">
        <f t="array" ref="H2879">IF(F2879&lt;&gt;"",INDEX(tb_MainDatabase[Grand],MATCH(F2879,tb_MainDatabase[Link],0)),"")</f>
        <v>EDP</v>
      </c>
      <c r="I2879" s="62" t="str">
        <f t="array" ref="I2879">IF(F2879&lt;&gt;"",INDEX(tb_MainDatabase[Size],MATCH(F2879,tb_MainDatabase[Link],0)),"")</f>
        <v>30 ml.</v>
      </c>
      <c r="J2879" s="65">
        <v>1.0</v>
      </c>
      <c r="K2879" s="57">
        <f t="array" ref="K2879">IF(F2879&lt;&gt;"",INDEX(tb_MainDatabase[ราคา],MATCH(F2879,tb_MainDatabase[Link],0)),"")*J2879</f>
        <v>1290</v>
      </c>
      <c r="L2879" s="65">
        <v>100.0</v>
      </c>
      <c r="M2879" s="57">
        <f t="shared" si="2"/>
        <v>1190</v>
      </c>
      <c r="N2879" s="75">
        <f t="shared" si="8"/>
        <v>1590</v>
      </c>
      <c r="O2879" s="77" t="s">
        <v>133</v>
      </c>
      <c r="P2879" s="78">
        <v>46220.0</v>
      </c>
      <c r="Q2879" s="80">
        <v>0.7541666666666667</v>
      </c>
      <c r="R2879" s="84" t="str">
        <f t="shared" si="9"/>
        <v>1784286375364619068</v>
      </c>
      <c r="S2879" s="84"/>
      <c r="T2879" s="48" t="s">
        <v>67</v>
      </c>
    </row>
    <row r="2880" ht="22.5" customHeight="1">
      <c r="A2880" s="41" t="s">
        <v>34</v>
      </c>
      <c r="B2880" s="44">
        <v>46220.0</v>
      </c>
      <c r="C2880" s="46" t="s">
        <v>1192</v>
      </c>
      <c r="D2880" s="48" t="s">
        <v>4013</v>
      </c>
      <c r="E2880" s="51">
        <v>2.02600000001378E14</v>
      </c>
      <c r="F2880" s="53" t="s">
        <v>94</v>
      </c>
      <c r="G2880" s="57">
        <f t="array" ref="G2880">IF(F2880&lt;&gt;"",INDEX(tb_MainDatabase[Barcode],MATCH(F2880,tb_MainDatabase[Link],0)),"")</f>
        <v>8857128012039</v>
      </c>
      <c r="H2880" s="62" t="str">
        <f t="array" ref="H2880">IF(F2880&lt;&gt;"",INDEX(tb_MainDatabase[Grand],MATCH(F2880,tb_MainDatabase[Link],0)),"")</f>
        <v>EDP</v>
      </c>
      <c r="I2880" s="62" t="str">
        <f t="array" ref="I2880">IF(F2880&lt;&gt;"",INDEX(tb_MainDatabase[Size],MATCH(F2880,tb_MainDatabase[Link],0)),"")</f>
        <v>10 ml.</v>
      </c>
      <c r="J2880" s="65">
        <v>1.0</v>
      </c>
      <c r="K2880" s="57">
        <f t="array" ref="K2880">IF(F2880&lt;&gt;"",INDEX(tb_MainDatabase[ราคา],MATCH(F2880,tb_MainDatabase[Link],0)),"")*J2880</f>
        <v>450</v>
      </c>
      <c r="L2880" s="65">
        <v>50.0</v>
      </c>
      <c r="M2880" s="57">
        <f t="shared" si="2"/>
        <v>400</v>
      </c>
      <c r="N2880" s="75">
        <f t="shared" si="8"/>
        <v>0</v>
      </c>
      <c r="O2880" s="77"/>
      <c r="P2880" s="107"/>
      <c r="Q2880" s="80"/>
      <c r="R2880" s="84">
        <f t="shared" si="9"/>
        <v>0</v>
      </c>
      <c r="S2880" s="84"/>
      <c r="T2880" s="84"/>
    </row>
    <row r="2881" ht="22.5" customHeight="1">
      <c r="A2881" s="41" t="s">
        <v>34</v>
      </c>
      <c r="B2881" s="44">
        <v>46220.0</v>
      </c>
      <c r="C2881" s="46" t="s">
        <v>1192</v>
      </c>
      <c r="D2881" s="48" t="s">
        <v>4014</v>
      </c>
      <c r="E2881" s="51">
        <v>2.02600000001379E14</v>
      </c>
      <c r="F2881" s="53" t="s">
        <v>102</v>
      </c>
      <c r="G2881" s="108">
        <f t="array" ref="G2881">IF(F2881&lt;&gt;"",INDEX(tb_MainDatabase[Barcode],MATCH(F2881,tb_MainDatabase[Link],0)),"")</f>
        <v>8857128012170</v>
      </c>
      <c r="H2881" s="62" t="str">
        <f t="array" ref="H2881">IF(F2881&lt;&gt;"",INDEX(tb_MainDatabase[Grand],MATCH(F2881,tb_MainDatabase[Link],0)),"")</f>
        <v>EDP</v>
      </c>
      <c r="I2881" s="62" t="str">
        <f t="array" ref="I2881">IF(F2881&lt;&gt;"",INDEX(tb_MainDatabase[Size],MATCH(F2881,tb_MainDatabase[Link],0)),"")</f>
        <v>10 ml.</v>
      </c>
      <c r="J2881" s="65">
        <v>1.0</v>
      </c>
      <c r="K2881" s="57">
        <f t="array" ref="K2881">IF(F2881&lt;&gt;"",INDEX(tb_MainDatabase[ราคา],MATCH(F2881,tb_MainDatabase[Link],0)),"")*J2881</f>
        <v>450</v>
      </c>
      <c r="L2881" s="65">
        <v>50.0</v>
      </c>
      <c r="M2881" s="57">
        <f t="shared" si="2"/>
        <v>400</v>
      </c>
      <c r="N2881" s="75">
        <f t="shared" si="8"/>
        <v>400</v>
      </c>
      <c r="O2881" s="77" t="s">
        <v>133</v>
      </c>
      <c r="P2881" s="78">
        <v>46220.0</v>
      </c>
      <c r="Q2881" s="80">
        <v>0.7597222222222222</v>
      </c>
      <c r="R2881" s="84" t="str">
        <f t="shared" si="9"/>
        <v>1784286854700295571</v>
      </c>
      <c r="S2881" s="84"/>
      <c r="T2881" s="48" t="s">
        <v>67</v>
      </c>
    </row>
    <row r="2882" ht="22.5" customHeight="1">
      <c r="A2882" s="41" t="s">
        <v>34</v>
      </c>
      <c r="B2882" s="44">
        <v>46220.0</v>
      </c>
      <c r="C2882" s="46" t="s">
        <v>1192</v>
      </c>
      <c r="D2882" s="48" t="s">
        <v>4015</v>
      </c>
      <c r="E2882" s="51">
        <v>2.0260000000138E14</v>
      </c>
      <c r="F2882" s="53" t="s">
        <v>141</v>
      </c>
      <c r="G2882" s="57">
        <f t="array" ref="G2882">IF(F2882&lt;&gt;"",INDEX(tb_MainDatabase[Barcode],MATCH(F2882,tb_MainDatabase[Link],0)),"")</f>
        <v>8857128012037</v>
      </c>
      <c r="H2882" s="62" t="str">
        <f t="array" ref="H2882">IF(F2882&lt;&gt;"",INDEX(tb_MainDatabase[Grand],MATCH(F2882,tb_MainDatabase[Link],0)),"")</f>
        <v>EDP</v>
      </c>
      <c r="I2882" s="62" t="str">
        <f t="array" ref="I2882">IF(F2882&lt;&gt;"",INDEX(tb_MainDatabase[Size],MATCH(F2882,tb_MainDatabase[Link],0)),"")</f>
        <v>10 ml.</v>
      </c>
      <c r="J2882" s="65">
        <v>1.0</v>
      </c>
      <c r="K2882" s="57">
        <f t="array" ref="K2882">IF(F2882&lt;&gt;"",INDEX(tb_MainDatabase[ราคา],MATCH(F2882,tb_MainDatabase[Link],0)),"")*J2882</f>
        <v>450</v>
      </c>
      <c r="L2882" s="65">
        <v>50.0</v>
      </c>
      <c r="M2882" s="57">
        <f t="shared" si="2"/>
        <v>400</v>
      </c>
      <c r="N2882" s="75">
        <f t="shared" si="8"/>
        <v>400</v>
      </c>
      <c r="O2882" s="77" t="s">
        <v>133</v>
      </c>
      <c r="P2882" s="78">
        <v>46220.0</v>
      </c>
      <c r="Q2882" s="80">
        <v>0.7611111111111111</v>
      </c>
      <c r="R2882" s="84" t="str">
        <f t="shared" si="9"/>
        <v>1784286960115665663</v>
      </c>
      <c r="S2882" s="84"/>
      <c r="T2882" s="48" t="s">
        <v>67</v>
      </c>
    </row>
    <row r="2883" ht="22.5" customHeight="1">
      <c r="A2883" s="41" t="s">
        <v>34</v>
      </c>
      <c r="B2883" s="44">
        <v>46220.0</v>
      </c>
      <c r="C2883" s="46" t="s">
        <v>1192</v>
      </c>
      <c r="D2883" s="48" t="s">
        <v>4016</v>
      </c>
      <c r="E2883" s="51">
        <v>2.02600000001381E14</v>
      </c>
      <c r="F2883" s="53" t="s">
        <v>77</v>
      </c>
      <c r="G2883" s="57">
        <f t="array" ref="G2883">IF(F2883&lt;&gt;"",INDEX(tb_MainDatabase[Barcode],MATCH(F2883,tb_MainDatabase[Link],0)),"")</f>
        <v>8857128012030</v>
      </c>
      <c r="H2883" s="62" t="str">
        <f t="array" ref="H2883">IF(F2883&lt;&gt;"",INDEX(tb_MainDatabase[Grand],MATCH(F2883,tb_MainDatabase[Link],0)),"")</f>
        <v>EDP</v>
      </c>
      <c r="I2883" s="62" t="str">
        <f t="array" ref="I2883">IF(F2883&lt;&gt;"",INDEX(tb_MainDatabase[Size],MATCH(F2883,tb_MainDatabase[Link],0)),"")</f>
        <v>10 ml.</v>
      </c>
      <c r="J2883" s="65">
        <v>1.0</v>
      </c>
      <c r="K2883" s="57">
        <f t="array" ref="K2883">IF(F2883&lt;&gt;"",INDEX(tb_MainDatabase[ราคา],MATCH(F2883,tb_MainDatabase[Link],0)),"")*J2883</f>
        <v>450</v>
      </c>
      <c r="L2883" s="65">
        <v>50.0</v>
      </c>
      <c r="M2883" s="57">
        <f t="shared" si="2"/>
        <v>400</v>
      </c>
      <c r="N2883" s="75">
        <f t="shared" si="8"/>
        <v>400</v>
      </c>
      <c r="O2883" s="77" t="s">
        <v>133</v>
      </c>
      <c r="P2883" s="78">
        <v>46220.0</v>
      </c>
      <c r="Q2883" s="80">
        <v>0.8166666666666667</v>
      </c>
      <c r="R2883" s="84" t="str">
        <f t="shared" si="9"/>
        <v>1784291793415858875</v>
      </c>
      <c r="S2883" s="84"/>
      <c r="T2883" s="48" t="s">
        <v>67</v>
      </c>
    </row>
    <row r="2884" ht="22.5" customHeight="1">
      <c r="A2884" s="41" t="s">
        <v>34</v>
      </c>
      <c r="B2884" s="44">
        <v>46220.0</v>
      </c>
      <c r="C2884" s="46" t="s">
        <v>1192</v>
      </c>
      <c r="D2884" s="48" t="s">
        <v>4017</v>
      </c>
      <c r="E2884" s="51">
        <v>2.02600000001382E14</v>
      </c>
      <c r="F2884" s="53" t="s">
        <v>224</v>
      </c>
      <c r="G2884" s="57">
        <f t="array" ref="G2884">IF(F2884&lt;&gt;"",INDEX(tb_MainDatabase[Barcode],MATCH(F2884,tb_MainDatabase[Link],0)),"")</f>
        <v>8857128012053</v>
      </c>
      <c r="H2884" s="62" t="str">
        <f t="array" ref="H2884">IF(F2884&lt;&gt;"",INDEX(tb_MainDatabase[Grand],MATCH(F2884,tb_MainDatabase[Link],0)),"")</f>
        <v>EDP</v>
      </c>
      <c r="I2884" s="62" t="str">
        <f t="array" ref="I2884">IF(F2884&lt;&gt;"",INDEX(tb_MainDatabase[Size],MATCH(F2884,tb_MainDatabase[Link],0)),"")</f>
        <v>10 ml.</v>
      </c>
      <c r="J2884" s="65">
        <v>1.0</v>
      </c>
      <c r="K2884" s="57">
        <f t="array" ref="K2884">IF(F2884&lt;&gt;"",INDEX(tb_MainDatabase[ราคา],MATCH(F2884,tb_MainDatabase[Link],0)),"")*J2884</f>
        <v>450</v>
      </c>
      <c r="L2884" s="65">
        <v>50.0</v>
      </c>
      <c r="M2884" s="57">
        <f t="shared" si="2"/>
        <v>400</v>
      </c>
      <c r="N2884" s="75">
        <f t="shared" si="8"/>
        <v>400</v>
      </c>
      <c r="O2884" s="77" t="s">
        <v>60</v>
      </c>
      <c r="P2884" s="78">
        <v>46220.0</v>
      </c>
      <c r="Q2884" s="80">
        <v>0.8541666666666666</v>
      </c>
      <c r="R2884" s="84" t="str">
        <f t="shared" si="9"/>
        <v>1784293902005155405</v>
      </c>
      <c r="S2884" s="84"/>
      <c r="T2884" s="48" t="s">
        <v>61</v>
      </c>
    </row>
    <row r="2885" ht="22.5" customHeight="1">
      <c r="A2885" s="41" t="s">
        <v>34</v>
      </c>
      <c r="B2885" s="44">
        <v>46220.0</v>
      </c>
      <c r="C2885" s="46" t="s">
        <v>1192</v>
      </c>
      <c r="D2885" s="48" t="s">
        <v>4018</v>
      </c>
      <c r="E2885" s="51">
        <v>2.02600000001383E14</v>
      </c>
      <c r="F2885" s="53" t="s">
        <v>120</v>
      </c>
      <c r="G2885" s="108">
        <f t="array" ref="G2885">IF(F2885&lt;&gt;"",INDEX(tb_MainDatabase[Barcode],MATCH(F2885,tb_MainDatabase[Link],0)),"")</f>
        <v>8857128012160</v>
      </c>
      <c r="H2885" s="62" t="str">
        <f t="array" ref="H2885">IF(F2885&lt;&gt;"",INDEX(tb_MainDatabase[Grand],MATCH(F2885,tb_MainDatabase[Link],0)),"")</f>
        <v>EDP</v>
      </c>
      <c r="I2885" s="62" t="str">
        <f t="array" ref="I2885">IF(F2885&lt;&gt;"",INDEX(tb_MainDatabase[Size],MATCH(F2885,tb_MainDatabase[Link],0)),"")</f>
        <v>10 ml.</v>
      </c>
      <c r="J2885" s="65">
        <v>1.0</v>
      </c>
      <c r="K2885" s="57">
        <f t="array" ref="K2885">IF(F2885&lt;&gt;"",INDEX(tb_MainDatabase[ราคา],MATCH(F2885,tb_MainDatabase[Link],0)),"")*J2885</f>
        <v>450</v>
      </c>
      <c r="L2885" s="65">
        <v>50.0</v>
      </c>
      <c r="M2885" s="57">
        <f t="shared" si="2"/>
        <v>400</v>
      </c>
      <c r="N2885" s="75">
        <f t="shared" si="8"/>
        <v>400</v>
      </c>
      <c r="O2885" s="77" t="s">
        <v>60</v>
      </c>
      <c r="P2885" s="78">
        <v>46220.0</v>
      </c>
      <c r="Q2885" s="80">
        <v>0.8680555555555556</v>
      </c>
      <c r="R2885" s="84" t="str">
        <f t="shared" si="9"/>
        <v>1784296215916529551</v>
      </c>
      <c r="S2885" s="84"/>
      <c r="T2885" s="48" t="s">
        <v>61</v>
      </c>
    </row>
    <row r="2886" ht="22.5" customHeight="1">
      <c r="A2886" s="41" t="s">
        <v>34</v>
      </c>
      <c r="B2886" s="44">
        <v>46220.0</v>
      </c>
      <c r="C2886" s="46" t="s">
        <v>1192</v>
      </c>
      <c r="D2886" s="48" t="s">
        <v>4019</v>
      </c>
      <c r="E2886" s="51">
        <v>2.02600000001384E14</v>
      </c>
      <c r="F2886" s="53" t="s">
        <v>120</v>
      </c>
      <c r="G2886" s="108">
        <f t="array" ref="G2886">IF(F2886&lt;&gt;"",INDEX(tb_MainDatabase[Barcode],MATCH(F2886,tb_MainDatabase[Link],0)),"")</f>
        <v>8857128012160</v>
      </c>
      <c r="H2886" s="62" t="str">
        <f t="array" ref="H2886">IF(F2886&lt;&gt;"",INDEX(tb_MainDatabase[Grand],MATCH(F2886,tb_MainDatabase[Link],0)),"")</f>
        <v>EDP</v>
      </c>
      <c r="I2886" s="62" t="str">
        <f t="array" ref="I2886">IF(F2886&lt;&gt;"",INDEX(tb_MainDatabase[Size],MATCH(F2886,tb_MainDatabase[Link],0)),"")</f>
        <v>10 ml.</v>
      </c>
      <c r="J2886" s="65">
        <v>1.0</v>
      </c>
      <c r="K2886" s="57">
        <f t="array" ref="K2886">IF(F2886&lt;&gt;"",INDEX(tb_MainDatabase[ราคา],MATCH(F2886,tb_MainDatabase[Link],0)),"")*J2886</f>
        <v>450</v>
      </c>
      <c r="L2886" s="65">
        <v>50.0</v>
      </c>
      <c r="M2886" s="57">
        <f t="shared" si="2"/>
        <v>400</v>
      </c>
      <c r="N2886" s="75">
        <f t="shared" si="8"/>
        <v>1200</v>
      </c>
      <c r="O2886" s="77" t="s">
        <v>133</v>
      </c>
      <c r="P2886" s="78">
        <v>46220.0</v>
      </c>
      <c r="Q2886" s="80">
        <v>0.8791666666666667</v>
      </c>
      <c r="R2886" s="84" t="str">
        <f t="shared" si="9"/>
        <v>1784297067641616967</v>
      </c>
      <c r="S2886" s="84"/>
      <c r="T2886" s="48" t="s">
        <v>67</v>
      </c>
    </row>
    <row r="2887" ht="22.5" customHeight="1">
      <c r="A2887" s="41" t="s">
        <v>34</v>
      </c>
      <c r="B2887" s="44">
        <v>46220.0</v>
      </c>
      <c r="C2887" s="46" t="s">
        <v>1192</v>
      </c>
      <c r="D2887" s="48" t="s">
        <v>4019</v>
      </c>
      <c r="E2887" s="51">
        <v>2.02600000001384E14</v>
      </c>
      <c r="F2887" s="53" t="s">
        <v>102</v>
      </c>
      <c r="G2887" s="108">
        <f t="array" ref="G2887">IF(F2887&lt;&gt;"",INDEX(tb_MainDatabase[Barcode],MATCH(F2887,tb_MainDatabase[Link],0)),"")</f>
        <v>8857128012170</v>
      </c>
      <c r="H2887" s="62" t="str">
        <f t="array" ref="H2887">IF(F2887&lt;&gt;"",INDEX(tb_MainDatabase[Grand],MATCH(F2887,tb_MainDatabase[Link],0)),"")</f>
        <v>EDP</v>
      </c>
      <c r="I2887" s="62" t="str">
        <f t="array" ref="I2887">IF(F2887&lt;&gt;"",INDEX(tb_MainDatabase[Size],MATCH(F2887,tb_MainDatabase[Link],0)),"")</f>
        <v>10 ml.</v>
      </c>
      <c r="J2887" s="65">
        <v>1.0</v>
      </c>
      <c r="K2887" s="57">
        <f t="array" ref="K2887">IF(F2887&lt;&gt;"",INDEX(tb_MainDatabase[ราคา],MATCH(F2887,tb_MainDatabase[Link],0)),"")*J2887</f>
        <v>450</v>
      </c>
      <c r="L2887" s="65">
        <v>50.0</v>
      </c>
      <c r="M2887" s="57">
        <f t="shared" si="2"/>
        <v>400</v>
      </c>
      <c r="N2887" s="75">
        <f t="shared" si="8"/>
        <v>0</v>
      </c>
      <c r="O2887" s="77"/>
      <c r="P2887" s="107"/>
      <c r="Q2887" s="80"/>
      <c r="R2887" s="84">
        <f t="shared" si="9"/>
        <v>0</v>
      </c>
      <c r="S2887" s="84"/>
      <c r="T2887" s="84"/>
    </row>
    <row r="2888" ht="22.5" customHeight="1">
      <c r="A2888" s="41" t="s">
        <v>34</v>
      </c>
      <c r="B2888" s="44">
        <v>46220.0</v>
      </c>
      <c r="C2888" s="46" t="s">
        <v>1192</v>
      </c>
      <c r="D2888" s="48" t="s">
        <v>4019</v>
      </c>
      <c r="E2888" s="51">
        <v>2.02600000001384E14</v>
      </c>
      <c r="F2888" s="53" t="s">
        <v>1796</v>
      </c>
      <c r="G2888" s="108">
        <f t="array" ref="G2888">IF(F2888&lt;&gt;"",INDEX(tb_MainDatabase[Barcode],MATCH(F2888,tb_MainDatabase[Link],0)),"")</f>
        <v>8857128012154</v>
      </c>
      <c r="H2888" s="62" t="str">
        <f t="array" ref="H2888">IF(F2888&lt;&gt;"",INDEX(tb_MainDatabase[Grand],MATCH(F2888,tb_MainDatabase[Link],0)),"")</f>
        <v>EDP</v>
      </c>
      <c r="I2888" s="62" t="str">
        <f t="array" ref="I2888">IF(F2888&lt;&gt;"",INDEX(tb_MainDatabase[Size],MATCH(F2888,tb_MainDatabase[Link],0)),"")</f>
        <v>10 ml.</v>
      </c>
      <c r="J2888" s="65">
        <v>1.0</v>
      </c>
      <c r="K2888" s="57">
        <f t="array" ref="K2888">IF(F2888&lt;&gt;"",INDEX(tb_MainDatabase[ราคา],MATCH(F2888,tb_MainDatabase[Link],0)),"")*J2888</f>
        <v>450</v>
      </c>
      <c r="L2888" s="65">
        <v>50.0</v>
      </c>
      <c r="M2888" s="57">
        <f t="shared" si="2"/>
        <v>400</v>
      </c>
      <c r="N2888" s="75">
        <f t="shared" si="8"/>
        <v>0</v>
      </c>
      <c r="O2888" s="77"/>
      <c r="P2888" s="107"/>
      <c r="Q2888" s="80"/>
      <c r="R2888" s="84">
        <f t="shared" si="9"/>
        <v>0</v>
      </c>
      <c r="S2888" s="84"/>
      <c r="T2888" s="84"/>
    </row>
    <row r="2889" ht="22.5" customHeight="1">
      <c r="A2889" s="41" t="s">
        <v>34</v>
      </c>
      <c r="B2889" s="44">
        <v>46221.0</v>
      </c>
      <c r="C2889" s="46" t="s">
        <v>4020</v>
      </c>
      <c r="D2889" s="48" t="s">
        <v>4021</v>
      </c>
      <c r="E2889" s="51">
        <v>2.02600000001385E14</v>
      </c>
      <c r="F2889" s="53" t="s">
        <v>141</v>
      </c>
      <c r="G2889" s="57">
        <f t="array" ref="G2889">IF(F2889&lt;&gt;"",INDEX(tb_MainDatabase[Barcode],MATCH(F2889,tb_MainDatabase[Link],0)),"")</f>
        <v>8857128012037</v>
      </c>
      <c r="H2889" s="62" t="str">
        <f t="array" ref="H2889">IF(F2889&lt;&gt;"",INDEX(tb_MainDatabase[Grand],MATCH(F2889,tb_MainDatabase[Link],0)),"")</f>
        <v>EDP</v>
      </c>
      <c r="I2889" s="62" t="str">
        <f t="array" ref="I2889">IF(F2889&lt;&gt;"",INDEX(tb_MainDatabase[Size],MATCH(F2889,tb_MainDatabase[Link],0)),"")</f>
        <v>10 ml.</v>
      </c>
      <c r="J2889" s="65">
        <v>1.0</v>
      </c>
      <c r="K2889" s="57">
        <f t="array" ref="K2889">IF(F2889&lt;&gt;"",INDEX(tb_MainDatabase[ราคา],MATCH(F2889,tb_MainDatabase[Link],0)),"")*J2889</f>
        <v>450</v>
      </c>
      <c r="L2889" s="65">
        <v>50.0</v>
      </c>
      <c r="M2889" s="57">
        <f t="shared" si="2"/>
        <v>400</v>
      </c>
      <c r="N2889" s="75">
        <f t="shared" si="8"/>
        <v>400</v>
      </c>
      <c r="O2889" s="77" t="s">
        <v>60</v>
      </c>
      <c r="P2889" s="78">
        <v>46221.0</v>
      </c>
      <c r="Q2889" s="80">
        <v>0.5722222222222222</v>
      </c>
      <c r="R2889" s="84" t="str">
        <f t="shared" si="9"/>
        <v>1784356955652663576</v>
      </c>
      <c r="S2889" s="84"/>
      <c r="T2889" s="48" t="s">
        <v>61</v>
      </c>
    </row>
    <row r="2890" ht="22.5" customHeight="1">
      <c r="A2890" s="41" t="s">
        <v>34</v>
      </c>
      <c r="B2890" s="44">
        <v>46221.0</v>
      </c>
      <c r="C2890" s="46" t="s">
        <v>4020</v>
      </c>
      <c r="D2890" s="48" t="s">
        <v>4022</v>
      </c>
      <c r="E2890" s="51">
        <v>2.02600000001386E14</v>
      </c>
      <c r="F2890" s="53" t="s">
        <v>141</v>
      </c>
      <c r="G2890" s="57">
        <f t="array" ref="G2890">IF(F2890&lt;&gt;"",INDEX(tb_MainDatabase[Barcode],MATCH(F2890,tb_MainDatabase[Link],0)),"")</f>
        <v>8857128012037</v>
      </c>
      <c r="H2890" s="62" t="str">
        <f t="array" ref="H2890">IF(F2890&lt;&gt;"",INDEX(tb_MainDatabase[Grand],MATCH(F2890,tb_MainDatabase[Link],0)),"")</f>
        <v>EDP</v>
      </c>
      <c r="I2890" s="62" t="str">
        <f t="array" ref="I2890">IF(F2890&lt;&gt;"",INDEX(tb_MainDatabase[Size],MATCH(F2890,tb_MainDatabase[Link],0)),"")</f>
        <v>10 ml.</v>
      </c>
      <c r="J2890" s="65">
        <v>1.0</v>
      </c>
      <c r="K2890" s="57">
        <f t="array" ref="K2890">IF(F2890&lt;&gt;"",INDEX(tb_MainDatabase[ราคา],MATCH(F2890,tb_MainDatabase[Link],0)),"")*J2890</f>
        <v>450</v>
      </c>
      <c r="L2890" s="65">
        <v>50.0</v>
      </c>
      <c r="M2890" s="57">
        <f t="shared" si="2"/>
        <v>400</v>
      </c>
      <c r="N2890" s="75">
        <f t="shared" si="8"/>
        <v>400</v>
      </c>
      <c r="O2890" s="77" t="s">
        <v>370</v>
      </c>
      <c r="P2890" s="78">
        <v>46221.0</v>
      </c>
      <c r="Q2890" s="80">
        <v>0.5895833333333333</v>
      </c>
      <c r="R2890" s="84" t="str">
        <f t="shared" si="9"/>
        <v>1784358526881889304</v>
      </c>
      <c r="S2890" s="84"/>
      <c r="T2890" s="48" t="s">
        <v>61</v>
      </c>
    </row>
    <row r="2891" ht="22.5" customHeight="1">
      <c r="A2891" s="41" t="s">
        <v>34</v>
      </c>
      <c r="B2891" s="44">
        <v>46221.0</v>
      </c>
      <c r="C2891" s="46" t="s">
        <v>4020</v>
      </c>
      <c r="D2891" s="48" t="s">
        <v>4023</v>
      </c>
      <c r="E2891" s="51">
        <v>2.02600000001388E14</v>
      </c>
      <c r="F2891" s="53" t="s">
        <v>94</v>
      </c>
      <c r="G2891" s="57">
        <f t="array" ref="G2891">IF(F2891&lt;&gt;"",INDEX(tb_MainDatabase[Barcode],MATCH(F2891,tb_MainDatabase[Link],0)),"")</f>
        <v>8857128012039</v>
      </c>
      <c r="H2891" s="62" t="str">
        <f t="array" ref="H2891">IF(F2891&lt;&gt;"",INDEX(tb_MainDatabase[Grand],MATCH(F2891,tb_MainDatabase[Link],0)),"")</f>
        <v>EDP</v>
      </c>
      <c r="I2891" s="62" t="str">
        <f t="array" ref="I2891">IF(F2891&lt;&gt;"",INDEX(tb_MainDatabase[Size],MATCH(F2891,tb_MainDatabase[Link],0)),"")</f>
        <v>10 ml.</v>
      </c>
      <c r="J2891" s="65">
        <v>1.0</v>
      </c>
      <c r="K2891" s="57">
        <f t="array" ref="K2891">IF(F2891&lt;&gt;"",INDEX(tb_MainDatabase[ราคา],MATCH(F2891,tb_MainDatabase[Link],0)),"")*J2891</f>
        <v>450</v>
      </c>
      <c r="L2891" s="65">
        <v>0.0</v>
      </c>
      <c r="M2891" s="57">
        <f t="shared" si="2"/>
        <v>450</v>
      </c>
      <c r="N2891" s="75">
        <f t="shared" si="8"/>
        <v>1350</v>
      </c>
      <c r="O2891" s="77" t="s">
        <v>370</v>
      </c>
      <c r="P2891" s="78">
        <v>46221.0</v>
      </c>
      <c r="Q2891" s="80">
        <v>0.7048611111111112</v>
      </c>
      <c r="R2891" s="84" t="str">
        <f t="shared" si="9"/>
        <v>1784368399061134390</v>
      </c>
      <c r="S2891" s="48" t="s">
        <v>4024</v>
      </c>
      <c r="T2891" s="48" t="s">
        <v>61</v>
      </c>
    </row>
    <row r="2892" ht="22.5" customHeight="1">
      <c r="A2892" s="41" t="s">
        <v>34</v>
      </c>
      <c r="B2892" s="44">
        <v>46221.0</v>
      </c>
      <c r="C2892" s="46" t="s">
        <v>4020</v>
      </c>
      <c r="D2892" s="48" t="s">
        <v>4023</v>
      </c>
      <c r="E2892" s="51">
        <v>2.02600000001388E14</v>
      </c>
      <c r="F2892" s="53" t="s">
        <v>280</v>
      </c>
      <c r="G2892" s="57">
        <f t="array" ref="G2892">IF(F2892&lt;&gt;"",INDEX(tb_MainDatabase[Barcode],MATCH(F2892,tb_MainDatabase[Link],0)),"")</f>
        <v>8857128012042</v>
      </c>
      <c r="H2892" s="62" t="str">
        <f t="array" ref="H2892">IF(F2892&lt;&gt;"",INDEX(tb_MainDatabase[Grand],MATCH(F2892,tb_MainDatabase[Link],0)),"")</f>
        <v>EDP</v>
      </c>
      <c r="I2892" s="62" t="str">
        <f t="array" ref="I2892">IF(F2892&lt;&gt;"",INDEX(tb_MainDatabase[Size],MATCH(F2892,tb_MainDatabase[Link],0)),"")</f>
        <v>10 ml.</v>
      </c>
      <c r="J2892" s="65">
        <v>1.0</v>
      </c>
      <c r="K2892" s="57">
        <f t="array" ref="K2892">IF(F2892&lt;&gt;"",INDEX(tb_MainDatabase[ราคา],MATCH(F2892,tb_MainDatabase[Link],0)),"")*J2892</f>
        <v>450</v>
      </c>
      <c r="L2892" s="65">
        <v>0.0</v>
      </c>
      <c r="M2892" s="57">
        <f t="shared" si="2"/>
        <v>450</v>
      </c>
      <c r="N2892" s="370">
        <v>-150.0</v>
      </c>
      <c r="O2892" s="77" t="s">
        <v>133</v>
      </c>
      <c r="P2892" s="78">
        <v>46221.0</v>
      </c>
      <c r="Q2892" s="80">
        <v>0.7048611111111112</v>
      </c>
      <c r="R2892" s="84">
        <f t="shared" si="9"/>
        <v>0</v>
      </c>
      <c r="S2892" s="84"/>
      <c r="T2892" s="48" t="s">
        <v>61</v>
      </c>
    </row>
    <row r="2893" ht="22.5" customHeight="1">
      <c r="A2893" s="41" t="s">
        <v>34</v>
      </c>
      <c r="B2893" s="44">
        <v>46221.0</v>
      </c>
      <c r="C2893" s="46" t="s">
        <v>4020</v>
      </c>
      <c r="D2893" s="48" t="s">
        <v>4023</v>
      </c>
      <c r="E2893" s="51">
        <v>2.02600000001388E14</v>
      </c>
      <c r="F2893" s="53" t="s">
        <v>1796</v>
      </c>
      <c r="G2893" s="108">
        <f t="array" ref="G2893">IF(F2893&lt;&gt;"",INDEX(tb_MainDatabase[Barcode],MATCH(F2893,tb_MainDatabase[Link],0)),"")</f>
        <v>8857128012154</v>
      </c>
      <c r="H2893" s="62" t="str">
        <f t="array" ref="H2893">IF(F2893&lt;&gt;"",INDEX(tb_MainDatabase[Grand],MATCH(F2893,tb_MainDatabase[Link],0)),"")</f>
        <v>EDP</v>
      </c>
      <c r="I2893" s="62" t="str">
        <f t="array" ref="I2893">IF(F2893&lt;&gt;"",INDEX(tb_MainDatabase[Size],MATCH(F2893,tb_MainDatabase[Link],0)),"")</f>
        <v>10 ml.</v>
      </c>
      <c r="J2893" s="65">
        <v>1.0</v>
      </c>
      <c r="K2893" s="57">
        <f t="array" ref="K2893">IF(F2893&lt;&gt;"",INDEX(tb_MainDatabase[ราคา],MATCH(F2893,tb_MainDatabase[Link],0)),"")*J2893</f>
        <v>450</v>
      </c>
      <c r="L2893" s="65">
        <v>0.0</v>
      </c>
      <c r="M2893" s="57">
        <f t="shared" si="2"/>
        <v>450</v>
      </c>
      <c r="N2893" s="75">
        <f t="shared" ref="N2893:N3116" si="10">SUMIF($D$3:D3219,R2893,$M$3:M3219)</f>
        <v>0</v>
      </c>
      <c r="O2893" s="77"/>
      <c r="P2893" s="107"/>
      <c r="Q2893" s="80"/>
      <c r="R2893" s="84">
        <f t="shared" si="9"/>
        <v>0</v>
      </c>
      <c r="S2893" s="84"/>
      <c r="T2893" s="84"/>
    </row>
    <row r="2894" ht="22.5" customHeight="1">
      <c r="A2894" s="41" t="s">
        <v>34</v>
      </c>
      <c r="B2894" s="44">
        <v>46221.0</v>
      </c>
      <c r="C2894" s="46" t="s">
        <v>4020</v>
      </c>
      <c r="D2894" s="48" t="s">
        <v>4025</v>
      </c>
      <c r="E2894" s="51">
        <v>2.02600000001389E14</v>
      </c>
      <c r="F2894" s="53" t="s">
        <v>1796</v>
      </c>
      <c r="G2894" s="108">
        <f t="array" ref="G2894">IF(F2894&lt;&gt;"",INDEX(tb_MainDatabase[Barcode],MATCH(F2894,tb_MainDatabase[Link],0)),"")</f>
        <v>8857128012154</v>
      </c>
      <c r="H2894" s="62" t="str">
        <f t="array" ref="H2894">IF(F2894&lt;&gt;"",INDEX(tb_MainDatabase[Grand],MATCH(F2894,tb_MainDatabase[Link],0)),"")</f>
        <v>EDP</v>
      </c>
      <c r="I2894" s="62" t="str">
        <f t="array" ref="I2894">IF(F2894&lt;&gt;"",INDEX(tb_MainDatabase[Size],MATCH(F2894,tb_MainDatabase[Link],0)),"")</f>
        <v>10 ml.</v>
      </c>
      <c r="J2894" s="65">
        <v>1.0</v>
      </c>
      <c r="K2894" s="57">
        <f t="array" ref="K2894">IF(F2894&lt;&gt;"",INDEX(tb_MainDatabase[ราคา],MATCH(F2894,tb_MainDatabase[Link],0)),"")*J2894</f>
        <v>450</v>
      </c>
      <c r="L2894" s="65">
        <v>50.0</v>
      </c>
      <c r="M2894" s="57">
        <f t="shared" si="2"/>
        <v>400</v>
      </c>
      <c r="N2894" s="75">
        <f t="shared" si="10"/>
        <v>400</v>
      </c>
      <c r="O2894" s="77" t="s">
        <v>370</v>
      </c>
      <c r="P2894" s="78">
        <v>46221.0</v>
      </c>
      <c r="Q2894" s="80">
        <v>0.8069444444444445</v>
      </c>
      <c r="R2894" s="84" t="str">
        <f t="shared" si="9"/>
        <v>1784377332060498995</v>
      </c>
      <c r="S2894" s="84"/>
      <c r="T2894" s="48" t="s">
        <v>61</v>
      </c>
    </row>
    <row r="2895" ht="22.5" customHeight="1">
      <c r="A2895" s="41" t="s">
        <v>34</v>
      </c>
      <c r="B2895" s="44">
        <v>46221.0</v>
      </c>
      <c r="C2895" s="46" t="s">
        <v>4020</v>
      </c>
      <c r="D2895" s="48" t="s">
        <v>4026</v>
      </c>
      <c r="E2895" s="51">
        <v>2.0260000000139E14</v>
      </c>
      <c r="F2895" s="53" t="s">
        <v>120</v>
      </c>
      <c r="G2895" s="108">
        <f t="array" ref="G2895">IF(F2895&lt;&gt;"",INDEX(tb_MainDatabase[Barcode],MATCH(F2895,tb_MainDatabase[Link],0)),"")</f>
        <v>8857128012160</v>
      </c>
      <c r="H2895" s="62" t="str">
        <f t="array" ref="H2895">IF(F2895&lt;&gt;"",INDEX(tb_MainDatabase[Grand],MATCH(F2895,tb_MainDatabase[Link],0)),"")</f>
        <v>EDP</v>
      </c>
      <c r="I2895" s="62" t="str">
        <f t="array" ref="I2895">IF(F2895&lt;&gt;"",INDEX(tb_MainDatabase[Size],MATCH(F2895,tb_MainDatabase[Link],0)),"")</f>
        <v>10 ml.</v>
      </c>
      <c r="J2895" s="65">
        <v>2.0</v>
      </c>
      <c r="K2895" s="57">
        <f t="array" ref="K2895">IF(F2895&lt;&gt;"",INDEX(tb_MainDatabase[ราคา],MATCH(F2895,tb_MainDatabase[Link],0)),"")*J2895</f>
        <v>900</v>
      </c>
      <c r="L2895" s="65">
        <v>50.0</v>
      </c>
      <c r="M2895" s="57">
        <f t="shared" si="2"/>
        <v>800</v>
      </c>
      <c r="N2895" s="75">
        <f t="shared" si="10"/>
        <v>800</v>
      </c>
      <c r="O2895" s="77" t="s">
        <v>1040</v>
      </c>
      <c r="P2895" s="78">
        <v>46221.0</v>
      </c>
      <c r="Q2895" s="80">
        <v>0.8951388888888889</v>
      </c>
      <c r="R2895" s="84" t="str">
        <f t="shared" si="9"/>
        <v>1784384879188187409</v>
      </c>
      <c r="S2895" s="84"/>
      <c r="T2895" s="48" t="s">
        <v>67</v>
      </c>
    </row>
    <row r="2896" ht="22.5" customHeight="1">
      <c r="A2896" s="41" t="s">
        <v>34</v>
      </c>
      <c r="B2896" s="44">
        <v>46221.0</v>
      </c>
      <c r="C2896" s="46" t="s">
        <v>4020</v>
      </c>
      <c r="D2896" s="48" t="s">
        <v>4027</v>
      </c>
      <c r="E2896" s="51">
        <v>2.02600000001391E14</v>
      </c>
      <c r="F2896" s="53" t="s">
        <v>3382</v>
      </c>
      <c r="G2896" s="57">
        <f t="array" ref="G2896">IF(F2896&lt;&gt;"",INDEX(tb_MainDatabase[Barcode],MATCH(F2896,tb_MainDatabase[Link],0)),"")</f>
        <v>8857128012013</v>
      </c>
      <c r="H2896" s="62" t="str">
        <f t="array" ref="H2896">IF(F2896&lt;&gt;"",INDEX(tb_MainDatabase[Grand],MATCH(F2896,tb_MainDatabase[Link],0)),"")</f>
        <v>PARFUM</v>
      </c>
      <c r="I2896" s="62" t="str">
        <f t="array" ref="I2896">IF(F2896&lt;&gt;"",INDEX(tb_MainDatabase[Size],MATCH(F2896,tb_MainDatabase[Link],0)),"")</f>
        <v>30 ml.</v>
      </c>
      <c r="J2896" s="65">
        <v>1.0</v>
      </c>
      <c r="K2896" s="57">
        <f t="array" ref="K2896">IF(F2896&lt;&gt;"",INDEX(tb_MainDatabase[ราคา],MATCH(F2896,tb_MainDatabase[Link],0)),"")*J2896</f>
        <v>2190</v>
      </c>
      <c r="L2896" s="65">
        <v>100.0</v>
      </c>
      <c r="M2896" s="57">
        <f t="shared" si="2"/>
        <v>2090</v>
      </c>
      <c r="N2896" s="75">
        <f t="shared" si="10"/>
        <v>4970</v>
      </c>
      <c r="O2896" s="77" t="s">
        <v>133</v>
      </c>
      <c r="P2896" s="78">
        <v>46221.0</v>
      </c>
      <c r="Q2896" s="80">
        <v>0.9048611111111111</v>
      </c>
      <c r="R2896" s="84" t="str">
        <f t="shared" si="9"/>
        <v>1784385744424707459</v>
      </c>
      <c r="S2896" s="84"/>
      <c r="T2896" s="48" t="s">
        <v>67</v>
      </c>
    </row>
    <row r="2897" ht="22.5" customHeight="1">
      <c r="A2897" s="41" t="s">
        <v>34</v>
      </c>
      <c r="B2897" s="44">
        <v>46221.0</v>
      </c>
      <c r="C2897" s="46" t="s">
        <v>4020</v>
      </c>
      <c r="D2897" s="48" t="s">
        <v>4027</v>
      </c>
      <c r="E2897" s="51">
        <v>2.02600000001391E14</v>
      </c>
      <c r="F2897" s="53" t="s">
        <v>172</v>
      </c>
      <c r="G2897" s="57">
        <f t="array" ref="G2897">IF(F2897&lt;&gt;"",INDEX(tb_MainDatabase[Barcode],MATCH(F2897,tb_MainDatabase[Link],0)),"")</f>
        <v>8857128012005</v>
      </c>
      <c r="H2897" s="62" t="str">
        <f t="array" ref="H2897">IF(F2897&lt;&gt;"",INDEX(tb_MainDatabase[Grand],MATCH(F2897,tb_MainDatabase[Link],0)),"")</f>
        <v>EDP+</v>
      </c>
      <c r="I2897" s="62" t="str">
        <f t="array" ref="I2897">IF(F2897&lt;&gt;"",INDEX(tb_MainDatabase[Size],MATCH(F2897,tb_MainDatabase[Link],0)),"")</f>
        <v>30 ml.</v>
      </c>
      <c r="J2897" s="65">
        <v>1.0</v>
      </c>
      <c r="K2897" s="57">
        <f t="array" ref="K2897">IF(F2897&lt;&gt;"",INDEX(tb_MainDatabase[ราคา],MATCH(F2897,tb_MainDatabase[Link],0)),"")*J2897</f>
        <v>1890</v>
      </c>
      <c r="L2897" s="65">
        <v>200.0</v>
      </c>
      <c r="M2897" s="57">
        <f t="shared" si="2"/>
        <v>1690</v>
      </c>
      <c r="N2897" s="75">
        <f t="shared" si="10"/>
        <v>0</v>
      </c>
      <c r="O2897" s="77"/>
      <c r="P2897" s="107"/>
      <c r="Q2897" s="80"/>
      <c r="R2897" s="84">
        <f t="shared" si="9"/>
        <v>0</v>
      </c>
      <c r="S2897" s="84"/>
      <c r="T2897" s="84"/>
    </row>
    <row r="2898" ht="22.5" customHeight="1">
      <c r="A2898" s="41" t="s">
        <v>34</v>
      </c>
      <c r="B2898" s="44">
        <v>46221.0</v>
      </c>
      <c r="C2898" s="46" t="s">
        <v>4020</v>
      </c>
      <c r="D2898" s="48" t="s">
        <v>4027</v>
      </c>
      <c r="E2898" s="51">
        <v>2.02600000001391E14</v>
      </c>
      <c r="F2898" s="53" t="s">
        <v>333</v>
      </c>
      <c r="G2898" s="57">
        <f t="array" ref="G2898">IF(F2898&lt;&gt;"",INDEX(tb_MainDatabase[Barcode],MATCH(F2898,tb_MainDatabase[Link],0)),"")</f>
        <v>8857128012048</v>
      </c>
      <c r="H2898" s="62" t="str">
        <f t="array" ref="H2898">IF(F2898&lt;&gt;"",INDEX(tb_MainDatabase[Grand],MATCH(F2898,tb_MainDatabase[Link],0)),"")</f>
        <v>EDP</v>
      </c>
      <c r="I2898" s="62" t="str">
        <f t="array" ref="I2898">IF(F2898&lt;&gt;"",INDEX(tb_MainDatabase[Size],MATCH(F2898,tb_MainDatabase[Link],0)),"")</f>
        <v>30 ml.</v>
      </c>
      <c r="J2898" s="65">
        <v>1.0</v>
      </c>
      <c r="K2898" s="57">
        <f t="array" ref="K2898">IF(F2898&lt;&gt;"",INDEX(tb_MainDatabase[ราคา],MATCH(F2898,tb_MainDatabase[Link],0)),"")*J2898</f>
        <v>1290</v>
      </c>
      <c r="L2898" s="65">
        <v>100.0</v>
      </c>
      <c r="M2898" s="57">
        <f t="shared" si="2"/>
        <v>1190</v>
      </c>
      <c r="N2898" s="75">
        <f t="shared" si="10"/>
        <v>0</v>
      </c>
      <c r="O2898" s="77"/>
      <c r="P2898" s="107"/>
      <c r="Q2898" s="80"/>
      <c r="R2898" s="84">
        <f t="shared" si="9"/>
        <v>0</v>
      </c>
      <c r="S2898" s="84"/>
      <c r="T2898" s="84"/>
    </row>
    <row r="2899" ht="22.5" customHeight="1">
      <c r="A2899" s="41" t="s">
        <v>34</v>
      </c>
      <c r="B2899" s="44">
        <v>46221.0</v>
      </c>
      <c r="C2899" s="46" t="s">
        <v>4020</v>
      </c>
      <c r="D2899" s="48" t="s">
        <v>4028</v>
      </c>
      <c r="E2899" s="51">
        <v>2.02600000001392E14</v>
      </c>
      <c r="F2899" s="53" t="s">
        <v>309</v>
      </c>
      <c r="G2899" s="57">
        <f t="array" ref="G2899">IF(F2899&lt;&gt;"",INDEX(tb_MainDatabase[Barcode],MATCH(F2899,tb_MainDatabase[Link],0)),"")</f>
        <v>8857128012007</v>
      </c>
      <c r="H2899" s="62" t="str">
        <f t="array" ref="H2899">IF(F2899&lt;&gt;"",INDEX(tb_MainDatabase[Grand],MATCH(F2899,tb_MainDatabase[Link],0)),"")</f>
        <v>EDP+</v>
      </c>
      <c r="I2899" s="62" t="str">
        <f t="array" ref="I2899">IF(F2899&lt;&gt;"",INDEX(tb_MainDatabase[Size],MATCH(F2899,tb_MainDatabase[Link],0)),"")</f>
        <v>30 ml.</v>
      </c>
      <c r="J2899" s="65">
        <v>1.0</v>
      </c>
      <c r="K2899" s="57">
        <f t="array" ref="K2899">IF(F2899&lt;&gt;"",INDEX(tb_MainDatabase[ราคา],MATCH(F2899,tb_MainDatabase[Link],0)),"")*J2899</f>
        <v>1890</v>
      </c>
      <c r="L2899" s="65">
        <v>100.0</v>
      </c>
      <c r="M2899" s="57">
        <f t="shared" si="2"/>
        <v>1790</v>
      </c>
      <c r="N2899" s="75">
        <f t="shared" si="10"/>
        <v>1790</v>
      </c>
      <c r="O2899" s="77" t="s">
        <v>133</v>
      </c>
      <c r="P2899" s="78">
        <v>46221.0</v>
      </c>
      <c r="Q2899" s="80">
        <v>0.90625</v>
      </c>
      <c r="R2899" s="84" t="str">
        <f t="shared" si="9"/>
        <v>1784385837465124560</v>
      </c>
      <c r="S2899" s="84"/>
      <c r="T2899" s="48" t="s">
        <v>67</v>
      </c>
    </row>
    <row r="2900" ht="22.5" customHeight="1">
      <c r="A2900" s="41" t="s">
        <v>34</v>
      </c>
      <c r="B2900" s="44">
        <v>46222.0</v>
      </c>
      <c r="C2900" s="46" t="s">
        <v>262</v>
      </c>
      <c r="D2900" s="48" t="s">
        <v>4029</v>
      </c>
      <c r="E2900" s="51">
        <v>2.02600000001393E14</v>
      </c>
      <c r="F2900" s="53" t="s">
        <v>110</v>
      </c>
      <c r="G2900" s="57">
        <f t="array" ref="G2900">IF(F2900&lt;&gt;"",INDEX(tb_MainDatabase[Barcode],MATCH(F2900,tb_MainDatabase[Link],0)),"")</f>
        <v>8857128012110</v>
      </c>
      <c r="H2900" s="62" t="str">
        <f t="array" ref="H2900">IF(F2900&lt;&gt;"",INDEX(tb_MainDatabase[Grand],MATCH(F2900,tb_MainDatabase[Link],0)),"")</f>
        <v>EDP+</v>
      </c>
      <c r="I2900" s="62" t="str">
        <f t="array" ref="I2900">IF(F2900&lt;&gt;"",INDEX(tb_MainDatabase[Size],MATCH(F2900,tb_MainDatabase[Link],0)),"")</f>
        <v>10 ml.</v>
      </c>
      <c r="J2900" s="65">
        <v>1.0</v>
      </c>
      <c r="K2900" s="57">
        <f t="array" ref="K2900">IF(F2900&lt;&gt;"",INDEX(tb_MainDatabase[ราคา],MATCH(F2900,tb_MainDatabase[Link],0)),"")*J2900</f>
        <v>650</v>
      </c>
      <c r="L2900" s="65">
        <v>50.0</v>
      </c>
      <c r="M2900" s="57">
        <f t="shared" si="2"/>
        <v>600</v>
      </c>
      <c r="N2900" s="75">
        <f t="shared" si="10"/>
        <v>1000</v>
      </c>
      <c r="O2900" s="77" t="s">
        <v>60</v>
      </c>
      <c r="P2900" s="78">
        <v>46222.0</v>
      </c>
      <c r="Q2900" s="80">
        <v>0.5625</v>
      </c>
      <c r="R2900" s="84" t="str">
        <f t="shared" si="9"/>
        <v>1784442503897975716</v>
      </c>
      <c r="S2900" s="84"/>
      <c r="T2900" s="48" t="s">
        <v>61</v>
      </c>
    </row>
    <row r="2901" ht="22.5" customHeight="1">
      <c r="A2901" s="41" t="s">
        <v>34</v>
      </c>
      <c r="B2901" s="44">
        <v>46222.0</v>
      </c>
      <c r="C2901" s="46" t="s">
        <v>262</v>
      </c>
      <c r="D2901" s="48" t="s">
        <v>4029</v>
      </c>
      <c r="E2901" s="51">
        <v>2.02600000001393E14</v>
      </c>
      <c r="F2901" s="53" t="s">
        <v>255</v>
      </c>
      <c r="G2901" s="57">
        <f t="array" ref="G2901">IF(F2901&lt;&gt;"",INDEX(tb_MainDatabase[Barcode],MATCH(F2901,tb_MainDatabase[Link],0)),"")</f>
        <v>8857128012047</v>
      </c>
      <c r="H2901" s="62" t="str">
        <f t="array" ref="H2901">IF(F2901&lt;&gt;"",INDEX(tb_MainDatabase[Grand],MATCH(F2901,tb_MainDatabase[Link],0)),"")</f>
        <v>EDP</v>
      </c>
      <c r="I2901" s="62" t="str">
        <f t="array" ref="I2901">IF(F2901&lt;&gt;"",INDEX(tb_MainDatabase[Size],MATCH(F2901,tb_MainDatabase[Link],0)),"")</f>
        <v>10 ml.</v>
      </c>
      <c r="J2901" s="65">
        <v>1.0</v>
      </c>
      <c r="K2901" s="57">
        <f t="array" ref="K2901">IF(F2901&lt;&gt;"",INDEX(tb_MainDatabase[ราคา],MATCH(F2901,tb_MainDatabase[Link],0)),"")*J2901</f>
        <v>450</v>
      </c>
      <c r="L2901" s="65">
        <v>50.0</v>
      </c>
      <c r="M2901" s="57">
        <f t="shared" si="2"/>
        <v>400</v>
      </c>
      <c r="N2901" s="75">
        <f t="shared" si="10"/>
        <v>0</v>
      </c>
      <c r="O2901" s="77"/>
      <c r="P2901" s="107"/>
      <c r="Q2901" s="80"/>
      <c r="R2901" s="84">
        <f t="shared" si="9"/>
        <v>0</v>
      </c>
      <c r="S2901" s="84"/>
      <c r="T2901" s="84"/>
    </row>
    <row r="2902" ht="22.5" customHeight="1">
      <c r="A2902" s="41" t="s">
        <v>34</v>
      </c>
      <c r="B2902" s="44">
        <v>46222.0</v>
      </c>
      <c r="C2902" s="46" t="s">
        <v>262</v>
      </c>
      <c r="D2902" s="48" t="s">
        <v>4030</v>
      </c>
      <c r="E2902" s="51">
        <v>2.02600000001394E14</v>
      </c>
      <c r="F2902" s="53" t="s">
        <v>180</v>
      </c>
      <c r="G2902" s="57">
        <f t="array" ref="G2902">IF(F2902&lt;&gt;"",INDEX(tb_MainDatabase[Barcode],MATCH(F2902,tb_MainDatabase[Link],0)),"")</f>
        <v>8857128012108</v>
      </c>
      <c r="H2902" s="62" t="str">
        <f t="array" ref="H2902">IF(F2902&lt;&gt;"",INDEX(tb_MainDatabase[Grand],MATCH(F2902,tb_MainDatabase[Link],0)),"")</f>
        <v>EDP+</v>
      </c>
      <c r="I2902" s="62" t="str">
        <f t="array" ref="I2902">IF(F2902&lt;&gt;"",INDEX(tb_MainDatabase[Size],MATCH(F2902,tb_MainDatabase[Link],0)),"")</f>
        <v>10 ml.</v>
      </c>
      <c r="J2902" s="65">
        <v>1.0</v>
      </c>
      <c r="K2902" s="57">
        <f t="array" ref="K2902">IF(F2902&lt;&gt;"",INDEX(tb_MainDatabase[ราคา],MATCH(F2902,tb_MainDatabase[Link],0)),"")*J2902</f>
        <v>650</v>
      </c>
      <c r="L2902" s="65">
        <v>50.0</v>
      </c>
      <c r="M2902" s="57">
        <f t="shared" si="2"/>
        <v>600</v>
      </c>
      <c r="N2902" s="75">
        <f t="shared" si="10"/>
        <v>600</v>
      </c>
      <c r="O2902" s="77" t="s">
        <v>60</v>
      </c>
      <c r="P2902" s="78">
        <v>46222.0</v>
      </c>
      <c r="Q2902" s="80">
        <v>0.7131944444444445</v>
      </c>
      <c r="R2902" s="84" t="str">
        <f t="shared" si="9"/>
        <v>1784455605183946326</v>
      </c>
      <c r="S2902" s="84"/>
      <c r="T2902" s="48" t="s">
        <v>67</v>
      </c>
    </row>
    <row r="2903" ht="22.5" customHeight="1">
      <c r="A2903" s="41" t="s">
        <v>34</v>
      </c>
      <c r="B2903" s="44">
        <v>46222.0</v>
      </c>
      <c r="C2903" s="46" t="s">
        <v>262</v>
      </c>
      <c r="D2903" s="48" t="s">
        <v>4031</v>
      </c>
      <c r="E2903" s="51">
        <v>2.02600000001395E14</v>
      </c>
      <c r="F2903" s="53" t="s">
        <v>451</v>
      </c>
      <c r="G2903" s="57">
        <f t="array" ref="G2903">IF(F2903&lt;&gt;"",INDEX(tb_MainDatabase[Barcode],MATCH(F2903,tb_MainDatabase[Link],0)),"")</f>
        <v>8857128011867</v>
      </c>
      <c r="H2903" s="62" t="str">
        <f t="array" ref="H2903">IF(F2903&lt;&gt;"",INDEX(tb_MainDatabase[Grand],MATCH(F2903,tb_MainDatabase[Link],0)),"")</f>
        <v>EDP</v>
      </c>
      <c r="I2903" s="62" t="str">
        <f t="array" ref="I2903">IF(F2903&lt;&gt;"",INDEX(tb_MainDatabase[Size],MATCH(F2903,tb_MainDatabase[Link],0)),"")</f>
        <v>30 ml.</v>
      </c>
      <c r="J2903" s="65">
        <v>1.0</v>
      </c>
      <c r="K2903" s="57">
        <f t="array" ref="K2903">IF(F2903&lt;&gt;"",INDEX(tb_MainDatabase[ราคา],MATCH(F2903,tb_MainDatabase[Link],0)),"")*J2903</f>
        <v>1290</v>
      </c>
      <c r="L2903" s="65">
        <v>100.0</v>
      </c>
      <c r="M2903" s="57">
        <f t="shared" si="2"/>
        <v>1190</v>
      </c>
      <c r="N2903" s="75">
        <f t="shared" si="10"/>
        <v>1190</v>
      </c>
      <c r="O2903" s="77" t="s">
        <v>370</v>
      </c>
      <c r="P2903" s="78">
        <v>46222.0</v>
      </c>
      <c r="Q2903" s="80">
        <v>0.8381944444444445</v>
      </c>
      <c r="R2903" s="84" t="str">
        <f t="shared" si="9"/>
        <v>1784466392587929921</v>
      </c>
      <c r="S2903" s="84"/>
      <c r="T2903" s="48" t="s">
        <v>67</v>
      </c>
    </row>
    <row r="2904" ht="22.5" customHeight="1">
      <c r="A2904" s="41" t="s">
        <v>34</v>
      </c>
      <c r="B2904" s="44">
        <v>46222.0</v>
      </c>
      <c r="C2904" s="46" t="s">
        <v>262</v>
      </c>
      <c r="D2904" s="48" t="s">
        <v>4032</v>
      </c>
      <c r="E2904" s="51">
        <v>2.02600000001396E14</v>
      </c>
      <c r="F2904" s="53" t="s">
        <v>264</v>
      </c>
      <c r="G2904" s="57">
        <f t="array" ref="G2904">IF(F2904&lt;&gt;"",INDEX(tb_MainDatabase[Barcode],MATCH(F2904,tb_MainDatabase[Link],0)),"")</f>
        <v>8857128011874</v>
      </c>
      <c r="H2904" s="62" t="str">
        <f t="array" ref="H2904">IF(F2904&lt;&gt;"",INDEX(tb_MainDatabase[Grand],MATCH(F2904,tb_MainDatabase[Link],0)),"")</f>
        <v>EDP</v>
      </c>
      <c r="I2904" s="62" t="str">
        <f t="array" ref="I2904">IF(F2904&lt;&gt;"",INDEX(tb_MainDatabase[Size],MATCH(F2904,tb_MainDatabase[Link],0)),"")</f>
        <v>30 ml.</v>
      </c>
      <c r="J2904" s="65">
        <v>1.0</v>
      </c>
      <c r="K2904" s="57">
        <f t="array" ref="K2904">IF(F2904&lt;&gt;"",INDEX(tb_MainDatabase[ราคา],MATCH(F2904,tb_MainDatabase[Link],0)),"")*J2904</f>
        <v>1290</v>
      </c>
      <c r="L2904" s="65">
        <v>100.0</v>
      </c>
      <c r="M2904" s="57">
        <f t="shared" si="2"/>
        <v>1190</v>
      </c>
      <c r="N2904" s="75">
        <f t="shared" si="10"/>
        <v>2380</v>
      </c>
      <c r="O2904" s="77" t="s">
        <v>370</v>
      </c>
      <c r="P2904" s="78">
        <v>46222.0</v>
      </c>
      <c r="Q2904" s="80">
        <v>0.8527777777777777</v>
      </c>
      <c r="R2904" s="84" t="str">
        <f t="shared" si="9"/>
        <v>1784467570647619719</v>
      </c>
      <c r="S2904" s="84"/>
      <c r="T2904" s="48" t="s">
        <v>67</v>
      </c>
    </row>
    <row r="2905" ht="22.5" customHeight="1">
      <c r="A2905" s="41" t="s">
        <v>34</v>
      </c>
      <c r="B2905" s="44">
        <v>46222.0</v>
      </c>
      <c r="C2905" s="46" t="s">
        <v>262</v>
      </c>
      <c r="D2905" s="48" t="s">
        <v>4032</v>
      </c>
      <c r="E2905" s="51">
        <v>2.02600000001396E14</v>
      </c>
      <c r="F2905" s="53" t="s">
        <v>69</v>
      </c>
      <c r="G2905" s="57">
        <f t="array" ref="G2905">IF(F2905&lt;&gt;"",INDEX(tb_MainDatabase[Barcode],MATCH(F2905,tb_MainDatabase[Link],0)),"")</f>
        <v>8857128012022</v>
      </c>
      <c r="H2905" s="62" t="str">
        <f t="array" ref="H2905">IF(F2905&lt;&gt;"",INDEX(tb_MainDatabase[Grand],MATCH(F2905,tb_MainDatabase[Link],0)),"")</f>
        <v>EDP</v>
      </c>
      <c r="I2905" s="62" t="str">
        <f t="array" ref="I2905">IF(F2905&lt;&gt;"",INDEX(tb_MainDatabase[Size],MATCH(F2905,tb_MainDatabase[Link],0)),"")</f>
        <v>30 ml.</v>
      </c>
      <c r="J2905" s="65">
        <v>1.0</v>
      </c>
      <c r="K2905" s="57">
        <f t="array" ref="K2905">IF(F2905&lt;&gt;"",INDEX(tb_MainDatabase[ราคา],MATCH(F2905,tb_MainDatabase[Link],0)),"")*J2905</f>
        <v>1290</v>
      </c>
      <c r="L2905" s="65">
        <v>100.0</v>
      </c>
      <c r="M2905" s="57">
        <f t="shared" si="2"/>
        <v>1190</v>
      </c>
      <c r="N2905" s="75">
        <f t="shared" si="10"/>
        <v>0</v>
      </c>
      <c r="O2905" s="77"/>
      <c r="P2905" s="107"/>
      <c r="Q2905" s="80"/>
      <c r="R2905" s="84">
        <f t="shared" si="9"/>
        <v>0</v>
      </c>
      <c r="S2905" s="84"/>
      <c r="T2905" s="84"/>
    </row>
    <row r="2906" ht="22.5" customHeight="1">
      <c r="A2906" s="41" t="s">
        <v>34</v>
      </c>
      <c r="B2906" s="44">
        <v>46222.0</v>
      </c>
      <c r="C2906" s="46" t="s">
        <v>262</v>
      </c>
      <c r="D2906" s="48" t="s">
        <v>4033</v>
      </c>
      <c r="E2906" s="51">
        <v>2.02600000001397E14</v>
      </c>
      <c r="F2906" s="53" t="s">
        <v>64</v>
      </c>
      <c r="G2906" s="57">
        <f t="array" ref="G2906">IF(F2906&lt;&gt;"",INDEX(tb_MainDatabase[Barcode],MATCH(F2906,tb_MainDatabase[Link],0)),"")</f>
        <v>8857128011836</v>
      </c>
      <c r="H2906" s="62" t="str">
        <f t="array" ref="H2906">IF(F2906&lt;&gt;"",INDEX(tb_MainDatabase[Grand],MATCH(F2906,tb_MainDatabase[Link],0)),"")</f>
        <v>EDP</v>
      </c>
      <c r="I2906" s="62" t="str">
        <f t="array" ref="I2906">IF(F2906&lt;&gt;"",INDEX(tb_MainDatabase[Size],MATCH(F2906,tb_MainDatabase[Link],0)),"")</f>
        <v>30 ml.</v>
      </c>
      <c r="J2906" s="65">
        <v>1.0</v>
      </c>
      <c r="K2906" s="57">
        <f t="array" ref="K2906">IF(F2906&lt;&gt;"",INDEX(tb_MainDatabase[ราคา],MATCH(F2906,tb_MainDatabase[Link],0)),"")*J2906</f>
        <v>1290</v>
      </c>
      <c r="L2906" s="65">
        <v>100.0</v>
      </c>
      <c r="M2906" s="57">
        <f t="shared" si="2"/>
        <v>1190</v>
      </c>
      <c r="N2906" s="75">
        <f t="shared" si="10"/>
        <v>1190</v>
      </c>
      <c r="O2906" s="77" t="s">
        <v>370</v>
      </c>
      <c r="P2906" s="78">
        <v>46222.0</v>
      </c>
      <c r="Q2906" s="80">
        <v>0.9041666666666667</v>
      </c>
      <c r="R2906" s="84" t="str">
        <f t="shared" si="9"/>
        <v>1784472040043377629</v>
      </c>
      <c r="S2906" s="84"/>
      <c r="T2906" s="48" t="s">
        <v>67</v>
      </c>
    </row>
    <row r="2907" ht="22.5" customHeight="1">
      <c r="A2907" s="41" t="s">
        <v>34</v>
      </c>
      <c r="B2907" s="44">
        <v>46223.0</v>
      </c>
      <c r="C2907" s="46" t="s">
        <v>1192</v>
      </c>
      <c r="D2907" s="48" t="s">
        <v>4034</v>
      </c>
      <c r="E2907" s="51">
        <v>2.02600000001398E14</v>
      </c>
      <c r="F2907" s="53" t="s">
        <v>129</v>
      </c>
      <c r="G2907" s="57">
        <f t="array" ref="G2907">IF(F2907&lt;&gt;"",INDEX(tb_MainDatabase[Barcode],MATCH(F2907,tb_MainDatabase[Link],0)),"")</f>
        <v>8857128012034</v>
      </c>
      <c r="H2907" s="62" t="str">
        <f t="array" ref="H2907">IF(F2907&lt;&gt;"",INDEX(tb_MainDatabase[Grand],MATCH(F2907,tb_MainDatabase[Link],0)),"")</f>
        <v>EDP</v>
      </c>
      <c r="I2907" s="62" t="str">
        <f t="array" ref="I2907">IF(F2907&lt;&gt;"",INDEX(tb_MainDatabase[Size],MATCH(F2907,tb_MainDatabase[Link],0)),"")</f>
        <v>10 ml.</v>
      </c>
      <c r="J2907" s="65">
        <v>1.0</v>
      </c>
      <c r="K2907" s="57">
        <f t="array" ref="K2907">IF(F2907&lt;&gt;"",INDEX(tb_MainDatabase[ราคา],MATCH(F2907,tb_MainDatabase[Link],0)),"")*J2907</f>
        <v>450</v>
      </c>
      <c r="L2907" s="65">
        <v>50.0</v>
      </c>
      <c r="M2907" s="57">
        <f t="shared" si="2"/>
        <v>400</v>
      </c>
      <c r="N2907" s="75">
        <f t="shared" si="10"/>
        <v>400</v>
      </c>
      <c r="O2907" s="77" t="s">
        <v>133</v>
      </c>
      <c r="P2907" s="78">
        <v>46223.0</v>
      </c>
      <c r="Q2907" s="80">
        <v>0.49027777777777776</v>
      </c>
      <c r="R2907" s="84" t="str">
        <f t="shared" si="9"/>
        <v>1784522758540774789</v>
      </c>
      <c r="S2907" s="84"/>
      <c r="T2907" s="48" t="s">
        <v>67</v>
      </c>
    </row>
    <row r="2908" ht="22.5" customHeight="1">
      <c r="A2908" s="41" t="s">
        <v>34</v>
      </c>
      <c r="B2908" s="44">
        <v>46223.0</v>
      </c>
      <c r="C2908" s="46" t="s">
        <v>1192</v>
      </c>
      <c r="D2908" s="48" t="s">
        <v>4035</v>
      </c>
      <c r="E2908" s="51">
        <v>2.02600000001399E14</v>
      </c>
      <c r="F2908" s="53" t="s">
        <v>206</v>
      </c>
      <c r="G2908" s="108">
        <f t="array" ref="G2908">IF(F2908&lt;&gt;"",INDEX(tb_MainDatabase[Barcode],MATCH(F2908,tb_MainDatabase[Link],0)),"")</f>
        <v>8857128012159</v>
      </c>
      <c r="H2908" s="62" t="str">
        <f t="array" ref="H2908">IF(F2908&lt;&gt;"",INDEX(tb_MainDatabase[Grand],MATCH(F2908,tb_MainDatabase[Link],0)),"")</f>
        <v>EDP</v>
      </c>
      <c r="I2908" s="62" t="str">
        <f t="array" ref="I2908">IF(F2908&lt;&gt;"",INDEX(tb_MainDatabase[Size],MATCH(F2908,tb_MainDatabase[Link],0)),"")</f>
        <v>30 ml.</v>
      </c>
      <c r="J2908" s="65">
        <v>1.0</v>
      </c>
      <c r="K2908" s="57">
        <f t="array" ref="K2908">IF(F2908&lt;&gt;"",INDEX(tb_MainDatabase[ราคา],MATCH(F2908,tb_MainDatabase[Link],0)),"")*J2908</f>
        <v>1290</v>
      </c>
      <c r="L2908" s="65">
        <v>100.0</v>
      </c>
      <c r="M2908" s="57">
        <f t="shared" si="2"/>
        <v>1190</v>
      </c>
      <c r="N2908" s="75">
        <f t="shared" si="10"/>
        <v>1190</v>
      </c>
      <c r="O2908" s="77" t="s">
        <v>1040</v>
      </c>
      <c r="P2908" s="78">
        <v>46223.0</v>
      </c>
      <c r="Q2908" s="80">
        <v>0.5263888888888889</v>
      </c>
      <c r="R2908" s="84" t="str">
        <f t="shared" si="9"/>
        <v>1784525889725210706</v>
      </c>
      <c r="S2908" s="84"/>
      <c r="T2908" s="48" t="s">
        <v>67</v>
      </c>
    </row>
    <row r="2909" ht="22.5" customHeight="1">
      <c r="A2909" s="41" t="s">
        <v>34</v>
      </c>
      <c r="B2909" s="44">
        <v>46223.0</v>
      </c>
      <c r="C2909" s="46" t="s">
        <v>1192</v>
      </c>
      <c r="D2909" s="48" t="s">
        <v>4036</v>
      </c>
      <c r="E2909" s="51">
        <v>2.026000000014E14</v>
      </c>
      <c r="F2909" s="53" t="s">
        <v>141</v>
      </c>
      <c r="G2909" s="57">
        <f t="array" ref="G2909">IF(F2909&lt;&gt;"",INDEX(tb_MainDatabase[Barcode],MATCH(F2909,tb_MainDatabase[Link],0)),"")</f>
        <v>8857128012037</v>
      </c>
      <c r="H2909" s="62" t="str">
        <f t="array" ref="H2909">IF(F2909&lt;&gt;"",INDEX(tb_MainDatabase[Grand],MATCH(F2909,tb_MainDatabase[Link],0)),"")</f>
        <v>EDP</v>
      </c>
      <c r="I2909" s="62" t="str">
        <f t="array" ref="I2909">IF(F2909&lt;&gt;"",INDEX(tb_MainDatabase[Size],MATCH(F2909,tb_MainDatabase[Link],0)),"")</f>
        <v>10 ml.</v>
      </c>
      <c r="J2909" s="65">
        <v>1.0</v>
      </c>
      <c r="K2909" s="57">
        <f t="array" ref="K2909">IF(F2909&lt;&gt;"",INDEX(tb_MainDatabase[ราคา],MATCH(F2909,tb_MainDatabase[Link],0)),"")*J2909</f>
        <v>450</v>
      </c>
      <c r="L2909" s="65">
        <v>50.0</v>
      </c>
      <c r="M2909" s="57">
        <f t="shared" si="2"/>
        <v>400</v>
      </c>
      <c r="N2909" s="75">
        <f t="shared" si="10"/>
        <v>400</v>
      </c>
      <c r="O2909" s="77" t="s">
        <v>133</v>
      </c>
      <c r="P2909" s="78">
        <v>46223.0</v>
      </c>
      <c r="Q2909" s="80">
        <v>0.5736111111111111</v>
      </c>
      <c r="R2909" s="84" t="str">
        <f t="shared" si="9"/>
        <v>1784529990461523635</v>
      </c>
      <c r="S2909" s="84"/>
      <c r="T2909" s="48" t="s">
        <v>67</v>
      </c>
    </row>
    <row r="2910" ht="22.5" customHeight="1">
      <c r="A2910" s="41" t="s">
        <v>34</v>
      </c>
      <c r="B2910" s="44">
        <v>46223.0</v>
      </c>
      <c r="C2910" s="46" t="s">
        <v>1192</v>
      </c>
      <c r="D2910" s="48" t="s">
        <v>4037</v>
      </c>
      <c r="E2910" s="51">
        <v>2.02600000001401E14</v>
      </c>
      <c r="F2910" s="53" t="s">
        <v>96</v>
      </c>
      <c r="G2910" s="57">
        <f t="array" ref="G2910">IF(F2910&lt;&gt;"",INDEX(tb_MainDatabase[Barcode],MATCH(F2910,tb_MainDatabase[Link],0)),"")</f>
        <v>8857128012019</v>
      </c>
      <c r="H2910" s="62" t="str">
        <f t="array" ref="H2910">IF(F2910&lt;&gt;"",INDEX(tb_MainDatabase[Grand],MATCH(F2910,tb_MainDatabase[Link],0)),"")</f>
        <v>EDP</v>
      </c>
      <c r="I2910" s="62" t="str">
        <f t="array" ref="I2910">IF(F2910&lt;&gt;"",INDEX(tb_MainDatabase[Size],MATCH(F2910,tb_MainDatabase[Link],0)),"")</f>
        <v>50 ml.</v>
      </c>
      <c r="J2910" s="65">
        <v>1.0</v>
      </c>
      <c r="K2910" s="57">
        <f t="array" ref="K2910">IF(F2910&lt;&gt;"",INDEX(tb_MainDatabase[ราคา],MATCH(F2910,tb_MainDatabase[Link],0)),"")*J2910</f>
        <v>1890</v>
      </c>
      <c r="L2910" s="65">
        <v>200.0</v>
      </c>
      <c r="M2910" s="57">
        <f t="shared" si="2"/>
        <v>1690</v>
      </c>
      <c r="N2910" s="75">
        <f t="shared" si="10"/>
        <v>1690</v>
      </c>
      <c r="O2910" s="77" t="s">
        <v>370</v>
      </c>
      <c r="P2910" s="78">
        <v>46223.0</v>
      </c>
      <c r="Q2910" s="80">
        <v>0.6055555555555555</v>
      </c>
      <c r="R2910" s="84" t="str">
        <f t="shared" si="9"/>
        <v>1784532709702712935</v>
      </c>
      <c r="S2910" s="84"/>
      <c r="T2910" s="48" t="s">
        <v>67</v>
      </c>
    </row>
    <row r="2911" ht="22.5" customHeight="1">
      <c r="A2911" s="41" t="s">
        <v>34</v>
      </c>
      <c r="B2911" s="44">
        <v>46223.0</v>
      </c>
      <c r="C2911" s="46" t="s">
        <v>1192</v>
      </c>
      <c r="D2911" s="48" t="s">
        <v>4038</v>
      </c>
      <c r="E2911" s="51">
        <v>2.02600000001402E14</v>
      </c>
      <c r="F2911" s="53" t="s">
        <v>94</v>
      </c>
      <c r="G2911" s="57">
        <f t="array" ref="G2911">IF(F2911&lt;&gt;"",INDEX(tb_MainDatabase[Barcode],MATCH(F2911,tb_MainDatabase[Link],0)),"")</f>
        <v>8857128012039</v>
      </c>
      <c r="H2911" s="62" t="str">
        <f t="array" ref="H2911">IF(F2911&lt;&gt;"",INDEX(tb_MainDatabase[Grand],MATCH(F2911,tb_MainDatabase[Link],0)),"")</f>
        <v>EDP</v>
      </c>
      <c r="I2911" s="62" t="str">
        <f t="array" ref="I2911">IF(F2911&lt;&gt;"",INDEX(tb_MainDatabase[Size],MATCH(F2911,tb_MainDatabase[Link],0)),"")</f>
        <v>10 ml.</v>
      </c>
      <c r="J2911" s="65">
        <v>1.0</v>
      </c>
      <c r="K2911" s="57">
        <f t="array" ref="K2911">IF(F2911&lt;&gt;"",INDEX(tb_MainDatabase[ราคา],MATCH(F2911,tb_MainDatabase[Link],0)),"")*J2911</f>
        <v>450</v>
      </c>
      <c r="L2911" s="65">
        <v>50.0</v>
      </c>
      <c r="M2911" s="57">
        <f t="shared" si="2"/>
        <v>400</v>
      </c>
      <c r="N2911" s="75">
        <f t="shared" si="10"/>
        <v>800</v>
      </c>
      <c r="O2911" s="77" t="s">
        <v>133</v>
      </c>
      <c r="P2911" s="78">
        <v>46223.0</v>
      </c>
      <c r="Q2911" s="80">
        <v>0.6944444444444444</v>
      </c>
      <c r="R2911" s="84" t="str">
        <f t="shared" si="9"/>
        <v>1784540422596352722</v>
      </c>
      <c r="S2911" s="84"/>
      <c r="T2911" s="48" t="s">
        <v>67</v>
      </c>
    </row>
    <row r="2912" ht="22.5" customHeight="1">
      <c r="A2912" s="41" t="s">
        <v>34</v>
      </c>
      <c r="B2912" s="44">
        <v>46223.0</v>
      </c>
      <c r="C2912" s="46" t="s">
        <v>1192</v>
      </c>
      <c r="D2912" s="48" t="s">
        <v>4038</v>
      </c>
      <c r="E2912" s="51">
        <v>2.02600000001402E14</v>
      </c>
      <c r="F2912" s="53" t="s">
        <v>3743</v>
      </c>
      <c r="G2912" s="108">
        <f t="array" ref="G2912">IF(F2912&lt;&gt;"",INDEX(tb_MainDatabase[Barcode],MATCH(F2912,tb_MainDatabase[Link],0)),"")</f>
        <v>8857128012173</v>
      </c>
      <c r="H2912" s="62" t="str">
        <f t="array" ref="H2912">IF(F2912&lt;&gt;"",INDEX(tb_MainDatabase[Grand],MATCH(F2912,tb_MainDatabase[Link],0)),"")</f>
        <v>EDP</v>
      </c>
      <c r="I2912" s="62" t="str">
        <f t="array" ref="I2912">IF(F2912&lt;&gt;"",INDEX(tb_MainDatabase[Size],MATCH(F2912,tb_MainDatabase[Link],0)),"")</f>
        <v>10 ml.</v>
      </c>
      <c r="J2912" s="65">
        <v>1.0</v>
      </c>
      <c r="K2912" s="57">
        <f t="array" ref="K2912">IF(F2912&lt;&gt;"",INDEX(tb_MainDatabase[ราคา],MATCH(F2912,tb_MainDatabase[Link],0)),"")*J2912</f>
        <v>450</v>
      </c>
      <c r="L2912" s="65">
        <v>50.0</v>
      </c>
      <c r="M2912" s="57">
        <f t="shared" si="2"/>
        <v>400</v>
      </c>
      <c r="N2912" s="75">
        <f t="shared" si="10"/>
        <v>0</v>
      </c>
      <c r="O2912" s="77"/>
      <c r="P2912" s="107"/>
      <c r="Q2912" s="80"/>
      <c r="R2912" s="84">
        <f t="shared" si="9"/>
        <v>0</v>
      </c>
      <c r="S2912" s="84"/>
      <c r="T2912" s="84"/>
    </row>
    <row r="2913" ht="22.5" customHeight="1">
      <c r="A2913" s="41" t="s">
        <v>34</v>
      </c>
      <c r="B2913" s="44">
        <v>46223.0</v>
      </c>
      <c r="C2913" s="46" t="s">
        <v>1192</v>
      </c>
      <c r="D2913" s="48" t="s">
        <v>4039</v>
      </c>
      <c r="E2913" s="51">
        <v>2.02600000001403E14</v>
      </c>
      <c r="F2913" s="53" t="s">
        <v>224</v>
      </c>
      <c r="G2913" s="57">
        <f t="array" ref="G2913">IF(F2913&lt;&gt;"",INDEX(tb_MainDatabase[Barcode],MATCH(F2913,tb_MainDatabase[Link],0)),"")</f>
        <v>8857128012053</v>
      </c>
      <c r="H2913" s="62" t="str">
        <f t="array" ref="H2913">IF(F2913&lt;&gt;"",INDEX(tb_MainDatabase[Grand],MATCH(F2913,tb_MainDatabase[Link],0)),"")</f>
        <v>EDP</v>
      </c>
      <c r="I2913" s="62" t="str">
        <f t="array" ref="I2913">IF(F2913&lt;&gt;"",INDEX(tb_MainDatabase[Size],MATCH(F2913,tb_MainDatabase[Link],0)),"")</f>
        <v>10 ml.</v>
      </c>
      <c r="J2913" s="65">
        <v>1.0</v>
      </c>
      <c r="K2913" s="57">
        <f t="array" ref="K2913">IF(F2913&lt;&gt;"",INDEX(tb_MainDatabase[ราคา],MATCH(F2913,tb_MainDatabase[Link],0)),"")*J2913</f>
        <v>450</v>
      </c>
      <c r="L2913" s="65">
        <v>50.0</v>
      </c>
      <c r="M2913" s="57">
        <f t="shared" si="2"/>
        <v>400</v>
      </c>
      <c r="N2913" s="75">
        <f t="shared" si="10"/>
        <v>800</v>
      </c>
      <c r="O2913" s="77" t="s">
        <v>133</v>
      </c>
      <c r="P2913" s="78">
        <v>46223.0</v>
      </c>
      <c r="Q2913" s="80">
        <v>0.7256944444444444</v>
      </c>
      <c r="R2913" s="84" t="str">
        <f t="shared" si="9"/>
        <v>1784543087605724192</v>
      </c>
      <c r="S2913" s="84"/>
      <c r="T2913" s="48" t="s">
        <v>67</v>
      </c>
    </row>
    <row r="2914" ht="22.5" customHeight="1">
      <c r="A2914" s="41" t="s">
        <v>34</v>
      </c>
      <c r="B2914" s="44">
        <v>46223.0</v>
      </c>
      <c r="C2914" s="46" t="s">
        <v>1192</v>
      </c>
      <c r="D2914" s="48" t="s">
        <v>4039</v>
      </c>
      <c r="E2914" s="51">
        <v>2.02600000001403E14</v>
      </c>
      <c r="F2914" s="53" t="s">
        <v>129</v>
      </c>
      <c r="G2914" s="57">
        <f t="array" ref="G2914">IF(F2914&lt;&gt;"",INDEX(tb_MainDatabase[Barcode],MATCH(F2914,tb_MainDatabase[Link],0)),"")</f>
        <v>8857128012034</v>
      </c>
      <c r="H2914" s="62" t="str">
        <f t="array" ref="H2914">IF(F2914&lt;&gt;"",INDEX(tb_MainDatabase[Grand],MATCH(F2914,tb_MainDatabase[Link],0)),"")</f>
        <v>EDP</v>
      </c>
      <c r="I2914" s="62" t="str">
        <f t="array" ref="I2914">IF(F2914&lt;&gt;"",INDEX(tb_MainDatabase[Size],MATCH(F2914,tb_MainDatabase[Link],0)),"")</f>
        <v>10 ml.</v>
      </c>
      <c r="J2914" s="65">
        <v>1.0</v>
      </c>
      <c r="K2914" s="57">
        <f t="array" ref="K2914">IF(F2914&lt;&gt;"",INDEX(tb_MainDatabase[ราคา],MATCH(F2914,tb_MainDatabase[Link],0)),"")*J2914</f>
        <v>450</v>
      </c>
      <c r="L2914" s="65">
        <v>50.0</v>
      </c>
      <c r="M2914" s="57">
        <f t="shared" si="2"/>
        <v>400</v>
      </c>
      <c r="N2914" s="75">
        <f t="shared" si="10"/>
        <v>0</v>
      </c>
      <c r="O2914" s="77"/>
      <c r="P2914" s="78"/>
      <c r="Q2914" s="80"/>
      <c r="R2914" s="84">
        <f t="shared" si="9"/>
        <v>0</v>
      </c>
      <c r="S2914" s="84"/>
      <c r="T2914" s="84"/>
    </row>
    <row r="2915" ht="22.5" customHeight="1">
      <c r="A2915" s="41" t="s">
        <v>34</v>
      </c>
      <c r="B2915" s="44">
        <v>46223.0</v>
      </c>
      <c r="C2915" s="46" t="s">
        <v>1192</v>
      </c>
      <c r="D2915" s="48" t="s">
        <v>4040</v>
      </c>
      <c r="E2915" s="51">
        <v>2.02600000001404E14</v>
      </c>
      <c r="F2915" s="53" t="s">
        <v>252</v>
      </c>
      <c r="G2915" s="57">
        <f t="array" ref="G2915">IF(F2915&lt;&gt;"",INDEX(tb_MainDatabase[Barcode],MATCH(F2915,tb_MainDatabase[Link],0)),"")</f>
        <v>8857128012035</v>
      </c>
      <c r="H2915" s="62" t="str">
        <f t="array" ref="H2915">IF(F2915&lt;&gt;"",INDEX(tb_MainDatabase[Grand],MATCH(F2915,tb_MainDatabase[Link],0)),"")</f>
        <v>EDP</v>
      </c>
      <c r="I2915" s="62" t="str">
        <f t="array" ref="I2915">IF(F2915&lt;&gt;"",INDEX(tb_MainDatabase[Size],MATCH(F2915,tb_MainDatabase[Link],0)),"")</f>
        <v>10 ml.</v>
      </c>
      <c r="J2915" s="65">
        <v>1.0</v>
      </c>
      <c r="K2915" s="57">
        <f t="array" ref="K2915">IF(F2915&lt;&gt;"",INDEX(tb_MainDatabase[ราคา],MATCH(F2915,tb_MainDatabase[Link],0)),"")*J2915</f>
        <v>450</v>
      </c>
      <c r="L2915" s="65">
        <v>50.0</v>
      </c>
      <c r="M2915" s="57">
        <f t="shared" si="2"/>
        <v>400</v>
      </c>
      <c r="N2915" s="75">
        <f t="shared" si="10"/>
        <v>1600</v>
      </c>
      <c r="O2915" s="77" t="s">
        <v>370</v>
      </c>
      <c r="P2915" s="78">
        <v>46223.0</v>
      </c>
      <c r="Q2915" s="80">
        <v>0.73125</v>
      </c>
      <c r="R2915" s="84" t="str">
        <f t="shared" si="9"/>
        <v>1784543530738635065</v>
      </c>
      <c r="S2915" s="84"/>
      <c r="T2915" s="48" t="s">
        <v>67</v>
      </c>
    </row>
    <row r="2916" ht="22.5" customHeight="1">
      <c r="A2916" s="41" t="s">
        <v>34</v>
      </c>
      <c r="B2916" s="44">
        <v>46223.0</v>
      </c>
      <c r="C2916" s="46" t="s">
        <v>1192</v>
      </c>
      <c r="D2916" s="48" t="s">
        <v>4040</v>
      </c>
      <c r="E2916" s="51">
        <v>2.02600000001404E14</v>
      </c>
      <c r="F2916" s="53" t="s">
        <v>201</v>
      </c>
      <c r="G2916" s="108">
        <f t="array" ref="G2916">IF(F2916&lt;&gt;"",INDEX(tb_MainDatabase[Barcode],MATCH(F2916,tb_MainDatabase[Link],0)),"")</f>
        <v>8857128012157</v>
      </c>
      <c r="H2916" s="62" t="str">
        <f t="array" ref="H2916">IF(F2916&lt;&gt;"",INDEX(tb_MainDatabase[Grand],MATCH(F2916,tb_MainDatabase[Link],0)),"")</f>
        <v>EDP</v>
      </c>
      <c r="I2916" s="62" t="str">
        <f t="array" ref="I2916">IF(F2916&lt;&gt;"",INDEX(tb_MainDatabase[Size],MATCH(F2916,tb_MainDatabase[Link],0)),"")</f>
        <v>10 ml.</v>
      </c>
      <c r="J2916" s="65">
        <v>1.0</v>
      </c>
      <c r="K2916" s="57">
        <f t="array" ref="K2916">IF(F2916&lt;&gt;"",INDEX(tb_MainDatabase[ราคา],MATCH(F2916,tb_MainDatabase[Link],0)),"")*J2916</f>
        <v>450</v>
      </c>
      <c r="L2916" s="65">
        <v>50.0</v>
      </c>
      <c r="M2916" s="57">
        <f t="shared" si="2"/>
        <v>400</v>
      </c>
      <c r="N2916" s="75">
        <f t="shared" si="10"/>
        <v>0</v>
      </c>
      <c r="O2916" s="77"/>
      <c r="P2916" s="107"/>
      <c r="Q2916" s="80"/>
      <c r="R2916" s="84">
        <f t="shared" si="9"/>
        <v>0</v>
      </c>
      <c r="S2916" s="84"/>
      <c r="T2916" s="84"/>
    </row>
    <row r="2917" ht="22.5" customHeight="1">
      <c r="A2917" s="41" t="s">
        <v>34</v>
      </c>
      <c r="B2917" s="44">
        <v>46223.0</v>
      </c>
      <c r="C2917" s="46" t="s">
        <v>1192</v>
      </c>
      <c r="D2917" s="48" t="s">
        <v>4040</v>
      </c>
      <c r="E2917" s="51">
        <v>2.02600000001404E14</v>
      </c>
      <c r="F2917" s="53" t="s">
        <v>1796</v>
      </c>
      <c r="G2917" s="108">
        <f t="array" ref="G2917">IF(F2917&lt;&gt;"",INDEX(tb_MainDatabase[Barcode],MATCH(F2917,tb_MainDatabase[Link],0)),"")</f>
        <v>8857128012154</v>
      </c>
      <c r="H2917" s="62" t="str">
        <f t="array" ref="H2917">IF(F2917&lt;&gt;"",INDEX(tb_MainDatabase[Grand],MATCH(F2917,tb_MainDatabase[Link],0)),"")</f>
        <v>EDP</v>
      </c>
      <c r="I2917" s="62" t="str">
        <f t="array" ref="I2917">IF(F2917&lt;&gt;"",INDEX(tb_MainDatabase[Size],MATCH(F2917,tb_MainDatabase[Link],0)),"")</f>
        <v>10 ml.</v>
      </c>
      <c r="J2917" s="65">
        <v>1.0</v>
      </c>
      <c r="K2917" s="57">
        <f t="array" ref="K2917">IF(F2917&lt;&gt;"",INDEX(tb_MainDatabase[ราคา],MATCH(F2917,tb_MainDatabase[Link],0)),"")*J2917</f>
        <v>450</v>
      </c>
      <c r="L2917" s="65">
        <v>50.0</v>
      </c>
      <c r="M2917" s="57">
        <f t="shared" si="2"/>
        <v>400</v>
      </c>
      <c r="N2917" s="75">
        <f t="shared" si="10"/>
        <v>0</v>
      </c>
      <c r="O2917" s="77"/>
      <c r="P2917" s="107"/>
      <c r="Q2917" s="80"/>
      <c r="R2917" s="84">
        <f t="shared" si="9"/>
        <v>0</v>
      </c>
      <c r="S2917" s="84"/>
      <c r="T2917" s="84"/>
    </row>
    <row r="2918" ht="22.5" customHeight="1">
      <c r="A2918" s="41" t="s">
        <v>34</v>
      </c>
      <c r="B2918" s="44">
        <v>46223.0</v>
      </c>
      <c r="C2918" s="46" t="s">
        <v>1192</v>
      </c>
      <c r="D2918" s="48" t="s">
        <v>4040</v>
      </c>
      <c r="E2918" s="51">
        <v>2.02600000001404E14</v>
      </c>
      <c r="F2918" s="53" t="s">
        <v>141</v>
      </c>
      <c r="G2918" s="57">
        <f t="array" ref="G2918">IF(F2918&lt;&gt;"",INDEX(tb_MainDatabase[Barcode],MATCH(F2918,tb_MainDatabase[Link],0)),"")</f>
        <v>8857128012037</v>
      </c>
      <c r="H2918" s="62" t="str">
        <f t="array" ref="H2918">IF(F2918&lt;&gt;"",INDEX(tb_MainDatabase[Grand],MATCH(F2918,tb_MainDatabase[Link],0)),"")</f>
        <v>EDP</v>
      </c>
      <c r="I2918" s="62" t="str">
        <f t="array" ref="I2918">IF(F2918&lt;&gt;"",INDEX(tb_MainDatabase[Size],MATCH(F2918,tb_MainDatabase[Link],0)),"")</f>
        <v>10 ml.</v>
      </c>
      <c r="J2918" s="65">
        <v>1.0</v>
      </c>
      <c r="K2918" s="57">
        <f t="array" ref="K2918">IF(F2918&lt;&gt;"",INDEX(tb_MainDatabase[ราคา],MATCH(F2918,tb_MainDatabase[Link],0)),"")*J2918</f>
        <v>450</v>
      </c>
      <c r="L2918" s="65">
        <v>50.0</v>
      </c>
      <c r="M2918" s="57">
        <f t="shared" si="2"/>
        <v>400</v>
      </c>
      <c r="N2918" s="75">
        <f t="shared" si="10"/>
        <v>0</v>
      </c>
      <c r="O2918" s="77"/>
      <c r="P2918" s="107"/>
      <c r="Q2918" s="80"/>
      <c r="R2918" s="84">
        <f t="shared" si="9"/>
        <v>0</v>
      </c>
      <c r="S2918" s="84"/>
      <c r="T2918" s="84"/>
    </row>
    <row r="2919" ht="22.5" customHeight="1">
      <c r="A2919" s="41" t="s">
        <v>34</v>
      </c>
      <c r="B2919" s="44">
        <v>46223.0</v>
      </c>
      <c r="C2919" s="46" t="s">
        <v>1192</v>
      </c>
      <c r="D2919" s="48" t="s">
        <v>4041</v>
      </c>
      <c r="E2919" s="51">
        <v>2.02600000001405E14</v>
      </c>
      <c r="F2919" s="53" t="s">
        <v>252</v>
      </c>
      <c r="G2919" s="57">
        <f t="array" ref="G2919">IF(F2919&lt;&gt;"",INDEX(tb_MainDatabase[Barcode],MATCH(F2919,tb_MainDatabase[Link],0)),"")</f>
        <v>8857128012035</v>
      </c>
      <c r="H2919" s="62" t="str">
        <f t="array" ref="H2919">IF(F2919&lt;&gt;"",INDEX(tb_MainDatabase[Grand],MATCH(F2919,tb_MainDatabase[Link],0)),"")</f>
        <v>EDP</v>
      </c>
      <c r="I2919" s="62" t="str">
        <f t="array" ref="I2919">IF(F2919&lt;&gt;"",INDEX(tb_MainDatabase[Size],MATCH(F2919,tb_MainDatabase[Link],0)),"")</f>
        <v>10 ml.</v>
      </c>
      <c r="J2919" s="65">
        <v>1.0</v>
      </c>
      <c r="K2919" s="57">
        <f t="array" ref="K2919">IF(F2919&lt;&gt;"",INDEX(tb_MainDatabase[ราคา],MATCH(F2919,tb_MainDatabase[Link],0)),"")*J2919</f>
        <v>450</v>
      </c>
      <c r="L2919" s="65">
        <v>50.0</v>
      </c>
      <c r="M2919" s="57">
        <f t="shared" si="2"/>
        <v>400</v>
      </c>
      <c r="N2919" s="75">
        <f t="shared" si="10"/>
        <v>400</v>
      </c>
      <c r="O2919" s="77" t="s">
        <v>133</v>
      </c>
      <c r="P2919" s="78">
        <v>46223.0</v>
      </c>
      <c r="Q2919" s="80">
        <v>0.7319444444444444</v>
      </c>
      <c r="R2919" s="84" t="str">
        <f t="shared" si="9"/>
        <v>1784543645049262856</v>
      </c>
      <c r="S2919" s="84"/>
      <c r="T2919" s="48" t="s">
        <v>67</v>
      </c>
    </row>
    <row r="2920" ht="22.5" customHeight="1">
      <c r="A2920" s="41" t="s">
        <v>34</v>
      </c>
      <c r="B2920" s="44">
        <v>46223.0</v>
      </c>
      <c r="C2920" s="46" t="s">
        <v>1192</v>
      </c>
      <c r="D2920" s="48" t="s">
        <v>4042</v>
      </c>
      <c r="E2920" s="51">
        <v>2.02600000001406E14</v>
      </c>
      <c r="F2920" s="53" t="s">
        <v>98</v>
      </c>
      <c r="G2920" s="57">
        <f t="array" ref="G2920">IF(F2920&lt;&gt;"",INDEX(tb_MainDatabase[Barcode],MATCH(F2920,tb_MainDatabase[Link],0)),"")</f>
        <v>8857128012027</v>
      </c>
      <c r="H2920" s="62" t="str">
        <f t="array" ref="H2920">IF(F2920&lt;&gt;"",INDEX(tb_MainDatabase[Grand],MATCH(F2920,tb_MainDatabase[Link],0)),"")</f>
        <v>EDP</v>
      </c>
      <c r="I2920" s="62" t="str">
        <f t="array" ref="I2920">IF(F2920&lt;&gt;"",INDEX(tb_MainDatabase[Size],MATCH(F2920,tb_MainDatabase[Link],0)),"")</f>
        <v>10 ml.</v>
      </c>
      <c r="J2920" s="65">
        <v>1.0</v>
      </c>
      <c r="K2920" s="57">
        <f t="array" ref="K2920">IF(F2920&lt;&gt;"",INDEX(tb_MainDatabase[ราคา],MATCH(F2920,tb_MainDatabase[Link],0)),"")*J2920</f>
        <v>450</v>
      </c>
      <c r="L2920" s="65">
        <v>50.0</v>
      </c>
      <c r="M2920" s="57">
        <f t="shared" si="2"/>
        <v>400</v>
      </c>
      <c r="N2920" s="75">
        <f t="shared" si="10"/>
        <v>400</v>
      </c>
      <c r="O2920" s="77" t="s">
        <v>370</v>
      </c>
      <c r="P2920" s="78">
        <v>46223.0</v>
      </c>
      <c r="Q2920" s="80">
        <v>0.7333333333333333</v>
      </c>
      <c r="R2920" s="84" t="str">
        <f t="shared" si="9"/>
        <v>1784543738594848923</v>
      </c>
      <c r="S2920" s="84"/>
      <c r="T2920" s="48" t="s">
        <v>67</v>
      </c>
    </row>
    <row r="2921" ht="22.5" customHeight="1">
      <c r="A2921" s="41" t="s">
        <v>34</v>
      </c>
      <c r="B2921" s="44">
        <v>46223.0</v>
      </c>
      <c r="C2921" s="46" t="s">
        <v>1192</v>
      </c>
      <c r="D2921" s="48" t="s">
        <v>4043</v>
      </c>
      <c r="E2921" s="51">
        <v>2.02600000001407E14</v>
      </c>
      <c r="F2921" s="53" t="s">
        <v>1796</v>
      </c>
      <c r="G2921" s="108">
        <f t="array" ref="G2921">IF(F2921&lt;&gt;"",INDEX(tb_MainDatabase[Barcode],MATCH(F2921,tb_MainDatabase[Link],0)),"")</f>
        <v>8857128012154</v>
      </c>
      <c r="H2921" s="62" t="str">
        <f t="array" ref="H2921">IF(F2921&lt;&gt;"",INDEX(tb_MainDatabase[Grand],MATCH(F2921,tb_MainDatabase[Link],0)),"")</f>
        <v>EDP</v>
      </c>
      <c r="I2921" s="62" t="str">
        <f t="array" ref="I2921">IF(F2921&lt;&gt;"",INDEX(tb_MainDatabase[Size],MATCH(F2921,tb_MainDatabase[Link],0)),"")</f>
        <v>10 ml.</v>
      </c>
      <c r="J2921" s="65">
        <v>1.0</v>
      </c>
      <c r="K2921" s="57">
        <f t="array" ref="K2921">IF(F2921&lt;&gt;"",INDEX(tb_MainDatabase[ราคา],MATCH(F2921,tb_MainDatabase[Link],0)),"")*J2921</f>
        <v>450</v>
      </c>
      <c r="L2921" s="65">
        <v>50.0</v>
      </c>
      <c r="M2921" s="57">
        <f t="shared" si="2"/>
        <v>400</v>
      </c>
      <c r="N2921" s="75">
        <f t="shared" si="10"/>
        <v>400</v>
      </c>
      <c r="O2921" s="77" t="s">
        <v>370</v>
      </c>
      <c r="P2921" s="78">
        <v>46223.0</v>
      </c>
      <c r="Q2921" s="80">
        <v>0.7583333333333333</v>
      </c>
      <c r="R2921" s="84" t="str">
        <f t="shared" si="9"/>
        <v>1784545905456984407</v>
      </c>
      <c r="S2921" s="84"/>
      <c r="T2921" s="48" t="s">
        <v>67</v>
      </c>
    </row>
    <row r="2922" ht="22.5" customHeight="1">
      <c r="A2922" s="41" t="s">
        <v>34</v>
      </c>
      <c r="B2922" s="44">
        <v>46223.0</v>
      </c>
      <c r="C2922" s="46" t="s">
        <v>1192</v>
      </c>
      <c r="D2922" s="48" t="s">
        <v>4044</v>
      </c>
      <c r="E2922" s="51">
        <v>2.02600000001408E14</v>
      </c>
      <c r="F2922" s="53" t="s">
        <v>1796</v>
      </c>
      <c r="G2922" s="108">
        <f t="array" ref="G2922">IF(F2922&lt;&gt;"",INDEX(tb_MainDatabase[Barcode],MATCH(F2922,tb_MainDatabase[Link],0)),"")</f>
        <v>8857128012154</v>
      </c>
      <c r="H2922" s="62" t="str">
        <f t="array" ref="H2922">IF(F2922&lt;&gt;"",INDEX(tb_MainDatabase[Grand],MATCH(F2922,tb_MainDatabase[Link],0)),"")</f>
        <v>EDP</v>
      </c>
      <c r="I2922" s="62" t="str">
        <f t="array" ref="I2922">IF(F2922&lt;&gt;"",INDEX(tb_MainDatabase[Size],MATCH(F2922,tb_MainDatabase[Link],0)),"")</f>
        <v>10 ml.</v>
      </c>
      <c r="J2922" s="65">
        <v>1.0</v>
      </c>
      <c r="K2922" s="57">
        <f t="array" ref="K2922">IF(F2922&lt;&gt;"",INDEX(tb_MainDatabase[ราคา],MATCH(F2922,tb_MainDatabase[Link],0)),"")*J2922</f>
        <v>450</v>
      </c>
      <c r="L2922" s="65">
        <v>50.0</v>
      </c>
      <c r="M2922" s="57">
        <f t="shared" si="2"/>
        <v>400</v>
      </c>
      <c r="N2922" s="75">
        <f t="shared" si="10"/>
        <v>400</v>
      </c>
      <c r="O2922" s="77" t="s">
        <v>133</v>
      </c>
      <c r="P2922" s="78">
        <v>46223.0</v>
      </c>
      <c r="Q2922" s="80">
        <v>0.7604166666666666</v>
      </c>
      <c r="R2922" s="84" t="str">
        <f t="shared" si="9"/>
        <v>1784546120507755408</v>
      </c>
      <c r="S2922" s="84"/>
      <c r="T2922" s="48" t="s">
        <v>67</v>
      </c>
    </row>
    <row r="2923" ht="22.5" customHeight="1">
      <c r="A2923" s="41" t="s">
        <v>34</v>
      </c>
      <c r="B2923" s="44">
        <v>46223.0</v>
      </c>
      <c r="C2923" s="46" t="s">
        <v>1192</v>
      </c>
      <c r="D2923" s="48" t="s">
        <v>4045</v>
      </c>
      <c r="E2923" s="51">
        <v>2.02600000001409E14</v>
      </c>
      <c r="F2923" s="53" t="s">
        <v>1781</v>
      </c>
      <c r="G2923" s="108">
        <f t="array" ref="G2923">IF(F2923&lt;&gt;"",INDEX(tb_MainDatabase[Barcode],MATCH(F2923,tb_MainDatabase[Link],0)),"")</f>
        <v>8857128012153</v>
      </c>
      <c r="H2923" s="62" t="str">
        <f t="array" ref="H2923">IF(F2923&lt;&gt;"",INDEX(tb_MainDatabase[Grand],MATCH(F2923,tb_MainDatabase[Link],0)),"")</f>
        <v>EDP</v>
      </c>
      <c r="I2923" s="62" t="str">
        <f t="array" ref="I2923">IF(F2923&lt;&gt;"",INDEX(tb_MainDatabase[Size],MATCH(F2923,tb_MainDatabase[Link],0)),"")</f>
        <v>30 ml.</v>
      </c>
      <c r="J2923" s="65">
        <v>1.0</v>
      </c>
      <c r="K2923" s="57">
        <f t="array" ref="K2923">IF(F2923&lt;&gt;"",INDEX(tb_MainDatabase[ราคา],MATCH(F2923,tb_MainDatabase[Link],0)),"")*J2923</f>
        <v>1290</v>
      </c>
      <c r="L2923" s="65">
        <v>100.0</v>
      </c>
      <c r="M2923" s="57">
        <f t="shared" si="2"/>
        <v>1190</v>
      </c>
      <c r="N2923" s="75">
        <f t="shared" si="10"/>
        <v>1590</v>
      </c>
      <c r="O2923" s="77" t="s">
        <v>370</v>
      </c>
      <c r="P2923" s="78">
        <v>46223.0</v>
      </c>
      <c r="Q2923" s="80">
        <v>0.8791666666666667</v>
      </c>
      <c r="R2923" s="84" t="str">
        <f t="shared" si="9"/>
        <v>1784556292910962039</v>
      </c>
      <c r="S2923" s="84"/>
      <c r="T2923" s="48" t="s">
        <v>67</v>
      </c>
    </row>
    <row r="2924" ht="22.5" customHeight="1">
      <c r="A2924" s="41" t="s">
        <v>34</v>
      </c>
      <c r="B2924" s="44">
        <v>46223.0</v>
      </c>
      <c r="C2924" s="46" t="s">
        <v>1192</v>
      </c>
      <c r="D2924" s="48" t="s">
        <v>4045</v>
      </c>
      <c r="E2924" s="51">
        <v>2.02600000001409E14</v>
      </c>
      <c r="F2924" s="53" t="s">
        <v>146</v>
      </c>
      <c r="G2924" s="57">
        <f t="array" ref="G2924">IF(F2924&lt;&gt;"",INDEX(tb_MainDatabase[Barcode],MATCH(F2924,tb_MainDatabase[Link],0)),"")</f>
        <v>8857128012026</v>
      </c>
      <c r="H2924" s="62" t="str">
        <f t="array" ref="H2924">IF(F2924&lt;&gt;"",INDEX(tb_MainDatabase[Grand],MATCH(F2924,tb_MainDatabase[Link],0)),"")</f>
        <v>EDP</v>
      </c>
      <c r="I2924" s="62" t="str">
        <f t="array" ref="I2924">IF(F2924&lt;&gt;"",INDEX(tb_MainDatabase[Size],MATCH(F2924,tb_MainDatabase[Link],0)),"")</f>
        <v>10 ml.</v>
      </c>
      <c r="J2924" s="65">
        <v>1.0</v>
      </c>
      <c r="K2924" s="57">
        <f t="array" ref="K2924">IF(F2924&lt;&gt;"",INDEX(tb_MainDatabase[ราคา],MATCH(F2924,tb_MainDatabase[Link],0)),"")*J2924</f>
        <v>450</v>
      </c>
      <c r="L2924" s="65">
        <v>50.0</v>
      </c>
      <c r="M2924" s="57">
        <f t="shared" si="2"/>
        <v>400</v>
      </c>
      <c r="N2924" s="75">
        <f t="shared" si="10"/>
        <v>0</v>
      </c>
      <c r="O2924" s="77"/>
      <c r="P2924" s="107"/>
      <c r="Q2924" s="80"/>
      <c r="R2924" s="84">
        <f t="shared" si="9"/>
        <v>0</v>
      </c>
      <c r="S2924" s="84"/>
      <c r="T2924" s="84"/>
    </row>
    <row r="2925" ht="22.5" customHeight="1">
      <c r="A2925" s="41" t="s">
        <v>34</v>
      </c>
      <c r="B2925" s="44">
        <v>46224.0</v>
      </c>
      <c r="C2925" s="46" t="s">
        <v>1192</v>
      </c>
      <c r="D2925" s="48" t="s">
        <v>4046</v>
      </c>
      <c r="E2925" s="51">
        <v>2.0260000000141E14</v>
      </c>
      <c r="F2925" s="53" t="s">
        <v>96</v>
      </c>
      <c r="G2925" s="57">
        <f t="array" ref="G2925">IF(F2925&lt;&gt;"",INDEX(tb_MainDatabase[Barcode],MATCH(F2925,tb_MainDatabase[Link],0)),"")</f>
        <v>8857128012019</v>
      </c>
      <c r="H2925" s="62" t="str">
        <f t="array" ref="H2925">IF(F2925&lt;&gt;"",INDEX(tb_MainDatabase[Grand],MATCH(F2925,tb_MainDatabase[Link],0)),"")</f>
        <v>EDP</v>
      </c>
      <c r="I2925" s="62" t="str">
        <f t="array" ref="I2925">IF(F2925&lt;&gt;"",INDEX(tb_MainDatabase[Size],MATCH(F2925,tb_MainDatabase[Link],0)),"")</f>
        <v>50 ml.</v>
      </c>
      <c r="J2925" s="65">
        <v>1.0</v>
      </c>
      <c r="K2925" s="57">
        <f t="array" ref="K2925">IF(F2925&lt;&gt;"",INDEX(tb_MainDatabase[ราคา],MATCH(F2925,tb_MainDatabase[Link],0)),"")*J2925</f>
        <v>1890</v>
      </c>
      <c r="L2925" s="65">
        <v>200.0</v>
      </c>
      <c r="M2925" s="57">
        <f t="shared" si="2"/>
        <v>1690</v>
      </c>
      <c r="N2925" s="75">
        <f t="shared" si="10"/>
        <v>1690</v>
      </c>
      <c r="O2925" s="77" t="s">
        <v>370</v>
      </c>
      <c r="P2925" s="78">
        <v>46224.0</v>
      </c>
      <c r="Q2925" s="80">
        <v>0.6986111111111111</v>
      </c>
      <c r="R2925" s="84" t="str">
        <f t="shared" si="9"/>
        <v>1784627181486384766</v>
      </c>
      <c r="S2925" s="84"/>
      <c r="T2925" s="48" t="s">
        <v>67</v>
      </c>
    </row>
    <row r="2926" ht="22.5" customHeight="1">
      <c r="A2926" s="41" t="s">
        <v>34</v>
      </c>
      <c r="B2926" s="44">
        <v>46224.0</v>
      </c>
      <c r="C2926" s="46" t="s">
        <v>1192</v>
      </c>
      <c r="D2926" s="48" t="s">
        <v>4047</v>
      </c>
      <c r="E2926" s="51">
        <v>2.02600000001411E14</v>
      </c>
      <c r="F2926" s="53" t="s">
        <v>252</v>
      </c>
      <c r="G2926" s="57">
        <f t="array" ref="G2926">IF(F2926&lt;&gt;"",INDEX(tb_MainDatabase[Barcode],MATCH(F2926,tb_MainDatabase[Link],0)),"")</f>
        <v>8857128012035</v>
      </c>
      <c r="H2926" s="62" t="str">
        <f t="array" ref="H2926">IF(F2926&lt;&gt;"",INDEX(tb_MainDatabase[Grand],MATCH(F2926,tb_MainDatabase[Link],0)),"")</f>
        <v>EDP</v>
      </c>
      <c r="I2926" s="62" t="str">
        <f t="array" ref="I2926">IF(F2926&lt;&gt;"",INDEX(tb_MainDatabase[Size],MATCH(F2926,tb_MainDatabase[Link],0)),"")</f>
        <v>10 ml.</v>
      </c>
      <c r="J2926" s="65">
        <v>2.0</v>
      </c>
      <c r="K2926" s="57">
        <f t="array" ref="K2926">IF(F2926&lt;&gt;"",INDEX(tb_MainDatabase[ราคา],MATCH(F2926,tb_MainDatabase[Link],0)),"")*J2926</f>
        <v>900</v>
      </c>
      <c r="L2926" s="65">
        <v>50.0</v>
      </c>
      <c r="M2926" s="57">
        <f t="shared" si="2"/>
        <v>800</v>
      </c>
      <c r="N2926" s="75">
        <f t="shared" si="10"/>
        <v>800</v>
      </c>
      <c r="O2926" s="77" t="s">
        <v>133</v>
      </c>
      <c r="P2926" s="78">
        <v>46224.0</v>
      </c>
      <c r="Q2926" s="80">
        <v>0.7131944444444445</v>
      </c>
      <c r="R2926" s="84" t="str">
        <f t="shared" si="9"/>
        <v>1784628435471270214</v>
      </c>
      <c r="S2926" s="84"/>
      <c r="T2926" s="48" t="s">
        <v>67</v>
      </c>
    </row>
    <row r="2927" ht="22.5" customHeight="1">
      <c r="A2927" s="41" t="s">
        <v>34</v>
      </c>
      <c r="B2927" s="44">
        <v>46224.0</v>
      </c>
      <c r="C2927" s="46" t="s">
        <v>1192</v>
      </c>
      <c r="D2927" s="48" t="s">
        <v>4048</v>
      </c>
      <c r="E2927" s="51">
        <v>2.02600000001412E14</v>
      </c>
      <c r="F2927" s="53" t="s">
        <v>141</v>
      </c>
      <c r="G2927" s="57">
        <f t="array" ref="G2927">IF(F2927&lt;&gt;"",INDEX(tb_MainDatabase[Barcode],MATCH(F2927,tb_MainDatabase[Link],0)),"")</f>
        <v>8857128012037</v>
      </c>
      <c r="H2927" s="62" t="str">
        <f t="array" ref="H2927">IF(F2927&lt;&gt;"",INDEX(tb_MainDatabase[Grand],MATCH(F2927,tb_MainDatabase[Link],0)),"")</f>
        <v>EDP</v>
      </c>
      <c r="I2927" s="62" t="str">
        <f t="array" ref="I2927">IF(F2927&lt;&gt;"",INDEX(tb_MainDatabase[Size],MATCH(F2927,tb_MainDatabase[Link],0)),"")</f>
        <v>10 ml.</v>
      </c>
      <c r="J2927" s="65">
        <v>1.0</v>
      </c>
      <c r="K2927" s="57">
        <f t="array" ref="K2927">IF(F2927&lt;&gt;"",INDEX(tb_MainDatabase[ราคา],MATCH(F2927,tb_MainDatabase[Link],0)),"")*J2927</f>
        <v>450</v>
      </c>
      <c r="L2927" s="65">
        <v>50.0</v>
      </c>
      <c r="M2927" s="57">
        <f t="shared" si="2"/>
        <v>400</v>
      </c>
      <c r="N2927" s="75">
        <f t="shared" si="10"/>
        <v>400</v>
      </c>
      <c r="O2927" s="77" t="s">
        <v>60</v>
      </c>
      <c r="P2927" s="78">
        <v>46224.0</v>
      </c>
      <c r="Q2927" s="80">
        <v>0.7284722222222222</v>
      </c>
      <c r="R2927" s="84" t="str">
        <f t="shared" si="9"/>
        <v>1784629774725138870</v>
      </c>
      <c r="S2927" s="84"/>
      <c r="T2927" s="48" t="s">
        <v>61</v>
      </c>
    </row>
    <row r="2928" ht="22.5" customHeight="1">
      <c r="A2928" s="41" t="s">
        <v>34</v>
      </c>
      <c r="B2928" s="44">
        <v>46224.0</v>
      </c>
      <c r="C2928" s="46" t="s">
        <v>1192</v>
      </c>
      <c r="D2928" s="48" t="s">
        <v>4049</v>
      </c>
      <c r="E2928" s="51">
        <v>2.02600000001413E14</v>
      </c>
      <c r="F2928" s="53" t="s">
        <v>120</v>
      </c>
      <c r="G2928" s="108">
        <f t="array" ref="G2928">IF(F2928&lt;&gt;"",INDEX(tb_MainDatabase[Barcode],MATCH(F2928,tb_MainDatabase[Link],0)),"")</f>
        <v>8857128012160</v>
      </c>
      <c r="H2928" s="62" t="str">
        <f t="array" ref="H2928">IF(F2928&lt;&gt;"",INDEX(tb_MainDatabase[Grand],MATCH(F2928,tb_MainDatabase[Link],0)),"")</f>
        <v>EDP</v>
      </c>
      <c r="I2928" s="62" t="str">
        <f t="array" ref="I2928">IF(F2928&lt;&gt;"",INDEX(tb_MainDatabase[Size],MATCH(F2928,tb_MainDatabase[Link],0)),"")</f>
        <v>10 ml.</v>
      </c>
      <c r="J2928" s="65">
        <v>1.0</v>
      </c>
      <c r="K2928" s="57">
        <f t="array" ref="K2928">IF(F2928&lt;&gt;"",INDEX(tb_MainDatabase[ราคา],MATCH(F2928,tb_MainDatabase[Link],0)),"")*J2928</f>
        <v>450</v>
      </c>
      <c r="L2928" s="65">
        <v>50.0</v>
      </c>
      <c r="M2928" s="57">
        <f t="shared" si="2"/>
        <v>400</v>
      </c>
      <c r="N2928" s="75">
        <f t="shared" si="10"/>
        <v>400</v>
      </c>
      <c r="O2928" s="77" t="s">
        <v>370</v>
      </c>
      <c r="P2928" s="78">
        <v>46224.0</v>
      </c>
      <c r="Q2928" s="80">
        <v>0.7506944444444444</v>
      </c>
      <c r="R2928" s="84" t="str">
        <f t="shared" si="9"/>
        <v>1784631641869210198</v>
      </c>
      <c r="S2928" s="84"/>
      <c r="T2928" s="48" t="s">
        <v>67</v>
      </c>
    </row>
    <row r="2929" ht="22.5" customHeight="1">
      <c r="A2929" s="41" t="s">
        <v>34</v>
      </c>
      <c r="B2929" s="44">
        <v>46224.0</v>
      </c>
      <c r="C2929" s="46" t="s">
        <v>1192</v>
      </c>
      <c r="D2929" s="48" t="s">
        <v>4050</v>
      </c>
      <c r="E2929" s="51">
        <v>2.02600000001414E14</v>
      </c>
      <c r="F2929" s="53" t="s">
        <v>1100</v>
      </c>
      <c r="G2929" s="57">
        <f t="array" ref="G2929">IF(F2929&lt;&gt;"",INDEX(tb_MainDatabase[Barcode],MATCH(F2929,tb_MainDatabase[Link],0)),"")</f>
        <v>8857128011263</v>
      </c>
      <c r="H2929" s="62" t="str">
        <f t="array" ref="H2929">IF(F2929&lt;&gt;"",INDEX(tb_MainDatabase[Grand],MATCH(F2929,tb_MainDatabase[Link],0)),"")</f>
        <v>EDP</v>
      </c>
      <c r="I2929" s="62" t="str">
        <f t="array" ref="I2929">IF(F2929&lt;&gt;"",INDEX(tb_MainDatabase[Size],MATCH(F2929,tb_MainDatabase[Link],0)),"")</f>
        <v>10 ml.</v>
      </c>
      <c r="J2929" s="65">
        <v>1.0</v>
      </c>
      <c r="K2929" s="57">
        <f t="array" ref="K2929">IF(F2929&lt;&gt;"",INDEX(tb_MainDatabase[ราคา],MATCH(F2929,tb_MainDatabase[Link],0)),"")*J2929</f>
        <v>450</v>
      </c>
      <c r="L2929" s="65">
        <v>50.0</v>
      </c>
      <c r="M2929" s="57">
        <f t="shared" si="2"/>
        <v>400</v>
      </c>
      <c r="N2929" s="75">
        <f t="shared" si="10"/>
        <v>400</v>
      </c>
      <c r="O2929" s="77" t="s">
        <v>370</v>
      </c>
      <c r="P2929" s="78">
        <v>46224.0</v>
      </c>
      <c r="Q2929" s="80">
        <v>0.8</v>
      </c>
      <c r="R2929" s="84" t="str">
        <f t="shared" si="9"/>
        <v>1784635911386585678</v>
      </c>
      <c r="S2929" s="84"/>
      <c r="T2929" s="48" t="s">
        <v>67</v>
      </c>
    </row>
    <row r="2930" ht="22.5" customHeight="1">
      <c r="A2930" s="41" t="s">
        <v>34</v>
      </c>
      <c r="B2930" s="44">
        <v>46224.0</v>
      </c>
      <c r="C2930" s="46" t="s">
        <v>1192</v>
      </c>
      <c r="D2930" s="48" t="s">
        <v>4051</v>
      </c>
      <c r="E2930" s="51">
        <v>2.02600000001415E14</v>
      </c>
      <c r="F2930" s="53" t="s">
        <v>252</v>
      </c>
      <c r="G2930" s="57">
        <f t="array" ref="G2930">IF(F2930&lt;&gt;"",INDEX(tb_MainDatabase[Barcode],MATCH(F2930,tb_MainDatabase[Link],0)),"")</f>
        <v>8857128012035</v>
      </c>
      <c r="H2930" s="62" t="str">
        <f t="array" ref="H2930">IF(F2930&lt;&gt;"",INDEX(tb_MainDatabase[Grand],MATCH(F2930,tb_MainDatabase[Link],0)),"")</f>
        <v>EDP</v>
      </c>
      <c r="I2930" s="62" t="str">
        <f t="array" ref="I2930">IF(F2930&lt;&gt;"",INDEX(tb_MainDatabase[Size],MATCH(F2930,tb_MainDatabase[Link],0)),"")</f>
        <v>10 ml.</v>
      </c>
      <c r="J2930" s="65">
        <v>1.0</v>
      </c>
      <c r="K2930" s="57">
        <f t="array" ref="K2930">IF(F2930&lt;&gt;"",INDEX(tb_MainDatabase[ราคา],MATCH(F2930,tb_MainDatabase[Link],0)),"")*J2930</f>
        <v>450</v>
      </c>
      <c r="L2930" s="65">
        <v>50.0</v>
      </c>
      <c r="M2930" s="57">
        <f t="shared" si="2"/>
        <v>400</v>
      </c>
      <c r="N2930" s="75">
        <f t="shared" si="10"/>
        <v>400</v>
      </c>
      <c r="O2930" s="77" t="s">
        <v>133</v>
      </c>
      <c r="P2930" s="78">
        <v>46224.0</v>
      </c>
      <c r="Q2930" s="80">
        <v>0.8076388888888889</v>
      </c>
      <c r="R2930" s="84" t="str">
        <f t="shared" si="9"/>
        <v>1784636613597163971</v>
      </c>
      <c r="S2930" s="84"/>
      <c r="T2930" s="48" t="s">
        <v>67</v>
      </c>
    </row>
    <row r="2931" ht="22.5" customHeight="1">
      <c r="A2931" s="41" t="s">
        <v>34</v>
      </c>
      <c r="B2931" s="44">
        <v>46224.0</v>
      </c>
      <c r="C2931" s="46" t="s">
        <v>1192</v>
      </c>
      <c r="D2931" s="48" t="s">
        <v>4052</v>
      </c>
      <c r="E2931" s="51">
        <v>2.02600000001416E14</v>
      </c>
      <c r="F2931" s="53" t="s">
        <v>129</v>
      </c>
      <c r="G2931" s="57">
        <f t="array" ref="G2931">IF(F2931&lt;&gt;"",INDEX(tb_MainDatabase[Barcode],MATCH(F2931,tb_MainDatabase[Link],0)),"")</f>
        <v>8857128012034</v>
      </c>
      <c r="H2931" s="62" t="str">
        <f t="array" ref="H2931">IF(F2931&lt;&gt;"",INDEX(tb_MainDatabase[Grand],MATCH(F2931,tb_MainDatabase[Link],0)),"")</f>
        <v>EDP</v>
      </c>
      <c r="I2931" s="62" t="str">
        <f t="array" ref="I2931">IF(F2931&lt;&gt;"",INDEX(tb_MainDatabase[Size],MATCH(F2931,tb_MainDatabase[Link],0)),"")</f>
        <v>10 ml.</v>
      </c>
      <c r="J2931" s="65">
        <v>1.0</v>
      </c>
      <c r="K2931" s="57">
        <f t="array" ref="K2931">IF(F2931&lt;&gt;"",INDEX(tb_MainDatabase[ราคา],MATCH(F2931,tb_MainDatabase[Link],0)),"")*J2931</f>
        <v>450</v>
      </c>
      <c r="L2931" s="65">
        <v>50.0</v>
      </c>
      <c r="M2931" s="57">
        <f t="shared" si="2"/>
        <v>400</v>
      </c>
      <c r="N2931" s="75">
        <f t="shared" si="10"/>
        <v>400</v>
      </c>
      <c r="O2931" s="77" t="s">
        <v>1040</v>
      </c>
      <c r="P2931" s="78">
        <v>46224.0</v>
      </c>
      <c r="Q2931" s="80">
        <v>0.8881944444444444</v>
      </c>
      <c r="R2931" s="84" t="str">
        <f t="shared" si="9"/>
        <v>1784643554312367785</v>
      </c>
      <c r="S2931" s="84"/>
      <c r="T2931" s="48" t="s">
        <v>67</v>
      </c>
    </row>
    <row r="2932" ht="22.5" customHeight="1">
      <c r="A2932" s="41" t="s">
        <v>34</v>
      </c>
      <c r="B2932" s="44">
        <v>46225.0</v>
      </c>
      <c r="C2932" s="46" t="s">
        <v>1192</v>
      </c>
      <c r="D2932" s="48" t="s">
        <v>4053</v>
      </c>
      <c r="E2932" s="51">
        <v>2.02600000001417E14</v>
      </c>
      <c r="F2932" s="53" t="s">
        <v>124</v>
      </c>
      <c r="G2932" s="108">
        <f t="array" ref="G2932">IF(F2932&lt;&gt;"",INDEX(tb_MainDatabase[Barcode],MATCH(F2932,tb_MainDatabase[Link],0)),"")</f>
        <v>8857128012166</v>
      </c>
      <c r="H2932" s="62" t="str">
        <f t="array" ref="H2932">IF(F2932&lt;&gt;"",INDEX(tb_MainDatabase[Grand],MATCH(F2932,tb_MainDatabase[Link],0)),"")</f>
        <v>EDP</v>
      </c>
      <c r="I2932" s="62" t="str">
        <f t="array" ref="I2932">IF(F2932&lt;&gt;"",INDEX(tb_MainDatabase[Size],MATCH(F2932,tb_MainDatabase[Link],0)),"")</f>
        <v>10 ml.</v>
      </c>
      <c r="J2932" s="65">
        <v>1.0</v>
      </c>
      <c r="K2932" s="57">
        <f t="array" ref="K2932">IF(F2932&lt;&gt;"",INDEX(tb_MainDatabase[ราคา],MATCH(F2932,tb_MainDatabase[Link],0)),"")*J2932</f>
        <v>450</v>
      </c>
      <c r="L2932" s="65">
        <v>50.0</v>
      </c>
      <c r="M2932" s="57">
        <f t="shared" si="2"/>
        <v>400</v>
      </c>
      <c r="N2932" s="75">
        <f t="shared" si="10"/>
        <v>400</v>
      </c>
      <c r="O2932" s="77" t="s">
        <v>133</v>
      </c>
      <c r="P2932" s="78">
        <v>46225.0</v>
      </c>
      <c r="Q2932" s="80">
        <v>0.4756944444444444</v>
      </c>
      <c r="R2932" s="84" t="str">
        <f t="shared" si="9"/>
        <v>1784694309983220371</v>
      </c>
      <c r="S2932" s="84"/>
      <c r="T2932" s="48" t="s">
        <v>61</v>
      </c>
    </row>
    <row r="2933" ht="22.5" customHeight="1">
      <c r="A2933" s="41" t="s">
        <v>34</v>
      </c>
      <c r="B2933" s="44">
        <v>46225.0</v>
      </c>
      <c r="C2933" s="46" t="s">
        <v>1192</v>
      </c>
      <c r="D2933" s="48" t="s">
        <v>4054</v>
      </c>
      <c r="E2933" s="51">
        <v>2.02600000001418E14</v>
      </c>
      <c r="F2933" s="53" t="s">
        <v>4055</v>
      </c>
      <c r="G2933" s="108">
        <f t="array" ref="G2933">IF(F2933&lt;&gt;"",INDEX(tb_MainDatabase[Barcode],MATCH(F2933,tb_MainDatabase[Link],0)),"")</f>
        <v>8857128012172</v>
      </c>
      <c r="H2933" s="62" t="str">
        <f t="array" ref="H2933">IF(F2933&lt;&gt;"",INDEX(tb_MainDatabase[Grand],MATCH(F2933,tb_MainDatabase[Link],0)),"")</f>
        <v>EDP</v>
      </c>
      <c r="I2933" s="62" t="str">
        <f t="array" ref="I2933">IF(F2933&lt;&gt;"",INDEX(tb_MainDatabase[Size],MATCH(F2933,tb_MainDatabase[Link],0)),"")</f>
        <v>30 ml.</v>
      </c>
      <c r="J2933" s="65">
        <v>1.0</v>
      </c>
      <c r="K2933" s="57">
        <f t="array" ref="K2933">IF(F2933&lt;&gt;"",INDEX(tb_MainDatabase[ราคา],MATCH(F2933,tb_MainDatabase[Link],0)),"")*J2933</f>
        <v>1290</v>
      </c>
      <c r="L2933" s="65">
        <v>100.0</v>
      </c>
      <c r="M2933" s="57">
        <f t="shared" si="2"/>
        <v>1190</v>
      </c>
      <c r="N2933" s="75">
        <f t="shared" si="10"/>
        <v>1190</v>
      </c>
      <c r="O2933" s="77" t="s">
        <v>370</v>
      </c>
      <c r="P2933" s="78">
        <v>46225.0</v>
      </c>
      <c r="Q2933" s="80">
        <v>0.8034722222222223</v>
      </c>
      <c r="R2933" s="84" t="str">
        <f t="shared" si="9"/>
        <v>1784722577775359097</v>
      </c>
      <c r="S2933" s="84"/>
      <c r="T2933" s="48" t="s">
        <v>67</v>
      </c>
    </row>
    <row r="2934" ht="22.5" customHeight="1">
      <c r="A2934" s="41" t="s">
        <v>34</v>
      </c>
      <c r="B2934" s="44">
        <v>46225.0</v>
      </c>
      <c r="C2934" s="46" t="s">
        <v>1192</v>
      </c>
      <c r="D2934" s="48" t="s">
        <v>4056</v>
      </c>
      <c r="E2934" s="51">
        <v>2.02600000001419E14</v>
      </c>
      <c r="F2934" s="53" t="s">
        <v>4057</v>
      </c>
      <c r="G2934" s="57">
        <f t="array" ref="G2934">IF(F2934&lt;&gt;"",INDEX(tb_MainDatabase[Barcode],MATCH(F2934,tb_MainDatabase[Link],0)),"")</f>
        <v>8857128012092</v>
      </c>
      <c r="H2934" s="62" t="str">
        <f t="array" ref="H2934">IF(F2934&lt;&gt;"",INDEX(tb_MainDatabase[Grand],MATCH(F2934,tb_MainDatabase[Link],0)),"")</f>
        <v>EDP</v>
      </c>
      <c r="I2934" s="62" t="str">
        <f t="array" ref="I2934">IF(F2934&lt;&gt;"",INDEX(tb_MainDatabase[Size],MATCH(F2934,tb_MainDatabase[Link],0)),"")</f>
        <v>30 ml.</v>
      </c>
      <c r="J2934" s="65">
        <v>1.0</v>
      </c>
      <c r="K2934" s="57">
        <f t="array" ref="K2934">IF(F2934&lt;&gt;"",INDEX(tb_MainDatabase[ราคา],MATCH(F2934,tb_MainDatabase[Link],0)),"")*J2934</f>
        <v>1290</v>
      </c>
      <c r="L2934" s="65">
        <v>100.0</v>
      </c>
      <c r="M2934" s="57">
        <f t="shared" si="2"/>
        <v>1190</v>
      </c>
      <c r="N2934" s="75">
        <f t="shared" si="10"/>
        <v>1190</v>
      </c>
      <c r="O2934" s="77" t="s">
        <v>133</v>
      </c>
      <c r="P2934" s="78">
        <v>46225.0</v>
      </c>
      <c r="Q2934" s="80">
        <v>0.8041666666666667</v>
      </c>
      <c r="R2934" s="84" t="str">
        <f t="shared" si="9"/>
        <v>1784722685180264910</v>
      </c>
      <c r="S2934" s="84"/>
      <c r="T2934" s="48" t="s">
        <v>67</v>
      </c>
    </row>
    <row r="2935" ht="22.5" customHeight="1">
      <c r="A2935" s="41" t="s">
        <v>34</v>
      </c>
      <c r="B2935" s="44">
        <v>46225.0</v>
      </c>
      <c r="C2935" s="46" t="s">
        <v>1192</v>
      </c>
      <c r="D2935" s="48" t="s">
        <v>4058</v>
      </c>
      <c r="E2935" s="51">
        <v>2.0260000000142E14</v>
      </c>
      <c r="F2935" s="53" t="s">
        <v>201</v>
      </c>
      <c r="G2935" s="108">
        <f t="array" ref="G2935">IF(F2935&lt;&gt;"",INDEX(tb_MainDatabase[Barcode],MATCH(F2935,tb_MainDatabase[Link],0)),"")</f>
        <v>8857128012157</v>
      </c>
      <c r="H2935" s="62" t="str">
        <f t="array" ref="H2935">IF(F2935&lt;&gt;"",INDEX(tb_MainDatabase[Grand],MATCH(F2935,tb_MainDatabase[Link],0)),"")</f>
        <v>EDP</v>
      </c>
      <c r="I2935" s="62" t="str">
        <f t="array" ref="I2935">IF(F2935&lt;&gt;"",INDEX(tb_MainDatabase[Size],MATCH(F2935,tb_MainDatabase[Link],0)),"")</f>
        <v>10 ml.</v>
      </c>
      <c r="J2935" s="65">
        <v>1.0</v>
      </c>
      <c r="K2935" s="57">
        <f t="array" ref="K2935">IF(F2935&lt;&gt;"",INDEX(tb_MainDatabase[ราคา],MATCH(F2935,tb_MainDatabase[Link],0)),"")*J2935</f>
        <v>450</v>
      </c>
      <c r="L2935" s="65">
        <v>50.0</v>
      </c>
      <c r="M2935" s="57">
        <f t="shared" si="2"/>
        <v>400</v>
      </c>
      <c r="N2935" s="75">
        <f t="shared" si="10"/>
        <v>400</v>
      </c>
      <c r="O2935" s="77" t="s">
        <v>370</v>
      </c>
      <c r="P2935" s="78">
        <v>46225.0</v>
      </c>
      <c r="Q2935" s="80">
        <v>0.8347222222222223</v>
      </c>
      <c r="R2935" s="84" t="str">
        <f t="shared" si="9"/>
        <v>1784725328982713650</v>
      </c>
      <c r="S2935" s="84"/>
      <c r="T2935" s="48" t="s">
        <v>67</v>
      </c>
    </row>
    <row r="2936" ht="22.5" customHeight="1">
      <c r="A2936" s="41" t="s">
        <v>34</v>
      </c>
      <c r="B2936" s="44">
        <v>46225.0</v>
      </c>
      <c r="C2936" s="46" t="s">
        <v>1192</v>
      </c>
      <c r="D2936" s="48" t="s">
        <v>4059</v>
      </c>
      <c r="E2936" s="51">
        <v>2.02600000001421E14</v>
      </c>
      <c r="F2936" s="53" t="s">
        <v>1796</v>
      </c>
      <c r="G2936" s="108">
        <f t="array" ref="G2936">IF(F2936&lt;&gt;"",INDEX(tb_MainDatabase[Barcode],MATCH(F2936,tb_MainDatabase[Link],0)),"")</f>
        <v>8857128012154</v>
      </c>
      <c r="H2936" s="62" t="str">
        <f t="array" ref="H2936">IF(F2936&lt;&gt;"",INDEX(tb_MainDatabase[Grand],MATCH(F2936,tb_MainDatabase[Link],0)),"")</f>
        <v>EDP</v>
      </c>
      <c r="I2936" s="62" t="str">
        <f t="array" ref="I2936">IF(F2936&lt;&gt;"",INDEX(tb_MainDatabase[Size],MATCH(F2936,tb_MainDatabase[Link],0)),"")</f>
        <v>10 ml.</v>
      </c>
      <c r="J2936" s="65">
        <v>1.0</v>
      </c>
      <c r="K2936" s="57">
        <f t="array" ref="K2936">IF(F2936&lt;&gt;"",INDEX(tb_MainDatabase[ราคา],MATCH(F2936,tb_MainDatabase[Link],0)),"")*J2936</f>
        <v>450</v>
      </c>
      <c r="L2936" s="65">
        <v>50.0</v>
      </c>
      <c r="M2936" s="57">
        <f t="shared" si="2"/>
        <v>400</v>
      </c>
      <c r="N2936" s="75">
        <f t="shared" si="10"/>
        <v>400</v>
      </c>
      <c r="O2936" s="77" t="s">
        <v>1040</v>
      </c>
      <c r="P2936" s="78">
        <v>46225.0</v>
      </c>
      <c r="Q2936" s="80">
        <v>0.8541666666666666</v>
      </c>
      <c r="R2936" s="84" t="str">
        <f t="shared" si="9"/>
        <v>1784726982592291465</v>
      </c>
      <c r="S2936" s="84"/>
      <c r="T2936" s="48" t="s">
        <v>67</v>
      </c>
    </row>
    <row r="2937" ht="22.5" customHeight="1">
      <c r="A2937" s="41" t="s">
        <v>34</v>
      </c>
      <c r="B2937" s="44">
        <v>46225.0</v>
      </c>
      <c r="C2937" s="46" t="s">
        <v>1192</v>
      </c>
      <c r="D2937" s="48" t="s">
        <v>4060</v>
      </c>
      <c r="E2937" s="51">
        <v>2.02600000001422E14</v>
      </c>
      <c r="F2937" s="53" t="s">
        <v>1100</v>
      </c>
      <c r="G2937" s="57">
        <f t="array" ref="G2937">IF(F2937&lt;&gt;"",INDEX(tb_MainDatabase[Barcode],MATCH(F2937,tb_MainDatabase[Link],0)),"")</f>
        <v>8857128011263</v>
      </c>
      <c r="H2937" s="62" t="str">
        <f t="array" ref="H2937">IF(F2937&lt;&gt;"",INDEX(tb_MainDatabase[Grand],MATCH(F2937,tb_MainDatabase[Link],0)),"")</f>
        <v>EDP</v>
      </c>
      <c r="I2937" s="62" t="str">
        <f t="array" ref="I2937">IF(F2937&lt;&gt;"",INDEX(tb_MainDatabase[Size],MATCH(F2937,tb_MainDatabase[Link],0)),"")</f>
        <v>10 ml.</v>
      </c>
      <c r="J2937" s="65">
        <v>2.0</v>
      </c>
      <c r="K2937" s="57">
        <f t="array" ref="K2937">IF(F2937&lt;&gt;"",INDEX(tb_MainDatabase[ราคา],MATCH(F2937,tb_MainDatabase[Link],0)),"")*J2937</f>
        <v>900</v>
      </c>
      <c r="L2937" s="65">
        <v>50.0</v>
      </c>
      <c r="M2937" s="57">
        <f t="shared" si="2"/>
        <v>800</v>
      </c>
      <c r="N2937" s="75">
        <f t="shared" si="10"/>
        <v>1200</v>
      </c>
      <c r="O2937" s="77" t="s">
        <v>1040</v>
      </c>
      <c r="P2937" s="78">
        <v>46225.0</v>
      </c>
      <c r="Q2937" s="80">
        <v>0.85625</v>
      </c>
      <c r="R2937" s="84" t="str">
        <f t="shared" si="9"/>
        <v>1784727055792796320</v>
      </c>
      <c r="S2937" s="84"/>
      <c r="T2937" s="48" t="s">
        <v>67</v>
      </c>
    </row>
    <row r="2938" ht="22.5" customHeight="1">
      <c r="A2938" s="41" t="s">
        <v>34</v>
      </c>
      <c r="B2938" s="44">
        <v>46225.0</v>
      </c>
      <c r="C2938" s="46" t="s">
        <v>1192</v>
      </c>
      <c r="D2938" s="48" t="s">
        <v>4060</v>
      </c>
      <c r="E2938" s="51">
        <v>2.02600000001422E14</v>
      </c>
      <c r="F2938" s="53" t="s">
        <v>252</v>
      </c>
      <c r="G2938" s="57">
        <f t="array" ref="G2938">IF(F2938&lt;&gt;"",INDEX(tb_MainDatabase[Barcode],MATCH(F2938,tb_MainDatabase[Link],0)),"")</f>
        <v>8857128012035</v>
      </c>
      <c r="H2938" s="62" t="str">
        <f t="array" ref="H2938">IF(F2938&lt;&gt;"",INDEX(tb_MainDatabase[Grand],MATCH(F2938,tb_MainDatabase[Link],0)),"")</f>
        <v>EDP</v>
      </c>
      <c r="I2938" s="62" t="str">
        <f t="array" ref="I2938">IF(F2938&lt;&gt;"",INDEX(tb_MainDatabase[Size],MATCH(F2938,tb_MainDatabase[Link],0)),"")</f>
        <v>10 ml.</v>
      </c>
      <c r="J2938" s="65">
        <v>1.0</v>
      </c>
      <c r="K2938" s="57">
        <f t="array" ref="K2938">IF(F2938&lt;&gt;"",INDEX(tb_MainDatabase[ราคา],MATCH(F2938,tb_MainDatabase[Link],0)),"")*J2938</f>
        <v>450</v>
      </c>
      <c r="L2938" s="65">
        <v>50.0</v>
      </c>
      <c r="M2938" s="57">
        <f t="shared" si="2"/>
        <v>400</v>
      </c>
      <c r="N2938" s="75">
        <f t="shared" si="10"/>
        <v>0</v>
      </c>
      <c r="O2938" s="77"/>
      <c r="P2938" s="107"/>
      <c r="Q2938" s="80"/>
      <c r="R2938" s="84">
        <f t="shared" si="9"/>
        <v>0</v>
      </c>
      <c r="S2938" s="84"/>
      <c r="T2938" s="84"/>
    </row>
    <row r="2939" ht="22.5" customHeight="1">
      <c r="A2939" s="41" t="s">
        <v>34</v>
      </c>
      <c r="B2939" s="44">
        <v>46225.0</v>
      </c>
      <c r="C2939" s="46" t="s">
        <v>1192</v>
      </c>
      <c r="D2939" s="48" t="s">
        <v>4061</v>
      </c>
      <c r="E2939" s="51">
        <v>2.02600000001423E14</v>
      </c>
      <c r="F2939" s="53" t="s">
        <v>180</v>
      </c>
      <c r="G2939" s="57">
        <f t="array" ref="G2939">IF(F2939&lt;&gt;"",INDEX(tb_MainDatabase[Barcode],MATCH(F2939,tb_MainDatabase[Link],0)),"")</f>
        <v>8857128012108</v>
      </c>
      <c r="H2939" s="62" t="str">
        <f t="array" ref="H2939">IF(F2939&lt;&gt;"",INDEX(tb_MainDatabase[Grand],MATCH(F2939,tb_MainDatabase[Link],0)),"")</f>
        <v>EDP+</v>
      </c>
      <c r="I2939" s="62" t="str">
        <f t="array" ref="I2939">IF(F2939&lt;&gt;"",INDEX(tb_MainDatabase[Size],MATCH(F2939,tb_MainDatabase[Link],0)),"")</f>
        <v>10 ml.</v>
      </c>
      <c r="J2939" s="65">
        <v>1.0</v>
      </c>
      <c r="K2939" s="57">
        <f t="array" ref="K2939">IF(F2939&lt;&gt;"",INDEX(tb_MainDatabase[ราคา],MATCH(F2939,tb_MainDatabase[Link],0)),"")*J2939</f>
        <v>650</v>
      </c>
      <c r="L2939" s="65">
        <v>50.0</v>
      </c>
      <c r="M2939" s="57">
        <f t="shared" si="2"/>
        <v>600</v>
      </c>
      <c r="N2939" s="75">
        <f t="shared" si="10"/>
        <v>1000</v>
      </c>
      <c r="O2939" s="77" t="s">
        <v>133</v>
      </c>
      <c r="P2939" s="78">
        <v>46225.0</v>
      </c>
      <c r="Q2939" s="80">
        <v>0.8805555555555555</v>
      </c>
      <c r="R2939" s="84" t="str">
        <f t="shared" si="9"/>
        <v>1784729312655424263</v>
      </c>
      <c r="S2939" s="84"/>
      <c r="T2939" s="48" t="s">
        <v>67</v>
      </c>
    </row>
    <row r="2940" ht="22.5" customHeight="1">
      <c r="A2940" s="41" t="s">
        <v>34</v>
      </c>
      <c r="B2940" s="44">
        <v>46225.0</v>
      </c>
      <c r="C2940" s="46" t="s">
        <v>1192</v>
      </c>
      <c r="D2940" s="48" t="s">
        <v>4061</v>
      </c>
      <c r="E2940" s="51">
        <v>2.02600000001423E14</v>
      </c>
      <c r="F2940" s="53" t="s">
        <v>372</v>
      </c>
      <c r="G2940" s="57">
        <f t="array" ref="G2940">IF(F2940&lt;&gt;"",INDEX(tb_MainDatabase[Barcode],MATCH(F2940,tb_MainDatabase[Link],0)),"")</f>
        <v>8857128012032</v>
      </c>
      <c r="H2940" s="62" t="str">
        <f t="array" ref="H2940">IF(F2940&lt;&gt;"",INDEX(tb_MainDatabase[Grand],MATCH(F2940,tb_MainDatabase[Link],0)),"")</f>
        <v>EDP</v>
      </c>
      <c r="I2940" s="62" t="str">
        <f t="array" ref="I2940">IF(F2940&lt;&gt;"",INDEX(tb_MainDatabase[Size],MATCH(F2940,tb_MainDatabase[Link],0)),"")</f>
        <v>10 ml.</v>
      </c>
      <c r="J2940" s="65">
        <v>1.0</v>
      </c>
      <c r="K2940" s="57">
        <f t="array" ref="K2940">IF(F2940&lt;&gt;"",INDEX(tb_MainDatabase[ราคา],MATCH(F2940,tb_MainDatabase[Link],0)),"")*J2940</f>
        <v>450</v>
      </c>
      <c r="L2940" s="65">
        <v>50.0</v>
      </c>
      <c r="M2940" s="57">
        <f t="shared" si="2"/>
        <v>400</v>
      </c>
      <c r="N2940" s="75">
        <f t="shared" si="10"/>
        <v>0</v>
      </c>
      <c r="O2940" s="77"/>
      <c r="P2940" s="107"/>
      <c r="Q2940" s="80"/>
      <c r="R2940" s="84">
        <f t="shared" si="9"/>
        <v>0</v>
      </c>
      <c r="S2940" s="84"/>
      <c r="T2940" s="84"/>
    </row>
    <row r="2941" ht="22.5" customHeight="1">
      <c r="A2941" s="41" t="s">
        <v>34</v>
      </c>
      <c r="B2941" s="44">
        <v>46225.0</v>
      </c>
      <c r="C2941" s="46" t="s">
        <v>1192</v>
      </c>
      <c r="D2941" s="48" t="s">
        <v>4062</v>
      </c>
      <c r="E2941" s="51">
        <v>2.02600000001424E14</v>
      </c>
      <c r="F2941" s="53" t="s">
        <v>201</v>
      </c>
      <c r="G2941" s="108">
        <f t="array" ref="G2941">IF(F2941&lt;&gt;"",INDEX(tb_MainDatabase[Barcode],MATCH(F2941,tb_MainDatabase[Link],0)),"")</f>
        <v>8857128012157</v>
      </c>
      <c r="H2941" s="62" t="str">
        <f t="array" ref="H2941">IF(F2941&lt;&gt;"",INDEX(tb_MainDatabase[Grand],MATCH(F2941,tb_MainDatabase[Link],0)),"")</f>
        <v>EDP</v>
      </c>
      <c r="I2941" s="62" t="str">
        <f t="array" ref="I2941">IF(F2941&lt;&gt;"",INDEX(tb_MainDatabase[Size],MATCH(F2941,tb_MainDatabase[Link],0)),"")</f>
        <v>10 ml.</v>
      </c>
      <c r="J2941" s="65">
        <v>1.0</v>
      </c>
      <c r="K2941" s="57">
        <f t="array" ref="K2941">IF(F2941&lt;&gt;"",INDEX(tb_MainDatabase[ราคา],MATCH(F2941,tb_MainDatabase[Link],0)),"")*J2941</f>
        <v>450</v>
      </c>
      <c r="L2941" s="65">
        <v>50.0</v>
      </c>
      <c r="M2941" s="57">
        <f t="shared" si="2"/>
        <v>400</v>
      </c>
      <c r="N2941" s="75">
        <f t="shared" si="10"/>
        <v>400</v>
      </c>
      <c r="O2941" s="77" t="s">
        <v>133</v>
      </c>
      <c r="P2941" s="78">
        <v>46225.0</v>
      </c>
      <c r="Q2941" s="80">
        <v>0.8840277777777777</v>
      </c>
      <c r="R2941" s="84" t="str">
        <f t="shared" si="9"/>
        <v>1784729535342437467</v>
      </c>
      <c r="S2941" s="84"/>
      <c r="T2941" s="48" t="s">
        <v>67</v>
      </c>
    </row>
    <row r="2942" ht="22.5" customHeight="1">
      <c r="A2942" s="41" t="s">
        <v>34</v>
      </c>
      <c r="B2942" s="44">
        <v>46226.0</v>
      </c>
      <c r="C2942" s="46" t="s">
        <v>1192</v>
      </c>
      <c r="D2942" s="48" t="s">
        <v>4063</v>
      </c>
      <c r="E2942" s="51">
        <v>2.02600000001425E14</v>
      </c>
      <c r="F2942" s="53" t="s">
        <v>333</v>
      </c>
      <c r="G2942" s="57">
        <f t="array" ref="G2942">IF(F2942&lt;&gt;"",INDEX(tb_MainDatabase[Barcode],MATCH(F2942,tb_MainDatabase[Link],0)),"")</f>
        <v>8857128012048</v>
      </c>
      <c r="H2942" s="62" t="str">
        <f t="array" ref="H2942">IF(F2942&lt;&gt;"",INDEX(tb_MainDatabase[Grand],MATCH(F2942,tb_MainDatabase[Link],0)),"")</f>
        <v>EDP</v>
      </c>
      <c r="I2942" s="62" t="str">
        <f t="array" ref="I2942">IF(F2942&lt;&gt;"",INDEX(tb_MainDatabase[Size],MATCH(F2942,tb_MainDatabase[Link],0)),"")</f>
        <v>30 ml.</v>
      </c>
      <c r="J2942" s="65">
        <v>1.0</v>
      </c>
      <c r="K2942" s="57">
        <f t="array" ref="K2942">IF(F2942&lt;&gt;"",INDEX(tb_MainDatabase[ราคา],MATCH(F2942,tb_MainDatabase[Link],0)),"")*J2942</f>
        <v>1290</v>
      </c>
      <c r="L2942" s="65">
        <v>100.0</v>
      </c>
      <c r="M2942" s="57">
        <f t="shared" si="2"/>
        <v>1190</v>
      </c>
      <c r="N2942" s="75">
        <f t="shared" si="10"/>
        <v>1190</v>
      </c>
      <c r="O2942" s="77" t="s">
        <v>370</v>
      </c>
      <c r="P2942" s="78">
        <v>46226.0</v>
      </c>
      <c r="Q2942" s="80">
        <v>0.49722222222222223</v>
      </c>
      <c r="R2942" s="84" t="str">
        <f t="shared" si="9"/>
        <v>1784782562340570818</v>
      </c>
      <c r="S2942" s="84"/>
      <c r="T2942" s="48" t="s">
        <v>67</v>
      </c>
    </row>
    <row r="2943" ht="22.5" customHeight="1">
      <c r="A2943" s="41" t="s">
        <v>34</v>
      </c>
      <c r="B2943" s="44">
        <v>46226.0</v>
      </c>
      <c r="C2943" s="46" t="s">
        <v>1192</v>
      </c>
      <c r="D2943" s="48" t="s">
        <v>4064</v>
      </c>
      <c r="E2943" s="51">
        <v>2.02600000001426E14</v>
      </c>
      <c r="F2943" s="53" t="s">
        <v>4065</v>
      </c>
      <c r="G2943" s="57">
        <f t="array" ref="G2943">IF(F2943&lt;&gt;"",INDEX(tb_MainDatabase[Barcode],MATCH(F2943,tb_MainDatabase[Link],0)),"")</f>
        <v>8857128012095</v>
      </c>
      <c r="H2943" s="62" t="str">
        <f t="array" ref="H2943">IF(F2943&lt;&gt;"",INDEX(tb_MainDatabase[Grand],MATCH(F2943,tb_MainDatabase[Link],0)),"")</f>
        <v>EDP</v>
      </c>
      <c r="I2943" s="62" t="str">
        <f t="array" ref="I2943">IF(F2943&lt;&gt;"",INDEX(tb_MainDatabase[Size],MATCH(F2943,tb_MainDatabase[Link],0)),"")</f>
        <v>30 ml.</v>
      </c>
      <c r="J2943" s="65">
        <v>1.0</v>
      </c>
      <c r="K2943" s="57">
        <f t="array" ref="K2943">IF(F2943&lt;&gt;"",INDEX(tb_MainDatabase[ราคา],MATCH(F2943,tb_MainDatabase[Link],0)),"")*J2943</f>
        <v>1290</v>
      </c>
      <c r="L2943" s="65">
        <v>100.0</v>
      </c>
      <c r="M2943" s="57">
        <f t="shared" si="2"/>
        <v>1190</v>
      </c>
      <c r="N2943" s="75">
        <f t="shared" si="10"/>
        <v>3580</v>
      </c>
      <c r="O2943" s="77" t="s">
        <v>133</v>
      </c>
      <c r="P2943" s="78">
        <v>46226.0</v>
      </c>
      <c r="Q2943" s="80">
        <v>0.54375</v>
      </c>
      <c r="R2943" s="84" t="str">
        <f t="shared" si="9"/>
        <v>1784786492725181467</v>
      </c>
      <c r="S2943" s="84"/>
      <c r="T2943" s="48" t="s">
        <v>67</v>
      </c>
    </row>
    <row r="2944" ht="22.5" customHeight="1">
      <c r="A2944" s="41" t="s">
        <v>34</v>
      </c>
      <c r="B2944" s="44">
        <v>46226.0</v>
      </c>
      <c r="C2944" s="46" t="s">
        <v>1192</v>
      </c>
      <c r="D2944" s="48" t="s">
        <v>4064</v>
      </c>
      <c r="E2944" s="51">
        <v>2.02600000001426E14</v>
      </c>
      <c r="F2944" s="53" t="s">
        <v>206</v>
      </c>
      <c r="G2944" s="108">
        <f t="array" ref="G2944">IF(F2944&lt;&gt;"",INDEX(tb_MainDatabase[Barcode],MATCH(F2944,tb_MainDatabase[Link],0)),"")</f>
        <v>8857128012159</v>
      </c>
      <c r="H2944" s="62" t="str">
        <f t="array" ref="H2944">IF(F2944&lt;&gt;"",INDEX(tb_MainDatabase[Grand],MATCH(F2944,tb_MainDatabase[Link],0)),"")</f>
        <v>EDP</v>
      </c>
      <c r="I2944" s="62" t="str">
        <f t="array" ref="I2944">IF(F2944&lt;&gt;"",INDEX(tb_MainDatabase[Size],MATCH(F2944,tb_MainDatabase[Link],0)),"")</f>
        <v>30 ml.</v>
      </c>
      <c r="J2944" s="65">
        <v>1.0</v>
      </c>
      <c r="K2944" s="57">
        <f t="array" ref="K2944">IF(F2944&lt;&gt;"",INDEX(tb_MainDatabase[ราคา],MATCH(F2944,tb_MainDatabase[Link],0)),"")*J2944</f>
        <v>1290</v>
      </c>
      <c r="L2944" s="65">
        <v>100.0</v>
      </c>
      <c r="M2944" s="57">
        <f t="shared" si="2"/>
        <v>1190</v>
      </c>
      <c r="N2944" s="75">
        <f t="shared" si="10"/>
        <v>0</v>
      </c>
      <c r="O2944" s="77"/>
      <c r="P2944" s="107"/>
      <c r="Q2944" s="80"/>
      <c r="R2944" s="84">
        <f t="shared" si="9"/>
        <v>0</v>
      </c>
      <c r="S2944" s="84"/>
      <c r="T2944" s="84"/>
    </row>
    <row r="2945" ht="22.5" customHeight="1">
      <c r="A2945" s="41" t="s">
        <v>34</v>
      </c>
      <c r="B2945" s="44">
        <v>46226.0</v>
      </c>
      <c r="C2945" s="46" t="s">
        <v>1192</v>
      </c>
      <c r="D2945" s="48" t="s">
        <v>4064</v>
      </c>
      <c r="E2945" s="51">
        <v>2.02600000001426E14</v>
      </c>
      <c r="F2945" s="53" t="s">
        <v>1796</v>
      </c>
      <c r="G2945" s="108">
        <f t="array" ref="G2945">IF(F2945&lt;&gt;"",INDEX(tb_MainDatabase[Barcode],MATCH(F2945,tb_MainDatabase[Link],0)),"")</f>
        <v>8857128012154</v>
      </c>
      <c r="H2945" s="62" t="str">
        <f t="array" ref="H2945">IF(F2945&lt;&gt;"",INDEX(tb_MainDatabase[Grand],MATCH(F2945,tb_MainDatabase[Link],0)),"")</f>
        <v>EDP</v>
      </c>
      <c r="I2945" s="62" t="str">
        <f t="array" ref="I2945">IF(F2945&lt;&gt;"",INDEX(tb_MainDatabase[Size],MATCH(F2945,tb_MainDatabase[Link],0)),"")</f>
        <v>10 ml.</v>
      </c>
      <c r="J2945" s="65">
        <v>2.0</v>
      </c>
      <c r="K2945" s="57">
        <f t="array" ref="K2945">IF(F2945&lt;&gt;"",INDEX(tb_MainDatabase[ราคา],MATCH(F2945,tb_MainDatabase[Link],0)),"")*J2945</f>
        <v>900</v>
      </c>
      <c r="L2945" s="65">
        <v>50.0</v>
      </c>
      <c r="M2945" s="57">
        <f t="shared" si="2"/>
        <v>800</v>
      </c>
      <c r="N2945" s="75">
        <f t="shared" si="10"/>
        <v>0</v>
      </c>
      <c r="O2945" s="77"/>
      <c r="P2945" s="107"/>
      <c r="Q2945" s="80"/>
      <c r="R2945" s="84">
        <f t="shared" si="9"/>
        <v>0</v>
      </c>
      <c r="S2945" s="84"/>
      <c r="T2945" s="84"/>
    </row>
    <row r="2946" ht="22.5" customHeight="1">
      <c r="A2946" s="41" t="s">
        <v>34</v>
      </c>
      <c r="B2946" s="44">
        <v>46226.0</v>
      </c>
      <c r="C2946" s="46" t="s">
        <v>1192</v>
      </c>
      <c r="D2946" s="48" t="s">
        <v>4064</v>
      </c>
      <c r="E2946" s="51">
        <v>2.02600000001426E14</v>
      </c>
      <c r="F2946" s="53" t="s">
        <v>255</v>
      </c>
      <c r="G2946" s="57">
        <f t="array" ref="G2946">IF(F2946&lt;&gt;"",INDEX(tb_MainDatabase[Barcode],MATCH(F2946,tb_MainDatabase[Link],0)),"")</f>
        <v>8857128012047</v>
      </c>
      <c r="H2946" s="62" t="str">
        <f t="array" ref="H2946">IF(F2946&lt;&gt;"",INDEX(tb_MainDatabase[Grand],MATCH(F2946,tb_MainDatabase[Link],0)),"")</f>
        <v>EDP</v>
      </c>
      <c r="I2946" s="62" t="str">
        <f t="array" ref="I2946">IF(F2946&lt;&gt;"",INDEX(tb_MainDatabase[Size],MATCH(F2946,tb_MainDatabase[Link],0)),"")</f>
        <v>10 ml.</v>
      </c>
      <c r="J2946" s="65">
        <v>1.0</v>
      </c>
      <c r="K2946" s="57">
        <f t="array" ref="K2946">IF(F2946&lt;&gt;"",INDEX(tb_MainDatabase[ราคา],MATCH(F2946,tb_MainDatabase[Link],0)),"")*J2946</f>
        <v>450</v>
      </c>
      <c r="L2946" s="65">
        <v>50.0</v>
      </c>
      <c r="M2946" s="57">
        <f t="shared" si="2"/>
        <v>400</v>
      </c>
      <c r="N2946" s="75">
        <f t="shared" si="10"/>
        <v>0</v>
      </c>
      <c r="O2946" s="77"/>
      <c r="P2946" s="107"/>
      <c r="Q2946" s="80"/>
      <c r="R2946" s="84">
        <f t="shared" si="9"/>
        <v>0</v>
      </c>
      <c r="S2946" s="84"/>
      <c r="T2946" s="84"/>
    </row>
    <row r="2947" ht="22.5" customHeight="1">
      <c r="A2947" s="41" t="s">
        <v>34</v>
      </c>
      <c r="B2947" s="44">
        <v>46226.0</v>
      </c>
      <c r="C2947" s="46" t="s">
        <v>1192</v>
      </c>
      <c r="D2947" s="48" t="s">
        <v>4066</v>
      </c>
      <c r="E2947" s="51">
        <v>2.02600000001427E14</v>
      </c>
      <c r="F2947" s="53" t="s">
        <v>146</v>
      </c>
      <c r="G2947" s="57">
        <f t="array" ref="G2947">IF(F2947&lt;&gt;"",INDEX(tb_MainDatabase[Barcode],MATCH(F2947,tb_MainDatabase[Link],0)),"")</f>
        <v>8857128012026</v>
      </c>
      <c r="H2947" s="62" t="str">
        <f t="array" ref="H2947">IF(F2947&lt;&gt;"",INDEX(tb_MainDatabase[Grand],MATCH(F2947,tb_MainDatabase[Link],0)),"")</f>
        <v>EDP</v>
      </c>
      <c r="I2947" s="62" t="str">
        <f t="array" ref="I2947">IF(F2947&lt;&gt;"",INDEX(tb_MainDatabase[Size],MATCH(F2947,tb_MainDatabase[Link],0)),"")</f>
        <v>10 ml.</v>
      </c>
      <c r="J2947" s="65">
        <v>1.0</v>
      </c>
      <c r="K2947" s="57">
        <f t="array" ref="K2947">IF(F2947&lt;&gt;"",INDEX(tb_MainDatabase[ราคา],MATCH(F2947,tb_MainDatabase[Link],0)),"")*J2947</f>
        <v>450</v>
      </c>
      <c r="L2947" s="65">
        <v>50.0</v>
      </c>
      <c r="M2947" s="57">
        <f t="shared" si="2"/>
        <v>400</v>
      </c>
      <c r="N2947" s="75">
        <f t="shared" si="10"/>
        <v>400</v>
      </c>
      <c r="O2947" s="77" t="s">
        <v>133</v>
      </c>
      <c r="P2947" s="78">
        <v>46226.0</v>
      </c>
      <c r="Q2947" s="80">
        <v>0.5694444444444444</v>
      </c>
      <c r="R2947" s="84" t="str">
        <f t="shared" si="9"/>
        <v>1784788809523566697</v>
      </c>
      <c r="S2947" s="84"/>
      <c r="T2947" s="48" t="s">
        <v>67</v>
      </c>
    </row>
    <row r="2948" ht="22.5" customHeight="1">
      <c r="A2948" s="41" t="s">
        <v>34</v>
      </c>
      <c r="B2948" s="44">
        <v>46226.0</v>
      </c>
      <c r="C2948" s="46" t="s">
        <v>1192</v>
      </c>
      <c r="D2948" s="48" t="s">
        <v>4067</v>
      </c>
      <c r="E2948" s="51">
        <v>2.02600000001428E14</v>
      </c>
      <c r="F2948" s="53" t="s">
        <v>3876</v>
      </c>
      <c r="G2948" s="57">
        <f t="array" ref="G2948">IF(F2948&lt;&gt;"",INDEX(tb_MainDatabase[Barcode],MATCH(F2948,tb_MainDatabase[Link],0)),"")</f>
        <v>8857128012149</v>
      </c>
      <c r="H2948" s="62" t="str">
        <f t="array" ref="H2948">IF(F2948&lt;&gt;"",INDEX(tb_MainDatabase[Grand],MATCH(F2948,tb_MainDatabase[Link],0)),"")</f>
        <v>EDP</v>
      </c>
      <c r="I2948" s="62" t="str">
        <f t="array" ref="I2948">IF(F2948&lt;&gt;"",INDEX(tb_MainDatabase[Size],MATCH(F2948,tb_MainDatabase[Link],0)),"")</f>
        <v>10 ml.</v>
      </c>
      <c r="J2948" s="65">
        <v>1.0</v>
      </c>
      <c r="K2948" s="57">
        <f t="array" ref="K2948">IF(F2948&lt;&gt;"",INDEX(tb_MainDatabase[ราคา],MATCH(F2948,tb_MainDatabase[Link],0)),"")*J2948</f>
        <v>450</v>
      </c>
      <c r="L2948" s="65">
        <v>50.0</v>
      </c>
      <c r="M2948" s="57">
        <f t="shared" si="2"/>
        <v>400</v>
      </c>
      <c r="N2948" s="75">
        <f t="shared" si="10"/>
        <v>1200</v>
      </c>
      <c r="O2948" s="77" t="s">
        <v>370</v>
      </c>
      <c r="P2948" s="78">
        <v>46226.0</v>
      </c>
      <c r="Q2948" s="80">
        <v>0.5743055555555555</v>
      </c>
      <c r="R2948" s="84" t="str">
        <f t="shared" si="9"/>
        <v>1784789201477102273</v>
      </c>
      <c r="S2948" s="84"/>
      <c r="T2948" s="48" t="s">
        <v>67</v>
      </c>
    </row>
    <row r="2949" ht="22.5" customHeight="1">
      <c r="A2949" s="41" t="s">
        <v>34</v>
      </c>
      <c r="B2949" s="44">
        <v>46226.0</v>
      </c>
      <c r="C2949" s="46" t="s">
        <v>1192</v>
      </c>
      <c r="D2949" s="48" t="s">
        <v>4067</v>
      </c>
      <c r="E2949" s="51">
        <v>2.02600000001428E14</v>
      </c>
      <c r="F2949" s="53" t="s">
        <v>146</v>
      </c>
      <c r="G2949" s="57">
        <f t="array" ref="G2949">IF(F2949&lt;&gt;"",INDEX(tb_MainDatabase[Barcode],MATCH(F2949,tb_MainDatabase[Link],0)),"")</f>
        <v>8857128012026</v>
      </c>
      <c r="H2949" s="62" t="str">
        <f t="array" ref="H2949">IF(F2949&lt;&gt;"",INDEX(tb_MainDatabase[Grand],MATCH(F2949,tb_MainDatabase[Link],0)),"")</f>
        <v>EDP</v>
      </c>
      <c r="I2949" s="62" t="str">
        <f t="array" ref="I2949">IF(F2949&lt;&gt;"",INDEX(tb_MainDatabase[Size],MATCH(F2949,tb_MainDatabase[Link],0)),"")</f>
        <v>10 ml.</v>
      </c>
      <c r="J2949" s="65">
        <v>1.0</v>
      </c>
      <c r="K2949" s="57">
        <f t="array" ref="K2949">IF(F2949&lt;&gt;"",INDEX(tb_MainDatabase[ราคา],MATCH(F2949,tb_MainDatabase[Link],0)),"")*J2949</f>
        <v>450</v>
      </c>
      <c r="L2949" s="65">
        <v>50.0</v>
      </c>
      <c r="M2949" s="57">
        <f t="shared" si="2"/>
        <v>400</v>
      </c>
      <c r="N2949" s="75">
        <f t="shared" si="10"/>
        <v>0</v>
      </c>
      <c r="O2949" s="77"/>
      <c r="P2949" s="107"/>
      <c r="Q2949" s="80"/>
      <c r="R2949" s="84">
        <f t="shared" si="9"/>
        <v>0</v>
      </c>
      <c r="S2949" s="84"/>
      <c r="T2949" s="84"/>
    </row>
    <row r="2950" ht="22.5" customHeight="1">
      <c r="A2950" s="41" t="s">
        <v>34</v>
      </c>
      <c r="B2950" s="44">
        <v>46226.0</v>
      </c>
      <c r="C2950" s="46" t="s">
        <v>1192</v>
      </c>
      <c r="D2950" s="48" t="s">
        <v>4067</v>
      </c>
      <c r="E2950" s="51">
        <v>2.02600000001428E14</v>
      </c>
      <c r="F2950" s="53" t="s">
        <v>372</v>
      </c>
      <c r="G2950" s="57">
        <f t="array" ref="G2950">IF(F2950&lt;&gt;"",INDEX(tb_MainDatabase[Barcode],MATCH(F2950,tb_MainDatabase[Link],0)),"")</f>
        <v>8857128012032</v>
      </c>
      <c r="H2950" s="62" t="str">
        <f t="array" ref="H2950">IF(F2950&lt;&gt;"",INDEX(tb_MainDatabase[Grand],MATCH(F2950,tb_MainDatabase[Link],0)),"")</f>
        <v>EDP</v>
      </c>
      <c r="I2950" s="62" t="str">
        <f t="array" ref="I2950">IF(F2950&lt;&gt;"",INDEX(tb_MainDatabase[Size],MATCH(F2950,tb_MainDatabase[Link],0)),"")</f>
        <v>10 ml.</v>
      </c>
      <c r="J2950" s="65">
        <v>1.0</v>
      </c>
      <c r="K2950" s="57">
        <f t="array" ref="K2950">IF(F2950&lt;&gt;"",INDEX(tb_MainDatabase[ราคา],MATCH(F2950,tb_MainDatabase[Link],0)),"")*J2950</f>
        <v>450</v>
      </c>
      <c r="L2950" s="65">
        <v>50.0</v>
      </c>
      <c r="M2950" s="57">
        <f t="shared" si="2"/>
        <v>400</v>
      </c>
      <c r="N2950" s="75">
        <f t="shared" si="10"/>
        <v>0</v>
      </c>
      <c r="O2950" s="77"/>
      <c r="P2950" s="107"/>
      <c r="Q2950" s="80"/>
      <c r="R2950" s="84">
        <f t="shared" si="9"/>
        <v>0</v>
      </c>
      <c r="S2950" s="84"/>
      <c r="T2950" s="84"/>
    </row>
    <row r="2951" ht="22.5" customHeight="1">
      <c r="A2951" s="41" t="s">
        <v>34</v>
      </c>
      <c r="B2951" s="44">
        <v>46226.0</v>
      </c>
      <c r="C2951" s="46" t="s">
        <v>1192</v>
      </c>
      <c r="D2951" s="48" t="s">
        <v>4068</v>
      </c>
      <c r="E2951" s="51">
        <v>2.02600000001429E14</v>
      </c>
      <c r="F2951" s="53" t="s">
        <v>333</v>
      </c>
      <c r="G2951" s="57">
        <f t="array" ref="G2951">IF(F2951&lt;&gt;"",INDEX(tb_MainDatabase[Barcode],MATCH(F2951,tb_MainDatabase[Link],0)),"")</f>
        <v>8857128012048</v>
      </c>
      <c r="H2951" s="62" t="str">
        <f t="array" ref="H2951">IF(F2951&lt;&gt;"",INDEX(tb_MainDatabase[Grand],MATCH(F2951,tb_MainDatabase[Link],0)),"")</f>
        <v>EDP</v>
      </c>
      <c r="I2951" s="62" t="str">
        <f t="array" ref="I2951">IF(F2951&lt;&gt;"",INDEX(tb_MainDatabase[Size],MATCH(F2951,tb_MainDatabase[Link],0)),"")</f>
        <v>30 ml.</v>
      </c>
      <c r="J2951" s="65">
        <v>1.0</v>
      </c>
      <c r="K2951" s="57">
        <f t="array" ref="K2951">IF(F2951&lt;&gt;"",INDEX(tb_MainDatabase[ราคา],MATCH(F2951,tb_MainDatabase[Link],0)),"")*J2951</f>
        <v>1290</v>
      </c>
      <c r="L2951" s="65">
        <v>100.0</v>
      </c>
      <c r="M2951" s="57">
        <f t="shared" si="2"/>
        <v>1190</v>
      </c>
      <c r="N2951" s="75">
        <f t="shared" si="10"/>
        <v>4760</v>
      </c>
      <c r="O2951" s="77" t="s">
        <v>133</v>
      </c>
      <c r="P2951" s="78">
        <v>46226.0</v>
      </c>
      <c r="Q2951" s="80">
        <v>0.6013888888888889</v>
      </c>
      <c r="R2951" s="84" t="str">
        <f t="shared" si="9"/>
        <v>1784791052701114411</v>
      </c>
      <c r="S2951" s="84"/>
      <c r="T2951" s="48" t="s">
        <v>61</v>
      </c>
    </row>
    <row r="2952" ht="22.5" customHeight="1">
      <c r="A2952" s="41" t="s">
        <v>34</v>
      </c>
      <c r="B2952" s="44">
        <v>46226.0</v>
      </c>
      <c r="C2952" s="46" t="s">
        <v>1192</v>
      </c>
      <c r="D2952" s="48" t="s">
        <v>4068</v>
      </c>
      <c r="E2952" s="51">
        <v>2.02600000001429E14</v>
      </c>
      <c r="F2952" s="53" t="s">
        <v>4069</v>
      </c>
      <c r="G2952" s="57">
        <f t="array" ref="G2952">IF(F2952&lt;&gt;"",INDEX(tb_MainDatabase[Barcode],MATCH(F2952,tb_MainDatabase[Link],0)),"")</f>
        <v>8857128012148</v>
      </c>
      <c r="H2952" s="62" t="str">
        <f t="array" ref="H2952">IF(F2952&lt;&gt;"",INDEX(tb_MainDatabase[Grand],MATCH(F2952,tb_MainDatabase[Link],0)),"")</f>
        <v>EDP</v>
      </c>
      <c r="I2952" s="62" t="str">
        <f t="array" ref="I2952">IF(F2952&lt;&gt;"",INDEX(tb_MainDatabase[Size],MATCH(F2952,tb_MainDatabase[Link],0)),"")</f>
        <v>30 ml.</v>
      </c>
      <c r="J2952" s="65">
        <v>1.0</v>
      </c>
      <c r="K2952" s="57">
        <f t="array" ref="K2952">IF(F2952&lt;&gt;"",INDEX(tb_MainDatabase[ราคา],MATCH(F2952,tb_MainDatabase[Link],0)),"")*J2952</f>
        <v>1290</v>
      </c>
      <c r="L2952" s="65">
        <v>100.0</v>
      </c>
      <c r="M2952" s="57">
        <f t="shared" si="2"/>
        <v>1190</v>
      </c>
      <c r="N2952" s="75">
        <f t="shared" si="10"/>
        <v>0</v>
      </c>
      <c r="O2952" s="77"/>
      <c r="P2952" s="107"/>
      <c r="Q2952" s="80"/>
      <c r="R2952" s="84">
        <f t="shared" si="9"/>
        <v>0</v>
      </c>
      <c r="S2952" s="84"/>
      <c r="T2952" s="84"/>
    </row>
    <row r="2953" ht="22.5" customHeight="1">
      <c r="A2953" s="41" t="s">
        <v>34</v>
      </c>
      <c r="B2953" s="44">
        <v>46226.0</v>
      </c>
      <c r="C2953" s="46" t="s">
        <v>1192</v>
      </c>
      <c r="D2953" s="48" t="s">
        <v>4068</v>
      </c>
      <c r="E2953" s="51">
        <v>2.02600000001429E14</v>
      </c>
      <c r="F2953" s="53" t="s">
        <v>206</v>
      </c>
      <c r="G2953" s="108">
        <f t="array" ref="G2953">IF(F2953&lt;&gt;"",INDEX(tb_MainDatabase[Barcode],MATCH(F2953,tb_MainDatabase[Link],0)),"")</f>
        <v>8857128012159</v>
      </c>
      <c r="H2953" s="62" t="str">
        <f t="array" ref="H2953">IF(F2953&lt;&gt;"",INDEX(tb_MainDatabase[Grand],MATCH(F2953,tb_MainDatabase[Link],0)),"")</f>
        <v>EDP</v>
      </c>
      <c r="I2953" s="62" t="str">
        <f t="array" ref="I2953">IF(F2953&lt;&gt;"",INDEX(tb_MainDatabase[Size],MATCH(F2953,tb_MainDatabase[Link],0)),"")</f>
        <v>30 ml.</v>
      </c>
      <c r="J2953" s="65">
        <v>1.0</v>
      </c>
      <c r="K2953" s="57">
        <f t="array" ref="K2953">IF(F2953&lt;&gt;"",INDEX(tb_MainDatabase[ราคา],MATCH(F2953,tb_MainDatabase[Link],0)),"")*J2953</f>
        <v>1290</v>
      </c>
      <c r="L2953" s="65">
        <v>100.0</v>
      </c>
      <c r="M2953" s="57">
        <f t="shared" si="2"/>
        <v>1190</v>
      </c>
      <c r="N2953" s="75">
        <f t="shared" si="10"/>
        <v>0</v>
      </c>
      <c r="O2953" s="77"/>
      <c r="P2953" s="107"/>
      <c r="Q2953" s="80"/>
      <c r="R2953" s="84">
        <f t="shared" si="9"/>
        <v>0</v>
      </c>
      <c r="S2953" s="84"/>
      <c r="T2953" s="84"/>
    </row>
    <row r="2954" ht="22.5" customHeight="1">
      <c r="A2954" s="41" t="s">
        <v>34</v>
      </c>
      <c r="B2954" s="44">
        <v>46226.0</v>
      </c>
      <c r="C2954" s="46" t="s">
        <v>1192</v>
      </c>
      <c r="D2954" s="48" t="s">
        <v>4068</v>
      </c>
      <c r="E2954" s="51">
        <v>2.02600000001429E14</v>
      </c>
      <c r="F2954" s="53" t="s">
        <v>266</v>
      </c>
      <c r="G2954" s="108">
        <f t="array" ref="G2954">IF(F2954&lt;&gt;"",INDEX(tb_MainDatabase[Barcode],MATCH(F2954,tb_MainDatabase[Link],0)),"")</f>
        <v>8857128012169</v>
      </c>
      <c r="H2954" s="62" t="str">
        <f t="array" ref="H2954">IF(F2954&lt;&gt;"",INDEX(tb_MainDatabase[Grand],MATCH(F2954,tb_MainDatabase[Link],0)),"")</f>
        <v>EDP</v>
      </c>
      <c r="I2954" s="62" t="str">
        <f t="array" ref="I2954">IF(F2954&lt;&gt;"",INDEX(tb_MainDatabase[Size],MATCH(F2954,tb_MainDatabase[Link],0)),"")</f>
        <v>30 ml.</v>
      </c>
      <c r="J2954" s="65">
        <v>1.0</v>
      </c>
      <c r="K2954" s="57">
        <f t="array" ref="K2954">IF(F2954&lt;&gt;"",INDEX(tb_MainDatabase[ราคา],MATCH(F2954,tb_MainDatabase[Link],0)),"")*J2954</f>
        <v>1290</v>
      </c>
      <c r="L2954" s="65">
        <v>100.0</v>
      </c>
      <c r="M2954" s="57">
        <f t="shared" si="2"/>
        <v>1190</v>
      </c>
      <c r="N2954" s="75">
        <f t="shared" si="10"/>
        <v>0</v>
      </c>
      <c r="O2954" s="77"/>
      <c r="P2954" s="107"/>
      <c r="Q2954" s="80"/>
      <c r="R2954" s="84">
        <f t="shared" si="9"/>
        <v>0</v>
      </c>
      <c r="S2954" s="84"/>
      <c r="T2954" s="84"/>
    </row>
    <row r="2955" ht="22.5" customHeight="1">
      <c r="A2955" s="41" t="s">
        <v>34</v>
      </c>
      <c r="B2955" s="44">
        <v>46226.0</v>
      </c>
      <c r="C2955" s="46" t="s">
        <v>1192</v>
      </c>
      <c r="D2955" s="48" t="s">
        <v>4068</v>
      </c>
      <c r="E2955" s="51">
        <v>2.02600000001429E14</v>
      </c>
      <c r="F2955" s="53" t="s">
        <v>3882</v>
      </c>
      <c r="G2955" s="108">
        <f t="array" ref="G2955">IF(F2955&lt;&gt;"",INDEX(tb_MainDatabase[Barcode],MATCH(F2955,tb_MainDatabase[Link],0)),"")</f>
        <v>8857128012164</v>
      </c>
      <c r="H2955" s="62" t="str">
        <f t="array" ref="H2955">IF(F2955&lt;&gt;"",INDEX(tb_MainDatabase[Grand],MATCH(F2955,tb_MainDatabase[Link],0)),"")</f>
        <v>EDP</v>
      </c>
      <c r="I2955" s="62" t="str">
        <f t="array" ref="I2955">IF(F2955&lt;&gt;"",INDEX(tb_MainDatabase[Size],MATCH(F2955,tb_MainDatabase[Link],0)),"")</f>
        <v>4 ml.</v>
      </c>
      <c r="J2955" s="65">
        <v>1.0</v>
      </c>
      <c r="K2955" s="57">
        <f t="array" ref="K2955">IF(F2955&lt;&gt;"",INDEX(tb_MainDatabase[ราคา],MATCH(F2955,tb_MainDatabase[Link],0)),"")*J2955</f>
        <v>179</v>
      </c>
      <c r="L2955" s="65">
        <v>179.0</v>
      </c>
      <c r="M2955" s="57">
        <f t="shared" si="2"/>
        <v>0</v>
      </c>
      <c r="N2955" s="75">
        <f t="shared" si="10"/>
        <v>0</v>
      </c>
      <c r="O2955" s="77"/>
      <c r="P2955" s="107"/>
      <c r="Q2955" s="80"/>
      <c r="R2955" s="84">
        <f t="shared" si="9"/>
        <v>0</v>
      </c>
      <c r="S2955" s="84"/>
      <c r="T2955" s="84"/>
    </row>
    <row r="2956" ht="22.5" customHeight="1">
      <c r="A2956" s="41" t="s">
        <v>34</v>
      </c>
      <c r="B2956" s="44">
        <v>46226.0</v>
      </c>
      <c r="C2956" s="46" t="s">
        <v>1192</v>
      </c>
      <c r="D2956" s="48" t="s">
        <v>4070</v>
      </c>
      <c r="E2956" s="51">
        <v>2.0260000000143E14</v>
      </c>
      <c r="F2956" s="53" t="s">
        <v>2506</v>
      </c>
      <c r="G2956" s="108">
        <f t="array" ref="G2956">IF(F2956&lt;&gt;"",INDEX(tb_MainDatabase[Barcode],MATCH(F2956,tb_MainDatabase[Link],0)),"")</f>
        <v>8857128011560</v>
      </c>
      <c r="H2956" s="62" t="str">
        <f t="array" ref="H2956">IF(F2956&lt;&gt;"",INDEX(tb_MainDatabase[Grand],MATCH(F2956,tb_MainDatabase[Link],0)),"")</f>
        <v>EDP</v>
      </c>
      <c r="I2956" s="62" t="str">
        <f t="array" ref="I2956">IF(F2956&lt;&gt;"",INDEX(tb_MainDatabase[Size],MATCH(F2956,tb_MainDatabase[Link],0)),"")</f>
        <v>50 ml.</v>
      </c>
      <c r="J2956" s="65">
        <v>1.0</v>
      </c>
      <c r="K2956" s="57">
        <f t="array" ref="K2956">IF(F2956&lt;&gt;"",INDEX(tb_MainDatabase[ราคา],MATCH(F2956,tb_MainDatabase[Link],0)),"")*J2956</f>
        <v>1890</v>
      </c>
      <c r="L2956" s="65">
        <v>200.0</v>
      </c>
      <c r="M2956" s="57">
        <f t="shared" si="2"/>
        <v>1690</v>
      </c>
      <c r="N2956" s="75">
        <f t="shared" si="10"/>
        <v>1690</v>
      </c>
      <c r="O2956" s="77" t="s">
        <v>133</v>
      </c>
      <c r="P2956" s="78">
        <v>46226.0</v>
      </c>
      <c r="Q2956" s="80">
        <v>0.6111111111111112</v>
      </c>
      <c r="R2956" s="84" t="str">
        <f t="shared" si="9"/>
        <v>1784792407684422973</v>
      </c>
      <c r="S2956" s="84"/>
      <c r="T2956" s="48" t="s">
        <v>67</v>
      </c>
    </row>
    <row r="2957" ht="22.5" customHeight="1">
      <c r="A2957" s="41" t="s">
        <v>34</v>
      </c>
      <c r="B2957" s="44">
        <v>46226.0</v>
      </c>
      <c r="C2957" s="46" t="s">
        <v>1192</v>
      </c>
      <c r="D2957" s="48" t="s">
        <v>4071</v>
      </c>
      <c r="E2957" s="51">
        <v>2.02600000001431E14</v>
      </c>
      <c r="F2957" s="53" t="s">
        <v>120</v>
      </c>
      <c r="G2957" s="108">
        <f t="array" ref="G2957">IF(F2957&lt;&gt;"",INDEX(tb_MainDatabase[Barcode],MATCH(F2957,tb_MainDatabase[Link],0)),"")</f>
        <v>8857128012160</v>
      </c>
      <c r="H2957" s="62" t="str">
        <f t="array" ref="H2957">IF(F2957&lt;&gt;"",INDEX(tb_MainDatabase[Grand],MATCH(F2957,tb_MainDatabase[Link],0)),"")</f>
        <v>EDP</v>
      </c>
      <c r="I2957" s="62" t="str">
        <f t="array" ref="I2957">IF(F2957&lt;&gt;"",INDEX(tb_MainDatabase[Size],MATCH(F2957,tb_MainDatabase[Link],0)),"")</f>
        <v>10 ml.</v>
      </c>
      <c r="J2957" s="65">
        <v>1.0</v>
      </c>
      <c r="K2957" s="57">
        <f t="array" ref="K2957">IF(F2957&lt;&gt;"",INDEX(tb_MainDatabase[ราคา],MATCH(F2957,tb_MainDatabase[Link],0)),"")*J2957</f>
        <v>450</v>
      </c>
      <c r="L2957" s="65">
        <v>50.0</v>
      </c>
      <c r="M2957" s="57">
        <f t="shared" si="2"/>
        <v>400</v>
      </c>
      <c r="N2957" s="75">
        <f t="shared" si="10"/>
        <v>400</v>
      </c>
      <c r="O2957" s="77" t="s">
        <v>1040</v>
      </c>
      <c r="P2957" s="78">
        <v>46226.0</v>
      </c>
      <c r="Q2957" s="80">
        <v>0.7298611111111111</v>
      </c>
      <c r="R2957" s="84" t="str">
        <f t="shared" si="9"/>
        <v>1784802663682478684</v>
      </c>
      <c r="S2957" s="84"/>
      <c r="T2957" s="48" t="s">
        <v>67</v>
      </c>
    </row>
    <row r="2958" ht="22.5" customHeight="1">
      <c r="A2958" s="41" t="s">
        <v>34</v>
      </c>
      <c r="B2958" s="44">
        <v>46226.0</v>
      </c>
      <c r="C2958" s="46" t="s">
        <v>1192</v>
      </c>
      <c r="D2958" s="48" t="s">
        <v>4072</v>
      </c>
      <c r="E2958" s="51">
        <v>2.02600000001432E14</v>
      </c>
      <c r="F2958" s="53" t="s">
        <v>210</v>
      </c>
      <c r="G2958" s="57">
        <f t="array" ref="G2958">IF(F2958&lt;&gt;"",INDEX(tb_MainDatabase[Barcode],MATCH(F2958,tb_MainDatabase[Link],0)),"")</f>
        <v>8857128012101</v>
      </c>
      <c r="H2958" s="62" t="str">
        <f t="array" ref="H2958">IF(F2958&lt;&gt;"",INDEX(tb_MainDatabase[Grand],MATCH(F2958,tb_MainDatabase[Link],0)),"")</f>
        <v>EDP+</v>
      </c>
      <c r="I2958" s="62" t="str">
        <f t="array" ref="I2958">IF(F2958&lt;&gt;"",INDEX(tb_MainDatabase[Size],MATCH(F2958,tb_MainDatabase[Link],0)),"")</f>
        <v>10 ml.</v>
      </c>
      <c r="J2958" s="65">
        <v>1.0</v>
      </c>
      <c r="K2958" s="57">
        <f t="array" ref="K2958">IF(F2958&lt;&gt;"",INDEX(tb_MainDatabase[ราคา],MATCH(F2958,tb_MainDatabase[Link],0)),"")*J2958</f>
        <v>650</v>
      </c>
      <c r="L2958" s="65">
        <v>50.0</v>
      </c>
      <c r="M2958" s="57">
        <f t="shared" si="2"/>
        <v>600</v>
      </c>
      <c r="N2958" s="75">
        <f t="shared" si="10"/>
        <v>600</v>
      </c>
      <c r="O2958" s="77" t="s">
        <v>370</v>
      </c>
      <c r="P2958" s="78">
        <v>46226.0</v>
      </c>
      <c r="Q2958" s="80">
        <v>0.7416666666666667</v>
      </c>
      <c r="R2958" s="84" t="str">
        <f t="shared" si="9"/>
        <v>1784803702697709443</v>
      </c>
      <c r="S2958" s="84"/>
      <c r="T2958" s="48" t="s">
        <v>67</v>
      </c>
    </row>
    <row r="2959" ht="22.5" customHeight="1">
      <c r="A2959" s="41" t="s">
        <v>34</v>
      </c>
      <c r="B2959" s="44">
        <v>46226.0</v>
      </c>
      <c r="C2959" s="46" t="s">
        <v>1192</v>
      </c>
      <c r="D2959" s="48" t="s">
        <v>4073</v>
      </c>
      <c r="E2959" s="51">
        <v>2.02600000001433E14</v>
      </c>
      <c r="F2959" s="53" t="s">
        <v>81</v>
      </c>
      <c r="G2959" s="57">
        <f t="array" ref="G2959">IF(F2959&lt;&gt;"",INDEX(tb_MainDatabase[Barcode],MATCH(F2959,tb_MainDatabase[Link],0)),"")</f>
        <v>8857128011119</v>
      </c>
      <c r="H2959" s="62" t="str">
        <f t="array" ref="H2959">IF(F2959&lt;&gt;"",INDEX(tb_MainDatabase[Grand],MATCH(F2959,tb_MainDatabase[Link],0)),"")</f>
        <v>EDP</v>
      </c>
      <c r="I2959" s="62" t="str">
        <f t="array" ref="I2959">IF(F2959&lt;&gt;"",INDEX(tb_MainDatabase[Size],MATCH(F2959,tb_MainDatabase[Link],0)),"")</f>
        <v>50 ml.</v>
      </c>
      <c r="J2959" s="65">
        <v>1.0</v>
      </c>
      <c r="K2959" s="57">
        <f t="array" ref="K2959">IF(F2959&lt;&gt;"",INDEX(tb_MainDatabase[ราคา],MATCH(F2959,tb_MainDatabase[Link],0)),"")*J2959</f>
        <v>1890</v>
      </c>
      <c r="L2959" s="65">
        <v>284.5</v>
      </c>
      <c r="M2959" s="57">
        <f t="shared" si="2"/>
        <v>1605.5</v>
      </c>
      <c r="N2959" s="75">
        <f t="shared" si="10"/>
        <v>3211</v>
      </c>
      <c r="O2959" s="77" t="s">
        <v>1040</v>
      </c>
      <c r="P2959" s="78">
        <v>46226.0</v>
      </c>
      <c r="Q2959" s="80">
        <v>0.7534722222222222</v>
      </c>
      <c r="R2959" s="84" t="str">
        <f t="shared" si="9"/>
        <v>1784804524559357386</v>
      </c>
      <c r="S2959" s="84"/>
      <c r="T2959" s="48" t="s">
        <v>67</v>
      </c>
    </row>
    <row r="2960" ht="22.5" customHeight="1">
      <c r="A2960" s="41" t="s">
        <v>34</v>
      </c>
      <c r="B2960" s="44">
        <v>46226.0</v>
      </c>
      <c r="C2960" s="46" t="s">
        <v>1192</v>
      </c>
      <c r="D2960" s="48" t="s">
        <v>4073</v>
      </c>
      <c r="E2960" s="51">
        <v>2.02600000001433E14</v>
      </c>
      <c r="F2960" s="53" t="s">
        <v>132</v>
      </c>
      <c r="G2960" s="108">
        <f t="array" ref="G2960">IF(F2960&lt;&gt;"",INDEX(tb_MainDatabase[Barcode],MATCH(F2960,tb_MainDatabase[Link],0)),"")</f>
        <v>8857128011621</v>
      </c>
      <c r="H2960" s="62" t="str">
        <f t="array" ref="H2960">IF(F2960&lt;&gt;"",INDEX(tb_MainDatabase[Grand],MATCH(F2960,tb_MainDatabase[Link],0)),"")</f>
        <v>EDP</v>
      </c>
      <c r="I2960" s="62" t="str">
        <f t="array" ref="I2960">IF(F2960&lt;&gt;"",INDEX(tb_MainDatabase[Size],MATCH(F2960,tb_MainDatabase[Link],0)),"")</f>
        <v>50 ml.</v>
      </c>
      <c r="J2960" s="65">
        <v>1.0</v>
      </c>
      <c r="K2960" s="57">
        <f t="array" ref="K2960">IF(F2960&lt;&gt;"",INDEX(tb_MainDatabase[ราคา],MATCH(F2960,tb_MainDatabase[Link],0)),"")*J2960</f>
        <v>1890</v>
      </c>
      <c r="L2960" s="65">
        <v>284.5</v>
      </c>
      <c r="M2960" s="57">
        <f t="shared" si="2"/>
        <v>1605.5</v>
      </c>
      <c r="N2960" s="75">
        <f t="shared" si="10"/>
        <v>0</v>
      </c>
      <c r="O2960" s="77"/>
      <c r="P2960" s="107"/>
      <c r="Q2960" s="80"/>
      <c r="R2960" s="84">
        <f t="shared" si="9"/>
        <v>0</v>
      </c>
      <c r="S2960" s="84"/>
      <c r="T2960" s="84"/>
    </row>
    <row r="2961" ht="22.5" customHeight="1">
      <c r="A2961" s="41" t="s">
        <v>34</v>
      </c>
      <c r="B2961" s="44">
        <v>46226.0</v>
      </c>
      <c r="C2961" s="46" t="s">
        <v>1192</v>
      </c>
      <c r="D2961" s="48" t="s">
        <v>4074</v>
      </c>
      <c r="E2961" s="51">
        <v>2.02600000001434E14</v>
      </c>
      <c r="F2961" s="53" t="s">
        <v>4075</v>
      </c>
      <c r="G2961" s="57">
        <f t="array" ref="G2961">IF(F2961&lt;&gt;"",INDEX(tb_MainDatabase[Barcode],MATCH(F2961,tb_MainDatabase[Link],0)),"")</f>
        <v>8857128011249</v>
      </c>
      <c r="H2961" s="62" t="str">
        <f t="array" ref="H2961">IF(F2961&lt;&gt;"",INDEX(tb_MainDatabase[Grand],MATCH(F2961,tb_MainDatabase[Link],0)),"")</f>
        <v>EDP</v>
      </c>
      <c r="I2961" s="62" t="str">
        <f t="array" ref="I2961">IF(F2961&lt;&gt;"",INDEX(tb_MainDatabase[Size],MATCH(F2961,tb_MainDatabase[Link],0)),"")</f>
        <v>50 ml.</v>
      </c>
      <c r="J2961" s="65">
        <v>1.0</v>
      </c>
      <c r="K2961" s="57">
        <f t="array" ref="K2961">IF(F2961&lt;&gt;"",INDEX(tb_MainDatabase[ราคา],MATCH(F2961,tb_MainDatabase[Link],0)),"")*J2961</f>
        <v>1890</v>
      </c>
      <c r="L2961" s="65">
        <v>200.0</v>
      </c>
      <c r="M2961" s="57">
        <f t="shared" si="2"/>
        <v>1690</v>
      </c>
      <c r="N2961" s="75">
        <f t="shared" si="10"/>
        <v>1690</v>
      </c>
      <c r="O2961" s="77" t="s">
        <v>370</v>
      </c>
      <c r="P2961" s="78">
        <v>46226.0</v>
      </c>
      <c r="Q2961" s="80">
        <v>0.7708333333333334</v>
      </c>
      <c r="R2961" s="84" t="str">
        <f t="shared" si="9"/>
        <v>1784806196496218565</v>
      </c>
      <c r="S2961" s="84"/>
      <c r="T2961" s="48" t="s">
        <v>67</v>
      </c>
    </row>
    <row r="2962" ht="22.5" customHeight="1">
      <c r="A2962" s="41" t="s">
        <v>34</v>
      </c>
      <c r="B2962" s="44">
        <v>46226.0</v>
      </c>
      <c r="C2962" s="46" t="s">
        <v>1192</v>
      </c>
      <c r="D2962" s="48" t="s">
        <v>4076</v>
      </c>
      <c r="E2962" s="51">
        <v>2.02600000001435E14</v>
      </c>
      <c r="F2962" s="53" t="s">
        <v>1509</v>
      </c>
      <c r="G2962" s="57">
        <f t="array" ref="G2962">IF(F2962&lt;&gt;"",INDEX(tb_MainDatabase[Barcode],MATCH(F2962,tb_MainDatabase[Link],0)),"")</f>
        <v>8857128012140</v>
      </c>
      <c r="H2962" s="62" t="str">
        <f t="array" ref="H2962">IF(F2962&lt;&gt;"",INDEX(tb_MainDatabase[Grand],MATCH(F2962,tb_MainDatabase[Link],0)),"")</f>
        <v>EDP</v>
      </c>
      <c r="I2962" s="62" t="str">
        <f t="array" ref="I2962">IF(F2962&lt;&gt;"",INDEX(tb_MainDatabase[Size],MATCH(F2962,tb_MainDatabase[Link],0)),"")</f>
        <v>50 ml.</v>
      </c>
      <c r="J2962" s="65">
        <v>1.0</v>
      </c>
      <c r="K2962" s="57">
        <f t="array" ref="K2962">IF(F2962&lt;&gt;"",INDEX(tb_MainDatabase[ราคา],MATCH(F2962,tb_MainDatabase[Link],0)),"")*J2962</f>
        <v>1890</v>
      </c>
      <c r="L2962" s="65">
        <v>200.0</v>
      </c>
      <c r="M2962" s="57">
        <f t="shared" si="2"/>
        <v>1690</v>
      </c>
      <c r="N2962" s="75">
        <f t="shared" si="10"/>
        <v>1690</v>
      </c>
      <c r="O2962" s="77" t="s">
        <v>370</v>
      </c>
      <c r="P2962" s="78">
        <v>46226.0</v>
      </c>
      <c r="Q2962" s="80">
        <v>0.7861111111111111</v>
      </c>
      <c r="R2962" s="84" t="str">
        <f t="shared" si="9"/>
        <v>1784807534334189873</v>
      </c>
      <c r="S2962" s="84"/>
      <c r="T2962" s="48" t="s">
        <v>67</v>
      </c>
    </row>
    <row r="2963" ht="22.5" customHeight="1">
      <c r="A2963" s="41" t="s">
        <v>34</v>
      </c>
      <c r="B2963" s="44">
        <v>46226.0</v>
      </c>
      <c r="C2963" s="46" t="s">
        <v>1192</v>
      </c>
      <c r="D2963" s="48" t="s">
        <v>4077</v>
      </c>
      <c r="E2963" s="51">
        <v>2.02600000001436E14</v>
      </c>
      <c r="F2963" s="53" t="s">
        <v>1092</v>
      </c>
      <c r="G2963" s="57">
        <f t="array" ref="G2963">IF(F2963&lt;&gt;"",INDEX(tb_MainDatabase[Barcode],MATCH(F2963,tb_MainDatabase[Link],0)),"")</f>
        <v>8857128012077</v>
      </c>
      <c r="H2963" s="62" t="str">
        <f t="array" ref="H2963">IF(F2963&lt;&gt;"",INDEX(tb_MainDatabase[Grand],MATCH(F2963,tb_MainDatabase[Link],0)),"")</f>
        <v>EDP</v>
      </c>
      <c r="I2963" s="62" t="str">
        <f t="array" ref="I2963">IF(F2963&lt;&gt;"",INDEX(tb_MainDatabase[Size],MATCH(F2963,tb_MainDatabase[Link],0)),"")</f>
        <v>10 ml.</v>
      </c>
      <c r="J2963" s="65">
        <v>1.0</v>
      </c>
      <c r="K2963" s="57">
        <f t="array" ref="K2963">IF(F2963&lt;&gt;"",INDEX(tb_MainDatabase[ราคา],MATCH(F2963,tb_MainDatabase[Link],0)),"")*J2963</f>
        <v>450</v>
      </c>
      <c r="L2963" s="65">
        <v>50.0</v>
      </c>
      <c r="M2963" s="57">
        <f t="shared" si="2"/>
        <v>400</v>
      </c>
      <c r="N2963" s="75">
        <f t="shared" si="10"/>
        <v>800</v>
      </c>
      <c r="O2963" s="77" t="s">
        <v>1040</v>
      </c>
      <c r="P2963" s="78">
        <v>46226.0</v>
      </c>
      <c r="Q2963" s="80">
        <v>0.7951388888888888</v>
      </c>
      <c r="R2963" s="84" t="str">
        <f t="shared" si="9"/>
        <v>1784808244087256605</v>
      </c>
      <c r="S2963" s="84"/>
      <c r="T2963" s="48" t="s">
        <v>67</v>
      </c>
    </row>
    <row r="2964" ht="22.5" customHeight="1">
      <c r="A2964" s="41" t="s">
        <v>34</v>
      </c>
      <c r="B2964" s="44">
        <v>46226.0</v>
      </c>
      <c r="C2964" s="46" t="s">
        <v>1192</v>
      </c>
      <c r="D2964" s="48" t="s">
        <v>4077</v>
      </c>
      <c r="E2964" s="51">
        <v>2.02600000001436E14</v>
      </c>
      <c r="F2964" s="53" t="s">
        <v>146</v>
      </c>
      <c r="G2964" s="57">
        <f t="array" ref="G2964">IF(F2964&lt;&gt;"",INDEX(tb_MainDatabase[Barcode],MATCH(F2964,tb_MainDatabase[Link],0)),"")</f>
        <v>8857128012026</v>
      </c>
      <c r="H2964" s="62" t="str">
        <f t="array" ref="H2964">IF(F2964&lt;&gt;"",INDEX(tb_MainDatabase[Grand],MATCH(F2964,tb_MainDatabase[Link],0)),"")</f>
        <v>EDP</v>
      </c>
      <c r="I2964" s="62" t="str">
        <f t="array" ref="I2964">IF(F2964&lt;&gt;"",INDEX(tb_MainDatabase[Size],MATCH(F2964,tb_MainDatabase[Link],0)),"")</f>
        <v>10 ml.</v>
      </c>
      <c r="J2964" s="65">
        <v>1.0</v>
      </c>
      <c r="K2964" s="57">
        <f t="array" ref="K2964">IF(F2964&lt;&gt;"",INDEX(tb_MainDatabase[ราคา],MATCH(F2964,tb_MainDatabase[Link],0)),"")*J2964</f>
        <v>450</v>
      </c>
      <c r="L2964" s="65">
        <v>50.0</v>
      </c>
      <c r="M2964" s="57">
        <f t="shared" si="2"/>
        <v>400</v>
      </c>
      <c r="N2964" s="75">
        <f t="shared" si="10"/>
        <v>0</v>
      </c>
      <c r="O2964" s="77"/>
      <c r="P2964" s="107"/>
      <c r="Q2964" s="80"/>
      <c r="R2964" s="84">
        <f t="shared" si="9"/>
        <v>0</v>
      </c>
      <c r="S2964" s="84"/>
      <c r="T2964" s="84"/>
    </row>
    <row r="2965" ht="22.5" customHeight="1">
      <c r="A2965" s="41" t="s">
        <v>34</v>
      </c>
      <c r="B2965" s="44">
        <v>46226.0</v>
      </c>
      <c r="C2965" s="46" t="s">
        <v>1192</v>
      </c>
      <c r="D2965" s="48" t="s">
        <v>4078</v>
      </c>
      <c r="E2965" s="51">
        <v>2.02600000001437E14</v>
      </c>
      <c r="F2965" s="53" t="s">
        <v>269</v>
      </c>
      <c r="G2965" s="57">
        <f t="array" ref="G2965">IF(F2965&lt;&gt;"",INDEX(tb_MainDatabase[Barcode],MATCH(F2965,tb_MainDatabase[Link],0)),"")</f>
        <v>8857128012060</v>
      </c>
      <c r="H2965" s="62" t="str">
        <f t="array" ref="H2965">IF(F2965&lt;&gt;"",INDEX(tb_MainDatabase[Grand],MATCH(F2965,tb_MainDatabase[Link],0)),"")</f>
        <v>EDP</v>
      </c>
      <c r="I2965" s="62" t="str">
        <f t="array" ref="I2965">IF(F2965&lt;&gt;"",INDEX(tb_MainDatabase[Size],MATCH(F2965,tb_MainDatabase[Link],0)),"")</f>
        <v>10 ml.</v>
      </c>
      <c r="J2965" s="65">
        <v>1.0</v>
      </c>
      <c r="K2965" s="57">
        <f t="array" ref="K2965">IF(F2965&lt;&gt;"",INDEX(tb_MainDatabase[ราคา],MATCH(F2965,tb_MainDatabase[Link],0)),"")*J2965</f>
        <v>450</v>
      </c>
      <c r="L2965" s="65">
        <v>50.0</v>
      </c>
      <c r="M2965" s="57">
        <f t="shared" si="2"/>
        <v>400</v>
      </c>
      <c r="N2965" s="75">
        <f t="shared" si="10"/>
        <v>400</v>
      </c>
      <c r="O2965" s="77" t="s">
        <v>133</v>
      </c>
      <c r="P2965" s="78">
        <v>46226.0</v>
      </c>
      <c r="Q2965" s="80">
        <v>0.9</v>
      </c>
      <c r="R2965" s="84" t="str">
        <f t="shared" si="9"/>
        <v>1784817354058677974</v>
      </c>
      <c r="S2965" s="84"/>
      <c r="T2965" s="48" t="s">
        <v>67</v>
      </c>
    </row>
    <row r="2966" ht="22.5" customHeight="1">
      <c r="A2966" s="41" t="s">
        <v>34</v>
      </c>
      <c r="B2966" s="44">
        <v>46227.0</v>
      </c>
      <c r="C2966" s="46" t="s">
        <v>1192</v>
      </c>
      <c r="D2966" s="48" t="s">
        <v>4079</v>
      </c>
      <c r="E2966" s="51">
        <v>2.02600000001438E14</v>
      </c>
      <c r="F2966" s="53" t="s">
        <v>141</v>
      </c>
      <c r="G2966" s="57">
        <f t="array" ref="G2966">IF(F2966&lt;&gt;"",INDEX(tb_MainDatabase[Barcode],MATCH(F2966,tb_MainDatabase[Link],0)),"")</f>
        <v>8857128012037</v>
      </c>
      <c r="H2966" s="62" t="str">
        <f t="array" ref="H2966">IF(F2966&lt;&gt;"",INDEX(tb_MainDatabase[Grand],MATCH(F2966,tb_MainDatabase[Link],0)),"")</f>
        <v>EDP</v>
      </c>
      <c r="I2966" s="62" t="str">
        <f t="array" ref="I2966">IF(F2966&lt;&gt;"",INDEX(tb_MainDatabase[Size],MATCH(F2966,tb_MainDatabase[Link],0)),"")</f>
        <v>10 ml.</v>
      </c>
      <c r="J2966" s="65">
        <v>1.0</v>
      </c>
      <c r="K2966" s="57">
        <f t="array" ref="K2966">IF(F2966&lt;&gt;"",INDEX(tb_MainDatabase[ราคา],MATCH(F2966,tb_MainDatabase[Link],0)),"")*J2966</f>
        <v>450</v>
      </c>
      <c r="L2966" s="65">
        <v>50.0</v>
      </c>
      <c r="M2966" s="57">
        <f t="shared" si="2"/>
        <v>400</v>
      </c>
      <c r="N2966" s="75">
        <f t="shared" si="10"/>
        <v>400</v>
      </c>
      <c r="O2966" s="77" t="s">
        <v>133</v>
      </c>
      <c r="P2966" s="78">
        <v>46227.0</v>
      </c>
      <c r="Q2966" s="80">
        <v>0.47430555555555554</v>
      </c>
      <c r="R2966" s="84" t="str">
        <f t="shared" si="9"/>
        <v>1784866981378426562</v>
      </c>
      <c r="S2966" s="84"/>
      <c r="T2966" s="48" t="s">
        <v>67</v>
      </c>
    </row>
    <row r="2967" ht="22.5" customHeight="1">
      <c r="A2967" s="41" t="s">
        <v>34</v>
      </c>
      <c r="B2967" s="44">
        <v>46227.0</v>
      </c>
      <c r="C2967" s="46" t="s">
        <v>1192</v>
      </c>
      <c r="D2967" s="48" t="s">
        <v>4080</v>
      </c>
      <c r="E2967" s="51">
        <v>2.02600000001439E14</v>
      </c>
      <c r="F2967" s="53" t="s">
        <v>64</v>
      </c>
      <c r="G2967" s="57">
        <f t="array" ref="G2967">IF(F2967&lt;&gt;"",INDEX(tb_MainDatabase[Barcode],MATCH(F2967,tb_MainDatabase[Link],0)),"")</f>
        <v>8857128011836</v>
      </c>
      <c r="H2967" s="62" t="str">
        <f t="array" ref="H2967">IF(F2967&lt;&gt;"",INDEX(tb_MainDatabase[Grand],MATCH(F2967,tb_MainDatabase[Link],0)),"")</f>
        <v>EDP</v>
      </c>
      <c r="I2967" s="62" t="str">
        <f t="array" ref="I2967">IF(F2967&lt;&gt;"",INDEX(tb_MainDatabase[Size],MATCH(F2967,tb_MainDatabase[Link],0)),"")</f>
        <v>30 ml.</v>
      </c>
      <c r="J2967" s="65">
        <v>1.0</v>
      </c>
      <c r="K2967" s="57">
        <f t="array" ref="K2967">IF(F2967&lt;&gt;"",INDEX(tb_MainDatabase[ราคา],MATCH(F2967,tb_MainDatabase[Link],0)),"")*J2967</f>
        <v>1290</v>
      </c>
      <c r="L2967" s="65">
        <v>100.0</v>
      </c>
      <c r="M2967" s="57">
        <f t="shared" si="2"/>
        <v>1190</v>
      </c>
      <c r="N2967" s="75">
        <f t="shared" si="10"/>
        <v>3570</v>
      </c>
      <c r="O2967" s="77" t="s">
        <v>370</v>
      </c>
      <c r="P2967" s="78">
        <v>46227.0</v>
      </c>
      <c r="Q2967" s="80">
        <v>0.50625</v>
      </c>
      <c r="R2967" s="84" t="str">
        <f t="shared" si="9"/>
        <v>1784869738753534745</v>
      </c>
      <c r="S2967" s="84"/>
      <c r="T2967" s="48" t="s">
        <v>67</v>
      </c>
    </row>
    <row r="2968" ht="22.5" customHeight="1">
      <c r="A2968" s="41" t="s">
        <v>34</v>
      </c>
      <c r="B2968" s="44">
        <v>46227.0</v>
      </c>
      <c r="C2968" s="46" t="s">
        <v>1192</v>
      </c>
      <c r="D2968" s="48" t="s">
        <v>4080</v>
      </c>
      <c r="E2968" s="51">
        <v>2.02600000001439E14</v>
      </c>
      <c r="F2968" s="53" t="s">
        <v>114</v>
      </c>
      <c r="G2968" s="108">
        <f t="array" ref="G2968">IF(F2968&lt;&gt;"",INDEX(tb_MainDatabase[Barcode],MATCH(F2968,tb_MainDatabase[Link],0)),"")</f>
        <v>8857128012156</v>
      </c>
      <c r="H2968" s="62" t="str">
        <f t="array" ref="H2968">IF(F2968&lt;&gt;"",INDEX(tb_MainDatabase[Grand],MATCH(F2968,tb_MainDatabase[Link],0)),"")</f>
        <v>EDP</v>
      </c>
      <c r="I2968" s="62" t="str">
        <f t="array" ref="I2968">IF(F2968&lt;&gt;"",INDEX(tb_MainDatabase[Size],MATCH(F2968,tb_MainDatabase[Link],0)),"")</f>
        <v>30 ml.</v>
      </c>
      <c r="J2968" s="65">
        <v>1.0</v>
      </c>
      <c r="K2968" s="57">
        <f t="array" ref="K2968">IF(F2968&lt;&gt;"",INDEX(tb_MainDatabase[ราคา],MATCH(F2968,tb_MainDatabase[Link],0)),"")*J2968</f>
        <v>1290</v>
      </c>
      <c r="L2968" s="65">
        <v>100.0</v>
      </c>
      <c r="M2968" s="57">
        <f t="shared" si="2"/>
        <v>1190</v>
      </c>
      <c r="N2968" s="75">
        <f t="shared" si="10"/>
        <v>0</v>
      </c>
      <c r="O2968" s="77"/>
      <c r="P2968" s="107"/>
      <c r="Q2968" s="80"/>
      <c r="R2968" s="84">
        <f t="shared" si="9"/>
        <v>0</v>
      </c>
      <c r="S2968" s="84"/>
      <c r="T2968" s="84"/>
    </row>
    <row r="2969" ht="22.5" customHeight="1">
      <c r="A2969" s="41" t="s">
        <v>34</v>
      </c>
      <c r="B2969" s="44">
        <v>46227.0</v>
      </c>
      <c r="C2969" s="46" t="s">
        <v>1192</v>
      </c>
      <c r="D2969" s="48" t="s">
        <v>4080</v>
      </c>
      <c r="E2969" s="51">
        <v>2.02600000001439E14</v>
      </c>
      <c r="F2969" s="53" t="s">
        <v>69</v>
      </c>
      <c r="G2969" s="57">
        <f t="array" ref="G2969">IF(F2969&lt;&gt;"",INDEX(tb_MainDatabase[Barcode],MATCH(F2969,tb_MainDatabase[Link],0)),"")</f>
        <v>8857128012022</v>
      </c>
      <c r="H2969" s="62" t="str">
        <f t="array" ref="H2969">IF(F2969&lt;&gt;"",INDEX(tb_MainDatabase[Grand],MATCH(F2969,tb_MainDatabase[Link],0)),"")</f>
        <v>EDP</v>
      </c>
      <c r="I2969" s="62" t="str">
        <f t="array" ref="I2969">IF(F2969&lt;&gt;"",INDEX(tb_MainDatabase[Size],MATCH(F2969,tb_MainDatabase[Link],0)),"")</f>
        <v>30 ml.</v>
      </c>
      <c r="J2969" s="65">
        <v>1.0</v>
      </c>
      <c r="K2969" s="57">
        <f t="array" ref="K2969">IF(F2969&lt;&gt;"",INDEX(tb_MainDatabase[ราคา],MATCH(F2969,tb_MainDatabase[Link],0)),"")*J2969</f>
        <v>1290</v>
      </c>
      <c r="L2969" s="65">
        <v>100.0</v>
      </c>
      <c r="M2969" s="57">
        <f t="shared" si="2"/>
        <v>1190</v>
      </c>
      <c r="N2969" s="75">
        <f t="shared" si="10"/>
        <v>0</v>
      </c>
      <c r="O2969" s="77"/>
      <c r="P2969" s="107"/>
      <c r="Q2969" s="80"/>
      <c r="R2969" s="84">
        <f t="shared" si="9"/>
        <v>0</v>
      </c>
      <c r="S2969" s="84"/>
      <c r="T2969" s="84"/>
    </row>
    <row r="2970" ht="22.5" customHeight="1">
      <c r="A2970" s="41" t="s">
        <v>34</v>
      </c>
      <c r="B2970" s="44">
        <v>46227.0</v>
      </c>
      <c r="C2970" s="46" t="s">
        <v>1192</v>
      </c>
      <c r="D2970" s="48" t="s">
        <v>4081</v>
      </c>
      <c r="E2970" s="51">
        <v>2.0260000000144E14</v>
      </c>
      <c r="F2970" s="53" t="s">
        <v>206</v>
      </c>
      <c r="G2970" s="108">
        <f t="array" ref="G2970">IF(F2970&lt;&gt;"",INDEX(tb_MainDatabase[Barcode],MATCH(F2970,tb_MainDatabase[Link],0)),"")</f>
        <v>8857128012159</v>
      </c>
      <c r="H2970" s="62" t="str">
        <f t="array" ref="H2970">IF(F2970&lt;&gt;"",INDEX(tb_MainDatabase[Grand],MATCH(F2970,tb_MainDatabase[Link],0)),"")</f>
        <v>EDP</v>
      </c>
      <c r="I2970" s="62" t="str">
        <f t="array" ref="I2970">IF(F2970&lt;&gt;"",INDEX(tb_MainDatabase[Size],MATCH(F2970,tb_MainDatabase[Link],0)),"")</f>
        <v>30 ml.</v>
      </c>
      <c r="J2970" s="65">
        <v>1.0</v>
      </c>
      <c r="K2970" s="57">
        <f t="array" ref="K2970">IF(F2970&lt;&gt;"",INDEX(tb_MainDatabase[ราคา],MATCH(F2970,tb_MainDatabase[Link],0)),"")*J2970</f>
        <v>1290</v>
      </c>
      <c r="L2970" s="65">
        <v>100.0</v>
      </c>
      <c r="M2970" s="57">
        <f t="shared" si="2"/>
        <v>1190</v>
      </c>
      <c r="N2970" s="75">
        <f t="shared" si="10"/>
        <v>1190</v>
      </c>
      <c r="O2970" s="77" t="s">
        <v>1040</v>
      </c>
      <c r="P2970" s="78">
        <v>46227.0</v>
      </c>
      <c r="Q2970" s="80">
        <v>0.5881944444444445</v>
      </c>
      <c r="R2970" s="84" t="str">
        <f t="shared" si="9"/>
        <v>1784876835921379259</v>
      </c>
      <c r="S2970" s="84"/>
      <c r="T2970" s="48" t="s">
        <v>67</v>
      </c>
    </row>
    <row r="2971" ht="22.5" customHeight="1">
      <c r="A2971" s="41" t="s">
        <v>34</v>
      </c>
      <c r="B2971" s="44">
        <v>46227.0</v>
      </c>
      <c r="C2971" s="46" t="s">
        <v>1192</v>
      </c>
      <c r="D2971" s="48" t="s">
        <v>4082</v>
      </c>
      <c r="E2971" s="51">
        <v>2.02600000001441E14</v>
      </c>
      <c r="F2971" s="53" t="s">
        <v>2910</v>
      </c>
      <c r="G2971" s="57">
        <f t="array" ref="G2971">IF(F2971&lt;&gt;"",INDEX(tb_MainDatabase[Barcode],MATCH(F2971,tb_MainDatabase[Link],0)),"")</f>
        <v>8857128011898</v>
      </c>
      <c r="H2971" s="62" t="str">
        <f t="array" ref="H2971">IF(F2971&lt;&gt;"",INDEX(tb_MainDatabase[Grand],MATCH(F2971,tb_MainDatabase[Link],0)),"")</f>
        <v>EDP</v>
      </c>
      <c r="I2971" s="62" t="str">
        <f t="array" ref="I2971">IF(F2971&lt;&gt;"",INDEX(tb_MainDatabase[Size],MATCH(F2971,tb_MainDatabase[Link],0)),"")</f>
        <v>30 ml.</v>
      </c>
      <c r="J2971" s="65">
        <v>1.0</v>
      </c>
      <c r="K2971" s="57">
        <f t="array" ref="K2971">IF(F2971&lt;&gt;"",INDEX(tb_MainDatabase[ราคา],MATCH(F2971,tb_MainDatabase[Link],0)),"")*J2971</f>
        <v>1290</v>
      </c>
      <c r="L2971" s="65">
        <v>100.0</v>
      </c>
      <c r="M2971" s="57">
        <f t="shared" si="2"/>
        <v>1190</v>
      </c>
      <c r="N2971" s="75">
        <f t="shared" si="10"/>
        <v>1190</v>
      </c>
      <c r="O2971" s="77" t="s">
        <v>133</v>
      </c>
      <c r="P2971" s="78">
        <v>46227.0</v>
      </c>
      <c r="Q2971" s="80">
        <v>0.6256944444444444</v>
      </c>
      <c r="R2971" s="84" t="str">
        <f t="shared" si="9"/>
        <v>1784880103342849350</v>
      </c>
      <c r="S2971" s="84"/>
      <c r="T2971" s="48" t="s">
        <v>67</v>
      </c>
    </row>
    <row r="2972" ht="22.5" customHeight="1">
      <c r="A2972" s="41" t="s">
        <v>34</v>
      </c>
      <c r="B2972" s="44">
        <v>46227.0</v>
      </c>
      <c r="C2972" s="46" t="s">
        <v>1192</v>
      </c>
      <c r="D2972" s="48" t="s">
        <v>4083</v>
      </c>
      <c r="E2972" s="51">
        <v>2.02600000001442E14</v>
      </c>
      <c r="F2972" s="53" t="s">
        <v>120</v>
      </c>
      <c r="G2972" s="108">
        <f t="array" ref="G2972">IF(F2972&lt;&gt;"",INDEX(tb_MainDatabase[Barcode],MATCH(F2972,tb_MainDatabase[Link],0)),"")</f>
        <v>8857128012160</v>
      </c>
      <c r="H2972" s="62" t="str">
        <f t="array" ref="H2972">IF(F2972&lt;&gt;"",INDEX(tb_MainDatabase[Grand],MATCH(F2972,tb_MainDatabase[Link],0)),"")</f>
        <v>EDP</v>
      </c>
      <c r="I2972" s="62" t="str">
        <f t="array" ref="I2972">IF(F2972&lt;&gt;"",INDEX(tb_MainDatabase[Size],MATCH(F2972,tb_MainDatabase[Link],0)),"")</f>
        <v>10 ml.</v>
      </c>
      <c r="J2972" s="65">
        <v>1.0</v>
      </c>
      <c r="K2972" s="57">
        <f t="array" ref="K2972">IF(F2972&lt;&gt;"",INDEX(tb_MainDatabase[ราคา],MATCH(F2972,tb_MainDatabase[Link],0)),"")*J2972</f>
        <v>450</v>
      </c>
      <c r="L2972" s="65">
        <v>50.0</v>
      </c>
      <c r="M2972" s="57">
        <f t="shared" si="2"/>
        <v>400</v>
      </c>
      <c r="N2972" s="75">
        <f t="shared" si="10"/>
        <v>400</v>
      </c>
      <c r="O2972" s="77" t="s">
        <v>133</v>
      </c>
      <c r="P2972" s="78">
        <v>46227.0</v>
      </c>
      <c r="Q2972" s="80">
        <v>0.6416666666666667</v>
      </c>
      <c r="R2972" s="84" t="str">
        <f t="shared" si="9"/>
        <v>1784881451798209665</v>
      </c>
      <c r="S2972" s="84"/>
      <c r="T2972" s="48" t="s">
        <v>61</v>
      </c>
    </row>
    <row r="2973" ht="22.5" customHeight="1">
      <c r="A2973" s="41" t="s">
        <v>34</v>
      </c>
      <c r="B2973" s="44">
        <v>46227.0</v>
      </c>
      <c r="C2973" s="46" t="s">
        <v>1192</v>
      </c>
      <c r="D2973" s="48" t="s">
        <v>4084</v>
      </c>
      <c r="E2973" s="51">
        <v>2.02600000001443E14</v>
      </c>
      <c r="F2973" s="53" t="s">
        <v>129</v>
      </c>
      <c r="G2973" s="57">
        <f t="array" ref="G2973">IF(F2973&lt;&gt;"",INDEX(tb_MainDatabase[Barcode],MATCH(F2973,tb_MainDatabase[Link],0)),"")</f>
        <v>8857128012034</v>
      </c>
      <c r="H2973" s="62" t="str">
        <f t="array" ref="H2973">IF(F2973&lt;&gt;"",INDEX(tb_MainDatabase[Grand],MATCH(F2973,tb_MainDatabase[Link],0)),"")</f>
        <v>EDP</v>
      </c>
      <c r="I2973" s="62" t="str">
        <f t="array" ref="I2973">IF(F2973&lt;&gt;"",INDEX(tb_MainDatabase[Size],MATCH(F2973,tb_MainDatabase[Link],0)),"")</f>
        <v>10 ml.</v>
      </c>
      <c r="J2973" s="65">
        <v>1.0</v>
      </c>
      <c r="K2973" s="57">
        <f t="array" ref="K2973">IF(F2973&lt;&gt;"",INDEX(tb_MainDatabase[ราคา],MATCH(F2973,tb_MainDatabase[Link],0)),"")*J2973</f>
        <v>450</v>
      </c>
      <c r="L2973" s="65">
        <v>50.0</v>
      </c>
      <c r="M2973" s="57">
        <f t="shared" si="2"/>
        <v>400</v>
      </c>
      <c r="N2973" s="75">
        <f t="shared" si="10"/>
        <v>800</v>
      </c>
      <c r="O2973" s="77" t="s">
        <v>133</v>
      </c>
      <c r="P2973" s="78">
        <v>46227.0</v>
      </c>
      <c r="Q2973" s="80">
        <v>0.6513888888888889</v>
      </c>
      <c r="R2973" s="84" t="str">
        <f t="shared" si="9"/>
        <v>1784882271172117238</v>
      </c>
      <c r="S2973" s="84"/>
      <c r="T2973" s="48" t="s">
        <v>67</v>
      </c>
    </row>
    <row r="2974" ht="22.5" customHeight="1">
      <c r="A2974" s="41" t="s">
        <v>34</v>
      </c>
      <c r="B2974" s="44">
        <v>46227.0</v>
      </c>
      <c r="C2974" s="46" t="s">
        <v>1192</v>
      </c>
      <c r="D2974" s="48" t="s">
        <v>4084</v>
      </c>
      <c r="E2974" s="51">
        <v>2.02600000001443E14</v>
      </c>
      <c r="F2974" s="53" t="s">
        <v>288</v>
      </c>
      <c r="G2974" s="57">
        <f t="array" ref="G2974">IF(F2974&lt;&gt;"",INDEX(tb_MainDatabase[Barcode],MATCH(F2974,tb_MainDatabase[Link],0)),"")</f>
        <v>8857128012062</v>
      </c>
      <c r="H2974" s="62" t="str">
        <f t="array" ref="H2974">IF(F2974&lt;&gt;"",INDEX(tb_MainDatabase[Grand],MATCH(F2974,tb_MainDatabase[Link],0)),"")</f>
        <v>EDP</v>
      </c>
      <c r="I2974" s="62" t="str">
        <f t="array" ref="I2974">IF(F2974&lt;&gt;"",INDEX(tb_MainDatabase[Size],MATCH(F2974,tb_MainDatabase[Link],0)),"")</f>
        <v>10 ml.</v>
      </c>
      <c r="J2974" s="65">
        <v>1.0</v>
      </c>
      <c r="K2974" s="57">
        <f t="array" ref="K2974">IF(F2974&lt;&gt;"",INDEX(tb_MainDatabase[ราคา],MATCH(F2974,tb_MainDatabase[Link],0)),"")*J2974</f>
        <v>450</v>
      </c>
      <c r="L2974" s="65">
        <v>50.0</v>
      </c>
      <c r="M2974" s="57">
        <f t="shared" si="2"/>
        <v>400</v>
      </c>
      <c r="N2974" s="75">
        <f t="shared" si="10"/>
        <v>0</v>
      </c>
      <c r="O2974" s="77"/>
      <c r="P2974" s="107"/>
      <c r="Q2974" s="80"/>
      <c r="R2974" s="84">
        <f t="shared" si="9"/>
        <v>0</v>
      </c>
      <c r="S2974" s="84"/>
      <c r="T2974" s="84"/>
    </row>
    <row r="2975" ht="22.5" customHeight="1">
      <c r="A2975" s="41" t="s">
        <v>34</v>
      </c>
      <c r="B2975" s="44">
        <v>46227.0</v>
      </c>
      <c r="C2975" s="46" t="s">
        <v>1192</v>
      </c>
      <c r="D2975" s="48" t="s">
        <v>4085</v>
      </c>
      <c r="E2975" s="51">
        <v>2.02600000001444E14</v>
      </c>
      <c r="F2975" s="53" t="s">
        <v>141</v>
      </c>
      <c r="G2975" s="57">
        <f t="array" ref="G2975">IF(F2975&lt;&gt;"",INDEX(tb_MainDatabase[Barcode],MATCH(F2975,tb_MainDatabase[Link],0)),"")</f>
        <v>8857128012037</v>
      </c>
      <c r="H2975" s="62" t="str">
        <f t="array" ref="H2975">IF(F2975&lt;&gt;"",INDEX(tb_MainDatabase[Grand],MATCH(F2975,tb_MainDatabase[Link],0)),"")</f>
        <v>EDP</v>
      </c>
      <c r="I2975" s="62" t="str">
        <f t="array" ref="I2975">IF(F2975&lt;&gt;"",INDEX(tb_MainDatabase[Size],MATCH(F2975,tb_MainDatabase[Link],0)),"")</f>
        <v>10 ml.</v>
      </c>
      <c r="J2975" s="65">
        <v>1.0</v>
      </c>
      <c r="K2975" s="57">
        <f t="array" ref="K2975">IF(F2975&lt;&gt;"",INDEX(tb_MainDatabase[ราคา],MATCH(F2975,tb_MainDatabase[Link],0)),"")*J2975</f>
        <v>450</v>
      </c>
      <c r="L2975" s="65">
        <v>50.0</v>
      </c>
      <c r="M2975" s="57">
        <f t="shared" si="2"/>
        <v>400</v>
      </c>
      <c r="N2975" s="75">
        <f t="shared" si="10"/>
        <v>400</v>
      </c>
      <c r="O2975" s="77" t="s">
        <v>133</v>
      </c>
      <c r="P2975" s="78">
        <v>46227.0</v>
      </c>
      <c r="Q2975" s="80">
        <v>0.6770833333333334</v>
      </c>
      <c r="R2975" s="84" t="str">
        <f t="shared" si="9"/>
        <v>1784884515018391818</v>
      </c>
      <c r="S2975" s="84"/>
      <c r="T2975" s="48" t="s">
        <v>61</v>
      </c>
    </row>
    <row r="2976" ht="22.5" customHeight="1">
      <c r="A2976" s="41" t="s">
        <v>34</v>
      </c>
      <c r="B2976" s="44">
        <v>46227.0</v>
      </c>
      <c r="C2976" s="46" t="s">
        <v>1192</v>
      </c>
      <c r="D2976" s="48" t="s">
        <v>4086</v>
      </c>
      <c r="E2976" s="51">
        <v>2.02600000001445E14</v>
      </c>
      <c r="F2976" s="53" t="s">
        <v>146</v>
      </c>
      <c r="G2976" s="57">
        <f t="array" ref="G2976">IF(F2976&lt;&gt;"",INDEX(tb_MainDatabase[Barcode],MATCH(F2976,tb_MainDatabase[Link],0)),"")</f>
        <v>8857128012026</v>
      </c>
      <c r="H2976" s="62" t="str">
        <f t="array" ref="H2976">IF(F2976&lt;&gt;"",INDEX(tb_MainDatabase[Grand],MATCH(F2976,tb_MainDatabase[Link],0)),"")</f>
        <v>EDP</v>
      </c>
      <c r="I2976" s="62" t="str">
        <f t="array" ref="I2976">IF(F2976&lt;&gt;"",INDEX(tb_MainDatabase[Size],MATCH(F2976,tb_MainDatabase[Link],0)),"")</f>
        <v>10 ml.</v>
      </c>
      <c r="J2976" s="65">
        <v>1.0</v>
      </c>
      <c r="K2976" s="57">
        <f t="array" ref="K2976">IF(F2976&lt;&gt;"",INDEX(tb_MainDatabase[ราคา],MATCH(F2976,tb_MainDatabase[Link],0)),"")*J2976</f>
        <v>450</v>
      </c>
      <c r="L2976" s="65">
        <v>50.0</v>
      </c>
      <c r="M2976" s="57">
        <f t="shared" si="2"/>
        <v>400</v>
      </c>
      <c r="N2976" s="75">
        <f t="shared" si="10"/>
        <v>400</v>
      </c>
      <c r="O2976" s="77" t="s">
        <v>1040</v>
      </c>
      <c r="P2976" s="78">
        <v>46227.0</v>
      </c>
      <c r="Q2976" s="80">
        <v>0.7486111111111111</v>
      </c>
      <c r="R2976" s="84" t="str">
        <f t="shared" si="9"/>
        <v>1784890675704160871</v>
      </c>
      <c r="S2976" s="84"/>
      <c r="T2976" s="48" t="s">
        <v>67</v>
      </c>
    </row>
    <row r="2977" ht="22.5" customHeight="1">
      <c r="A2977" s="41" t="s">
        <v>34</v>
      </c>
      <c r="B2977" s="44">
        <v>46227.0</v>
      </c>
      <c r="C2977" s="46" t="s">
        <v>1192</v>
      </c>
      <c r="D2977" s="48" t="s">
        <v>4087</v>
      </c>
      <c r="E2977" s="51">
        <v>2.02600000001446E14</v>
      </c>
      <c r="F2977" s="53" t="s">
        <v>201</v>
      </c>
      <c r="G2977" s="108">
        <f t="array" ref="G2977">IF(F2977&lt;&gt;"",INDEX(tb_MainDatabase[Barcode],MATCH(F2977,tb_MainDatabase[Link],0)),"")</f>
        <v>8857128012157</v>
      </c>
      <c r="H2977" s="62" t="str">
        <f t="array" ref="H2977">IF(F2977&lt;&gt;"",INDEX(tb_MainDatabase[Grand],MATCH(F2977,tb_MainDatabase[Link],0)),"")</f>
        <v>EDP</v>
      </c>
      <c r="I2977" s="62" t="str">
        <f t="array" ref="I2977">IF(F2977&lt;&gt;"",INDEX(tb_MainDatabase[Size],MATCH(F2977,tb_MainDatabase[Link],0)),"")</f>
        <v>10 ml.</v>
      </c>
      <c r="J2977" s="65">
        <v>1.0</v>
      </c>
      <c r="K2977" s="57">
        <f t="array" ref="K2977">IF(F2977&lt;&gt;"",INDEX(tb_MainDatabase[ราคา],MATCH(F2977,tb_MainDatabase[Link],0)),"")*J2977</f>
        <v>450</v>
      </c>
      <c r="L2977" s="65">
        <v>100.0</v>
      </c>
      <c r="M2977" s="57">
        <f t="shared" si="2"/>
        <v>350</v>
      </c>
      <c r="N2977" s="75">
        <f t="shared" si="10"/>
        <v>2100</v>
      </c>
      <c r="O2977" s="77" t="s">
        <v>370</v>
      </c>
      <c r="P2977" s="78">
        <v>46227.0</v>
      </c>
      <c r="Q2977" s="80">
        <v>0.8027777777777778</v>
      </c>
      <c r="R2977" s="84" t="str">
        <f t="shared" si="9"/>
        <v>1784895168682239901</v>
      </c>
      <c r="S2977" s="84"/>
      <c r="T2977" s="48" t="s">
        <v>61</v>
      </c>
    </row>
    <row r="2978" ht="22.5" customHeight="1">
      <c r="A2978" s="41" t="s">
        <v>34</v>
      </c>
      <c r="B2978" s="44">
        <v>46227.0</v>
      </c>
      <c r="C2978" s="46" t="s">
        <v>1192</v>
      </c>
      <c r="D2978" s="48" t="s">
        <v>4087</v>
      </c>
      <c r="E2978" s="51">
        <v>2.02600000001446E14</v>
      </c>
      <c r="F2978" s="53" t="s">
        <v>743</v>
      </c>
      <c r="G2978" s="57">
        <f t="array" ref="G2978">IF(F2978&lt;&gt;"",INDEX(tb_MainDatabase[Barcode],MATCH(F2978,tb_MainDatabase[Link],0)),"")</f>
        <v>8857128011744</v>
      </c>
      <c r="H2978" s="62" t="str">
        <f t="array" ref="H2978">IF(F2978&lt;&gt;"",INDEX(tb_MainDatabase[Grand],MATCH(F2978,tb_MainDatabase[Link],0)),"")</f>
        <v>EDP</v>
      </c>
      <c r="I2978" s="62" t="str">
        <f t="array" ref="I2978">IF(F2978&lt;&gt;"",INDEX(tb_MainDatabase[Size],MATCH(F2978,tb_MainDatabase[Link],0)),"")</f>
        <v>10 ml.</v>
      </c>
      <c r="J2978" s="65">
        <v>1.0</v>
      </c>
      <c r="K2978" s="57">
        <f t="array" ref="K2978">IF(F2978&lt;&gt;"",INDEX(tb_MainDatabase[ราคา],MATCH(F2978,tb_MainDatabase[Link],0)),"")*J2978</f>
        <v>450</v>
      </c>
      <c r="L2978" s="65">
        <v>100.0</v>
      </c>
      <c r="M2978" s="57">
        <f t="shared" si="2"/>
        <v>350</v>
      </c>
      <c r="N2978" s="75">
        <f t="shared" si="10"/>
        <v>0</v>
      </c>
      <c r="O2978" s="77"/>
      <c r="P2978" s="107"/>
      <c r="Q2978" s="80"/>
      <c r="R2978" s="84">
        <f t="shared" si="9"/>
        <v>0</v>
      </c>
      <c r="S2978" s="84"/>
      <c r="T2978" s="84"/>
    </row>
    <row r="2979" ht="22.5" customHeight="1">
      <c r="A2979" s="41" t="s">
        <v>34</v>
      </c>
      <c r="B2979" s="44">
        <v>46227.0</v>
      </c>
      <c r="C2979" s="46" t="s">
        <v>1192</v>
      </c>
      <c r="D2979" s="48" t="s">
        <v>4087</v>
      </c>
      <c r="E2979" s="51">
        <v>2.02600000001446E14</v>
      </c>
      <c r="F2979" s="53" t="s">
        <v>110</v>
      </c>
      <c r="G2979" s="57">
        <f t="array" ref="G2979">IF(F2979&lt;&gt;"",INDEX(tb_MainDatabase[Barcode],MATCH(F2979,tb_MainDatabase[Link],0)),"")</f>
        <v>8857128012110</v>
      </c>
      <c r="H2979" s="62" t="str">
        <f t="array" ref="H2979">IF(F2979&lt;&gt;"",INDEX(tb_MainDatabase[Grand],MATCH(F2979,tb_MainDatabase[Link],0)),"")</f>
        <v>EDP+</v>
      </c>
      <c r="I2979" s="62" t="str">
        <f t="array" ref="I2979">IF(F2979&lt;&gt;"",INDEX(tb_MainDatabase[Size],MATCH(F2979,tb_MainDatabase[Link],0)),"")</f>
        <v>10 ml.</v>
      </c>
      <c r="J2979" s="65">
        <v>1.0</v>
      </c>
      <c r="K2979" s="57">
        <f t="array" ref="K2979">IF(F2979&lt;&gt;"",INDEX(tb_MainDatabase[ราคา],MATCH(F2979,tb_MainDatabase[Link],0)),"")*J2979</f>
        <v>650</v>
      </c>
      <c r="L2979" s="65">
        <v>50.0</v>
      </c>
      <c r="M2979" s="57">
        <f t="shared" si="2"/>
        <v>600</v>
      </c>
      <c r="N2979" s="75">
        <f t="shared" si="10"/>
        <v>0</v>
      </c>
      <c r="O2979" s="77"/>
      <c r="P2979" s="107"/>
      <c r="Q2979" s="80"/>
      <c r="R2979" s="84">
        <f t="shared" si="9"/>
        <v>0</v>
      </c>
      <c r="S2979" s="84"/>
      <c r="T2979" s="84"/>
    </row>
    <row r="2980" ht="22.5" customHeight="1">
      <c r="A2980" s="41" t="s">
        <v>34</v>
      </c>
      <c r="B2980" s="44">
        <v>46227.0</v>
      </c>
      <c r="C2980" s="46" t="s">
        <v>1192</v>
      </c>
      <c r="D2980" s="48" t="s">
        <v>4087</v>
      </c>
      <c r="E2980" s="51">
        <v>2.02600000001446E14</v>
      </c>
      <c r="F2980" s="53" t="s">
        <v>102</v>
      </c>
      <c r="G2980" s="108">
        <f t="array" ref="G2980">IF(F2980&lt;&gt;"",INDEX(tb_MainDatabase[Barcode],MATCH(F2980,tb_MainDatabase[Link],0)),"")</f>
        <v>8857128012170</v>
      </c>
      <c r="H2980" s="62" t="str">
        <f t="array" ref="H2980">IF(F2980&lt;&gt;"",INDEX(tb_MainDatabase[Grand],MATCH(F2980,tb_MainDatabase[Link],0)),"")</f>
        <v>EDP</v>
      </c>
      <c r="I2980" s="62" t="str">
        <f t="array" ref="I2980">IF(F2980&lt;&gt;"",INDEX(tb_MainDatabase[Size],MATCH(F2980,tb_MainDatabase[Link],0)),"")</f>
        <v>10 ml.</v>
      </c>
      <c r="J2980" s="65">
        <v>1.0</v>
      </c>
      <c r="K2980" s="57">
        <f t="array" ref="K2980">IF(F2980&lt;&gt;"",INDEX(tb_MainDatabase[ราคา],MATCH(F2980,tb_MainDatabase[Link],0)),"")*J2980</f>
        <v>450</v>
      </c>
      <c r="L2980" s="65">
        <v>50.0</v>
      </c>
      <c r="M2980" s="57">
        <f t="shared" si="2"/>
        <v>400</v>
      </c>
      <c r="N2980" s="75">
        <f t="shared" si="10"/>
        <v>0</v>
      </c>
      <c r="O2980" s="77"/>
      <c r="P2980" s="107"/>
      <c r="Q2980" s="80"/>
      <c r="R2980" s="84">
        <f t="shared" si="9"/>
        <v>0</v>
      </c>
      <c r="S2980" s="84"/>
      <c r="T2980" s="84"/>
    </row>
    <row r="2981" ht="22.5" customHeight="1">
      <c r="A2981" s="41" t="s">
        <v>34</v>
      </c>
      <c r="B2981" s="44">
        <v>46227.0</v>
      </c>
      <c r="C2981" s="46" t="s">
        <v>1192</v>
      </c>
      <c r="D2981" s="48" t="s">
        <v>4087</v>
      </c>
      <c r="E2981" s="51">
        <v>2.02600000001446E14</v>
      </c>
      <c r="F2981" s="53" t="s">
        <v>612</v>
      </c>
      <c r="G2981" s="108">
        <f t="array" ref="G2981">IF(F2981&lt;&gt;"",INDEX(tb_MainDatabase[Barcode],MATCH(F2981,tb_MainDatabase[Link],0)),"")</f>
        <v>8857128012163</v>
      </c>
      <c r="H2981" s="62" t="str">
        <f t="array" ref="H2981">IF(F2981&lt;&gt;"",INDEX(tb_MainDatabase[Grand],MATCH(F2981,tb_MainDatabase[Link],0)),"")</f>
        <v>EDP</v>
      </c>
      <c r="I2981" s="62" t="str">
        <f t="array" ref="I2981">IF(F2981&lt;&gt;"",INDEX(tb_MainDatabase[Size],MATCH(F2981,tb_MainDatabase[Link],0)),"")</f>
        <v>10 ml.</v>
      </c>
      <c r="J2981" s="65">
        <v>1.0</v>
      </c>
      <c r="K2981" s="57">
        <f t="array" ref="K2981">IF(F2981&lt;&gt;"",INDEX(tb_MainDatabase[ราคา],MATCH(F2981,tb_MainDatabase[Link],0)),"")*J2981</f>
        <v>450</v>
      </c>
      <c r="L2981" s="65">
        <v>50.0</v>
      </c>
      <c r="M2981" s="57">
        <f t="shared" si="2"/>
        <v>400</v>
      </c>
      <c r="N2981" s="75">
        <f t="shared" si="10"/>
        <v>0</v>
      </c>
      <c r="O2981" s="77"/>
      <c r="P2981" s="107"/>
      <c r="Q2981" s="80"/>
      <c r="R2981" s="84">
        <f t="shared" si="9"/>
        <v>0</v>
      </c>
      <c r="S2981" s="84"/>
      <c r="T2981" s="84"/>
    </row>
    <row r="2982" ht="22.5" customHeight="1">
      <c r="A2982" s="41" t="s">
        <v>34</v>
      </c>
      <c r="B2982" s="44">
        <v>46227.0</v>
      </c>
      <c r="C2982" s="46" t="s">
        <v>1192</v>
      </c>
      <c r="D2982" s="48" t="s">
        <v>4087</v>
      </c>
      <c r="E2982" s="51">
        <v>2.02600000001446E14</v>
      </c>
      <c r="F2982" s="53" t="s">
        <v>1510</v>
      </c>
      <c r="G2982" s="57">
        <f t="array" ref="G2982">IF(F2982&lt;&gt;"",INDEX(tb_MainDatabase[Barcode],MATCH(F2982,tb_MainDatabase[Link],0)),"")</f>
        <v>8857128012063</v>
      </c>
      <c r="H2982" s="62" t="str">
        <f t="array" ref="H2982">IF(F2982&lt;&gt;"",INDEX(tb_MainDatabase[Grand],MATCH(F2982,tb_MainDatabase[Link],0)),"")</f>
        <v>EDP</v>
      </c>
      <c r="I2982" s="62" t="str">
        <f t="array" ref="I2982">IF(F2982&lt;&gt;"",INDEX(tb_MainDatabase[Size],MATCH(F2982,tb_MainDatabase[Link],0)),"")</f>
        <v>4 ml.</v>
      </c>
      <c r="J2982" s="65">
        <v>1.0</v>
      </c>
      <c r="K2982" s="57">
        <f t="array" ref="K2982">IF(F2982&lt;&gt;"",INDEX(tb_MainDatabase[ราคา],MATCH(F2982,tb_MainDatabase[Link],0)),"")*J2982</f>
        <v>179</v>
      </c>
      <c r="L2982" s="65">
        <v>179.0</v>
      </c>
      <c r="M2982" s="57">
        <f t="shared" si="2"/>
        <v>0</v>
      </c>
      <c r="N2982" s="75">
        <f t="shared" si="10"/>
        <v>0</v>
      </c>
      <c r="O2982" s="77"/>
      <c r="P2982" s="107"/>
      <c r="Q2982" s="80"/>
      <c r="R2982" s="84">
        <f t="shared" si="9"/>
        <v>0</v>
      </c>
      <c r="S2982" s="84"/>
      <c r="T2982" s="84"/>
    </row>
    <row r="2983" ht="22.5" customHeight="1">
      <c r="A2983" s="41" t="s">
        <v>34</v>
      </c>
      <c r="B2983" s="44">
        <v>46227.0</v>
      </c>
      <c r="C2983" s="46" t="s">
        <v>1192</v>
      </c>
      <c r="D2983" s="48" t="s">
        <v>4088</v>
      </c>
      <c r="E2983" s="51">
        <v>2.02600000001447E14</v>
      </c>
      <c r="F2983" s="53" t="s">
        <v>216</v>
      </c>
      <c r="G2983" s="57">
        <f t="array" ref="G2983">IF(F2983&lt;&gt;"",INDEX(tb_MainDatabase[Barcode],MATCH(F2983,tb_MainDatabase[Link],0)),"")</f>
        <v>8857128011522</v>
      </c>
      <c r="H2983" s="62" t="str">
        <f t="array" ref="H2983">IF(F2983&lt;&gt;"",INDEX(tb_MainDatabase[Grand],MATCH(F2983,tb_MainDatabase[Link],0)),"")</f>
        <v>EDP</v>
      </c>
      <c r="I2983" s="62" t="str">
        <f t="array" ref="I2983">IF(F2983&lt;&gt;"",INDEX(tb_MainDatabase[Size],MATCH(F2983,tb_MainDatabase[Link],0)),"")</f>
        <v>50 ml.</v>
      </c>
      <c r="J2983" s="65">
        <v>1.0</v>
      </c>
      <c r="K2983" s="57">
        <f t="array" ref="K2983">IF(F2983&lt;&gt;"",INDEX(tb_MainDatabase[ราคา],MATCH(F2983,tb_MainDatabase[Link],0)),"")*J2983</f>
        <v>1890</v>
      </c>
      <c r="L2983" s="65">
        <v>200.0</v>
      </c>
      <c r="M2983" s="57">
        <f t="shared" si="2"/>
        <v>1690</v>
      </c>
      <c r="N2983" s="75">
        <f t="shared" si="10"/>
        <v>2890</v>
      </c>
      <c r="O2983" s="77" t="s">
        <v>370</v>
      </c>
      <c r="P2983" s="78">
        <v>46227.0</v>
      </c>
      <c r="Q2983" s="80">
        <v>0.8222222222222222</v>
      </c>
      <c r="R2983" s="84" t="str">
        <f t="shared" si="9"/>
        <v>1784896647131648855</v>
      </c>
      <c r="S2983" s="84"/>
      <c r="T2983" s="48" t="s">
        <v>67</v>
      </c>
    </row>
    <row r="2984" ht="22.5" customHeight="1">
      <c r="A2984" s="41" t="s">
        <v>34</v>
      </c>
      <c r="B2984" s="44">
        <v>46227.0</v>
      </c>
      <c r="C2984" s="46" t="s">
        <v>1192</v>
      </c>
      <c r="D2984" s="48" t="s">
        <v>4088</v>
      </c>
      <c r="E2984" s="51">
        <v>2.02600000001447E14</v>
      </c>
      <c r="F2984" s="53" t="s">
        <v>94</v>
      </c>
      <c r="G2984" s="57">
        <f t="array" ref="G2984">IF(F2984&lt;&gt;"",INDEX(tb_MainDatabase[Barcode],MATCH(F2984,tb_MainDatabase[Link],0)),"")</f>
        <v>8857128012039</v>
      </c>
      <c r="H2984" s="62" t="str">
        <f t="array" ref="H2984">IF(F2984&lt;&gt;"",INDEX(tb_MainDatabase[Grand],MATCH(F2984,tb_MainDatabase[Link],0)),"")</f>
        <v>EDP</v>
      </c>
      <c r="I2984" s="62" t="str">
        <f t="array" ref="I2984">IF(F2984&lt;&gt;"",INDEX(tb_MainDatabase[Size],MATCH(F2984,tb_MainDatabase[Link],0)),"")</f>
        <v>10 ml.</v>
      </c>
      <c r="J2984" s="65">
        <v>1.0</v>
      </c>
      <c r="K2984" s="57">
        <f t="array" ref="K2984">IF(F2984&lt;&gt;"",INDEX(tb_MainDatabase[ราคา],MATCH(F2984,tb_MainDatabase[Link],0)),"")*J2984</f>
        <v>450</v>
      </c>
      <c r="L2984" s="65">
        <v>50.0</v>
      </c>
      <c r="M2984" s="57">
        <f t="shared" si="2"/>
        <v>400</v>
      </c>
      <c r="N2984" s="75">
        <f t="shared" si="10"/>
        <v>0</v>
      </c>
      <c r="O2984" s="77"/>
      <c r="P2984" s="107"/>
      <c r="Q2984" s="80"/>
      <c r="R2984" s="84">
        <f t="shared" si="9"/>
        <v>0</v>
      </c>
      <c r="S2984" s="84"/>
      <c r="T2984" s="84"/>
    </row>
    <row r="2985" ht="22.5" customHeight="1">
      <c r="A2985" s="41" t="s">
        <v>34</v>
      </c>
      <c r="B2985" s="44">
        <v>46227.0</v>
      </c>
      <c r="C2985" s="46" t="s">
        <v>1192</v>
      </c>
      <c r="D2985" s="48" t="s">
        <v>4088</v>
      </c>
      <c r="E2985" s="51">
        <v>2.02600000001447E14</v>
      </c>
      <c r="F2985" s="53" t="s">
        <v>129</v>
      </c>
      <c r="G2985" s="57">
        <f t="array" ref="G2985">IF(F2985&lt;&gt;"",INDEX(tb_MainDatabase[Barcode],MATCH(F2985,tb_MainDatabase[Link],0)),"")</f>
        <v>8857128012034</v>
      </c>
      <c r="H2985" s="62" t="str">
        <f t="array" ref="H2985">IF(F2985&lt;&gt;"",INDEX(tb_MainDatabase[Grand],MATCH(F2985,tb_MainDatabase[Link],0)),"")</f>
        <v>EDP</v>
      </c>
      <c r="I2985" s="62" t="str">
        <f t="array" ref="I2985">IF(F2985&lt;&gt;"",INDEX(tb_MainDatabase[Size],MATCH(F2985,tb_MainDatabase[Link],0)),"")</f>
        <v>10 ml.</v>
      </c>
      <c r="J2985" s="65">
        <v>1.0</v>
      </c>
      <c r="K2985" s="57">
        <f t="array" ref="K2985">IF(F2985&lt;&gt;"",INDEX(tb_MainDatabase[ราคา],MATCH(F2985,tb_MainDatabase[Link],0)),"")*J2985</f>
        <v>450</v>
      </c>
      <c r="L2985" s="65">
        <v>50.0</v>
      </c>
      <c r="M2985" s="57">
        <f t="shared" si="2"/>
        <v>400</v>
      </c>
      <c r="N2985" s="75">
        <f t="shared" si="10"/>
        <v>0</v>
      </c>
      <c r="O2985" s="77"/>
      <c r="P2985" s="107"/>
      <c r="Q2985" s="80"/>
      <c r="R2985" s="84">
        <f t="shared" si="9"/>
        <v>0</v>
      </c>
      <c r="S2985" s="84"/>
      <c r="T2985" s="84"/>
    </row>
    <row r="2986" ht="22.5" customHeight="1">
      <c r="A2986" s="41" t="s">
        <v>34</v>
      </c>
      <c r="B2986" s="44">
        <v>46227.0</v>
      </c>
      <c r="C2986" s="46" t="s">
        <v>1192</v>
      </c>
      <c r="D2986" s="48" t="s">
        <v>4088</v>
      </c>
      <c r="E2986" s="51">
        <v>2.02600000001447E14</v>
      </c>
      <c r="F2986" s="53" t="s">
        <v>141</v>
      </c>
      <c r="G2986" s="57">
        <f t="array" ref="G2986">IF(F2986&lt;&gt;"",INDEX(tb_MainDatabase[Barcode],MATCH(F2986,tb_MainDatabase[Link],0)),"")</f>
        <v>8857128012037</v>
      </c>
      <c r="H2986" s="62" t="str">
        <f t="array" ref="H2986">IF(F2986&lt;&gt;"",INDEX(tb_MainDatabase[Grand],MATCH(F2986,tb_MainDatabase[Link],0)),"")</f>
        <v>EDP</v>
      </c>
      <c r="I2986" s="62" t="str">
        <f t="array" ref="I2986">IF(F2986&lt;&gt;"",INDEX(tb_MainDatabase[Size],MATCH(F2986,tb_MainDatabase[Link],0)),"")</f>
        <v>10 ml.</v>
      </c>
      <c r="J2986" s="65">
        <v>1.0</v>
      </c>
      <c r="K2986" s="57">
        <f t="array" ref="K2986">IF(F2986&lt;&gt;"",INDEX(tb_MainDatabase[ราคา],MATCH(F2986,tb_MainDatabase[Link],0)),"")*J2986</f>
        <v>450</v>
      </c>
      <c r="L2986" s="65">
        <v>50.0</v>
      </c>
      <c r="M2986" s="57">
        <f t="shared" si="2"/>
        <v>400</v>
      </c>
      <c r="N2986" s="75">
        <f t="shared" si="10"/>
        <v>0</v>
      </c>
      <c r="O2986" s="77"/>
      <c r="P2986" s="107"/>
      <c r="Q2986" s="80"/>
      <c r="R2986" s="84">
        <f t="shared" si="9"/>
        <v>0</v>
      </c>
      <c r="S2986" s="84"/>
      <c r="T2986" s="84"/>
    </row>
    <row r="2987" ht="22.5" customHeight="1">
      <c r="A2987" s="41" t="s">
        <v>34</v>
      </c>
      <c r="B2987" s="44">
        <v>46227.0</v>
      </c>
      <c r="C2987" s="46" t="s">
        <v>1192</v>
      </c>
      <c r="D2987" s="48" t="s">
        <v>4089</v>
      </c>
      <c r="E2987" s="51">
        <v>2.02600000001448E14</v>
      </c>
      <c r="F2987" s="53" t="s">
        <v>42</v>
      </c>
      <c r="G2987" s="57">
        <f t="array" ref="G2987">IF(F2987&lt;&gt;"",INDEX(tb_MainDatabase[Barcode],MATCH(F2987,tb_MainDatabase[Link],0)),"")</f>
        <v>8857128012020</v>
      </c>
      <c r="H2987" s="62" t="str">
        <f t="array" ref="H2987">IF(F2987&lt;&gt;"",INDEX(tb_MainDatabase[Grand],MATCH(F2987,tb_MainDatabase[Link],0)),"")</f>
        <v>EDP</v>
      </c>
      <c r="I2987" s="62" t="str">
        <f t="array" ref="I2987">IF(F2987&lt;&gt;"",INDEX(tb_MainDatabase[Size],MATCH(F2987,tb_MainDatabase[Link],0)),"")</f>
        <v>50 ml.</v>
      </c>
      <c r="J2987" s="65">
        <v>1.0</v>
      </c>
      <c r="K2987" s="57">
        <f t="array" ref="K2987">IF(F2987&lt;&gt;"",INDEX(tb_MainDatabase[ราคา],MATCH(F2987,tb_MainDatabase[Link],0)),"")*J2987</f>
        <v>1890</v>
      </c>
      <c r="L2987" s="65">
        <v>200.0</v>
      </c>
      <c r="M2987" s="57">
        <f t="shared" si="2"/>
        <v>1690</v>
      </c>
      <c r="N2987" s="75">
        <f t="shared" si="10"/>
        <v>1690</v>
      </c>
      <c r="O2987" s="77" t="s">
        <v>370</v>
      </c>
      <c r="P2987" s="78">
        <v>46227.0</v>
      </c>
      <c r="Q2987" s="80">
        <v>0.8513888888888889</v>
      </c>
      <c r="R2987" s="84" t="str">
        <f t="shared" si="9"/>
        <v>1784899567861102585</v>
      </c>
      <c r="S2987" s="84"/>
      <c r="T2987" s="48" t="s">
        <v>67</v>
      </c>
    </row>
    <row r="2988" ht="22.5" customHeight="1">
      <c r="A2988" s="41" t="s">
        <v>34</v>
      </c>
      <c r="B2988" s="44">
        <v>46227.0</v>
      </c>
      <c r="C2988" s="46" t="s">
        <v>1192</v>
      </c>
      <c r="D2988" s="48" t="s">
        <v>4090</v>
      </c>
      <c r="E2988" s="51">
        <v>2.02600000001449E14</v>
      </c>
      <c r="F2988" s="53" t="s">
        <v>42</v>
      </c>
      <c r="G2988" s="57">
        <f t="array" ref="G2988">IF(F2988&lt;&gt;"",INDEX(tb_MainDatabase[Barcode],MATCH(F2988,tb_MainDatabase[Link],0)),"")</f>
        <v>8857128012020</v>
      </c>
      <c r="H2988" s="62" t="str">
        <f t="array" ref="H2988">IF(F2988&lt;&gt;"",INDEX(tb_MainDatabase[Grand],MATCH(F2988,tb_MainDatabase[Link],0)),"")</f>
        <v>EDP</v>
      </c>
      <c r="I2988" s="62" t="str">
        <f t="array" ref="I2988">IF(F2988&lt;&gt;"",INDEX(tb_MainDatabase[Size],MATCH(F2988,tb_MainDatabase[Link],0)),"")</f>
        <v>50 ml.</v>
      </c>
      <c r="J2988" s="65">
        <v>1.0</v>
      </c>
      <c r="K2988" s="57">
        <f t="array" ref="K2988">IF(F2988&lt;&gt;"",INDEX(tb_MainDatabase[ราคา],MATCH(F2988,tb_MainDatabase[Link],0)),"")*J2988</f>
        <v>1890</v>
      </c>
      <c r="L2988" s="65">
        <v>200.0</v>
      </c>
      <c r="M2988" s="57">
        <f t="shared" si="2"/>
        <v>1690</v>
      </c>
      <c r="N2988" s="75">
        <f t="shared" si="10"/>
        <v>1690</v>
      </c>
      <c r="O2988" s="77" t="s">
        <v>370</v>
      </c>
      <c r="P2988" s="78">
        <v>46227.0</v>
      </c>
      <c r="Q2988" s="80">
        <v>0.8527777777777777</v>
      </c>
      <c r="R2988" s="84" t="str">
        <f t="shared" si="9"/>
        <v>1784899662253529785</v>
      </c>
      <c r="S2988" s="84"/>
      <c r="T2988" s="48" t="s">
        <v>67</v>
      </c>
    </row>
    <row r="2989" ht="22.5" customHeight="1">
      <c r="A2989" s="41" t="s">
        <v>34</v>
      </c>
      <c r="B2989" s="44">
        <v>46227.0</v>
      </c>
      <c r="C2989" s="46" t="s">
        <v>1192</v>
      </c>
      <c r="D2989" s="48" t="s">
        <v>4091</v>
      </c>
      <c r="E2989" s="51">
        <v>2.0260000000145E14</v>
      </c>
      <c r="F2989" s="53" t="s">
        <v>201</v>
      </c>
      <c r="G2989" s="108">
        <f t="array" ref="G2989">IF(F2989&lt;&gt;"",INDEX(tb_MainDatabase[Barcode],MATCH(F2989,tb_MainDatabase[Link],0)),"")</f>
        <v>8857128012157</v>
      </c>
      <c r="H2989" s="62" t="str">
        <f t="array" ref="H2989">IF(F2989&lt;&gt;"",INDEX(tb_MainDatabase[Grand],MATCH(F2989,tb_MainDatabase[Link],0)),"")</f>
        <v>EDP</v>
      </c>
      <c r="I2989" s="62" t="str">
        <f t="array" ref="I2989">IF(F2989&lt;&gt;"",INDEX(tb_MainDatabase[Size],MATCH(F2989,tb_MainDatabase[Link],0)),"")</f>
        <v>10 ml.</v>
      </c>
      <c r="J2989" s="65">
        <v>1.0</v>
      </c>
      <c r="K2989" s="57">
        <f t="array" ref="K2989">IF(F2989&lt;&gt;"",INDEX(tb_MainDatabase[ราคา],MATCH(F2989,tb_MainDatabase[Link],0)),"")*J2989</f>
        <v>450</v>
      </c>
      <c r="L2989" s="65">
        <v>50.0</v>
      </c>
      <c r="M2989" s="57">
        <f t="shared" si="2"/>
        <v>400</v>
      </c>
      <c r="N2989" s="75">
        <f t="shared" si="10"/>
        <v>400</v>
      </c>
      <c r="O2989" s="77" t="s">
        <v>370</v>
      </c>
      <c r="P2989" s="78">
        <v>46227.0</v>
      </c>
      <c r="Q2989" s="80">
        <v>0.8694444444444445</v>
      </c>
      <c r="R2989" s="84" t="str">
        <f t="shared" si="9"/>
        <v>1784901090926374419</v>
      </c>
      <c r="S2989" s="84"/>
      <c r="T2989" s="48" t="s">
        <v>67</v>
      </c>
    </row>
    <row r="2990" ht="22.5" customHeight="1">
      <c r="A2990" s="41" t="s">
        <v>34</v>
      </c>
      <c r="B2990" s="44">
        <v>46227.0</v>
      </c>
      <c r="C2990" s="46" t="s">
        <v>1192</v>
      </c>
      <c r="D2990" s="48" t="s">
        <v>4092</v>
      </c>
      <c r="E2990" s="51">
        <v>2.02600000001451E14</v>
      </c>
      <c r="F2990" s="53" t="s">
        <v>1097</v>
      </c>
      <c r="G2990" s="57">
        <f t="array" ref="G2990">IF(F2990&lt;&gt;"",INDEX(tb_MainDatabase[Barcode],MATCH(F2990,tb_MainDatabase[Link],0)),"")</f>
        <v>8857128012112</v>
      </c>
      <c r="H2990" s="62" t="str">
        <f t="array" ref="H2990">IF(F2990&lt;&gt;"",INDEX(tb_MainDatabase[Grand],MATCH(F2990,tb_MainDatabase[Link],0)),"")</f>
        <v>EDP+</v>
      </c>
      <c r="I2990" s="62" t="str">
        <f t="array" ref="I2990">IF(F2990&lt;&gt;"",INDEX(tb_MainDatabase[Size],MATCH(F2990,tb_MainDatabase[Link],0)),"")</f>
        <v>10 ml.</v>
      </c>
      <c r="J2990" s="65">
        <v>1.0</v>
      </c>
      <c r="K2990" s="57">
        <f t="array" ref="K2990">IF(F2990&lt;&gt;"",INDEX(tb_MainDatabase[ราคา],MATCH(F2990,tb_MainDatabase[Link],0)),"")*J2990</f>
        <v>650</v>
      </c>
      <c r="L2990" s="65">
        <v>50.0</v>
      </c>
      <c r="M2990" s="57">
        <f t="shared" si="2"/>
        <v>600</v>
      </c>
      <c r="N2990" s="75">
        <f t="shared" si="10"/>
        <v>1400</v>
      </c>
      <c r="O2990" s="77" t="s">
        <v>370</v>
      </c>
      <c r="P2990" s="78">
        <v>46227.0</v>
      </c>
      <c r="Q2990" s="80">
        <v>0.8805555555555555</v>
      </c>
      <c r="R2990" s="84" t="str">
        <f t="shared" si="9"/>
        <v>1784901984871913085</v>
      </c>
      <c r="S2990" s="84"/>
      <c r="T2990" s="48" t="s">
        <v>67</v>
      </c>
    </row>
    <row r="2991" ht="22.5" customHeight="1">
      <c r="A2991" s="41" t="s">
        <v>34</v>
      </c>
      <c r="B2991" s="44">
        <v>46227.0</v>
      </c>
      <c r="C2991" s="46" t="s">
        <v>1192</v>
      </c>
      <c r="D2991" s="48" t="s">
        <v>4092</v>
      </c>
      <c r="E2991" s="51">
        <v>2.02600000001451E14</v>
      </c>
      <c r="F2991" s="53" t="s">
        <v>120</v>
      </c>
      <c r="G2991" s="108">
        <f t="array" ref="G2991">IF(F2991&lt;&gt;"",INDEX(tb_MainDatabase[Barcode],MATCH(F2991,tb_MainDatabase[Link],0)),"")</f>
        <v>8857128012160</v>
      </c>
      <c r="H2991" s="62" t="str">
        <f t="array" ref="H2991">IF(F2991&lt;&gt;"",INDEX(tb_MainDatabase[Grand],MATCH(F2991,tb_MainDatabase[Link],0)),"")</f>
        <v>EDP</v>
      </c>
      <c r="I2991" s="62" t="str">
        <f t="array" ref="I2991">IF(F2991&lt;&gt;"",INDEX(tb_MainDatabase[Size],MATCH(F2991,tb_MainDatabase[Link],0)),"")</f>
        <v>10 ml.</v>
      </c>
      <c r="J2991" s="65">
        <v>1.0</v>
      </c>
      <c r="K2991" s="57">
        <f t="array" ref="K2991">IF(F2991&lt;&gt;"",INDEX(tb_MainDatabase[ราคา],MATCH(F2991,tb_MainDatabase[Link],0)),"")*J2991</f>
        <v>450</v>
      </c>
      <c r="L2991" s="65">
        <v>50.0</v>
      </c>
      <c r="M2991" s="57">
        <f t="shared" si="2"/>
        <v>400</v>
      </c>
      <c r="N2991" s="75">
        <f t="shared" si="10"/>
        <v>0</v>
      </c>
      <c r="O2991" s="77"/>
      <c r="P2991" s="107"/>
      <c r="Q2991" s="80"/>
      <c r="R2991" s="84">
        <f t="shared" si="9"/>
        <v>0</v>
      </c>
      <c r="S2991" s="84"/>
      <c r="T2991" s="84"/>
    </row>
    <row r="2992" ht="22.5" customHeight="1">
      <c r="A2992" s="41" t="s">
        <v>34</v>
      </c>
      <c r="B2992" s="44">
        <v>46227.0</v>
      </c>
      <c r="C2992" s="46" t="s">
        <v>1192</v>
      </c>
      <c r="D2992" s="48" t="s">
        <v>4092</v>
      </c>
      <c r="E2992" s="51">
        <v>2.02600000001451E14</v>
      </c>
      <c r="F2992" s="53" t="s">
        <v>1796</v>
      </c>
      <c r="G2992" s="108">
        <f t="array" ref="G2992">IF(F2992&lt;&gt;"",INDEX(tb_MainDatabase[Barcode],MATCH(F2992,tb_MainDatabase[Link],0)),"")</f>
        <v>8857128012154</v>
      </c>
      <c r="H2992" s="62" t="str">
        <f t="array" ref="H2992">IF(F2992&lt;&gt;"",INDEX(tb_MainDatabase[Grand],MATCH(F2992,tb_MainDatabase[Link],0)),"")</f>
        <v>EDP</v>
      </c>
      <c r="I2992" s="62" t="str">
        <f t="array" ref="I2992">IF(F2992&lt;&gt;"",INDEX(tb_MainDatabase[Size],MATCH(F2992,tb_MainDatabase[Link],0)),"")</f>
        <v>10 ml.</v>
      </c>
      <c r="J2992" s="65">
        <v>1.0</v>
      </c>
      <c r="K2992" s="57">
        <f t="array" ref="K2992">IF(F2992&lt;&gt;"",INDEX(tb_MainDatabase[ราคา],MATCH(F2992,tb_MainDatabase[Link],0)),"")*J2992</f>
        <v>450</v>
      </c>
      <c r="L2992" s="65">
        <v>50.0</v>
      </c>
      <c r="M2992" s="57">
        <f t="shared" si="2"/>
        <v>400</v>
      </c>
      <c r="N2992" s="75">
        <f t="shared" si="10"/>
        <v>0</v>
      </c>
      <c r="O2992" s="77"/>
      <c r="P2992" s="107"/>
      <c r="Q2992" s="80"/>
      <c r="R2992" s="84">
        <f t="shared" si="9"/>
        <v>0</v>
      </c>
      <c r="S2992" s="84"/>
      <c r="T2992" s="84"/>
    </row>
    <row r="2993" ht="22.5" customHeight="1">
      <c r="A2993" s="41" t="s">
        <v>34</v>
      </c>
      <c r="B2993" s="44">
        <v>46227.0</v>
      </c>
      <c r="C2993" s="46" t="s">
        <v>1192</v>
      </c>
      <c r="D2993" s="48" t="s">
        <v>4093</v>
      </c>
      <c r="E2993" s="51">
        <v>2.02600000001452E14</v>
      </c>
      <c r="F2993" s="53" t="s">
        <v>141</v>
      </c>
      <c r="G2993" s="57">
        <f t="array" ref="G2993">IF(F2993&lt;&gt;"",INDEX(tb_MainDatabase[Barcode],MATCH(F2993,tb_MainDatabase[Link],0)),"")</f>
        <v>8857128012037</v>
      </c>
      <c r="H2993" s="62" t="str">
        <f t="array" ref="H2993">IF(F2993&lt;&gt;"",INDEX(tb_MainDatabase[Grand],MATCH(F2993,tb_MainDatabase[Link],0)),"")</f>
        <v>EDP</v>
      </c>
      <c r="I2993" s="62" t="str">
        <f t="array" ref="I2993">IF(F2993&lt;&gt;"",INDEX(tb_MainDatabase[Size],MATCH(F2993,tb_MainDatabase[Link],0)),"")</f>
        <v>10 ml.</v>
      </c>
      <c r="J2993" s="65">
        <v>1.0</v>
      </c>
      <c r="K2993" s="57">
        <f t="array" ref="K2993">IF(F2993&lt;&gt;"",INDEX(tb_MainDatabase[ราคา],MATCH(F2993,tb_MainDatabase[Link],0)),"")*J2993</f>
        <v>450</v>
      </c>
      <c r="L2993" s="65">
        <v>50.0</v>
      </c>
      <c r="M2993" s="57">
        <f t="shared" si="2"/>
        <v>400</v>
      </c>
      <c r="N2993" s="75">
        <f t="shared" si="10"/>
        <v>400</v>
      </c>
      <c r="O2993" s="77" t="s">
        <v>370</v>
      </c>
      <c r="P2993" s="78">
        <v>46227.0</v>
      </c>
      <c r="Q2993" s="80">
        <v>0.8819444444444444</v>
      </c>
      <c r="R2993" s="84" t="str">
        <f t="shared" si="9"/>
        <v>1784902178432587923</v>
      </c>
      <c r="S2993" s="84"/>
      <c r="T2993" s="48" t="s">
        <v>67</v>
      </c>
    </row>
    <row r="2994" ht="22.5" customHeight="1">
      <c r="A2994" s="41" t="s">
        <v>34</v>
      </c>
      <c r="B2994" s="44">
        <v>46228.0</v>
      </c>
      <c r="C2994" s="46" t="s">
        <v>3028</v>
      </c>
      <c r="D2994" s="48" t="s">
        <v>4094</v>
      </c>
      <c r="E2994" s="51">
        <v>2.02600000001453E14</v>
      </c>
      <c r="F2994" s="53" t="s">
        <v>180</v>
      </c>
      <c r="G2994" s="57">
        <f t="array" ref="G2994">IF(F2994&lt;&gt;"",INDEX(tb_MainDatabase[Barcode],MATCH(F2994,tb_MainDatabase[Link],0)),"")</f>
        <v>8857128012108</v>
      </c>
      <c r="H2994" s="62" t="str">
        <f t="array" ref="H2994">IF(F2994&lt;&gt;"",INDEX(tb_MainDatabase[Grand],MATCH(F2994,tb_MainDatabase[Link],0)),"")</f>
        <v>EDP+</v>
      </c>
      <c r="I2994" s="62" t="str">
        <f t="array" ref="I2994">IF(F2994&lt;&gt;"",INDEX(tb_MainDatabase[Size],MATCH(F2994,tb_MainDatabase[Link],0)),"")</f>
        <v>10 ml.</v>
      </c>
      <c r="J2994" s="65">
        <v>1.0</v>
      </c>
      <c r="K2994" s="57">
        <f t="array" ref="K2994">IF(F2994&lt;&gt;"",INDEX(tb_MainDatabase[ราคา],MATCH(F2994,tb_MainDatabase[Link],0)),"")*J2994</f>
        <v>650</v>
      </c>
      <c r="L2994" s="65">
        <v>50.0</v>
      </c>
      <c r="M2994" s="57">
        <f t="shared" si="2"/>
        <v>600</v>
      </c>
      <c r="N2994" s="75">
        <f t="shared" si="10"/>
        <v>1400</v>
      </c>
      <c r="O2994" s="77" t="s">
        <v>133</v>
      </c>
      <c r="P2994" s="78">
        <v>46228.0</v>
      </c>
      <c r="Q2994" s="80">
        <v>0.4777777777777778</v>
      </c>
      <c r="R2994" s="84" t="str">
        <f t="shared" si="9"/>
        <v>1784953475472627364</v>
      </c>
      <c r="S2994" s="84"/>
      <c r="T2994" s="48" t="s">
        <v>67</v>
      </c>
    </row>
    <row r="2995" ht="22.5" customHeight="1">
      <c r="A2995" s="41" t="s">
        <v>34</v>
      </c>
      <c r="B2995" s="44">
        <v>46228.0</v>
      </c>
      <c r="C2995" s="46" t="s">
        <v>3028</v>
      </c>
      <c r="D2995" s="48" t="s">
        <v>4094</v>
      </c>
      <c r="E2995" s="51">
        <v>2.02600000001453E14</v>
      </c>
      <c r="F2995" s="53" t="s">
        <v>214</v>
      </c>
      <c r="G2995" s="57">
        <f t="array" ref="G2995">IF(F2995&lt;&gt;"",INDEX(tb_MainDatabase[Barcode],MATCH(F2995,tb_MainDatabase[Link],0)),"")</f>
        <v>8857128012118</v>
      </c>
      <c r="H2995" s="62" t="str">
        <f t="array" ref="H2995">IF(F2995&lt;&gt;"",INDEX(tb_MainDatabase[Grand],MATCH(F2995,tb_MainDatabase[Link],0)),"")</f>
        <v>PARFUM</v>
      </c>
      <c r="I2995" s="62" t="str">
        <f t="array" ref="I2995">IF(F2995&lt;&gt;"",INDEX(tb_MainDatabase[Size],MATCH(F2995,tb_MainDatabase[Link],0)),"")</f>
        <v>10 ml.</v>
      </c>
      <c r="J2995" s="65">
        <v>1.0</v>
      </c>
      <c r="K2995" s="57">
        <f t="array" ref="K2995">IF(F2995&lt;&gt;"",INDEX(tb_MainDatabase[ราคา],MATCH(F2995,tb_MainDatabase[Link],0)),"")*J2995</f>
        <v>850</v>
      </c>
      <c r="L2995" s="65">
        <v>50.0</v>
      </c>
      <c r="M2995" s="57">
        <f t="shared" si="2"/>
        <v>800</v>
      </c>
      <c r="N2995" s="75">
        <f t="shared" si="10"/>
        <v>0</v>
      </c>
      <c r="O2995" s="77"/>
      <c r="P2995" s="78"/>
      <c r="Q2995" s="80"/>
      <c r="R2995" s="84">
        <f t="shared" si="9"/>
        <v>0</v>
      </c>
      <c r="S2995" s="84"/>
      <c r="T2995" s="84"/>
    </row>
    <row r="2996" ht="22.5" customHeight="1">
      <c r="A2996" s="41" t="s">
        <v>34</v>
      </c>
      <c r="B2996" s="44">
        <v>46228.0</v>
      </c>
      <c r="C2996" s="46" t="s">
        <v>3028</v>
      </c>
      <c r="D2996" s="48" t="s">
        <v>4095</v>
      </c>
      <c r="E2996" s="51">
        <v>2.02600000001454E14</v>
      </c>
      <c r="F2996" s="53" t="s">
        <v>210</v>
      </c>
      <c r="G2996" s="57">
        <f t="array" ref="G2996">IF(F2996&lt;&gt;"",INDEX(tb_MainDatabase[Barcode],MATCH(F2996,tb_MainDatabase[Link],0)),"")</f>
        <v>8857128012101</v>
      </c>
      <c r="H2996" s="62" t="str">
        <f t="array" ref="H2996">IF(F2996&lt;&gt;"",INDEX(tb_MainDatabase[Grand],MATCH(F2996,tb_MainDatabase[Link],0)),"")</f>
        <v>EDP+</v>
      </c>
      <c r="I2996" s="62" t="str">
        <f t="array" ref="I2996">IF(F2996&lt;&gt;"",INDEX(tb_MainDatabase[Size],MATCH(F2996,tb_MainDatabase[Link],0)),"")</f>
        <v>10 ml.</v>
      </c>
      <c r="J2996" s="65">
        <v>1.0</v>
      </c>
      <c r="K2996" s="57">
        <f t="array" ref="K2996">IF(F2996&lt;&gt;"",INDEX(tb_MainDatabase[ราคา],MATCH(F2996,tb_MainDatabase[Link],0)),"")*J2996</f>
        <v>650</v>
      </c>
      <c r="L2996" s="65">
        <v>50.0</v>
      </c>
      <c r="M2996" s="57">
        <f t="shared" si="2"/>
        <v>600</v>
      </c>
      <c r="N2996" s="75">
        <f t="shared" si="10"/>
        <v>600</v>
      </c>
      <c r="O2996" s="77" t="s">
        <v>60</v>
      </c>
      <c r="P2996" s="78">
        <v>46228.0</v>
      </c>
      <c r="Q2996" s="80">
        <v>0.5326388888888889</v>
      </c>
      <c r="R2996" s="84" t="str">
        <f t="shared" si="9"/>
        <v>1784958380756622383</v>
      </c>
      <c r="S2996" s="84"/>
      <c r="T2996" s="48" t="s">
        <v>67</v>
      </c>
    </row>
    <row r="2997" ht="22.5" customHeight="1">
      <c r="A2997" s="41" t="s">
        <v>34</v>
      </c>
      <c r="B2997" s="44">
        <v>46228.0</v>
      </c>
      <c r="C2997" s="46" t="s">
        <v>3028</v>
      </c>
      <c r="D2997" s="48" t="s">
        <v>4096</v>
      </c>
      <c r="E2997" s="51">
        <v>2.02600000001456E14</v>
      </c>
      <c r="F2997" s="53" t="s">
        <v>847</v>
      </c>
      <c r="G2997" s="57">
        <f t="array" ref="G2997">IF(F2997&lt;&gt;"",INDEX(tb_MainDatabase[Barcode],MATCH(F2997,tb_MainDatabase[Link],0)),"")</f>
        <v>8857128011843</v>
      </c>
      <c r="H2997" s="62" t="str">
        <f t="array" ref="H2997">IF(F2997&lt;&gt;"",INDEX(tb_MainDatabase[Grand],MATCH(F2997,tb_MainDatabase[Link],0)),"")</f>
        <v>EDP</v>
      </c>
      <c r="I2997" s="62" t="str">
        <f t="array" ref="I2997">IF(F2997&lt;&gt;"",INDEX(tb_MainDatabase[Size],MATCH(F2997,tb_MainDatabase[Link],0)),"")</f>
        <v>30 ml.</v>
      </c>
      <c r="J2997" s="65">
        <v>1.0</v>
      </c>
      <c r="K2997" s="57">
        <f t="array" ref="K2997">IF(F2997&lt;&gt;"",INDEX(tb_MainDatabase[ราคา],MATCH(F2997,tb_MainDatabase[Link],0)),"")*J2997</f>
        <v>1290</v>
      </c>
      <c r="L2997" s="65">
        <v>100.0</v>
      </c>
      <c r="M2997" s="57">
        <f t="shared" si="2"/>
        <v>1190</v>
      </c>
      <c r="N2997" s="75">
        <f t="shared" si="10"/>
        <v>1190</v>
      </c>
      <c r="O2997" s="77" t="s">
        <v>370</v>
      </c>
      <c r="P2997" s="78">
        <v>46228.0</v>
      </c>
      <c r="Q2997" s="80">
        <v>0.55625</v>
      </c>
      <c r="R2997" s="84" t="str">
        <f t="shared" si="9"/>
        <v>1784960477126775170</v>
      </c>
      <c r="S2997" s="84"/>
      <c r="T2997" s="48" t="s">
        <v>67</v>
      </c>
    </row>
    <row r="2998" ht="22.5" customHeight="1">
      <c r="A2998" s="41" t="s">
        <v>34</v>
      </c>
      <c r="B2998" s="44">
        <v>46228.0</v>
      </c>
      <c r="C2998" s="46" t="s">
        <v>3028</v>
      </c>
      <c r="D2998" s="48" t="s">
        <v>4097</v>
      </c>
      <c r="E2998" s="51">
        <v>2.02600000001457E14</v>
      </c>
      <c r="F2998" s="53" t="s">
        <v>66</v>
      </c>
      <c r="G2998" s="57">
        <f t="array" ref="G2998">IF(F2998&lt;&gt;"",INDEX(tb_MainDatabase[Barcode],MATCH(F2998,tb_MainDatabase[Link],0)),"")</f>
        <v>8857128011713</v>
      </c>
      <c r="H2998" s="62" t="str">
        <f t="array" ref="H2998">IF(F2998&lt;&gt;"",INDEX(tb_MainDatabase[Grand],MATCH(F2998,tb_MainDatabase[Link],0)),"")</f>
        <v>EDP+</v>
      </c>
      <c r="I2998" s="62" t="str">
        <f t="array" ref="I2998">IF(F2998&lt;&gt;"",INDEX(tb_MainDatabase[Size],MATCH(F2998,tb_MainDatabase[Link],0)),"")</f>
        <v>50 ml.</v>
      </c>
      <c r="J2998" s="65">
        <v>1.0</v>
      </c>
      <c r="K2998" s="57">
        <f t="array" ref="K2998">IF(F2998&lt;&gt;"",INDEX(tb_MainDatabase[ราคา],MATCH(F2998,tb_MainDatabase[Link],0)),"")*J2998</f>
        <v>2890</v>
      </c>
      <c r="L2998" s="65">
        <v>334.5</v>
      </c>
      <c r="M2998" s="57">
        <f t="shared" si="2"/>
        <v>2555.5</v>
      </c>
      <c r="N2998" s="75">
        <f t="shared" si="10"/>
        <v>10583</v>
      </c>
      <c r="O2998" s="77" t="s">
        <v>370</v>
      </c>
      <c r="P2998" s="78">
        <v>46228.0</v>
      </c>
      <c r="Q2998" s="80">
        <v>0.5722222222222222</v>
      </c>
      <c r="R2998" s="84" t="str">
        <f t="shared" si="9"/>
        <v>1784961690539807894</v>
      </c>
      <c r="S2998" s="84"/>
      <c r="T2998" s="48" t="s">
        <v>61</v>
      </c>
    </row>
    <row r="2999" ht="22.5" customHeight="1">
      <c r="A2999" s="41" t="s">
        <v>34</v>
      </c>
      <c r="B2999" s="44">
        <v>46228.0</v>
      </c>
      <c r="C2999" s="46" t="s">
        <v>3028</v>
      </c>
      <c r="D2999" s="48" t="s">
        <v>4097</v>
      </c>
      <c r="E2999" s="51">
        <v>2.02600000001457E14</v>
      </c>
      <c r="F2999" s="53" t="s">
        <v>3813</v>
      </c>
      <c r="G2999" s="108">
        <f t="array" ref="G2999">IF(F2999&lt;&gt;"",INDEX(tb_MainDatabase[Barcode],MATCH(F2999,tb_MainDatabase[Link],0)),"")</f>
        <v>8857128011799</v>
      </c>
      <c r="H2999" s="62" t="str">
        <f t="array" ref="H2999">IF(F2999&lt;&gt;"",INDEX(tb_MainDatabase[Grand],MATCH(F2999,tb_MainDatabase[Link],0)),"")</f>
        <v>EDP</v>
      </c>
      <c r="I2999" s="62" t="str">
        <f t="array" ref="I2999">IF(F2999&lt;&gt;"",INDEX(tb_MainDatabase[Size],MATCH(F2999,tb_MainDatabase[Link],0)),"")</f>
        <v>50 ml.</v>
      </c>
      <c r="J2999" s="65">
        <v>1.0</v>
      </c>
      <c r="K2999" s="57">
        <f t="array" ref="K2999">IF(F2999&lt;&gt;"",INDEX(tb_MainDatabase[ราคา],MATCH(F2999,tb_MainDatabase[Link],0)),"")*J2999</f>
        <v>1890</v>
      </c>
      <c r="L2999" s="65">
        <v>284.5</v>
      </c>
      <c r="M2999" s="57">
        <f t="shared" si="2"/>
        <v>1605.5</v>
      </c>
      <c r="N2999" s="75">
        <f t="shared" si="10"/>
        <v>0</v>
      </c>
      <c r="O2999" s="77"/>
      <c r="P2999" s="107"/>
      <c r="Q2999" s="80"/>
      <c r="R2999" s="84">
        <f t="shared" si="9"/>
        <v>0</v>
      </c>
      <c r="S2999" s="84"/>
      <c r="T2999" s="84"/>
    </row>
    <row r="3000" ht="22.5" customHeight="1">
      <c r="A3000" s="41" t="s">
        <v>34</v>
      </c>
      <c r="B3000" s="44">
        <v>46228.0</v>
      </c>
      <c r="C3000" s="46" t="s">
        <v>3028</v>
      </c>
      <c r="D3000" s="48" t="s">
        <v>4097</v>
      </c>
      <c r="E3000" s="51">
        <v>2.02600000001457E14</v>
      </c>
      <c r="F3000" s="53" t="s">
        <v>81</v>
      </c>
      <c r="G3000" s="57">
        <f t="array" ref="G3000">IF(F3000&lt;&gt;"",INDEX(tb_MainDatabase[Barcode],MATCH(F3000,tb_MainDatabase[Link],0)),"")</f>
        <v>8857128011119</v>
      </c>
      <c r="H3000" s="62" t="str">
        <f t="array" ref="H3000">IF(F3000&lt;&gt;"",INDEX(tb_MainDatabase[Grand],MATCH(F3000,tb_MainDatabase[Link],0)),"")</f>
        <v>EDP</v>
      </c>
      <c r="I3000" s="62" t="str">
        <f t="array" ref="I3000">IF(F3000&lt;&gt;"",INDEX(tb_MainDatabase[Size],MATCH(F3000,tb_MainDatabase[Link],0)),"")</f>
        <v>50 ml.</v>
      </c>
      <c r="J3000" s="65">
        <v>1.0</v>
      </c>
      <c r="K3000" s="57">
        <f t="array" ref="K3000">IF(F3000&lt;&gt;"",INDEX(tb_MainDatabase[ราคา],MATCH(F3000,tb_MainDatabase[Link],0)),"")*J3000</f>
        <v>1890</v>
      </c>
      <c r="L3000" s="65">
        <v>284.5</v>
      </c>
      <c r="M3000" s="57">
        <f t="shared" si="2"/>
        <v>1605.5</v>
      </c>
      <c r="N3000" s="75">
        <f t="shared" si="10"/>
        <v>0</v>
      </c>
      <c r="O3000" s="77"/>
      <c r="P3000" s="107"/>
      <c r="Q3000" s="80"/>
      <c r="R3000" s="84">
        <f t="shared" si="9"/>
        <v>0</v>
      </c>
      <c r="S3000" s="84"/>
      <c r="T3000" s="84"/>
    </row>
    <row r="3001" ht="22.5" customHeight="1">
      <c r="A3001" s="41" t="s">
        <v>34</v>
      </c>
      <c r="B3001" s="44">
        <v>46228.0</v>
      </c>
      <c r="C3001" s="46" t="s">
        <v>3028</v>
      </c>
      <c r="D3001" s="48" t="s">
        <v>4097</v>
      </c>
      <c r="E3001" s="51">
        <v>2.02600000001457E14</v>
      </c>
      <c r="F3001" s="53" t="s">
        <v>143</v>
      </c>
      <c r="G3001" s="57">
        <f t="array" ref="G3001">IF(F3001&lt;&gt;"",INDEX(tb_MainDatabase[Barcode],MATCH(F3001,tb_MainDatabase[Link],0)),"")</f>
        <v>8857128011041</v>
      </c>
      <c r="H3001" s="62" t="str">
        <f t="array" ref="H3001">IF(F3001&lt;&gt;"",INDEX(tb_MainDatabase[Grand],MATCH(F3001,tb_MainDatabase[Link],0)),"")</f>
        <v>EDP</v>
      </c>
      <c r="I3001" s="62" t="str">
        <f t="array" ref="I3001">IF(F3001&lt;&gt;"",INDEX(tb_MainDatabase[Size],MATCH(F3001,tb_MainDatabase[Link],0)),"")</f>
        <v>50 ml.</v>
      </c>
      <c r="J3001" s="65">
        <v>1.0</v>
      </c>
      <c r="K3001" s="57">
        <f t="array" ref="K3001">IF(F3001&lt;&gt;"",INDEX(tb_MainDatabase[ราคา],MATCH(F3001,tb_MainDatabase[Link],0)),"")*J3001</f>
        <v>1890</v>
      </c>
      <c r="L3001" s="65">
        <v>284.5</v>
      </c>
      <c r="M3001" s="57">
        <f t="shared" si="2"/>
        <v>1605.5</v>
      </c>
      <c r="N3001" s="75">
        <f t="shared" si="10"/>
        <v>0</v>
      </c>
      <c r="O3001" s="77"/>
      <c r="P3001" s="107"/>
      <c r="Q3001" s="80"/>
      <c r="R3001" s="84">
        <f t="shared" si="9"/>
        <v>0</v>
      </c>
      <c r="S3001" s="84"/>
      <c r="T3001" s="84"/>
    </row>
    <row r="3002" ht="22.5" customHeight="1">
      <c r="A3002" s="41" t="s">
        <v>34</v>
      </c>
      <c r="B3002" s="44">
        <v>46228.0</v>
      </c>
      <c r="C3002" s="46" t="s">
        <v>3028</v>
      </c>
      <c r="D3002" s="48" t="s">
        <v>4097</v>
      </c>
      <c r="E3002" s="51">
        <v>2.02600000001457E14</v>
      </c>
      <c r="F3002" s="53" t="s">
        <v>1659</v>
      </c>
      <c r="G3002" s="108">
        <f t="array" ref="G3002">IF(F3002&lt;&gt;"",INDEX(tb_MainDatabase[Barcode],MATCH(F3002,tb_MainDatabase[Link],0)),"")</f>
        <v>8857128011584</v>
      </c>
      <c r="H3002" s="62" t="str">
        <f t="array" ref="H3002">IF(F3002&lt;&gt;"",INDEX(tb_MainDatabase[Grand],MATCH(F3002,tb_MainDatabase[Link],0)),"")</f>
        <v>EDP</v>
      </c>
      <c r="I3002" s="62" t="str">
        <f t="array" ref="I3002">IF(F3002&lt;&gt;"",INDEX(tb_MainDatabase[Size],MATCH(F3002,tb_MainDatabase[Link],0)),"")</f>
        <v>50 ml.</v>
      </c>
      <c r="J3002" s="65">
        <v>1.0</v>
      </c>
      <c r="K3002" s="57">
        <f t="array" ref="K3002">IF(F3002&lt;&gt;"",INDEX(tb_MainDatabase[ราคา],MATCH(F3002,tb_MainDatabase[Link],0)),"")*J3002</f>
        <v>1890</v>
      </c>
      <c r="L3002" s="65">
        <v>284.5</v>
      </c>
      <c r="M3002" s="57">
        <f t="shared" si="2"/>
        <v>1605.5</v>
      </c>
      <c r="N3002" s="75">
        <f t="shared" si="10"/>
        <v>0</v>
      </c>
      <c r="O3002" s="77"/>
      <c r="P3002" s="107"/>
      <c r="Q3002" s="80"/>
      <c r="R3002" s="84">
        <f t="shared" si="9"/>
        <v>0</v>
      </c>
      <c r="S3002" s="84"/>
      <c r="T3002" s="84"/>
    </row>
    <row r="3003" ht="22.5" customHeight="1">
      <c r="A3003" s="41" t="s">
        <v>34</v>
      </c>
      <c r="B3003" s="44">
        <v>46228.0</v>
      </c>
      <c r="C3003" s="46" t="s">
        <v>3028</v>
      </c>
      <c r="D3003" s="48" t="s">
        <v>4097</v>
      </c>
      <c r="E3003" s="51">
        <v>2.02600000001457E14</v>
      </c>
      <c r="F3003" s="53" t="s">
        <v>610</v>
      </c>
      <c r="G3003" s="57">
        <f t="array" ref="G3003">IF(F3003&lt;&gt;"",INDEX(tb_MainDatabase[Barcode],MATCH(F3003,tb_MainDatabase[Link],0)),"")</f>
        <v>8857128011256</v>
      </c>
      <c r="H3003" s="62" t="str">
        <f t="array" ref="H3003">IF(F3003&lt;&gt;"",INDEX(tb_MainDatabase[Grand],MATCH(F3003,tb_MainDatabase[Link],0)),"")</f>
        <v>EDP</v>
      </c>
      <c r="I3003" s="62" t="str">
        <f t="array" ref="I3003">IF(F3003&lt;&gt;"",INDEX(tb_MainDatabase[Size],MATCH(F3003,tb_MainDatabase[Link],0)),"")</f>
        <v>50 ml.</v>
      </c>
      <c r="J3003" s="65">
        <v>1.0</v>
      </c>
      <c r="K3003" s="57">
        <f t="array" ref="K3003">IF(F3003&lt;&gt;"",INDEX(tb_MainDatabase[ราคา],MATCH(F3003,tb_MainDatabase[Link],0)),"")*J3003</f>
        <v>1890</v>
      </c>
      <c r="L3003" s="65">
        <v>284.5</v>
      </c>
      <c r="M3003" s="57">
        <f t="shared" si="2"/>
        <v>1605.5</v>
      </c>
      <c r="N3003" s="75">
        <f t="shared" si="10"/>
        <v>0</v>
      </c>
      <c r="O3003" s="77"/>
      <c r="P3003" s="107"/>
      <c r="Q3003" s="80"/>
      <c r="R3003" s="84">
        <f t="shared" si="9"/>
        <v>0</v>
      </c>
      <c r="S3003" s="84"/>
      <c r="T3003" s="84"/>
    </row>
    <row r="3004" ht="22.5" customHeight="1">
      <c r="A3004" s="41" t="s">
        <v>34</v>
      </c>
      <c r="B3004" s="44">
        <v>46228.0</v>
      </c>
      <c r="C3004" s="46" t="s">
        <v>3028</v>
      </c>
      <c r="D3004" s="48" t="s">
        <v>4097</v>
      </c>
      <c r="E3004" s="51">
        <v>2.02600000001457E14</v>
      </c>
      <c r="F3004" s="53" t="s">
        <v>3915</v>
      </c>
      <c r="G3004" s="108">
        <f t="array" ref="G3004">IF(F3004&lt;&gt;"",INDEX(tb_MainDatabase[Barcode],MATCH(F3004,tb_MainDatabase[Link],0)),"")</f>
        <v>8857128012158</v>
      </c>
      <c r="H3004" s="62" t="str">
        <f t="array" ref="H3004">IF(F3004&lt;&gt;"",INDEX(tb_MainDatabase[Grand],MATCH(F3004,tb_MainDatabase[Link],0)),"")</f>
        <v>EDP</v>
      </c>
      <c r="I3004" s="62" t="str">
        <f t="array" ref="I3004">IF(F3004&lt;&gt;"",INDEX(tb_MainDatabase[Size],MATCH(F3004,tb_MainDatabase[Link],0)),"")</f>
        <v>4 ml.</v>
      </c>
      <c r="J3004" s="65">
        <v>2.0</v>
      </c>
      <c r="K3004" s="57">
        <f t="array" ref="K3004">IF(F3004&lt;&gt;"",INDEX(tb_MainDatabase[ราคา],MATCH(F3004,tb_MainDatabase[Link],0)),"")*J3004</f>
        <v>358</v>
      </c>
      <c r="L3004" s="65">
        <v>179.0</v>
      </c>
      <c r="M3004" s="57">
        <f t="shared" si="2"/>
        <v>0</v>
      </c>
      <c r="N3004" s="75">
        <f t="shared" si="10"/>
        <v>0</v>
      </c>
      <c r="O3004" s="77"/>
      <c r="P3004" s="107"/>
      <c r="Q3004" s="80"/>
      <c r="R3004" s="84">
        <f t="shared" si="9"/>
        <v>0</v>
      </c>
      <c r="S3004" s="84"/>
      <c r="T3004" s="84"/>
    </row>
    <row r="3005" ht="22.5" customHeight="1">
      <c r="A3005" s="41" t="s">
        <v>34</v>
      </c>
      <c r="B3005" s="44">
        <v>46228.0</v>
      </c>
      <c r="C3005" s="46" t="s">
        <v>3028</v>
      </c>
      <c r="D3005" s="48" t="s">
        <v>4098</v>
      </c>
      <c r="E3005" s="51">
        <v>2.02600000001459E14</v>
      </c>
      <c r="F3005" s="53" t="s">
        <v>114</v>
      </c>
      <c r="G3005" s="108">
        <f t="array" ref="G3005">IF(F3005&lt;&gt;"",INDEX(tb_MainDatabase[Barcode],MATCH(F3005,tb_MainDatabase[Link],0)),"")</f>
        <v>8857128012156</v>
      </c>
      <c r="H3005" s="62" t="str">
        <f t="array" ref="H3005">IF(F3005&lt;&gt;"",INDEX(tb_MainDatabase[Grand],MATCH(F3005,tb_MainDatabase[Link],0)),"")</f>
        <v>EDP</v>
      </c>
      <c r="I3005" s="62" t="str">
        <f t="array" ref="I3005">IF(F3005&lt;&gt;"",INDEX(tb_MainDatabase[Size],MATCH(F3005,tb_MainDatabase[Link],0)),"")</f>
        <v>30 ml.</v>
      </c>
      <c r="J3005" s="65">
        <v>1.0</v>
      </c>
      <c r="K3005" s="57">
        <f t="array" ref="K3005">IF(F3005&lt;&gt;"",INDEX(tb_MainDatabase[ราคา],MATCH(F3005,tb_MainDatabase[Link],0)),"")*J3005</f>
        <v>1290</v>
      </c>
      <c r="L3005" s="65">
        <v>100.0</v>
      </c>
      <c r="M3005" s="57">
        <f t="shared" si="2"/>
        <v>1190</v>
      </c>
      <c r="N3005" s="75">
        <f t="shared" si="10"/>
        <v>1190</v>
      </c>
      <c r="O3005" s="77" t="s">
        <v>133</v>
      </c>
      <c r="P3005" s="78">
        <v>46228.0</v>
      </c>
      <c r="Q3005" s="80">
        <v>0.5986111111111111</v>
      </c>
      <c r="R3005" s="84" t="str">
        <f t="shared" si="9"/>
        <v>1784964134712435414</v>
      </c>
      <c r="S3005" s="84"/>
      <c r="T3005" s="48" t="s">
        <v>67</v>
      </c>
    </row>
    <row r="3006" ht="22.5" customHeight="1">
      <c r="A3006" s="41" t="s">
        <v>34</v>
      </c>
      <c r="B3006" s="44">
        <v>46228.0</v>
      </c>
      <c r="C3006" s="46" t="s">
        <v>3028</v>
      </c>
      <c r="D3006" s="48" t="s">
        <v>4099</v>
      </c>
      <c r="E3006" s="51">
        <v>2.0260000000146E14</v>
      </c>
      <c r="F3006" s="53" t="s">
        <v>146</v>
      </c>
      <c r="G3006" s="57">
        <f t="array" ref="G3006">IF(F3006&lt;&gt;"",INDEX(tb_MainDatabase[Barcode],MATCH(F3006,tb_MainDatabase[Link],0)),"")</f>
        <v>8857128012026</v>
      </c>
      <c r="H3006" s="62" t="str">
        <f t="array" ref="H3006">IF(F3006&lt;&gt;"",INDEX(tb_MainDatabase[Grand],MATCH(F3006,tb_MainDatabase[Link],0)),"")</f>
        <v>EDP</v>
      </c>
      <c r="I3006" s="62" t="str">
        <f t="array" ref="I3006">IF(F3006&lt;&gt;"",INDEX(tb_MainDatabase[Size],MATCH(F3006,tb_MainDatabase[Link],0)),"")</f>
        <v>10 ml.</v>
      </c>
      <c r="J3006" s="65">
        <v>1.0</v>
      </c>
      <c r="K3006" s="57">
        <f t="array" ref="K3006">IF(F3006&lt;&gt;"",INDEX(tb_MainDatabase[ราคา],MATCH(F3006,tb_MainDatabase[Link],0)),"")*J3006</f>
        <v>450</v>
      </c>
      <c r="L3006" s="65">
        <v>50.0</v>
      </c>
      <c r="M3006" s="57">
        <f t="shared" si="2"/>
        <v>400</v>
      </c>
      <c r="N3006" s="75">
        <f t="shared" si="10"/>
        <v>400</v>
      </c>
      <c r="O3006" s="77" t="s">
        <v>60</v>
      </c>
      <c r="P3006" s="78">
        <v>46228.0</v>
      </c>
      <c r="Q3006" s="80">
        <v>0.60625</v>
      </c>
      <c r="R3006" s="84" t="str">
        <f t="shared" si="9"/>
        <v>1784964770129916742</v>
      </c>
      <c r="S3006" s="84"/>
      <c r="T3006" s="48" t="s">
        <v>67</v>
      </c>
    </row>
    <row r="3007" ht="22.5" customHeight="1">
      <c r="A3007" s="41" t="s">
        <v>34</v>
      </c>
      <c r="B3007" s="44">
        <v>46228.0</v>
      </c>
      <c r="C3007" s="46" t="s">
        <v>3028</v>
      </c>
      <c r="D3007" s="48" t="s">
        <v>4100</v>
      </c>
      <c r="E3007" s="51">
        <v>2.02600000001461E14</v>
      </c>
      <c r="F3007" s="53" t="s">
        <v>517</v>
      </c>
      <c r="G3007" s="57">
        <f t="array" ref="G3007">IF(F3007&lt;&gt;"",INDEX(tb_MainDatabase[Barcode],MATCH(F3007,tb_MainDatabase[Link],0)),"")</f>
        <v>8857128012058</v>
      </c>
      <c r="H3007" s="62" t="str">
        <f t="array" ref="H3007">IF(F3007&lt;&gt;"",INDEX(tb_MainDatabase[Grand],MATCH(F3007,tb_MainDatabase[Link],0)),"")</f>
        <v>EDP</v>
      </c>
      <c r="I3007" s="62" t="str">
        <f t="array" ref="I3007">IF(F3007&lt;&gt;"",INDEX(tb_MainDatabase[Size],MATCH(F3007,tb_MainDatabase[Link],0)),"")</f>
        <v>10 ml.</v>
      </c>
      <c r="J3007" s="65">
        <v>1.0</v>
      </c>
      <c r="K3007" s="57">
        <f t="array" ref="K3007">IF(F3007&lt;&gt;"",INDEX(tb_MainDatabase[ราคา],MATCH(F3007,tb_MainDatabase[Link],0)),"")*J3007</f>
        <v>450</v>
      </c>
      <c r="L3007" s="65">
        <v>50.0</v>
      </c>
      <c r="M3007" s="57">
        <f t="shared" si="2"/>
        <v>400</v>
      </c>
      <c r="N3007" s="75">
        <f t="shared" si="10"/>
        <v>400</v>
      </c>
      <c r="O3007" s="77" t="s">
        <v>133</v>
      </c>
      <c r="P3007" s="78">
        <v>46228.0</v>
      </c>
      <c r="Q3007" s="80">
        <v>0.7215277777777778</v>
      </c>
      <c r="R3007" s="84" t="str">
        <f t="shared" si="9"/>
        <v>1784974753536185631</v>
      </c>
      <c r="S3007" s="84"/>
      <c r="T3007" s="48" t="s">
        <v>67</v>
      </c>
    </row>
    <row r="3008" ht="22.5" customHeight="1">
      <c r="A3008" s="41" t="s">
        <v>34</v>
      </c>
      <c r="B3008" s="44">
        <v>46228.0</v>
      </c>
      <c r="C3008" s="46" t="s">
        <v>3028</v>
      </c>
      <c r="D3008" s="48" t="s">
        <v>4101</v>
      </c>
      <c r="E3008" s="51">
        <v>2.02600000001462E14</v>
      </c>
      <c r="F3008" s="53" t="s">
        <v>3638</v>
      </c>
      <c r="G3008" s="57">
        <f t="array" ref="G3008">IF(F3008&lt;&gt;"",INDEX(tb_MainDatabase[Barcode],MATCH(F3008,tb_MainDatabase[Link],0)),"")</f>
        <v>8857128012079</v>
      </c>
      <c r="H3008" s="62" t="str">
        <f t="array" ref="H3008">IF(F3008&lt;&gt;"",INDEX(tb_MainDatabase[Grand],MATCH(F3008,tb_MainDatabase[Link],0)),"")</f>
        <v>EDP</v>
      </c>
      <c r="I3008" s="62" t="str">
        <f t="array" ref="I3008">IF(F3008&lt;&gt;"",INDEX(tb_MainDatabase[Size],MATCH(F3008,tb_MainDatabase[Link],0)),"")</f>
        <v>10 ml.</v>
      </c>
      <c r="J3008" s="65">
        <v>1.0</v>
      </c>
      <c r="K3008" s="57">
        <f t="array" ref="K3008">IF(F3008&lt;&gt;"",INDEX(tb_MainDatabase[ราคา],MATCH(F3008,tb_MainDatabase[Link],0)),"")*J3008</f>
        <v>450</v>
      </c>
      <c r="L3008" s="65">
        <v>50.0</v>
      </c>
      <c r="M3008" s="57">
        <f t="shared" si="2"/>
        <v>400</v>
      </c>
      <c r="N3008" s="75">
        <f t="shared" si="10"/>
        <v>400</v>
      </c>
      <c r="O3008" s="77" t="s">
        <v>60</v>
      </c>
      <c r="P3008" s="78">
        <v>46228.0</v>
      </c>
      <c r="Q3008" s="80">
        <v>0.7291666666666666</v>
      </c>
      <c r="R3008" s="84" t="str">
        <f t="shared" si="9"/>
        <v>1784975373737220125</v>
      </c>
      <c r="S3008" s="84"/>
      <c r="T3008" s="48" t="s">
        <v>61</v>
      </c>
    </row>
    <row r="3009" ht="22.5" customHeight="1">
      <c r="A3009" s="41" t="s">
        <v>34</v>
      </c>
      <c r="B3009" s="44">
        <v>46228.0</v>
      </c>
      <c r="C3009" s="46" t="s">
        <v>3028</v>
      </c>
      <c r="D3009" s="48" t="s">
        <v>4102</v>
      </c>
      <c r="E3009" s="51">
        <v>2.02600000001463E14</v>
      </c>
      <c r="F3009" s="53" t="s">
        <v>3743</v>
      </c>
      <c r="G3009" s="108">
        <f t="array" ref="G3009">IF(F3009&lt;&gt;"",INDEX(tb_MainDatabase[Barcode],MATCH(F3009,tb_MainDatabase[Link],0)),"")</f>
        <v>8857128012173</v>
      </c>
      <c r="H3009" s="62" t="str">
        <f t="array" ref="H3009">IF(F3009&lt;&gt;"",INDEX(tb_MainDatabase[Grand],MATCH(F3009,tb_MainDatabase[Link],0)),"")</f>
        <v>EDP</v>
      </c>
      <c r="I3009" s="62" t="str">
        <f t="array" ref="I3009">IF(F3009&lt;&gt;"",INDEX(tb_MainDatabase[Size],MATCH(F3009,tb_MainDatabase[Link],0)),"")</f>
        <v>10 ml.</v>
      </c>
      <c r="J3009" s="65">
        <v>1.0</v>
      </c>
      <c r="K3009" s="57">
        <f t="array" ref="K3009">IF(F3009&lt;&gt;"",INDEX(tb_MainDatabase[ราคา],MATCH(F3009,tb_MainDatabase[Link],0)),"")*J3009</f>
        <v>450</v>
      </c>
      <c r="L3009" s="65">
        <v>50.0</v>
      </c>
      <c r="M3009" s="57">
        <f t="shared" si="2"/>
        <v>400</v>
      </c>
      <c r="N3009" s="75">
        <f t="shared" si="10"/>
        <v>400</v>
      </c>
      <c r="O3009" s="77" t="s">
        <v>1040</v>
      </c>
      <c r="P3009" s="78">
        <v>46228.0</v>
      </c>
      <c r="Q3009" s="80">
        <v>0.7756944444444445</v>
      </c>
      <c r="R3009" s="84" t="str">
        <f t="shared" si="9"/>
        <v>1784979265245627680</v>
      </c>
      <c r="S3009" s="84"/>
      <c r="T3009" s="48" t="s">
        <v>67</v>
      </c>
    </row>
    <row r="3010" ht="22.5" customHeight="1">
      <c r="A3010" s="41" t="s">
        <v>34</v>
      </c>
      <c r="B3010" s="44">
        <v>46228.0</v>
      </c>
      <c r="C3010" s="46" t="s">
        <v>3028</v>
      </c>
      <c r="D3010" s="48" t="s">
        <v>4103</v>
      </c>
      <c r="E3010" s="51">
        <v>2.02600000001464E14</v>
      </c>
      <c r="F3010" s="53" t="s">
        <v>110</v>
      </c>
      <c r="G3010" s="57">
        <f t="array" ref="G3010">IF(F3010&lt;&gt;"",INDEX(tb_MainDatabase[Barcode],MATCH(F3010,tb_MainDatabase[Link],0)),"")</f>
        <v>8857128012110</v>
      </c>
      <c r="H3010" s="62" t="str">
        <f t="array" ref="H3010">IF(F3010&lt;&gt;"",INDEX(tb_MainDatabase[Grand],MATCH(F3010,tb_MainDatabase[Link],0)),"")</f>
        <v>EDP+</v>
      </c>
      <c r="I3010" s="62" t="str">
        <f t="array" ref="I3010">IF(F3010&lt;&gt;"",INDEX(tb_MainDatabase[Size],MATCH(F3010,tb_MainDatabase[Link],0)),"")</f>
        <v>10 ml.</v>
      </c>
      <c r="J3010" s="65">
        <v>1.0</v>
      </c>
      <c r="K3010" s="57">
        <f t="array" ref="K3010">IF(F3010&lt;&gt;"",INDEX(tb_MainDatabase[ราคา],MATCH(F3010,tb_MainDatabase[Link],0)),"")*J3010</f>
        <v>650</v>
      </c>
      <c r="L3010" s="65">
        <v>50.0</v>
      </c>
      <c r="M3010" s="57">
        <f t="shared" si="2"/>
        <v>600</v>
      </c>
      <c r="N3010" s="75">
        <f t="shared" si="10"/>
        <v>600</v>
      </c>
      <c r="O3010" s="77" t="s">
        <v>370</v>
      </c>
      <c r="P3010" s="78">
        <v>46228.0</v>
      </c>
      <c r="Q3010" s="80">
        <v>0.7875</v>
      </c>
      <c r="R3010" s="84" t="str">
        <f t="shared" si="9"/>
        <v>1784980465604581383</v>
      </c>
      <c r="S3010" s="84"/>
      <c r="T3010" s="48" t="s">
        <v>67</v>
      </c>
    </row>
    <row r="3011" ht="22.5" customHeight="1">
      <c r="A3011" s="41" t="s">
        <v>34</v>
      </c>
      <c r="B3011" s="44">
        <v>46228.0</v>
      </c>
      <c r="C3011" s="46" t="s">
        <v>3028</v>
      </c>
      <c r="D3011" s="48" t="s">
        <v>4104</v>
      </c>
      <c r="E3011" s="51">
        <v>2.02600000001465E14</v>
      </c>
      <c r="F3011" s="53" t="s">
        <v>1211</v>
      </c>
      <c r="G3011" s="57">
        <f t="array" ref="G3011">IF(F3011&lt;&gt;"",INDEX(tb_MainDatabase[Barcode],MATCH(F3011,tb_MainDatabase[Link],0)),"")</f>
        <v>8857128011935</v>
      </c>
      <c r="H3011" s="62" t="str">
        <f t="array" ref="H3011">IF(F3011&lt;&gt;"",INDEX(tb_MainDatabase[Grand],MATCH(F3011,tb_MainDatabase[Link],0)),"")</f>
        <v>EDP</v>
      </c>
      <c r="I3011" s="62" t="str">
        <f t="array" ref="I3011">IF(F3011&lt;&gt;"",INDEX(tb_MainDatabase[Size],MATCH(F3011,tb_MainDatabase[Link],0)),"")</f>
        <v>30 ml.</v>
      </c>
      <c r="J3011" s="65">
        <v>1.0</v>
      </c>
      <c r="K3011" s="57">
        <f t="array" ref="K3011">IF(F3011&lt;&gt;"",INDEX(tb_MainDatabase[ราคา],MATCH(F3011,tb_MainDatabase[Link],0)),"")*J3011</f>
        <v>1290</v>
      </c>
      <c r="L3011" s="65">
        <v>100.0</v>
      </c>
      <c r="M3011" s="57">
        <f t="shared" si="2"/>
        <v>1190</v>
      </c>
      <c r="N3011" s="75">
        <f t="shared" si="10"/>
        <v>1190</v>
      </c>
      <c r="O3011" s="77" t="s">
        <v>133</v>
      </c>
      <c r="P3011" s="78">
        <v>46228.0</v>
      </c>
      <c r="Q3011" s="80">
        <v>0.7972222222222223</v>
      </c>
      <c r="R3011" s="84" t="str">
        <f t="shared" si="9"/>
        <v>1784981308375147900</v>
      </c>
      <c r="S3011" s="84"/>
      <c r="T3011" s="48" t="s">
        <v>67</v>
      </c>
    </row>
    <row r="3012" ht="22.5" customHeight="1">
      <c r="A3012" s="41" t="s">
        <v>34</v>
      </c>
      <c r="B3012" s="44">
        <v>46228.0</v>
      </c>
      <c r="C3012" s="46" t="s">
        <v>3028</v>
      </c>
      <c r="D3012" s="48" t="s">
        <v>4105</v>
      </c>
      <c r="E3012" s="51">
        <v>2.02600000001466E14</v>
      </c>
      <c r="F3012" s="53" t="s">
        <v>120</v>
      </c>
      <c r="G3012" s="108">
        <f t="array" ref="G3012">IF(F3012&lt;&gt;"",INDEX(tb_MainDatabase[Barcode],MATCH(F3012,tb_MainDatabase[Link],0)),"")</f>
        <v>8857128012160</v>
      </c>
      <c r="H3012" s="62" t="str">
        <f t="array" ref="H3012">IF(F3012&lt;&gt;"",INDEX(tb_MainDatabase[Grand],MATCH(F3012,tb_MainDatabase[Link],0)),"")</f>
        <v>EDP</v>
      </c>
      <c r="I3012" s="62" t="str">
        <f t="array" ref="I3012">IF(F3012&lt;&gt;"",INDEX(tb_MainDatabase[Size],MATCH(F3012,tb_MainDatabase[Link],0)),"")</f>
        <v>10 ml.</v>
      </c>
      <c r="J3012" s="65">
        <v>1.0</v>
      </c>
      <c r="K3012" s="57">
        <f t="array" ref="K3012">IF(F3012&lt;&gt;"",INDEX(tb_MainDatabase[ราคา],MATCH(F3012,tb_MainDatabase[Link],0)),"")*J3012</f>
        <v>450</v>
      </c>
      <c r="L3012" s="65">
        <v>50.0</v>
      </c>
      <c r="M3012" s="57">
        <f t="shared" si="2"/>
        <v>400</v>
      </c>
      <c r="N3012" s="75">
        <f t="shared" si="10"/>
        <v>400</v>
      </c>
      <c r="O3012" s="77" t="s">
        <v>133</v>
      </c>
      <c r="P3012" s="78">
        <v>46228.0</v>
      </c>
      <c r="Q3012" s="80">
        <v>0.8111111111111111</v>
      </c>
      <c r="R3012" s="84" t="str">
        <f t="shared" si="9"/>
        <v>1784982213641881078</v>
      </c>
      <c r="S3012" s="84"/>
      <c r="T3012" s="48" t="s">
        <v>67</v>
      </c>
    </row>
    <row r="3013" ht="22.5" customHeight="1">
      <c r="A3013" s="41" t="s">
        <v>34</v>
      </c>
      <c r="B3013" s="44">
        <v>46228.0</v>
      </c>
      <c r="C3013" s="46" t="s">
        <v>3028</v>
      </c>
      <c r="D3013" s="48" t="s">
        <v>4106</v>
      </c>
      <c r="E3013" s="51">
        <v>2.02600000001467E14</v>
      </c>
      <c r="F3013" s="53" t="s">
        <v>141</v>
      </c>
      <c r="G3013" s="57">
        <f t="array" ref="G3013">IF(F3013&lt;&gt;"",INDEX(tb_MainDatabase[Barcode],MATCH(F3013,tb_MainDatabase[Link],0)),"")</f>
        <v>8857128012037</v>
      </c>
      <c r="H3013" s="62" t="str">
        <f t="array" ref="H3013">IF(F3013&lt;&gt;"",INDEX(tb_MainDatabase[Grand],MATCH(F3013,tb_MainDatabase[Link],0)),"")</f>
        <v>EDP</v>
      </c>
      <c r="I3013" s="62" t="str">
        <f t="array" ref="I3013">IF(F3013&lt;&gt;"",INDEX(tb_MainDatabase[Size],MATCH(F3013,tb_MainDatabase[Link],0)),"")</f>
        <v>10 ml.</v>
      </c>
      <c r="J3013" s="65">
        <v>1.0</v>
      </c>
      <c r="K3013" s="57">
        <f t="array" ref="K3013">IF(F3013&lt;&gt;"",INDEX(tb_MainDatabase[ราคา],MATCH(F3013,tb_MainDatabase[Link],0)),"")*J3013</f>
        <v>450</v>
      </c>
      <c r="L3013" s="65">
        <v>50.0</v>
      </c>
      <c r="M3013" s="57">
        <f t="shared" si="2"/>
        <v>400</v>
      </c>
      <c r="N3013" s="75">
        <f t="shared" si="10"/>
        <v>400</v>
      </c>
      <c r="O3013" s="77" t="s">
        <v>370</v>
      </c>
      <c r="P3013" s="78">
        <v>46228.0</v>
      </c>
      <c r="Q3013" s="80">
        <v>0.9</v>
      </c>
      <c r="R3013" s="84" t="str">
        <f t="shared" si="9"/>
        <v>1784989509295410020</v>
      </c>
      <c r="S3013" s="84"/>
      <c r="T3013" s="48" t="s">
        <v>67</v>
      </c>
    </row>
    <row r="3014" ht="22.5" customHeight="1">
      <c r="A3014" s="41" t="s">
        <v>34</v>
      </c>
      <c r="B3014" s="44">
        <v>46229.0</v>
      </c>
      <c r="C3014" s="46" t="s">
        <v>3028</v>
      </c>
      <c r="D3014" s="48" t="s">
        <v>4107</v>
      </c>
      <c r="E3014" s="51">
        <v>2.02600000001468E14</v>
      </c>
      <c r="F3014" s="53" t="s">
        <v>1509</v>
      </c>
      <c r="G3014" s="57">
        <f t="array" ref="G3014">IF(F3014&lt;&gt;"",INDEX(tb_MainDatabase[Barcode],MATCH(F3014,tb_MainDatabase[Link],0)),"")</f>
        <v>8857128012140</v>
      </c>
      <c r="H3014" s="62" t="str">
        <f t="array" ref="H3014">IF(F3014&lt;&gt;"",INDEX(tb_MainDatabase[Grand],MATCH(F3014,tb_MainDatabase[Link],0)),"")</f>
        <v>EDP</v>
      </c>
      <c r="I3014" s="62" t="str">
        <f t="array" ref="I3014">IF(F3014&lt;&gt;"",INDEX(tb_MainDatabase[Size],MATCH(F3014,tb_MainDatabase[Link],0)),"")</f>
        <v>50 ml.</v>
      </c>
      <c r="J3014" s="65">
        <v>1.0</v>
      </c>
      <c r="K3014" s="57">
        <f t="array" ref="K3014">IF(F3014&lt;&gt;"",INDEX(tb_MainDatabase[ราคา],MATCH(F3014,tb_MainDatabase[Link],0)),"")*J3014</f>
        <v>1890</v>
      </c>
      <c r="L3014" s="65">
        <v>200.0</v>
      </c>
      <c r="M3014" s="57">
        <f t="shared" si="2"/>
        <v>1690</v>
      </c>
      <c r="N3014" s="75">
        <f t="shared" si="10"/>
        <v>1690</v>
      </c>
      <c r="O3014" s="77" t="s">
        <v>370</v>
      </c>
      <c r="P3014" s="78">
        <v>46229.0</v>
      </c>
      <c r="Q3014" s="80">
        <v>0.5833333333333334</v>
      </c>
      <c r="R3014" s="84" t="str">
        <f t="shared" si="9"/>
        <v>1785049153712270465</v>
      </c>
      <c r="S3014" s="84"/>
      <c r="T3014" s="48" t="s">
        <v>67</v>
      </c>
    </row>
    <row r="3015" ht="22.5" customHeight="1">
      <c r="A3015" s="41" t="s">
        <v>34</v>
      </c>
      <c r="B3015" s="44">
        <v>46229.0</v>
      </c>
      <c r="C3015" s="46" t="s">
        <v>3028</v>
      </c>
      <c r="D3015" s="48" t="s">
        <v>4108</v>
      </c>
      <c r="E3015" s="51">
        <v>2.02600000001469E14</v>
      </c>
      <c r="F3015" s="53" t="s">
        <v>180</v>
      </c>
      <c r="G3015" s="57">
        <f t="array" ref="G3015">IF(F3015&lt;&gt;"",INDEX(tb_MainDatabase[Barcode],MATCH(F3015,tb_MainDatabase[Link],0)),"")</f>
        <v>8857128012108</v>
      </c>
      <c r="H3015" s="62" t="str">
        <f t="array" ref="H3015">IF(F3015&lt;&gt;"",INDEX(tb_MainDatabase[Grand],MATCH(F3015,tb_MainDatabase[Link],0)),"")</f>
        <v>EDP+</v>
      </c>
      <c r="I3015" s="62" t="str">
        <f t="array" ref="I3015">IF(F3015&lt;&gt;"",INDEX(tb_MainDatabase[Size],MATCH(F3015,tb_MainDatabase[Link],0)),"")</f>
        <v>10 ml.</v>
      </c>
      <c r="J3015" s="65">
        <v>1.0</v>
      </c>
      <c r="K3015" s="57">
        <f t="array" ref="K3015">IF(F3015&lt;&gt;"",INDEX(tb_MainDatabase[ราคา],MATCH(F3015,tb_MainDatabase[Link],0)),"")*J3015</f>
        <v>650</v>
      </c>
      <c r="L3015" s="65">
        <v>50.0</v>
      </c>
      <c r="M3015" s="57">
        <f t="shared" si="2"/>
        <v>600</v>
      </c>
      <c r="N3015" s="75">
        <f t="shared" si="10"/>
        <v>600</v>
      </c>
      <c r="O3015" s="77" t="s">
        <v>370</v>
      </c>
      <c r="P3015" s="78">
        <v>46229.0</v>
      </c>
      <c r="Q3015" s="80">
        <v>0.5993055555555555</v>
      </c>
      <c r="R3015" s="84" t="str">
        <f t="shared" si="9"/>
        <v>1785050546990220998</v>
      </c>
      <c r="S3015" s="84"/>
      <c r="T3015" s="48" t="s">
        <v>67</v>
      </c>
    </row>
    <row r="3016" ht="22.5" customHeight="1">
      <c r="A3016" s="41" t="s">
        <v>34</v>
      </c>
      <c r="B3016" s="44">
        <v>46229.0</v>
      </c>
      <c r="C3016" s="46" t="s">
        <v>3028</v>
      </c>
      <c r="D3016" s="48" t="s">
        <v>4109</v>
      </c>
      <c r="E3016" s="51">
        <v>2.0260000000147E14</v>
      </c>
      <c r="F3016" s="53" t="s">
        <v>3407</v>
      </c>
      <c r="G3016" s="57">
        <f t="array" ref="G3016">IF(F3016&lt;&gt;"",INDEX(tb_MainDatabase[Barcode],MATCH(F3016,tb_MainDatabase[Link],0)),"")</f>
        <v>8857128012114</v>
      </c>
      <c r="H3016" s="62" t="str">
        <f t="array" ref="H3016">IF(F3016&lt;&gt;"",INDEX(tb_MainDatabase[Grand],MATCH(F3016,tb_MainDatabase[Link],0)),"")</f>
        <v>EDP+</v>
      </c>
      <c r="I3016" s="62" t="str">
        <f t="array" ref="I3016">IF(F3016&lt;&gt;"",INDEX(tb_MainDatabase[Size],MATCH(F3016,tb_MainDatabase[Link],0)),"")</f>
        <v>10 ml.</v>
      </c>
      <c r="J3016" s="65">
        <v>1.0</v>
      </c>
      <c r="K3016" s="57">
        <f t="array" ref="K3016">IF(F3016&lt;&gt;"",INDEX(tb_MainDatabase[ราคา],MATCH(F3016,tb_MainDatabase[Link],0)),"")*J3016</f>
        <v>650</v>
      </c>
      <c r="L3016" s="65">
        <v>50.0</v>
      </c>
      <c r="M3016" s="57">
        <f t="shared" si="2"/>
        <v>600</v>
      </c>
      <c r="N3016" s="75">
        <f t="shared" si="10"/>
        <v>600</v>
      </c>
      <c r="O3016" s="77" t="s">
        <v>133</v>
      </c>
      <c r="P3016" s="78">
        <v>46229.0</v>
      </c>
      <c r="Q3016" s="80">
        <v>0.6041666666666666</v>
      </c>
      <c r="R3016" s="84" t="str">
        <f t="shared" si="9"/>
        <v>1785051000455562430</v>
      </c>
      <c r="S3016" s="84"/>
      <c r="T3016" s="48" t="s">
        <v>61</v>
      </c>
    </row>
    <row r="3017" ht="22.5" customHeight="1">
      <c r="A3017" s="41" t="s">
        <v>34</v>
      </c>
      <c r="B3017" s="44">
        <v>46229.0</v>
      </c>
      <c r="C3017" s="46" t="s">
        <v>3028</v>
      </c>
      <c r="D3017" s="48" t="s">
        <v>4110</v>
      </c>
      <c r="E3017" s="51">
        <v>2.02600000001471E14</v>
      </c>
      <c r="F3017" s="53" t="s">
        <v>201</v>
      </c>
      <c r="G3017" s="108">
        <f t="array" ref="G3017">IF(F3017&lt;&gt;"",INDEX(tb_MainDatabase[Barcode],MATCH(F3017,tb_MainDatabase[Link],0)),"")</f>
        <v>8857128012157</v>
      </c>
      <c r="H3017" s="62" t="str">
        <f t="array" ref="H3017">IF(F3017&lt;&gt;"",INDEX(tb_MainDatabase[Grand],MATCH(F3017,tb_MainDatabase[Link],0)),"")</f>
        <v>EDP</v>
      </c>
      <c r="I3017" s="62" t="str">
        <f t="array" ref="I3017">IF(F3017&lt;&gt;"",INDEX(tb_MainDatabase[Size],MATCH(F3017,tb_MainDatabase[Link],0)),"")</f>
        <v>10 ml.</v>
      </c>
      <c r="J3017" s="65">
        <v>1.0</v>
      </c>
      <c r="K3017" s="57">
        <f t="array" ref="K3017">IF(F3017&lt;&gt;"",INDEX(tb_MainDatabase[ราคา],MATCH(F3017,tb_MainDatabase[Link],0)),"")*J3017</f>
        <v>450</v>
      </c>
      <c r="L3017" s="65">
        <v>50.0</v>
      </c>
      <c r="M3017" s="57">
        <f t="shared" si="2"/>
        <v>400</v>
      </c>
      <c r="N3017" s="75">
        <f t="shared" si="10"/>
        <v>400</v>
      </c>
      <c r="O3017" s="77" t="s">
        <v>1040</v>
      </c>
      <c r="P3017" s="78">
        <v>46229.0</v>
      </c>
      <c r="Q3017" s="80">
        <v>0.6347222222222222</v>
      </c>
      <c r="R3017" s="84" t="str">
        <f t="shared" si="9"/>
        <v>1785053568954247859</v>
      </c>
      <c r="S3017" s="84"/>
      <c r="T3017" s="48" t="s">
        <v>67</v>
      </c>
    </row>
    <row r="3018" ht="22.5" customHeight="1">
      <c r="A3018" s="41" t="s">
        <v>34</v>
      </c>
      <c r="B3018" s="44">
        <v>46229.0</v>
      </c>
      <c r="C3018" s="46" t="s">
        <v>3028</v>
      </c>
      <c r="D3018" s="48" t="s">
        <v>4111</v>
      </c>
      <c r="E3018" s="51">
        <v>2.02600000001472E14</v>
      </c>
      <c r="F3018" s="53" t="s">
        <v>69</v>
      </c>
      <c r="G3018" s="57">
        <f t="array" ref="G3018">IF(F3018&lt;&gt;"",INDEX(tb_MainDatabase[Barcode],MATCH(F3018,tb_MainDatabase[Link],0)),"")</f>
        <v>8857128012022</v>
      </c>
      <c r="H3018" s="62" t="str">
        <f t="array" ref="H3018">IF(F3018&lt;&gt;"",INDEX(tb_MainDatabase[Grand],MATCH(F3018,tb_MainDatabase[Link],0)),"")</f>
        <v>EDP</v>
      </c>
      <c r="I3018" s="62" t="str">
        <f t="array" ref="I3018">IF(F3018&lt;&gt;"",INDEX(tb_MainDatabase[Size],MATCH(F3018,tb_MainDatabase[Link],0)),"")</f>
        <v>30 ml.</v>
      </c>
      <c r="J3018" s="65">
        <v>1.0</v>
      </c>
      <c r="K3018" s="57">
        <f t="array" ref="K3018">IF(F3018&lt;&gt;"",INDEX(tb_MainDatabase[ราคา],MATCH(F3018,tb_MainDatabase[Link],0)),"")*J3018</f>
        <v>1290</v>
      </c>
      <c r="L3018" s="65">
        <v>100.0</v>
      </c>
      <c r="M3018" s="57">
        <f t="shared" si="2"/>
        <v>1190</v>
      </c>
      <c r="N3018" s="75">
        <f t="shared" si="10"/>
        <v>1190</v>
      </c>
      <c r="O3018" s="77" t="s">
        <v>133</v>
      </c>
      <c r="P3018" s="78">
        <v>46229.0</v>
      </c>
      <c r="Q3018" s="80">
        <v>0.6583333333333333</v>
      </c>
      <c r="R3018" s="84" t="str">
        <f t="shared" si="9"/>
        <v>1785055709541132678</v>
      </c>
      <c r="S3018" s="84"/>
      <c r="T3018" s="48" t="s">
        <v>67</v>
      </c>
    </row>
    <row r="3019" ht="22.5" customHeight="1">
      <c r="A3019" s="41" t="s">
        <v>34</v>
      </c>
      <c r="B3019" s="44">
        <v>46229.0</v>
      </c>
      <c r="C3019" s="46" t="s">
        <v>3028</v>
      </c>
      <c r="D3019" s="48" t="s">
        <v>4112</v>
      </c>
      <c r="E3019" s="51">
        <v>2.02600000001473E14</v>
      </c>
      <c r="F3019" s="53" t="s">
        <v>120</v>
      </c>
      <c r="G3019" s="108">
        <f t="array" ref="G3019">IF(F3019&lt;&gt;"",INDEX(tb_MainDatabase[Barcode],MATCH(F3019,tb_MainDatabase[Link],0)),"")</f>
        <v>8857128012160</v>
      </c>
      <c r="H3019" s="62" t="str">
        <f t="array" ref="H3019">IF(F3019&lt;&gt;"",INDEX(tb_MainDatabase[Grand],MATCH(F3019,tb_MainDatabase[Link],0)),"")</f>
        <v>EDP</v>
      </c>
      <c r="I3019" s="62" t="str">
        <f t="array" ref="I3019">IF(F3019&lt;&gt;"",INDEX(tb_MainDatabase[Size],MATCH(F3019,tb_MainDatabase[Link],0)),"")</f>
        <v>10 ml.</v>
      </c>
      <c r="J3019" s="65">
        <v>1.0</v>
      </c>
      <c r="K3019" s="57">
        <f t="array" ref="K3019">IF(F3019&lt;&gt;"",INDEX(tb_MainDatabase[ราคา],MATCH(F3019,tb_MainDatabase[Link],0)),"")*J3019</f>
        <v>450</v>
      </c>
      <c r="L3019" s="65">
        <v>50.0</v>
      </c>
      <c r="M3019" s="57">
        <f t="shared" si="2"/>
        <v>400</v>
      </c>
      <c r="N3019" s="75">
        <f t="shared" si="10"/>
        <v>400</v>
      </c>
      <c r="O3019" s="77" t="s">
        <v>133</v>
      </c>
      <c r="P3019" s="78">
        <v>46229.0</v>
      </c>
      <c r="Q3019" s="80">
        <v>0.6659722222222222</v>
      </c>
      <c r="R3019" s="84" t="str">
        <f t="shared" si="9"/>
        <v>1785056361166124427</v>
      </c>
      <c r="S3019" s="84"/>
      <c r="T3019" s="48" t="s">
        <v>67</v>
      </c>
    </row>
    <row r="3020" ht="22.5" customHeight="1">
      <c r="A3020" s="41" t="s">
        <v>34</v>
      </c>
      <c r="B3020" s="44">
        <v>46229.0</v>
      </c>
      <c r="C3020" s="46" t="s">
        <v>3028</v>
      </c>
      <c r="D3020" s="48" t="s">
        <v>4113</v>
      </c>
      <c r="E3020" s="51">
        <v>2.02600000001474E14</v>
      </c>
      <c r="F3020" s="53" t="s">
        <v>490</v>
      </c>
      <c r="G3020" s="57">
        <f t="array" ref="G3020">IF(F3020&lt;&gt;"",INDEX(tb_MainDatabase[Barcode],MATCH(F3020,tb_MainDatabase[Link],0)),"")</f>
        <v>8857128012124</v>
      </c>
      <c r="H3020" s="62" t="str">
        <f t="array" ref="H3020">IF(F3020&lt;&gt;"",INDEX(tb_MainDatabase[Grand],MATCH(F3020,tb_MainDatabase[Link],0)),"")</f>
        <v>PARFUM</v>
      </c>
      <c r="I3020" s="62" t="str">
        <f t="array" ref="I3020">IF(F3020&lt;&gt;"",INDEX(tb_MainDatabase[Size],MATCH(F3020,tb_MainDatabase[Link],0)),"")</f>
        <v>10 ml.</v>
      </c>
      <c r="J3020" s="65">
        <v>1.0</v>
      </c>
      <c r="K3020" s="57">
        <f t="array" ref="K3020">IF(F3020&lt;&gt;"",INDEX(tb_MainDatabase[ราคา],MATCH(F3020,tb_MainDatabase[Link],0)),"")*J3020</f>
        <v>850</v>
      </c>
      <c r="L3020" s="65">
        <v>50.0</v>
      </c>
      <c r="M3020" s="57">
        <f t="shared" si="2"/>
        <v>800</v>
      </c>
      <c r="N3020" s="75">
        <f t="shared" si="10"/>
        <v>800</v>
      </c>
      <c r="O3020" s="77" t="s">
        <v>1040</v>
      </c>
      <c r="P3020" s="78">
        <v>46229.0</v>
      </c>
      <c r="Q3020" s="80">
        <v>0.6736111111111112</v>
      </c>
      <c r="R3020" s="84" t="str">
        <f t="shared" si="9"/>
        <v>1785057021749950969</v>
      </c>
      <c r="S3020" s="84"/>
      <c r="T3020" s="48" t="s">
        <v>67</v>
      </c>
    </row>
    <row r="3021" ht="22.5" customHeight="1">
      <c r="A3021" s="41" t="s">
        <v>34</v>
      </c>
      <c r="B3021" s="44">
        <v>46229.0</v>
      </c>
      <c r="C3021" s="46" t="s">
        <v>3028</v>
      </c>
      <c r="D3021" s="48" t="s">
        <v>4114</v>
      </c>
      <c r="E3021" s="51">
        <v>2.02600000001475E14</v>
      </c>
      <c r="F3021" s="53" t="s">
        <v>3638</v>
      </c>
      <c r="G3021" s="57">
        <f t="array" ref="G3021">IF(F3021&lt;&gt;"",INDEX(tb_MainDatabase[Barcode],MATCH(F3021,tb_MainDatabase[Link],0)),"")</f>
        <v>8857128012079</v>
      </c>
      <c r="H3021" s="62" t="str">
        <f t="array" ref="H3021">IF(F3021&lt;&gt;"",INDEX(tb_MainDatabase[Grand],MATCH(F3021,tb_MainDatabase[Link],0)),"")</f>
        <v>EDP</v>
      </c>
      <c r="I3021" s="62" t="str">
        <f t="array" ref="I3021">IF(F3021&lt;&gt;"",INDEX(tb_MainDatabase[Size],MATCH(F3021,tb_MainDatabase[Link],0)),"")</f>
        <v>10 ml.</v>
      </c>
      <c r="J3021" s="65">
        <v>1.0</v>
      </c>
      <c r="K3021" s="57">
        <f t="array" ref="K3021">IF(F3021&lt;&gt;"",INDEX(tb_MainDatabase[ราคา],MATCH(F3021,tb_MainDatabase[Link],0)),"")*J3021</f>
        <v>450</v>
      </c>
      <c r="L3021" s="65">
        <v>50.0</v>
      </c>
      <c r="M3021" s="57">
        <f t="shared" si="2"/>
        <v>400</v>
      </c>
      <c r="N3021" s="75">
        <f t="shared" si="10"/>
        <v>800</v>
      </c>
      <c r="O3021" s="77" t="s">
        <v>1040</v>
      </c>
      <c r="P3021" s="78">
        <v>46229.0</v>
      </c>
      <c r="Q3021" s="80">
        <v>0.7493055555555556</v>
      </c>
      <c r="R3021" s="84" t="str">
        <f t="shared" si="9"/>
        <v>1785063411800639199</v>
      </c>
      <c r="S3021" s="84"/>
      <c r="T3021" s="48" t="s">
        <v>67</v>
      </c>
    </row>
    <row r="3022" ht="22.5" customHeight="1">
      <c r="A3022" s="41" t="s">
        <v>34</v>
      </c>
      <c r="B3022" s="44">
        <v>46229.0</v>
      </c>
      <c r="C3022" s="46" t="s">
        <v>3028</v>
      </c>
      <c r="D3022" s="48" t="s">
        <v>4114</v>
      </c>
      <c r="E3022" s="51">
        <v>2.02600000001475E14</v>
      </c>
      <c r="F3022" s="53" t="s">
        <v>386</v>
      </c>
      <c r="G3022" s="57">
        <f t="array" ref="G3022">IF(F3022&lt;&gt;"",INDEX(tb_MainDatabase[Barcode],MATCH(F3022,tb_MainDatabase[Link],0)),"")</f>
        <v>8857128012070</v>
      </c>
      <c r="H3022" s="62" t="str">
        <f t="array" ref="H3022">IF(F3022&lt;&gt;"",INDEX(tb_MainDatabase[Grand],MATCH(F3022,tb_MainDatabase[Link],0)),"")</f>
        <v>EDP</v>
      </c>
      <c r="I3022" s="62" t="str">
        <f t="array" ref="I3022">IF(F3022&lt;&gt;"",INDEX(tb_MainDatabase[Size],MATCH(F3022,tb_MainDatabase[Link],0)),"")</f>
        <v>10 ml.</v>
      </c>
      <c r="J3022" s="65">
        <v>1.0</v>
      </c>
      <c r="K3022" s="57">
        <f t="array" ref="K3022">IF(F3022&lt;&gt;"",INDEX(tb_MainDatabase[ราคา],MATCH(F3022,tb_MainDatabase[Link],0)),"")*J3022</f>
        <v>450</v>
      </c>
      <c r="L3022" s="65">
        <v>50.0</v>
      </c>
      <c r="M3022" s="57">
        <f t="shared" si="2"/>
        <v>400</v>
      </c>
      <c r="N3022" s="75">
        <f t="shared" si="10"/>
        <v>0</v>
      </c>
      <c r="O3022" s="77"/>
      <c r="P3022" s="107"/>
      <c r="Q3022" s="80"/>
      <c r="R3022" s="84">
        <f t="shared" si="9"/>
        <v>0</v>
      </c>
      <c r="S3022" s="84"/>
      <c r="T3022" s="84"/>
    </row>
    <row r="3023" ht="22.5" customHeight="1">
      <c r="A3023" s="41" t="s">
        <v>34</v>
      </c>
      <c r="B3023" s="44">
        <v>46229.0</v>
      </c>
      <c r="C3023" s="46" t="s">
        <v>3028</v>
      </c>
      <c r="D3023" s="48" t="s">
        <v>4115</v>
      </c>
      <c r="E3023" s="51">
        <v>2.02600000001476E14</v>
      </c>
      <c r="F3023" s="53" t="s">
        <v>400</v>
      </c>
      <c r="G3023" s="57">
        <f t="array" ref="G3023">IF(F3023&lt;&gt;"",INDEX(tb_MainDatabase[Barcode],MATCH(F3023,tb_MainDatabase[Link],0)),"")</f>
        <v>8857128012122</v>
      </c>
      <c r="H3023" s="62" t="str">
        <f t="array" ref="H3023">IF(F3023&lt;&gt;"",INDEX(tb_MainDatabase[Grand],MATCH(F3023,tb_MainDatabase[Link],0)),"")</f>
        <v>EDP+</v>
      </c>
      <c r="I3023" s="62" t="str">
        <f t="array" ref="I3023">IF(F3023&lt;&gt;"",INDEX(tb_MainDatabase[Size],MATCH(F3023,tb_MainDatabase[Link],0)),"")</f>
        <v>10 ml.</v>
      </c>
      <c r="J3023" s="65">
        <v>1.0</v>
      </c>
      <c r="K3023" s="57">
        <f t="array" ref="K3023">IF(F3023&lt;&gt;"",INDEX(tb_MainDatabase[ราคา],MATCH(F3023,tb_MainDatabase[Link],0)),"")*J3023</f>
        <v>650</v>
      </c>
      <c r="L3023" s="65">
        <v>50.0</v>
      </c>
      <c r="M3023" s="57">
        <f t="shared" si="2"/>
        <v>600</v>
      </c>
      <c r="N3023" s="75">
        <f t="shared" si="10"/>
        <v>600</v>
      </c>
      <c r="O3023" s="77" t="s">
        <v>133</v>
      </c>
      <c r="P3023" s="78">
        <v>46229.0</v>
      </c>
      <c r="Q3023" s="80">
        <v>0.8368055555555556</v>
      </c>
      <c r="R3023" s="84" t="str">
        <f t="shared" si="9"/>
        <v>1785071056967427654</v>
      </c>
      <c r="S3023" s="84"/>
      <c r="T3023" s="48" t="s">
        <v>67</v>
      </c>
    </row>
    <row r="3024" ht="22.5" customHeight="1">
      <c r="A3024" s="41" t="s">
        <v>34</v>
      </c>
      <c r="B3024" s="44">
        <v>46229.0</v>
      </c>
      <c r="C3024" s="46" t="s">
        <v>3028</v>
      </c>
      <c r="D3024" s="48" t="s">
        <v>4116</v>
      </c>
      <c r="E3024" s="51">
        <v>2.02600000001477E14</v>
      </c>
      <c r="F3024" s="53" t="s">
        <v>141</v>
      </c>
      <c r="G3024" s="57">
        <f t="array" ref="G3024">IF(F3024&lt;&gt;"",INDEX(tb_MainDatabase[Barcode],MATCH(F3024,tb_MainDatabase[Link],0)),"")</f>
        <v>8857128012037</v>
      </c>
      <c r="H3024" s="62" t="str">
        <f t="array" ref="H3024">IF(F3024&lt;&gt;"",INDEX(tb_MainDatabase[Grand],MATCH(F3024,tb_MainDatabase[Link],0)),"")</f>
        <v>EDP</v>
      </c>
      <c r="I3024" s="62" t="str">
        <f t="array" ref="I3024">IF(F3024&lt;&gt;"",INDEX(tb_MainDatabase[Size],MATCH(F3024,tb_MainDatabase[Link],0)),"")</f>
        <v>10 ml.</v>
      </c>
      <c r="J3024" s="65">
        <v>2.0</v>
      </c>
      <c r="K3024" s="57">
        <f t="array" ref="K3024">IF(F3024&lt;&gt;"",INDEX(tb_MainDatabase[ราคา],MATCH(F3024,tb_MainDatabase[Link],0)),"")*J3024</f>
        <v>900</v>
      </c>
      <c r="L3024" s="65">
        <v>50.0</v>
      </c>
      <c r="M3024" s="57">
        <f t="shared" si="2"/>
        <v>800</v>
      </c>
      <c r="N3024" s="75">
        <f t="shared" si="10"/>
        <v>800</v>
      </c>
      <c r="O3024" s="77" t="s">
        <v>1040</v>
      </c>
      <c r="P3024" s="78">
        <v>46229.0</v>
      </c>
      <c r="Q3024" s="80">
        <v>0.8645833333333334</v>
      </c>
      <c r="R3024" s="84" t="str">
        <f t="shared" si="9"/>
        <v>1785073411997452925</v>
      </c>
      <c r="S3024" s="84"/>
      <c r="T3024" s="48" t="s">
        <v>67</v>
      </c>
    </row>
    <row r="3025" ht="22.5" customHeight="1">
      <c r="A3025" s="41" t="s">
        <v>34</v>
      </c>
      <c r="B3025" s="44">
        <v>46229.0</v>
      </c>
      <c r="C3025" s="46" t="s">
        <v>3028</v>
      </c>
      <c r="D3025" s="48" t="s">
        <v>4117</v>
      </c>
      <c r="E3025" s="51">
        <v>2.02600000001478E14</v>
      </c>
      <c r="F3025" s="53" t="s">
        <v>146</v>
      </c>
      <c r="G3025" s="57">
        <f t="array" ref="G3025">IF(F3025&lt;&gt;"",INDEX(tb_MainDatabase[Barcode],MATCH(F3025,tb_MainDatabase[Link],0)),"")</f>
        <v>8857128012026</v>
      </c>
      <c r="H3025" s="62" t="str">
        <f t="array" ref="H3025">IF(F3025&lt;&gt;"",INDEX(tb_MainDatabase[Grand],MATCH(F3025,tb_MainDatabase[Link],0)),"")</f>
        <v>EDP</v>
      </c>
      <c r="I3025" s="62" t="str">
        <f t="array" ref="I3025">IF(F3025&lt;&gt;"",INDEX(tb_MainDatabase[Size],MATCH(F3025,tb_MainDatabase[Link],0)),"")</f>
        <v>10 ml.</v>
      </c>
      <c r="J3025" s="65">
        <v>1.0</v>
      </c>
      <c r="K3025" s="57">
        <f t="array" ref="K3025">IF(F3025&lt;&gt;"",INDEX(tb_MainDatabase[ราคา],MATCH(F3025,tb_MainDatabase[Link],0)),"")*J3025</f>
        <v>450</v>
      </c>
      <c r="L3025" s="65">
        <v>50.0</v>
      </c>
      <c r="M3025" s="57">
        <f t="shared" si="2"/>
        <v>400</v>
      </c>
      <c r="N3025" s="75">
        <f t="shared" si="10"/>
        <v>400</v>
      </c>
      <c r="O3025" s="77" t="s">
        <v>133</v>
      </c>
      <c r="P3025" s="78">
        <v>46229.0</v>
      </c>
      <c r="Q3025" s="80">
        <v>0.8652777777777778</v>
      </c>
      <c r="R3025" s="84" t="str">
        <f t="shared" si="9"/>
        <v>1785073584090924525</v>
      </c>
      <c r="S3025" s="84"/>
      <c r="T3025" s="48" t="s">
        <v>67</v>
      </c>
    </row>
    <row r="3026" ht="22.5" customHeight="1">
      <c r="A3026" s="41" t="s">
        <v>34</v>
      </c>
      <c r="B3026" s="44">
        <v>46229.0</v>
      </c>
      <c r="C3026" s="46" t="s">
        <v>3028</v>
      </c>
      <c r="D3026" s="48" t="s">
        <v>4118</v>
      </c>
      <c r="E3026" s="51">
        <v>2.02600000001479E14</v>
      </c>
      <c r="F3026" s="53" t="s">
        <v>1330</v>
      </c>
      <c r="G3026" s="57">
        <f t="array" ref="G3026">IF(F3026&lt;&gt;"",INDEX(tb_MainDatabase[Barcode],MATCH(F3026,tb_MainDatabase[Link],0)),"")</f>
        <v>8857128012069</v>
      </c>
      <c r="H3026" s="62" t="str">
        <f t="array" ref="H3026">IF(F3026&lt;&gt;"",INDEX(tb_MainDatabase[Grand],MATCH(F3026,tb_MainDatabase[Link],0)),"")</f>
        <v>EDP</v>
      </c>
      <c r="I3026" s="62" t="str">
        <f t="array" ref="I3026">IF(F3026&lt;&gt;"",INDEX(tb_MainDatabase[Size],MATCH(F3026,tb_MainDatabase[Link],0)),"")</f>
        <v>30 ml.</v>
      </c>
      <c r="J3026" s="65">
        <v>1.0</v>
      </c>
      <c r="K3026" s="57">
        <f t="array" ref="K3026">IF(F3026&lt;&gt;"",INDEX(tb_MainDatabase[ราคา],MATCH(F3026,tb_MainDatabase[Link],0)),"")*J3026</f>
        <v>1290</v>
      </c>
      <c r="L3026" s="65">
        <v>100.0</v>
      </c>
      <c r="M3026" s="57">
        <f t="shared" si="2"/>
        <v>1190</v>
      </c>
      <c r="N3026" s="75">
        <f t="shared" si="10"/>
        <v>1190</v>
      </c>
      <c r="O3026" s="77" t="s">
        <v>370</v>
      </c>
      <c r="P3026" s="78">
        <v>46229.0</v>
      </c>
      <c r="Q3026" s="80">
        <v>0.8666666666666667</v>
      </c>
      <c r="R3026" s="84" t="str">
        <f t="shared" si="9"/>
        <v>1785073646614895053</v>
      </c>
      <c r="S3026" s="84"/>
      <c r="T3026" s="48" t="s">
        <v>67</v>
      </c>
    </row>
    <row r="3027" ht="22.5" customHeight="1">
      <c r="A3027" s="41" t="s">
        <v>34</v>
      </c>
      <c r="B3027" s="44">
        <v>46229.0</v>
      </c>
      <c r="C3027" s="46" t="s">
        <v>3028</v>
      </c>
      <c r="D3027" s="48" t="s">
        <v>4119</v>
      </c>
      <c r="E3027" s="51">
        <v>2.0260000000148E14</v>
      </c>
      <c r="F3027" s="53" t="s">
        <v>847</v>
      </c>
      <c r="G3027" s="57">
        <f t="array" ref="G3027">IF(F3027&lt;&gt;"",INDEX(tb_MainDatabase[Barcode],MATCH(F3027,tb_MainDatabase[Link],0)),"")</f>
        <v>8857128011843</v>
      </c>
      <c r="H3027" s="62" t="str">
        <f t="array" ref="H3027">IF(F3027&lt;&gt;"",INDEX(tb_MainDatabase[Grand],MATCH(F3027,tb_MainDatabase[Link],0)),"")</f>
        <v>EDP</v>
      </c>
      <c r="I3027" s="62" t="str">
        <f t="array" ref="I3027">IF(F3027&lt;&gt;"",INDEX(tb_MainDatabase[Size],MATCH(F3027,tb_MainDatabase[Link],0)),"")</f>
        <v>30 ml.</v>
      </c>
      <c r="J3027" s="65">
        <v>1.0</v>
      </c>
      <c r="K3027" s="57">
        <f t="array" ref="K3027">IF(F3027&lt;&gt;"",INDEX(tb_MainDatabase[ราคา],MATCH(F3027,tb_MainDatabase[Link],0)),"")*J3027</f>
        <v>1290</v>
      </c>
      <c r="L3027" s="65">
        <v>100.0</v>
      </c>
      <c r="M3027" s="57">
        <f t="shared" si="2"/>
        <v>1190</v>
      </c>
      <c r="N3027" s="75">
        <f t="shared" si="10"/>
        <v>1190</v>
      </c>
      <c r="O3027" s="77" t="s">
        <v>60</v>
      </c>
      <c r="P3027" s="78">
        <v>46229.0</v>
      </c>
      <c r="Q3027" s="80">
        <v>0.8729166666666667</v>
      </c>
      <c r="R3027" s="84" t="str">
        <f t="shared" si="9"/>
        <v>1785074205680206213</v>
      </c>
      <c r="S3027" s="84"/>
      <c r="T3027" s="48" t="s">
        <v>67</v>
      </c>
    </row>
    <row r="3028" ht="22.5" customHeight="1">
      <c r="A3028" s="41" t="s">
        <v>34</v>
      </c>
      <c r="B3028" s="44">
        <v>46230.0</v>
      </c>
      <c r="C3028" s="46" t="s">
        <v>1192</v>
      </c>
      <c r="D3028" s="48" t="s">
        <v>4120</v>
      </c>
      <c r="E3028" s="51">
        <v>2.02600000001481E14</v>
      </c>
      <c r="F3028" s="53" t="s">
        <v>64</v>
      </c>
      <c r="G3028" s="57">
        <f t="array" ref="G3028">IF(F3028&lt;&gt;"",INDEX(tb_MainDatabase[Barcode],MATCH(F3028,tb_MainDatabase[Link],0)),"")</f>
        <v>8857128011836</v>
      </c>
      <c r="H3028" s="62" t="str">
        <f t="array" ref="H3028">IF(F3028&lt;&gt;"",INDEX(tb_MainDatabase[Grand],MATCH(F3028,tb_MainDatabase[Link],0)),"")</f>
        <v>EDP</v>
      </c>
      <c r="I3028" s="62" t="str">
        <f t="array" ref="I3028">IF(F3028&lt;&gt;"",INDEX(tb_MainDatabase[Size],MATCH(F3028,tb_MainDatabase[Link],0)),"")</f>
        <v>30 ml.</v>
      </c>
      <c r="J3028" s="65">
        <v>1.0</v>
      </c>
      <c r="K3028" s="57">
        <f t="array" ref="K3028">IF(F3028&lt;&gt;"",INDEX(tb_MainDatabase[ราคา],MATCH(F3028,tb_MainDatabase[Link],0)),"")*J3028</f>
        <v>1290</v>
      </c>
      <c r="L3028" s="65">
        <v>100.0</v>
      </c>
      <c r="M3028" s="57">
        <f t="shared" si="2"/>
        <v>1190</v>
      </c>
      <c r="N3028" s="75">
        <f t="shared" si="10"/>
        <v>1190</v>
      </c>
      <c r="O3028" s="77" t="s">
        <v>60</v>
      </c>
      <c r="P3028" s="78">
        <v>46230.0</v>
      </c>
      <c r="Q3028" s="80">
        <v>0.5298611111111111</v>
      </c>
      <c r="R3028" s="84" t="str">
        <f t="shared" si="9"/>
        <v>1785130828164828757</v>
      </c>
      <c r="S3028" s="84"/>
      <c r="T3028" s="48" t="s">
        <v>67</v>
      </c>
    </row>
    <row r="3029" ht="22.5" customHeight="1">
      <c r="A3029" s="41" t="s">
        <v>34</v>
      </c>
      <c r="B3029" s="44">
        <v>46230.0</v>
      </c>
      <c r="C3029" s="46" t="s">
        <v>1192</v>
      </c>
      <c r="D3029" s="48" t="s">
        <v>4121</v>
      </c>
      <c r="E3029" s="51">
        <v>2.02600000001482E14</v>
      </c>
      <c r="F3029" s="53" t="s">
        <v>282</v>
      </c>
      <c r="G3029" s="108">
        <f t="array" ref="G3029">IF(F3029&lt;&gt;"",INDEX(tb_MainDatabase[Barcode],MATCH(F3029,tb_MainDatabase[Link],0)),"")</f>
        <v>8857128012165</v>
      </c>
      <c r="H3029" s="62" t="str">
        <f t="array" ref="H3029">IF(F3029&lt;&gt;"",INDEX(tb_MainDatabase[Grand],MATCH(F3029,tb_MainDatabase[Link],0)),"")</f>
        <v>EDP</v>
      </c>
      <c r="I3029" s="62" t="str">
        <f t="array" ref="I3029">IF(F3029&lt;&gt;"",INDEX(tb_MainDatabase[Size],MATCH(F3029,tb_MainDatabase[Link],0)),"")</f>
        <v>30 ml.</v>
      </c>
      <c r="J3029" s="65">
        <v>1.0</v>
      </c>
      <c r="K3029" s="57">
        <f t="array" ref="K3029">IF(F3029&lt;&gt;"",INDEX(tb_MainDatabase[ราคา],MATCH(F3029,tb_MainDatabase[Link],0)),"")*J3029</f>
        <v>1290</v>
      </c>
      <c r="L3029" s="65">
        <v>100.0</v>
      </c>
      <c r="M3029" s="57">
        <f t="shared" si="2"/>
        <v>1190</v>
      </c>
      <c r="N3029" s="75">
        <f t="shared" si="10"/>
        <v>1190</v>
      </c>
      <c r="O3029" s="77" t="s">
        <v>133</v>
      </c>
      <c r="P3029" s="78">
        <v>46230.0</v>
      </c>
      <c r="Q3029" s="80">
        <v>0.5520833333333334</v>
      </c>
      <c r="R3029" s="84" t="str">
        <f t="shared" si="9"/>
        <v>1785132941069408523</v>
      </c>
      <c r="S3029" s="84"/>
      <c r="T3029" s="48" t="s">
        <v>67</v>
      </c>
    </row>
    <row r="3030" ht="22.5" customHeight="1">
      <c r="A3030" s="41" t="s">
        <v>34</v>
      </c>
      <c r="B3030" s="44">
        <v>46230.0</v>
      </c>
      <c r="C3030" s="46" t="s">
        <v>1192</v>
      </c>
      <c r="D3030" s="48" t="s">
        <v>4122</v>
      </c>
      <c r="E3030" s="51">
        <v>2.02600000001483E14</v>
      </c>
      <c r="F3030" s="53" t="s">
        <v>98</v>
      </c>
      <c r="G3030" s="57">
        <f t="array" ref="G3030">IF(F3030&lt;&gt;"",INDEX(tb_MainDatabase[Barcode],MATCH(F3030,tb_MainDatabase[Link],0)),"")</f>
        <v>8857128012027</v>
      </c>
      <c r="H3030" s="62" t="str">
        <f t="array" ref="H3030">IF(F3030&lt;&gt;"",INDEX(tb_MainDatabase[Grand],MATCH(F3030,tb_MainDatabase[Link],0)),"")</f>
        <v>EDP</v>
      </c>
      <c r="I3030" s="62" t="str">
        <f t="array" ref="I3030">IF(F3030&lt;&gt;"",INDEX(tb_MainDatabase[Size],MATCH(F3030,tb_MainDatabase[Link],0)),"")</f>
        <v>10 ml.</v>
      </c>
      <c r="J3030" s="65">
        <v>1.0</v>
      </c>
      <c r="K3030" s="57">
        <f t="array" ref="K3030">IF(F3030&lt;&gt;"",INDEX(tb_MainDatabase[ราคา],MATCH(F3030,tb_MainDatabase[Link],0)),"")*J3030</f>
        <v>450</v>
      </c>
      <c r="L3030" s="65">
        <v>50.0</v>
      </c>
      <c r="M3030" s="57">
        <f t="shared" si="2"/>
        <v>400</v>
      </c>
      <c r="N3030" s="75">
        <f t="shared" si="10"/>
        <v>400</v>
      </c>
      <c r="O3030" s="77" t="s">
        <v>370</v>
      </c>
      <c r="P3030" s="78">
        <v>46230.0</v>
      </c>
      <c r="Q3030" s="80">
        <v>0.5583333333333333</v>
      </c>
      <c r="R3030" s="84" t="str">
        <f t="shared" si="9"/>
        <v>1785133386553866044</v>
      </c>
      <c r="S3030" s="84"/>
      <c r="T3030" s="48" t="s">
        <v>67</v>
      </c>
    </row>
    <row r="3031" ht="22.5" customHeight="1">
      <c r="A3031" s="41" t="s">
        <v>34</v>
      </c>
      <c r="B3031" s="44">
        <v>46230.0</v>
      </c>
      <c r="C3031" s="46" t="s">
        <v>1192</v>
      </c>
      <c r="D3031" s="48" t="s">
        <v>4123</v>
      </c>
      <c r="E3031" s="51">
        <v>2.02600000001484E14</v>
      </c>
      <c r="F3031" s="53" t="s">
        <v>3876</v>
      </c>
      <c r="G3031" s="57">
        <f t="array" ref="G3031">IF(F3031&lt;&gt;"",INDEX(tb_MainDatabase[Barcode],MATCH(F3031,tb_MainDatabase[Link],0)),"")</f>
        <v>8857128012149</v>
      </c>
      <c r="H3031" s="62" t="str">
        <f t="array" ref="H3031">IF(F3031&lt;&gt;"",INDEX(tb_MainDatabase[Grand],MATCH(F3031,tb_MainDatabase[Link],0)),"")</f>
        <v>EDP</v>
      </c>
      <c r="I3031" s="62" t="str">
        <f t="array" ref="I3031">IF(F3031&lt;&gt;"",INDEX(tb_MainDatabase[Size],MATCH(F3031,tb_MainDatabase[Link],0)),"")</f>
        <v>10 ml.</v>
      </c>
      <c r="J3031" s="65">
        <v>1.0</v>
      </c>
      <c r="K3031" s="57">
        <f t="array" ref="K3031">IF(F3031&lt;&gt;"",INDEX(tb_MainDatabase[ราคา],MATCH(F3031,tb_MainDatabase[Link],0)),"")*J3031</f>
        <v>450</v>
      </c>
      <c r="L3031" s="65">
        <v>50.0</v>
      </c>
      <c r="M3031" s="57">
        <f t="shared" si="2"/>
        <v>400</v>
      </c>
      <c r="N3031" s="75">
        <f t="shared" si="10"/>
        <v>800</v>
      </c>
      <c r="O3031" s="77" t="s">
        <v>1040</v>
      </c>
      <c r="P3031" s="78">
        <v>46230.0</v>
      </c>
      <c r="Q3031" s="80">
        <v>0.5701388888888889</v>
      </c>
      <c r="R3031" s="84" t="str">
        <f t="shared" si="9"/>
        <v>1785134433299488930</v>
      </c>
      <c r="S3031" s="84"/>
      <c r="T3031" s="48" t="s">
        <v>67</v>
      </c>
    </row>
    <row r="3032" ht="22.5" customHeight="1">
      <c r="A3032" s="41" t="s">
        <v>34</v>
      </c>
      <c r="B3032" s="44">
        <v>46230.0</v>
      </c>
      <c r="C3032" s="46" t="s">
        <v>1192</v>
      </c>
      <c r="D3032" s="48" t="s">
        <v>4123</v>
      </c>
      <c r="E3032" s="51">
        <v>2.02600000001484E14</v>
      </c>
      <c r="F3032" s="53" t="s">
        <v>146</v>
      </c>
      <c r="G3032" s="57">
        <f t="array" ref="G3032">IF(F3032&lt;&gt;"",INDEX(tb_MainDatabase[Barcode],MATCH(F3032,tb_MainDatabase[Link],0)),"")</f>
        <v>8857128012026</v>
      </c>
      <c r="H3032" s="62" t="str">
        <f t="array" ref="H3032">IF(F3032&lt;&gt;"",INDEX(tb_MainDatabase[Grand],MATCH(F3032,tb_MainDatabase[Link],0)),"")</f>
        <v>EDP</v>
      </c>
      <c r="I3032" s="62" t="str">
        <f t="array" ref="I3032">IF(F3032&lt;&gt;"",INDEX(tb_MainDatabase[Size],MATCH(F3032,tb_MainDatabase[Link],0)),"")</f>
        <v>10 ml.</v>
      </c>
      <c r="J3032" s="65">
        <v>1.0</v>
      </c>
      <c r="K3032" s="57">
        <f t="array" ref="K3032">IF(F3032&lt;&gt;"",INDEX(tb_MainDatabase[ราคา],MATCH(F3032,tb_MainDatabase[Link],0)),"")*J3032</f>
        <v>450</v>
      </c>
      <c r="L3032" s="65">
        <v>50.0</v>
      </c>
      <c r="M3032" s="57">
        <f t="shared" si="2"/>
        <v>400</v>
      </c>
      <c r="N3032" s="75">
        <f t="shared" si="10"/>
        <v>0</v>
      </c>
      <c r="O3032" s="77"/>
      <c r="P3032" s="107"/>
      <c r="Q3032" s="80"/>
      <c r="R3032" s="84">
        <f t="shared" si="9"/>
        <v>0</v>
      </c>
      <c r="S3032" s="84"/>
      <c r="T3032" s="84"/>
    </row>
    <row r="3033" ht="22.5" customHeight="1">
      <c r="A3033" s="41" t="s">
        <v>34</v>
      </c>
      <c r="B3033" s="44">
        <v>46230.0</v>
      </c>
      <c r="C3033" s="46" t="s">
        <v>1192</v>
      </c>
      <c r="D3033" s="48" t="s">
        <v>4124</v>
      </c>
      <c r="E3033" s="51">
        <v>2.02600000001485E14</v>
      </c>
      <c r="F3033" s="53" t="s">
        <v>124</v>
      </c>
      <c r="G3033" s="108">
        <f t="array" ref="G3033">IF(F3033&lt;&gt;"",INDEX(tb_MainDatabase[Barcode],MATCH(F3033,tb_MainDatabase[Link],0)),"")</f>
        <v>8857128012166</v>
      </c>
      <c r="H3033" s="62" t="str">
        <f t="array" ref="H3033">IF(F3033&lt;&gt;"",INDEX(tb_MainDatabase[Grand],MATCH(F3033,tb_MainDatabase[Link],0)),"")</f>
        <v>EDP</v>
      </c>
      <c r="I3033" s="62" t="str">
        <f t="array" ref="I3033">IF(F3033&lt;&gt;"",INDEX(tb_MainDatabase[Size],MATCH(F3033,tb_MainDatabase[Link],0)),"")</f>
        <v>10 ml.</v>
      </c>
      <c r="J3033" s="65">
        <v>1.0</v>
      </c>
      <c r="K3033" s="57">
        <f t="array" ref="K3033">IF(F3033&lt;&gt;"",INDEX(tb_MainDatabase[ราคา],MATCH(F3033,tb_MainDatabase[Link],0)),"")*J3033</f>
        <v>450</v>
      </c>
      <c r="L3033" s="65">
        <v>100.0</v>
      </c>
      <c r="M3033" s="57">
        <f t="shared" si="2"/>
        <v>350</v>
      </c>
      <c r="N3033" s="75">
        <f t="shared" si="10"/>
        <v>350</v>
      </c>
      <c r="O3033" s="77" t="s">
        <v>133</v>
      </c>
      <c r="P3033" s="78">
        <v>46230.0</v>
      </c>
      <c r="Q3033" s="80">
        <v>0.5798611111111112</v>
      </c>
      <c r="R3033" s="84" t="str">
        <f t="shared" si="9"/>
        <v>1785135288895709494</v>
      </c>
      <c r="S3033" s="84"/>
      <c r="T3033" s="48" t="s">
        <v>61</v>
      </c>
    </row>
    <row r="3034" ht="22.5" customHeight="1">
      <c r="A3034" s="41" t="s">
        <v>34</v>
      </c>
      <c r="B3034" s="44">
        <v>46230.0</v>
      </c>
      <c r="C3034" s="46" t="s">
        <v>1192</v>
      </c>
      <c r="D3034" s="48" t="s">
        <v>4125</v>
      </c>
      <c r="E3034" s="51">
        <v>2.02600000001486E14</v>
      </c>
      <c r="F3034" s="53" t="s">
        <v>224</v>
      </c>
      <c r="G3034" s="57">
        <f t="array" ref="G3034">IF(F3034&lt;&gt;"",INDEX(tb_MainDatabase[Barcode],MATCH(F3034,tb_MainDatabase[Link],0)),"")</f>
        <v>8857128012053</v>
      </c>
      <c r="H3034" s="62" t="str">
        <f t="array" ref="H3034">IF(F3034&lt;&gt;"",INDEX(tb_MainDatabase[Grand],MATCH(F3034,tb_MainDatabase[Link],0)),"")</f>
        <v>EDP</v>
      </c>
      <c r="I3034" s="62" t="str">
        <f t="array" ref="I3034">IF(F3034&lt;&gt;"",INDEX(tb_MainDatabase[Size],MATCH(F3034,tb_MainDatabase[Link],0)),"")</f>
        <v>10 ml.</v>
      </c>
      <c r="J3034" s="65">
        <v>1.0</v>
      </c>
      <c r="K3034" s="57">
        <f t="array" ref="K3034">IF(F3034&lt;&gt;"",INDEX(tb_MainDatabase[ราคา],MATCH(F3034,tb_MainDatabase[Link],0)),"")*J3034</f>
        <v>450</v>
      </c>
      <c r="L3034" s="65">
        <v>50.0</v>
      </c>
      <c r="M3034" s="57">
        <f t="shared" si="2"/>
        <v>400</v>
      </c>
      <c r="N3034" s="75">
        <f t="shared" si="10"/>
        <v>400</v>
      </c>
      <c r="O3034" s="77" t="s">
        <v>60</v>
      </c>
      <c r="P3034" s="78">
        <v>46230.0</v>
      </c>
      <c r="Q3034" s="80">
        <v>0.5840277777777778</v>
      </c>
      <c r="R3034" s="84" t="str">
        <f t="shared" si="9"/>
        <v>1785135699327589493</v>
      </c>
      <c r="S3034" s="84"/>
      <c r="T3034" s="48" t="s">
        <v>61</v>
      </c>
    </row>
    <row r="3035" ht="22.5" customHeight="1">
      <c r="A3035" s="41" t="s">
        <v>34</v>
      </c>
      <c r="B3035" s="44">
        <v>46230.0</v>
      </c>
      <c r="C3035" s="46" t="s">
        <v>1192</v>
      </c>
      <c r="D3035" s="48" t="s">
        <v>4126</v>
      </c>
      <c r="E3035" s="51">
        <v>2.02600000001487E14</v>
      </c>
      <c r="F3035" s="53" t="s">
        <v>631</v>
      </c>
      <c r="G3035" s="57">
        <f t="array" ref="G3035">IF(F3035&lt;&gt;"",INDEX(tb_MainDatabase[Barcode],MATCH(F3035,tb_MainDatabase[Link],0)),"")</f>
        <v>8857128012023</v>
      </c>
      <c r="H3035" s="62" t="str">
        <f t="array" ref="H3035">IF(F3035&lt;&gt;"",INDEX(tb_MainDatabase[Grand],MATCH(F3035,tb_MainDatabase[Link],0)),"")</f>
        <v>EDP</v>
      </c>
      <c r="I3035" s="62" t="str">
        <f t="array" ref="I3035">IF(F3035&lt;&gt;"",INDEX(tb_MainDatabase[Size],MATCH(F3035,tb_MainDatabase[Link],0)),"")</f>
        <v>30 ml.</v>
      </c>
      <c r="J3035" s="65">
        <v>1.0</v>
      </c>
      <c r="K3035" s="57">
        <f t="array" ref="K3035">IF(F3035&lt;&gt;"",INDEX(tb_MainDatabase[ราคา],MATCH(F3035,tb_MainDatabase[Link],0)),"")*J3035</f>
        <v>1290</v>
      </c>
      <c r="L3035" s="65">
        <v>100.0</v>
      </c>
      <c r="M3035" s="57">
        <f t="shared" si="2"/>
        <v>1190</v>
      </c>
      <c r="N3035" s="75">
        <f t="shared" si="10"/>
        <v>1190</v>
      </c>
      <c r="O3035" s="77" t="s">
        <v>370</v>
      </c>
      <c r="P3035" s="78">
        <v>46230.0</v>
      </c>
      <c r="Q3035" s="80">
        <v>0.5881944444444445</v>
      </c>
      <c r="R3035" s="84" t="str">
        <f t="shared" si="9"/>
        <v>1785135980880420983</v>
      </c>
      <c r="S3035" s="84"/>
      <c r="T3035" s="48" t="s">
        <v>67</v>
      </c>
    </row>
    <row r="3036" ht="22.5" customHeight="1">
      <c r="A3036" s="41" t="s">
        <v>34</v>
      </c>
      <c r="B3036" s="44">
        <v>46230.0</v>
      </c>
      <c r="C3036" s="46" t="s">
        <v>1192</v>
      </c>
      <c r="D3036" s="48" t="s">
        <v>4127</v>
      </c>
      <c r="E3036" s="51">
        <v>2.02600000001488E14</v>
      </c>
      <c r="F3036" s="53" t="s">
        <v>494</v>
      </c>
      <c r="G3036" s="57">
        <f t="array" ref="G3036">IF(F3036&lt;&gt;"",INDEX(tb_MainDatabase[Barcode],MATCH(F3036,tb_MainDatabase[Link],0)),"")</f>
        <v>8857128011881</v>
      </c>
      <c r="H3036" s="62" t="str">
        <f t="array" ref="H3036">IF(F3036&lt;&gt;"",INDEX(tb_MainDatabase[Grand],MATCH(F3036,tb_MainDatabase[Link],0)),"")</f>
        <v>EDP</v>
      </c>
      <c r="I3036" s="62" t="str">
        <f t="array" ref="I3036">IF(F3036&lt;&gt;"",INDEX(tb_MainDatabase[Size],MATCH(F3036,tb_MainDatabase[Link],0)),"")</f>
        <v>30 ml.</v>
      </c>
      <c r="J3036" s="65">
        <v>1.0</v>
      </c>
      <c r="K3036" s="57">
        <f t="array" ref="K3036">IF(F3036&lt;&gt;"",INDEX(tb_MainDatabase[ราคา],MATCH(F3036,tb_MainDatabase[Link],0)),"")*J3036</f>
        <v>1290</v>
      </c>
      <c r="L3036" s="65">
        <v>100.0</v>
      </c>
      <c r="M3036" s="57">
        <f t="shared" si="2"/>
        <v>1190</v>
      </c>
      <c r="N3036" s="75">
        <f t="shared" si="10"/>
        <v>1190</v>
      </c>
      <c r="O3036" s="77" t="s">
        <v>60</v>
      </c>
      <c r="P3036" s="78">
        <v>46230.0</v>
      </c>
      <c r="Q3036" s="80">
        <v>0.5958333333333333</v>
      </c>
      <c r="R3036" s="84" t="str">
        <f t="shared" si="9"/>
        <v>1785136683501948074</v>
      </c>
      <c r="S3036" s="84"/>
      <c r="T3036" s="48" t="s">
        <v>67</v>
      </c>
    </row>
    <row r="3037" ht="22.5" customHeight="1">
      <c r="A3037" s="41" t="s">
        <v>34</v>
      </c>
      <c r="B3037" s="44">
        <v>46230.0</v>
      </c>
      <c r="C3037" s="46" t="s">
        <v>1192</v>
      </c>
      <c r="D3037" s="48" t="s">
        <v>4128</v>
      </c>
      <c r="E3037" s="51">
        <v>2.02600000001489E14</v>
      </c>
      <c r="F3037" s="53" t="s">
        <v>1796</v>
      </c>
      <c r="G3037" s="108">
        <f t="array" ref="G3037">IF(F3037&lt;&gt;"",INDEX(tb_MainDatabase[Barcode],MATCH(F3037,tb_MainDatabase[Link],0)),"")</f>
        <v>8857128012154</v>
      </c>
      <c r="H3037" s="62" t="str">
        <f t="array" ref="H3037">IF(F3037&lt;&gt;"",INDEX(tb_MainDatabase[Grand],MATCH(F3037,tb_MainDatabase[Link],0)),"")</f>
        <v>EDP</v>
      </c>
      <c r="I3037" s="62" t="str">
        <f t="array" ref="I3037">IF(F3037&lt;&gt;"",INDEX(tb_MainDatabase[Size],MATCH(F3037,tb_MainDatabase[Link],0)),"")</f>
        <v>10 ml.</v>
      </c>
      <c r="J3037" s="65">
        <v>1.0</v>
      </c>
      <c r="K3037" s="57">
        <f t="array" ref="K3037">IF(F3037&lt;&gt;"",INDEX(tb_MainDatabase[ราคา],MATCH(F3037,tb_MainDatabase[Link],0)),"")*J3037</f>
        <v>450</v>
      </c>
      <c r="L3037" s="65">
        <v>50.0</v>
      </c>
      <c r="M3037" s="57">
        <f t="shared" si="2"/>
        <v>400</v>
      </c>
      <c r="N3037" s="75">
        <f t="shared" si="10"/>
        <v>400</v>
      </c>
      <c r="O3037" s="77" t="s">
        <v>60</v>
      </c>
      <c r="P3037" s="78">
        <v>46230.0</v>
      </c>
      <c r="Q3037" s="80">
        <v>0.6298611111111111</v>
      </c>
      <c r="R3037" s="84" t="str">
        <f t="shared" si="9"/>
        <v>1785139609993839803</v>
      </c>
      <c r="S3037" s="84"/>
      <c r="T3037" s="48" t="s">
        <v>67</v>
      </c>
    </row>
    <row r="3038" ht="22.5" customHeight="1">
      <c r="A3038" s="41" t="s">
        <v>34</v>
      </c>
      <c r="B3038" s="44">
        <v>46230.0</v>
      </c>
      <c r="C3038" s="46" t="s">
        <v>1192</v>
      </c>
      <c r="D3038" s="48" t="s">
        <v>4129</v>
      </c>
      <c r="E3038" s="51">
        <v>2.0260000000149E14</v>
      </c>
      <c r="F3038" s="53" t="s">
        <v>255</v>
      </c>
      <c r="G3038" s="57">
        <f t="array" ref="G3038">IF(F3038&lt;&gt;"",INDEX(tb_MainDatabase[Barcode],MATCH(F3038,tb_MainDatabase[Link],0)),"")</f>
        <v>8857128012047</v>
      </c>
      <c r="H3038" s="62" t="str">
        <f t="array" ref="H3038">IF(F3038&lt;&gt;"",INDEX(tb_MainDatabase[Grand],MATCH(F3038,tb_MainDatabase[Link],0)),"")</f>
        <v>EDP</v>
      </c>
      <c r="I3038" s="62" t="str">
        <f t="array" ref="I3038">IF(F3038&lt;&gt;"",INDEX(tb_MainDatabase[Size],MATCH(F3038,tb_MainDatabase[Link],0)),"")</f>
        <v>10 ml.</v>
      </c>
      <c r="J3038" s="65">
        <v>1.0</v>
      </c>
      <c r="K3038" s="57">
        <f t="array" ref="K3038">IF(F3038&lt;&gt;"",INDEX(tb_MainDatabase[ราคา],MATCH(F3038,tb_MainDatabase[Link],0)),"")*J3038</f>
        <v>450</v>
      </c>
      <c r="L3038" s="65">
        <v>50.0</v>
      </c>
      <c r="M3038" s="57">
        <f t="shared" si="2"/>
        <v>400</v>
      </c>
      <c r="N3038" s="75">
        <f t="shared" si="10"/>
        <v>400</v>
      </c>
      <c r="O3038" s="77" t="s">
        <v>370</v>
      </c>
      <c r="P3038" s="78">
        <v>46230.0</v>
      </c>
      <c r="Q3038" s="80">
        <v>0.6319444444444444</v>
      </c>
      <c r="R3038" s="84" t="str">
        <f t="shared" si="9"/>
        <v>1785139807456709029</v>
      </c>
      <c r="S3038" s="84"/>
      <c r="T3038" s="48" t="s">
        <v>67</v>
      </c>
    </row>
    <row r="3039" ht="22.5" customHeight="1">
      <c r="A3039" s="41" t="s">
        <v>34</v>
      </c>
      <c r="B3039" s="44">
        <v>46230.0</v>
      </c>
      <c r="C3039" s="46" t="s">
        <v>1192</v>
      </c>
      <c r="D3039" s="48" t="s">
        <v>4130</v>
      </c>
      <c r="E3039" s="51">
        <v>2.02600000001491E14</v>
      </c>
      <c r="F3039" s="53" t="s">
        <v>93</v>
      </c>
      <c r="G3039" s="57">
        <f t="array" ref="G3039">IF(F3039&lt;&gt;"",INDEX(tb_MainDatabase[Barcode],MATCH(F3039,tb_MainDatabase[Link],0)),"")</f>
        <v>8857128011171</v>
      </c>
      <c r="H3039" s="62" t="str">
        <f t="array" ref="H3039">IF(F3039&lt;&gt;"",INDEX(tb_MainDatabase[Grand],MATCH(F3039,tb_MainDatabase[Link],0)),"")</f>
        <v>EDP</v>
      </c>
      <c r="I3039" s="62" t="str">
        <f t="array" ref="I3039">IF(F3039&lt;&gt;"",INDEX(tb_MainDatabase[Size],MATCH(F3039,tb_MainDatabase[Link],0)),"")</f>
        <v>50 ml.</v>
      </c>
      <c r="J3039" s="65">
        <v>1.0</v>
      </c>
      <c r="K3039" s="57">
        <f t="array" ref="K3039">IF(F3039&lt;&gt;"",INDEX(tb_MainDatabase[ราคา],MATCH(F3039,tb_MainDatabase[Link],0)),"")*J3039</f>
        <v>1890</v>
      </c>
      <c r="L3039" s="65">
        <v>200.0</v>
      </c>
      <c r="M3039" s="57">
        <f t="shared" si="2"/>
        <v>1690</v>
      </c>
      <c r="N3039" s="75">
        <f t="shared" si="10"/>
        <v>1690</v>
      </c>
      <c r="O3039" s="77" t="s">
        <v>370</v>
      </c>
      <c r="P3039" s="78">
        <v>46230.0</v>
      </c>
      <c r="Q3039" s="80">
        <v>0.6993055555555555</v>
      </c>
      <c r="R3039" s="84" t="str">
        <f t="shared" si="9"/>
        <v>1785145630821810176</v>
      </c>
      <c r="S3039" s="84"/>
      <c r="T3039" s="48" t="s">
        <v>67</v>
      </c>
    </row>
    <row r="3040" ht="22.5" customHeight="1">
      <c r="A3040" s="41" t="s">
        <v>34</v>
      </c>
      <c r="B3040" s="44">
        <v>46230.0</v>
      </c>
      <c r="C3040" s="46" t="s">
        <v>1192</v>
      </c>
      <c r="D3040" s="48" t="s">
        <v>4131</v>
      </c>
      <c r="E3040" s="51">
        <v>2.02600000001492E14</v>
      </c>
      <c r="F3040" s="53" t="s">
        <v>96</v>
      </c>
      <c r="G3040" s="57">
        <f t="array" ref="G3040">IF(F3040&lt;&gt;"",INDEX(tb_MainDatabase[Barcode],MATCH(F3040,tb_MainDatabase[Link],0)),"")</f>
        <v>8857128012019</v>
      </c>
      <c r="H3040" s="62" t="str">
        <f t="array" ref="H3040">IF(F3040&lt;&gt;"",INDEX(tb_MainDatabase[Grand],MATCH(F3040,tb_MainDatabase[Link],0)),"")</f>
        <v>EDP</v>
      </c>
      <c r="I3040" s="62" t="str">
        <f t="array" ref="I3040">IF(F3040&lt;&gt;"",INDEX(tb_MainDatabase[Size],MATCH(F3040,tb_MainDatabase[Link],0)),"")</f>
        <v>50 ml.</v>
      </c>
      <c r="J3040" s="65">
        <v>1.0</v>
      </c>
      <c r="K3040" s="57">
        <f t="array" ref="K3040">IF(F3040&lt;&gt;"",INDEX(tb_MainDatabase[ราคา],MATCH(F3040,tb_MainDatabase[Link],0)),"")*J3040</f>
        <v>1890</v>
      </c>
      <c r="L3040" s="65">
        <v>200.0</v>
      </c>
      <c r="M3040" s="57">
        <f t="shared" si="2"/>
        <v>1690</v>
      </c>
      <c r="N3040" s="75">
        <f t="shared" si="10"/>
        <v>2880</v>
      </c>
      <c r="O3040" s="77" t="s">
        <v>370</v>
      </c>
      <c r="P3040" s="78">
        <v>46230.0</v>
      </c>
      <c r="Q3040" s="80">
        <v>0.7013888888888888</v>
      </c>
      <c r="R3040" s="84" t="str">
        <f t="shared" si="9"/>
        <v>1785145804515630266</v>
      </c>
      <c r="S3040" s="84"/>
      <c r="T3040" s="48" t="s">
        <v>67</v>
      </c>
    </row>
    <row r="3041" ht="22.5" customHeight="1">
      <c r="A3041" s="41" t="s">
        <v>34</v>
      </c>
      <c r="B3041" s="44">
        <v>46230.0</v>
      </c>
      <c r="C3041" s="46" t="s">
        <v>1192</v>
      </c>
      <c r="D3041" s="48" t="s">
        <v>4131</v>
      </c>
      <c r="E3041" s="51">
        <v>2.02600000001492E14</v>
      </c>
      <c r="F3041" s="53" t="s">
        <v>368</v>
      </c>
      <c r="G3041" s="57">
        <f t="array" ref="G3041">IF(F3041&lt;&gt;"",INDEX(tb_MainDatabase[Barcode],MATCH(F3041,tb_MainDatabase[Link],0)),"")</f>
        <v>8857128011737</v>
      </c>
      <c r="H3041" s="62" t="str">
        <f t="array" ref="H3041">IF(F3041&lt;&gt;"",INDEX(tb_MainDatabase[Grand],MATCH(F3041,tb_MainDatabase[Link],0)),"")</f>
        <v>EDP</v>
      </c>
      <c r="I3041" s="62" t="str">
        <f t="array" ref="I3041">IF(F3041&lt;&gt;"",INDEX(tb_MainDatabase[Size],MATCH(F3041,tb_MainDatabase[Link],0)),"")</f>
        <v>30 ml.</v>
      </c>
      <c r="J3041" s="65">
        <v>1.0</v>
      </c>
      <c r="K3041" s="57">
        <f t="array" ref="K3041">IF(F3041&lt;&gt;"",INDEX(tb_MainDatabase[ราคา],MATCH(F3041,tb_MainDatabase[Link],0)),"")*J3041</f>
        <v>1290</v>
      </c>
      <c r="L3041" s="65">
        <v>100.0</v>
      </c>
      <c r="M3041" s="57">
        <f t="shared" si="2"/>
        <v>1190</v>
      </c>
      <c r="N3041" s="75">
        <f t="shared" si="10"/>
        <v>0</v>
      </c>
      <c r="O3041" s="77"/>
      <c r="P3041" s="107"/>
      <c r="Q3041" s="80"/>
      <c r="R3041" s="84">
        <f t="shared" si="9"/>
        <v>0</v>
      </c>
      <c r="S3041" s="84"/>
      <c r="T3041" s="84"/>
    </row>
    <row r="3042" ht="22.5" customHeight="1">
      <c r="A3042" s="41" t="s">
        <v>34</v>
      </c>
      <c r="B3042" s="44">
        <v>46230.0</v>
      </c>
      <c r="C3042" s="46" t="s">
        <v>1192</v>
      </c>
      <c r="D3042" s="48" t="s">
        <v>4131</v>
      </c>
      <c r="E3042" s="51">
        <v>2.02600000001492E14</v>
      </c>
      <c r="F3042" s="53" t="s">
        <v>1510</v>
      </c>
      <c r="G3042" s="57">
        <f t="array" ref="G3042">IF(F3042&lt;&gt;"",INDEX(tb_MainDatabase[Barcode],MATCH(F3042,tb_MainDatabase[Link],0)),"")</f>
        <v>8857128012063</v>
      </c>
      <c r="H3042" s="62" t="str">
        <f t="array" ref="H3042">IF(F3042&lt;&gt;"",INDEX(tb_MainDatabase[Grand],MATCH(F3042,tb_MainDatabase[Link],0)),"")</f>
        <v>EDP</v>
      </c>
      <c r="I3042" s="62" t="str">
        <f t="array" ref="I3042">IF(F3042&lt;&gt;"",INDEX(tb_MainDatabase[Size],MATCH(F3042,tb_MainDatabase[Link],0)),"")</f>
        <v>4 ml.</v>
      </c>
      <c r="J3042" s="65">
        <v>1.0</v>
      </c>
      <c r="K3042" s="57">
        <f t="array" ref="K3042">IF(F3042&lt;&gt;"",INDEX(tb_MainDatabase[ราคา],MATCH(F3042,tb_MainDatabase[Link],0)),"")*J3042</f>
        <v>179</v>
      </c>
      <c r="L3042" s="65">
        <v>179.0</v>
      </c>
      <c r="M3042" s="57">
        <f t="shared" si="2"/>
        <v>0</v>
      </c>
      <c r="N3042" s="75">
        <f t="shared" si="10"/>
        <v>0</v>
      </c>
      <c r="O3042" s="106"/>
      <c r="P3042" s="374"/>
      <c r="Q3042" s="80"/>
      <c r="R3042" s="84">
        <f t="shared" si="9"/>
        <v>0</v>
      </c>
      <c r="S3042" s="84"/>
      <c r="T3042" s="84"/>
    </row>
    <row r="3043" ht="22.5" customHeight="1">
      <c r="A3043" s="41" t="s">
        <v>34</v>
      </c>
      <c r="B3043" s="44">
        <v>46230.0</v>
      </c>
      <c r="C3043" s="46" t="s">
        <v>1192</v>
      </c>
      <c r="D3043" s="48" t="s">
        <v>4132</v>
      </c>
      <c r="E3043" s="51">
        <v>2.02600000001494E14</v>
      </c>
      <c r="F3043" s="53" t="s">
        <v>3956</v>
      </c>
      <c r="G3043" s="57">
        <f t="array" ref="G3043">IF(F3043&lt;&gt;"",INDEX(tb_MainDatabase[Barcode],MATCH(F3043,tb_MainDatabase[Link],0)),"")</f>
        <v>8857128011959</v>
      </c>
      <c r="H3043" s="62" t="str">
        <f t="array" ref="H3043">IF(F3043&lt;&gt;"",INDEX(tb_MainDatabase[Grand],MATCH(F3043,tb_MainDatabase[Link],0)),"")</f>
        <v>EDP</v>
      </c>
      <c r="I3043" s="62" t="str">
        <f t="array" ref="I3043">IF(F3043&lt;&gt;"",INDEX(tb_MainDatabase[Size],MATCH(F3043,tb_MainDatabase[Link],0)),"")</f>
        <v>30 ml.</v>
      </c>
      <c r="J3043" s="65">
        <v>1.0</v>
      </c>
      <c r="K3043" s="57">
        <f t="array" ref="K3043">IF(F3043&lt;&gt;"",INDEX(tb_MainDatabase[ราคา],MATCH(F3043,tb_MainDatabase[Link],0)),"")*J3043</f>
        <v>1290</v>
      </c>
      <c r="L3043" s="65">
        <v>100.0</v>
      </c>
      <c r="M3043" s="57">
        <f t="shared" si="2"/>
        <v>1190</v>
      </c>
      <c r="N3043" s="75">
        <f t="shared" si="10"/>
        <v>1190</v>
      </c>
      <c r="O3043" s="77" t="s">
        <v>133</v>
      </c>
      <c r="P3043" s="78">
        <v>46230.0</v>
      </c>
      <c r="Q3043" s="80">
        <v>0.7472222222222222</v>
      </c>
      <c r="R3043" s="84" t="str">
        <f t="shared" si="9"/>
        <v>1785149789077674851</v>
      </c>
      <c r="S3043" s="84"/>
      <c r="T3043" s="48" t="s">
        <v>67</v>
      </c>
    </row>
    <row r="3044" ht="22.5" customHeight="1">
      <c r="A3044" s="41" t="s">
        <v>34</v>
      </c>
      <c r="B3044" s="44">
        <v>46230.0</v>
      </c>
      <c r="C3044" s="46" t="s">
        <v>1192</v>
      </c>
      <c r="D3044" s="48" t="s">
        <v>4133</v>
      </c>
      <c r="E3044" s="51">
        <v>2.02600000001495E14</v>
      </c>
      <c r="F3044" s="53" t="s">
        <v>451</v>
      </c>
      <c r="G3044" s="57">
        <f t="array" ref="G3044">IF(F3044&lt;&gt;"",INDEX(tb_MainDatabase[Barcode],MATCH(F3044,tb_MainDatabase[Link],0)),"")</f>
        <v>8857128011867</v>
      </c>
      <c r="H3044" s="62" t="str">
        <f t="array" ref="H3044">IF(F3044&lt;&gt;"",INDEX(tb_MainDatabase[Grand],MATCH(F3044,tb_MainDatabase[Link],0)),"")</f>
        <v>EDP</v>
      </c>
      <c r="I3044" s="62" t="str">
        <f t="array" ref="I3044">IF(F3044&lt;&gt;"",INDEX(tb_MainDatabase[Size],MATCH(F3044,tb_MainDatabase[Link],0)),"")</f>
        <v>30 ml.</v>
      </c>
      <c r="J3044" s="65">
        <v>2.0</v>
      </c>
      <c r="K3044" s="57">
        <f t="array" ref="K3044">IF(F3044&lt;&gt;"",INDEX(tb_MainDatabase[ราคา],MATCH(F3044,tb_MainDatabase[Link],0)),"")*J3044</f>
        <v>2580</v>
      </c>
      <c r="L3044" s="65">
        <v>100.0</v>
      </c>
      <c r="M3044" s="57">
        <f t="shared" si="2"/>
        <v>2380</v>
      </c>
      <c r="N3044" s="75">
        <f t="shared" si="10"/>
        <v>4760</v>
      </c>
      <c r="O3044" s="77" t="s">
        <v>370</v>
      </c>
      <c r="P3044" s="78">
        <v>46230.0</v>
      </c>
      <c r="Q3044" s="80">
        <v>0.7604166666666666</v>
      </c>
      <c r="R3044" s="84" t="str">
        <f t="shared" si="9"/>
        <v>1785149830128668156</v>
      </c>
      <c r="S3044" s="84"/>
      <c r="T3044" s="48" t="s">
        <v>67</v>
      </c>
    </row>
    <row r="3045" ht="22.5" customHeight="1">
      <c r="A3045" s="41" t="s">
        <v>34</v>
      </c>
      <c r="B3045" s="44">
        <v>46230.0</v>
      </c>
      <c r="C3045" s="46" t="s">
        <v>1192</v>
      </c>
      <c r="D3045" s="48" t="s">
        <v>4133</v>
      </c>
      <c r="E3045" s="51">
        <v>2.02600000001495E14</v>
      </c>
      <c r="F3045" s="53" t="s">
        <v>1448</v>
      </c>
      <c r="G3045" s="57">
        <f t="array" ref="G3045">IF(F3045&lt;&gt;"",INDEX(tb_MainDatabase[Barcode],MATCH(F3045,tb_MainDatabase[Link],0)),"")</f>
        <v>8857128012141</v>
      </c>
      <c r="H3045" s="62" t="str">
        <f t="array" ref="H3045">IF(F3045&lt;&gt;"",INDEX(tb_MainDatabase[Grand],MATCH(F3045,tb_MainDatabase[Link],0)),"")</f>
        <v>EDP</v>
      </c>
      <c r="I3045" s="62" t="str">
        <f t="array" ref="I3045">IF(F3045&lt;&gt;"",INDEX(tb_MainDatabase[Size],MATCH(F3045,tb_MainDatabase[Link],0)),"")</f>
        <v>30 ml.</v>
      </c>
      <c r="J3045" s="65">
        <v>1.0</v>
      </c>
      <c r="K3045" s="57">
        <f t="array" ref="K3045">IF(F3045&lt;&gt;"",INDEX(tb_MainDatabase[ราคา],MATCH(F3045,tb_MainDatabase[Link],0)),"")*J3045</f>
        <v>1290</v>
      </c>
      <c r="L3045" s="65">
        <v>100.0</v>
      </c>
      <c r="M3045" s="57">
        <f t="shared" si="2"/>
        <v>1190</v>
      </c>
      <c r="N3045" s="75">
        <f t="shared" si="10"/>
        <v>0</v>
      </c>
      <c r="O3045" s="77"/>
      <c r="P3045" s="107"/>
      <c r="Q3045" s="80"/>
      <c r="R3045" s="84">
        <f t="shared" si="9"/>
        <v>0</v>
      </c>
      <c r="S3045" s="84"/>
      <c r="T3045" s="84"/>
    </row>
    <row r="3046" ht="22.5" customHeight="1">
      <c r="A3046" s="41" t="s">
        <v>34</v>
      </c>
      <c r="B3046" s="44">
        <v>46230.0</v>
      </c>
      <c r="C3046" s="46" t="s">
        <v>1192</v>
      </c>
      <c r="D3046" s="48" t="s">
        <v>4133</v>
      </c>
      <c r="E3046" s="51">
        <v>2.02600000001495E14</v>
      </c>
      <c r="F3046" s="53" t="s">
        <v>3755</v>
      </c>
      <c r="G3046" s="57">
        <f t="array" ref="G3046">IF(F3046&lt;&gt;"",INDEX(tb_MainDatabase[Barcode],MATCH(F3046,tb_MainDatabase[Link],0)),"")</f>
        <v>8857128011966</v>
      </c>
      <c r="H3046" s="62" t="str">
        <f t="array" ref="H3046">IF(F3046&lt;&gt;"",INDEX(tb_MainDatabase[Grand],MATCH(F3046,tb_MainDatabase[Link],0)),"")</f>
        <v>EDP</v>
      </c>
      <c r="I3046" s="62" t="str">
        <f t="array" ref="I3046">IF(F3046&lt;&gt;"",INDEX(tb_MainDatabase[Size],MATCH(F3046,tb_MainDatabase[Link],0)),"")</f>
        <v>30 ml.</v>
      </c>
      <c r="J3046" s="65">
        <v>1.0</v>
      </c>
      <c r="K3046" s="57">
        <f t="array" ref="K3046">IF(F3046&lt;&gt;"",INDEX(tb_MainDatabase[ราคา],MATCH(F3046,tb_MainDatabase[Link],0)),"")*J3046</f>
        <v>1290</v>
      </c>
      <c r="L3046" s="65">
        <v>100.0</v>
      </c>
      <c r="M3046" s="57">
        <f t="shared" si="2"/>
        <v>1190</v>
      </c>
      <c r="N3046" s="75">
        <f t="shared" si="10"/>
        <v>0</v>
      </c>
      <c r="O3046" s="77"/>
      <c r="P3046" s="107"/>
      <c r="Q3046" s="80"/>
      <c r="R3046" s="84">
        <f t="shared" si="9"/>
        <v>0</v>
      </c>
      <c r="S3046" s="84"/>
      <c r="T3046" s="84"/>
    </row>
    <row r="3047" ht="22.5" customHeight="1">
      <c r="A3047" s="41" t="s">
        <v>34</v>
      </c>
      <c r="B3047" s="44">
        <v>46230.0</v>
      </c>
      <c r="C3047" s="46" t="s">
        <v>1192</v>
      </c>
      <c r="D3047" s="48" t="s">
        <v>4134</v>
      </c>
      <c r="E3047" s="51">
        <v>2.02600000001496E14</v>
      </c>
      <c r="F3047" s="53" t="s">
        <v>206</v>
      </c>
      <c r="G3047" s="108">
        <f t="array" ref="G3047">IF(F3047&lt;&gt;"",INDEX(tb_MainDatabase[Barcode],MATCH(F3047,tb_MainDatabase[Link],0)),"")</f>
        <v>8857128012159</v>
      </c>
      <c r="H3047" s="62" t="str">
        <f t="array" ref="H3047">IF(F3047&lt;&gt;"",INDEX(tb_MainDatabase[Grand],MATCH(F3047,tb_MainDatabase[Link],0)),"")</f>
        <v>EDP</v>
      </c>
      <c r="I3047" s="62" t="str">
        <f t="array" ref="I3047">IF(F3047&lt;&gt;"",INDEX(tb_MainDatabase[Size],MATCH(F3047,tb_MainDatabase[Link],0)),"")</f>
        <v>30 ml.</v>
      </c>
      <c r="J3047" s="65">
        <v>1.0</v>
      </c>
      <c r="K3047" s="57">
        <f t="array" ref="K3047">IF(F3047&lt;&gt;"",INDEX(tb_MainDatabase[ราคา],MATCH(F3047,tb_MainDatabase[Link],0)),"")*J3047</f>
        <v>1290</v>
      </c>
      <c r="L3047" s="65">
        <v>100.0</v>
      </c>
      <c r="M3047" s="57">
        <f t="shared" si="2"/>
        <v>1190</v>
      </c>
      <c r="N3047" s="75">
        <f t="shared" si="10"/>
        <v>1190</v>
      </c>
      <c r="O3047" s="77" t="s">
        <v>370</v>
      </c>
      <c r="P3047" s="78">
        <v>46230.0</v>
      </c>
      <c r="Q3047" s="80">
        <v>0.7673611111111112</v>
      </c>
      <c r="R3047" s="84" t="str">
        <f t="shared" si="9"/>
        <v>1785151514206727749</v>
      </c>
      <c r="S3047" s="84"/>
      <c r="T3047" s="48" t="s">
        <v>67</v>
      </c>
    </row>
    <row r="3048" ht="22.5" customHeight="1">
      <c r="A3048" s="41" t="s">
        <v>34</v>
      </c>
      <c r="B3048" s="44">
        <v>46230.0</v>
      </c>
      <c r="C3048" s="46" t="s">
        <v>1192</v>
      </c>
      <c r="D3048" s="48" t="s">
        <v>4135</v>
      </c>
      <c r="E3048" s="51">
        <v>2.02600000001497E14</v>
      </c>
      <c r="F3048" s="53" t="s">
        <v>141</v>
      </c>
      <c r="G3048" s="57">
        <f t="array" ref="G3048">IF(F3048&lt;&gt;"",INDEX(tb_MainDatabase[Barcode],MATCH(F3048,tb_MainDatabase[Link],0)),"")</f>
        <v>8857128012037</v>
      </c>
      <c r="H3048" s="62" t="str">
        <f t="array" ref="H3048">IF(F3048&lt;&gt;"",INDEX(tb_MainDatabase[Grand],MATCH(F3048,tb_MainDatabase[Link],0)),"")</f>
        <v>EDP</v>
      </c>
      <c r="I3048" s="62" t="str">
        <f t="array" ref="I3048">IF(F3048&lt;&gt;"",INDEX(tb_MainDatabase[Size],MATCH(F3048,tb_MainDatabase[Link],0)),"")</f>
        <v>10 ml.</v>
      </c>
      <c r="J3048" s="65">
        <v>1.0</v>
      </c>
      <c r="K3048" s="57">
        <f t="array" ref="K3048">IF(F3048&lt;&gt;"",INDEX(tb_MainDatabase[ราคา],MATCH(F3048,tb_MainDatabase[Link],0)),"")*J3048</f>
        <v>450</v>
      </c>
      <c r="L3048" s="65">
        <v>50.0</v>
      </c>
      <c r="M3048" s="57">
        <f t="shared" si="2"/>
        <v>400</v>
      </c>
      <c r="N3048" s="75">
        <f t="shared" si="10"/>
        <v>400</v>
      </c>
      <c r="O3048" s="77" t="s">
        <v>370</v>
      </c>
      <c r="P3048" s="78">
        <v>46230.0</v>
      </c>
      <c r="Q3048" s="80">
        <v>0.8159722222222222</v>
      </c>
      <c r="R3048" s="84" t="str">
        <f t="shared" si="9"/>
        <v>1785155710762701568</v>
      </c>
      <c r="S3048" s="84"/>
      <c r="T3048" s="48" t="s">
        <v>67</v>
      </c>
    </row>
    <row r="3049" ht="22.5" customHeight="1">
      <c r="A3049" s="41" t="s">
        <v>34</v>
      </c>
      <c r="B3049" s="44">
        <v>46230.0</v>
      </c>
      <c r="C3049" s="46" t="s">
        <v>1192</v>
      </c>
      <c r="D3049" s="48" t="s">
        <v>4136</v>
      </c>
      <c r="E3049" s="51">
        <v>2.02600000001498E14</v>
      </c>
      <c r="F3049" s="53" t="s">
        <v>631</v>
      </c>
      <c r="G3049" s="57">
        <f t="array" ref="G3049">IF(F3049&lt;&gt;"",INDEX(tb_MainDatabase[Barcode],MATCH(F3049,tb_MainDatabase[Link],0)),"")</f>
        <v>8857128012023</v>
      </c>
      <c r="H3049" s="62" t="str">
        <f t="array" ref="H3049">IF(F3049&lt;&gt;"",INDEX(tb_MainDatabase[Grand],MATCH(F3049,tb_MainDatabase[Link],0)),"")</f>
        <v>EDP</v>
      </c>
      <c r="I3049" s="62" t="str">
        <f t="array" ref="I3049">IF(F3049&lt;&gt;"",INDEX(tb_MainDatabase[Size],MATCH(F3049,tb_MainDatabase[Link],0)),"")</f>
        <v>30 ml.</v>
      </c>
      <c r="J3049" s="65">
        <v>1.0</v>
      </c>
      <c r="K3049" s="57">
        <f t="array" ref="K3049">IF(F3049&lt;&gt;"",INDEX(tb_MainDatabase[ราคา],MATCH(F3049,tb_MainDatabase[Link],0)),"")*J3049</f>
        <v>1290</v>
      </c>
      <c r="L3049" s="65">
        <v>100.0</v>
      </c>
      <c r="M3049" s="57">
        <f t="shared" si="2"/>
        <v>1190</v>
      </c>
      <c r="N3049" s="75">
        <f t="shared" si="10"/>
        <v>1190</v>
      </c>
      <c r="O3049" s="77" t="s">
        <v>370</v>
      </c>
      <c r="P3049" s="78">
        <v>46230.0</v>
      </c>
      <c r="Q3049" s="80">
        <v>0.8527777777777777</v>
      </c>
      <c r="R3049" s="84" t="str">
        <f t="shared" si="9"/>
        <v>1785158898472694071</v>
      </c>
      <c r="S3049" s="84"/>
      <c r="T3049" s="48" t="s">
        <v>67</v>
      </c>
    </row>
    <row r="3050" ht="22.5" customHeight="1">
      <c r="A3050" s="41" t="s">
        <v>34</v>
      </c>
      <c r="B3050" s="44">
        <v>46230.0</v>
      </c>
      <c r="C3050" s="46" t="s">
        <v>1192</v>
      </c>
      <c r="D3050" s="48" t="s">
        <v>4137</v>
      </c>
      <c r="E3050" s="51">
        <v>2.02600000001499E14</v>
      </c>
      <c r="F3050" s="53" t="s">
        <v>45</v>
      </c>
      <c r="G3050" s="57">
        <f t="array" ref="G3050">IF(F3050&lt;&gt;"",INDEX(tb_MainDatabase[Barcode],MATCH(F3050,tb_MainDatabase[Link],0)),"")</f>
        <v>8857128011850</v>
      </c>
      <c r="H3050" s="62" t="str">
        <f t="array" ref="H3050">IF(F3050&lt;&gt;"",INDEX(tb_MainDatabase[Grand],MATCH(F3050,tb_MainDatabase[Link],0)),"")</f>
        <v>EDP</v>
      </c>
      <c r="I3050" s="62" t="str">
        <f t="array" ref="I3050">IF(F3050&lt;&gt;"",INDEX(tb_MainDatabase[Size],MATCH(F3050,tb_MainDatabase[Link],0)),"")</f>
        <v>30 ml.</v>
      </c>
      <c r="J3050" s="65">
        <v>1.0</v>
      </c>
      <c r="K3050" s="57">
        <f t="array" ref="K3050">IF(F3050&lt;&gt;"",INDEX(tb_MainDatabase[ราคา],MATCH(F3050,tb_MainDatabase[Link],0)),"")*J3050</f>
        <v>1290</v>
      </c>
      <c r="L3050" s="65">
        <v>100.0</v>
      </c>
      <c r="M3050" s="57">
        <f t="shared" si="2"/>
        <v>1190</v>
      </c>
      <c r="N3050" s="75">
        <f t="shared" si="10"/>
        <v>1190</v>
      </c>
      <c r="O3050" s="77" t="s">
        <v>1040</v>
      </c>
      <c r="P3050" s="78">
        <v>46230.0</v>
      </c>
      <c r="Q3050" s="80">
        <v>0.8833333333333333</v>
      </c>
      <c r="R3050" s="84" t="str">
        <f t="shared" si="9"/>
        <v>1785161504637913994</v>
      </c>
      <c r="S3050" s="84"/>
      <c r="T3050" s="48" t="s">
        <v>67</v>
      </c>
    </row>
    <row r="3051" ht="22.5" customHeight="1">
      <c r="A3051" s="41" t="s">
        <v>34</v>
      </c>
      <c r="B3051" s="44">
        <v>46231.0</v>
      </c>
      <c r="C3051" s="46" t="s">
        <v>1192</v>
      </c>
      <c r="D3051" s="48" t="s">
        <v>4138</v>
      </c>
      <c r="E3051" s="51">
        <v>2.026000000015E14</v>
      </c>
      <c r="F3051" s="53" t="s">
        <v>1796</v>
      </c>
      <c r="G3051" s="108">
        <f t="array" ref="G3051">IF(F3051&lt;&gt;"",INDEX(tb_MainDatabase[Barcode],MATCH(F3051,tb_MainDatabase[Link],0)),"")</f>
        <v>8857128012154</v>
      </c>
      <c r="H3051" s="62" t="str">
        <f t="array" ref="H3051">IF(F3051&lt;&gt;"",INDEX(tb_MainDatabase[Grand],MATCH(F3051,tb_MainDatabase[Link],0)),"")</f>
        <v>EDP</v>
      </c>
      <c r="I3051" s="62" t="str">
        <f t="array" ref="I3051">IF(F3051&lt;&gt;"",INDEX(tb_MainDatabase[Size],MATCH(F3051,tb_MainDatabase[Link],0)),"")</f>
        <v>10 ml.</v>
      </c>
      <c r="J3051" s="65">
        <v>1.0</v>
      </c>
      <c r="K3051" s="57">
        <f t="array" ref="K3051">IF(F3051&lt;&gt;"",INDEX(tb_MainDatabase[ราคา],MATCH(F3051,tb_MainDatabase[Link],0)),"")*J3051</f>
        <v>450</v>
      </c>
      <c r="L3051" s="65">
        <v>50.0</v>
      </c>
      <c r="M3051" s="57">
        <f t="shared" si="2"/>
        <v>400</v>
      </c>
      <c r="N3051" s="75">
        <f t="shared" si="10"/>
        <v>400</v>
      </c>
      <c r="O3051" s="77" t="s">
        <v>60</v>
      </c>
      <c r="P3051" s="78">
        <v>46231.0</v>
      </c>
      <c r="Q3051" s="80">
        <v>0.48541666666666666</v>
      </c>
      <c r="R3051" s="84" t="str">
        <f t="shared" si="9"/>
        <v>1785213565815771617</v>
      </c>
      <c r="S3051" s="84"/>
      <c r="T3051" s="48" t="s">
        <v>67</v>
      </c>
    </row>
    <row r="3052" ht="22.5" customHeight="1">
      <c r="A3052" s="41" t="s">
        <v>34</v>
      </c>
      <c r="B3052" s="44">
        <v>46231.0</v>
      </c>
      <c r="C3052" s="46" t="s">
        <v>1192</v>
      </c>
      <c r="D3052" s="48" t="s">
        <v>4139</v>
      </c>
      <c r="E3052" s="51">
        <v>2.02600000001501E14</v>
      </c>
      <c r="F3052" s="53" t="s">
        <v>45</v>
      </c>
      <c r="G3052" s="57">
        <f t="array" ref="G3052">IF(F3052&lt;&gt;"",INDEX(tb_MainDatabase[Barcode],MATCH(F3052,tb_MainDatabase[Link],0)),"")</f>
        <v>8857128011850</v>
      </c>
      <c r="H3052" s="62" t="str">
        <f t="array" ref="H3052">IF(F3052&lt;&gt;"",INDEX(tb_MainDatabase[Grand],MATCH(F3052,tb_MainDatabase[Link],0)),"")</f>
        <v>EDP</v>
      </c>
      <c r="I3052" s="62" t="str">
        <f t="array" ref="I3052">IF(F3052&lt;&gt;"",INDEX(tb_MainDatabase[Size],MATCH(F3052,tb_MainDatabase[Link],0)),"")</f>
        <v>30 ml.</v>
      </c>
      <c r="J3052" s="65">
        <v>1.0</v>
      </c>
      <c r="K3052" s="57">
        <f t="array" ref="K3052">IF(F3052&lt;&gt;"",INDEX(tb_MainDatabase[ราคา],MATCH(F3052,tb_MainDatabase[Link],0)),"")*J3052</f>
        <v>1290</v>
      </c>
      <c r="L3052" s="65">
        <v>100.0</v>
      </c>
      <c r="M3052" s="57">
        <f t="shared" si="2"/>
        <v>1190</v>
      </c>
      <c r="N3052" s="75">
        <f t="shared" si="10"/>
        <v>1190</v>
      </c>
      <c r="O3052" s="77" t="s">
        <v>133</v>
      </c>
      <c r="P3052" s="78">
        <v>46231.0</v>
      </c>
      <c r="Q3052" s="80">
        <v>0.4909722222222222</v>
      </c>
      <c r="R3052" s="84" t="str">
        <f t="shared" si="9"/>
        <v>1785214055980271764</v>
      </c>
      <c r="S3052" s="84"/>
      <c r="T3052" s="48" t="s">
        <v>61</v>
      </c>
    </row>
    <row r="3053" ht="22.5" customHeight="1">
      <c r="A3053" s="41" t="s">
        <v>34</v>
      </c>
      <c r="B3053" s="44">
        <v>46231.0</v>
      </c>
      <c r="C3053" s="46" t="s">
        <v>1192</v>
      </c>
      <c r="D3053" s="48" t="s">
        <v>4140</v>
      </c>
      <c r="E3053" s="51">
        <v>2.02600000001502E14</v>
      </c>
      <c r="F3053" s="53" t="s">
        <v>783</v>
      </c>
      <c r="G3053" s="57">
        <f t="array" ref="G3053">IF(F3053&lt;&gt;"",INDEX(tb_MainDatabase[Barcode],MATCH(F3053,tb_MainDatabase[Link],0)),"")</f>
        <v>8857128011812</v>
      </c>
      <c r="H3053" s="62" t="str">
        <f t="array" ref="H3053">IF(F3053&lt;&gt;"",INDEX(tb_MainDatabase[Grand],MATCH(F3053,tb_MainDatabase[Link],0)),"")</f>
        <v>EDP</v>
      </c>
      <c r="I3053" s="62" t="str">
        <f t="array" ref="I3053">IF(F3053&lt;&gt;"",INDEX(tb_MainDatabase[Size],MATCH(F3053,tb_MainDatabase[Link],0)),"")</f>
        <v>30 ml.</v>
      </c>
      <c r="J3053" s="65">
        <v>1.0</v>
      </c>
      <c r="K3053" s="57">
        <f t="array" ref="K3053">IF(F3053&lt;&gt;"",INDEX(tb_MainDatabase[ราคา],MATCH(F3053,tb_MainDatabase[Link],0)),"")*J3053</f>
        <v>1290</v>
      </c>
      <c r="L3053" s="65">
        <v>100.0</v>
      </c>
      <c r="M3053" s="57">
        <f t="shared" si="2"/>
        <v>1190</v>
      </c>
      <c r="N3053" s="75">
        <f t="shared" si="10"/>
        <v>1190</v>
      </c>
      <c r="O3053" s="77" t="s">
        <v>370</v>
      </c>
      <c r="P3053" s="78">
        <v>46231.0</v>
      </c>
      <c r="Q3053" s="80">
        <v>0.49930555555555556</v>
      </c>
      <c r="R3053" s="84" t="str">
        <f t="shared" si="9"/>
        <v>1785214749067554102</v>
      </c>
      <c r="S3053" s="84"/>
      <c r="T3053" s="48" t="s">
        <v>67</v>
      </c>
    </row>
    <row r="3054" ht="22.5" customHeight="1">
      <c r="A3054" s="41" t="s">
        <v>34</v>
      </c>
      <c r="B3054" s="44">
        <v>46231.0</v>
      </c>
      <c r="C3054" s="46" t="s">
        <v>1192</v>
      </c>
      <c r="D3054" s="48" t="s">
        <v>4141</v>
      </c>
      <c r="E3054" s="51">
        <v>2.02600000001503E14</v>
      </c>
      <c r="F3054" s="53" t="s">
        <v>98</v>
      </c>
      <c r="G3054" s="57">
        <f t="array" ref="G3054">IF(F3054&lt;&gt;"",INDEX(tb_MainDatabase[Barcode],MATCH(F3054,tb_MainDatabase[Link],0)),"")</f>
        <v>8857128012027</v>
      </c>
      <c r="H3054" s="62" t="str">
        <f t="array" ref="H3054">IF(F3054&lt;&gt;"",INDEX(tb_MainDatabase[Grand],MATCH(F3054,tb_MainDatabase[Link],0)),"")</f>
        <v>EDP</v>
      </c>
      <c r="I3054" s="62" t="str">
        <f t="array" ref="I3054">IF(F3054&lt;&gt;"",INDEX(tb_MainDatabase[Size],MATCH(F3054,tb_MainDatabase[Link],0)),"")</f>
        <v>10 ml.</v>
      </c>
      <c r="J3054" s="65">
        <v>1.0</v>
      </c>
      <c r="K3054" s="57">
        <f t="array" ref="K3054">IF(F3054&lt;&gt;"",INDEX(tb_MainDatabase[ราคา],MATCH(F3054,tb_MainDatabase[Link],0)),"")*J3054</f>
        <v>450</v>
      </c>
      <c r="L3054" s="65">
        <v>50.0</v>
      </c>
      <c r="M3054" s="57">
        <f t="shared" si="2"/>
        <v>400</v>
      </c>
      <c r="N3054" s="75">
        <f t="shared" si="10"/>
        <v>400</v>
      </c>
      <c r="O3054" s="77" t="s">
        <v>133</v>
      </c>
      <c r="P3054" s="78">
        <v>46231.0</v>
      </c>
      <c r="Q3054" s="80">
        <v>0.5354166666666667</v>
      </c>
      <c r="R3054" s="84" t="str">
        <f t="shared" si="9"/>
        <v>1785217889708912734</v>
      </c>
      <c r="S3054" s="84"/>
      <c r="T3054" s="48" t="s">
        <v>61</v>
      </c>
    </row>
    <row r="3055" ht="22.5" customHeight="1">
      <c r="A3055" s="41" t="s">
        <v>34</v>
      </c>
      <c r="B3055" s="44">
        <v>46231.0</v>
      </c>
      <c r="C3055" s="46" t="s">
        <v>1192</v>
      </c>
      <c r="D3055" s="48" t="s">
        <v>4142</v>
      </c>
      <c r="E3055" s="51">
        <v>2.02600000001504E14</v>
      </c>
      <c r="F3055" s="53" t="s">
        <v>312</v>
      </c>
      <c r="G3055" s="57">
        <f t="array" ref="G3055">IF(F3055&lt;&gt;"",INDEX(tb_MainDatabase[Barcode],MATCH(F3055,tb_MainDatabase[Link],0)),"")</f>
        <v>8857128012116</v>
      </c>
      <c r="H3055" s="62" t="str">
        <f t="array" ref="H3055">IF(F3055&lt;&gt;"",INDEX(tb_MainDatabase[Grand],MATCH(F3055,tb_MainDatabase[Link],0)),"")</f>
        <v>PARFUM</v>
      </c>
      <c r="I3055" s="62" t="str">
        <f t="array" ref="I3055">IF(F3055&lt;&gt;"",INDEX(tb_MainDatabase[Size],MATCH(F3055,tb_MainDatabase[Link],0)),"")</f>
        <v>10 ml.</v>
      </c>
      <c r="J3055" s="65">
        <v>1.0</v>
      </c>
      <c r="K3055" s="57">
        <f t="array" ref="K3055">IF(F3055&lt;&gt;"",INDEX(tb_MainDatabase[ราคา],MATCH(F3055,tb_MainDatabase[Link],0)),"")*J3055</f>
        <v>850</v>
      </c>
      <c r="L3055" s="65">
        <v>100.0</v>
      </c>
      <c r="M3055" s="57">
        <f t="shared" si="2"/>
        <v>750</v>
      </c>
      <c r="N3055" s="75">
        <f t="shared" si="10"/>
        <v>1150</v>
      </c>
      <c r="O3055" s="77" t="s">
        <v>60</v>
      </c>
      <c r="P3055" s="78">
        <v>46231.0</v>
      </c>
      <c r="Q3055" s="80">
        <v>0.5777777777777777</v>
      </c>
      <c r="R3055" s="84" t="str">
        <f t="shared" si="9"/>
        <v>1785221340663752551</v>
      </c>
      <c r="S3055" s="84"/>
      <c r="T3055" s="48" t="s">
        <v>61</v>
      </c>
    </row>
    <row r="3056" ht="22.5" customHeight="1">
      <c r="A3056" s="41" t="s">
        <v>34</v>
      </c>
      <c r="B3056" s="44">
        <v>46231.0</v>
      </c>
      <c r="C3056" s="46" t="s">
        <v>1192</v>
      </c>
      <c r="D3056" s="48" t="s">
        <v>4142</v>
      </c>
      <c r="E3056" s="51">
        <v>2.02600000001504E14</v>
      </c>
      <c r="F3056" s="53" t="s">
        <v>120</v>
      </c>
      <c r="G3056" s="108">
        <f t="array" ref="G3056">IF(F3056&lt;&gt;"",INDEX(tb_MainDatabase[Barcode],MATCH(F3056,tb_MainDatabase[Link],0)),"")</f>
        <v>8857128012160</v>
      </c>
      <c r="H3056" s="62" t="str">
        <f t="array" ref="H3056">IF(F3056&lt;&gt;"",INDEX(tb_MainDatabase[Grand],MATCH(F3056,tb_MainDatabase[Link],0)),"")</f>
        <v>EDP</v>
      </c>
      <c r="I3056" s="62" t="str">
        <f t="array" ref="I3056">IF(F3056&lt;&gt;"",INDEX(tb_MainDatabase[Size],MATCH(F3056,tb_MainDatabase[Link],0)),"")</f>
        <v>10 ml.</v>
      </c>
      <c r="J3056" s="65">
        <v>1.0</v>
      </c>
      <c r="K3056" s="57">
        <f t="array" ref="K3056">IF(F3056&lt;&gt;"",INDEX(tb_MainDatabase[ราคา],MATCH(F3056,tb_MainDatabase[Link],0)),"")*J3056</f>
        <v>450</v>
      </c>
      <c r="L3056" s="65">
        <v>50.0</v>
      </c>
      <c r="M3056" s="57">
        <f t="shared" si="2"/>
        <v>400</v>
      </c>
      <c r="N3056" s="75">
        <f t="shared" si="10"/>
        <v>0</v>
      </c>
      <c r="O3056" s="77"/>
      <c r="P3056" s="107"/>
      <c r="Q3056" s="80"/>
      <c r="R3056" s="84">
        <f t="shared" si="9"/>
        <v>0</v>
      </c>
      <c r="S3056" s="84"/>
      <c r="T3056" s="84"/>
    </row>
    <row r="3057" ht="22.5" customHeight="1">
      <c r="A3057" s="41" t="s">
        <v>34</v>
      </c>
      <c r="B3057" s="44">
        <v>46231.0</v>
      </c>
      <c r="C3057" s="46" t="s">
        <v>1192</v>
      </c>
      <c r="D3057" s="48" t="s">
        <v>4143</v>
      </c>
      <c r="E3057" s="51">
        <v>2.02600000001505E14</v>
      </c>
      <c r="F3057" s="53" t="s">
        <v>252</v>
      </c>
      <c r="G3057" s="57">
        <f t="array" ref="G3057">IF(F3057&lt;&gt;"",INDEX(tb_MainDatabase[Barcode],MATCH(F3057,tb_MainDatabase[Link],0)),"")</f>
        <v>8857128012035</v>
      </c>
      <c r="H3057" s="62" t="str">
        <f t="array" ref="H3057">IF(F3057&lt;&gt;"",INDEX(tb_MainDatabase[Grand],MATCH(F3057,tb_MainDatabase[Link],0)),"")</f>
        <v>EDP</v>
      </c>
      <c r="I3057" s="62" t="str">
        <f t="array" ref="I3057">IF(F3057&lt;&gt;"",INDEX(tb_MainDatabase[Size],MATCH(F3057,tb_MainDatabase[Link],0)),"")</f>
        <v>10 ml.</v>
      </c>
      <c r="J3057" s="65">
        <v>1.0</v>
      </c>
      <c r="K3057" s="57">
        <f t="array" ref="K3057">IF(F3057&lt;&gt;"",INDEX(tb_MainDatabase[ราคา],MATCH(F3057,tb_MainDatabase[Link],0)),"")*J3057</f>
        <v>450</v>
      </c>
      <c r="L3057" s="65">
        <v>50.0</v>
      </c>
      <c r="M3057" s="57">
        <f t="shared" si="2"/>
        <v>400</v>
      </c>
      <c r="N3057" s="75">
        <f t="shared" si="10"/>
        <v>400</v>
      </c>
      <c r="O3057" s="77" t="s">
        <v>1040</v>
      </c>
      <c r="P3057" s="78">
        <v>46231.0</v>
      </c>
      <c r="Q3057" s="80">
        <v>0.5958333333333333</v>
      </c>
      <c r="R3057" s="84" t="str">
        <f t="shared" si="9"/>
        <v>1785223085018790662</v>
      </c>
      <c r="S3057" s="84"/>
      <c r="T3057" s="48" t="s">
        <v>67</v>
      </c>
    </row>
    <row r="3058" ht="22.5" customHeight="1">
      <c r="A3058" s="41" t="s">
        <v>34</v>
      </c>
      <c r="B3058" s="44">
        <v>46231.0</v>
      </c>
      <c r="C3058" s="46" t="s">
        <v>1192</v>
      </c>
      <c r="D3058" s="48" t="s">
        <v>4144</v>
      </c>
      <c r="E3058" s="51">
        <v>2.02600000001506E14</v>
      </c>
      <c r="F3058" s="53" t="s">
        <v>206</v>
      </c>
      <c r="G3058" s="108">
        <f t="array" ref="G3058">IF(F3058&lt;&gt;"",INDEX(tb_MainDatabase[Barcode],MATCH(F3058,tb_MainDatabase[Link],0)),"")</f>
        <v>8857128012159</v>
      </c>
      <c r="H3058" s="62" t="str">
        <f t="array" ref="H3058">IF(F3058&lt;&gt;"",INDEX(tb_MainDatabase[Grand],MATCH(F3058,tb_MainDatabase[Link],0)),"")</f>
        <v>EDP</v>
      </c>
      <c r="I3058" s="62" t="str">
        <f t="array" ref="I3058">IF(F3058&lt;&gt;"",INDEX(tb_MainDatabase[Size],MATCH(F3058,tb_MainDatabase[Link],0)),"")</f>
        <v>30 ml.</v>
      </c>
      <c r="J3058" s="65">
        <v>1.0</v>
      </c>
      <c r="K3058" s="57">
        <f t="array" ref="K3058">IF(F3058&lt;&gt;"",INDEX(tb_MainDatabase[ราคา],MATCH(F3058,tb_MainDatabase[Link],0)),"")*J3058</f>
        <v>1290</v>
      </c>
      <c r="L3058" s="65">
        <v>100.0</v>
      </c>
      <c r="M3058" s="57">
        <f t="shared" si="2"/>
        <v>1190</v>
      </c>
      <c r="N3058" s="75">
        <f t="shared" si="10"/>
        <v>2380</v>
      </c>
      <c r="O3058" s="77" t="s">
        <v>370</v>
      </c>
      <c r="P3058" s="78">
        <v>46231.0</v>
      </c>
      <c r="Q3058" s="80">
        <v>0.6305555555555555</v>
      </c>
      <c r="R3058" s="84" t="str">
        <f t="shared" si="9"/>
        <v>1785226036381117631</v>
      </c>
      <c r="S3058" s="84"/>
      <c r="T3058" s="48" t="s">
        <v>67</v>
      </c>
    </row>
    <row r="3059" ht="22.5" customHeight="1">
      <c r="A3059" s="41" t="s">
        <v>34</v>
      </c>
      <c r="B3059" s="44">
        <v>46231.0</v>
      </c>
      <c r="C3059" s="46" t="s">
        <v>1192</v>
      </c>
      <c r="D3059" s="48" t="s">
        <v>4144</v>
      </c>
      <c r="E3059" s="51">
        <v>2.02600000001506E14</v>
      </c>
      <c r="F3059" s="53" t="s">
        <v>631</v>
      </c>
      <c r="G3059" s="57">
        <f t="array" ref="G3059">IF(F3059&lt;&gt;"",INDEX(tb_MainDatabase[Barcode],MATCH(F3059,tb_MainDatabase[Link],0)),"")</f>
        <v>8857128012023</v>
      </c>
      <c r="H3059" s="62" t="str">
        <f t="array" ref="H3059">IF(F3059&lt;&gt;"",INDEX(tb_MainDatabase[Grand],MATCH(F3059,tb_MainDatabase[Link],0)),"")</f>
        <v>EDP</v>
      </c>
      <c r="I3059" s="62" t="str">
        <f t="array" ref="I3059">IF(F3059&lt;&gt;"",INDEX(tb_MainDatabase[Size],MATCH(F3059,tb_MainDatabase[Link],0)),"")</f>
        <v>30 ml.</v>
      </c>
      <c r="J3059" s="65">
        <v>1.0</v>
      </c>
      <c r="K3059" s="57">
        <f t="array" ref="K3059">IF(F3059&lt;&gt;"",INDEX(tb_MainDatabase[ราคา],MATCH(F3059,tb_MainDatabase[Link],0)),"")*J3059</f>
        <v>1290</v>
      </c>
      <c r="L3059" s="65">
        <v>100.0</v>
      </c>
      <c r="M3059" s="57">
        <f t="shared" si="2"/>
        <v>1190</v>
      </c>
      <c r="N3059" s="75">
        <f t="shared" si="10"/>
        <v>0</v>
      </c>
      <c r="O3059" s="77"/>
      <c r="P3059" s="107"/>
      <c r="Q3059" s="80"/>
      <c r="R3059" s="84">
        <f t="shared" si="9"/>
        <v>0</v>
      </c>
      <c r="S3059" s="84"/>
      <c r="T3059" s="84"/>
    </row>
    <row r="3060" ht="22.5" customHeight="1">
      <c r="A3060" s="41" t="s">
        <v>34</v>
      </c>
      <c r="B3060" s="44">
        <v>46231.0</v>
      </c>
      <c r="C3060" s="46" t="s">
        <v>1192</v>
      </c>
      <c r="D3060" s="48" t="s">
        <v>4145</v>
      </c>
      <c r="E3060" s="51">
        <v>2.02600000001507E14</v>
      </c>
      <c r="F3060" s="53" t="s">
        <v>172</v>
      </c>
      <c r="G3060" s="57">
        <f t="array" ref="G3060">IF(F3060&lt;&gt;"",INDEX(tb_MainDatabase[Barcode],MATCH(F3060,tb_MainDatabase[Link],0)),"")</f>
        <v>8857128012005</v>
      </c>
      <c r="H3060" s="62" t="str">
        <f t="array" ref="H3060">IF(F3060&lt;&gt;"",INDEX(tb_MainDatabase[Grand],MATCH(F3060,tb_MainDatabase[Link],0)),"")</f>
        <v>EDP+</v>
      </c>
      <c r="I3060" s="62" t="str">
        <f t="array" ref="I3060">IF(F3060&lt;&gt;"",INDEX(tb_MainDatabase[Size],MATCH(F3060,tb_MainDatabase[Link],0)),"")</f>
        <v>30 ml.</v>
      </c>
      <c r="J3060" s="65">
        <v>1.0</v>
      </c>
      <c r="K3060" s="57">
        <f t="array" ref="K3060">IF(F3060&lt;&gt;"",INDEX(tb_MainDatabase[ราคา],MATCH(F3060,tb_MainDatabase[Link],0)),"")*J3060</f>
        <v>1890</v>
      </c>
      <c r="L3060" s="65">
        <v>100.0</v>
      </c>
      <c r="M3060" s="57">
        <f t="shared" si="2"/>
        <v>1790</v>
      </c>
      <c r="N3060" s="75">
        <f t="shared" si="10"/>
        <v>1790</v>
      </c>
      <c r="O3060" s="77" t="s">
        <v>370</v>
      </c>
      <c r="P3060" s="78">
        <v>46231.0</v>
      </c>
      <c r="Q3060" s="80">
        <v>0.6743055555555556</v>
      </c>
      <c r="R3060" s="84" t="str">
        <f t="shared" si="9"/>
        <v>1785229809023688372</v>
      </c>
      <c r="S3060" s="84"/>
      <c r="T3060" s="48" t="s">
        <v>61</v>
      </c>
    </row>
    <row r="3061" ht="22.5" customHeight="1">
      <c r="A3061" s="41" t="s">
        <v>34</v>
      </c>
      <c r="B3061" s="44">
        <v>46231.0</v>
      </c>
      <c r="C3061" s="46" t="s">
        <v>1192</v>
      </c>
      <c r="D3061" s="48" t="s">
        <v>4145</v>
      </c>
      <c r="E3061" s="51">
        <v>2.02600000001507E14</v>
      </c>
      <c r="F3061" s="53" t="s">
        <v>1501</v>
      </c>
      <c r="G3061" s="57">
        <f t="array" ref="G3061">IF(F3061&lt;&gt;"",INDEX(tb_MainDatabase[Barcode],MATCH(F3061,tb_MainDatabase[Link],0)),"")</f>
        <v>8857128012054</v>
      </c>
      <c r="H3061" s="62" t="str">
        <f t="array" ref="H3061">IF(F3061&lt;&gt;"",INDEX(tb_MainDatabase[Grand],MATCH(F3061,tb_MainDatabase[Link],0)),"")</f>
        <v>EDP</v>
      </c>
      <c r="I3061" s="62" t="str">
        <f t="array" ref="I3061">IF(F3061&lt;&gt;"",INDEX(tb_MainDatabase[Size],MATCH(F3061,tb_MainDatabase[Link],0)),"")</f>
        <v>4 ml.</v>
      </c>
      <c r="J3061" s="65">
        <v>1.0</v>
      </c>
      <c r="K3061" s="57">
        <f t="array" ref="K3061">IF(F3061&lt;&gt;"",INDEX(tb_MainDatabase[ราคา],MATCH(F3061,tb_MainDatabase[Link],0)),"")*J3061</f>
        <v>179</v>
      </c>
      <c r="L3061" s="65">
        <v>179.0</v>
      </c>
      <c r="M3061" s="57">
        <f t="shared" si="2"/>
        <v>0</v>
      </c>
      <c r="N3061" s="75">
        <f t="shared" si="10"/>
        <v>0</v>
      </c>
      <c r="O3061" s="77"/>
      <c r="P3061" s="107"/>
      <c r="Q3061" s="80"/>
      <c r="R3061" s="84">
        <f t="shared" si="9"/>
        <v>0</v>
      </c>
      <c r="S3061" s="84"/>
      <c r="T3061" s="84"/>
    </row>
    <row r="3062" ht="22.5" customHeight="1">
      <c r="A3062" s="41" t="s">
        <v>34</v>
      </c>
      <c r="B3062" s="44">
        <v>46231.0</v>
      </c>
      <c r="C3062" s="46" t="s">
        <v>1192</v>
      </c>
      <c r="D3062" s="48" t="s">
        <v>4146</v>
      </c>
      <c r="E3062" s="51">
        <v>2.02600000001508E14</v>
      </c>
      <c r="F3062" s="53" t="s">
        <v>69</v>
      </c>
      <c r="G3062" s="57">
        <f t="array" ref="G3062">IF(F3062&lt;&gt;"",INDEX(tb_MainDatabase[Barcode],MATCH(F3062,tb_MainDatabase[Link],0)),"")</f>
        <v>8857128012022</v>
      </c>
      <c r="H3062" s="62" t="str">
        <f t="array" ref="H3062">IF(F3062&lt;&gt;"",INDEX(tb_MainDatabase[Grand],MATCH(F3062,tb_MainDatabase[Link],0)),"")</f>
        <v>EDP</v>
      </c>
      <c r="I3062" s="62" t="str">
        <f t="array" ref="I3062">IF(F3062&lt;&gt;"",INDEX(tb_MainDatabase[Size],MATCH(F3062,tb_MainDatabase[Link],0)),"")</f>
        <v>30 ml.</v>
      </c>
      <c r="J3062" s="65">
        <v>1.0</v>
      </c>
      <c r="K3062" s="57">
        <f t="array" ref="K3062">IF(F3062&lt;&gt;"",INDEX(tb_MainDatabase[ราคา],MATCH(F3062,tb_MainDatabase[Link],0)),"")*J3062</f>
        <v>1290</v>
      </c>
      <c r="L3062" s="65">
        <v>100.0</v>
      </c>
      <c r="M3062" s="57">
        <f t="shared" si="2"/>
        <v>1190</v>
      </c>
      <c r="N3062" s="75">
        <f t="shared" si="10"/>
        <v>2380</v>
      </c>
      <c r="O3062" s="77" t="s">
        <v>1040</v>
      </c>
      <c r="P3062" s="78">
        <v>46231.0</v>
      </c>
      <c r="Q3062" s="80">
        <v>0.6805555555555556</v>
      </c>
      <c r="R3062" s="84" t="str">
        <f t="shared" si="9"/>
        <v>1785230362009466394</v>
      </c>
      <c r="S3062" s="84"/>
      <c r="T3062" s="48" t="s">
        <v>67</v>
      </c>
    </row>
    <row r="3063" ht="22.5" customHeight="1">
      <c r="A3063" s="41" t="s">
        <v>34</v>
      </c>
      <c r="B3063" s="44">
        <v>46231.0</v>
      </c>
      <c r="C3063" s="46" t="s">
        <v>1192</v>
      </c>
      <c r="D3063" s="48" t="s">
        <v>4146</v>
      </c>
      <c r="E3063" s="51">
        <v>2.02600000001508E14</v>
      </c>
      <c r="F3063" s="53" t="s">
        <v>206</v>
      </c>
      <c r="G3063" s="108">
        <f t="array" ref="G3063">IF(F3063&lt;&gt;"",INDEX(tb_MainDatabase[Barcode],MATCH(F3063,tb_MainDatabase[Link],0)),"")</f>
        <v>8857128012159</v>
      </c>
      <c r="H3063" s="62" t="str">
        <f t="array" ref="H3063">IF(F3063&lt;&gt;"",INDEX(tb_MainDatabase[Grand],MATCH(F3063,tb_MainDatabase[Link],0)),"")</f>
        <v>EDP</v>
      </c>
      <c r="I3063" s="62" t="str">
        <f t="array" ref="I3063">IF(F3063&lt;&gt;"",INDEX(tb_MainDatabase[Size],MATCH(F3063,tb_MainDatabase[Link],0)),"")</f>
        <v>30 ml.</v>
      </c>
      <c r="J3063" s="65">
        <v>1.0</v>
      </c>
      <c r="K3063" s="57">
        <f t="array" ref="K3063">IF(F3063&lt;&gt;"",INDEX(tb_MainDatabase[ราคา],MATCH(F3063,tb_MainDatabase[Link],0)),"")*J3063</f>
        <v>1290</v>
      </c>
      <c r="L3063" s="65">
        <v>100.0</v>
      </c>
      <c r="M3063" s="57">
        <f t="shared" si="2"/>
        <v>1190</v>
      </c>
      <c r="N3063" s="75">
        <f t="shared" si="10"/>
        <v>0</v>
      </c>
      <c r="O3063" s="77"/>
      <c r="P3063" s="107"/>
      <c r="Q3063" s="80"/>
      <c r="R3063" s="84">
        <f t="shared" si="9"/>
        <v>0</v>
      </c>
      <c r="S3063" s="84"/>
      <c r="T3063" s="84"/>
    </row>
    <row r="3064" ht="22.5" customHeight="1">
      <c r="A3064" s="41" t="s">
        <v>34</v>
      </c>
      <c r="B3064" s="44">
        <v>46231.0</v>
      </c>
      <c r="C3064" s="46" t="s">
        <v>1192</v>
      </c>
      <c r="D3064" s="48" t="s">
        <v>4147</v>
      </c>
      <c r="E3064" s="51">
        <v>2.02600000001509E14</v>
      </c>
      <c r="F3064" s="53" t="s">
        <v>288</v>
      </c>
      <c r="G3064" s="57">
        <f t="array" ref="G3064">IF(F3064&lt;&gt;"",INDEX(tb_MainDatabase[Barcode],MATCH(F3064,tb_MainDatabase[Link],0)),"")</f>
        <v>8857128012062</v>
      </c>
      <c r="H3064" s="62" t="str">
        <f t="array" ref="H3064">IF(F3064&lt;&gt;"",INDEX(tb_MainDatabase[Grand],MATCH(F3064,tb_MainDatabase[Link],0)),"")</f>
        <v>EDP</v>
      </c>
      <c r="I3064" s="62" t="str">
        <f t="array" ref="I3064">IF(F3064&lt;&gt;"",INDEX(tb_MainDatabase[Size],MATCH(F3064,tb_MainDatabase[Link],0)),"")</f>
        <v>10 ml.</v>
      </c>
      <c r="J3064" s="65">
        <v>1.0</v>
      </c>
      <c r="K3064" s="57">
        <f t="array" ref="K3064">IF(F3064&lt;&gt;"",INDEX(tb_MainDatabase[ราคา],MATCH(F3064,tb_MainDatabase[Link],0)),"")*J3064</f>
        <v>450</v>
      </c>
      <c r="L3064" s="65">
        <v>50.0</v>
      </c>
      <c r="M3064" s="57">
        <f t="shared" si="2"/>
        <v>400</v>
      </c>
      <c r="N3064" s="75">
        <f t="shared" si="10"/>
        <v>2850</v>
      </c>
      <c r="O3064" s="77" t="s">
        <v>60</v>
      </c>
      <c r="P3064" s="78">
        <v>46231.0</v>
      </c>
      <c r="Q3064" s="80">
        <v>0.69375</v>
      </c>
      <c r="R3064" s="84" t="str">
        <f t="shared" si="9"/>
        <v>1785231466105491203</v>
      </c>
      <c r="S3064" s="84"/>
      <c r="T3064" s="48" t="s">
        <v>61</v>
      </c>
    </row>
    <row r="3065" ht="22.5" customHeight="1">
      <c r="A3065" s="41" t="s">
        <v>34</v>
      </c>
      <c r="B3065" s="44">
        <v>46231.0</v>
      </c>
      <c r="C3065" s="46" t="s">
        <v>1192</v>
      </c>
      <c r="D3065" s="48" t="s">
        <v>4147</v>
      </c>
      <c r="E3065" s="51">
        <v>2.02600000001509E14</v>
      </c>
      <c r="F3065" s="53" t="s">
        <v>77</v>
      </c>
      <c r="G3065" s="57">
        <f t="array" ref="G3065">IF(F3065&lt;&gt;"",INDEX(tb_MainDatabase[Barcode],MATCH(F3065,tb_MainDatabase[Link],0)),"")</f>
        <v>8857128012030</v>
      </c>
      <c r="H3065" s="62" t="str">
        <f t="array" ref="H3065">IF(F3065&lt;&gt;"",INDEX(tb_MainDatabase[Grand],MATCH(F3065,tb_MainDatabase[Link],0)),"")</f>
        <v>EDP</v>
      </c>
      <c r="I3065" s="62" t="str">
        <f t="array" ref="I3065">IF(F3065&lt;&gt;"",INDEX(tb_MainDatabase[Size],MATCH(F3065,tb_MainDatabase[Link],0)),"")</f>
        <v>10 ml.</v>
      </c>
      <c r="J3065" s="65">
        <v>1.0</v>
      </c>
      <c r="K3065" s="57">
        <f t="array" ref="K3065">IF(F3065&lt;&gt;"",INDEX(tb_MainDatabase[ราคา],MATCH(F3065,tb_MainDatabase[Link],0)),"")*J3065</f>
        <v>450</v>
      </c>
      <c r="L3065" s="65">
        <v>50.0</v>
      </c>
      <c r="M3065" s="57">
        <f t="shared" si="2"/>
        <v>400</v>
      </c>
      <c r="N3065" s="75">
        <f t="shared" si="10"/>
        <v>0</v>
      </c>
      <c r="O3065" s="77"/>
      <c r="P3065" s="107"/>
      <c r="Q3065" s="80"/>
      <c r="R3065" s="84">
        <f t="shared" si="9"/>
        <v>0</v>
      </c>
      <c r="S3065" s="84"/>
      <c r="T3065" s="84"/>
    </row>
    <row r="3066" ht="22.5" customHeight="1">
      <c r="A3066" s="115" t="s">
        <v>34</v>
      </c>
      <c r="B3066" s="44">
        <v>46231.0</v>
      </c>
      <c r="C3066" s="46" t="s">
        <v>1192</v>
      </c>
      <c r="D3066" s="48" t="s">
        <v>4147</v>
      </c>
      <c r="E3066" s="51">
        <v>2.02600000001509E14</v>
      </c>
      <c r="F3066" s="53" t="s">
        <v>612</v>
      </c>
      <c r="G3066" s="108">
        <f t="array" ref="G3066">IF(F3066&lt;&gt;"",INDEX(tb_MainDatabase[Barcode],MATCH(F3066,tb_MainDatabase[Link],0)),"")</f>
        <v>8857128012163</v>
      </c>
      <c r="H3066" s="62" t="str">
        <f t="array" ref="H3066">IF(F3066&lt;&gt;"",INDEX(tb_MainDatabase[Grand],MATCH(F3066,tb_MainDatabase[Link],0)),"")</f>
        <v>EDP</v>
      </c>
      <c r="I3066" s="62" t="str">
        <f t="array" ref="I3066">IF(F3066&lt;&gt;"",INDEX(tb_MainDatabase[Size],MATCH(F3066,tb_MainDatabase[Link],0)),"")</f>
        <v>10 ml.</v>
      </c>
      <c r="J3066" s="65">
        <v>1.0</v>
      </c>
      <c r="K3066" s="57">
        <f t="array" ref="K3066">IF(F3066&lt;&gt;"",INDEX(tb_MainDatabase[ราคา],MATCH(F3066,tb_MainDatabase[Link],0)),"")*J3066</f>
        <v>450</v>
      </c>
      <c r="L3066" s="65">
        <v>50.0</v>
      </c>
      <c r="M3066" s="57">
        <f t="shared" si="2"/>
        <v>400</v>
      </c>
      <c r="N3066" s="75">
        <f t="shared" si="10"/>
        <v>0</v>
      </c>
      <c r="O3066" s="77"/>
      <c r="P3066" s="107"/>
      <c r="Q3066" s="80"/>
      <c r="R3066" s="84">
        <f t="shared" si="9"/>
        <v>0</v>
      </c>
      <c r="S3066" s="84"/>
      <c r="T3066" s="84"/>
    </row>
    <row r="3067" ht="22.5" customHeight="1">
      <c r="A3067" s="115" t="s">
        <v>34</v>
      </c>
      <c r="B3067" s="44">
        <v>46231.0</v>
      </c>
      <c r="C3067" s="46" t="s">
        <v>1192</v>
      </c>
      <c r="D3067" s="48" t="s">
        <v>4147</v>
      </c>
      <c r="E3067" s="51">
        <v>2.02600000001509E14</v>
      </c>
      <c r="F3067" s="53" t="s">
        <v>3364</v>
      </c>
      <c r="G3067" s="108">
        <f t="array" ref="G3067">IF(F3067&lt;&gt;"",INDEX(tb_MainDatabase[Barcode],MATCH(F3067,tb_MainDatabase[Link],0)),"")</f>
        <v>8857128012168</v>
      </c>
      <c r="H3067" s="62" t="str">
        <f t="array" ref="H3067">IF(F3067&lt;&gt;"",INDEX(tb_MainDatabase[Grand],MATCH(F3067,tb_MainDatabase[Link],0)),"")</f>
        <v>EDT</v>
      </c>
      <c r="I3067" s="62" t="str">
        <f t="array" ref="I3067">IF(F3067&lt;&gt;"",INDEX(tb_MainDatabase[Size],MATCH(F3067,tb_MainDatabase[Link],0)),"")</f>
        <v>50 ml.</v>
      </c>
      <c r="J3067" s="65">
        <v>1.0</v>
      </c>
      <c r="K3067" s="57">
        <f t="array" ref="K3067">IF(F3067&lt;&gt;"",INDEX(tb_MainDatabase[ราคา],MATCH(F3067,tb_MainDatabase[Link],0)),"")*J3067</f>
        <v>450</v>
      </c>
      <c r="L3067" s="65"/>
      <c r="M3067" s="57">
        <f t="shared" si="2"/>
        <v>450</v>
      </c>
      <c r="N3067" s="75">
        <f t="shared" si="10"/>
        <v>0</v>
      </c>
      <c r="O3067" s="77"/>
      <c r="P3067" s="107"/>
      <c r="Q3067" s="80"/>
      <c r="R3067" s="84">
        <f t="shared" si="9"/>
        <v>0</v>
      </c>
      <c r="S3067" s="84"/>
      <c r="T3067" s="84"/>
    </row>
    <row r="3068" ht="22.5" customHeight="1">
      <c r="A3068" s="115" t="s">
        <v>34</v>
      </c>
      <c r="B3068" s="44">
        <v>46231.0</v>
      </c>
      <c r="C3068" s="46" t="s">
        <v>1192</v>
      </c>
      <c r="D3068" s="48" t="s">
        <v>4147</v>
      </c>
      <c r="E3068" s="51">
        <v>2.02600000001509E14</v>
      </c>
      <c r="F3068" s="53" t="s">
        <v>3407</v>
      </c>
      <c r="G3068" s="57">
        <f t="array" ref="G3068">IF(F3068&lt;&gt;"",INDEX(tb_MainDatabase[Barcode],MATCH(F3068,tb_MainDatabase[Link],0)),"")</f>
        <v>8857128012114</v>
      </c>
      <c r="H3068" s="62" t="str">
        <f t="array" ref="H3068">IF(F3068&lt;&gt;"",INDEX(tb_MainDatabase[Grand],MATCH(F3068,tb_MainDatabase[Link],0)),"")</f>
        <v>EDP+</v>
      </c>
      <c r="I3068" s="62" t="str">
        <f t="array" ref="I3068">IF(F3068&lt;&gt;"",INDEX(tb_MainDatabase[Size],MATCH(F3068,tb_MainDatabase[Link],0)),"")</f>
        <v>10 ml.</v>
      </c>
      <c r="J3068" s="65">
        <v>1.0</v>
      </c>
      <c r="K3068" s="57">
        <f t="array" ref="K3068">IF(F3068&lt;&gt;"",INDEX(tb_MainDatabase[ราคา],MATCH(F3068,tb_MainDatabase[Link],0)),"")*J3068</f>
        <v>650</v>
      </c>
      <c r="L3068" s="65">
        <v>50.0</v>
      </c>
      <c r="M3068" s="57">
        <f t="shared" si="2"/>
        <v>600</v>
      </c>
      <c r="N3068" s="75">
        <f t="shared" si="10"/>
        <v>0</v>
      </c>
      <c r="O3068" s="77"/>
      <c r="P3068" s="107"/>
      <c r="Q3068" s="80"/>
      <c r="R3068" s="84">
        <f t="shared" si="9"/>
        <v>0</v>
      </c>
      <c r="S3068" s="84"/>
      <c r="T3068" s="84"/>
    </row>
    <row r="3069" ht="22.5" customHeight="1">
      <c r="A3069" s="115" t="s">
        <v>34</v>
      </c>
      <c r="B3069" s="44">
        <v>46231.0</v>
      </c>
      <c r="C3069" s="46" t="s">
        <v>1192</v>
      </c>
      <c r="D3069" s="48" t="s">
        <v>4147</v>
      </c>
      <c r="E3069" s="51">
        <v>2.02600000001509E14</v>
      </c>
      <c r="F3069" s="53" t="s">
        <v>110</v>
      </c>
      <c r="G3069" s="57">
        <f t="array" ref="G3069">IF(F3069&lt;&gt;"",INDEX(tb_MainDatabase[Barcode],MATCH(F3069,tb_MainDatabase[Link],0)),"")</f>
        <v>8857128012110</v>
      </c>
      <c r="H3069" s="62" t="str">
        <f t="array" ref="H3069">IF(F3069&lt;&gt;"",INDEX(tb_MainDatabase[Grand],MATCH(F3069,tb_MainDatabase[Link],0)),"")</f>
        <v>EDP+</v>
      </c>
      <c r="I3069" s="62" t="str">
        <f t="array" ref="I3069">IF(F3069&lt;&gt;"",INDEX(tb_MainDatabase[Size],MATCH(F3069,tb_MainDatabase[Link],0)),"")</f>
        <v>10 ml.</v>
      </c>
      <c r="J3069" s="65">
        <v>1.0</v>
      </c>
      <c r="K3069" s="57">
        <f t="array" ref="K3069">IF(F3069&lt;&gt;"",INDEX(tb_MainDatabase[ราคา],MATCH(F3069,tb_MainDatabase[Link],0)),"")*J3069</f>
        <v>650</v>
      </c>
      <c r="L3069" s="65">
        <v>50.0</v>
      </c>
      <c r="M3069" s="57">
        <f t="shared" si="2"/>
        <v>600</v>
      </c>
      <c r="N3069" s="75">
        <f t="shared" si="10"/>
        <v>0</v>
      </c>
      <c r="O3069" s="77"/>
      <c r="P3069" s="107"/>
      <c r="Q3069" s="80"/>
      <c r="R3069" s="84">
        <f t="shared" si="9"/>
        <v>0</v>
      </c>
      <c r="S3069" s="84"/>
      <c r="T3069" s="84"/>
    </row>
    <row r="3070" ht="22.5" customHeight="1">
      <c r="A3070" s="115" t="s">
        <v>34</v>
      </c>
      <c r="B3070" s="44">
        <v>46231.0</v>
      </c>
      <c r="C3070" s="46" t="s">
        <v>1192</v>
      </c>
      <c r="D3070" s="48" t="s">
        <v>4148</v>
      </c>
      <c r="E3070" s="51">
        <v>2.02600000001511E14</v>
      </c>
      <c r="F3070" s="53" t="s">
        <v>224</v>
      </c>
      <c r="G3070" s="57">
        <f t="array" ref="G3070">IF(F3070&lt;&gt;"",INDEX(tb_MainDatabase[Barcode],MATCH(F3070,tb_MainDatabase[Link],0)),"")</f>
        <v>8857128012053</v>
      </c>
      <c r="H3070" s="62" t="str">
        <f t="array" ref="H3070">IF(F3070&lt;&gt;"",INDEX(tb_MainDatabase[Grand],MATCH(F3070,tb_MainDatabase[Link],0)),"")</f>
        <v>EDP</v>
      </c>
      <c r="I3070" s="62" t="str">
        <f t="array" ref="I3070">IF(F3070&lt;&gt;"",INDEX(tb_MainDatabase[Size],MATCH(F3070,tb_MainDatabase[Link],0)),"")</f>
        <v>10 ml.</v>
      </c>
      <c r="J3070" s="65">
        <v>1.0</v>
      </c>
      <c r="K3070" s="57">
        <f t="array" ref="K3070">IF(F3070&lt;&gt;"",INDEX(tb_MainDatabase[ราคา],MATCH(F3070,tb_MainDatabase[Link],0)),"")*J3070</f>
        <v>450</v>
      </c>
      <c r="L3070" s="65">
        <v>50.0</v>
      </c>
      <c r="M3070" s="57">
        <f t="shared" si="2"/>
        <v>400</v>
      </c>
      <c r="N3070" s="75">
        <f t="shared" si="10"/>
        <v>400</v>
      </c>
      <c r="O3070" s="77" t="s">
        <v>370</v>
      </c>
      <c r="P3070" s="78">
        <v>46231.0</v>
      </c>
      <c r="Q3070" s="80">
        <v>0.7069444444444445</v>
      </c>
      <c r="R3070" s="84" t="str">
        <f t="shared" si="9"/>
        <v>1785232651355996333</v>
      </c>
      <c r="S3070" s="84"/>
      <c r="T3070" s="48" t="s">
        <v>67</v>
      </c>
    </row>
    <row r="3071" ht="22.5" customHeight="1">
      <c r="A3071" s="115" t="s">
        <v>34</v>
      </c>
      <c r="B3071" s="44">
        <v>46231.0</v>
      </c>
      <c r="C3071" s="46" t="s">
        <v>1192</v>
      </c>
      <c r="D3071" s="48" t="s">
        <v>4149</v>
      </c>
      <c r="E3071" s="51">
        <v>2.02600000001512E14</v>
      </c>
      <c r="F3071" s="53" t="s">
        <v>148</v>
      </c>
      <c r="G3071" s="57">
        <f t="array" ref="G3071">IF(F3071&lt;&gt;"",INDEX(tb_MainDatabase[Barcode],MATCH(F3071,tb_MainDatabase[Link],0)),"")</f>
        <v>8857128011027</v>
      </c>
      <c r="H3071" s="62" t="str">
        <f t="array" ref="H3071">IF(F3071&lt;&gt;"",INDEX(tb_MainDatabase[Grand],MATCH(F3071,tb_MainDatabase[Link],0)),"")</f>
        <v>EDP</v>
      </c>
      <c r="I3071" s="62" t="str">
        <f t="array" ref="I3071">IF(F3071&lt;&gt;"",INDEX(tb_MainDatabase[Size],MATCH(F3071,tb_MainDatabase[Link],0)),"")</f>
        <v>50 ml.</v>
      </c>
      <c r="J3071" s="65">
        <v>2.0</v>
      </c>
      <c r="K3071" s="57">
        <f t="array" ref="K3071">IF(F3071&lt;&gt;"",INDEX(tb_MainDatabase[ราคา],MATCH(F3071,tb_MainDatabase[Link],0)),"")*J3071</f>
        <v>3780</v>
      </c>
      <c r="L3071" s="65">
        <v>284.5</v>
      </c>
      <c r="M3071" s="57">
        <f t="shared" si="2"/>
        <v>3211</v>
      </c>
      <c r="N3071" s="75">
        <f t="shared" si="10"/>
        <v>5766</v>
      </c>
      <c r="O3071" s="77" t="s">
        <v>370</v>
      </c>
      <c r="P3071" s="78">
        <v>46231.0</v>
      </c>
      <c r="Q3071" s="80">
        <v>0.7395833333333334</v>
      </c>
      <c r="R3071" s="84" t="str">
        <f t="shared" si="9"/>
        <v>1785235462659161320</v>
      </c>
      <c r="S3071" s="84"/>
      <c r="T3071" s="48" t="s">
        <v>67</v>
      </c>
    </row>
    <row r="3072" ht="22.5" customHeight="1">
      <c r="A3072" s="115" t="s">
        <v>34</v>
      </c>
      <c r="B3072" s="44">
        <v>46231.0</v>
      </c>
      <c r="C3072" s="46" t="s">
        <v>1192</v>
      </c>
      <c r="D3072" s="48" t="s">
        <v>4149</v>
      </c>
      <c r="E3072" s="51">
        <v>2.02600000001512E14</v>
      </c>
      <c r="F3072" s="53" t="s">
        <v>291</v>
      </c>
      <c r="G3072" s="57">
        <f t="array" ref="G3072">IF(F3072&lt;&gt;"",INDEX(tb_MainDatabase[Barcode],MATCH(F3072,tb_MainDatabase[Link],0)),"")</f>
        <v>8857128011669</v>
      </c>
      <c r="H3072" s="62" t="str">
        <f t="array" ref="H3072">IF(F3072&lt;&gt;"",INDEX(tb_MainDatabase[Grand],MATCH(F3072,tb_MainDatabase[Link],0)),"")</f>
        <v>EDP+</v>
      </c>
      <c r="I3072" s="62" t="str">
        <f t="array" ref="I3072">IF(F3072&lt;&gt;"",INDEX(tb_MainDatabase[Size],MATCH(F3072,tb_MainDatabase[Link],0)),"")</f>
        <v>50 ml.</v>
      </c>
      <c r="J3072" s="65">
        <v>1.0</v>
      </c>
      <c r="K3072" s="57">
        <f t="array" ref="K3072">IF(F3072&lt;&gt;"",INDEX(tb_MainDatabase[ราคา],MATCH(F3072,tb_MainDatabase[Link],0)),"")*J3072</f>
        <v>2890</v>
      </c>
      <c r="L3072" s="65">
        <v>335.0</v>
      </c>
      <c r="M3072" s="57">
        <f t="shared" si="2"/>
        <v>2555</v>
      </c>
      <c r="N3072" s="75">
        <f t="shared" si="10"/>
        <v>0</v>
      </c>
      <c r="O3072" s="77"/>
      <c r="P3072" s="107"/>
      <c r="Q3072" s="80"/>
      <c r="R3072" s="84">
        <f t="shared" si="9"/>
        <v>0</v>
      </c>
      <c r="S3072" s="84"/>
      <c r="T3072" s="84"/>
    </row>
    <row r="3073" ht="22.5" customHeight="1">
      <c r="A3073" s="115" t="s">
        <v>34</v>
      </c>
      <c r="B3073" s="44">
        <v>46231.0</v>
      </c>
      <c r="C3073" s="46" t="s">
        <v>1192</v>
      </c>
      <c r="D3073" s="48" t="s">
        <v>4150</v>
      </c>
      <c r="E3073" s="51">
        <v>2.02600000001513E14</v>
      </c>
      <c r="F3073" s="53" t="s">
        <v>86</v>
      </c>
      <c r="G3073" s="57">
        <f t="array" ref="G3073">IF(F3073&lt;&gt;"",INDEX(tb_MainDatabase[Barcode],MATCH(F3073,tb_MainDatabase[Link],0)),"")</f>
        <v>8857128012041</v>
      </c>
      <c r="H3073" s="62" t="str">
        <f t="array" ref="H3073">IF(F3073&lt;&gt;"",INDEX(tb_MainDatabase[Grand],MATCH(F3073,tb_MainDatabase[Link],0)),"")</f>
        <v>EDP</v>
      </c>
      <c r="I3073" s="62" t="str">
        <f t="array" ref="I3073">IF(F3073&lt;&gt;"",INDEX(tb_MainDatabase[Size],MATCH(F3073,tb_MainDatabase[Link],0)),"")</f>
        <v>10 ml.</v>
      </c>
      <c r="J3073" s="65">
        <v>1.0</v>
      </c>
      <c r="K3073" s="57">
        <f t="array" ref="K3073">IF(F3073&lt;&gt;"",INDEX(tb_MainDatabase[ราคา],MATCH(F3073,tb_MainDatabase[Link],0)),"")*J3073</f>
        <v>450</v>
      </c>
      <c r="L3073" s="65">
        <v>50.0</v>
      </c>
      <c r="M3073" s="57">
        <f t="shared" si="2"/>
        <v>400</v>
      </c>
      <c r="N3073" s="75">
        <f t="shared" si="10"/>
        <v>1200</v>
      </c>
      <c r="O3073" s="77" t="s">
        <v>1040</v>
      </c>
      <c r="P3073" s="78">
        <v>46231.0</v>
      </c>
      <c r="Q3073" s="80">
        <v>0.7993055555555556</v>
      </c>
      <c r="R3073" s="84" t="str">
        <f t="shared" si="9"/>
        <v>1785240670044876054</v>
      </c>
      <c r="S3073" s="84"/>
      <c r="T3073" s="48" t="s">
        <v>67</v>
      </c>
    </row>
    <row r="3074" ht="22.5" customHeight="1">
      <c r="A3074" s="115" t="s">
        <v>34</v>
      </c>
      <c r="B3074" s="44">
        <v>46231.0</v>
      </c>
      <c r="C3074" s="46" t="s">
        <v>1192</v>
      </c>
      <c r="D3074" s="48" t="s">
        <v>4150</v>
      </c>
      <c r="E3074" s="51">
        <v>2.02600000001513E14</v>
      </c>
      <c r="F3074" s="53" t="s">
        <v>280</v>
      </c>
      <c r="G3074" s="57">
        <f t="array" ref="G3074">IF(F3074&lt;&gt;"",INDEX(tb_MainDatabase[Barcode],MATCH(F3074,tb_MainDatabase[Link],0)),"")</f>
        <v>8857128012042</v>
      </c>
      <c r="H3074" s="62" t="str">
        <f t="array" ref="H3074">IF(F3074&lt;&gt;"",INDEX(tb_MainDatabase[Grand],MATCH(F3074,tb_MainDatabase[Link],0)),"")</f>
        <v>EDP</v>
      </c>
      <c r="I3074" s="62" t="str">
        <f t="array" ref="I3074">IF(F3074&lt;&gt;"",INDEX(tb_MainDatabase[Size],MATCH(F3074,tb_MainDatabase[Link],0)),"")</f>
        <v>10 ml.</v>
      </c>
      <c r="J3074" s="65">
        <v>1.0</v>
      </c>
      <c r="K3074" s="57">
        <f t="array" ref="K3074">IF(F3074&lt;&gt;"",INDEX(tb_MainDatabase[ราคา],MATCH(F3074,tb_MainDatabase[Link],0)),"")*J3074</f>
        <v>450</v>
      </c>
      <c r="L3074" s="65">
        <v>50.0</v>
      </c>
      <c r="M3074" s="57">
        <f t="shared" si="2"/>
        <v>400</v>
      </c>
      <c r="N3074" s="75">
        <f t="shared" si="10"/>
        <v>0</v>
      </c>
      <c r="O3074" s="77"/>
      <c r="P3074" s="107"/>
      <c r="Q3074" s="80"/>
      <c r="R3074" s="84">
        <f t="shared" si="9"/>
        <v>0</v>
      </c>
      <c r="S3074" s="84"/>
      <c r="T3074" s="84"/>
    </row>
    <row r="3075" ht="22.5" customHeight="1">
      <c r="A3075" s="115" t="s">
        <v>34</v>
      </c>
      <c r="B3075" s="44">
        <v>46231.0</v>
      </c>
      <c r="C3075" s="46" t="s">
        <v>1192</v>
      </c>
      <c r="D3075" s="48" t="s">
        <v>4150</v>
      </c>
      <c r="E3075" s="51">
        <v>2.02600000001513E14</v>
      </c>
      <c r="F3075" s="53" t="s">
        <v>1092</v>
      </c>
      <c r="G3075" s="57">
        <f t="array" ref="G3075">IF(F3075&lt;&gt;"",INDEX(tb_MainDatabase[Barcode],MATCH(F3075,tb_MainDatabase[Link],0)),"")</f>
        <v>8857128012077</v>
      </c>
      <c r="H3075" s="62" t="str">
        <f t="array" ref="H3075">IF(F3075&lt;&gt;"",INDEX(tb_MainDatabase[Grand],MATCH(F3075,tb_MainDatabase[Link],0)),"")</f>
        <v>EDP</v>
      </c>
      <c r="I3075" s="62" t="str">
        <f t="array" ref="I3075">IF(F3075&lt;&gt;"",INDEX(tb_MainDatabase[Size],MATCH(F3075,tb_MainDatabase[Link],0)),"")</f>
        <v>10 ml.</v>
      </c>
      <c r="J3075" s="65">
        <v>1.0</v>
      </c>
      <c r="K3075" s="57">
        <f t="array" ref="K3075">IF(F3075&lt;&gt;"",INDEX(tb_MainDatabase[ราคา],MATCH(F3075,tb_MainDatabase[Link],0)),"")*J3075</f>
        <v>450</v>
      </c>
      <c r="L3075" s="65">
        <v>50.0</v>
      </c>
      <c r="M3075" s="57">
        <f t="shared" si="2"/>
        <v>400</v>
      </c>
      <c r="N3075" s="75">
        <f t="shared" si="10"/>
        <v>0</v>
      </c>
      <c r="O3075" s="77"/>
      <c r="P3075" s="107"/>
      <c r="Q3075" s="80"/>
      <c r="R3075" s="84">
        <f t="shared" si="9"/>
        <v>0</v>
      </c>
      <c r="S3075" s="84"/>
      <c r="T3075" s="84"/>
    </row>
    <row r="3076" ht="22.5" customHeight="1">
      <c r="A3076" s="115" t="s">
        <v>34</v>
      </c>
      <c r="B3076" s="44">
        <v>46231.0</v>
      </c>
      <c r="C3076" s="46" t="s">
        <v>1192</v>
      </c>
      <c r="D3076" s="48" t="s">
        <v>4151</v>
      </c>
      <c r="E3076" s="51">
        <v>2.02600000001514E14</v>
      </c>
      <c r="F3076" s="53" t="s">
        <v>224</v>
      </c>
      <c r="G3076" s="57">
        <f t="array" ref="G3076">IF(F3076&lt;&gt;"",INDEX(tb_MainDatabase[Barcode],MATCH(F3076,tb_MainDatabase[Link],0)),"")</f>
        <v>8857128012053</v>
      </c>
      <c r="H3076" s="62" t="str">
        <f t="array" ref="H3076">IF(F3076&lt;&gt;"",INDEX(tb_MainDatabase[Grand],MATCH(F3076,tb_MainDatabase[Link],0)),"")</f>
        <v>EDP</v>
      </c>
      <c r="I3076" s="62" t="str">
        <f t="array" ref="I3076">IF(F3076&lt;&gt;"",INDEX(tb_MainDatabase[Size],MATCH(F3076,tb_MainDatabase[Link],0)),"")</f>
        <v>10 ml.</v>
      </c>
      <c r="J3076" s="65">
        <v>1.0</v>
      </c>
      <c r="K3076" s="57">
        <f t="array" ref="K3076">IF(F3076&lt;&gt;"",INDEX(tb_MainDatabase[ราคา],MATCH(F3076,tb_MainDatabase[Link],0)),"")*J3076</f>
        <v>450</v>
      </c>
      <c r="L3076" s="65">
        <v>50.0</v>
      </c>
      <c r="M3076" s="57">
        <f t="shared" si="2"/>
        <v>400</v>
      </c>
      <c r="N3076" s="75">
        <f t="shared" si="10"/>
        <v>400</v>
      </c>
      <c r="O3076" s="77" t="s">
        <v>60</v>
      </c>
      <c r="P3076" s="78">
        <v>46231.0</v>
      </c>
      <c r="Q3076" s="80">
        <v>0.8104166666666667</v>
      </c>
      <c r="R3076" s="84" t="str">
        <f t="shared" si="9"/>
        <v>1785241655633982405</v>
      </c>
      <c r="S3076" s="84"/>
      <c r="T3076" s="48" t="s">
        <v>61</v>
      </c>
    </row>
    <row r="3077" ht="22.5" customHeight="1">
      <c r="A3077" s="115" t="s">
        <v>34</v>
      </c>
      <c r="B3077" s="44">
        <v>46231.0</v>
      </c>
      <c r="C3077" s="46" t="s">
        <v>1192</v>
      </c>
      <c r="D3077" s="48" t="s">
        <v>4152</v>
      </c>
      <c r="E3077" s="51">
        <v>2.02600000001515E14</v>
      </c>
      <c r="F3077" s="53" t="s">
        <v>206</v>
      </c>
      <c r="G3077" s="108">
        <f t="array" ref="G3077">IF(F3077&lt;&gt;"",INDEX(tb_MainDatabase[Barcode],MATCH(F3077,tb_MainDatabase[Link],0)),"")</f>
        <v>8857128012159</v>
      </c>
      <c r="H3077" s="62" t="str">
        <f t="array" ref="H3077">IF(F3077&lt;&gt;"",INDEX(tb_MainDatabase[Grand],MATCH(F3077,tb_MainDatabase[Link],0)),"")</f>
        <v>EDP</v>
      </c>
      <c r="I3077" s="62" t="str">
        <f t="array" ref="I3077">IF(F3077&lt;&gt;"",INDEX(tb_MainDatabase[Size],MATCH(F3077,tb_MainDatabase[Link],0)),"")</f>
        <v>30 ml.</v>
      </c>
      <c r="J3077" s="65">
        <v>1.0</v>
      </c>
      <c r="K3077" s="57">
        <f t="array" ref="K3077">IF(F3077&lt;&gt;"",INDEX(tb_MainDatabase[ราคา],MATCH(F3077,tb_MainDatabase[Link],0)),"")*J3077</f>
        <v>1290</v>
      </c>
      <c r="L3077" s="65">
        <v>100.0</v>
      </c>
      <c r="M3077" s="57">
        <f t="shared" si="2"/>
        <v>1190</v>
      </c>
      <c r="N3077" s="75">
        <f t="shared" si="10"/>
        <v>2380</v>
      </c>
      <c r="O3077" s="77" t="s">
        <v>370</v>
      </c>
      <c r="P3077" s="78">
        <v>46231.0</v>
      </c>
      <c r="Q3077" s="80">
        <v>0.8173611111111111</v>
      </c>
      <c r="R3077" s="84" t="str">
        <f t="shared" si="9"/>
        <v>1785242229082599302</v>
      </c>
      <c r="S3077" s="84"/>
      <c r="T3077" s="48" t="s">
        <v>67</v>
      </c>
    </row>
    <row r="3078" ht="22.5" customHeight="1">
      <c r="A3078" s="115" t="s">
        <v>34</v>
      </c>
      <c r="B3078" s="44">
        <v>46231.0</v>
      </c>
      <c r="C3078" s="46" t="s">
        <v>1192</v>
      </c>
      <c r="D3078" s="48" t="s">
        <v>4152</v>
      </c>
      <c r="E3078" s="51">
        <v>2.02600000001515E14</v>
      </c>
      <c r="F3078" s="53" t="s">
        <v>2910</v>
      </c>
      <c r="G3078" s="57">
        <f t="array" ref="G3078">IF(F3078&lt;&gt;"",INDEX(tb_MainDatabase[Barcode],MATCH(F3078,tb_MainDatabase[Link],0)),"")</f>
        <v>8857128011898</v>
      </c>
      <c r="H3078" s="62" t="str">
        <f t="array" ref="H3078">IF(F3078&lt;&gt;"",INDEX(tb_MainDatabase[Grand],MATCH(F3078,tb_MainDatabase[Link],0)),"")</f>
        <v>EDP</v>
      </c>
      <c r="I3078" s="62" t="str">
        <f t="array" ref="I3078">IF(F3078&lt;&gt;"",INDEX(tb_MainDatabase[Size],MATCH(F3078,tb_MainDatabase[Link],0)),"")</f>
        <v>30 ml.</v>
      </c>
      <c r="J3078" s="65">
        <v>1.0</v>
      </c>
      <c r="K3078" s="57">
        <f t="array" ref="K3078">IF(F3078&lt;&gt;"",INDEX(tb_MainDatabase[ราคา],MATCH(F3078,tb_MainDatabase[Link],0)),"")*J3078</f>
        <v>1290</v>
      </c>
      <c r="L3078" s="65">
        <v>100.0</v>
      </c>
      <c r="M3078" s="57">
        <f t="shared" si="2"/>
        <v>1190</v>
      </c>
      <c r="N3078" s="75">
        <f t="shared" si="10"/>
        <v>0</v>
      </c>
      <c r="O3078" s="77"/>
      <c r="P3078" s="107"/>
      <c r="Q3078" s="80"/>
      <c r="R3078" s="84">
        <f t="shared" si="9"/>
        <v>0</v>
      </c>
      <c r="S3078" s="84"/>
      <c r="T3078" s="84"/>
    </row>
    <row r="3079" ht="22.5" customHeight="1">
      <c r="A3079" s="115" t="s">
        <v>34</v>
      </c>
      <c r="B3079" s="44">
        <v>46231.0</v>
      </c>
      <c r="C3079" s="46" t="s">
        <v>1192</v>
      </c>
      <c r="D3079" s="48" t="s">
        <v>4153</v>
      </c>
      <c r="E3079" s="51">
        <v>2.02600000001516E14</v>
      </c>
      <c r="F3079" s="53" t="s">
        <v>94</v>
      </c>
      <c r="G3079" s="57">
        <f t="array" ref="G3079">IF(F3079&lt;&gt;"",INDEX(tb_MainDatabase[Barcode],MATCH(F3079,tb_MainDatabase[Link],0)),"")</f>
        <v>8857128012039</v>
      </c>
      <c r="H3079" s="62" t="str">
        <f t="array" ref="H3079">IF(F3079&lt;&gt;"",INDEX(tb_MainDatabase[Grand],MATCH(F3079,tb_MainDatabase[Link],0)),"")</f>
        <v>EDP</v>
      </c>
      <c r="I3079" s="62" t="str">
        <f t="array" ref="I3079">IF(F3079&lt;&gt;"",INDEX(tb_MainDatabase[Size],MATCH(F3079,tb_MainDatabase[Link],0)),"")</f>
        <v>10 ml.</v>
      </c>
      <c r="J3079" s="65">
        <v>1.0</v>
      </c>
      <c r="K3079" s="57">
        <f t="array" ref="K3079">IF(F3079&lt;&gt;"",INDEX(tb_MainDatabase[ราคา],MATCH(F3079,tb_MainDatabase[Link],0)),"")*J3079</f>
        <v>450</v>
      </c>
      <c r="L3079" s="65">
        <v>50.0</v>
      </c>
      <c r="M3079" s="57">
        <f t="shared" si="2"/>
        <v>400</v>
      </c>
      <c r="N3079" s="75">
        <f t="shared" si="10"/>
        <v>400</v>
      </c>
      <c r="O3079" s="77" t="s">
        <v>370</v>
      </c>
      <c r="P3079" s="78">
        <v>46231.0</v>
      </c>
      <c r="Q3079" s="80">
        <v>0.81875</v>
      </c>
      <c r="R3079" s="84" t="str">
        <f t="shared" si="9"/>
        <v>1785242309266443193</v>
      </c>
      <c r="S3079" s="84"/>
      <c r="T3079" s="48" t="s">
        <v>61</v>
      </c>
    </row>
    <row r="3080" ht="22.5" customHeight="1">
      <c r="A3080" s="115" t="s">
        <v>34</v>
      </c>
      <c r="B3080" s="44">
        <v>46231.0</v>
      </c>
      <c r="C3080" s="46" t="s">
        <v>1192</v>
      </c>
      <c r="D3080" s="48" t="s">
        <v>4154</v>
      </c>
      <c r="E3080" s="51">
        <v>2.02600000001517E14</v>
      </c>
      <c r="F3080" s="53" t="s">
        <v>89</v>
      </c>
      <c r="G3080" s="57">
        <f t="array" ref="G3080">IF(F3080&lt;&gt;"",INDEX(tb_MainDatabase[Barcode],MATCH(F3080,tb_MainDatabase[Link],0)),"")</f>
        <v>8857128011058</v>
      </c>
      <c r="H3080" s="62" t="str">
        <f t="array" ref="H3080">IF(F3080&lt;&gt;"",INDEX(tb_MainDatabase[Grand],MATCH(F3080,tb_MainDatabase[Link],0)),"")</f>
        <v>EDP</v>
      </c>
      <c r="I3080" s="62" t="str">
        <f t="array" ref="I3080">IF(F3080&lt;&gt;"",INDEX(tb_MainDatabase[Size],MATCH(F3080,tb_MainDatabase[Link],0)),"")</f>
        <v>50 ml.</v>
      </c>
      <c r="J3080" s="65">
        <v>1.0</v>
      </c>
      <c r="K3080" s="57">
        <f t="array" ref="K3080">IF(F3080&lt;&gt;"",INDEX(tb_MainDatabase[ราคา],MATCH(F3080,tb_MainDatabase[Link],0)),"")*J3080</f>
        <v>1890</v>
      </c>
      <c r="L3080" s="65">
        <v>200.0</v>
      </c>
      <c r="M3080" s="57">
        <f t="shared" si="2"/>
        <v>1690</v>
      </c>
      <c r="N3080" s="75">
        <f t="shared" si="10"/>
        <v>1690</v>
      </c>
      <c r="O3080" s="77" t="s">
        <v>1040</v>
      </c>
      <c r="P3080" s="78">
        <v>46231.0</v>
      </c>
      <c r="Q3080" s="80">
        <v>0.8388888888888889</v>
      </c>
      <c r="R3080" s="84" t="str">
        <f t="shared" si="9"/>
        <v>1785243942768970560</v>
      </c>
      <c r="S3080" s="84"/>
      <c r="T3080" s="48" t="s">
        <v>67</v>
      </c>
    </row>
    <row r="3081" ht="22.5" customHeight="1">
      <c r="A3081" s="115" t="s">
        <v>34</v>
      </c>
      <c r="B3081" s="44">
        <v>46232.0</v>
      </c>
      <c r="C3081" s="46" t="s">
        <v>1192</v>
      </c>
      <c r="D3081" s="48" t="s">
        <v>4155</v>
      </c>
      <c r="E3081" s="51">
        <v>2.02600000001518E14</v>
      </c>
      <c r="F3081" s="53" t="s">
        <v>210</v>
      </c>
      <c r="G3081" s="57">
        <f t="array" ref="G3081">IF(F3081&lt;&gt;"",INDEX(tb_MainDatabase[Barcode],MATCH(F3081,tb_MainDatabase[Link],0)),"")</f>
        <v>8857128012101</v>
      </c>
      <c r="H3081" s="62" t="str">
        <f t="array" ref="H3081">IF(F3081&lt;&gt;"",INDEX(tb_MainDatabase[Grand],MATCH(F3081,tb_MainDatabase[Link],0)),"")</f>
        <v>EDP+</v>
      </c>
      <c r="I3081" s="62" t="str">
        <f t="array" ref="I3081">IF(F3081&lt;&gt;"",INDEX(tb_MainDatabase[Size],MATCH(F3081,tb_MainDatabase[Link],0)),"")</f>
        <v>10 ml.</v>
      </c>
      <c r="J3081" s="65">
        <v>1.0</v>
      </c>
      <c r="K3081" s="57">
        <f t="array" ref="K3081">IF(F3081&lt;&gt;"",INDEX(tb_MainDatabase[ราคา],MATCH(F3081,tb_MainDatabase[Link],0)),"")*J3081</f>
        <v>650</v>
      </c>
      <c r="L3081" s="65">
        <v>50.0</v>
      </c>
      <c r="M3081" s="57">
        <f t="shared" si="2"/>
        <v>600</v>
      </c>
      <c r="N3081" s="75">
        <f t="shared" si="10"/>
        <v>1000</v>
      </c>
      <c r="O3081" s="77" t="s">
        <v>370</v>
      </c>
      <c r="P3081" s="78">
        <v>46232.0</v>
      </c>
      <c r="Q3081" s="80">
        <v>0.5034722222222222</v>
      </c>
      <c r="R3081" s="84" t="str">
        <f t="shared" si="9"/>
        <v>1785301469880382383</v>
      </c>
      <c r="S3081" s="84"/>
      <c r="T3081" s="48" t="s">
        <v>67</v>
      </c>
    </row>
    <row r="3082" ht="22.5" customHeight="1">
      <c r="A3082" s="115" t="s">
        <v>34</v>
      </c>
      <c r="B3082" s="44">
        <v>46232.0</v>
      </c>
      <c r="C3082" s="46" t="s">
        <v>1192</v>
      </c>
      <c r="D3082" s="48" t="s">
        <v>4155</v>
      </c>
      <c r="E3082" s="51">
        <v>2.02600000001518E14</v>
      </c>
      <c r="F3082" s="53" t="s">
        <v>1728</v>
      </c>
      <c r="G3082" s="57">
        <f t="array" ref="G3082">IF(F3082&lt;&gt;"",INDEX(tb_MainDatabase[Barcode],MATCH(F3082,tb_MainDatabase[Link],0)),"")</f>
        <v>8857128012142</v>
      </c>
      <c r="H3082" s="62" t="str">
        <f t="array" ref="H3082">IF(F3082&lt;&gt;"",INDEX(tb_MainDatabase[Grand],MATCH(F3082,tb_MainDatabase[Link],0)),"")</f>
        <v>EDP</v>
      </c>
      <c r="I3082" s="62" t="str">
        <f t="array" ref="I3082">IF(F3082&lt;&gt;"",INDEX(tb_MainDatabase[Size],MATCH(F3082,tb_MainDatabase[Link],0)),"")</f>
        <v>10 ml.</v>
      </c>
      <c r="J3082" s="65">
        <v>1.0</v>
      </c>
      <c r="K3082" s="57">
        <f t="array" ref="K3082">IF(F3082&lt;&gt;"",INDEX(tb_MainDatabase[ราคา],MATCH(F3082,tb_MainDatabase[Link],0)),"")*J3082</f>
        <v>450</v>
      </c>
      <c r="L3082" s="65">
        <v>50.0</v>
      </c>
      <c r="M3082" s="57">
        <f t="shared" si="2"/>
        <v>400</v>
      </c>
      <c r="N3082" s="75">
        <f t="shared" si="10"/>
        <v>0</v>
      </c>
      <c r="O3082" s="77"/>
      <c r="P3082" s="107"/>
      <c r="Q3082" s="80"/>
      <c r="R3082" s="84">
        <f t="shared" si="9"/>
        <v>0</v>
      </c>
      <c r="S3082" s="84"/>
      <c r="T3082" s="84"/>
    </row>
    <row r="3083" ht="22.5" customHeight="1">
      <c r="A3083" s="115" t="s">
        <v>34</v>
      </c>
      <c r="B3083" s="44">
        <v>46232.0</v>
      </c>
      <c r="C3083" s="46" t="s">
        <v>1192</v>
      </c>
      <c r="D3083" s="48" t="s">
        <v>4156</v>
      </c>
      <c r="E3083" s="51">
        <v>2.02600000001519E14</v>
      </c>
      <c r="F3083" s="53" t="s">
        <v>206</v>
      </c>
      <c r="G3083" s="108">
        <f t="array" ref="G3083">IF(F3083&lt;&gt;"",INDEX(tb_MainDatabase[Barcode],MATCH(F3083,tb_MainDatabase[Link],0)),"")</f>
        <v>8857128012159</v>
      </c>
      <c r="H3083" s="62" t="str">
        <f t="array" ref="H3083">IF(F3083&lt;&gt;"",INDEX(tb_MainDatabase[Grand],MATCH(F3083,tb_MainDatabase[Link],0)),"")</f>
        <v>EDP</v>
      </c>
      <c r="I3083" s="62" t="str">
        <f t="array" ref="I3083">IF(F3083&lt;&gt;"",INDEX(tb_MainDatabase[Size],MATCH(F3083,tb_MainDatabase[Link],0)),"")</f>
        <v>30 ml.</v>
      </c>
      <c r="J3083" s="65">
        <v>1.0</v>
      </c>
      <c r="K3083" s="57">
        <f t="array" ref="K3083">IF(F3083&lt;&gt;"",INDEX(tb_MainDatabase[ราคา],MATCH(F3083,tb_MainDatabase[Link],0)),"")*J3083</f>
        <v>1290</v>
      </c>
      <c r="L3083" s="65">
        <v>100.0</v>
      </c>
      <c r="M3083" s="57">
        <f t="shared" si="2"/>
        <v>1190</v>
      </c>
      <c r="N3083" s="75">
        <f t="shared" si="10"/>
        <v>1190</v>
      </c>
      <c r="O3083" s="77" t="s">
        <v>1040</v>
      </c>
      <c r="P3083" s="78">
        <v>46232.0</v>
      </c>
      <c r="Q3083" s="80">
        <v>0.5291666666666667</v>
      </c>
      <c r="R3083" s="84" t="str">
        <f t="shared" si="9"/>
        <v>1785303230136739136</v>
      </c>
      <c r="S3083" s="84"/>
      <c r="T3083" s="48" t="s">
        <v>67</v>
      </c>
    </row>
    <row r="3084" ht="22.5" customHeight="1">
      <c r="A3084" s="115" t="s">
        <v>34</v>
      </c>
      <c r="B3084" s="44">
        <v>46232.0</v>
      </c>
      <c r="C3084" s="46" t="s">
        <v>1192</v>
      </c>
      <c r="D3084" s="48" t="s">
        <v>4157</v>
      </c>
      <c r="E3084" s="51">
        <v>2.0260000000152E14</v>
      </c>
      <c r="F3084" s="53" t="s">
        <v>3743</v>
      </c>
      <c r="G3084" s="108">
        <f t="array" ref="G3084">IF(F3084&lt;&gt;"",INDEX(tb_MainDatabase[Barcode],MATCH(F3084,tb_MainDatabase[Link],0)),"")</f>
        <v>8857128012173</v>
      </c>
      <c r="H3084" s="62" t="str">
        <f t="array" ref="H3084">IF(F3084&lt;&gt;"",INDEX(tb_MainDatabase[Grand],MATCH(F3084,tb_MainDatabase[Link],0)),"")</f>
        <v>EDP</v>
      </c>
      <c r="I3084" s="62" t="str">
        <f t="array" ref="I3084">IF(F3084&lt;&gt;"",INDEX(tb_MainDatabase[Size],MATCH(F3084,tb_MainDatabase[Link],0)),"")</f>
        <v>10 ml.</v>
      </c>
      <c r="J3084" s="65">
        <v>1.0</v>
      </c>
      <c r="K3084" s="57">
        <f t="array" ref="K3084">IF(F3084&lt;&gt;"",INDEX(tb_MainDatabase[ราคา],MATCH(F3084,tb_MainDatabase[Link],0)),"")*J3084</f>
        <v>450</v>
      </c>
      <c r="L3084" s="65">
        <v>70.0</v>
      </c>
      <c r="M3084" s="57">
        <f t="shared" si="2"/>
        <v>380</v>
      </c>
      <c r="N3084" s="75">
        <f t="shared" si="10"/>
        <v>380</v>
      </c>
      <c r="O3084" s="77" t="s">
        <v>60</v>
      </c>
      <c r="P3084" s="78">
        <v>46232.0</v>
      </c>
      <c r="Q3084" s="80">
        <v>0.5666666666666667</v>
      </c>
      <c r="R3084" s="84" t="str">
        <f t="shared" si="9"/>
        <v>1785306975574153711</v>
      </c>
      <c r="S3084" s="84"/>
      <c r="T3084" s="48" t="s">
        <v>61</v>
      </c>
    </row>
    <row r="3085" ht="22.5" customHeight="1">
      <c r="A3085" s="115" t="s">
        <v>34</v>
      </c>
      <c r="B3085" s="44">
        <v>46232.0</v>
      </c>
      <c r="C3085" s="46" t="s">
        <v>1192</v>
      </c>
      <c r="D3085" s="48" t="s">
        <v>4158</v>
      </c>
      <c r="E3085" s="51">
        <v>2.02600000001521E14</v>
      </c>
      <c r="F3085" s="53" t="s">
        <v>42</v>
      </c>
      <c r="G3085" s="57">
        <f t="array" ref="G3085">IF(F3085&lt;&gt;"",INDEX(tb_MainDatabase[Barcode],MATCH(F3085,tb_MainDatabase[Link],0)),"")</f>
        <v>8857128012020</v>
      </c>
      <c r="H3085" s="62" t="str">
        <f t="array" ref="H3085">IF(F3085&lt;&gt;"",INDEX(tb_MainDatabase[Grand],MATCH(F3085,tb_MainDatabase[Link],0)),"")</f>
        <v>EDP</v>
      </c>
      <c r="I3085" s="62" t="str">
        <f t="array" ref="I3085">IF(F3085&lt;&gt;"",INDEX(tb_MainDatabase[Size],MATCH(F3085,tb_MainDatabase[Link],0)),"")</f>
        <v>50 ml.</v>
      </c>
      <c r="J3085" s="65">
        <v>1.0</v>
      </c>
      <c r="K3085" s="57">
        <f t="array" ref="K3085">IF(F3085&lt;&gt;"",INDEX(tb_MainDatabase[ราคา],MATCH(F3085,tb_MainDatabase[Link],0)),"")*J3085</f>
        <v>1890</v>
      </c>
      <c r="L3085" s="65">
        <v>200.0</v>
      </c>
      <c r="M3085" s="57">
        <f t="shared" si="2"/>
        <v>1690</v>
      </c>
      <c r="N3085" s="75">
        <f t="shared" si="10"/>
        <v>1690</v>
      </c>
      <c r="O3085" s="77" t="s">
        <v>370</v>
      </c>
      <c r="P3085" s="78">
        <v>46232.0</v>
      </c>
      <c r="Q3085" s="80">
        <v>0.6340277777777777</v>
      </c>
      <c r="R3085" s="84" t="str">
        <f t="shared" si="9"/>
        <v>1785312754591297542</v>
      </c>
      <c r="S3085" s="84"/>
      <c r="T3085" s="48" t="s">
        <v>67</v>
      </c>
    </row>
    <row r="3086" ht="22.5" customHeight="1">
      <c r="A3086" s="115" t="s">
        <v>34</v>
      </c>
      <c r="B3086" s="44">
        <v>46232.0</v>
      </c>
      <c r="C3086" s="46" t="s">
        <v>1192</v>
      </c>
      <c r="D3086" s="48" t="s">
        <v>4159</v>
      </c>
      <c r="E3086" s="51">
        <v>2.02600000001522E14</v>
      </c>
      <c r="F3086" s="53" t="s">
        <v>282</v>
      </c>
      <c r="G3086" s="108">
        <f t="array" ref="G3086">IF(F3086&lt;&gt;"",INDEX(tb_MainDatabase[Barcode],MATCH(F3086,tb_MainDatabase[Link],0)),"")</f>
        <v>8857128012165</v>
      </c>
      <c r="H3086" s="62" t="str">
        <f t="array" ref="H3086">IF(F3086&lt;&gt;"",INDEX(tb_MainDatabase[Grand],MATCH(F3086,tb_MainDatabase[Link],0)),"")</f>
        <v>EDP</v>
      </c>
      <c r="I3086" s="62" t="str">
        <f t="array" ref="I3086">IF(F3086&lt;&gt;"",INDEX(tb_MainDatabase[Size],MATCH(F3086,tb_MainDatabase[Link],0)),"")</f>
        <v>30 ml.</v>
      </c>
      <c r="J3086" s="65">
        <v>1.0</v>
      </c>
      <c r="K3086" s="57">
        <f t="array" ref="K3086">IF(F3086&lt;&gt;"",INDEX(tb_MainDatabase[ราคา],MATCH(F3086,tb_MainDatabase[Link],0)),"")*J3086</f>
        <v>1290</v>
      </c>
      <c r="L3086" s="65">
        <v>100.0</v>
      </c>
      <c r="M3086" s="57">
        <f t="shared" si="2"/>
        <v>1190</v>
      </c>
      <c r="N3086" s="75">
        <f t="shared" si="10"/>
        <v>2380</v>
      </c>
      <c r="O3086" s="77" t="s">
        <v>133</v>
      </c>
      <c r="P3086" s="78">
        <v>46232.0</v>
      </c>
      <c r="Q3086" s="80">
        <v>0.6694444444444444</v>
      </c>
      <c r="R3086" s="84" t="str">
        <f t="shared" si="9"/>
        <v>1785315810585308886</v>
      </c>
      <c r="S3086" s="84"/>
      <c r="T3086" s="48" t="s">
        <v>67</v>
      </c>
    </row>
    <row r="3087" ht="22.5" customHeight="1">
      <c r="A3087" s="115" t="s">
        <v>34</v>
      </c>
      <c r="B3087" s="44">
        <v>46232.0</v>
      </c>
      <c r="C3087" s="46" t="s">
        <v>1192</v>
      </c>
      <c r="D3087" s="48" t="s">
        <v>4159</v>
      </c>
      <c r="E3087" s="51">
        <v>2.02600000001522E14</v>
      </c>
      <c r="F3087" s="53" t="s">
        <v>494</v>
      </c>
      <c r="G3087" s="57">
        <f t="array" ref="G3087">IF(F3087&lt;&gt;"",INDEX(tb_MainDatabase[Barcode],MATCH(F3087,tb_MainDatabase[Link],0)),"")</f>
        <v>8857128011881</v>
      </c>
      <c r="H3087" s="62" t="str">
        <f t="array" ref="H3087">IF(F3087&lt;&gt;"",INDEX(tb_MainDatabase[Grand],MATCH(F3087,tb_MainDatabase[Link],0)),"")</f>
        <v>EDP</v>
      </c>
      <c r="I3087" s="62" t="str">
        <f t="array" ref="I3087">IF(F3087&lt;&gt;"",INDEX(tb_MainDatabase[Size],MATCH(F3087,tb_MainDatabase[Link],0)),"")</f>
        <v>30 ml.</v>
      </c>
      <c r="J3087" s="65">
        <v>1.0</v>
      </c>
      <c r="K3087" s="57">
        <f t="array" ref="K3087">IF(F3087&lt;&gt;"",INDEX(tb_MainDatabase[ราคา],MATCH(F3087,tb_MainDatabase[Link],0)),"")*J3087</f>
        <v>1290</v>
      </c>
      <c r="L3087" s="65">
        <v>100.0</v>
      </c>
      <c r="M3087" s="57">
        <f t="shared" si="2"/>
        <v>1190</v>
      </c>
      <c r="N3087" s="75">
        <f t="shared" si="10"/>
        <v>0</v>
      </c>
      <c r="O3087" s="77"/>
      <c r="P3087" s="107"/>
      <c r="Q3087" s="80"/>
      <c r="R3087" s="84">
        <f t="shared" si="9"/>
        <v>0</v>
      </c>
      <c r="S3087" s="84"/>
      <c r="T3087" s="84"/>
    </row>
    <row r="3088" ht="22.5" customHeight="1">
      <c r="A3088" s="115" t="s">
        <v>34</v>
      </c>
      <c r="B3088" s="44">
        <v>46232.0</v>
      </c>
      <c r="C3088" s="46" t="s">
        <v>1192</v>
      </c>
      <c r="D3088" s="48" t="s">
        <v>4160</v>
      </c>
      <c r="E3088" s="51">
        <v>2.02600000001523E14</v>
      </c>
      <c r="F3088" s="53" t="s">
        <v>94</v>
      </c>
      <c r="G3088" s="57">
        <f t="array" ref="G3088">IF(F3088&lt;&gt;"",INDEX(tb_MainDatabase[Barcode],MATCH(F3088,tb_MainDatabase[Link],0)),"")</f>
        <v>8857128012039</v>
      </c>
      <c r="H3088" s="62" t="str">
        <f t="array" ref="H3088">IF(F3088&lt;&gt;"",INDEX(tb_MainDatabase[Grand],MATCH(F3088,tb_MainDatabase[Link],0)),"")</f>
        <v>EDP</v>
      </c>
      <c r="I3088" s="62" t="str">
        <f t="array" ref="I3088">IF(F3088&lt;&gt;"",INDEX(tb_MainDatabase[Size],MATCH(F3088,tb_MainDatabase[Link],0)),"")</f>
        <v>10 ml.</v>
      </c>
      <c r="J3088" s="65">
        <v>1.0</v>
      </c>
      <c r="K3088" s="57">
        <f t="array" ref="K3088">IF(F3088&lt;&gt;"",INDEX(tb_MainDatabase[ราคา],MATCH(F3088,tb_MainDatabase[Link],0)),"")*J3088</f>
        <v>450</v>
      </c>
      <c r="L3088" s="65">
        <v>50.0</v>
      </c>
      <c r="M3088" s="57">
        <f t="shared" si="2"/>
        <v>400</v>
      </c>
      <c r="N3088" s="75">
        <f t="shared" si="10"/>
        <v>400</v>
      </c>
      <c r="O3088" s="77" t="s">
        <v>60</v>
      </c>
      <c r="P3088" s="78">
        <v>46232.0</v>
      </c>
      <c r="Q3088" s="80">
        <v>0.6993055555555555</v>
      </c>
      <c r="R3088" s="84" t="str">
        <f t="shared" si="9"/>
        <v>1785318385848596374</v>
      </c>
      <c r="S3088" s="84"/>
      <c r="T3088" s="48" t="s">
        <v>61</v>
      </c>
    </row>
    <row r="3089" ht="22.5" customHeight="1">
      <c r="A3089" s="115" t="s">
        <v>34</v>
      </c>
      <c r="B3089" s="44">
        <v>46232.0</v>
      </c>
      <c r="C3089" s="46" t="s">
        <v>1192</v>
      </c>
      <c r="D3089" s="48" t="s">
        <v>4161</v>
      </c>
      <c r="E3089" s="51">
        <v>2.02600000001524E14</v>
      </c>
      <c r="F3089" s="53" t="s">
        <v>45</v>
      </c>
      <c r="G3089" s="57">
        <f t="array" ref="G3089">IF(F3089&lt;&gt;"",INDEX(tb_MainDatabase[Barcode],MATCH(F3089,tb_MainDatabase[Link],0)),"")</f>
        <v>8857128011850</v>
      </c>
      <c r="H3089" s="62" t="str">
        <f t="array" ref="H3089">IF(F3089&lt;&gt;"",INDEX(tb_MainDatabase[Grand],MATCH(F3089,tb_MainDatabase[Link],0)),"")</f>
        <v>EDP</v>
      </c>
      <c r="I3089" s="62" t="str">
        <f t="array" ref="I3089">IF(F3089&lt;&gt;"",INDEX(tb_MainDatabase[Size],MATCH(F3089,tb_MainDatabase[Link],0)),"")</f>
        <v>30 ml.</v>
      </c>
      <c r="J3089" s="65">
        <v>1.0</v>
      </c>
      <c r="K3089" s="57">
        <f t="array" ref="K3089">IF(F3089&lt;&gt;"",INDEX(tb_MainDatabase[ราคา],MATCH(F3089,tb_MainDatabase[Link],0)),"")*J3089</f>
        <v>1290</v>
      </c>
      <c r="L3089" s="65">
        <v>100.0</v>
      </c>
      <c r="M3089" s="57">
        <f t="shared" si="2"/>
        <v>1190</v>
      </c>
      <c r="N3089" s="75">
        <f t="shared" si="10"/>
        <v>1190</v>
      </c>
      <c r="O3089" s="77" t="s">
        <v>1040</v>
      </c>
      <c r="P3089" s="78">
        <v>46232.0</v>
      </c>
      <c r="Q3089" s="80">
        <v>0.7027777777777777</v>
      </c>
      <c r="R3089" s="84" t="str">
        <f t="shared" si="9"/>
        <v>1785318469486841023</v>
      </c>
      <c r="S3089" s="84"/>
      <c r="T3089" s="48" t="s">
        <v>67</v>
      </c>
    </row>
    <row r="3090" ht="22.5" customHeight="1">
      <c r="A3090" s="115" t="s">
        <v>34</v>
      </c>
      <c r="B3090" s="44">
        <v>46232.0</v>
      </c>
      <c r="C3090" s="46" t="s">
        <v>1192</v>
      </c>
      <c r="D3090" s="48" t="s">
        <v>4162</v>
      </c>
      <c r="E3090" s="51">
        <v>2.02600000001525E14</v>
      </c>
      <c r="F3090" s="53" t="s">
        <v>280</v>
      </c>
      <c r="G3090" s="57">
        <f t="array" ref="G3090">IF(F3090&lt;&gt;"",INDEX(tb_MainDatabase[Barcode],MATCH(F3090,tb_MainDatabase[Link],0)),"")</f>
        <v>8857128012042</v>
      </c>
      <c r="H3090" s="62" t="str">
        <f t="array" ref="H3090">IF(F3090&lt;&gt;"",INDEX(tb_MainDatabase[Grand],MATCH(F3090,tb_MainDatabase[Link],0)),"")</f>
        <v>EDP</v>
      </c>
      <c r="I3090" s="62" t="str">
        <f t="array" ref="I3090">IF(F3090&lt;&gt;"",INDEX(tb_MainDatabase[Size],MATCH(F3090,tb_MainDatabase[Link],0)),"")</f>
        <v>10 ml.</v>
      </c>
      <c r="J3090" s="65">
        <v>1.0</v>
      </c>
      <c r="K3090" s="57">
        <f t="array" ref="K3090">IF(F3090&lt;&gt;"",INDEX(tb_MainDatabase[ราคา],MATCH(F3090,tb_MainDatabase[Link],0)),"")*J3090</f>
        <v>450</v>
      </c>
      <c r="L3090" s="65">
        <v>50.0</v>
      </c>
      <c r="M3090" s="57">
        <f t="shared" si="2"/>
        <v>400</v>
      </c>
      <c r="N3090" s="75">
        <f t="shared" si="10"/>
        <v>800</v>
      </c>
      <c r="O3090" s="77" t="s">
        <v>133</v>
      </c>
      <c r="P3090" s="78">
        <v>46232.0</v>
      </c>
      <c r="Q3090" s="80">
        <v>0.7048611111111112</v>
      </c>
      <c r="R3090" s="84" t="str">
        <f t="shared" si="9"/>
        <v>1785318818101650453</v>
      </c>
      <c r="S3090" s="84"/>
      <c r="T3090" s="48" t="s">
        <v>67</v>
      </c>
    </row>
    <row r="3091" ht="22.5" customHeight="1">
      <c r="A3091" s="115" t="s">
        <v>34</v>
      </c>
      <c r="B3091" s="44">
        <v>46232.0</v>
      </c>
      <c r="C3091" s="46" t="s">
        <v>1192</v>
      </c>
      <c r="D3091" s="48" t="s">
        <v>4162</v>
      </c>
      <c r="E3091" s="51">
        <v>2.02600000001525E14</v>
      </c>
      <c r="F3091" s="53" t="s">
        <v>386</v>
      </c>
      <c r="G3091" s="57">
        <f t="array" ref="G3091">IF(F3091&lt;&gt;"",INDEX(tb_MainDatabase[Barcode],MATCH(F3091,tb_MainDatabase[Link],0)),"")</f>
        <v>8857128012070</v>
      </c>
      <c r="H3091" s="62" t="str">
        <f t="array" ref="H3091">IF(F3091&lt;&gt;"",INDEX(tb_MainDatabase[Grand],MATCH(F3091,tb_MainDatabase[Link],0)),"")</f>
        <v>EDP</v>
      </c>
      <c r="I3091" s="62" t="str">
        <f t="array" ref="I3091">IF(F3091&lt;&gt;"",INDEX(tb_MainDatabase[Size],MATCH(F3091,tb_MainDatabase[Link],0)),"")</f>
        <v>10 ml.</v>
      </c>
      <c r="J3091" s="65">
        <v>1.0</v>
      </c>
      <c r="K3091" s="57">
        <f t="array" ref="K3091">IF(F3091&lt;&gt;"",INDEX(tb_MainDatabase[ราคา],MATCH(F3091,tb_MainDatabase[Link],0)),"")*J3091</f>
        <v>450</v>
      </c>
      <c r="L3091" s="65">
        <v>50.0</v>
      </c>
      <c r="M3091" s="57">
        <f t="shared" si="2"/>
        <v>400</v>
      </c>
      <c r="N3091" s="75">
        <f t="shared" si="10"/>
        <v>0</v>
      </c>
      <c r="O3091" s="77"/>
      <c r="P3091" s="107"/>
      <c r="Q3091" s="80"/>
      <c r="R3091" s="84">
        <f t="shared" si="9"/>
        <v>0</v>
      </c>
      <c r="S3091" s="84"/>
      <c r="T3091" s="84"/>
    </row>
    <row r="3092" ht="22.5" customHeight="1">
      <c r="A3092" s="115" t="s">
        <v>34</v>
      </c>
      <c r="B3092" s="44">
        <v>46232.0</v>
      </c>
      <c r="C3092" s="46" t="s">
        <v>1192</v>
      </c>
      <c r="D3092" s="48" t="s">
        <v>4163</v>
      </c>
      <c r="E3092" s="51">
        <v>2.02600000001526E14</v>
      </c>
      <c r="F3092" s="53" t="s">
        <v>45</v>
      </c>
      <c r="G3092" s="57">
        <f t="array" ref="G3092">IF(F3092&lt;&gt;"",INDEX(tb_MainDatabase[Barcode],MATCH(F3092,tb_MainDatabase[Link],0)),"")</f>
        <v>8857128011850</v>
      </c>
      <c r="H3092" s="62" t="str">
        <f t="array" ref="H3092">IF(F3092&lt;&gt;"",INDEX(tb_MainDatabase[Grand],MATCH(F3092,tb_MainDatabase[Link],0)),"")</f>
        <v>EDP</v>
      </c>
      <c r="I3092" s="62" t="str">
        <f t="array" ref="I3092">IF(F3092&lt;&gt;"",INDEX(tb_MainDatabase[Size],MATCH(F3092,tb_MainDatabase[Link],0)),"")</f>
        <v>30 ml.</v>
      </c>
      <c r="J3092" s="65">
        <v>1.0</v>
      </c>
      <c r="K3092" s="57">
        <f t="array" ref="K3092">IF(F3092&lt;&gt;"",INDEX(tb_MainDatabase[ราคา],MATCH(F3092,tb_MainDatabase[Link],0)),"")*J3092</f>
        <v>1290</v>
      </c>
      <c r="L3092" s="65">
        <v>100.0</v>
      </c>
      <c r="M3092" s="57">
        <f t="shared" si="2"/>
        <v>1190</v>
      </c>
      <c r="N3092" s="75">
        <f t="shared" si="10"/>
        <v>1190</v>
      </c>
      <c r="O3092" s="77" t="s">
        <v>370</v>
      </c>
      <c r="P3092" s="78">
        <v>46232.0</v>
      </c>
      <c r="Q3092" s="80">
        <v>0.7243055555555555</v>
      </c>
      <c r="R3092" s="84" t="str">
        <f t="shared" si="9"/>
        <v>1785320573756874580</v>
      </c>
      <c r="S3092" s="84"/>
      <c r="T3092" s="48" t="s">
        <v>67</v>
      </c>
    </row>
    <row r="3093" ht="22.5" customHeight="1">
      <c r="A3093" s="115" t="s">
        <v>34</v>
      </c>
      <c r="B3093" s="44">
        <v>46232.0</v>
      </c>
      <c r="C3093" s="46" t="s">
        <v>1192</v>
      </c>
      <c r="D3093" s="48" t="s">
        <v>4164</v>
      </c>
      <c r="E3093" s="51">
        <v>2.02600000001527E14</v>
      </c>
      <c r="F3093" s="53" t="s">
        <v>77</v>
      </c>
      <c r="G3093" s="57">
        <f t="array" ref="G3093">IF(F3093&lt;&gt;"",INDEX(tb_MainDatabase[Barcode],MATCH(F3093,tb_MainDatabase[Link],0)),"")</f>
        <v>8857128012030</v>
      </c>
      <c r="H3093" s="62" t="str">
        <f t="array" ref="H3093">IF(F3093&lt;&gt;"",INDEX(tb_MainDatabase[Grand],MATCH(F3093,tb_MainDatabase[Link],0)),"")</f>
        <v>EDP</v>
      </c>
      <c r="I3093" s="62" t="str">
        <f t="array" ref="I3093">IF(F3093&lt;&gt;"",INDEX(tb_MainDatabase[Size],MATCH(F3093,tb_MainDatabase[Link],0)),"")</f>
        <v>10 ml.</v>
      </c>
      <c r="J3093" s="65">
        <v>1.0</v>
      </c>
      <c r="K3093" s="57">
        <f t="array" ref="K3093">IF(F3093&lt;&gt;"",INDEX(tb_MainDatabase[ราคา],MATCH(F3093,tb_MainDatabase[Link],0)),"")*J3093</f>
        <v>450</v>
      </c>
      <c r="L3093" s="65">
        <v>50.0</v>
      </c>
      <c r="M3093" s="57">
        <f t="shared" si="2"/>
        <v>400</v>
      </c>
      <c r="N3093" s="75">
        <f t="shared" si="10"/>
        <v>400</v>
      </c>
      <c r="O3093" s="77" t="s">
        <v>133</v>
      </c>
      <c r="P3093" s="78">
        <v>46232.0</v>
      </c>
      <c r="Q3093" s="80">
        <v>0.7277777777777777</v>
      </c>
      <c r="R3093" s="84" t="str">
        <f t="shared" si="9"/>
        <v>1785320851317721100</v>
      </c>
      <c r="S3093" s="84"/>
      <c r="T3093" s="48" t="s">
        <v>67</v>
      </c>
    </row>
    <row r="3094" ht="22.5" customHeight="1">
      <c r="A3094" s="115" t="s">
        <v>34</v>
      </c>
      <c r="B3094" s="44">
        <v>46232.0</v>
      </c>
      <c r="C3094" s="46" t="s">
        <v>1192</v>
      </c>
      <c r="D3094" s="48" t="s">
        <v>4165</v>
      </c>
      <c r="E3094" s="51">
        <v>2.02600000001528E14</v>
      </c>
      <c r="F3094" s="53" t="s">
        <v>141</v>
      </c>
      <c r="G3094" s="57">
        <f t="array" ref="G3094">IF(F3094&lt;&gt;"",INDEX(tb_MainDatabase[Barcode],MATCH(F3094,tb_MainDatabase[Link],0)),"")</f>
        <v>8857128012037</v>
      </c>
      <c r="H3094" s="62" t="str">
        <f t="array" ref="H3094">IF(F3094&lt;&gt;"",INDEX(tb_MainDatabase[Grand],MATCH(F3094,tb_MainDatabase[Link],0)),"")</f>
        <v>EDP</v>
      </c>
      <c r="I3094" s="62" t="str">
        <f t="array" ref="I3094">IF(F3094&lt;&gt;"",INDEX(tb_MainDatabase[Size],MATCH(F3094,tb_MainDatabase[Link],0)),"")</f>
        <v>10 ml.</v>
      </c>
      <c r="J3094" s="65">
        <v>1.0</v>
      </c>
      <c r="K3094" s="57">
        <f t="array" ref="K3094">IF(F3094&lt;&gt;"",INDEX(tb_MainDatabase[ราคา],MATCH(F3094,tb_MainDatabase[Link],0)),"")*J3094</f>
        <v>450</v>
      </c>
      <c r="L3094" s="65">
        <v>50.0</v>
      </c>
      <c r="M3094" s="57">
        <f t="shared" si="2"/>
        <v>400</v>
      </c>
      <c r="N3094" s="75">
        <f t="shared" si="10"/>
        <v>400</v>
      </c>
      <c r="O3094" s="77" t="s">
        <v>133</v>
      </c>
      <c r="P3094" s="78">
        <v>46232.0</v>
      </c>
      <c r="Q3094" s="80">
        <v>0.73125</v>
      </c>
      <c r="R3094" s="84" t="str">
        <f t="shared" si="9"/>
        <v>1785321197715329957</v>
      </c>
      <c r="S3094" s="84"/>
      <c r="T3094" s="48" t="s">
        <v>67</v>
      </c>
    </row>
    <row r="3095" ht="22.5" customHeight="1">
      <c r="A3095" s="115" t="s">
        <v>34</v>
      </c>
      <c r="B3095" s="44">
        <v>46232.0</v>
      </c>
      <c r="C3095" s="46" t="s">
        <v>1192</v>
      </c>
      <c r="D3095" s="48" t="s">
        <v>4166</v>
      </c>
      <c r="E3095" s="51">
        <v>2.02600000001529E14</v>
      </c>
      <c r="F3095" s="53" t="s">
        <v>252</v>
      </c>
      <c r="G3095" s="57">
        <f t="array" ref="G3095">IF(F3095&lt;&gt;"",INDEX(tb_MainDatabase[Barcode],MATCH(F3095,tb_MainDatabase[Link],0)),"")</f>
        <v>8857128012035</v>
      </c>
      <c r="H3095" s="62" t="str">
        <f t="array" ref="H3095">IF(F3095&lt;&gt;"",INDEX(tb_MainDatabase[Grand],MATCH(F3095,tb_MainDatabase[Link],0)),"")</f>
        <v>EDP</v>
      </c>
      <c r="I3095" s="62" t="str">
        <f t="array" ref="I3095">IF(F3095&lt;&gt;"",INDEX(tb_MainDatabase[Size],MATCH(F3095,tb_MainDatabase[Link],0)),"")</f>
        <v>10 ml.</v>
      </c>
      <c r="J3095" s="65">
        <v>1.0</v>
      </c>
      <c r="K3095" s="57">
        <f t="array" ref="K3095">IF(F3095&lt;&gt;"",INDEX(tb_MainDatabase[ราคา],MATCH(F3095,tb_MainDatabase[Link],0)),"")*J3095</f>
        <v>450</v>
      </c>
      <c r="L3095" s="65">
        <v>50.0</v>
      </c>
      <c r="M3095" s="57">
        <f t="shared" si="2"/>
        <v>400</v>
      </c>
      <c r="N3095" s="75">
        <f t="shared" si="10"/>
        <v>800</v>
      </c>
      <c r="O3095" s="77" t="s">
        <v>370</v>
      </c>
      <c r="P3095" s="78">
        <v>46232.0</v>
      </c>
      <c r="Q3095" s="80">
        <v>0.7409722222222223</v>
      </c>
      <c r="R3095" s="84" t="str">
        <f t="shared" si="9"/>
        <v>1785321976739131803</v>
      </c>
      <c r="S3095" s="84"/>
      <c r="T3095" s="48" t="s">
        <v>67</v>
      </c>
    </row>
    <row r="3096" ht="22.5" customHeight="1">
      <c r="A3096" s="115" t="s">
        <v>34</v>
      </c>
      <c r="B3096" s="44">
        <v>46232.0</v>
      </c>
      <c r="C3096" s="46" t="s">
        <v>1192</v>
      </c>
      <c r="D3096" s="48" t="s">
        <v>4166</v>
      </c>
      <c r="E3096" s="51">
        <v>2.02600000001529E14</v>
      </c>
      <c r="F3096" s="53" t="s">
        <v>3638</v>
      </c>
      <c r="G3096" s="57">
        <f t="array" ref="G3096">IF(F3096&lt;&gt;"",INDEX(tb_MainDatabase[Barcode],MATCH(F3096,tb_MainDatabase[Link],0)),"")</f>
        <v>8857128012079</v>
      </c>
      <c r="H3096" s="62" t="str">
        <f t="array" ref="H3096">IF(F3096&lt;&gt;"",INDEX(tb_MainDatabase[Grand],MATCH(F3096,tb_MainDatabase[Link],0)),"")</f>
        <v>EDP</v>
      </c>
      <c r="I3096" s="62" t="str">
        <f t="array" ref="I3096">IF(F3096&lt;&gt;"",INDEX(tb_MainDatabase[Size],MATCH(F3096,tb_MainDatabase[Link],0)),"")</f>
        <v>10 ml.</v>
      </c>
      <c r="J3096" s="65">
        <v>1.0</v>
      </c>
      <c r="K3096" s="57">
        <f t="array" ref="K3096">IF(F3096&lt;&gt;"",INDEX(tb_MainDatabase[ราคา],MATCH(F3096,tb_MainDatabase[Link],0)),"")*J3096</f>
        <v>450</v>
      </c>
      <c r="L3096" s="65">
        <v>50.0</v>
      </c>
      <c r="M3096" s="57">
        <f t="shared" si="2"/>
        <v>400</v>
      </c>
      <c r="N3096" s="75">
        <f t="shared" si="10"/>
        <v>0</v>
      </c>
      <c r="O3096" s="77"/>
      <c r="P3096" s="107"/>
      <c r="Q3096" s="80"/>
      <c r="R3096" s="84">
        <f t="shared" si="9"/>
        <v>0</v>
      </c>
      <c r="S3096" s="84"/>
      <c r="T3096" s="84"/>
    </row>
    <row r="3097" ht="22.5" customHeight="1">
      <c r="A3097" s="115" t="s">
        <v>34</v>
      </c>
      <c r="B3097" s="44">
        <v>46232.0</v>
      </c>
      <c r="C3097" s="46" t="s">
        <v>1192</v>
      </c>
      <c r="D3097" s="48" t="s">
        <v>4167</v>
      </c>
      <c r="E3097" s="51">
        <v>2.0260000000153E14</v>
      </c>
      <c r="F3097" s="53" t="s">
        <v>175</v>
      </c>
      <c r="G3097" s="57">
        <f t="array" ref="G3097">IF(F3097&lt;&gt;"",INDEX(tb_MainDatabase[Barcode],MATCH(F3097,tb_MainDatabase[Link],0)),"")</f>
        <v>8857128011287</v>
      </c>
      <c r="H3097" s="62" t="str">
        <f t="array" ref="H3097">IF(F3097&lt;&gt;"",INDEX(tb_MainDatabase[Grand],MATCH(F3097,tb_MainDatabase[Link],0)),"")</f>
        <v>EDP</v>
      </c>
      <c r="I3097" s="62" t="str">
        <f t="array" ref="I3097">IF(F3097&lt;&gt;"",INDEX(tb_MainDatabase[Size],MATCH(F3097,tb_MainDatabase[Link],0)),"")</f>
        <v>50 ml.</v>
      </c>
      <c r="J3097" s="65">
        <v>1.0</v>
      </c>
      <c r="K3097" s="57">
        <f t="array" ref="K3097">IF(F3097&lt;&gt;"",INDEX(tb_MainDatabase[ราคา],MATCH(F3097,tb_MainDatabase[Link],0)),"")*J3097</f>
        <v>1890</v>
      </c>
      <c r="L3097" s="65">
        <v>290.0</v>
      </c>
      <c r="M3097" s="57">
        <f t="shared" si="2"/>
        <v>1600</v>
      </c>
      <c r="N3097" s="75">
        <f t="shared" si="10"/>
        <v>1600</v>
      </c>
      <c r="O3097" s="77" t="s">
        <v>60</v>
      </c>
      <c r="P3097" s="78">
        <v>46232.0</v>
      </c>
      <c r="Q3097" s="80">
        <v>0.7430555555555556</v>
      </c>
      <c r="R3097" s="84" t="str">
        <f t="shared" si="9"/>
        <v>1785322212972803836</v>
      </c>
      <c r="S3097" s="84"/>
      <c r="T3097" s="48" t="s">
        <v>61</v>
      </c>
    </row>
    <row r="3098" ht="22.5" customHeight="1">
      <c r="A3098" s="115" t="s">
        <v>34</v>
      </c>
      <c r="B3098" s="44">
        <v>46232.0</v>
      </c>
      <c r="C3098" s="46" t="s">
        <v>1192</v>
      </c>
      <c r="D3098" s="48" t="s">
        <v>4168</v>
      </c>
      <c r="E3098" s="51">
        <v>2.02600000001531E14</v>
      </c>
      <c r="F3098" s="53" t="s">
        <v>285</v>
      </c>
      <c r="G3098" s="57">
        <f t="array" ref="G3098">IF(F3098&lt;&gt;"",INDEX(tb_MainDatabase[Barcode],MATCH(F3098,tb_MainDatabase[Link],0)),"")</f>
        <v>8857128011065</v>
      </c>
      <c r="H3098" s="62" t="str">
        <f t="array" ref="H3098">IF(F3098&lt;&gt;"",INDEX(tb_MainDatabase[Grand],MATCH(F3098,tb_MainDatabase[Link],0)),"")</f>
        <v>EDP</v>
      </c>
      <c r="I3098" s="62" t="str">
        <f t="array" ref="I3098">IF(F3098&lt;&gt;"",INDEX(tb_MainDatabase[Size],MATCH(F3098,tb_MainDatabase[Link],0)),"")</f>
        <v>50 ml.</v>
      </c>
      <c r="J3098" s="65">
        <v>1.0</v>
      </c>
      <c r="K3098" s="57">
        <f t="array" ref="K3098">IF(F3098&lt;&gt;"",INDEX(tb_MainDatabase[ราคา],MATCH(F3098,tb_MainDatabase[Link],0)),"")*J3098</f>
        <v>1890</v>
      </c>
      <c r="L3098" s="65">
        <v>284.5</v>
      </c>
      <c r="M3098" s="57">
        <f t="shared" si="2"/>
        <v>1605.5</v>
      </c>
      <c r="N3098" s="75">
        <f t="shared" si="10"/>
        <v>5591</v>
      </c>
      <c r="O3098" s="77" t="s">
        <v>60</v>
      </c>
      <c r="P3098" s="78">
        <v>46232.0</v>
      </c>
      <c r="Q3098" s="80">
        <v>0.7611111111111111</v>
      </c>
      <c r="R3098" s="84" t="str">
        <f t="shared" si="9"/>
        <v>1785323139516178093</v>
      </c>
      <c r="S3098" s="84"/>
      <c r="T3098" s="48" t="s">
        <v>67</v>
      </c>
    </row>
    <row r="3099" ht="22.5" customHeight="1">
      <c r="A3099" s="115" t="s">
        <v>34</v>
      </c>
      <c r="B3099" s="44">
        <v>46232.0</v>
      </c>
      <c r="C3099" s="46" t="s">
        <v>1192</v>
      </c>
      <c r="D3099" s="48" t="s">
        <v>4168</v>
      </c>
      <c r="E3099" s="51">
        <v>2.02600000001531E14</v>
      </c>
      <c r="F3099" s="53" t="s">
        <v>2910</v>
      </c>
      <c r="G3099" s="57">
        <f t="array" ref="G3099">IF(F3099&lt;&gt;"",INDEX(tb_MainDatabase[Barcode],MATCH(F3099,tb_MainDatabase[Link],0)),"")</f>
        <v>8857128011898</v>
      </c>
      <c r="H3099" s="62" t="str">
        <f t="array" ref="H3099">IF(F3099&lt;&gt;"",INDEX(tb_MainDatabase[Grand],MATCH(F3099,tb_MainDatabase[Link],0)),"")</f>
        <v>EDP</v>
      </c>
      <c r="I3099" s="62" t="str">
        <f t="array" ref="I3099">IF(F3099&lt;&gt;"",INDEX(tb_MainDatabase[Size],MATCH(F3099,tb_MainDatabase[Link],0)),"")</f>
        <v>30 ml.</v>
      </c>
      <c r="J3099" s="65">
        <v>1.0</v>
      </c>
      <c r="K3099" s="57">
        <f t="array" ref="K3099">IF(F3099&lt;&gt;"",INDEX(tb_MainDatabase[ราคา],MATCH(F3099,tb_MainDatabase[Link],0)),"")*J3099</f>
        <v>1290</v>
      </c>
      <c r="L3099" s="65">
        <v>100.0</v>
      </c>
      <c r="M3099" s="57">
        <f t="shared" si="2"/>
        <v>1190</v>
      </c>
      <c r="N3099" s="75">
        <f t="shared" si="10"/>
        <v>0</v>
      </c>
      <c r="O3099" s="77"/>
      <c r="P3099" s="107"/>
      <c r="Q3099" s="80"/>
      <c r="R3099" s="84">
        <f t="shared" si="9"/>
        <v>0</v>
      </c>
      <c r="S3099" s="84"/>
      <c r="T3099" s="84"/>
    </row>
    <row r="3100" ht="22.5" customHeight="1">
      <c r="A3100" s="115" t="s">
        <v>34</v>
      </c>
      <c r="B3100" s="44">
        <v>46232.0</v>
      </c>
      <c r="C3100" s="46" t="s">
        <v>1192</v>
      </c>
      <c r="D3100" s="48" t="s">
        <v>4168</v>
      </c>
      <c r="E3100" s="51">
        <v>2.02600000001531E14</v>
      </c>
      <c r="F3100" s="53" t="s">
        <v>1001</v>
      </c>
      <c r="G3100" s="57">
        <f t="array" ref="G3100">IF(F3100&lt;&gt;"",INDEX(tb_MainDatabase[Barcode],MATCH(F3100,tb_MainDatabase[Link],0)),"")</f>
        <v>8857128011225</v>
      </c>
      <c r="H3100" s="62" t="str">
        <f t="array" ref="H3100">IF(F3100&lt;&gt;"",INDEX(tb_MainDatabase[Grand],MATCH(F3100,tb_MainDatabase[Link],0)),"")</f>
        <v>EDP</v>
      </c>
      <c r="I3100" s="62" t="str">
        <f t="array" ref="I3100">IF(F3100&lt;&gt;"",INDEX(tb_MainDatabase[Size],MATCH(F3100,tb_MainDatabase[Link],0)),"")</f>
        <v>50 ml.</v>
      </c>
      <c r="J3100" s="65">
        <v>1.0</v>
      </c>
      <c r="K3100" s="57">
        <f t="array" ref="K3100">IF(F3100&lt;&gt;"",INDEX(tb_MainDatabase[ราคา],MATCH(F3100,tb_MainDatabase[Link],0)),"")*J3100</f>
        <v>1890</v>
      </c>
      <c r="L3100" s="65">
        <v>284.5</v>
      </c>
      <c r="M3100" s="57">
        <f t="shared" si="2"/>
        <v>1605.5</v>
      </c>
      <c r="N3100" s="75">
        <f t="shared" si="10"/>
        <v>0</v>
      </c>
      <c r="O3100" s="77"/>
      <c r="P3100" s="107"/>
      <c r="Q3100" s="80"/>
      <c r="R3100" s="84">
        <f t="shared" si="9"/>
        <v>0</v>
      </c>
      <c r="S3100" s="84"/>
      <c r="T3100" s="84"/>
    </row>
    <row r="3101" ht="22.5" customHeight="1">
      <c r="A3101" s="115" t="s">
        <v>34</v>
      </c>
      <c r="B3101" s="44">
        <v>46232.0</v>
      </c>
      <c r="C3101" s="46" t="s">
        <v>1192</v>
      </c>
      <c r="D3101" s="48" t="s">
        <v>4168</v>
      </c>
      <c r="E3101" s="51">
        <v>2.02600000001531E14</v>
      </c>
      <c r="F3101" s="53" t="s">
        <v>848</v>
      </c>
      <c r="G3101" s="57">
        <f t="array" ref="G3101">IF(F3101&lt;&gt;"",INDEX(tb_MainDatabase[Barcode],MATCH(F3101,tb_MainDatabase[Link],0)),"")</f>
        <v>8857128012064</v>
      </c>
      <c r="H3101" s="62" t="str">
        <f t="array" ref="H3101">IF(F3101&lt;&gt;"",INDEX(tb_MainDatabase[Grand],MATCH(F3101,tb_MainDatabase[Link],0)),"")</f>
        <v>EDP</v>
      </c>
      <c r="I3101" s="62" t="str">
        <f t="array" ref="I3101">IF(F3101&lt;&gt;"",INDEX(tb_MainDatabase[Size],MATCH(F3101,tb_MainDatabase[Link],0)),"")</f>
        <v>30 ml.</v>
      </c>
      <c r="J3101" s="65">
        <v>1.0</v>
      </c>
      <c r="K3101" s="57">
        <f t="array" ref="K3101">IF(F3101&lt;&gt;"",INDEX(tb_MainDatabase[ราคา],MATCH(F3101,tb_MainDatabase[Link],0)),"")*J3101</f>
        <v>1290</v>
      </c>
      <c r="L3101" s="65">
        <v>100.0</v>
      </c>
      <c r="M3101" s="57">
        <f t="shared" si="2"/>
        <v>1190</v>
      </c>
      <c r="N3101" s="75">
        <f t="shared" si="10"/>
        <v>0</v>
      </c>
      <c r="O3101" s="77"/>
      <c r="P3101" s="107"/>
      <c r="Q3101" s="80"/>
      <c r="R3101" s="84">
        <f t="shared" si="9"/>
        <v>0</v>
      </c>
      <c r="S3101" s="84"/>
      <c r="T3101" s="84"/>
    </row>
    <row r="3102" ht="22.5" customHeight="1">
      <c r="A3102" s="115" t="s">
        <v>34</v>
      </c>
      <c r="B3102" s="44">
        <v>46232.0</v>
      </c>
      <c r="C3102" s="46" t="s">
        <v>1192</v>
      </c>
      <c r="D3102" s="48" t="s">
        <v>4169</v>
      </c>
      <c r="E3102" s="51">
        <v>2.02600000001532E14</v>
      </c>
      <c r="F3102" s="53" t="s">
        <v>214</v>
      </c>
      <c r="G3102" s="57">
        <f t="array" ref="G3102">IF(F3102&lt;&gt;"",INDEX(tb_MainDatabase[Barcode],MATCH(F3102,tb_MainDatabase[Link],0)),"")</f>
        <v>8857128012118</v>
      </c>
      <c r="H3102" s="62" t="str">
        <f t="array" ref="H3102">IF(F3102&lt;&gt;"",INDEX(tb_MainDatabase[Grand],MATCH(F3102,tb_MainDatabase[Link],0)),"")</f>
        <v>PARFUM</v>
      </c>
      <c r="I3102" s="62" t="str">
        <f t="array" ref="I3102">IF(F3102&lt;&gt;"",INDEX(tb_MainDatabase[Size],MATCH(F3102,tb_MainDatabase[Link],0)),"")</f>
        <v>10 ml.</v>
      </c>
      <c r="J3102" s="65">
        <v>1.0</v>
      </c>
      <c r="K3102" s="57">
        <f t="array" ref="K3102">IF(F3102&lt;&gt;"",INDEX(tb_MainDatabase[ราคา],MATCH(F3102,tb_MainDatabase[Link],0)),"")*J3102</f>
        <v>850</v>
      </c>
      <c r="L3102" s="65">
        <v>50.0</v>
      </c>
      <c r="M3102" s="57">
        <f t="shared" si="2"/>
        <v>800</v>
      </c>
      <c r="N3102" s="75">
        <f t="shared" si="10"/>
        <v>800</v>
      </c>
      <c r="O3102" s="77" t="s">
        <v>370</v>
      </c>
      <c r="P3102" s="78">
        <v>46232.0</v>
      </c>
      <c r="Q3102" s="80">
        <v>0.7993055555555556</v>
      </c>
      <c r="R3102" s="84" t="str">
        <f t="shared" si="9"/>
        <v>1785327059030488559</v>
      </c>
      <c r="S3102" s="84"/>
      <c r="T3102" s="48" t="s">
        <v>67</v>
      </c>
    </row>
    <row r="3103" ht="22.5" customHeight="1">
      <c r="A3103" s="115" t="s">
        <v>34</v>
      </c>
      <c r="B3103" s="44">
        <v>46232.0</v>
      </c>
      <c r="C3103" s="46" t="s">
        <v>1192</v>
      </c>
      <c r="D3103" s="48" t="s">
        <v>4170</v>
      </c>
      <c r="E3103" s="51">
        <v>2.02600000001533E14</v>
      </c>
      <c r="F3103" s="53" t="s">
        <v>4171</v>
      </c>
      <c r="G3103" s="57">
        <f t="array" ref="G3103">IF(F3103&lt;&gt;"",INDEX(tb_MainDatabase[Barcode],MATCH(F3103,tb_MainDatabase[Link],0)),"")</f>
        <v>8857128012011</v>
      </c>
      <c r="H3103" s="62" t="str">
        <f t="array" ref="H3103">IF(F3103&lt;&gt;"",INDEX(tb_MainDatabase[Grand],MATCH(F3103,tb_MainDatabase[Link],0)),"")</f>
        <v>EDP+</v>
      </c>
      <c r="I3103" s="62" t="str">
        <f t="array" ref="I3103">IF(F3103&lt;&gt;"",INDEX(tb_MainDatabase[Size],MATCH(F3103,tb_MainDatabase[Link],0)),"")</f>
        <v>30 ml.</v>
      </c>
      <c r="J3103" s="65">
        <v>1.0</v>
      </c>
      <c r="K3103" s="57">
        <f t="array" ref="K3103">IF(F3103&lt;&gt;"",INDEX(tb_MainDatabase[ราคา],MATCH(F3103,tb_MainDatabase[Link],0)),"")*J3103</f>
        <v>1890</v>
      </c>
      <c r="L3103" s="65">
        <v>100.0</v>
      </c>
      <c r="M3103" s="57">
        <f t="shared" si="2"/>
        <v>1790</v>
      </c>
      <c r="N3103" s="75">
        <f t="shared" si="10"/>
        <v>1790</v>
      </c>
      <c r="O3103" s="77" t="s">
        <v>133</v>
      </c>
      <c r="P3103" s="78">
        <v>46232.0</v>
      </c>
      <c r="Q3103" s="80">
        <v>0.8083333333333333</v>
      </c>
      <c r="R3103" s="84" t="str">
        <f t="shared" si="9"/>
        <v>1785327786093181376</v>
      </c>
      <c r="S3103" s="84"/>
      <c r="T3103" s="48" t="s">
        <v>67</v>
      </c>
    </row>
    <row r="3104" ht="22.5" customHeight="1">
      <c r="A3104" s="115" t="s">
        <v>34</v>
      </c>
      <c r="B3104" s="44">
        <v>46232.0</v>
      </c>
      <c r="C3104" s="46" t="s">
        <v>1192</v>
      </c>
      <c r="D3104" s="48" t="s">
        <v>4172</v>
      </c>
      <c r="E3104" s="51">
        <v>2.02600000001534E14</v>
      </c>
      <c r="F3104" s="53" t="s">
        <v>146</v>
      </c>
      <c r="G3104" s="57">
        <f t="array" ref="G3104">IF(F3104&lt;&gt;"",INDEX(tb_MainDatabase[Barcode],MATCH(F3104,tb_MainDatabase[Link],0)),"")</f>
        <v>8857128012026</v>
      </c>
      <c r="H3104" s="62" t="str">
        <f t="array" ref="H3104">IF(F3104&lt;&gt;"",INDEX(tb_MainDatabase[Grand],MATCH(F3104,tb_MainDatabase[Link],0)),"")</f>
        <v>EDP</v>
      </c>
      <c r="I3104" s="62" t="str">
        <f t="array" ref="I3104">IF(F3104&lt;&gt;"",INDEX(tb_MainDatabase[Size],MATCH(F3104,tb_MainDatabase[Link],0)),"")</f>
        <v>10 ml.</v>
      </c>
      <c r="J3104" s="65">
        <v>1.0</v>
      </c>
      <c r="K3104" s="57">
        <f t="array" ref="K3104">IF(F3104&lt;&gt;"",INDEX(tb_MainDatabase[ราคา],MATCH(F3104,tb_MainDatabase[Link],0)),"")*J3104</f>
        <v>450</v>
      </c>
      <c r="L3104" s="65">
        <v>50.0</v>
      </c>
      <c r="M3104" s="57">
        <f t="shared" si="2"/>
        <v>400</v>
      </c>
      <c r="N3104" s="75">
        <f t="shared" si="10"/>
        <v>400</v>
      </c>
      <c r="O3104" s="77" t="s">
        <v>370</v>
      </c>
      <c r="P3104" s="78">
        <v>46232.0</v>
      </c>
      <c r="Q3104" s="80">
        <v>0.8326388888888889</v>
      </c>
      <c r="R3104" s="84" t="str">
        <f t="shared" si="9"/>
        <v>1785329983278678472</v>
      </c>
      <c r="S3104" s="84"/>
      <c r="T3104" s="48" t="s">
        <v>67</v>
      </c>
    </row>
    <row r="3105" ht="22.5" customHeight="1">
      <c r="A3105" s="115" t="s">
        <v>34</v>
      </c>
      <c r="B3105" s="44">
        <v>46233.0</v>
      </c>
      <c r="C3105" s="46" t="s">
        <v>1192</v>
      </c>
      <c r="D3105" s="48" t="s">
        <v>4173</v>
      </c>
      <c r="E3105" s="51">
        <v>2.02600000001535E14</v>
      </c>
      <c r="F3105" s="53" t="s">
        <v>77</v>
      </c>
      <c r="G3105" s="57">
        <f t="array" ref="G3105">IF(F3105&lt;&gt;"",INDEX(tb_MainDatabase[Barcode],MATCH(F3105,tb_MainDatabase[Link],0)),"")</f>
        <v>8857128012030</v>
      </c>
      <c r="H3105" s="62" t="str">
        <f t="array" ref="H3105">IF(F3105&lt;&gt;"",INDEX(tb_MainDatabase[Grand],MATCH(F3105,tb_MainDatabase[Link],0)),"")</f>
        <v>EDP</v>
      </c>
      <c r="I3105" s="62" t="str">
        <f t="array" ref="I3105">IF(F3105&lt;&gt;"",INDEX(tb_MainDatabase[Size],MATCH(F3105,tb_MainDatabase[Link],0)),"")</f>
        <v>10 ml.</v>
      </c>
      <c r="J3105" s="65">
        <v>1.0</v>
      </c>
      <c r="K3105" s="57">
        <f t="array" ref="K3105">IF(F3105&lt;&gt;"",INDEX(tb_MainDatabase[ราคา],MATCH(F3105,tb_MainDatabase[Link],0)),"")*J3105</f>
        <v>450</v>
      </c>
      <c r="L3105" s="65">
        <v>50.0</v>
      </c>
      <c r="M3105" s="57">
        <f t="shared" si="2"/>
        <v>400</v>
      </c>
      <c r="N3105" s="75">
        <f t="shared" si="10"/>
        <v>400</v>
      </c>
      <c r="O3105" s="77" t="s">
        <v>370</v>
      </c>
      <c r="P3105" s="78">
        <v>46233.0</v>
      </c>
      <c r="Q3105" s="80">
        <v>0.4875</v>
      </c>
      <c r="R3105" s="84" t="str">
        <f t="shared" si="9"/>
        <v>1785386534541864020</v>
      </c>
      <c r="S3105" s="84"/>
      <c r="T3105" s="48" t="s">
        <v>67</v>
      </c>
    </row>
    <row r="3106" ht="22.5" customHeight="1">
      <c r="A3106" s="115" t="s">
        <v>34</v>
      </c>
      <c r="B3106" s="44">
        <v>46233.0</v>
      </c>
      <c r="C3106" s="46" t="s">
        <v>1192</v>
      </c>
      <c r="D3106" s="48" t="s">
        <v>4174</v>
      </c>
      <c r="E3106" s="51">
        <v>2.02600000001536E14</v>
      </c>
      <c r="F3106" s="53" t="s">
        <v>146</v>
      </c>
      <c r="G3106" s="57">
        <f t="array" ref="G3106">IF(F3106&lt;&gt;"",INDEX(tb_MainDatabase[Barcode],MATCH(F3106,tb_MainDatabase[Link],0)),"")</f>
        <v>8857128012026</v>
      </c>
      <c r="H3106" s="62" t="str">
        <f t="array" ref="H3106">IF(F3106&lt;&gt;"",INDEX(tb_MainDatabase[Grand],MATCH(F3106,tb_MainDatabase[Link],0)),"")</f>
        <v>EDP</v>
      </c>
      <c r="I3106" s="62" t="str">
        <f t="array" ref="I3106">IF(F3106&lt;&gt;"",INDEX(tb_MainDatabase[Size],MATCH(F3106,tb_MainDatabase[Link],0)),"")</f>
        <v>10 ml.</v>
      </c>
      <c r="J3106" s="65">
        <v>1.0</v>
      </c>
      <c r="K3106" s="57">
        <f t="array" ref="K3106">IF(F3106&lt;&gt;"",INDEX(tb_MainDatabase[ราคา],MATCH(F3106,tb_MainDatabase[Link],0)),"")*J3106</f>
        <v>450</v>
      </c>
      <c r="L3106" s="65">
        <v>50.0</v>
      </c>
      <c r="M3106" s="57">
        <f t="shared" si="2"/>
        <v>400</v>
      </c>
      <c r="N3106" s="75">
        <f t="shared" si="10"/>
        <v>800</v>
      </c>
      <c r="O3106" s="77" t="s">
        <v>133</v>
      </c>
      <c r="P3106" s="78">
        <v>46233.0</v>
      </c>
      <c r="Q3106" s="80">
        <v>0.5513888888888889</v>
      </c>
      <c r="R3106" s="84" t="str">
        <f t="shared" si="9"/>
        <v>1785392010652338523</v>
      </c>
      <c r="S3106" s="84"/>
      <c r="T3106" s="48" t="s">
        <v>67</v>
      </c>
    </row>
    <row r="3107" ht="22.5" customHeight="1">
      <c r="A3107" s="115" t="s">
        <v>34</v>
      </c>
      <c r="B3107" s="44">
        <v>46233.0</v>
      </c>
      <c r="C3107" s="46" t="s">
        <v>1192</v>
      </c>
      <c r="D3107" s="48" t="s">
        <v>4174</v>
      </c>
      <c r="E3107" s="51">
        <v>2.02600000001536E14</v>
      </c>
      <c r="F3107" s="53" t="s">
        <v>3638</v>
      </c>
      <c r="G3107" s="57">
        <f t="array" ref="G3107">IF(F3107&lt;&gt;"",INDEX(tb_MainDatabase[Barcode],MATCH(F3107,tb_MainDatabase[Link],0)),"")</f>
        <v>8857128012079</v>
      </c>
      <c r="H3107" s="62" t="str">
        <f t="array" ref="H3107">IF(F3107&lt;&gt;"",INDEX(tb_MainDatabase[Grand],MATCH(F3107,tb_MainDatabase[Link],0)),"")</f>
        <v>EDP</v>
      </c>
      <c r="I3107" s="62" t="str">
        <f t="array" ref="I3107">IF(F3107&lt;&gt;"",INDEX(tb_MainDatabase[Size],MATCH(F3107,tb_MainDatabase[Link],0)),"")</f>
        <v>10 ml.</v>
      </c>
      <c r="J3107" s="65">
        <v>1.0</v>
      </c>
      <c r="K3107" s="57">
        <f t="array" ref="K3107">IF(F3107&lt;&gt;"",INDEX(tb_MainDatabase[ราคา],MATCH(F3107,tb_MainDatabase[Link],0)),"")*J3107</f>
        <v>450</v>
      </c>
      <c r="L3107" s="65">
        <v>50.0</v>
      </c>
      <c r="M3107" s="57">
        <f t="shared" si="2"/>
        <v>400</v>
      </c>
      <c r="N3107" s="75">
        <f t="shared" si="10"/>
        <v>0</v>
      </c>
      <c r="O3107" s="77"/>
      <c r="P3107" s="107"/>
      <c r="Q3107" s="255"/>
      <c r="R3107" s="84">
        <f t="shared" si="9"/>
        <v>0</v>
      </c>
      <c r="S3107" s="84"/>
      <c r="T3107" s="84"/>
    </row>
    <row r="3108" ht="22.5" customHeight="1">
      <c r="A3108" s="115" t="s">
        <v>34</v>
      </c>
      <c r="B3108" s="44">
        <v>46233.0</v>
      </c>
      <c r="C3108" s="46" t="s">
        <v>1192</v>
      </c>
      <c r="D3108" s="48" t="s">
        <v>4175</v>
      </c>
      <c r="E3108" s="51">
        <v>2.02600000001537E14</v>
      </c>
      <c r="F3108" s="53" t="s">
        <v>146</v>
      </c>
      <c r="G3108" s="57">
        <f t="array" ref="G3108">IF(F3108&lt;&gt;"",INDEX(tb_MainDatabase[Barcode],MATCH(F3108,tb_MainDatabase[Link],0)),"")</f>
        <v>8857128012026</v>
      </c>
      <c r="H3108" s="62" t="str">
        <f t="array" ref="H3108">IF(F3108&lt;&gt;"",INDEX(tb_MainDatabase[Grand],MATCH(F3108,tb_MainDatabase[Link],0)),"")</f>
        <v>EDP</v>
      </c>
      <c r="I3108" s="62" t="str">
        <f t="array" ref="I3108">IF(F3108&lt;&gt;"",INDEX(tb_MainDatabase[Size],MATCH(F3108,tb_MainDatabase[Link],0)),"")</f>
        <v>10 ml.</v>
      </c>
      <c r="J3108" s="65">
        <v>1.0</v>
      </c>
      <c r="K3108" s="57">
        <f t="array" ref="K3108">IF(F3108&lt;&gt;"",INDEX(tb_MainDatabase[ราคา],MATCH(F3108,tb_MainDatabase[Link],0)),"")*J3108</f>
        <v>450</v>
      </c>
      <c r="L3108" s="65">
        <v>50.0</v>
      </c>
      <c r="M3108" s="57">
        <f t="shared" si="2"/>
        <v>400</v>
      </c>
      <c r="N3108" s="75">
        <f t="shared" si="10"/>
        <v>800</v>
      </c>
      <c r="O3108" s="77" t="s">
        <v>1040</v>
      </c>
      <c r="P3108" s="78">
        <v>46233.0</v>
      </c>
      <c r="Q3108" s="80">
        <v>0.5979166666666667</v>
      </c>
      <c r="R3108" s="84" t="str">
        <f t="shared" si="9"/>
        <v>1785396058983983977</v>
      </c>
      <c r="S3108" s="84"/>
      <c r="T3108" s="48" t="s">
        <v>67</v>
      </c>
    </row>
    <row r="3109" ht="22.5" customHeight="1">
      <c r="A3109" s="115" t="s">
        <v>34</v>
      </c>
      <c r="B3109" s="44">
        <v>46233.0</v>
      </c>
      <c r="C3109" s="46" t="s">
        <v>1192</v>
      </c>
      <c r="D3109" s="48" t="s">
        <v>4175</v>
      </c>
      <c r="E3109" s="51">
        <v>2.02600000001537E14</v>
      </c>
      <c r="F3109" s="53" t="s">
        <v>129</v>
      </c>
      <c r="G3109" s="57">
        <f t="array" ref="G3109">IF(F3109&lt;&gt;"",INDEX(tb_MainDatabase[Barcode],MATCH(F3109,tb_MainDatabase[Link],0)),"")</f>
        <v>8857128012034</v>
      </c>
      <c r="H3109" s="62" t="str">
        <f t="array" ref="H3109">IF(F3109&lt;&gt;"",INDEX(tb_MainDatabase[Grand],MATCH(F3109,tb_MainDatabase[Link],0)),"")</f>
        <v>EDP</v>
      </c>
      <c r="I3109" s="62" t="str">
        <f t="array" ref="I3109">IF(F3109&lt;&gt;"",INDEX(tb_MainDatabase[Size],MATCH(F3109,tb_MainDatabase[Link],0)),"")</f>
        <v>10 ml.</v>
      </c>
      <c r="J3109" s="65">
        <v>1.0</v>
      </c>
      <c r="K3109" s="57">
        <f t="array" ref="K3109">IF(F3109&lt;&gt;"",INDEX(tb_MainDatabase[ราคา],MATCH(F3109,tb_MainDatabase[Link],0)),"")*J3109</f>
        <v>450</v>
      </c>
      <c r="L3109" s="65">
        <v>50.0</v>
      </c>
      <c r="M3109" s="57">
        <f t="shared" si="2"/>
        <v>400</v>
      </c>
      <c r="N3109" s="75">
        <f t="shared" si="10"/>
        <v>0</v>
      </c>
      <c r="O3109" s="77"/>
      <c r="P3109" s="78"/>
      <c r="Q3109" s="80"/>
      <c r="R3109" s="84">
        <f t="shared" si="9"/>
        <v>0</v>
      </c>
      <c r="S3109" s="84"/>
      <c r="T3109" s="84"/>
    </row>
    <row r="3110" ht="22.5" customHeight="1">
      <c r="A3110" s="115" t="s">
        <v>34</v>
      </c>
      <c r="B3110" s="44">
        <v>46233.0</v>
      </c>
      <c r="C3110" s="46" t="s">
        <v>1192</v>
      </c>
      <c r="D3110" s="48" t="s">
        <v>4176</v>
      </c>
      <c r="E3110" s="51">
        <v>2.02600000001538E14</v>
      </c>
      <c r="F3110" s="53" t="s">
        <v>4177</v>
      </c>
      <c r="G3110" s="57">
        <f t="array" ref="G3110">IF(F3110&lt;&gt;"",INDEX(tb_MainDatabase[Barcode],MATCH(F3110,tb_MainDatabase[Link],0)),"")</f>
        <v>8857128011942</v>
      </c>
      <c r="H3110" s="62" t="str">
        <f t="array" ref="H3110">IF(F3110&lt;&gt;"",INDEX(tb_MainDatabase[Grand],MATCH(F3110,tb_MainDatabase[Link],0)),"")</f>
        <v>EDP+</v>
      </c>
      <c r="I3110" s="62" t="str">
        <f t="array" ref="I3110">IF(F3110&lt;&gt;"",INDEX(tb_MainDatabase[Size],MATCH(F3110,tb_MainDatabase[Link],0)),"")</f>
        <v>30 ml.</v>
      </c>
      <c r="J3110" s="65">
        <v>1.0</v>
      </c>
      <c r="K3110" s="57">
        <f t="array" ref="K3110">IF(F3110&lt;&gt;"",INDEX(tb_MainDatabase[ราคา],MATCH(F3110,tb_MainDatabase[Link],0)),"")*J3110</f>
        <v>1290</v>
      </c>
      <c r="L3110" s="65">
        <v>100.0</v>
      </c>
      <c r="M3110" s="57">
        <f t="shared" si="2"/>
        <v>1190</v>
      </c>
      <c r="N3110" s="75">
        <f t="shared" si="10"/>
        <v>1190</v>
      </c>
      <c r="O3110" s="77" t="s">
        <v>370</v>
      </c>
      <c r="P3110" s="78">
        <v>46233.0</v>
      </c>
      <c r="Q3110" s="80">
        <v>0.6104166666666667</v>
      </c>
      <c r="R3110" s="84" t="str">
        <f t="shared" si="9"/>
        <v>1785397050980791618</v>
      </c>
      <c r="S3110" s="84"/>
      <c r="T3110" s="48" t="s">
        <v>67</v>
      </c>
    </row>
    <row r="3111" ht="22.5" customHeight="1">
      <c r="A3111" s="115" t="s">
        <v>34</v>
      </c>
      <c r="B3111" s="44">
        <v>46233.0</v>
      </c>
      <c r="C3111" s="46" t="s">
        <v>1192</v>
      </c>
      <c r="D3111" s="48" t="s">
        <v>4178</v>
      </c>
      <c r="E3111" s="51">
        <v>2.02600000001539E14</v>
      </c>
      <c r="F3111" s="53" t="s">
        <v>1728</v>
      </c>
      <c r="G3111" s="57">
        <f t="array" ref="G3111">IF(F3111&lt;&gt;"",INDEX(tb_MainDatabase[Barcode],MATCH(F3111,tb_MainDatabase[Link],0)),"")</f>
        <v>8857128012142</v>
      </c>
      <c r="H3111" s="62" t="str">
        <f t="array" ref="H3111">IF(F3111&lt;&gt;"",INDEX(tb_MainDatabase[Grand],MATCH(F3111,tb_MainDatabase[Link],0)),"")</f>
        <v>EDP</v>
      </c>
      <c r="I3111" s="62" t="str">
        <f t="array" ref="I3111">IF(F3111&lt;&gt;"",INDEX(tb_MainDatabase[Size],MATCH(F3111,tb_MainDatabase[Link],0)),"")</f>
        <v>10 ml.</v>
      </c>
      <c r="J3111" s="65">
        <v>1.0</v>
      </c>
      <c r="K3111" s="57">
        <f t="array" ref="K3111">IF(F3111&lt;&gt;"",INDEX(tb_MainDatabase[ราคา],MATCH(F3111,tb_MainDatabase[Link],0)),"")*J3111</f>
        <v>450</v>
      </c>
      <c r="L3111" s="65">
        <v>50.0</v>
      </c>
      <c r="M3111" s="57">
        <f t="shared" si="2"/>
        <v>400</v>
      </c>
      <c r="N3111" s="75">
        <f t="shared" si="10"/>
        <v>400</v>
      </c>
      <c r="O3111" s="77" t="s">
        <v>133</v>
      </c>
      <c r="P3111" s="78">
        <v>46233.0</v>
      </c>
      <c r="Q3111" s="80">
        <v>0.6159722222222223</v>
      </c>
      <c r="R3111" s="84" t="str">
        <f t="shared" si="9"/>
        <v>1785397650159347861</v>
      </c>
      <c r="S3111" s="84"/>
      <c r="T3111" s="48" t="s">
        <v>67</v>
      </c>
    </row>
    <row r="3112" ht="22.5" customHeight="1">
      <c r="A3112" s="115" t="s">
        <v>34</v>
      </c>
      <c r="B3112" s="44">
        <v>46233.0</v>
      </c>
      <c r="C3112" s="46" t="s">
        <v>1192</v>
      </c>
      <c r="D3112" s="48" t="s">
        <v>4179</v>
      </c>
      <c r="E3112" s="51">
        <v>2.0260000000154E14</v>
      </c>
      <c r="F3112" s="53" t="s">
        <v>141</v>
      </c>
      <c r="G3112" s="57">
        <f t="array" ref="G3112">IF(F3112&lt;&gt;"",INDEX(tb_MainDatabase[Barcode],MATCH(F3112,tb_MainDatabase[Link],0)),"")</f>
        <v>8857128012037</v>
      </c>
      <c r="H3112" s="62" t="str">
        <f t="array" ref="H3112">IF(F3112&lt;&gt;"",INDEX(tb_MainDatabase[Grand],MATCH(F3112,tb_MainDatabase[Link],0)),"")</f>
        <v>EDP</v>
      </c>
      <c r="I3112" s="62" t="str">
        <f t="array" ref="I3112">IF(F3112&lt;&gt;"",INDEX(tb_MainDatabase[Size],MATCH(F3112,tb_MainDatabase[Link],0)),"")</f>
        <v>10 ml.</v>
      </c>
      <c r="J3112" s="65">
        <v>1.0</v>
      </c>
      <c r="K3112" s="57">
        <f t="array" ref="K3112">IF(F3112&lt;&gt;"",INDEX(tb_MainDatabase[ราคา],MATCH(F3112,tb_MainDatabase[Link],0)),"")*J3112</f>
        <v>450</v>
      </c>
      <c r="L3112" s="65">
        <v>100.0</v>
      </c>
      <c r="M3112" s="57">
        <f t="shared" si="2"/>
        <v>350</v>
      </c>
      <c r="N3112" s="75">
        <f t="shared" si="10"/>
        <v>350</v>
      </c>
      <c r="O3112" s="77" t="s">
        <v>60</v>
      </c>
      <c r="P3112" s="78">
        <v>46233.0</v>
      </c>
      <c r="Q3112" s="80">
        <v>0.6416666666666667</v>
      </c>
      <c r="R3112" s="84" t="str">
        <f t="shared" si="9"/>
        <v>1785399875549902925</v>
      </c>
      <c r="S3112" s="84"/>
      <c r="T3112" s="48" t="s">
        <v>61</v>
      </c>
    </row>
    <row r="3113" ht="22.5" customHeight="1">
      <c r="A3113" s="115" t="s">
        <v>34</v>
      </c>
      <c r="B3113" s="44">
        <v>46233.0</v>
      </c>
      <c r="C3113" s="46" t="s">
        <v>1192</v>
      </c>
      <c r="D3113" s="48" t="s">
        <v>4180</v>
      </c>
      <c r="E3113" s="51">
        <v>2.02600000001541E14</v>
      </c>
      <c r="F3113" s="53" t="s">
        <v>62</v>
      </c>
      <c r="G3113" s="57">
        <f t="array" ref="G3113">IF(F3113&lt;&gt;"",INDEX(tb_MainDatabase[Barcode],MATCH(F3113,tb_MainDatabase[Link],0)),"")</f>
        <v>8857128012024</v>
      </c>
      <c r="H3113" s="62" t="str">
        <f t="array" ref="H3113">IF(F3113&lt;&gt;"",INDEX(tb_MainDatabase[Grand],MATCH(F3113,tb_MainDatabase[Link],0)),"")</f>
        <v>EDP</v>
      </c>
      <c r="I3113" s="62" t="str">
        <f t="array" ref="I3113">IF(F3113&lt;&gt;"",INDEX(tb_MainDatabase[Size],MATCH(F3113,tb_MainDatabase[Link],0)),"")</f>
        <v>30 ml.</v>
      </c>
      <c r="J3113" s="65">
        <v>1.0</v>
      </c>
      <c r="K3113" s="57">
        <f t="array" ref="K3113">IF(F3113&lt;&gt;"",INDEX(tb_MainDatabase[ราคา],MATCH(F3113,tb_MainDatabase[Link],0)),"")*J3113</f>
        <v>1290</v>
      </c>
      <c r="L3113" s="65">
        <v>100.0</v>
      </c>
      <c r="M3113" s="57">
        <f t="shared" si="2"/>
        <v>1190</v>
      </c>
      <c r="N3113" s="75">
        <f t="shared" si="10"/>
        <v>2380</v>
      </c>
      <c r="O3113" s="77" t="s">
        <v>133</v>
      </c>
      <c r="P3113" s="78">
        <v>46233.0</v>
      </c>
      <c r="Q3113" s="80">
        <v>0.6611111111111111</v>
      </c>
      <c r="R3113" s="84" t="str">
        <f t="shared" si="9"/>
        <v>1785401482237781781</v>
      </c>
      <c r="S3113" s="84"/>
      <c r="T3113" s="48" t="s">
        <v>67</v>
      </c>
    </row>
    <row r="3114" ht="22.5" customHeight="1">
      <c r="A3114" s="115" t="s">
        <v>34</v>
      </c>
      <c r="B3114" s="44">
        <v>46233.0</v>
      </c>
      <c r="C3114" s="46" t="s">
        <v>1192</v>
      </c>
      <c r="D3114" s="48" t="s">
        <v>4180</v>
      </c>
      <c r="E3114" s="51">
        <v>2.02600000001541E14</v>
      </c>
      <c r="F3114" s="53" t="s">
        <v>451</v>
      </c>
      <c r="G3114" s="57">
        <f t="array" ref="G3114">IF(F3114&lt;&gt;"",INDEX(tb_MainDatabase[Barcode],MATCH(F3114,tb_MainDatabase[Link],0)),"")</f>
        <v>8857128011867</v>
      </c>
      <c r="H3114" s="62" t="str">
        <f t="array" ref="H3114">IF(F3114&lt;&gt;"",INDEX(tb_MainDatabase[Grand],MATCH(F3114,tb_MainDatabase[Link],0)),"")</f>
        <v>EDP</v>
      </c>
      <c r="I3114" s="62" t="str">
        <f t="array" ref="I3114">IF(F3114&lt;&gt;"",INDEX(tb_MainDatabase[Size],MATCH(F3114,tb_MainDatabase[Link],0)),"")</f>
        <v>30 ml.</v>
      </c>
      <c r="J3114" s="65">
        <v>1.0</v>
      </c>
      <c r="K3114" s="57">
        <f t="array" ref="K3114">IF(F3114&lt;&gt;"",INDEX(tb_MainDatabase[ราคา],MATCH(F3114,tb_MainDatabase[Link],0)),"")*J3114</f>
        <v>1290</v>
      </c>
      <c r="L3114" s="65">
        <v>100.0</v>
      </c>
      <c r="M3114" s="57">
        <f t="shared" si="2"/>
        <v>1190</v>
      </c>
      <c r="N3114" s="75">
        <f t="shared" si="10"/>
        <v>0</v>
      </c>
      <c r="O3114" s="77"/>
      <c r="P3114" s="107"/>
      <c r="Q3114" s="80"/>
      <c r="R3114" s="84">
        <f t="shared" si="9"/>
        <v>0</v>
      </c>
      <c r="S3114" s="84"/>
      <c r="T3114" s="84"/>
    </row>
    <row r="3115" ht="22.5" customHeight="1">
      <c r="A3115" s="115" t="s">
        <v>34</v>
      </c>
      <c r="B3115" s="44">
        <v>46233.0</v>
      </c>
      <c r="C3115" s="46" t="s">
        <v>1192</v>
      </c>
      <c r="D3115" s="48" t="s">
        <v>4181</v>
      </c>
      <c r="E3115" s="51">
        <v>2.02600000001542E14</v>
      </c>
      <c r="F3115" s="53" t="s">
        <v>3407</v>
      </c>
      <c r="G3115" s="57">
        <f t="array" ref="G3115">IF(F3115&lt;&gt;"",INDEX(tb_MainDatabase[Barcode],MATCH(F3115,tb_MainDatabase[Link],0)),"")</f>
        <v>8857128012114</v>
      </c>
      <c r="H3115" s="62" t="str">
        <f t="array" ref="H3115">IF(F3115&lt;&gt;"",INDEX(tb_MainDatabase[Grand],MATCH(F3115,tb_MainDatabase[Link],0)),"")</f>
        <v>EDP+</v>
      </c>
      <c r="I3115" s="62" t="str">
        <f t="array" ref="I3115">IF(F3115&lt;&gt;"",INDEX(tb_MainDatabase[Size],MATCH(F3115,tb_MainDatabase[Link],0)),"")</f>
        <v>10 ml.</v>
      </c>
      <c r="J3115" s="65">
        <v>1.0</v>
      </c>
      <c r="K3115" s="57">
        <f t="array" ref="K3115">IF(F3115&lt;&gt;"",INDEX(tb_MainDatabase[ราคา],MATCH(F3115,tb_MainDatabase[Link],0)),"")*J3115</f>
        <v>650</v>
      </c>
      <c r="L3115" s="65">
        <v>50.0</v>
      </c>
      <c r="M3115" s="57">
        <f t="shared" si="2"/>
        <v>600</v>
      </c>
      <c r="N3115" s="75">
        <f t="shared" si="10"/>
        <v>600</v>
      </c>
      <c r="O3115" s="77" t="s">
        <v>133</v>
      </c>
      <c r="P3115" s="78">
        <v>46233.0</v>
      </c>
      <c r="Q3115" s="80">
        <v>0.6868055555555556</v>
      </c>
      <c r="R3115" s="84" t="str">
        <f t="shared" si="9"/>
        <v>1785403706379161961</v>
      </c>
      <c r="S3115" s="84"/>
      <c r="T3115" s="48" t="s">
        <v>67</v>
      </c>
    </row>
    <row r="3116" ht="22.5" customHeight="1">
      <c r="A3116" s="115" t="s">
        <v>34</v>
      </c>
      <c r="B3116" s="44">
        <v>46233.0</v>
      </c>
      <c r="C3116" s="46" t="s">
        <v>1192</v>
      </c>
      <c r="D3116" s="48" t="s">
        <v>4182</v>
      </c>
      <c r="E3116" s="51">
        <v>2.02600000001543E14</v>
      </c>
      <c r="F3116" s="53" t="s">
        <v>136</v>
      </c>
      <c r="G3116" s="57">
        <f t="array" ref="G3116">IF(F3116&lt;&gt;"",INDEX(tb_MainDatabase[Barcode],MATCH(F3116,tb_MainDatabase[Link],0)),"")</f>
        <v>8857128011904</v>
      </c>
      <c r="H3116" s="62" t="str">
        <f t="array" ref="H3116">IF(F3116&lt;&gt;"",INDEX(tb_MainDatabase[Grand],MATCH(F3116,tb_MainDatabase[Link],0)),"")</f>
        <v>EDP</v>
      </c>
      <c r="I3116" s="62" t="str">
        <f t="array" ref="I3116">IF(F3116&lt;&gt;"",INDEX(tb_MainDatabase[Size],MATCH(F3116,tb_MainDatabase[Link],0)),"")</f>
        <v>30 ml.</v>
      </c>
      <c r="J3116" s="65">
        <v>1.0</v>
      </c>
      <c r="K3116" s="57">
        <f t="array" ref="K3116">IF(F3116&lt;&gt;"",INDEX(tb_MainDatabase[ราคา],MATCH(F3116,tb_MainDatabase[Link],0)),"")*J3116</f>
        <v>1290</v>
      </c>
      <c r="L3116" s="65">
        <v>190.0</v>
      </c>
      <c r="M3116" s="57">
        <f t="shared" si="2"/>
        <v>1100</v>
      </c>
      <c r="N3116" s="75">
        <f t="shared" si="10"/>
        <v>1100</v>
      </c>
      <c r="O3116" s="77" t="s">
        <v>133</v>
      </c>
      <c r="P3116" s="78">
        <v>46233.0</v>
      </c>
      <c r="Q3116" s="80">
        <v>0.7173611111111111</v>
      </c>
      <c r="R3116" s="84" t="str">
        <f t="shared" si="9"/>
        <v>1785406369424786983</v>
      </c>
      <c r="S3116" s="84"/>
      <c r="T3116" s="48" t="s">
        <v>67</v>
      </c>
    </row>
    <row r="3117" ht="22.5" customHeight="1">
      <c r="A3117" s="115" t="s">
        <v>34</v>
      </c>
      <c r="B3117" s="44">
        <v>46233.0</v>
      </c>
      <c r="C3117" s="46" t="s">
        <v>1192</v>
      </c>
      <c r="D3117" s="48" t="s">
        <v>4182</v>
      </c>
      <c r="E3117" s="51">
        <v>2.02600000001543E14</v>
      </c>
      <c r="F3117" s="53"/>
      <c r="G3117" s="57" t="str">
        <f t="array" ref="G3117">IF(F3117&lt;&gt;"",INDEX(tb_MainDatabase[Barcode],MATCH(F3117,tb_MainDatabase[Link],0)),"")</f>
        <v/>
      </c>
      <c r="H3117" s="62" t="str">
        <f t="array" ref="H3117">IF(F3117&lt;&gt;"",INDEX(tb_MainDatabase[Grand],MATCH(F3117,tb_MainDatabase[Link],0)),"")</f>
        <v/>
      </c>
      <c r="I3117" s="62" t="str">
        <f t="array" ref="I3117">IF(F3117&lt;&gt;"",INDEX(tb_MainDatabase[Size],MATCH(F3117,tb_MainDatabase[Link],0)),"")</f>
        <v/>
      </c>
      <c r="J3117" s="65"/>
      <c r="K3117" s="65">
        <v>0.0</v>
      </c>
      <c r="L3117" s="65"/>
      <c r="M3117" s="57">
        <f t="shared" si="2"/>
        <v>0</v>
      </c>
      <c r="N3117" s="370">
        <v>90.0</v>
      </c>
      <c r="O3117" s="77" t="s">
        <v>60</v>
      </c>
      <c r="P3117" s="78">
        <v>46233.0</v>
      </c>
      <c r="Q3117" s="80">
        <v>0.7173611111111111</v>
      </c>
      <c r="R3117" s="84">
        <f t="shared" si="9"/>
        <v>0</v>
      </c>
      <c r="S3117" s="84"/>
      <c r="T3117" s="84"/>
    </row>
    <row r="3118" ht="22.5" customHeight="1">
      <c r="A3118" s="115" t="s">
        <v>34</v>
      </c>
      <c r="B3118" s="44">
        <v>46233.0</v>
      </c>
      <c r="C3118" s="46" t="s">
        <v>1192</v>
      </c>
      <c r="D3118" s="48" t="s">
        <v>4183</v>
      </c>
      <c r="E3118" s="51">
        <v>2.02600000001544E14</v>
      </c>
      <c r="F3118" s="53" t="s">
        <v>180</v>
      </c>
      <c r="G3118" s="57">
        <f t="array" ref="G3118">IF(F3118&lt;&gt;"",INDEX(tb_MainDatabase[Barcode],MATCH(F3118,tb_MainDatabase[Link],0)),"")</f>
        <v>8857128012108</v>
      </c>
      <c r="H3118" s="62" t="str">
        <f t="array" ref="H3118">IF(F3118&lt;&gt;"",INDEX(tb_MainDatabase[Grand],MATCH(F3118,tb_MainDatabase[Link],0)),"")</f>
        <v>EDP+</v>
      </c>
      <c r="I3118" s="62" t="str">
        <f t="array" ref="I3118">IF(F3118&lt;&gt;"",INDEX(tb_MainDatabase[Size],MATCH(F3118,tb_MainDatabase[Link],0)),"")</f>
        <v>10 ml.</v>
      </c>
      <c r="J3118" s="65">
        <v>1.0</v>
      </c>
      <c r="K3118" s="57">
        <f t="array" ref="K3118">IF(F3118&lt;&gt;"",INDEX(tb_MainDatabase[ราคา],MATCH(F3118,tb_MainDatabase[Link],0)),"")*J3118</f>
        <v>650</v>
      </c>
      <c r="L3118" s="65">
        <v>50.0</v>
      </c>
      <c r="M3118" s="57">
        <f t="shared" si="2"/>
        <v>600</v>
      </c>
      <c r="N3118" s="75">
        <f t="shared" ref="N3118:N3123" si="11">SUMIF($D$3:D3219,R3118,$M$3:M3219)</f>
        <v>600</v>
      </c>
      <c r="O3118" s="77" t="s">
        <v>133</v>
      </c>
      <c r="P3118" s="78">
        <v>46233.0</v>
      </c>
      <c r="Q3118" s="255">
        <v>1715.0</v>
      </c>
      <c r="R3118" s="84" t="str">
        <f t="shared" si="9"/>
        <v>1785406494748317344</v>
      </c>
      <c r="S3118" s="84"/>
      <c r="T3118" s="48" t="s">
        <v>67</v>
      </c>
    </row>
    <row r="3119" ht="22.5" customHeight="1">
      <c r="A3119" s="115" t="s">
        <v>34</v>
      </c>
      <c r="B3119" s="44">
        <v>46233.0</v>
      </c>
      <c r="C3119" s="46" t="s">
        <v>1192</v>
      </c>
      <c r="D3119" s="48" t="s">
        <v>4184</v>
      </c>
      <c r="E3119" s="51">
        <v>2.02600000001545E14</v>
      </c>
      <c r="F3119" s="53" t="s">
        <v>4171</v>
      </c>
      <c r="G3119" s="57">
        <f t="array" ref="G3119">IF(F3119&lt;&gt;"",INDEX(tb_MainDatabase[Barcode],MATCH(F3119,tb_MainDatabase[Link],0)),"")</f>
        <v>8857128012011</v>
      </c>
      <c r="H3119" s="62" t="str">
        <f t="array" ref="H3119">IF(F3119&lt;&gt;"",INDEX(tb_MainDatabase[Grand],MATCH(F3119,tb_MainDatabase[Link],0)),"")</f>
        <v>EDP+</v>
      </c>
      <c r="I3119" s="62" t="str">
        <f t="array" ref="I3119">IF(F3119&lt;&gt;"",INDEX(tb_MainDatabase[Size],MATCH(F3119,tb_MainDatabase[Link],0)),"")</f>
        <v>30 ml.</v>
      </c>
      <c r="J3119" s="65">
        <v>1.0</v>
      </c>
      <c r="K3119" s="57">
        <f t="array" ref="K3119">IF(F3119&lt;&gt;"",INDEX(tb_MainDatabase[ราคา],MATCH(F3119,tb_MainDatabase[Link],0)),"")*J3119</f>
        <v>1890</v>
      </c>
      <c r="L3119" s="65">
        <v>100.0</v>
      </c>
      <c r="M3119" s="57">
        <f t="shared" si="2"/>
        <v>1790</v>
      </c>
      <c r="N3119" s="75">
        <f t="shared" si="11"/>
        <v>1790</v>
      </c>
      <c r="O3119" s="77" t="s">
        <v>370</v>
      </c>
      <c r="P3119" s="78">
        <v>46233.0</v>
      </c>
      <c r="Q3119" s="80">
        <v>0.7743055555555556</v>
      </c>
      <c r="R3119" s="84" t="str">
        <f t="shared" si="9"/>
        <v>1785411298000100139</v>
      </c>
      <c r="S3119" s="84"/>
      <c r="T3119" s="48" t="s">
        <v>67</v>
      </c>
    </row>
    <row r="3120" ht="22.5" customHeight="1">
      <c r="A3120" s="115" t="s">
        <v>34</v>
      </c>
      <c r="B3120" s="44">
        <v>46233.0</v>
      </c>
      <c r="C3120" s="46" t="s">
        <v>1192</v>
      </c>
      <c r="D3120" s="48" t="s">
        <v>4185</v>
      </c>
      <c r="E3120" s="51">
        <v>2.02600000001546E14</v>
      </c>
      <c r="F3120" s="53" t="s">
        <v>2910</v>
      </c>
      <c r="G3120" s="57">
        <f t="array" ref="G3120">IF(F3120&lt;&gt;"",INDEX(tb_MainDatabase[Barcode],MATCH(F3120,tb_MainDatabase[Link],0)),"")</f>
        <v>8857128011898</v>
      </c>
      <c r="H3120" s="62" t="str">
        <f t="array" ref="H3120">IF(F3120&lt;&gt;"",INDEX(tb_MainDatabase[Grand],MATCH(F3120,tb_MainDatabase[Link],0)),"")</f>
        <v>EDP</v>
      </c>
      <c r="I3120" s="62" t="str">
        <f t="array" ref="I3120">IF(F3120&lt;&gt;"",INDEX(tb_MainDatabase[Size],MATCH(F3120,tb_MainDatabase[Link],0)),"")</f>
        <v>30 ml.</v>
      </c>
      <c r="J3120" s="65">
        <v>1.0</v>
      </c>
      <c r="K3120" s="57">
        <f t="array" ref="K3120">IF(F3120&lt;&gt;"",INDEX(tb_MainDatabase[ราคา],MATCH(F3120,tb_MainDatabase[Link],0)),"")*J3120</f>
        <v>1290</v>
      </c>
      <c r="L3120" s="65">
        <v>100.0</v>
      </c>
      <c r="M3120" s="57">
        <f t="shared" si="2"/>
        <v>1190</v>
      </c>
      <c r="N3120" s="75">
        <f t="shared" si="11"/>
        <v>1190</v>
      </c>
      <c r="O3120" s="77" t="s">
        <v>133</v>
      </c>
      <c r="P3120" s="78">
        <v>46233.0</v>
      </c>
      <c r="Q3120" s="80">
        <v>0.8548611111111111</v>
      </c>
      <c r="R3120" s="84" t="str">
        <f t="shared" si="9"/>
        <v>1785418253850256759</v>
      </c>
      <c r="S3120" s="84"/>
      <c r="T3120" s="48" t="s">
        <v>61</v>
      </c>
    </row>
    <row r="3121" ht="22.5" customHeight="1">
      <c r="A3121" s="115" t="s">
        <v>34</v>
      </c>
      <c r="B3121" s="44">
        <v>46233.0</v>
      </c>
      <c r="C3121" s="46" t="s">
        <v>1192</v>
      </c>
      <c r="D3121" s="48" t="s">
        <v>4186</v>
      </c>
      <c r="E3121" s="51">
        <v>2.02600000001547E14</v>
      </c>
      <c r="F3121" s="53" t="s">
        <v>224</v>
      </c>
      <c r="G3121" s="57">
        <f t="array" ref="G3121">IF(F3121&lt;&gt;"",INDEX(tb_MainDatabase[Barcode],MATCH(F3121,tb_MainDatabase[Link],0)),"")</f>
        <v>8857128012053</v>
      </c>
      <c r="H3121" s="62" t="str">
        <f t="array" ref="H3121">IF(F3121&lt;&gt;"",INDEX(tb_MainDatabase[Grand],MATCH(F3121,tb_MainDatabase[Link],0)),"")</f>
        <v>EDP</v>
      </c>
      <c r="I3121" s="62" t="str">
        <f t="array" ref="I3121">IF(F3121&lt;&gt;"",INDEX(tb_MainDatabase[Size],MATCH(F3121,tb_MainDatabase[Link],0)),"")</f>
        <v>10 ml.</v>
      </c>
      <c r="J3121" s="65">
        <v>1.0</v>
      </c>
      <c r="K3121" s="57">
        <f t="array" ref="K3121">IF(F3121&lt;&gt;"",INDEX(tb_MainDatabase[ราคา],MATCH(F3121,tb_MainDatabase[Link],0)),"")*J3121</f>
        <v>450</v>
      </c>
      <c r="L3121" s="65">
        <v>50.0</v>
      </c>
      <c r="M3121" s="57">
        <f t="shared" si="2"/>
        <v>400</v>
      </c>
      <c r="N3121" s="75">
        <f t="shared" si="11"/>
        <v>800</v>
      </c>
      <c r="O3121" s="77" t="s">
        <v>370</v>
      </c>
      <c r="P3121" s="78">
        <v>46233.0</v>
      </c>
      <c r="Q3121" s="80">
        <v>0.85625</v>
      </c>
      <c r="R3121" s="84" t="str">
        <f t="shared" si="9"/>
        <v>1785418319136180606</v>
      </c>
      <c r="S3121" s="84"/>
      <c r="T3121" s="48" t="s">
        <v>67</v>
      </c>
    </row>
    <row r="3122" ht="22.5" customHeight="1">
      <c r="A3122" s="115" t="s">
        <v>34</v>
      </c>
      <c r="B3122" s="44">
        <v>46233.0</v>
      </c>
      <c r="C3122" s="46" t="s">
        <v>1192</v>
      </c>
      <c r="D3122" s="48" t="s">
        <v>4186</v>
      </c>
      <c r="E3122" s="51">
        <v>2.02600000001547E14</v>
      </c>
      <c r="F3122" s="53" t="s">
        <v>129</v>
      </c>
      <c r="G3122" s="57">
        <f t="array" ref="G3122">IF(F3122&lt;&gt;"",INDEX(tb_MainDatabase[Barcode],MATCH(F3122,tb_MainDatabase[Link],0)),"")</f>
        <v>8857128012034</v>
      </c>
      <c r="H3122" s="62" t="str">
        <f t="array" ref="H3122">IF(F3122&lt;&gt;"",INDEX(tb_MainDatabase[Grand],MATCH(F3122,tb_MainDatabase[Link],0)),"")</f>
        <v>EDP</v>
      </c>
      <c r="I3122" s="62" t="str">
        <f t="array" ref="I3122">IF(F3122&lt;&gt;"",INDEX(tb_MainDatabase[Size],MATCH(F3122,tb_MainDatabase[Link],0)),"")</f>
        <v>10 ml.</v>
      </c>
      <c r="J3122" s="65">
        <v>1.0</v>
      </c>
      <c r="K3122" s="57">
        <f t="array" ref="K3122">IF(F3122&lt;&gt;"",INDEX(tb_MainDatabase[ราคา],MATCH(F3122,tb_MainDatabase[Link],0)),"")*J3122</f>
        <v>450</v>
      </c>
      <c r="L3122" s="65">
        <v>50.0</v>
      </c>
      <c r="M3122" s="57">
        <f t="shared" si="2"/>
        <v>400</v>
      </c>
      <c r="N3122" s="75">
        <f t="shared" si="11"/>
        <v>0</v>
      </c>
      <c r="O3122" s="77"/>
      <c r="P3122" s="107"/>
      <c r="Q3122" s="80"/>
      <c r="R3122" s="84">
        <f t="shared" si="9"/>
        <v>0</v>
      </c>
      <c r="S3122" s="84"/>
      <c r="T3122" s="84"/>
    </row>
    <row r="3123" ht="22.5" customHeight="1">
      <c r="A3123" s="115" t="s">
        <v>34</v>
      </c>
      <c r="B3123" s="44">
        <v>46234.0</v>
      </c>
      <c r="C3123" s="46" t="s">
        <v>1192</v>
      </c>
      <c r="D3123" s="48" t="s">
        <v>4187</v>
      </c>
      <c r="E3123" s="51">
        <v>2.02600000001549E14</v>
      </c>
      <c r="F3123" s="53" t="s">
        <v>81</v>
      </c>
      <c r="G3123" s="57">
        <f t="array" ref="G3123">IF(F3123&lt;&gt;"",INDEX(tb_MainDatabase[Barcode],MATCH(F3123,tb_MainDatabase[Link],0)),"")</f>
        <v>8857128011119</v>
      </c>
      <c r="H3123" s="62" t="str">
        <f t="array" ref="H3123">IF(F3123&lt;&gt;"",INDEX(tb_MainDatabase[Grand],MATCH(F3123,tb_MainDatabase[Link],0)),"")</f>
        <v>EDP</v>
      </c>
      <c r="I3123" s="62" t="str">
        <f t="array" ref="I3123">IF(F3123&lt;&gt;"",INDEX(tb_MainDatabase[Size],MATCH(F3123,tb_MainDatabase[Link],0)),"")</f>
        <v>50 ml.</v>
      </c>
      <c r="J3123" s="65">
        <v>1.0</v>
      </c>
      <c r="K3123" s="57">
        <f t="array" ref="K3123">IF(F3123&lt;&gt;"",INDEX(tb_MainDatabase[ราคา],MATCH(F3123,tb_MainDatabase[Link],0)),"")*J3123</f>
        <v>1890</v>
      </c>
      <c r="L3123" s="65">
        <v>600.0</v>
      </c>
      <c r="M3123" s="57">
        <f t="shared" si="2"/>
        <v>1290</v>
      </c>
      <c r="N3123" s="75">
        <f t="shared" si="11"/>
        <v>1290</v>
      </c>
      <c r="O3123" s="77" t="s">
        <v>60</v>
      </c>
      <c r="P3123" s="78">
        <v>46234.0</v>
      </c>
      <c r="Q3123" s="80">
        <v>0.4798611111111111</v>
      </c>
      <c r="R3123" s="84" t="str">
        <f t="shared" si="9"/>
        <v>1785472260458444323</v>
      </c>
      <c r="S3123" s="84"/>
      <c r="T3123" s="48" t="s">
        <v>67</v>
      </c>
    </row>
    <row r="3124" ht="22.5" customHeight="1">
      <c r="A3124" s="115" t="s">
        <v>34</v>
      </c>
      <c r="B3124" s="44">
        <v>46234.0</v>
      </c>
      <c r="C3124" s="46" t="s">
        <v>1192</v>
      </c>
      <c r="D3124" s="48" t="s">
        <v>4187</v>
      </c>
      <c r="E3124" s="51">
        <v>2.02600000001549E14</v>
      </c>
      <c r="F3124" s="53"/>
      <c r="G3124" s="57" t="str">
        <f t="array" ref="G3124">IF(F3124&lt;&gt;"",INDEX(tb_MainDatabase[Barcode],MATCH(F3124,tb_MainDatabase[Link],0)),"")</f>
        <v/>
      </c>
      <c r="H3124" s="62" t="str">
        <f t="array" ref="H3124">IF(F3124&lt;&gt;"",INDEX(tb_MainDatabase[Grand],MATCH(F3124,tb_MainDatabase[Link],0)),"")</f>
        <v/>
      </c>
      <c r="I3124" s="62" t="str">
        <f t="array" ref="I3124">IF(F3124&lt;&gt;"",INDEX(tb_MainDatabase[Size],MATCH(F3124,tb_MainDatabase[Link],0)),"")</f>
        <v/>
      </c>
      <c r="J3124" s="65"/>
      <c r="K3124" s="57">
        <f t="array" ref="K3124">IF(F3124&lt;&gt;"",INDEX(tb_MainDatabase[ราคา],MATCH(F3124,tb_MainDatabase[Link],0)),"")*J3124</f>
        <v>0</v>
      </c>
      <c r="L3124" s="65"/>
      <c r="M3124" s="57">
        <f t="shared" si="2"/>
        <v>0</v>
      </c>
      <c r="N3124" s="370">
        <v>400.0</v>
      </c>
      <c r="O3124" s="77" t="s">
        <v>133</v>
      </c>
      <c r="P3124" s="78">
        <v>46234.0</v>
      </c>
      <c r="Q3124" s="80">
        <v>0.4798611111111111</v>
      </c>
      <c r="R3124" s="84">
        <f t="shared" si="9"/>
        <v>0</v>
      </c>
      <c r="S3124" s="84"/>
      <c r="T3124" s="48" t="s">
        <v>67</v>
      </c>
    </row>
    <row r="3125" ht="22.5" customHeight="1">
      <c r="A3125" s="115" t="s">
        <v>34</v>
      </c>
      <c r="B3125" s="44">
        <v>46234.0</v>
      </c>
      <c r="C3125" s="46" t="s">
        <v>1192</v>
      </c>
      <c r="D3125" s="48" t="s">
        <v>4188</v>
      </c>
      <c r="E3125" s="51">
        <v>2.0260000000155E14</v>
      </c>
      <c r="F3125" s="53" t="s">
        <v>165</v>
      </c>
      <c r="G3125" s="57">
        <f t="array" ref="G3125">IF(F3125&lt;&gt;"",INDEX(tb_MainDatabase[Barcode],MATCH(F3125,tb_MainDatabase[Link],0)),"")</f>
        <v>8857128012018</v>
      </c>
      <c r="H3125" s="62" t="str">
        <f t="array" ref="H3125">IF(F3125&lt;&gt;"",INDEX(tb_MainDatabase[Grand],MATCH(F3125,tb_MainDatabase[Link],0)),"")</f>
        <v>EDP</v>
      </c>
      <c r="I3125" s="62" t="str">
        <f t="array" ref="I3125">IF(F3125&lt;&gt;"",INDEX(tb_MainDatabase[Size],MATCH(F3125,tb_MainDatabase[Link],0)),"")</f>
        <v>50 ml.</v>
      </c>
      <c r="J3125" s="65">
        <v>1.0</v>
      </c>
      <c r="K3125" s="57">
        <f t="array" ref="K3125">IF(F3125&lt;&gt;"",INDEX(tb_MainDatabase[ราคา],MATCH(F3125,tb_MainDatabase[Link],0)),"")*J3125</f>
        <v>1890</v>
      </c>
      <c r="L3125" s="65">
        <v>200.0</v>
      </c>
      <c r="M3125" s="57">
        <f t="shared" si="2"/>
        <v>1690</v>
      </c>
      <c r="N3125" s="75">
        <f t="shared" ref="N3125:N3219" si="12">SUMIF($D$3:D3219,R3125,$M$3:M3219)</f>
        <v>1690</v>
      </c>
      <c r="O3125" s="77" t="s">
        <v>1040</v>
      </c>
      <c r="P3125" s="78">
        <v>46234.0</v>
      </c>
      <c r="Q3125" s="80">
        <v>0.5680555555555555</v>
      </c>
      <c r="R3125" s="84" t="str">
        <f t="shared" si="9"/>
        <v>1785479890637888759</v>
      </c>
      <c r="S3125" s="84"/>
      <c r="T3125" s="48" t="s">
        <v>67</v>
      </c>
    </row>
    <row r="3126" ht="22.5" customHeight="1">
      <c r="A3126" s="115" t="s">
        <v>34</v>
      </c>
      <c r="B3126" s="44">
        <v>46234.0</v>
      </c>
      <c r="C3126" s="46" t="s">
        <v>1192</v>
      </c>
      <c r="D3126" s="48" t="s">
        <v>4189</v>
      </c>
      <c r="E3126" s="51">
        <v>2.02600000001551E14</v>
      </c>
      <c r="F3126" s="53" t="s">
        <v>1092</v>
      </c>
      <c r="G3126" s="57">
        <f t="array" ref="G3126">IF(F3126&lt;&gt;"",INDEX(tb_MainDatabase[Barcode],MATCH(F3126,tb_MainDatabase[Link],0)),"")</f>
        <v>8857128012077</v>
      </c>
      <c r="H3126" s="62" t="str">
        <f t="array" ref="H3126">IF(F3126&lt;&gt;"",INDEX(tb_MainDatabase[Grand],MATCH(F3126,tb_MainDatabase[Link],0)),"")</f>
        <v>EDP</v>
      </c>
      <c r="I3126" s="62" t="str">
        <f t="array" ref="I3126">IF(F3126&lt;&gt;"",INDEX(tb_MainDatabase[Size],MATCH(F3126,tb_MainDatabase[Link],0)),"")</f>
        <v>10 ml.</v>
      </c>
      <c r="J3126" s="65">
        <v>1.0</v>
      </c>
      <c r="K3126" s="57">
        <f t="array" ref="K3126">IF(F3126&lt;&gt;"",INDEX(tb_MainDatabase[ราคา],MATCH(F3126,tb_MainDatabase[Link],0)),"")*J3126</f>
        <v>450</v>
      </c>
      <c r="L3126" s="65">
        <v>50.0</v>
      </c>
      <c r="M3126" s="57">
        <f t="shared" si="2"/>
        <v>400</v>
      </c>
      <c r="N3126" s="75">
        <f t="shared" si="12"/>
        <v>400</v>
      </c>
      <c r="O3126" s="77" t="s">
        <v>1040</v>
      </c>
      <c r="P3126" s="78">
        <v>46234.0</v>
      </c>
      <c r="Q3126" s="80">
        <v>0.5979166666666667</v>
      </c>
      <c r="R3126" s="84" t="str">
        <f t="shared" si="9"/>
        <v>1785482398675308116</v>
      </c>
      <c r="S3126" s="84"/>
      <c r="T3126" s="48" t="s">
        <v>67</v>
      </c>
    </row>
    <row r="3127" ht="22.5" customHeight="1">
      <c r="A3127" s="115" t="s">
        <v>34</v>
      </c>
      <c r="B3127" s="44">
        <v>46234.0</v>
      </c>
      <c r="C3127" s="46" t="s">
        <v>1192</v>
      </c>
      <c r="D3127" s="48" t="s">
        <v>4190</v>
      </c>
      <c r="E3127" s="51">
        <v>2.02600000001552E14</v>
      </c>
      <c r="F3127" s="53" t="s">
        <v>3512</v>
      </c>
      <c r="G3127" s="57">
        <f t="array" ref="G3127">IF(F3127&lt;&gt;"",INDEX(tb_MainDatabase[Barcode],MATCH(F3127,tb_MainDatabase[Link],0)),"")</f>
        <v>8857128012004</v>
      </c>
      <c r="H3127" s="62" t="str">
        <f t="array" ref="H3127">IF(F3127&lt;&gt;"",INDEX(tb_MainDatabase[Grand],MATCH(F3127,tb_MainDatabase[Link],0)),"")</f>
        <v>EDP+</v>
      </c>
      <c r="I3127" s="62" t="str">
        <f t="array" ref="I3127">IF(F3127&lt;&gt;"",INDEX(tb_MainDatabase[Size],MATCH(F3127,tb_MainDatabase[Link],0)),"")</f>
        <v>30 ml.</v>
      </c>
      <c r="J3127" s="65">
        <v>1.0</v>
      </c>
      <c r="K3127" s="57">
        <f t="array" ref="K3127">IF(F3127&lt;&gt;"",INDEX(tb_MainDatabase[ราคา],MATCH(F3127,tb_MainDatabase[Link],0)),"")*J3127</f>
        <v>1890</v>
      </c>
      <c r="L3127" s="65">
        <v>100.0</v>
      </c>
      <c r="M3127" s="57">
        <f t="shared" si="2"/>
        <v>1790</v>
      </c>
      <c r="N3127" s="75">
        <f t="shared" si="12"/>
        <v>3580</v>
      </c>
      <c r="O3127" s="77" t="s">
        <v>370</v>
      </c>
      <c r="P3127" s="78">
        <v>46234.0</v>
      </c>
      <c r="Q3127" s="80">
        <v>0.6069444444444444</v>
      </c>
      <c r="R3127" s="84" t="str">
        <f t="shared" si="9"/>
        <v>1785483157133118811</v>
      </c>
      <c r="S3127" s="84"/>
      <c r="T3127" s="48" t="s">
        <v>67</v>
      </c>
    </row>
    <row r="3128" ht="22.5" customHeight="1">
      <c r="A3128" s="115" t="s">
        <v>34</v>
      </c>
      <c r="B3128" s="44">
        <v>46234.0</v>
      </c>
      <c r="C3128" s="46" t="s">
        <v>1192</v>
      </c>
      <c r="D3128" s="48" t="s">
        <v>4190</v>
      </c>
      <c r="E3128" s="51">
        <v>2.02600000001552E14</v>
      </c>
      <c r="F3128" s="53" t="s">
        <v>2910</v>
      </c>
      <c r="G3128" s="57">
        <f t="array" ref="G3128">IF(F3128&lt;&gt;"",INDEX(tb_MainDatabase[Barcode],MATCH(F3128,tb_MainDatabase[Link],0)),"")</f>
        <v>8857128011898</v>
      </c>
      <c r="H3128" s="62" t="str">
        <f t="array" ref="H3128">IF(F3128&lt;&gt;"",INDEX(tb_MainDatabase[Grand],MATCH(F3128,tb_MainDatabase[Link],0)),"")</f>
        <v>EDP</v>
      </c>
      <c r="I3128" s="62" t="str">
        <f t="array" ref="I3128">IF(F3128&lt;&gt;"",INDEX(tb_MainDatabase[Size],MATCH(F3128,tb_MainDatabase[Link],0)),"")</f>
        <v>30 ml.</v>
      </c>
      <c r="J3128" s="65">
        <v>1.0</v>
      </c>
      <c r="K3128" s="57">
        <f t="array" ref="K3128">IF(F3128&lt;&gt;"",INDEX(tb_MainDatabase[ราคา],MATCH(F3128,tb_MainDatabase[Link],0)),"")*J3128</f>
        <v>1290</v>
      </c>
      <c r="L3128" s="65">
        <v>100.0</v>
      </c>
      <c r="M3128" s="57">
        <f t="shared" si="2"/>
        <v>1190</v>
      </c>
      <c r="N3128" s="75">
        <f t="shared" si="12"/>
        <v>0</v>
      </c>
      <c r="O3128" s="77"/>
      <c r="P3128" s="107"/>
      <c r="Q3128" s="80"/>
      <c r="R3128" s="84">
        <f t="shared" si="9"/>
        <v>0</v>
      </c>
      <c r="S3128" s="84"/>
      <c r="T3128" s="84"/>
    </row>
    <row r="3129" ht="22.5" customHeight="1">
      <c r="A3129" s="115" t="s">
        <v>34</v>
      </c>
      <c r="B3129" s="44">
        <v>46234.0</v>
      </c>
      <c r="C3129" s="46" t="s">
        <v>1192</v>
      </c>
      <c r="D3129" s="48" t="s">
        <v>4190</v>
      </c>
      <c r="E3129" s="51">
        <v>2.02600000001552E14</v>
      </c>
      <c r="F3129" s="53" t="s">
        <v>3407</v>
      </c>
      <c r="G3129" s="57">
        <f t="array" ref="G3129">IF(F3129&lt;&gt;"",INDEX(tb_MainDatabase[Barcode],MATCH(F3129,tb_MainDatabase[Link],0)),"")</f>
        <v>8857128012114</v>
      </c>
      <c r="H3129" s="62" t="str">
        <f t="array" ref="H3129">IF(F3129&lt;&gt;"",INDEX(tb_MainDatabase[Grand],MATCH(F3129,tb_MainDatabase[Link],0)),"")</f>
        <v>EDP+</v>
      </c>
      <c r="I3129" s="62" t="str">
        <f t="array" ref="I3129">IF(F3129&lt;&gt;"",INDEX(tb_MainDatabase[Size],MATCH(F3129,tb_MainDatabase[Link],0)),"")</f>
        <v>10 ml.</v>
      </c>
      <c r="J3129" s="65">
        <v>1.0</v>
      </c>
      <c r="K3129" s="57">
        <f t="array" ref="K3129">IF(F3129&lt;&gt;"",INDEX(tb_MainDatabase[ราคา],MATCH(F3129,tb_MainDatabase[Link],0)),"")*J3129</f>
        <v>650</v>
      </c>
      <c r="L3129" s="65">
        <v>50.0</v>
      </c>
      <c r="M3129" s="57">
        <f t="shared" si="2"/>
        <v>600</v>
      </c>
      <c r="N3129" s="75">
        <f t="shared" si="12"/>
        <v>0</v>
      </c>
      <c r="O3129" s="77"/>
      <c r="P3129" s="107"/>
      <c r="Q3129" s="80"/>
      <c r="R3129" s="84">
        <f t="shared" si="9"/>
        <v>0</v>
      </c>
      <c r="S3129" s="84"/>
      <c r="T3129" s="84"/>
    </row>
    <row r="3130" ht="22.5" customHeight="1">
      <c r="A3130" s="115" t="s">
        <v>34</v>
      </c>
      <c r="B3130" s="44">
        <v>46234.0</v>
      </c>
      <c r="C3130" s="46" t="s">
        <v>1192</v>
      </c>
      <c r="D3130" s="48" t="s">
        <v>4191</v>
      </c>
      <c r="E3130" s="51">
        <v>2.02600000001553E14</v>
      </c>
      <c r="F3130" s="53" t="s">
        <v>3382</v>
      </c>
      <c r="G3130" s="57">
        <f t="array" ref="G3130">IF(F3130&lt;&gt;"",INDEX(tb_MainDatabase[Barcode],MATCH(F3130,tb_MainDatabase[Link],0)),"")</f>
        <v>8857128012013</v>
      </c>
      <c r="H3130" s="62" t="str">
        <f t="array" ref="H3130">IF(F3130&lt;&gt;"",INDEX(tb_MainDatabase[Grand],MATCH(F3130,tb_MainDatabase[Link],0)),"")</f>
        <v>PARFUM</v>
      </c>
      <c r="I3130" s="62" t="str">
        <f t="array" ref="I3130">IF(F3130&lt;&gt;"",INDEX(tb_MainDatabase[Size],MATCH(F3130,tb_MainDatabase[Link],0)),"")</f>
        <v>30 ml.</v>
      </c>
      <c r="J3130" s="65">
        <v>1.0</v>
      </c>
      <c r="K3130" s="57">
        <f t="array" ref="K3130">IF(F3130&lt;&gt;"",INDEX(tb_MainDatabase[ราคา],MATCH(F3130,tb_MainDatabase[Link],0)),"")*J3130</f>
        <v>2190</v>
      </c>
      <c r="L3130" s="65">
        <v>200.0</v>
      </c>
      <c r="M3130" s="57">
        <f t="shared" si="2"/>
        <v>1990</v>
      </c>
      <c r="N3130" s="75">
        <f t="shared" si="12"/>
        <v>6370</v>
      </c>
      <c r="O3130" s="77" t="s">
        <v>370</v>
      </c>
      <c r="P3130" s="78">
        <v>46234.0</v>
      </c>
      <c r="Q3130" s="80">
        <v>0.7069444444444445</v>
      </c>
      <c r="R3130" s="84" t="str">
        <f t="shared" si="9"/>
        <v>1785491814366389305</v>
      </c>
      <c r="S3130" s="84"/>
      <c r="T3130" s="48" t="s">
        <v>67</v>
      </c>
    </row>
    <row r="3131" ht="22.5" customHeight="1">
      <c r="A3131" s="115" t="s">
        <v>34</v>
      </c>
      <c r="B3131" s="44">
        <v>46234.0</v>
      </c>
      <c r="C3131" s="46" t="s">
        <v>1192</v>
      </c>
      <c r="D3131" s="48" t="s">
        <v>4191</v>
      </c>
      <c r="E3131" s="51">
        <v>2.02600000001553E14</v>
      </c>
      <c r="F3131" s="53" t="s">
        <v>172</v>
      </c>
      <c r="G3131" s="57">
        <f t="array" ref="G3131">IF(F3131&lt;&gt;"",INDEX(tb_MainDatabase[Barcode],MATCH(F3131,tb_MainDatabase[Link],0)),"")</f>
        <v>8857128012005</v>
      </c>
      <c r="H3131" s="62" t="str">
        <f t="array" ref="H3131">IF(F3131&lt;&gt;"",INDEX(tb_MainDatabase[Grand],MATCH(F3131,tb_MainDatabase[Link],0)),"")</f>
        <v>EDP+</v>
      </c>
      <c r="I3131" s="62" t="str">
        <f t="array" ref="I3131">IF(F3131&lt;&gt;"",INDEX(tb_MainDatabase[Size],MATCH(F3131,tb_MainDatabase[Link],0)),"")</f>
        <v>30 ml.</v>
      </c>
      <c r="J3131" s="65">
        <v>1.0</v>
      </c>
      <c r="K3131" s="57">
        <f t="array" ref="K3131">IF(F3131&lt;&gt;"",INDEX(tb_MainDatabase[ราคา],MATCH(F3131,tb_MainDatabase[Link],0)),"")*J3131</f>
        <v>1890</v>
      </c>
      <c r="L3131" s="65">
        <v>100.0</v>
      </c>
      <c r="M3131" s="57">
        <f t="shared" si="2"/>
        <v>1790</v>
      </c>
      <c r="N3131" s="75">
        <f t="shared" si="12"/>
        <v>0</v>
      </c>
      <c r="O3131" s="77"/>
      <c r="P3131" s="107"/>
      <c r="Q3131" s="80"/>
      <c r="R3131" s="84">
        <f t="shared" si="9"/>
        <v>0</v>
      </c>
      <c r="S3131" s="84"/>
      <c r="T3131" s="84"/>
    </row>
    <row r="3132" ht="22.5" customHeight="1">
      <c r="A3132" s="115" t="s">
        <v>34</v>
      </c>
      <c r="B3132" s="44">
        <v>46234.0</v>
      </c>
      <c r="C3132" s="46" t="s">
        <v>1192</v>
      </c>
      <c r="D3132" s="48" t="s">
        <v>4191</v>
      </c>
      <c r="E3132" s="51">
        <v>2.02600000001553E14</v>
      </c>
      <c r="F3132" s="53" t="s">
        <v>3685</v>
      </c>
      <c r="G3132" s="57">
        <f t="array" ref="G3132">IF(F3132&lt;&gt;"",INDEX(tb_MainDatabase[Barcode],MATCH(F3132,tb_MainDatabase[Link],0)),"")</f>
        <v>8857128012050</v>
      </c>
      <c r="H3132" s="62" t="str">
        <f t="array" ref="H3132">IF(F3132&lt;&gt;"",INDEX(tb_MainDatabase[Grand],MATCH(F3132,tb_MainDatabase[Link],0)),"")</f>
        <v>EDP</v>
      </c>
      <c r="I3132" s="62" t="str">
        <f t="array" ref="I3132">IF(F3132&lt;&gt;"",INDEX(tb_MainDatabase[Size],MATCH(F3132,tb_MainDatabase[Link],0)),"")</f>
        <v>30 ml.</v>
      </c>
      <c r="J3132" s="65">
        <v>1.0</v>
      </c>
      <c r="K3132" s="57">
        <f t="array" ref="K3132">IF(F3132&lt;&gt;"",INDEX(tb_MainDatabase[ราคา],MATCH(F3132,tb_MainDatabase[Link],0)),"")*J3132</f>
        <v>1290</v>
      </c>
      <c r="L3132" s="65">
        <v>100.0</v>
      </c>
      <c r="M3132" s="57">
        <f t="shared" si="2"/>
        <v>1190</v>
      </c>
      <c r="N3132" s="75">
        <f t="shared" si="12"/>
        <v>0</v>
      </c>
      <c r="O3132" s="77"/>
      <c r="P3132" s="107"/>
      <c r="Q3132" s="80"/>
      <c r="R3132" s="84">
        <f t="shared" si="9"/>
        <v>0</v>
      </c>
      <c r="S3132" s="84"/>
      <c r="T3132" s="84"/>
    </row>
    <row r="3133" ht="22.5" customHeight="1">
      <c r="A3133" s="115" t="s">
        <v>34</v>
      </c>
      <c r="B3133" s="44">
        <v>46234.0</v>
      </c>
      <c r="C3133" s="46" t="s">
        <v>1192</v>
      </c>
      <c r="D3133" s="48" t="s">
        <v>4191</v>
      </c>
      <c r="E3133" s="51">
        <v>2.02600000001553E14</v>
      </c>
      <c r="F3133" s="53" t="s">
        <v>400</v>
      </c>
      <c r="G3133" s="57">
        <f t="array" ref="G3133">IF(F3133&lt;&gt;"",INDEX(tb_MainDatabase[Barcode],MATCH(F3133,tb_MainDatabase[Link],0)),"")</f>
        <v>8857128012122</v>
      </c>
      <c r="H3133" s="62" t="str">
        <f t="array" ref="H3133">IF(F3133&lt;&gt;"",INDEX(tb_MainDatabase[Grand],MATCH(F3133,tb_MainDatabase[Link],0)),"")</f>
        <v>EDP+</v>
      </c>
      <c r="I3133" s="62" t="str">
        <f t="array" ref="I3133">IF(F3133&lt;&gt;"",INDEX(tb_MainDatabase[Size],MATCH(F3133,tb_MainDatabase[Link],0)),"")</f>
        <v>10 ml.</v>
      </c>
      <c r="J3133" s="65">
        <v>1.0</v>
      </c>
      <c r="K3133" s="57">
        <f t="array" ref="K3133">IF(F3133&lt;&gt;"",INDEX(tb_MainDatabase[ราคา],MATCH(F3133,tb_MainDatabase[Link],0)),"")*J3133</f>
        <v>650</v>
      </c>
      <c r="L3133" s="65">
        <v>50.0</v>
      </c>
      <c r="M3133" s="57">
        <f t="shared" si="2"/>
        <v>600</v>
      </c>
      <c r="N3133" s="75">
        <f t="shared" si="12"/>
        <v>0</v>
      </c>
      <c r="O3133" s="77"/>
      <c r="P3133" s="107"/>
      <c r="Q3133" s="80"/>
      <c r="R3133" s="84">
        <f t="shared" si="9"/>
        <v>0</v>
      </c>
      <c r="S3133" s="84"/>
      <c r="T3133" s="84"/>
    </row>
    <row r="3134" ht="22.5" customHeight="1">
      <c r="A3134" s="115" t="s">
        <v>34</v>
      </c>
      <c r="B3134" s="44">
        <v>46234.0</v>
      </c>
      <c r="C3134" s="46" t="s">
        <v>1192</v>
      </c>
      <c r="D3134" s="48" t="s">
        <v>4191</v>
      </c>
      <c r="E3134" s="51">
        <v>2.02600000001553E14</v>
      </c>
      <c r="F3134" s="53" t="s">
        <v>170</v>
      </c>
      <c r="G3134" s="57">
        <f t="array" ref="G3134">IF(F3134&lt;&gt;"",INDEX(tb_MainDatabase[Barcode],MATCH(F3134,tb_MainDatabase[Link],0)),"")</f>
        <v>8857128012103</v>
      </c>
      <c r="H3134" s="62" t="str">
        <f t="array" ref="H3134">IF(F3134&lt;&gt;"",INDEX(tb_MainDatabase[Grand],MATCH(F3134,tb_MainDatabase[Link],0)),"")</f>
        <v>PARFUM</v>
      </c>
      <c r="I3134" s="62" t="str">
        <f t="array" ref="I3134">IF(F3134&lt;&gt;"",INDEX(tb_MainDatabase[Size],MATCH(F3134,tb_MainDatabase[Link],0)),"")</f>
        <v>10 ml.</v>
      </c>
      <c r="J3134" s="65">
        <v>1.0</v>
      </c>
      <c r="K3134" s="57">
        <f t="array" ref="K3134">IF(F3134&lt;&gt;"",INDEX(tb_MainDatabase[ราคา],MATCH(F3134,tb_MainDatabase[Link],0)),"")*J3134</f>
        <v>850</v>
      </c>
      <c r="L3134" s="65">
        <v>50.0</v>
      </c>
      <c r="M3134" s="57">
        <f t="shared" si="2"/>
        <v>800</v>
      </c>
      <c r="N3134" s="75">
        <f t="shared" si="12"/>
        <v>0</v>
      </c>
      <c r="O3134" s="77"/>
      <c r="P3134" s="107"/>
      <c r="Q3134" s="80"/>
      <c r="R3134" s="84">
        <f t="shared" si="9"/>
        <v>0</v>
      </c>
      <c r="S3134" s="84"/>
      <c r="T3134" s="84"/>
    </row>
    <row r="3135" ht="22.5" customHeight="1">
      <c r="A3135" s="115" t="s">
        <v>34</v>
      </c>
      <c r="B3135" s="44">
        <v>46234.0</v>
      </c>
      <c r="C3135" s="46" t="s">
        <v>1192</v>
      </c>
      <c r="D3135" s="48" t="s">
        <v>4191</v>
      </c>
      <c r="E3135" s="51">
        <v>2.02600000001553E14</v>
      </c>
      <c r="F3135" s="53" t="s">
        <v>1510</v>
      </c>
      <c r="G3135" s="57">
        <f t="array" ref="G3135">IF(F3135&lt;&gt;"",INDEX(tb_MainDatabase[Barcode],MATCH(F3135,tb_MainDatabase[Link],0)),"")</f>
        <v>8857128012063</v>
      </c>
      <c r="H3135" s="62" t="str">
        <f t="array" ref="H3135">IF(F3135&lt;&gt;"",INDEX(tb_MainDatabase[Grand],MATCH(F3135,tb_MainDatabase[Link],0)),"")</f>
        <v>EDP</v>
      </c>
      <c r="I3135" s="62" t="str">
        <f t="array" ref="I3135">IF(F3135&lt;&gt;"",INDEX(tb_MainDatabase[Size],MATCH(F3135,tb_MainDatabase[Link],0)),"")</f>
        <v>4 ml.</v>
      </c>
      <c r="J3135" s="65">
        <v>1.0</v>
      </c>
      <c r="K3135" s="57">
        <f t="array" ref="K3135">IF(F3135&lt;&gt;"",INDEX(tb_MainDatabase[ราคา],MATCH(F3135,tb_MainDatabase[Link],0)),"")*J3135</f>
        <v>179</v>
      </c>
      <c r="L3135" s="65">
        <v>179.0</v>
      </c>
      <c r="M3135" s="57">
        <f t="shared" si="2"/>
        <v>0</v>
      </c>
      <c r="N3135" s="75">
        <f t="shared" si="12"/>
        <v>0</v>
      </c>
      <c r="O3135" s="77"/>
      <c r="P3135" s="107"/>
      <c r="Q3135" s="80"/>
      <c r="R3135" s="84">
        <f t="shared" si="9"/>
        <v>0</v>
      </c>
      <c r="S3135" s="84"/>
      <c r="T3135" s="84"/>
    </row>
    <row r="3136" ht="22.5" customHeight="1">
      <c r="A3136" s="115" t="s">
        <v>34</v>
      </c>
      <c r="B3136" s="44">
        <v>46234.0</v>
      </c>
      <c r="C3136" s="46" t="s">
        <v>1192</v>
      </c>
      <c r="D3136" s="48" t="s">
        <v>4191</v>
      </c>
      <c r="E3136" s="51">
        <v>2.02600000001553E14</v>
      </c>
      <c r="F3136" s="53" t="s">
        <v>152</v>
      </c>
      <c r="G3136" s="57">
        <f t="array" ref="G3136">IF(F3136&lt;&gt;"",INDEX(tb_MainDatabase[Barcode],MATCH(F3136,tb_MainDatabase[Link],0)),"")</f>
        <v>8857128012036</v>
      </c>
      <c r="H3136" s="62" t="str">
        <f t="array" ref="H3136">IF(F3136&lt;&gt;"",INDEX(tb_MainDatabase[Grand],MATCH(F3136,tb_MainDatabase[Link],0)),"")</f>
        <v>EDP</v>
      </c>
      <c r="I3136" s="62" t="str">
        <f t="array" ref="I3136">IF(F3136&lt;&gt;"",INDEX(tb_MainDatabase[Size],MATCH(F3136,tb_MainDatabase[Link],0)),"")</f>
        <v>4 ml.</v>
      </c>
      <c r="J3136" s="65">
        <v>1.0</v>
      </c>
      <c r="K3136" s="57">
        <f t="array" ref="K3136">IF(F3136&lt;&gt;"",INDEX(tb_MainDatabase[ราคา],MATCH(F3136,tb_MainDatabase[Link],0)),"")*J3136</f>
        <v>179</v>
      </c>
      <c r="L3136" s="65">
        <v>179.0</v>
      </c>
      <c r="M3136" s="57">
        <f t="shared" si="2"/>
        <v>0</v>
      </c>
      <c r="N3136" s="75">
        <f t="shared" si="12"/>
        <v>0</v>
      </c>
      <c r="O3136" s="77"/>
      <c r="P3136" s="107"/>
      <c r="Q3136" s="80"/>
      <c r="R3136" s="84">
        <f t="shared" si="9"/>
        <v>0</v>
      </c>
      <c r="S3136" s="84"/>
      <c r="T3136" s="84"/>
    </row>
    <row r="3137" ht="22.5" customHeight="1">
      <c r="A3137" s="115" t="s">
        <v>34</v>
      </c>
      <c r="B3137" s="44">
        <v>46234.0</v>
      </c>
      <c r="C3137" s="46" t="s">
        <v>1192</v>
      </c>
      <c r="D3137" s="48" t="s">
        <v>4192</v>
      </c>
      <c r="E3137" s="51">
        <v>2.02600000001554E14</v>
      </c>
      <c r="F3137" s="53" t="s">
        <v>94</v>
      </c>
      <c r="G3137" s="57">
        <f t="array" ref="G3137">IF(F3137&lt;&gt;"",INDEX(tb_MainDatabase[Barcode],MATCH(F3137,tb_MainDatabase[Link],0)),"")</f>
        <v>8857128012039</v>
      </c>
      <c r="H3137" s="62" t="str">
        <f t="array" ref="H3137">IF(F3137&lt;&gt;"",INDEX(tb_MainDatabase[Grand],MATCH(F3137,tb_MainDatabase[Link],0)),"")</f>
        <v>EDP</v>
      </c>
      <c r="I3137" s="62" t="str">
        <f t="array" ref="I3137">IF(F3137&lt;&gt;"",INDEX(tb_MainDatabase[Size],MATCH(F3137,tb_MainDatabase[Link],0)),"")</f>
        <v>10 ml.</v>
      </c>
      <c r="J3137" s="65">
        <v>1.0</v>
      </c>
      <c r="K3137" s="57">
        <f t="array" ref="K3137">IF(F3137&lt;&gt;"",INDEX(tb_MainDatabase[ราคา],MATCH(F3137,tb_MainDatabase[Link],0)),"")*J3137</f>
        <v>450</v>
      </c>
      <c r="L3137" s="65">
        <v>100.0</v>
      </c>
      <c r="M3137" s="57">
        <f t="shared" si="2"/>
        <v>350</v>
      </c>
      <c r="N3137" s="75">
        <f t="shared" si="12"/>
        <v>350</v>
      </c>
      <c r="O3137" s="77" t="s">
        <v>133</v>
      </c>
      <c r="P3137" s="78">
        <v>46234.0</v>
      </c>
      <c r="Q3137" s="80">
        <v>0.7805555555555556</v>
      </c>
      <c r="R3137" s="84" t="str">
        <f t="shared" si="9"/>
        <v>1785498223103422637</v>
      </c>
      <c r="S3137" s="84"/>
      <c r="T3137" s="48" t="s">
        <v>61</v>
      </c>
    </row>
    <row r="3138" ht="22.5" customHeight="1">
      <c r="A3138" s="115" t="s">
        <v>34</v>
      </c>
      <c r="B3138" s="44">
        <v>46234.0</v>
      </c>
      <c r="C3138" s="46" t="s">
        <v>1192</v>
      </c>
      <c r="D3138" s="48" t="s">
        <v>4193</v>
      </c>
      <c r="E3138" s="51">
        <v>2.02600000001555E14</v>
      </c>
      <c r="F3138" s="53" t="s">
        <v>372</v>
      </c>
      <c r="G3138" s="57">
        <f t="array" ref="G3138">IF(F3138&lt;&gt;"",INDEX(tb_MainDatabase[Barcode],MATCH(F3138,tb_MainDatabase[Link],0)),"")</f>
        <v>8857128012032</v>
      </c>
      <c r="H3138" s="62" t="str">
        <f t="array" ref="H3138">IF(F3138&lt;&gt;"",INDEX(tb_MainDatabase[Grand],MATCH(F3138,tb_MainDatabase[Link],0)),"")</f>
        <v>EDP</v>
      </c>
      <c r="I3138" s="62" t="str">
        <f t="array" ref="I3138">IF(F3138&lt;&gt;"",INDEX(tb_MainDatabase[Size],MATCH(F3138,tb_MainDatabase[Link],0)),"")</f>
        <v>10 ml.</v>
      </c>
      <c r="J3138" s="65">
        <v>1.0</v>
      </c>
      <c r="K3138" s="57">
        <f t="array" ref="K3138">IF(F3138&lt;&gt;"",INDEX(tb_MainDatabase[ราคา],MATCH(F3138,tb_MainDatabase[Link],0)),"")*J3138</f>
        <v>450</v>
      </c>
      <c r="L3138" s="65">
        <v>50.0</v>
      </c>
      <c r="M3138" s="57">
        <f t="shared" si="2"/>
        <v>400</v>
      </c>
      <c r="N3138" s="75">
        <f t="shared" si="12"/>
        <v>400</v>
      </c>
      <c r="O3138" s="77" t="s">
        <v>133</v>
      </c>
      <c r="P3138" s="78">
        <v>46234.0</v>
      </c>
      <c r="Q3138" s="80">
        <v>0.79375</v>
      </c>
      <c r="R3138" s="84" t="str">
        <f t="shared" si="9"/>
        <v>1785499411484157188</v>
      </c>
      <c r="S3138" s="84"/>
      <c r="T3138" s="48" t="s">
        <v>67</v>
      </c>
    </row>
    <row r="3139" ht="22.5" customHeight="1">
      <c r="A3139" s="41" t="s">
        <v>1411</v>
      </c>
      <c r="B3139" s="44">
        <v>46235.0</v>
      </c>
      <c r="C3139" s="46" t="s">
        <v>1667</v>
      </c>
      <c r="D3139" s="48" t="s">
        <v>4194</v>
      </c>
      <c r="E3139" s="51">
        <v>2.02600000001556E14</v>
      </c>
      <c r="F3139" s="53" t="s">
        <v>45</v>
      </c>
      <c r="G3139" s="57">
        <f t="array" ref="G3139">IF(F3139&lt;&gt;"",INDEX(tb_MainDatabase[Barcode],MATCH(F3139,tb_MainDatabase[Link],0)),"")</f>
        <v>8857128011850</v>
      </c>
      <c r="H3139" s="62" t="str">
        <f t="array" ref="H3139">IF(F3139&lt;&gt;"",INDEX(tb_MainDatabase[Grand],MATCH(F3139,tb_MainDatabase[Link],0)),"")</f>
        <v>EDP</v>
      </c>
      <c r="I3139" s="62" t="str">
        <f t="array" ref="I3139">IF(F3139&lt;&gt;"",INDEX(tb_MainDatabase[Size],MATCH(F3139,tb_MainDatabase[Link],0)),"")</f>
        <v>30 ml.</v>
      </c>
      <c r="J3139" s="65">
        <v>1.0</v>
      </c>
      <c r="K3139" s="57">
        <f t="array" ref="K3139">IF(F3139&lt;&gt;"",INDEX(tb_MainDatabase[ราคา],MATCH(F3139,tb_MainDatabase[Link],0)),"")*J3139</f>
        <v>1290</v>
      </c>
      <c r="L3139" s="65">
        <v>100.0</v>
      </c>
      <c r="M3139" s="57">
        <f t="shared" si="2"/>
        <v>1190</v>
      </c>
      <c r="N3139" s="75">
        <f t="shared" si="12"/>
        <v>2380</v>
      </c>
      <c r="O3139" s="77" t="s">
        <v>370</v>
      </c>
      <c r="P3139" s="78">
        <v>46204.0</v>
      </c>
      <c r="Q3139" s="80">
        <v>0.55</v>
      </c>
      <c r="R3139" s="84" t="str">
        <f t="shared" si="9"/>
        <v>1785563024843908930</v>
      </c>
      <c r="S3139" s="84"/>
      <c r="T3139" s="48" t="s">
        <v>67</v>
      </c>
    </row>
    <row r="3140" ht="22.5" customHeight="1">
      <c r="A3140" s="41" t="s">
        <v>1411</v>
      </c>
      <c r="B3140" s="44">
        <v>46235.0</v>
      </c>
      <c r="C3140" s="46" t="s">
        <v>1667</v>
      </c>
      <c r="D3140" s="48" t="s">
        <v>4194</v>
      </c>
      <c r="E3140" s="51">
        <v>2.02600000001556E14</v>
      </c>
      <c r="F3140" s="53" t="s">
        <v>206</v>
      </c>
      <c r="G3140" s="108">
        <f t="array" ref="G3140">IF(F3140&lt;&gt;"",INDEX(tb_MainDatabase[Barcode],MATCH(F3140,tb_MainDatabase[Link],0)),"")</f>
        <v>8857128012159</v>
      </c>
      <c r="H3140" s="62" t="str">
        <f t="array" ref="H3140">IF(F3140&lt;&gt;"",INDEX(tb_MainDatabase[Grand],MATCH(F3140,tb_MainDatabase[Link],0)),"")</f>
        <v>EDP</v>
      </c>
      <c r="I3140" s="62" t="str">
        <f t="array" ref="I3140">IF(F3140&lt;&gt;"",INDEX(tb_MainDatabase[Size],MATCH(F3140,tb_MainDatabase[Link],0)),"")</f>
        <v>30 ml.</v>
      </c>
      <c r="J3140" s="65">
        <v>1.0</v>
      </c>
      <c r="K3140" s="57">
        <f t="array" ref="K3140">IF(F3140&lt;&gt;"",INDEX(tb_MainDatabase[ราคา],MATCH(F3140,tb_MainDatabase[Link],0)),"")*J3140</f>
        <v>1290</v>
      </c>
      <c r="L3140" s="65">
        <v>100.0</v>
      </c>
      <c r="M3140" s="57">
        <f t="shared" si="2"/>
        <v>1190</v>
      </c>
      <c r="N3140" s="75">
        <f t="shared" si="12"/>
        <v>0</v>
      </c>
      <c r="O3140" s="77"/>
      <c r="P3140" s="107"/>
      <c r="Q3140" s="80"/>
      <c r="R3140" s="84">
        <f t="shared" si="9"/>
        <v>0</v>
      </c>
      <c r="S3140" s="84"/>
      <c r="T3140" s="84"/>
    </row>
    <row r="3141" ht="22.5" customHeight="1">
      <c r="A3141" s="41" t="s">
        <v>1411</v>
      </c>
      <c r="B3141" s="44">
        <v>46235.0</v>
      </c>
      <c r="C3141" s="46" t="s">
        <v>1667</v>
      </c>
      <c r="D3141" s="48" t="s">
        <v>4194</v>
      </c>
      <c r="E3141" s="51">
        <v>2.02600000001556E14</v>
      </c>
      <c r="F3141" s="53" t="s">
        <v>809</v>
      </c>
      <c r="G3141" s="57">
        <f t="array" ref="G3141">IF(F3141&lt;&gt;"",INDEX(tb_MainDatabase[Barcode],MATCH(F3141,tb_MainDatabase[Link],0)),"")</f>
        <v>8857128012038</v>
      </c>
      <c r="H3141" s="62" t="str">
        <f t="array" ref="H3141">IF(F3141&lt;&gt;"",INDEX(tb_MainDatabase[Grand],MATCH(F3141,tb_MainDatabase[Link],0)),"")</f>
        <v>EDP</v>
      </c>
      <c r="I3141" s="62" t="str">
        <f t="array" ref="I3141">IF(F3141&lt;&gt;"",INDEX(tb_MainDatabase[Size],MATCH(F3141,tb_MainDatabase[Link],0)),"")</f>
        <v>4 ml.</v>
      </c>
      <c r="J3141" s="65">
        <v>1.0</v>
      </c>
      <c r="K3141" s="57">
        <f t="array" ref="K3141">IF(F3141&lt;&gt;"",INDEX(tb_MainDatabase[ราคา],MATCH(F3141,tb_MainDatabase[Link],0)),"")*J3141</f>
        <v>179</v>
      </c>
      <c r="L3141" s="65">
        <v>179.0</v>
      </c>
      <c r="M3141" s="57">
        <f t="shared" si="2"/>
        <v>0</v>
      </c>
      <c r="N3141" s="75">
        <f t="shared" si="12"/>
        <v>0</v>
      </c>
      <c r="O3141" s="77"/>
      <c r="P3141" s="107"/>
      <c r="Q3141" s="80"/>
      <c r="R3141" s="84">
        <f t="shared" si="9"/>
        <v>0</v>
      </c>
      <c r="S3141" s="84"/>
      <c r="T3141" s="84"/>
    </row>
    <row r="3142" ht="22.5" customHeight="1">
      <c r="A3142" s="41" t="s">
        <v>1411</v>
      </c>
      <c r="B3142" s="44">
        <v>46235.0</v>
      </c>
      <c r="C3142" s="46" t="s">
        <v>1667</v>
      </c>
      <c r="D3142" s="48" t="s">
        <v>4195</v>
      </c>
      <c r="E3142" s="51">
        <v>2.02600000001557E14</v>
      </c>
      <c r="F3142" s="53" t="s">
        <v>45</v>
      </c>
      <c r="G3142" s="57">
        <f t="array" ref="G3142">IF(F3142&lt;&gt;"",INDEX(tb_MainDatabase[Barcode],MATCH(F3142,tb_MainDatabase[Link],0)),"")</f>
        <v>8857128011850</v>
      </c>
      <c r="H3142" s="62" t="str">
        <f t="array" ref="H3142">IF(F3142&lt;&gt;"",INDEX(tb_MainDatabase[Grand],MATCH(F3142,tb_MainDatabase[Link],0)),"")</f>
        <v>EDP</v>
      </c>
      <c r="I3142" s="62" t="str">
        <f t="array" ref="I3142">IF(F3142&lt;&gt;"",INDEX(tb_MainDatabase[Size],MATCH(F3142,tb_MainDatabase[Link],0)),"")</f>
        <v>30 ml.</v>
      </c>
      <c r="J3142" s="65">
        <v>1.0</v>
      </c>
      <c r="K3142" s="57">
        <f t="array" ref="K3142">IF(F3142&lt;&gt;"",INDEX(tb_MainDatabase[ราคา],MATCH(F3142,tb_MainDatabase[Link],0)),"")*J3142</f>
        <v>1290</v>
      </c>
      <c r="L3142" s="65">
        <v>100.0</v>
      </c>
      <c r="M3142" s="57">
        <f t="shared" si="2"/>
        <v>1190</v>
      </c>
      <c r="N3142" s="75">
        <f t="shared" si="12"/>
        <v>2380</v>
      </c>
      <c r="O3142" s="77" t="s">
        <v>370</v>
      </c>
      <c r="P3142" s="78">
        <v>46204.0</v>
      </c>
      <c r="Q3142" s="80">
        <v>0.5513888888888889</v>
      </c>
      <c r="R3142" s="84" t="str">
        <f t="shared" si="9"/>
        <v>1785564767943690472</v>
      </c>
      <c r="S3142" s="84"/>
      <c r="T3142" s="48" t="s">
        <v>67</v>
      </c>
    </row>
    <row r="3143" ht="22.5" customHeight="1">
      <c r="A3143" s="41" t="s">
        <v>1411</v>
      </c>
      <c r="B3143" s="44">
        <v>46235.0</v>
      </c>
      <c r="C3143" s="46" t="s">
        <v>1667</v>
      </c>
      <c r="D3143" s="48" t="s">
        <v>4195</v>
      </c>
      <c r="E3143" s="51">
        <v>2.02600000001557E14</v>
      </c>
      <c r="F3143" s="53" t="s">
        <v>206</v>
      </c>
      <c r="G3143" s="108">
        <f t="array" ref="G3143">IF(F3143&lt;&gt;"",INDEX(tb_MainDatabase[Barcode],MATCH(F3143,tb_MainDatabase[Link],0)),"")</f>
        <v>8857128012159</v>
      </c>
      <c r="H3143" s="62" t="str">
        <f t="array" ref="H3143">IF(F3143&lt;&gt;"",INDEX(tb_MainDatabase[Grand],MATCH(F3143,tb_MainDatabase[Link],0)),"")</f>
        <v>EDP</v>
      </c>
      <c r="I3143" s="62" t="str">
        <f t="array" ref="I3143">IF(F3143&lt;&gt;"",INDEX(tb_MainDatabase[Size],MATCH(F3143,tb_MainDatabase[Link],0)),"")</f>
        <v>30 ml.</v>
      </c>
      <c r="J3143" s="65">
        <v>1.0</v>
      </c>
      <c r="K3143" s="57">
        <f t="array" ref="K3143">IF(F3143&lt;&gt;"",INDEX(tb_MainDatabase[ราคา],MATCH(F3143,tb_MainDatabase[Link],0)),"")*J3143</f>
        <v>1290</v>
      </c>
      <c r="L3143" s="65">
        <v>100.0</v>
      </c>
      <c r="M3143" s="57">
        <f t="shared" si="2"/>
        <v>1190</v>
      </c>
      <c r="N3143" s="75">
        <f t="shared" si="12"/>
        <v>0</v>
      </c>
      <c r="O3143" s="77"/>
      <c r="P3143" s="107"/>
      <c r="Q3143" s="80"/>
      <c r="R3143" s="84">
        <f t="shared" si="9"/>
        <v>0</v>
      </c>
      <c r="S3143" s="84"/>
      <c r="T3143" s="84"/>
    </row>
    <row r="3144" ht="22.5" customHeight="1">
      <c r="A3144" s="41" t="s">
        <v>1411</v>
      </c>
      <c r="B3144" s="44">
        <v>46235.0</v>
      </c>
      <c r="C3144" s="46" t="s">
        <v>1667</v>
      </c>
      <c r="D3144" s="48" t="s">
        <v>4195</v>
      </c>
      <c r="E3144" s="51">
        <v>2.02600000001557E14</v>
      </c>
      <c r="F3144" s="53" t="s">
        <v>809</v>
      </c>
      <c r="G3144" s="57">
        <f t="array" ref="G3144">IF(F3144&lt;&gt;"",INDEX(tb_MainDatabase[Barcode],MATCH(F3144,tb_MainDatabase[Link],0)),"")</f>
        <v>8857128012038</v>
      </c>
      <c r="H3144" s="62" t="str">
        <f t="array" ref="H3144">IF(F3144&lt;&gt;"",INDEX(tb_MainDatabase[Grand],MATCH(F3144,tb_MainDatabase[Link],0)),"")</f>
        <v>EDP</v>
      </c>
      <c r="I3144" s="62" t="str">
        <f t="array" ref="I3144">IF(F3144&lt;&gt;"",INDEX(tb_MainDatabase[Size],MATCH(F3144,tb_MainDatabase[Link],0)),"")</f>
        <v>4 ml.</v>
      </c>
      <c r="J3144" s="65">
        <v>2.0</v>
      </c>
      <c r="K3144" s="57">
        <f t="array" ref="K3144">IF(F3144&lt;&gt;"",INDEX(tb_MainDatabase[ราคา],MATCH(F3144,tb_MainDatabase[Link],0)),"")*J3144</f>
        <v>358</v>
      </c>
      <c r="L3144" s="65">
        <v>179.0</v>
      </c>
      <c r="M3144" s="57">
        <f t="shared" si="2"/>
        <v>0</v>
      </c>
      <c r="N3144" s="75">
        <f t="shared" si="12"/>
        <v>0</v>
      </c>
      <c r="O3144" s="77"/>
      <c r="P3144" s="107"/>
      <c r="Q3144" s="80"/>
      <c r="R3144" s="84">
        <f t="shared" si="9"/>
        <v>0</v>
      </c>
      <c r="S3144" s="84"/>
      <c r="T3144" s="84"/>
    </row>
    <row r="3145" ht="22.5" customHeight="1">
      <c r="A3145" s="41" t="s">
        <v>1411</v>
      </c>
      <c r="B3145" s="44">
        <v>46235.0</v>
      </c>
      <c r="C3145" s="46" t="s">
        <v>1667</v>
      </c>
      <c r="D3145" s="48" t="s">
        <v>4196</v>
      </c>
      <c r="E3145" s="51">
        <v>2.02600000001558E14</v>
      </c>
      <c r="F3145" s="53" t="s">
        <v>132</v>
      </c>
      <c r="G3145" s="108">
        <f t="array" ref="G3145">IF(F3145&lt;&gt;"",INDEX(tb_MainDatabase[Barcode],MATCH(F3145,tb_MainDatabase[Link],0)),"")</f>
        <v>8857128011621</v>
      </c>
      <c r="H3145" s="62" t="str">
        <f t="array" ref="H3145">IF(F3145&lt;&gt;"",INDEX(tb_MainDatabase[Grand],MATCH(F3145,tb_MainDatabase[Link],0)),"")</f>
        <v>EDP</v>
      </c>
      <c r="I3145" s="62" t="str">
        <f t="array" ref="I3145">IF(F3145&lt;&gt;"",INDEX(tb_MainDatabase[Size],MATCH(F3145,tb_MainDatabase[Link],0)),"")</f>
        <v>50 ml.</v>
      </c>
      <c r="J3145" s="65">
        <v>1.0</v>
      </c>
      <c r="K3145" s="57">
        <f t="array" ref="K3145">IF(F3145&lt;&gt;"",INDEX(tb_MainDatabase[ราคา],MATCH(F3145,tb_MainDatabase[Link],0)),"")*J3145</f>
        <v>1890</v>
      </c>
      <c r="L3145" s="65">
        <v>200.0</v>
      </c>
      <c r="M3145" s="57">
        <f t="shared" si="2"/>
        <v>1690</v>
      </c>
      <c r="N3145" s="75">
        <f t="shared" si="12"/>
        <v>1690</v>
      </c>
      <c r="O3145" s="77" t="s">
        <v>370</v>
      </c>
      <c r="P3145" s="78">
        <v>46204.0</v>
      </c>
      <c r="Q3145" s="80">
        <v>0.5534722222222223</v>
      </c>
      <c r="R3145" s="84" t="str">
        <f t="shared" si="9"/>
        <v>1785565003593355753</v>
      </c>
      <c r="S3145" s="84"/>
      <c r="T3145" s="48" t="s">
        <v>67</v>
      </c>
    </row>
    <row r="3146" ht="22.5" customHeight="1">
      <c r="A3146" s="41" t="s">
        <v>1411</v>
      </c>
      <c r="B3146" s="44">
        <v>46235.0</v>
      </c>
      <c r="C3146" s="46" t="s">
        <v>1667</v>
      </c>
      <c r="D3146" s="48" t="s">
        <v>4197</v>
      </c>
      <c r="E3146" s="51">
        <v>2.02600000001559E14</v>
      </c>
      <c r="F3146" s="53" t="s">
        <v>96</v>
      </c>
      <c r="G3146" s="57">
        <f t="array" ref="G3146">IF(F3146&lt;&gt;"",INDEX(tb_MainDatabase[Barcode],MATCH(F3146,tb_MainDatabase[Link],0)),"")</f>
        <v>8857128012019</v>
      </c>
      <c r="H3146" s="62" t="str">
        <f t="array" ref="H3146">IF(F3146&lt;&gt;"",INDEX(tb_MainDatabase[Grand],MATCH(F3146,tb_MainDatabase[Link],0)),"")</f>
        <v>EDP</v>
      </c>
      <c r="I3146" s="62" t="str">
        <f t="array" ref="I3146">IF(F3146&lt;&gt;"",INDEX(tb_MainDatabase[Size],MATCH(F3146,tb_MainDatabase[Link],0)),"")</f>
        <v>50 ml.</v>
      </c>
      <c r="J3146" s="65">
        <v>1.0</v>
      </c>
      <c r="K3146" s="57">
        <f t="array" ref="K3146">IF(F3146&lt;&gt;"",INDEX(tb_MainDatabase[ราคา],MATCH(F3146,tb_MainDatabase[Link],0)),"")*J3146</f>
        <v>1890</v>
      </c>
      <c r="L3146" s="65">
        <v>200.0</v>
      </c>
      <c r="M3146" s="57">
        <f t="shared" si="2"/>
        <v>1690</v>
      </c>
      <c r="N3146" s="75">
        <f t="shared" si="12"/>
        <v>1690</v>
      </c>
      <c r="O3146" s="77" t="s">
        <v>133</v>
      </c>
      <c r="P3146" s="78">
        <v>46204.0</v>
      </c>
      <c r="Q3146" s="80">
        <v>0.5541666666666667</v>
      </c>
      <c r="R3146" s="84" t="str">
        <f t="shared" si="9"/>
        <v>1785565062835698096</v>
      </c>
      <c r="S3146" s="84"/>
      <c r="T3146" s="48" t="s">
        <v>67</v>
      </c>
    </row>
    <row r="3147" ht="22.5" customHeight="1">
      <c r="A3147" s="41" t="s">
        <v>1411</v>
      </c>
      <c r="B3147" s="44">
        <v>46235.0</v>
      </c>
      <c r="C3147" s="46" t="s">
        <v>1667</v>
      </c>
      <c r="D3147" s="48" t="s">
        <v>4198</v>
      </c>
      <c r="E3147" s="51">
        <v>2.0260000000156E14</v>
      </c>
      <c r="F3147" s="53" t="s">
        <v>98</v>
      </c>
      <c r="G3147" s="57">
        <f t="array" ref="G3147">IF(F3147&lt;&gt;"",INDEX(tb_MainDatabase[Barcode],MATCH(F3147,tb_MainDatabase[Link],0)),"")</f>
        <v>8857128012027</v>
      </c>
      <c r="H3147" s="62" t="str">
        <f t="array" ref="H3147">IF(F3147&lt;&gt;"",INDEX(tb_MainDatabase[Grand],MATCH(F3147,tb_MainDatabase[Link],0)),"")</f>
        <v>EDP</v>
      </c>
      <c r="I3147" s="62" t="str">
        <f t="array" ref="I3147">IF(F3147&lt;&gt;"",INDEX(tb_MainDatabase[Size],MATCH(F3147,tb_MainDatabase[Link],0)),"")</f>
        <v>10 ml.</v>
      </c>
      <c r="J3147" s="65">
        <v>1.0</v>
      </c>
      <c r="K3147" s="57">
        <f t="array" ref="K3147">IF(F3147&lt;&gt;"",INDEX(tb_MainDatabase[ราคา],MATCH(F3147,tb_MainDatabase[Link],0)),"")*J3147</f>
        <v>450</v>
      </c>
      <c r="L3147" s="65">
        <v>50.0</v>
      </c>
      <c r="M3147" s="57">
        <f t="shared" si="2"/>
        <v>400</v>
      </c>
      <c r="N3147" s="75">
        <f t="shared" si="12"/>
        <v>400</v>
      </c>
      <c r="O3147" s="77" t="s">
        <v>370</v>
      </c>
      <c r="P3147" s="78">
        <v>46204.0</v>
      </c>
      <c r="Q3147" s="80">
        <v>0.5555555555555556</v>
      </c>
      <c r="R3147" s="84" t="str">
        <f t="shared" si="9"/>
        <v>1785565220637196478</v>
      </c>
      <c r="S3147" s="84"/>
      <c r="T3147" s="48" t="s">
        <v>67</v>
      </c>
    </row>
    <row r="3148" ht="22.5" customHeight="1">
      <c r="A3148" s="41" t="s">
        <v>1411</v>
      </c>
      <c r="B3148" s="44">
        <v>46235.0</v>
      </c>
      <c r="C3148" s="46" t="s">
        <v>1667</v>
      </c>
      <c r="D3148" s="48" t="s">
        <v>4199</v>
      </c>
      <c r="E3148" s="51">
        <v>2.02600000001561E14</v>
      </c>
      <c r="F3148" s="53" t="s">
        <v>77</v>
      </c>
      <c r="G3148" s="57">
        <f t="array" ref="G3148">IF(F3148&lt;&gt;"",INDEX(tb_MainDatabase[Barcode],MATCH(F3148,tb_MainDatabase[Link],0)),"")</f>
        <v>8857128012030</v>
      </c>
      <c r="H3148" s="62" t="str">
        <f t="array" ref="H3148">IF(F3148&lt;&gt;"",INDEX(tb_MainDatabase[Grand],MATCH(F3148,tb_MainDatabase[Link],0)),"")</f>
        <v>EDP</v>
      </c>
      <c r="I3148" s="62" t="str">
        <f t="array" ref="I3148">IF(F3148&lt;&gt;"",INDEX(tb_MainDatabase[Size],MATCH(F3148,tb_MainDatabase[Link],0)),"")</f>
        <v>10 ml.</v>
      </c>
      <c r="J3148" s="65">
        <v>1.0</v>
      </c>
      <c r="K3148" s="57">
        <f t="array" ref="K3148">IF(F3148&lt;&gt;"",INDEX(tb_MainDatabase[ราคา],MATCH(F3148,tb_MainDatabase[Link],0)),"")*J3148</f>
        <v>450</v>
      </c>
      <c r="L3148" s="65">
        <v>50.0</v>
      </c>
      <c r="M3148" s="57">
        <f t="shared" si="2"/>
        <v>400</v>
      </c>
      <c r="N3148" s="75">
        <f t="shared" si="12"/>
        <v>400</v>
      </c>
      <c r="O3148" s="77" t="s">
        <v>133</v>
      </c>
      <c r="P3148" s="78">
        <v>46204.0</v>
      </c>
      <c r="Q3148" s="80">
        <v>0.73125</v>
      </c>
      <c r="R3148" s="84" t="str">
        <f t="shared" si="9"/>
        <v>1785580396507731677</v>
      </c>
      <c r="S3148" s="84"/>
      <c r="T3148" s="48" t="s">
        <v>67</v>
      </c>
    </row>
    <row r="3149" ht="22.5" customHeight="1">
      <c r="A3149" s="41" t="s">
        <v>1411</v>
      </c>
      <c r="B3149" s="44">
        <v>46235.0</v>
      </c>
      <c r="C3149" s="46" t="s">
        <v>1667</v>
      </c>
      <c r="D3149" s="48" t="s">
        <v>4200</v>
      </c>
      <c r="E3149" s="51">
        <v>2.02600000001562E14</v>
      </c>
      <c r="F3149" s="53" t="s">
        <v>124</v>
      </c>
      <c r="G3149" s="108">
        <f t="array" ref="G3149">IF(F3149&lt;&gt;"",INDEX(tb_MainDatabase[Barcode],MATCH(F3149,tb_MainDatabase[Link],0)),"")</f>
        <v>8857128012166</v>
      </c>
      <c r="H3149" s="62" t="str">
        <f t="array" ref="H3149">IF(F3149&lt;&gt;"",INDEX(tb_MainDatabase[Grand],MATCH(F3149,tb_MainDatabase[Link],0)),"")</f>
        <v>EDP</v>
      </c>
      <c r="I3149" s="62" t="str">
        <f t="array" ref="I3149">IF(F3149&lt;&gt;"",INDEX(tb_MainDatabase[Size],MATCH(F3149,tb_MainDatabase[Link],0)),"")</f>
        <v>10 ml.</v>
      </c>
      <c r="J3149" s="65">
        <v>1.0</v>
      </c>
      <c r="K3149" s="57">
        <f t="array" ref="K3149">IF(F3149&lt;&gt;"",INDEX(tb_MainDatabase[ราคา],MATCH(F3149,tb_MainDatabase[Link],0)),"")*J3149</f>
        <v>450</v>
      </c>
      <c r="L3149" s="65">
        <v>50.0</v>
      </c>
      <c r="M3149" s="57">
        <f t="shared" si="2"/>
        <v>400</v>
      </c>
      <c r="N3149" s="75">
        <f t="shared" si="12"/>
        <v>800</v>
      </c>
      <c r="O3149" s="77" t="s">
        <v>133</v>
      </c>
      <c r="P3149" s="78">
        <v>46204.0</v>
      </c>
      <c r="Q3149" s="80">
        <v>0.8402777777777778</v>
      </c>
      <c r="R3149" s="84" t="str">
        <f t="shared" si="9"/>
        <v>1785589137635523514</v>
      </c>
      <c r="S3149" s="84"/>
      <c r="T3149" s="48" t="s">
        <v>67</v>
      </c>
    </row>
    <row r="3150" ht="22.5" customHeight="1">
      <c r="A3150" s="41" t="s">
        <v>1411</v>
      </c>
      <c r="B3150" s="44">
        <v>46235.0</v>
      </c>
      <c r="C3150" s="46" t="s">
        <v>1667</v>
      </c>
      <c r="D3150" s="48" t="s">
        <v>4200</v>
      </c>
      <c r="E3150" s="51">
        <v>2.02600000001562E14</v>
      </c>
      <c r="F3150" s="53" t="s">
        <v>141</v>
      </c>
      <c r="G3150" s="57">
        <f t="array" ref="G3150">IF(F3150&lt;&gt;"",INDEX(tb_MainDatabase[Barcode],MATCH(F3150,tb_MainDatabase[Link],0)),"")</f>
        <v>8857128012037</v>
      </c>
      <c r="H3150" s="62" t="str">
        <f t="array" ref="H3150">IF(F3150&lt;&gt;"",INDEX(tb_MainDatabase[Grand],MATCH(F3150,tb_MainDatabase[Link],0)),"")</f>
        <v>EDP</v>
      </c>
      <c r="I3150" s="62" t="str">
        <f t="array" ref="I3150">IF(F3150&lt;&gt;"",INDEX(tb_MainDatabase[Size],MATCH(F3150,tb_MainDatabase[Link],0)),"")</f>
        <v>10 ml.</v>
      </c>
      <c r="J3150" s="65">
        <v>1.0</v>
      </c>
      <c r="K3150" s="57">
        <f t="array" ref="K3150">IF(F3150&lt;&gt;"",INDEX(tb_MainDatabase[ราคา],MATCH(F3150,tb_MainDatabase[Link],0)),"")*J3150</f>
        <v>450</v>
      </c>
      <c r="L3150" s="65">
        <v>50.0</v>
      </c>
      <c r="M3150" s="57">
        <f t="shared" si="2"/>
        <v>400</v>
      </c>
      <c r="N3150" s="75">
        <f t="shared" si="12"/>
        <v>0</v>
      </c>
      <c r="O3150" s="77"/>
      <c r="P3150" s="107"/>
      <c r="Q3150" s="80"/>
      <c r="R3150" s="84">
        <f t="shared" si="9"/>
        <v>0</v>
      </c>
      <c r="S3150" s="84"/>
      <c r="T3150" s="84"/>
    </row>
    <row r="3151" ht="22.5" customHeight="1">
      <c r="A3151" s="41" t="s">
        <v>1411</v>
      </c>
      <c r="B3151" s="44">
        <v>46235.0</v>
      </c>
      <c r="C3151" s="46" t="s">
        <v>1667</v>
      </c>
      <c r="D3151" s="48" t="s">
        <v>4201</v>
      </c>
      <c r="E3151" s="51">
        <v>2.02600000001563E14</v>
      </c>
      <c r="F3151" s="53" t="s">
        <v>298</v>
      </c>
      <c r="G3151" s="57">
        <f t="array" ref="G3151">IF(F3151&lt;&gt;"",INDEX(tb_MainDatabase[Barcode],MATCH(F3151,tb_MainDatabase[Link],0)),"")</f>
        <v>8857128011683</v>
      </c>
      <c r="H3151" s="62" t="str">
        <f t="array" ref="H3151">IF(F3151&lt;&gt;"",INDEX(tb_MainDatabase[Grand],MATCH(F3151,tb_MainDatabase[Link],0)),"")</f>
        <v>EDP+</v>
      </c>
      <c r="I3151" s="62" t="str">
        <f t="array" ref="I3151">IF(F3151&lt;&gt;"",INDEX(tb_MainDatabase[Size],MATCH(F3151,tb_MainDatabase[Link],0)),"")</f>
        <v>50 ml.</v>
      </c>
      <c r="J3151" s="65">
        <v>1.0</v>
      </c>
      <c r="K3151" s="57">
        <f t="array" ref="K3151">IF(F3151&lt;&gt;"",INDEX(tb_MainDatabase[ราคา],MATCH(F3151,tb_MainDatabase[Link],0)),"")*J3151</f>
        <v>2890</v>
      </c>
      <c r="L3151" s="65">
        <v>334.5</v>
      </c>
      <c r="M3151" s="57">
        <f t="shared" si="2"/>
        <v>2555.5</v>
      </c>
      <c r="N3151" s="75">
        <f t="shared" si="12"/>
        <v>5766.5</v>
      </c>
      <c r="O3151" s="77" t="s">
        <v>370</v>
      </c>
      <c r="P3151" s="78">
        <v>46204.0</v>
      </c>
      <c r="Q3151" s="80">
        <v>0.8756944444444444</v>
      </c>
      <c r="R3151" s="84" t="str">
        <f t="shared" si="9"/>
        <v>1785592700568411877</v>
      </c>
      <c r="S3151" s="84"/>
      <c r="T3151" s="48" t="s">
        <v>67</v>
      </c>
    </row>
    <row r="3152" ht="22.5" customHeight="1">
      <c r="A3152" s="41" t="s">
        <v>1411</v>
      </c>
      <c r="B3152" s="44">
        <v>46235.0</v>
      </c>
      <c r="C3152" s="46" t="s">
        <v>1667</v>
      </c>
      <c r="D3152" s="48" t="s">
        <v>4201</v>
      </c>
      <c r="E3152" s="51">
        <v>2.02600000001563E14</v>
      </c>
      <c r="F3152" s="53" t="s">
        <v>195</v>
      </c>
      <c r="G3152" s="57">
        <f t="array" ref="G3152">IF(F3152&lt;&gt;"",INDEX(tb_MainDatabase[Barcode],MATCH(F3152,tb_MainDatabase[Link],0)),"")</f>
        <v>8857128011300</v>
      </c>
      <c r="H3152" s="62" t="str">
        <f t="array" ref="H3152">IF(F3152&lt;&gt;"",INDEX(tb_MainDatabase[Grand],MATCH(F3152,tb_MainDatabase[Link],0)),"")</f>
        <v>EDP</v>
      </c>
      <c r="I3152" s="62" t="str">
        <f t="array" ref="I3152">IF(F3152&lt;&gt;"",INDEX(tb_MainDatabase[Size],MATCH(F3152,tb_MainDatabase[Link],0)),"")</f>
        <v>50 ml.</v>
      </c>
      <c r="J3152" s="65">
        <v>1.0</v>
      </c>
      <c r="K3152" s="57">
        <f t="array" ref="K3152">IF(F3152&lt;&gt;"",INDEX(tb_MainDatabase[ราคา],MATCH(F3152,tb_MainDatabase[Link],0)),"")*J3152</f>
        <v>1890</v>
      </c>
      <c r="L3152" s="65">
        <v>284.5</v>
      </c>
      <c r="M3152" s="57">
        <f t="shared" si="2"/>
        <v>1605.5</v>
      </c>
      <c r="N3152" s="75">
        <f t="shared" si="12"/>
        <v>0</v>
      </c>
      <c r="O3152" s="77"/>
      <c r="P3152" s="107"/>
      <c r="Q3152" s="80"/>
      <c r="R3152" s="84">
        <f t="shared" si="9"/>
        <v>0</v>
      </c>
      <c r="S3152" s="84"/>
      <c r="T3152" s="84"/>
    </row>
    <row r="3153" ht="22.5" customHeight="1">
      <c r="A3153" s="41" t="s">
        <v>1411</v>
      </c>
      <c r="B3153" s="44">
        <v>46235.0</v>
      </c>
      <c r="C3153" s="46" t="s">
        <v>1667</v>
      </c>
      <c r="D3153" s="48" t="s">
        <v>4201</v>
      </c>
      <c r="E3153" s="51">
        <v>2.02600000001563E14</v>
      </c>
      <c r="F3153" s="53" t="s">
        <v>1659</v>
      </c>
      <c r="G3153" s="108">
        <f t="array" ref="G3153">IF(F3153&lt;&gt;"",INDEX(tb_MainDatabase[Barcode],MATCH(F3153,tb_MainDatabase[Link],0)),"")</f>
        <v>8857128011584</v>
      </c>
      <c r="H3153" s="62" t="str">
        <f t="array" ref="H3153">IF(F3153&lt;&gt;"",INDEX(tb_MainDatabase[Grand],MATCH(F3153,tb_MainDatabase[Link],0)),"")</f>
        <v>EDP</v>
      </c>
      <c r="I3153" s="62" t="str">
        <f t="array" ref="I3153">IF(F3153&lt;&gt;"",INDEX(tb_MainDatabase[Size],MATCH(F3153,tb_MainDatabase[Link],0)),"")</f>
        <v>50 ml.</v>
      </c>
      <c r="J3153" s="65">
        <v>1.0</v>
      </c>
      <c r="K3153" s="57">
        <f t="array" ref="K3153">IF(F3153&lt;&gt;"",INDEX(tb_MainDatabase[ราคา],MATCH(F3153,tb_MainDatabase[Link],0)),"")*J3153</f>
        <v>1890</v>
      </c>
      <c r="L3153" s="65">
        <v>284.5</v>
      </c>
      <c r="M3153" s="57">
        <f t="shared" si="2"/>
        <v>1605.5</v>
      </c>
      <c r="N3153" s="75">
        <f t="shared" si="12"/>
        <v>0</v>
      </c>
      <c r="O3153" s="77"/>
      <c r="P3153" s="107"/>
      <c r="Q3153" s="80"/>
      <c r="R3153" s="84">
        <f t="shared" si="9"/>
        <v>0</v>
      </c>
      <c r="S3153" s="84"/>
      <c r="T3153" s="84"/>
    </row>
    <row r="3154" ht="22.5" customHeight="1">
      <c r="A3154" s="41" t="s">
        <v>1411</v>
      </c>
      <c r="B3154" s="44">
        <v>46235.0</v>
      </c>
      <c r="C3154" s="46" t="s">
        <v>1667</v>
      </c>
      <c r="D3154" s="48" t="s">
        <v>4202</v>
      </c>
      <c r="E3154" s="51">
        <v>2.02600000001564E14</v>
      </c>
      <c r="F3154" s="53" t="s">
        <v>141</v>
      </c>
      <c r="G3154" s="57">
        <f t="array" ref="G3154">IF(F3154&lt;&gt;"",INDEX(tb_MainDatabase[Barcode],MATCH(F3154,tb_MainDatabase[Link],0)),"")</f>
        <v>8857128012037</v>
      </c>
      <c r="H3154" s="62" t="str">
        <f t="array" ref="H3154">IF(F3154&lt;&gt;"",INDEX(tb_MainDatabase[Grand],MATCH(F3154,tb_MainDatabase[Link],0)),"")</f>
        <v>EDP</v>
      </c>
      <c r="I3154" s="62" t="str">
        <f t="array" ref="I3154">IF(F3154&lt;&gt;"",INDEX(tb_MainDatabase[Size],MATCH(F3154,tb_MainDatabase[Link],0)),"")</f>
        <v>10 ml.</v>
      </c>
      <c r="J3154" s="65">
        <v>1.0</v>
      </c>
      <c r="K3154" s="57">
        <f t="array" ref="K3154">IF(F3154&lt;&gt;"",INDEX(tb_MainDatabase[ราคา],MATCH(F3154,tb_MainDatabase[Link],0)),"")*J3154</f>
        <v>450</v>
      </c>
      <c r="L3154" s="65">
        <v>50.0</v>
      </c>
      <c r="M3154" s="57">
        <f t="shared" si="2"/>
        <v>400</v>
      </c>
      <c r="N3154" s="75">
        <f t="shared" si="12"/>
        <v>400</v>
      </c>
      <c r="O3154" s="77" t="s">
        <v>133</v>
      </c>
      <c r="P3154" s="78">
        <v>46204.0</v>
      </c>
      <c r="Q3154" s="80">
        <v>0.8944444444444445</v>
      </c>
      <c r="R3154" s="84" t="str">
        <f t="shared" si="9"/>
        <v>1785594475832211035</v>
      </c>
      <c r="S3154" s="84"/>
      <c r="T3154" s="48" t="s">
        <v>67</v>
      </c>
    </row>
    <row r="3155" ht="22.5" customHeight="1">
      <c r="A3155" s="41" t="s">
        <v>1411</v>
      </c>
      <c r="B3155" s="44">
        <v>46235.0</v>
      </c>
      <c r="C3155" s="46" t="s">
        <v>1667</v>
      </c>
      <c r="D3155" s="48" t="s">
        <v>4203</v>
      </c>
      <c r="E3155" s="51">
        <v>2.02600000001565E14</v>
      </c>
      <c r="F3155" s="53" t="s">
        <v>4171</v>
      </c>
      <c r="G3155" s="57">
        <f t="array" ref="G3155">IF(F3155&lt;&gt;"",INDEX(tb_MainDatabase[Barcode],MATCH(F3155,tb_MainDatabase[Link],0)),"")</f>
        <v>8857128012011</v>
      </c>
      <c r="H3155" s="62" t="str">
        <f t="array" ref="H3155">IF(F3155&lt;&gt;"",INDEX(tb_MainDatabase[Grand],MATCH(F3155,tb_MainDatabase[Link],0)),"")</f>
        <v>EDP+</v>
      </c>
      <c r="I3155" s="62" t="str">
        <f t="array" ref="I3155">IF(F3155&lt;&gt;"",INDEX(tb_MainDatabase[Size],MATCH(F3155,tb_MainDatabase[Link],0)),"")</f>
        <v>30 ml.</v>
      </c>
      <c r="J3155" s="65">
        <v>1.0</v>
      </c>
      <c r="K3155" s="57">
        <f t="array" ref="K3155">IF(F3155&lt;&gt;"",INDEX(tb_MainDatabase[ราคา],MATCH(F3155,tb_MainDatabase[Link],0)),"")*J3155</f>
        <v>1890</v>
      </c>
      <c r="L3155" s="65">
        <v>100.0</v>
      </c>
      <c r="M3155" s="57">
        <f t="shared" si="2"/>
        <v>1790</v>
      </c>
      <c r="N3155" s="75">
        <f t="shared" si="12"/>
        <v>3580</v>
      </c>
      <c r="O3155" s="77" t="s">
        <v>370</v>
      </c>
      <c r="P3155" s="78">
        <v>46204.0</v>
      </c>
      <c r="Q3155" s="80">
        <v>0.9055555555555556</v>
      </c>
      <c r="R3155" s="84" t="str">
        <f t="shared" si="9"/>
        <v>1785595054834913990</v>
      </c>
      <c r="S3155" s="84"/>
      <c r="T3155" s="48" t="s">
        <v>67</v>
      </c>
    </row>
    <row r="3156" ht="22.5" customHeight="1">
      <c r="A3156" s="41" t="s">
        <v>1411</v>
      </c>
      <c r="B3156" s="44">
        <v>46235.0</v>
      </c>
      <c r="C3156" s="46" t="s">
        <v>1667</v>
      </c>
      <c r="D3156" s="48" t="s">
        <v>4203</v>
      </c>
      <c r="E3156" s="51">
        <v>2.02600000001565E14</v>
      </c>
      <c r="F3156" s="53" t="s">
        <v>309</v>
      </c>
      <c r="G3156" s="57">
        <f t="array" ref="G3156">IF(F3156&lt;&gt;"",INDEX(tb_MainDatabase[Barcode],MATCH(F3156,tb_MainDatabase[Link],0)),"")</f>
        <v>8857128012007</v>
      </c>
      <c r="H3156" s="62" t="str">
        <f t="array" ref="H3156">IF(F3156&lt;&gt;"",INDEX(tb_MainDatabase[Grand],MATCH(F3156,tb_MainDatabase[Link],0)),"")</f>
        <v>EDP+</v>
      </c>
      <c r="I3156" s="62" t="str">
        <f t="array" ref="I3156">IF(F3156&lt;&gt;"",INDEX(tb_MainDatabase[Size],MATCH(F3156,tb_MainDatabase[Link],0)),"")</f>
        <v>30 ml.</v>
      </c>
      <c r="J3156" s="65">
        <v>1.0</v>
      </c>
      <c r="K3156" s="57">
        <f t="array" ref="K3156">IF(F3156&lt;&gt;"",INDEX(tb_MainDatabase[ราคา],MATCH(F3156,tb_MainDatabase[Link],0)),"")*J3156</f>
        <v>1890</v>
      </c>
      <c r="L3156" s="65">
        <v>100.0</v>
      </c>
      <c r="M3156" s="57">
        <f t="shared" si="2"/>
        <v>1790</v>
      </c>
      <c r="N3156" s="75">
        <f t="shared" si="12"/>
        <v>0</v>
      </c>
      <c r="O3156" s="77"/>
      <c r="P3156" s="107"/>
      <c r="Q3156" s="80"/>
      <c r="R3156" s="84">
        <f t="shared" si="9"/>
        <v>0</v>
      </c>
      <c r="S3156" s="84"/>
      <c r="T3156" s="84"/>
    </row>
    <row r="3157" ht="22.5" customHeight="1">
      <c r="A3157" s="41" t="s">
        <v>1411</v>
      </c>
      <c r="B3157" s="44">
        <v>46235.0</v>
      </c>
      <c r="C3157" s="46" t="s">
        <v>1667</v>
      </c>
      <c r="D3157" s="48" t="s">
        <v>4204</v>
      </c>
      <c r="E3157" s="51">
        <v>2.02600000001566E14</v>
      </c>
      <c r="F3157" s="53" t="s">
        <v>3382</v>
      </c>
      <c r="G3157" s="57">
        <f t="array" ref="G3157">IF(F3157&lt;&gt;"",INDEX(tb_MainDatabase[Barcode],MATCH(F3157,tb_MainDatabase[Link],0)),"")</f>
        <v>8857128012013</v>
      </c>
      <c r="H3157" s="62" t="str">
        <f t="array" ref="H3157">IF(F3157&lt;&gt;"",INDEX(tb_MainDatabase[Grand],MATCH(F3157,tb_MainDatabase[Link],0)),"")</f>
        <v>PARFUM</v>
      </c>
      <c r="I3157" s="62" t="str">
        <f t="array" ref="I3157">IF(F3157&lt;&gt;"",INDEX(tb_MainDatabase[Size],MATCH(F3157,tb_MainDatabase[Link],0)),"")</f>
        <v>30 ml.</v>
      </c>
      <c r="J3157" s="65">
        <v>1.0</v>
      </c>
      <c r="K3157" s="57">
        <f t="array" ref="K3157">IF(F3157&lt;&gt;"",INDEX(tb_MainDatabase[ราคา],MATCH(F3157,tb_MainDatabase[Link],0)),"")*J3157</f>
        <v>2190</v>
      </c>
      <c r="L3157" s="65">
        <v>200.0</v>
      </c>
      <c r="M3157" s="57">
        <f t="shared" si="2"/>
        <v>1990</v>
      </c>
      <c r="N3157" s="75">
        <f t="shared" si="12"/>
        <v>3780</v>
      </c>
      <c r="O3157" s="77" t="s">
        <v>370</v>
      </c>
      <c r="P3157" s="78">
        <v>46204.0</v>
      </c>
      <c r="Q3157" s="80">
        <v>0.9083333333333333</v>
      </c>
      <c r="R3157" s="84" t="str">
        <f t="shared" si="9"/>
        <v>1785595527606358000</v>
      </c>
      <c r="S3157" s="84"/>
      <c r="T3157" s="48" t="s">
        <v>67</v>
      </c>
    </row>
    <row r="3158" ht="22.5" customHeight="1">
      <c r="A3158" s="41" t="s">
        <v>1411</v>
      </c>
      <c r="B3158" s="44">
        <v>46235.0</v>
      </c>
      <c r="C3158" s="46" t="s">
        <v>1667</v>
      </c>
      <c r="D3158" s="48" t="s">
        <v>4204</v>
      </c>
      <c r="E3158" s="51">
        <v>2.02600000001566E14</v>
      </c>
      <c r="F3158" s="53" t="s">
        <v>578</v>
      </c>
      <c r="G3158" s="57">
        <f t="array" ref="G3158">IF(F3158&lt;&gt;"",INDEX(tb_MainDatabase[Barcode],MATCH(F3158,tb_MainDatabase[Link],0)),"")</f>
        <v>8857128012008</v>
      </c>
      <c r="H3158" s="62" t="str">
        <f t="array" ref="H3158">IF(F3158&lt;&gt;"",INDEX(tb_MainDatabase[Grand],MATCH(F3158,tb_MainDatabase[Link],0)),"")</f>
        <v>EDP+</v>
      </c>
      <c r="I3158" s="62" t="str">
        <f t="array" ref="I3158">IF(F3158&lt;&gt;"",INDEX(tb_MainDatabase[Size],MATCH(F3158,tb_MainDatabase[Link],0)),"")</f>
        <v>30 ml.</v>
      </c>
      <c r="J3158" s="65">
        <v>1.0</v>
      </c>
      <c r="K3158" s="57">
        <f t="array" ref="K3158">IF(F3158&lt;&gt;"",INDEX(tb_MainDatabase[ราคา],MATCH(F3158,tb_MainDatabase[Link],0)),"")*J3158</f>
        <v>1890</v>
      </c>
      <c r="L3158" s="65">
        <v>100.0</v>
      </c>
      <c r="M3158" s="57">
        <f t="shared" si="2"/>
        <v>1790</v>
      </c>
      <c r="N3158" s="75">
        <f t="shared" si="12"/>
        <v>0</v>
      </c>
      <c r="O3158" s="77"/>
      <c r="P3158" s="107"/>
      <c r="Q3158" s="80"/>
      <c r="R3158" s="84">
        <f t="shared" si="9"/>
        <v>0</v>
      </c>
      <c r="S3158" s="84"/>
      <c r="T3158" s="84"/>
    </row>
    <row r="3159" ht="22.5" customHeight="1">
      <c r="A3159" s="41" t="s">
        <v>1411</v>
      </c>
      <c r="B3159" s="44">
        <v>46236.0</v>
      </c>
      <c r="C3159" s="46" t="s">
        <v>262</v>
      </c>
      <c r="D3159" s="48" t="s">
        <v>4205</v>
      </c>
      <c r="E3159" s="51">
        <v>2.02600000001567E14</v>
      </c>
      <c r="F3159" s="53" t="s">
        <v>4206</v>
      </c>
      <c r="G3159" s="57">
        <f t="array" ref="G3159">IF(F3159&lt;&gt;"",INDEX(tb_MainDatabase[Barcode],MATCH(F3159,tb_MainDatabase[Link],0)),"")</f>
        <v>8857128011928</v>
      </c>
      <c r="H3159" s="62" t="str">
        <f t="array" ref="H3159">IF(F3159&lt;&gt;"",INDEX(tb_MainDatabase[Grand],MATCH(F3159,tb_MainDatabase[Link],0)),"")</f>
        <v>EDP</v>
      </c>
      <c r="I3159" s="62" t="str">
        <f t="array" ref="I3159">IF(F3159&lt;&gt;"",INDEX(tb_MainDatabase[Size],MATCH(F3159,tb_MainDatabase[Link],0)),"")</f>
        <v>30 ml.</v>
      </c>
      <c r="J3159" s="65">
        <v>1.0</v>
      </c>
      <c r="K3159" s="57">
        <f t="array" ref="K3159">IF(F3159&lt;&gt;"",INDEX(tb_MainDatabase[ราคา],MATCH(F3159,tb_MainDatabase[Link],0)),"")*J3159</f>
        <v>1290</v>
      </c>
      <c r="L3159" s="65">
        <v>100.0</v>
      </c>
      <c r="M3159" s="57">
        <f t="shared" si="2"/>
        <v>1190</v>
      </c>
      <c r="N3159" s="75">
        <f t="shared" si="12"/>
        <v>1190</v>
      </c>
      <c r="O3159" s="77" t="s">
        <v>133</v>
      </c>
      <c r="P3159" s="78">
        <v>46205.0</v>
      </c>
      <c r="Q3159" s="80">
        <v>0.5777777777777777</v>
      </c>
      <c r="R3159" s="84" t="str">
        <f t="shared" si="9"/>
        <v>1785653494932687591</v>
      </c>
      <c r="S3159" s="84"/>
      <c r="T3159" s="48" t="s">
        <v>67</v>
      </c>
    </row>
    <row r="3160" ht="22.5" customHeight="1">
      <c r="A3160" s="41" t="s">
        <v>1411</v>
      </c>
      <c r="B3160" s="44">
        <v>46236.0</v>
      </c>
      <c r="C3160" s="46" t="s">
        <v>262</v>
      </c>
      <c r="D3160" s="48" t="s">
        <v>4207</v>
      </c>
      <c r="E3160" s="51">
        <v>2.02600000001568E14</v>
      </c>
      <c r="F3160" s="53" t="s">
        <v>45</v>
      </c>
      <c r="G3160" s="57">
        <f t="array" ref="G3160">IF(F3160&lt;&gt;"",INDEX(tb_MainDatabase[Barcode],MATCH(F3160,tb_MainDatabase[Link],0)),"")</f>
        <v>8857128011850</v>
      </c>
      <c r="H3160" s="62" t="str">
        <f t="array" ref="H3160">IF(F3160&lt;&gt;"",INDEX(tb_MainDatabase[Grand],MATCH(F3160,tb_MainDatabase[Link],0)),"")</f>
        <v>EDP</v>
      </c>
      <c r="I3160" s="62" t="str">
        <f t="array" ref="I3160">IF(F3160&lt;&gt;"",INDEX(tb_MainDatabase[Size],MATCH(F3160,tb_MainDatabase[Link],0)),"")</f>
        <v>30 ml.</v>
      </c>
      <c r="J3160" s="65">
        <v>1.0</v>
      </c>
      <c r="K3160" s="57">
        <f t="array" ref="K3160">IF(F3160&lt;&gt;"",INDEX(tb_MainDatabase[ราคา],MATCH(F3160,tb_MainDatabase[Link],0)),"")*J3160</f>
        <v>1290</v>
      </c>
      <c r="L3160" s="65">
        <v>100.0</v>
      </c>
      <c r="M3160" s="57">
        <f t="shared" si="2"/>
        <v>1190</v>
      </c>
      <c r="N3160" s="75">
        <f t="shared" si="12"/>
        <v>1190</v>
      </c>
      <c r="O3160" s="77" t="s">
        <v>133</v>
      </c>
      <c r="P3160" s="78">
        <v>46205.0</v>
      </c>
      <c r="Q3160" s="80">
        <v>0.8381944444444445</v>
      </c>
      <c r="R3160" s="84" t="str">
        <f t="shared" si="9"/>
        <v>1785676028237890197</v>
      </c>
      <c r="S3160" s="84"/>
      <c r="T3160" s="48" t="s">
        <v>67</v>
      </c>
    </row>
    <row r="3161" ht="22.5" customHeight="1">
      <c r="A3161" s="41" t="s">
        <v>1411</v>
      </c>
      <c r="B3161" s="44">
        <v>46236.0</v>
      </c>
      <c r="C3161" s="46" t="s">
        <v>262</v>
      </c>
      <c r="D3161" s="48" t="s">
        <v>4208</v>
      </c>
      <c r="E3161" s="51">
        <v>2.02600000001569E14</v>
      </c>
      <c r="F3161" s="53" t="s">
        <v>141</v>
      </c>
      <c r="G3161" s="57">
        <f t="array" ref="G3161">IF(F3161&lt;&gt;"",INDEX(tb_MainDatabase[Barcode],MATCH(F3161,tb_MainDatabase[Link],0)),"")</f>
        <v>8857128012037</v>
      </c>
      <c r="H3161" s="62" t="str">
        <f t="array" ref="H3161">IF(F3161&lt;&gt;"",INDEX(tb_MainDatabase[Grand],MATCH(F3161,tb_MainDatabase[Link],0)),"")</f>
        <v>EDP</v>
      </c>
      <c r="I3161" s="62" t="str">
        <f t="array" ref="I3161">IF(F3161&lt;&gt;"",INDEX(tb_MainDatabase[Size],MATCH(F3161,tb_MainDatabase[Link],0)),"")</f>
        <v>10 ml.</v>
      </c>
      <c r="J3161" s="65">
        <v>1.0</v>
      </c>
      <c r="K3161" s="57">
        <f t="array" ref="K3161">IF(F3161&lt;&gt;"",INDEX(tb_MainDatabase[ราคา],MATCH(F3161,tb_MainDatabase[Link],0)),"")*J3161</f>
        <v>450</v>
      </c>
      <c r="L3161" s="65">
        <v>50.0</v>
      </c>
      <c r="M3161" s="57">
        <f t="shared" si="2"/>
        <v>400</v>
      </c>
      <c r="N3161" s="75">
        <f t="shared" si="12"/>
        <v>400</v>
      </c>
      <c r="O3161" s="77" t="s">
        <v>370</v>
      </c>
      <c r="P3161" s="78">
        <v>46205.0</v>
      </c>
      <c r="Q3161" s="80">
        <v>0.9006944444444445</v>
      </c>
      <c r="R3161" s="84" t="str">
        <f t="shared" si="9"/>
        <v>1785681362855743524</v>
      </c>
      <c r="S3161" s="84"/>
      <c r="T3161" s="48" t="s">
        <v>67</v>
      </c>
    </row>
    <row r="3162" ht="22.5" customHeight="1">
      <c r="A3162" s="41" t="s">
        <v>1411</v>
      </c>
      <c r="B3162" s="44">
        <v>46237.0</v>
      </c>
      <c r="C3162" s="46" t="s">
        <v>1192</v>
      </c>
      <c r="D3162" s="48" t="s">
        <v>4209</v>
      </c>
      <c r="E3162" s="51">
        <v>2.0260000000157E14</v>
      </c>
      <c r="F3162" s="53" t="s">
        <v>165</v>
      </c>
      <c r="G3162" s="57">
        <f t="array" ref="G3162">IF(F3162&lt;&gt;"",INDEX(tb_MainDatabase[Barcode],MATCH(F3162,tb_MainDatabase[Link],0)),"")</f>
        <v>8857128012018</v>
      </c>
      <c r="H3162" s="62" t="str">
        <f t="array" ref="H3162">IF(F3162&lt;&gt;"",INDEX(tb_MainDatabase[Grand],MATCH(F3162,tb_MainDatabase[Link],0)),"")</f>
        <v>EDP</v>
      </c>
      <c r="I3162" s="62" t="str">
        <f t="array" ref="I3162">IF(F3162&lt;&gt;"",INDEX(tb_MainDatabase[Size],MATCH(F3162,tb_MainDatabase[Link],0)),"")</f>
        <v>50 ml.</v>
      </c>
      <c r="J3162" s="65">
        <v>1.0</v>
      </c>
      <c r="K3162" s="57">
        <f t="array" ref="K3162">IF(F3162&lt;&gt;"",INDEX(tb_MainDatabase[ราคา],MATCH(F3162,tb_MainDatabase[Link],0)),"")*J3162</f>
        <v>1890</v>
      </c>
      <c r="L3162" s="65">
        <v>200.0</v>
      </c>
      <c r="M3162" s="57">
        <f t="shared" si="2"/>
        <v>1690</v>
      </c>
      <c r="N3162" s="75">
        <f t="shared" si="12"/>
        <v>1690</v>
      </c>
      <c r="O3162" s="77" t="s">
        <v>133</v>
      </c>
      <c r="P3162" s="78">
        <v>46206.0</v>
      </c>
      <c r="Q3162" s="80">
        <v>0.5048611111111111</v>
      </c>
      <c r="R3162" s="84" t="str">
        <f t="shared" si="9"/>
        <v>1785730327683337909</v>
      </c>
      <c r="S3162" s="84"/>
      <c r="T3162" s="84"/>
    </row>
    <row r="3163" ht="22.5" customHeight="1">
      <c r="A3163" s="41" t="s">
        <v>1411</v>
      </c>
      <c r="B3163" s="44">
        <v>46237.0</v>
      </c>
      <c r="C3163" s="46" t="s">
        <v>1192</v>
      </c>
      <c r="D3163" s="48" t="s">
        <v>4210</v>
      </c>
      <c r="E3163" s="51">
        <v>2.02600000001571E14</v>
      </c>
      <c r="F3163" s="53" t="s">
        <v>141</v>
      </c>
      <c r="G3163" s="57">
        <f t="array" ref="G3163">IF(F3163&lt;&gt;"",INDEX(tb_MainDatabase[Barcode],MATCH(F3163,tb_MainDatabase[Link],0)),"")</f>
        <v>8857128012037</v>
      </c>
      <c r="H3163" s="62" t="str">
        <f t="array" ref="H3163">IF(F3163&lt;&gt;"",INDEX(tb_MainDatabase[Grand],MATCH(F3163,tb_MainDatabase[Link],0)),"")</f>
        <v>EDP</v>
      </c>
      <c r="I3163" s="62" t="str">
        <f t="array" ref="I3163">IF(F3163&lt;&gt;"",INDEX(tb_MainDatabase[Size],MATCH(F3163,tb_MainDatabase[Link],0)),"")</f>
        <v>10 ml.</v>
      </c>
      <c r="J3163" s="65">
        <v>1.0</v>
      </c>
      <c r="K3163" s="57">
        <f t="array" ref="K3163">IF(F3163&lt;&gt;"",INDEX(tb_MainDatabase[ราคา],MATCH(F3163,tb_MainDatabase[Link],0)),"")*J3163</f>
        <v>450</v>
      </c>
      <c r="L3163" s="65">
        <v>50.0</v>
      </c>
      <c r="M3163" s="57">
        <f t="shared" si="2"/>
        <v>400</v>
      </c>
      <c r="N3163" s="75">
        <f t="shared" si="12"/>
        <v>400</v>
      </c>
      <c r="O3163" s="77" t="s">
        <v>60</v>
      </c>
      <c r="P3163" s="78">
        <v>46206.0</v>
      </c>
      <c r="Q3163" s="80">
        <v>0.5215277777777778</v>
      </c>
      <c r="R3163" s="84" t="str">
        <f t="shared" si="9"/>
        <v>1785735018717296333</v>
      </c>
      <c r="S3163" s="84"/>
      <c r="T3163" s="84"/>
    </row>
    <row r="3164" ht="22.5" customHeight="1">
      <c r="A3164" s="41" t="s">
        <v>1411</v>
      </c>
      <c r="B3164" s="44">
        <v>46237.0</v>
      </c>
      <c r="C3164" s="46" t="s">
        <v>1192</v>
      </c>
      <c r="D3164" s="48" t="s">
        <v>4211</v>
      </c>
      <c r="E3164" s="51">
        <v>2.02600000001572E14</v>
      </c>
      <c r="F3164" s="53" t="s">
        <v>102</v>
      </c>
      <c r="G3164" s="108">
        <f t="array" ref="G3164">IF(F3164&lt;&gt;"",INDEX(tb_MainDatabase[Barcode],MATCH(F3164,tb_MainDatabase[Link],0)),"")</f>
        <v>8857128012170</v>
      </c>
      <c r="H3164" s="62" t="str">
        <f t="array" ref="H3164">IF(F3164&lt;&gt;"",INDEX(tb_MainDatabase[Grand],MATCH(F3164,tb_MainDatabase[Link],0)),"")</f>
        <v>EDP</v>
      </c>
      <c r="I3164" s="62" t="str">
        <f t="array" ref="I3164">IF(F3164&lt;&gt;"",INDEX(tb_MainDatabase[Size],MATCH(F3164,tb_MainDatabase[Link],0)),"")</f>
        <v>10 ml.</v>
      </c>
      <c r="J3164" s="65">
        <v>1.0</v>
      </c>
      <c r="K3164" s="57">
        <f t="array" ref="K3164">IF(F3164&lt;&gt;"",INDEX(tb_MainDatabase[ราคา],MATCH(F3164,tb_MainDatabase[Link],0)),"")*J3164</f>
        <v>450</v>
      </c>
      <c r="L3164" s="65">
        <v>100.0</v>
      </c>
      <c r="M3164" s="57">
        <f t="shared" si="2"/>
        <v>350</v>
      </c>
      <c r="N3164" s="75">
        <f t="shared" si="12"/>
        <v>350</v>
      </c>
      <c r="O3164" s="77" t="s">
        <v>370</v>
      </c>
      <c r="P3164" s="78">
        <v>46206.0</v>
      </c>
      <c r="Q3164" s="80">
        <v>0.5326388888888889</v>
      </c>
      <c r="R3164" s="84" t="str">
        <f t="shared" si="9"/>
        <v>1785735900903855610</v>
      </c>
      <c r="S3164" s="84"/>
      <c r="T3164" s="84"/>
    </row>
    <row r="3165" ht="22.5" customHeight="1">
      <c r="A3165" s="41" t="s">
        <v>1411</v>
      </c>
      <c r="B3165" s="44">
        <v>46237.0</v>
      </c>
      <c r="C3165" s="46" t="s">
        <v>1192</v>
      </c>
      <c r="D3165" s="48" t="s">
        <v>4212</v>
      </c>
      <c r="E3165" s="51">
        <v>2.02600000001573E14</v>
      </c>
      <c r="F3165" s="53" t="s">
        <v>94</v>
      </c>
      <c r="G3165" s="57">
        <f t="array" ref="G3165">IF(F3165&lt;&gt;"",INDEX(tb_MainDatabase[Barcode],MATCH(F3165,tb_MainDatabase[Link],0)),"")</f>
        <v>8857128012039</v>
      </c>
      <c r="H3165" s="62" t="str">
        <f t="array" ref="H3165">IF(F3165&lt;&gt;"",INDEX(tb_MainDatabase[Grand],MATCH(F3165,tb_MainDatabase[Link],0)),"")</f>
        <v>EDP</v>
      </c>
      <c r="I3165" s="62" t="str">
        <f t="array" ref="I3165">IF(F3165&lt;&gt;"",INDEX(tb_MainDatabase[Size],MATCH(F3165,tb_MainDatabase[Link],0)),"")</f>
        <v>10 ml.</v>
      </c>
      <c r="J3165" s="65">
        <v>2.0</v>
      </c>
      <c r="K3165" s="57">
        <f t="array" ref="K3165">IF(F3165&lt;&gt;"",INDEX(tb_MainDatabase[ราคา],MATCH(F3165,tb_MainDatabase[Link],0)),"")*J3165</f>
        <v>900</v>
      </c>
      <c r="L3165" s="65">
        <v>60.0</v>
      </c>
      <c r="M3165" s="57">
        <f t="shared" si="2"/>
        <v>780</v>
      </c>
      <c r="N3165" s="75">
        <f t="shared" si="12"/>
        <v>780</v>
      </c>
      <c r="O3165" s="77" t="s">
        <v>370</v>
      </c>
      <c r="P3165" s="78">
        <v>46206.0</v>
      </c>
      <c r="Q3165" s="80">
        <v>0.5590277777777778</v>
      </c>
      <c r="R3165" s="84" t="str">
        <f t="shared" si="9"/>
        <v>1785738312112163596</v>
      </c>
      <c r="S3165" s="84"/>
      <c r="T3165" s="84"/>
    </row>
    <row r="3166" ht="22.5" customHeight="1">
      <c r="A3166" s="41" t="s">
        <v>1411</v>
      </c>
      <c r="B3166" s="44">
        <v>46237.0</v>
      </c>
      <c r="C3166" s="46" t="s">
        <v>1192</v>
      </c>
      <c r="D3166" s="48" t="s">
        <v>4213</v>
      </c>
      <c r="E3166" s="51">
        <v>2.02600000001575E14</v>
      </c>
      <c r="F3166" s="53" t="s">
        <v>1796</v>
      </c>
      <c r="G3166" s="108">
        <f t="array" ref="G3166">IF(F3166&lt;&gt;"",INDEX(tb_MainDatabase[Barcode],MATCH(F3166,tb_MainDatabase[Link],0)),"")</f>
        <v>8857128012154</v>
      </c>
      <c r="H3166" s="62" t="str">
        <f t="array" ref="H3166">IF(F3166&lt;&gt;"",INDEX(tb_MainDatabase[Grand],MATCH(F3166,tb_MainDatabase[Link],0)),"")</f>
        <v>EDP</v>
      </c>
      <c r="I3166" s="62" t="str">
        <f t="array" ref="I3166">IF(F3166&lt;&gt;"",INDEX(tb_MainDatabase[Size],MATCH(F3166,tb_MainDatabase[Link],0)),"")</f>
        <v>10 ml.</v>
      </c>
      <c r="J3166" s="65">
        <v>2.0</v>
      </c>
      <c r="K3166" s="57">
        <f t="array" ref="K3166">IF(F3166&lt;&gt;"",INDEX(tb_MainDatabase[ราคา],MATCH(F3166,tb_MainDatabase[Link],0)),"")*J3166</f>
        <v>900</v>
      </c>
      <c r="L3166" s="65">
        <v>50.0</v>
      </c>
      <c r="M3166" s="57">
        <f t="shared" si="2"/>
        <v>800</v>
      </c>
      <c r="N3166" s="75">
        <f t="shared" si="12"/>
        <v>2600</v>
      </c>
      <c r="O3166" s="77" t="s">
        <v>370</v>
      </c>
      <c r="P3166" s="78">
        <v>46206.0</v>
      </c>
      <c r="Q3166" s="80">
        <v>0.6173611111111111</v>
      </c>
      <c r="R3166" s="84" t="str">
        <f t="shared" si="9"/>
        <v>1785743249676542913</v>
      </c>
      <c r="S3166" s="84"/>
      <c r="T3166" s="84"/>
    </row>
    <row r="3167" ht="22.5" customHeight="1">
      <c r="A3167" s="41" t="s">
        <v>1411</v>
      </c>
      <c r="B3167" s="44">
        <v>46237.0</v>
      </c>
      <c r="C3167" s="46" t="s">
        <v>1192</v>
      </c>
      <c r="D3167" s="48" t="s">
        <v>4213</v>
      </c>
      <c r="E3167" s="51">
        <v>2.02600000001575E14</v>
      </c>
      <c r="F3167" s="53" t="s">
        <v>4214</v>
      </c>
      <c r="G3167" s="57">
        <f t="array" ref="G3167">IF(F3167&lt;&gt;"",INDEX(tb_MainDatabase[Barcode],MATCH(F3167,tb_MainDatabase[Link],0)),"")</f>
        <v>8857128012084</v>
      </c>
      <c r="H3167" s="62" t="str">
        <f t="array" ref="H3167">IF(F3167&lt;&gt;"",INDEX(tb_MainDatabase[Grand],MATCH(F3167,tb_MainDatabase[Link],0)),"")</f>
        <v>EDP</v>
      </c>
      <c r="I3167" s="62" t="str">
        <f t="array" ref="I3167">IF(F3167&lt;&gt;"",INDEX(tb_MainDatabase[Size],MATCH(F3167,tb_MainDatabase[Link],0)),"")</f>
        <v>10 ml.</v>
      </c>
      <c r="J3167" s="65">
        <v>1.0</v>
      </c>
      <c r="K3167" s="57">
        <f t="array" ref="K3167">IF(F3167&lt;&gt;"",INDEX(tb_MainDatabase[ราคา],MATCH(F3167,tb_MainDatabase[Link],0)),"")*J3167</f>
        <v>450</v>
      </c>
      <c r="L3167" s="65">
        <v>50.0</v>
      </c>
      <c r="M3167" s="57">
        <f t="shared" si="2"/>
        <v>400</v>
      </c>
      <c r="N3167" s="75">
        <f t="shared" si="12"/>
        <v>0</v>
      </c>
      <c r="O3167" s="77"/>
      <c r="P3167" s="107"/>
      <c r="Q3167" s="80"/>
      <c r="R3167" s="84">
        <f t="shared" si="9"/>
        <v>0</v>
      </c>
      <c r="S3167" s="84"/>
      <c r="T3167" s="84"/>
    </row>
    <row r="3168" ht="22.5" customHeight="1">
      <c r="A3168" s="41" t="s">
        <v>1411</v>
      </c>
      <c r="B3168" s="44">
        <v>46237.0</v>
      </c>
      <c r="C3168" s="46" t="s">
        <v>1192</v>
      </c>
      <c r="D3168" s="48" t="s">
        <v>4213</v>
      </c>
      <c r="E3168" s="51">
        <v>2.02600000001575E14</v>
      </c>
      <c r="F3168" s="53" t="s">
        <v>224</v>
      </c>
      <c r="G3168" s="57">
        <f t="array" ref="G3168">IF(F3168&lt;&gt;"",INDEX(tb_MainDatabase[Barcode],MATCH(F3168,tb_MainDatabase[Link],0)),"")</f>
        <v>8857128012053</v>
      </c>
      <c r="H3168" s="62" t="str">
        <f t="array" ref="H3168">IF(F3168&lt;&gt;"",INDEX(tb_MainDatabase[Grand],MATCH(F3168,tb_MainDatabase[Link],0)),"")</f>
        <v>EDP</v>
      </c>
      <c r="I3168" s="62" t="str">
        <f t="array" ref="I3168">IF(F3168&lt;&gt;"",INDEX(tb_MainDatabase[Size],MATCH(F3168,tb_MainDatabase[Link],0)),"")</f>
        <v>10 ml.</v>
      </c>
      <c r="J3168" s="65">
        <v>1.0</v>
      </c>
      <c r="K3168" s="57">
        <f t="array" ref="K3168">IF(F3168&lt;&gt;"",INDEX(tb_MainDatabase[ราคา],MATCH(F3168,tb_MainDatabase[Link],0)),"")*J3168</f>
        <v>450</v>
      </c>
      <c r="L3168" s="65">
        <v>50.0</v>
      </c>
      <c r="M3168" s="57">
        <f t="shared" si="2"/>
        <v>400</v>
      </c>
      <c r="N3168" s="75">
        <f t="shared" si="12"/>
        <v>0</v>
      </c>
      <c r="O3168" s="77"/>
      <c r="P3168" s="107"/>
      <c r="Q3168" s="80"/>
      <c r="R3168" s="84">
        <f t="shared" si="9"/>
        <v>0</v>
      </c>
      <c r="S3168" s="84"/>
      <c r="T3168" s="84"/>
    </row>
    <row r="3169" ht="22.5" customHeight="1">
      <c r="A3169" s="41" t="s">
        <v>1411</v>
      </c>
      <c r="B3169" s="44">
        <v>46237.0</v>
      </c>
      <c r="C3169" s="46" t="s">
        <v>1192</v>
      </c>
      <c r="D3169" s="48" t="s">
        <v>4213</v>
      </c>
      <c r="E3169" s="51">
        <v>2.02600000001575E14</v>
      </c>
      <c r="F3169" s="53" t="s">
        <v>124</v>
      </c>
      <c r="G3169" s="108">
        <f t="array" ref="G3169">IF(F3169&lt;&gt;"",INDEX(tb_MainDatabase[Barcode],MATCH(F3169,tb_MainDatabase[Link],0)),"")</f>
        <v>8857128012166</v>
      </c>
      <c r="H3169" s="62" t="str">
        <f t="array" ref="H3169">IF(F3169&lt;&gt;"",INDEX(tb_MainDatabase[Grand],MATCH(F3169,tb_MainDatabase[Link],0)),"")</f>
        <v>EDP</v>
      </c>
      <c r="I3169" s="62" t="str">
        <f t="array" ref="I3169">IF(F3169&lt;&gt;"",INDEX(tb_MainDatabase[Size],MATCH(F3169,tb_MainDatabase[Link],0)),"")</f>
        <v>10 ml.</v>
      </c>
      <c r="J3169" s="65">
        <v>1.0</v>
      </c>
      <c r="K3169" s="57">
        <f t="array" ref="K3169">IF(F3169&lt;&gt;"",INDEX(tb_MainDatabase[ราคา],MATCH(F3169,tb_MainDatabase[Link],0)),"")*J3169</f>
        <v>450</v>
      </c>
      <c r="L3169" s="65">
        <v>50.0</v>
      </c>
      <c r="M3169" s="57">
        <f t="shared" si="2"/>
        <v>400</v>
      </c>
      <c r="N3169" s="75">
        <f t="shared" si="12"/>
        <v>0</v>
      </c>
      <c r="O3169" s="77"/>
      <c r="P3169" s="107"/>
      <c r="Q3169" s="80"/>
      <c r="R3169" s="84">
        <f t="shared" si="9"/>
        <v>0</v>
      </c>
      <c r="S3169" s="84"/>
      <c r="T3169" s="84"/>
    </row>
    <row r="3170" ht="22.5" customHeight="1">
      <c r="A3170" s="41" t="s">
        <v>1411</v>
      </c>
      <c r="B3170" s="44">
        <v>46237.0</v>
      </c>
      <c r="C3170" s="46" t="s">
        <v>1192</v>
      </c>
      <c r="D3170" s="48" t="s">
        <v>4213</v>
      </c>
      <c r="E3170" s="51">
        <v>2.02600000001575E14</v>
      </c>
      <c r="F3170" s="53" t="s">
        <v>110</v>
      </c>
      <c r="G3170" s="57">
        <f t="array" ref="G3170">IF(F3170&lt;&gt;"",INDEX(tb_MainDatabase[Barcode],MATCH(F3170,tb_MainDatabase[Link],0)),"")</f>
        <v>8857128012110</v>
      </c>
      <c r="H3170" s="62" t="str">
        <f t="array" ref="H3170">IF(F3170&lt;&gt;"",INDEX(tb_MainDatabase[Grand],MATCH(F3170,tb_MainDatabase[Link],0)),"")</f>
        <v>EDP+</v>
      </c>
      <c r="I3170" s="62" t="str">
        <f t="array" ref="I3170">IF(F3170&lt;&gt;"",INDEX(tb_MainDatabase[Size],MATCH(F3170,tb_MainDatabase[Link],0)),"")</f>
        <v>10 ml.</v>
      </c>
      <c r="J3170" s="65">
        <v>1.0</v>
      </c>
      <c r="K3170" s="57">
        <f t="array" ref="K3170">IF(F3170&lt;&gt;"",INDEX(tb_MainDatabase[ราคา],MATCH(F3170,tb_MainDatabase[Link],0)),"")*J3170</f>
        <v>650</v>
      </c>
      <c r="L3170" s="65">
        <v>50.0</v>
      </c>
      <c r="M3170" s="57">
        <f t="shared" si="2"/>
        <v>600</v>
      </c>
      <c r="N3170" s="75">
        <f t="shared" si="12"/>
        <v>0</v>
      </c>
      <c r="O3170" s="77"/>
      <c r="P3170" s="107"/>
      <c r="Q3170" s="80"/>
      <c r="R3170" s="84">
        <f t="shared" si="9"/>
        <v>0</v>
      </c>
      <c r="S3170" s="84"/>
      <c r="T3170" s="84"/>
    </row>
    <row r="3171" ht="22.5" customHeight="1">
      <c r="A3171" s="41" t="s">
        <v>1411</v>
      </c>
      <c r="B3171" s="44">
        <v>46237.0</v>
      </c>
      <c r="C3171" s="46" t="s">
        <v>1192</v>
      </c>
      <c r="D3171" s="48" t="s">
        <v>4215</v>
      </c>
      <c r="E3171" s="51">
        <v>2.02600000001576E14</v>
      </c>
      <c r="F3171" s="53" t="s">
        <v>451</v>
      </c>
      <c r="G3171" s="57">
        <f t="array" ref="G3171">IF(F3171&lt;&gt;"",INDEX(tb_MainDatabase[Barcode],MATCH(F3171,tb_MainDatabase[Link],0)),"")</f>
        <v>8857128011867</v>
      </c>
      <c r="H3171" s="62" t="str">
        <f t="array" ref="H3171">IF(F3171&lt;&gt;"",INDEX(tb_MainDatabase[Grand],MATCH(F3171,tb_MainDatabase[Link],0)),"")</f>
        <v>EDP</v>
      </c>
      <c r="I3171" s="62" t="str">
        <f t="array" ref="I3171">IF(F3171&lt;&gt;"",INDEX(tb_MainDatabase[Size],MATCH(F3171,tb_MainDatabase[Link],0)),"")</f>
        <v>30 ml.</v>
      </c>
      <c r="J3171" s="65">
        <v>1.0</v>
      </c>
      <c r="K3171" s="57">
        <f t="array" ref="K3171">IF(F3171&lt;&gt;"",INDEX(tb_MainDatabase[ราคา],MATCH(F3171,tb_MainDatabase[Link],0)),"")*J3171</f>
        <v>1290</v>
      </c>
      <c r="L3171" s="65">
        <v>100.0</v>
      </c>
      <c r="M3171" s="57">
        <f t="shared" si="2"/>
        <v>1190</v>
      </c>
      <c r="N3171" s="75">
        <f t="shared" si="12"/>
        <v>1190</v>
      </c>
      <c r="O3171" s="77" t="s">
        <v>370</v>
      </c>
      <c r="P3171" s="78">
        <v>46206.0</v>
      </c>
      <c r="Q3171" s="80">
        <v>0.6854166666666667</v>
      </c>
      <c r="R3171" s="84" t="str">
        <f t="shared" si="9"/>
        <v>1785749135558352287</v>
      </c>
      <c r="S3171" s="84"/>
      <c r="T3171" s="84"/>
    </row>
    <row r="3172" ht="22.5" customHeight="1">
      <c r="A3172" s="41" t="s">
        <v>1411</v>
      </c>
      <c r="B3172" s="44">
        <v>46237.0</v>
      </c>
      <c r="C3172" s="46" t="s">
        <v>1192</v>
      </c>
      <c r="D3172" s="48" t="s">
        <v>4216</v>
      </c>
      <c r="E3172" s="51">
        <v>2.02600000001577E14</v>
      </c>
      <c r="F3172" s="53" t="s">
        <v>3407</v>
      </c>
      <c r="G3172" s="57">
        <f t="array" ref="G3172">IF(F3172&lt;&gt;"",INDEX(tb_MainDatabase[Barcode],MATCH(F3172,tb_MainDatabase[Link],0)),"")</f>
        <v>8857128012114</v>
      </c>
      <c r="H3172" s="62" t="str">
        <f t="array" ref="H3172">IF(F3172&lt;&gt;"",INDEX(tb_MainDatabase[Grand],MATCH(F3172,tb_MainDatabase[Link],0)),"")</f>
        <v>EDP+</v>
      </c>
      <c r="I3172" s="62" t="str">
        <f t="array" ref="I3172">IF(F3172&lt;&gt;"",INDEX(tb_MainDatabase[Size],MATCH(F3172,tb_MainDatabase[Link],0)),"")</f>
        <v>10 ml.</v>
      </c>
      <c r="J3172" s="65">
        <v>1.0</v>
      </c>
      <c r="K3172" s="57">
        <f t="array" ref="K3172">IF(F3172&lt;&gt;"",INDEX(tb_MainDatabase[ราคา],MATCH(F3172,tb_MainDatabase[Link],0)),"")*J3172</f>
        <v>650</v>
      </c>
      <c r="L3172" s="65">
        <v>50.0</v>
      </c>
      <c r="M3172" s="57">
        <f t="shared" si="2"/>
        <v>600</v>
      </c>
      <c r="N3172" s="75">
        <f t="shared" si="12"/>
        <v>1000</v>
      </c>
      <c r="O3172" s="77" t="s">
        <v>370</v>
      </c>
      <c r="P3172" s="78">
        <v>46206.0</v>
      </c>
      <c r="Q3172" s="255">
        <v>16.41</v>
      </c>
      <c r="R3172" s="84" t="str">
        <f t="shared" si="9"/>
        <v>1785750087020573850</v>
      </c>
      <c r="S3172" s="84"/>
      <c r="T3172" s="84"/>
    </row>
    <row r="3173" ht="22.5" customHeight="1">
      <c r="A3173" s="41" t="s">
        <v>1411</v>
      </c>
      <c r="B3173" s="44">
        <v>46237.0</v>
      </c>
      <c r="C3173" s="46" t="s">
        <v>1192</v>
      </c>
      <c r="D3173" s="48" t="s">
        <v>4216</v>
      </c>
      <c r="E3173" s="51">
        <v>2.02600000001577E14</v>
      </c>
      <c r="F3173" s="53" t="s">
        <v>430</v>
      </c>
      <c r="G3173" s="57">
        <f t="array" ref="G3173">IF(F3173&lt;&gt;"",INDEX(tb_MainDatabase[Barcode],MATCH(F3173,tb_MainDatabase[Link],0)),"")</f>
        <v>8857128012028</v>
      </c>
      <c r="H3173" s="62" t="str">
        <f t="array" ref="H3173">IF(F3173&lt;&gt;"",INDEX(tb_MainDatabase[Grand],MATCH(F3173,tb_MainDatabase[Link],0)),"")</f>
        <v>EDP</v>
      </c>
      <c r="I3173" s="62" t="str">
        <f t="array" ref="I3173">IF(F3173&lt;&gt;"",INDEX(tb_MainDatabase[Size],MATCH(F3173,tb_MainDatabase[Link],0)),"")</f>
        <v>10 ml.</v>
      </c>
      <c r="J3173" s="65">
        <v>1.0</v>
      </c>
      <c r="K3173" s="57">
        <f t="array" ref="K3173">IF(F3173&lt;&gt;"",INDEX(tb_MainDatabase[ราคา],MATCH(F3173,tb_MainDatabase[Link],0)),"")*J3173</f>
        <v>450</v>
      </c>
      <c r="L3173" s="65">
        <v>50.0</v>
      </c>
      <c r="M3173" s="57">
        <f t="shared" si="2"/>
        <v>400</v>
      </c>
      <c r="N3173" s="75">
        <f t="shared" si="12"/>
        <v>0</v>
      </c>
      <c r="O3173" s="77"/>
      <c r="P3173" s="107"/>
      <c r="Q3173" s="80"/>
      <c r="R3173" s="84">
        <f t="shared" si="9"/>
        <v>0</v>
      </c>
      <c r="S3173" s="84"/>
      <c r="T3173" s="84"/>
    </row>
    <row r="3174" ht="22.5" customHeight="1">
      <c r="A3174" s="41" t="s">
        <v>1411</v>
      </c>
      <c r="B3174" s="44">
        <v>46237.0</v>
      </c>
      <c r="C3174" s="46" t="s">
        <v>1192</v>
      </c>
      <c r="D3174" s="48" t="s">
        <v>4217</v>
      </c>
      <c r="E3174" s="51">
        <v>2.02600000001578E14</v>
      </c>
      <c r="F3174" s="53" t="s">
        <v>141</v>
      </c>
      <c r="G3174" s="57">
        <f t="array" ref="G3174">IF(F3174&lt;&gt;"",INDEX(tb_MainDatabase[Barcode],MATCH(F3174,tb_MainDatabase[Link],0)),"")</f>
        <v>8857128012037</v>
      </c>
      <c r="H3174" s="62" t="str">
        <f t="array" ref="H3174">IF(F3174&lt;&gt;"",INDEX(tb_MainDatabase[Grand],MATCH(F3174,tb_MainDatabase[Link],0)),"")</f>
        <v>EDP</v>
      </c>
      <c r="I3174" s="62" t="str">
        <f t="array" ref="I3174">IF(F3174&lt;&gt;"",INDEX(tb_MainDatabase[Size],MATCH(F3174,tb_MainDatabase[Link],0)),"")</f>
        <v>10 ml.</v>
      </c>
      <c r="J3174" s="65">
        <v>1.0</v>
      </c>
      <c r="K3174" s="57">
        <f t="array" ref="K3174">IF(F3174&lt;&gt;"",INDEX(tb_MainDatabase[ราคา],MATCH(F3174,tb_MainDatabase[Link],0)),"")*J3174</f>
        <v>450</v>
      </c>
      <c r="L3174" s="65">
        <v>50.0</v>
      </c>
      <c r="M3174" s="57">
        <f t="shared" si="2"/>
        <v>400</v>
      </c>
      <c r="N3174" s="75">
        <f t="shared" si="12"/>
        <v>400</v>
      </c>
      <c r="O3174" s="77" t="s">
        <v>60</v>
      </c>
      <c r="P3174" s="78">
        <v>46206.0</v>
      </c>
      <c r="Q3174" s="80">
        <v>0.7027777777777777</v>
      </c>
      <c r="R3174" s="84" t="str">
        <f t="shared" si="9"/>
        <v>1785750687480893332</v>
      </c>
      <c r="S3174" s="84"/>
      <c r="T3174" s="84"/>
    </row>
    <row r="3175" ht="22.5" customHeight="1">
      <c r="A3175" s="41" t="s">
        <v>1411</v>
      </c>
      <c r="B3175" s="44">
        <v>46237.0</v>
      </c>
      <c r="C3175" s="46" t="s">
        <v>1192</v>
      </c>
      <c r="D3175" s="48" t="s">
        <v>4218</v>
      </c>
      <c r="E3175" s="51">
        <v>2.02600000001579E14</v>
      </c>
      <c r="F3175" s="53" t="s">
        <v>141</v>
      </c>
      <c r="G3175" s="57">
        <f t="array" ref="G3175">IF(F3175&lt;&gt;"",INDEX(tb_MainDatabase[Barcode],MATCH(F3175,tb_MainDatabase[Link],0)),"")</f>
        <v>8857128012037</v>
      </c>
      <c r="H3175" s="62" t="str">
        <f t="array" ref="H3175">IF(F3175&lt;&gt;"",INDEX(tb_MainDatabase[Grand],MATCH(F3175,tb_MainDatabase[Link],0)),"")</f>
        <v>EDP</v>
      </c>
      <c r="I3175" s="62" t="str">
        <f t="array" ref="I3175">IF(F3175&lt;&gt;"",INDEX(tb_MainDatabase[Size],MATCH(F3175,tb_MainDatabase[Link],0)),"")</f>
        <v>10 ml.</v>
      </c>
      <c r="J3175" s="65">
        <v>1.0</v>
      </c>
      <c r="K3175" s="57">
        <f t="array" ref="K3175">IF(F3175&lt;&gt;"",INDEX(tb_MainDatabase[ราคา],MATCH(F3175,tb_MainDatabase[Link],0)),"")*J3175</f>
        <v>450</v>
      </c>
      <c r="L3175" s="65">
        <v>50.0</v>
      </c>
      <c r="M3175" s="57">
        <f t="shared" si="2"/>
        <v>400</v>
      </c>
      <c r="N3175" s="75">
        <f t="shared" si="12"/>
        <v>400</v>
      </c>
      <c r="O3175" s="77" t="s">
        <v>370</v>
      </c>
      <c r="P3175" s="78">
        <v>46206.0</v>
      </c>
      <c r="Q3175" s="80">
        <v>0.7159722222222222</v>
      </c>
      <c r="R3175" s="84" t="str">
        <f t="shared" si="9"/>
        <v>1785751903484474008</v>
      </c>
      <c r="S3175" s="84"/>
      <c r="T3175" s="84"/>
    </row>
    <row r="3176" ht="22.5" customHeight="1">
      <c r="A3176" s="156"/>
      <c r="B3176" s="44"/>
      <c r="C3176" s="44"/>
      <c r="D3176" s="48"/>
      <c r="E3176" s="90"/>
      <c r="F3176" s="53"/>
      <c r="G3176" s="57" t="str">
        <f t="array" ref="G3176">IF(F3176&lt;&gt;"",INDEX(tb_MainDatabase[Barcode],MATCH(F3176,tb_MainDatabase[Link],0)),"")</f>
        <v/>
      </c>
      <c r="H3176" s="62" t="str">
        <f t="array" ref="H3176">IF(F3176&lt;&gt;"",INDEX(tb_MainDatabase[Grand],MATCH(F3176,tb_MainDatabase[Link],0)),"")</f>
        <v/>
      </c>
      <c r="I3176" s="62" t="str">
        <f t="array" ref="I3176">IF(F3176&lt;&gt;"",INDEX(tb_MainDatabase[Size],MATCH(F3176,tb_MainDatabase[Link],0)),"")</f>
        <v/>
      </c>
      <c r="J3176" s="65"/>
      <c r="K3176" s="57">
        <f t="array" ref="K3176">IF(F3176&lt;&gt;"",INDEX(tb_MainDatabase[ราคา],MATCH(F3176,tb_MainDatabase[Link],0)),"")*J3176</f>
        <v>0</v>
      </c>
      <c r="L3176" s="65"/>
      <c r="M3176" s="57">
        <f t="shared" si="2"/>
        <v>0</v>
      </c>
      <c r="N3176" s="75">
        <f t="shared" si="12"/>
        <v>0</v>
      </c>
      <c r="O3176" s="77"/>
      <c r="P3176" s="107"/>
      <c r="Q3176" s="80"/>
      <c r="R3176" s="84" t="str">
        <f t="shared" si="9"/>
        <v/>
      </c>
      <c r="S3176" s="84"/>
      <c r="T3176" s="84"/>
    </row>
    <row r="3177" ht="22.5" customHeight="1">
      <c r="A3177" s="156"/>
      <c r="B3177" s="44"/>
      <c r="C3177" s="44"/>
      <c r="D3177" s="48"/>
      <c r="E3177" s="90"/>
      <c r="F3177" s="53"/>
      <c r="G3177" s="57" t="str">
        <f t="array" ref="G3177">IF(F3177&lt;&gt;"",INDEX(tb_MainDatabase[Barcode],MATCH(F3177,tb_MainDatabase[Link],0)),"")</f>
        <v/>
      </c>
      <c r="H3177" s="62" t="str">
        <f t="array" ref="H3177">IF(F3177&lt;&gt;"",INDEX(tb_MainDatabase[Grand],MATCH(F3177,tb_MainDatabase[Link],0)),"")</f>
        <v/>
      </c>
      <c r="I3177" s="62" t="str">
        <f t="array" ref="I3177">IF(F3177&lt;&gt;"",INDEX(tb_MainDatabase[Size],MATCH(F3177,tb_MainDatabase[Link],0)),"")</f>
        <v/>
      </c>
      <c r="J3177" s="65"/>
      <c r="K3177" s="57">
        <f t="array" ref="K3177">IF(F3177&lt;&gt;"",INDEX(tb_MainDatabase[ราคา],MATCH(F3177,tb_MainDatabase[Link],0)),"")*J3177</f>
        <v>0</v>
      </c>
      <c r="L3177" s="65"/>
      <c r="M3177" s="57">
        <f t="shared" si="2"/>
        <v>0</v>
      </c>
      <c r="N3177" s="75">
        <f t="shared" si="12"/>
        <v>0</v>
      </c>
      <c r="O3177" s="77"/>
      <c r="P3177" s="107"/>
      <c r="Q3177" s="80"/>
      <c r="R3177" s="84" t="str">
        <f t="shared" si="9"/>
        <v/>
      </c>
      <c r="S3177" s="84"/>
      <c r="T3177" s="84"/>
    </row>
    <row r="3178" ht="22.5" customHeight="1">
      <c r="A3178" s="156"/>
      <c r="B3178" s="44"/>
      <c r="C3178" s="44"/>
      <c r="D3178" s="48"/>
      <c r="E3178" s="90"/>
      <c r="F3178" s="53"/>
      <c r="G3178" s="57" t="str">
        <f t="array" ref="G3178">IF(F3178&lt;&gt;"",INDEX(tb_MainDatabase[Barcode],MATCH(F3178,tb_MainDatabase[Link],0)),"")</f>
        <v/>
      </c>
      <c r="H3178" s="62" t="str">
        <f t="array" ref="H3178">IF(F3178&lt;&gt;"",INDEX(tb_MainDatabase[Grand],MATCH(F3178,tb_MainDatabase[Link],0)),"")</f>
        <v/>
      </c>
      <c r="I3178" s="62" t="str">
        <f t="array" ref="I3178">IF(F3178&lt;&gt;"",INDEX(tb_MainDatabase[Size],MATCH(F3178,tb_MainDatabase[Link],0)),"")</f>
        <v/>
      </c>
      <c r="J3178" s="65"/>
      <c r="K3178" s="57">
        <f t="array" ref="K3178">IF(F3178&lt;&gt;"",INDEX(tb_MainDatabase[ราคา],MATCH(F3178,tb_MainDatabase[Link],0)),"")*J3178</f>
        <v>0</v>
      </c>
      <c r="L3178" s="65"/>
      <c r="M3178" s="57">
        <f t="shared" si="2"/>
        <v>0</v>
      </c>
      <c r="N3178" s="75">
        <f t="shared" si="12"/>
        <v>0</v>
      </c>
      <c r="O3178" s="77"/>
      <c r="P3178" s="107"/>
      <c r="Q3178" s="80"/>
      <c r="R3178" s="84" t="str">
        <f t="shared" si="9"/>
        <v/>
      </c>
      <c r="S3178" s="84"/>
      <c r="T3178" s="84"/>
    </row>
    <row r="3179" ht="22.5" customHeight="1">
      <c r="A3179" s="156"/>
      <c r="B3179" s="44"/>
      <c r="C3179" s="44"/>
      <c r="D3179" s="48"/>
      <c r="E3179" s="90"/>
      <c r="F3179" s="53"/>
      <c r="G3179" s="57" t="str">
        <f t="array" ref="G3179">IF(F3179&lt;&gt;"",INDEX(tb_MainDatabase[Barcode],MATCH(F3179,tb_MainDatabase[Link],0)),"")</f>
        <v/>
      </c>
      <c r="H3179" s="62" t="str">
        <f t="array" ref="H3179">IF(F3179&lt;&gt;"",INDEX(tb_MainDatabase[Grand],MATCH(F3179,tb_MainDatabase[Link],0)),"")</f>
        <v/>
      </c>
      <c r="I3179" s="62" t="str">
        <f t="array" ref="I3179">IF(F3179&lt;&gt;"",INDEX(tb_MainDatabase[Size],MATCH(F3179,tb_MainDatabase[Link],0)),"")</f>
        <v/>
      </c>
      <c r="J3179" s="65"/>
      <c r="K3179" s="57">
        <f t="array" ref="K3179">IF(F3179&lt;&gt;"",INDEX(tb_MainDatabase[ราคา],MATCH(F3179,tb_MainDatabase[Link],0)),"")*J3179</f>
        <v>0</v>
      </c>
      <c r="L3179" s="65"/>
      <c r="M3179" s="57">
        <f t="shared" si="2"/>
        <v>0</v>
      </c>
      <c r="N3179" s="75">
        <f t="shared" si="12"/>
        <v>0</v>
      </c>
      <c r="O3179" s="77"/>
      <c r="P3179" s="107"/>
      <c r="Q3179" s="80"/>
      <c r="R3179" s="84" t="str">
        <f t="shared" si="9"/>
        <v/>
      </c>
      <c r="S3179" s="84"/>
      <c r="T3179" s="84"/>
    </row>
    <row r="3180" ht="22.5" customHeight="1">
      <c r="A3180" s="156"/>
      <c r="B3180" s="44"/>
      <c r="C3180" s="44"/>
      <c r="D3180" s="48"/>
      <c r="E3180" s="90"/>
      <c r="F3180" s="53"/>
      <c r="G3180" s="57" t="str">
        <f t="array" ref="G3180">IF(F3180&lt;&gt;"",INDEX(tb_MainDatabase[Barcode],MATCH(F3180,tb_MainDatabase[Link],0)),"")</f>
        <v/>
      </c>
      <c r="H3180" s="62" t="str">
        <f t="array" ref="H3180">IF(F3180&lt;&gt;"",INDEX(tb_MainDatabase[Grand],MATCH(F3180,tb_MainDatabase[Link],0)),"")</f>
        <v/>
      </c>
      <c r="I3180" s="62" t="str">
        <f t="array" ref="I3180">IF(F3180&lt;&gt;"",INDEX(tb_MainDatabase[Size],MATCH(F3180,tb_MainDatabase[Link],0)),"")</f>
        <v/>
      </c>
      <c r="J3180" s="65"/>
      <c r="K3180" s="57">
        <f t="array" ref="K3180">IF(F3180&lt;&gt;"",INDEX(tb_MainDatabase[ราคา],MATCH(F3180,tb_MainDatabase[Link],0)),"")*J3180</f>
        <v>0</v>
      </c>
      <c r="L3180" s="65"/>
      <c r="M3180" s="57">
        <f t="shared" si="2"/>
        <v>0</v>
      </c>
      <c r="N3180" s="75">
        <f t="shared" si="12"/>
        <v>0</v>
      </c>
      <c r="O3180" s="77"/>
      <c r="P3180" s="107"/>
      <c r="Q3180" s="80"/>
      <c r="R3180" s="84" t="str">
        <f t="shared" si="9"/>
        <v/>
      </c>
      <c r="S3180" s="84"/>
      <c r="T3180" s="84"/>
    </row>
    <row r="3181" ht="22.5" customHeight="1">
      <c r="A3181" s="156"/>
      <c r="B3181" s="44"/>
      <c r="C3181" s="44"/>
      <c r="D3181" s="48"/>
      <c r="E3181" s="90"/>
      <c r="F3181" s="53"/>
      <c r="G3181" s="57" t="str">
        <f t="array" ref="G3181">IF(F3181&lt;&gt;"",INDEX(tb_MainDatabase[Barcode],MATCH(F3181,tb_MainDatabase[Link],0)),"")</f>
        <v/>
      </c>
      <c r="H3181" s="62" t="str">
        <f t="array" ref="H3181">IF(F3181&lt;&gt;"",INDEX(tb_MainDatabase[Grand],MATCH(F3181,tb_MainDatabase[Link],0)),"")</f>
        <v/>
      </c>
      <c r="I3181" s="62" t="str">
        <f t="array" ref="I3181">IF(F3181&lt;&gt;"",INDEX(tb_MainDatabase[Size],MATCH(F3181,tb_MainDatabase[Link],0)),"")</f>
        <v/>
      </c>
      <c r="J3181" s="65"/>
      <c r="K3181" s="57">
        <f t="array" ref="K3181">IF(F3181&lt;&gt;"",INDEX(tb_MainDatabase[ราคา],MATCH(F3181,tb_MainDatabase[Link],0)),"")*J3181</f>
        <v>0</v>
      </c>
      <c r="L3181" s="65"/>
      <c r="M3181" s="57">
        <f t="shared" si="2"/>
        <v>0</v>
      </c>
      <c r="N3181" s="75">
        <f t="shared" si="12"/>
        <v>0</v>
      </c>
      <c r="O3181" s="77"/>
      <c r="P3181" s="107"/>
      <c r="Q3181" s="80"/>
      <c r="R3181" s="84" t="str">
        <f t="shared" si="9"/>
        <v/>
      </c>
      <c r="S3181" s="84"/>
      <c r="T3181" s="84"/>
    </row>
    <row r="3182" ht="22.5" customHeight="1">
      <c r="A3182" s="156"/>
      <c r="B3182" s="44"/>
      <c r="C3182" s="44"/>
      <c r="D3182" s="48"/>
      <c r="E3182" s="90"/>
      <c r="F3182" s="53"/>
      <c r="G3182" s="57" t="str">
        <f t="array" ref="G3182">IF(F3182&lt;&gt;"",INDEX(tb_MainDatabase[Barcode],MATCH(F3182,tb_MainDatabase[Link],0)),"")</f>
        <v/>
      </c>
      <c r="H3182" s="62" t="str">
        <f t="array" ref="H3182">IF(F3182&lt;&gt;"",INDEX(tb_MainDatabase[Grand],MATCH(F3182,tb_MainDatabase[Link],0)),"")</f>
        <v/>
      </c>
      <c r="I3182" s="62" t="str">
        <f t="array" ref="I3182">IF(F3182&lt;&gt;"",INDEX(tb_MainDatabase[Size],MATCH(F3182,tb_MainDatabase[Link],0)),"")</f>
        <v/>
      </c>
      <c r="J3182" s="65"/>
      <c r="K3182" s="57">
        <f t="array" ref="K3182">IF(F3182&lt;&gt;"",INDEX(tb_MainDatabase[ราคา],MATCH(F3182,tb_MainDatabase[Link],0)),"")*J3182</f>
        <v>0</v>
      </c>
      <c r="L3182" s="65"/>
      <c r="M3182" s="57">
        <f t="shared" si="2"/>
        <v>0</v>
      </c>
      <c r="N3182" s="75">
        <f t="shared" si="12"/>
        <v>0</v>
      </c>
      <c r="O3182" s="77"/>
      <c r="P3182" s="107"/>
      <c r="Q3182" s="80"/>
      <c r="R3182" s="84" t="str">
        <f t="shared" si="9"/>
        <v/>
      </c>
      <c r="S3182" s="84"/>
      <c r="T3182" s="84"/>
    </row>
    <row r="3183" ht="22.5" customHeight="1">
      <c r="A3183" s="156"/>
      <c r="B3183" s="44"/>
      <c r="C3183" s="44"/>
      <c r="D3183" s="48"/>
      <c r="E3183" s="90"/>
      <c r="F3183" s="53"/>
      <c r="G3183" s="57" t="str">
        <f t="array" ref="G3183">IF(F3183&lt;&gt;"",INDEX(tb_MainDatabase[Barcode],MATCH(F3183,tb_MainDatabase[Link],0)),"")</f>
        <v/>
      </c>
      <c r="H3183" s="62" t="str">
        <f t="array" ref="H3183">IF(F3183&lt;&gt;"",INDEX(tb_MainDatabase[Grand],MATCH(F3183,tb_MainDatabase[Link],0)),"")</f>
        <v/>
      </c>
      <c r="I3183" s="62" t="str">
        <f t="array" ref="I3183">IF(F3183&lt;&gt;"",INDEX(tb_MainDatabase[Size],MATCH(F3183,tb_MainDatabase[Link],0)),"")</f>
        <v/>
      </c>
      <c r="J3183" s="65"/>
      <c r="K3183" s="57">
        <f t="array" ref="K3183">IF(F3183&lt;&gt;"",INDEX(tb_MainDatabase[ราคา],MATCH(F3183,tb_MainDatabase[Link],0)),"")*J3183</f>
        <v>0</v>
      </c>
      <c r="L3183" s="65"/>
      <c r="M3183" s="57">
        <f t="shared" si="2"/>
        <v>0</v>
      </c>
      <c r="N3183" s="75">
        <f t="shared" si="12"/>
        <v>0</v>
      </c>
      <c r="O3183" s="77"/>
      <c r="P3183" s="107"/>
      <c r="Q3183" s="80"/>
      <c r="R3183" s="84" t="str">
        <f t="shared" si="9"/>
        <v/>
      </c>
      <c r="S3183" s="84"/>
      <c r="T3183" s="84"/>
    </row>
    <row r="3184" ht="22.5" customHeight="1">
      <c r="A3184" s="156"/>
      <c r="B3184" s="44"/>
      <c r="C3184" s="44"/>
      <c r="D3184" s="48"/>
      <c r="E3184" s="90"/>
      <c r="F3184" s="53"/>
      <c r="G3184" s="57" t="str">
        <f t="array" ref="G3184">IF(F3184&lt;&gt;"",INDEX(tb_MainDatabase[Barcode],MATCH(F3184,tb_MainDatabase[Link],0)),"")</f>
        <v/>
      </c>
      <c r="H3184" s="62" t="str">
        <f t="array" ref="H3184">IF(F3184&lt;&gt;"",INDEX(tb_MainDatabase[Grand],MATCH(F3184,tb_MainDatabase[Link],0)),"")</f>
        <v/>
      </c>
      <c r="I3184" s="62" t="str">
        <f t="array" ref="I3184">IF(F3184&lt;&gt;"",INDEX(tb_MainDatabase[Size],MATCH(F3184,tb_MainDatabase[Link],0)),"")</f>
        <v/>
      </c>
      <c r="J3184" s="65"/>
      <c r="K3184" s="57">
        <f t="array" ref="K3184">IF(F3184&lt;&gt;"",INDEX(tb_MainDatabase[ราคา],MATCH(F3184,tb_MainDatabase[Link],0)),"")*J3184</f>
        <v>0</v>
      </c>
      <c r="L3184" s="65"/>
      <c r="M3184" s="57">
        <f t="shared" si="2"/>
        <v>0</v>
      </c>
      <c r="N3184" s="75">
        <f t="shared" si="12"/>
        <v>0</v>
      </c>
      <c r="O3184" s="77"/>
      <c r="P3184" s="107"/>
      <c r="Q3184" s="80"/>
      <c r="R3184" s="84" t="str">
        <f t="shared" si="9"/>
        <v/>
      </c>
      <c r="S3184" s="84"/>
      <c r="T3184" s="84"/>
    </row>
    <row r="3185" ht="22.5" customHeight="1">
      <c r="A3185" s="156"/>
      <c r="B3185" s="44"/>
      <c r="C3185" s="44"/>
      <c r="D3185" s="48"/>
      <c r="E3185" s="90"/>
      <c r="F3185" s="53"/>
      <c r="G3185" s="57" t="str">
        <f t="array" ref="G3185">IF(F3185&lt;&gt;"",INDEX(tb_MainDatabase[Barcode],MATCH(F3185,tb_MainDatabase[Link],0)),"")</f>
        <v/>
      </c>
      <c r="H3185" s="62" t="str">
        <f t="array" ref="H3185">IF(F3185&lt;&gt;"",INDEX(tb_MainDatabase[Grand],MATCH(F3185,tb_MainDatabase[Link],0)),"")</f>
        <v/>
      </c>
      <c r="I3185" s="62" t="str">
        <f t="array" ref="I3185">IF(F3185&lt;&gt;"",INDEX(tb_MainDatabase[Size],MATCH(F3185,tb_MainDatabase[Link],0)),"")</f>
        <v/>
      </c>
      <c r="J3185" s="65"/>
      <c r="K3185" s="57">
        <f t="array" ref="K3185">IF(F3185&lt;&gt;"",INDEX(tb_MainDatabase[ราคา],MATCH(F3185,tb_MainDatabase[Link],0)),"")*J3185</f>
        <v>0</v>
      </c>
      <c r="L3185" s="65"/>
      <c r="M3185" s="57">
        <f t="shared" si="2"/>
        <v>0</v>
      </c>
      <c r="N3185" s="75">
        <f t="shared" si="12"/>
        <v>0</v>
      </c>
      <c r="O3185" s="77"/>
      <c r="P3185" s="107"/>
      <c r="Q3185" s="80"/>
      <c r="R3185" s="84" t="str">
        <f t="shared" si="9"/>
        <v/>
      </c>
      <c r="S3185" s="84"/>
      <c r="T3185" s="84"/>
    </row>
    <row r="3186" ht="22.5" customHeight="1">
      <c r="A3186" s="156"/>
      <c r="B3186" s="44"/>
      <c r="C3186" s="44"/>
      <c r="D3186" s="48"/>
      <c r="E3186" s="90"/>
      <c r="F3186" s="53"/>
      <c r="G3186" s="57" t="str">
        <f t="array" ref="G3186">IF(F3186&lt;&gt;"",INDEX(tb_MainDatabase[Barcode],MATCH(F3186,tb_MainDatabase[Link],0)),"")</f>
        <v/>
      </c>
      <c r="H3186" s="62" t="str">
        <f t="array" ref="H3186">IF(F3186&lt;&gt;"",INDEX(tb_MainDatabase[Grand],MATCH(F3186,tb_MainDatabase[Link],0)),"")</f>
        <v/>
      </c>
      <c r="I3186" s="62" t="str">
        <f t="array" ref="I3186">IF(F3186&lt;&gt;"",INDEX(tb_MainDatabase[Size],MATCH(F3186,tb_MainDatabase[Link],0)),"")</f>
        <v/>
      </c>
      <c r="J3186" s="65"/>
      <c r="K3186" s="57">
        <f t="array" ref="K3186">IF(F3186&lt;&gt;"",INDEX(tb_MainDatabase[ราคา],MATCH(F3186,tb_MainDatabase[Link],0)),"")*J3186</f>
        <v>0</v>
      </c>
      <c r="L3186" s="65"/>
      <c r="M3186" s="57">
        <f t="shared" si="2"/>
        <v>0</v>
      </c>
      <c r="N3186" s="75">
        <f t="shared" si="12"/>
        <v>0</v>
      </c>
      <c r="O3186" s="77"/>
      <c r="P3186" s="107"/>
      <c r="Q3186" s="80"/>
      <c r="R3186" s="84" t="str">
        <f t="shared" si="9"/>
        <v/>
      </c>
      <c r="S3186" s="84"/>
      <c r="T3186" s="84"/>
    </row>
    <row r="3187" ht="22.5" customHeight="1">
      <c r="A3187" s="156"/>
      <c r="B3187" s="44"/>
      <c r="C3187" s="44"/>
      <c r="D3187" s="48"/>
      <c r="E3187" s="90"/>
      <c r="F3187" s="53"/>
      <c r="G3187" s="57" t="str">
        <f t="array" ref="G3187">IF(F3187&lt;&gt;"",INDEX(tb_MainDatabase[Barcode],MATCH(F3187,tb_MainDatabase[Link],0)),"")</f>
        <v/>
      </c>
      <c r="H3187" s="62" t="str">
        <f t="array" ref="H3187">IF(F3187&lt;&gt;"",INDEX(tb_MainDatabase[Grand],MATCH(F3187,tb_MainDatabase[Link],0)),"")</f>
        <v/>
      </c>
      <c r="I3187" s="62" t="str">
        <f t="array" ref="I3187">IF(F3187&lt;&gt;"",INDEX(tb_MainDatabase[Size],MATCH(F3187,tb_MainDatabase[Link],0)),"")</f>
        <v/>
      </c>
      <c r="J3187" s="65"/>
      <c r="K3187" s="57">
        <f t="array" ref="K3187">IF(F3187&lt;&gt;"",INDEX(tb_MainDatabase[ราคา],MATCH(F3187,tb_MainDatabase[Link],0)),"")*J3187</f>
        <v>0</v>
      </c>
      <c r="L3187" s="65"/>
      <c r="M3187" s="57">
        <f t="shared" si="2"/>
        <v>0</v>
      </c>
      <c r="N3187" s="75">
        <f t="shared" si="12"/>
        <v>0</v>
      </c>
      <c r="O3187" s="77"/>
      <c r="P3187" s="107"/>
      <c r="Q3187" s="80"/>
      <c r="R3187" s="84" t="str">
        <f t="shared" si="9"/>
        <v/>
      </c>
      <c r="S3187" s="84"/>
      <c r="T3187" s="84"/>
    </row>
    <row r="3188" ht="22.5" customHeight="1">
      <c r="A3188" s="156"/>
      <c r="B3188" s="44"/>
      <c r="C3188" s="44"/>
      <c r="D3188" s="48"/>
      <c r="E3188" s="90"/>
      <c r="F3188" s="53"/>
      <c r="G3188" s="57" t="str">
        <f t="array" ref="G3188">IF(F3188&lt;&gt;"",INDEX(tb_MainDatabase[Barcode],MATCH(F3188,tb_MainDatabase[Link],0)),"")</f>
        <v/>
      </c>
      <c r="H3188" s="62" t="str">
        <f t="array" ref="H3188">IF(F3188&lt;&gt;"",INDEX(tb_MainDatabase[Grand],MATCH(F3188,tb_MainDatabase[Link],0)),"")</f>
        <v/>
      </c>
      <c r="I3188" s="62" t="str">
        <f t="array" ref="I3188">IF(F3188&lt;&gt;"",INDEX(tb_MainDatabase[Size],MATCH(F3188,tb_MainDatabase[Link],0)),"")</f>
        <v/>
      </c>
      <c r="J3188" s="65"/>
      <c r="K3188" s="57">
        <f t="array" ref="K3188">IF(F3188&lt;&gt;"",INDEX(tb_MainDatabase[ราคา],MATCH(F3188,tb_MainDatabase[Link],0)),"")*J3188</f>
        <v>0</v>
      </c>
      <c r="L3188" s="65"/>
      <c r="M3188" s="57">
        <f t="shared" si="2"/>
        <v>0</v>
      </c>
      <c r="N3188" s="75">
        <f t="shared" si="12"/>
        <v>0</v>
      </c>
      <c r="O3188" s="77"/>
      <c r="P3188" s="107"/>
      <c r="Q3188" s="80"/>
      <c r="R3188" s="84" t="str">
        <f t="shared" si="9"/>
        <v/>
      </c>
      <c r="S3188" s="84"/>
      <c r="T3188" s="84"/>
    </row>
    <row r="3189" ht="22.5" customHeight="1">
      <c r="A3189" s="156"/>
      <c r="B3189" s="44"/>
      <c r="C3189" s="44"/>
      <c r="D3189" s="48"/>
      <c r="E3189" s="90"/>
      <c r="F3189" s="53"/>
      <c r="G3189" s="57" t="str">
        <f t="array" ref="G3189">IF(F3189&lt;&gt;"",INDEX(tb_MainDatabase[Barcode],MATCH(F3189,tb_MainDatabase[Link],0)),"")</f>
        <v/>
      </c>
      <c r="H3189" s="62" t="str">
        <f t="array" ref="H3189">IF(F3189&lt;&gt;"",INDEX(tb_MainDatabase[Grand],MATCH(F3189,tb_MainDatabase[Link],0)),"")</f>
        <v/>
      </c>
      <c r="I3189" s="62" t="str">
        <f t="array" ref="I3189">IF(F3189&lt;&gt;"",INDEX(tb_MainDatabase[Size],MATCH(F3189,tb_MainDatabase[Link],0)),"")</f>
        <v/>
      </c>
      <c r="J3189" s="65"/>
      <c r="K3189" s="57">
        <f t="array" ref="K3189">IF(F3189&lt;&gt;"",INDEX(tb_MainDatabase[ราคา],MATCH(F3189,tb_MainDatabase[Link],0)),"")*J3189</f>
        <v>0</v>
      </c>
      <c r="L3189" s="65"/>
      <c r="M3189" s="57">
        <f t="shared" si="2"/>
        <v>0</v>
      </c>
      <c r="N3189" s="75">
        <f t="shared" si="12"/>
        <v>0</v>
      </c>
      <c r="O3189" s="77"/>
      <c r="P3189" s="107"/>
      <c r="Q3189" s="80"/>
      <c r="R3189" s="84" t="str">
        <f t="shared" si="9"/>
        <v/>
      </c>
      <c r="S3189" s="84"/>
      <c r="T3189" s="84"/>
    </row>
    <row r="3190" ht="22.5" customHeight="1">
      <c r="A3190" s="156"/>
      <c r="B3190" s="44"/>
      <c r="C3190" s="44"/>
      <c r="D3190" s="48"/>
      <c r="E3190" s="90"/>
      <c r="F3190" s="53"/>
      <c r="G3190" s="57" t="str">
        <f t="array" ref="G3190">IF(F3190&lt;&gt;"",INDEX(tb_MainDatabase[Barcode],MATCH(F3190,tb_MainDatabase[Link],0)),"")</f>
        <v/>
      </c>
      <c r="H3190" s="62" t="str">
        <f t="array" ref="H3190">IF(F3190&lt;&gt;"",INDEX(tb_MainDatabase[Grand],MATCH(F3190,tb_MainDatabase[Link],0)),"")</f>
        <v/>
      </c>
      <c r="I3190" s="62" t="str">
        <f t="array" ref="I3190">IF(F3190&lt;&gt;"",INDEX(tb_MainDatabase[Size],MATCH(F3190,tb_MainDatabase[Link],0)),"")</f>
        <v/>
      </c>
      <c r="J3190" s="65"/>
      <c r="K3190" s="57">
        <f t="array" ref="K3190">IF(F3190&lt;&gt;"",INDEX(tb_MainDatabase[ราคา],MATCH(F3190,tb_MainDatabase[Link],0)),"")*J3190</f>
        <v>0</v>
      </c>
      <c r="L3190" s="65"/>
      <c r="M3190" s="57">
        <f t="shared" si="2"/>
        <v>0</v>
      </c>
      <c r="N3190" s="75">
        <f t="shared" si="12"/>
        <v>0</v>
      </c>
      <c r="O3190" s="77"/>
      <c r="P3190" s="107"/>
      <c r="Q3190" s="80"/>
      <c r="R3190" s="84" t="str">
        <f t="shared" si="9"/>
        <v/>
      </c>
      <c r="S3190" s="84"/>
      <c r="T3190" s="84"/>
    </row>
    <row r="3191" ht="22.5" customHeight="1">
      <c r="A3191" s="156"/>
      <c r="B3191" s="44"/>
      <c r="C3191" s="44"/>
      <c r="D3191" s="48"/>
      <c r="E3191" s="90"/>
      <c r="F3191" s="53"/>
      <c r="G3191" s="57" t="str">
        <f t="array" ref="G3191">IF(F3191&lt;&gt;"",INDEX(tb_MainDatabase[Barcode],MATCH(F3191,tb_MainDatabase[Link],0)),"")</f>
        <v/>
      </c>
      <c r="H3191" s="62" t="str">
        <f t="array" ref="H3191">IF(F3191&lt;&gt;"",INDEX(tb_MainDatabase[Grand],MATCH(F3191,tb_MainDatabase[Link],0)),"")</f>
        <v/>
      </c>
      <c r="I3191" s="62" t="str">
        <f t="array" ref="I3191">IF(F3191&lt;&gt;"",INDEX(tb_MainDatabase[Size],MATCH(F3191,tb_MainDatabase[Link],0)),"")</f>
        <v/>
      </c>
      <c r="J3191" s="65"/>
      <c r="K3191" s="57">
        <f t="array" ref="K3191">IF(F3191&lt;&gt;"",INDEX(tb_MainDatabase[ราคา],MATCH(F3191,tb_MainDatabase[Link],0)),"")*J3191</f>
        <v>0</v>
      </c>
      <c r="L3191" s="65"/>
      <c r="M3191" s="57">
        <f t="shared" si="2"/>
        <v>0</v>
      </c>
      <c r="N3191" s="75">
        <f t="shared" si="12"/>
        <v>0</v>
      </c>
      <c r="O3191" s="77"/>
      <c r="P3191" s="107"/>
      <c r="Q3191" s="80"/>
      <c r="R3191" s="84" t="str">
        <f t="shared" si="9"/>
        <v/>
      </c>
      <c r="S3191" s="84"/>
      <c r="T3191" s="84"/>
    </row>
    <row r="3192" ht="22.5" customHeight="1">
      <c r="A3192" s="156"/>
      <c r="B3192" s="44"/>
      <c r="C3192" s="44"/>
      <c r="D3192" s="48"/>
      <c r="E3192" s="90"/>
      <c r="F3192" s="53"/>
      <c r="G3192" s="57" t="str">
        <f t="array" ref="G3192">IF(F3192&lt;&gt;"",INDEX(tb_MainDatabase[Barcode],MATCH(F3192,tb_MainDatabase[Link],0)),"")</f>
        <v/>
      </c>
      <c r="H3192" s="62" t="str">
        <f t="array" ref="H3192">IF(F3192&lt;&gt;"",INDEX(tb_MainDatabase[Grand],MATCH(F3192,tb_MainDatabase[Link],0)),"")</f>
        <v/>
      </c>
      <c r="I3192" s="62" t="str">
        <f t="array" ref="I3192">IF(F3192&lt;&gt;"",INDEX(tb_MainDatabase[Size],MATCH(F3192,tb_MainDatabase[Link],0)),"")</f>
        <v/>
      </c>
      <c r="J3192" s="65"/>
      <c r="K3192" s="57">
        <f t="array" ref="K3192">IF(F3192&lt;&gt;"",INDEX(tb_MainDatabase[ราคา],MATCH(F3192,tb_MainDatabase[Link],0)),"")*J3192</f>
        <v>0</v>
      </c>
      <c r="L3192" s="65"/>
      <c r="M3192" s="57">
        <f t="shared" si="2"/>
        <v>0</v>
      </c>
      <c r="N3192" s="75">
        <f t="shared" si="12"/>
        <v>0</v>
      </c>
      <c r="O3192" s="77"/>
      <c r="P3192" s="107"/>
      <c r="Q3192" s="80"/>
      <c r="R3192" s="84" t="str">
        <f t="shared" si="9"/>
        <v/>
      </c>
      <c r="S3192" s="84"/>
      <c r="T3192" s="84"/>
    </row>
    <row r="3193" ht="22.5" customHeight="1">
      <c r="A3193" s="156"/>
      <c r="B3193" s="44"/>
      <c r="C3193" s="44"/>
      <c r="D3193" s="48"/>
      <c r="E3193" s="90"/>
      <c r="F3193" s="53"/>
      <c r="G3193" s="57" t="str">
        <f t="array" ref="G3193">IF(F3193&lt;&gt;"",INDEX(tb_MainDatabase[Barcode],MATCH(F3193,tb_MainDatabase[Link],0)),"")</f>
        <v/>
      </c>
      <c r="H3193" s="62" t="str">
        <f t="array" ref="H3193">IF(F3193&lt;&gt;"",INDEX(tb_MainDatabase[Grand],MATCH(F3193,tb_MainDatabase[Link],0)),"")</f>
        <v/>
      </c>
      <c r="I3193" s="62" t="str">
        <f t="array" ref="I3193">IF(F3193&lt;&gt;"",INDEX(tb_MainDatabase[Size],MATCH(F3193,tb_MainDatabase[Link],0)),"")</f>
        <v/>
      </c>
      <c r="J3193" s="65"/>
      <c r="K3193" s="57">
        <f t="array" ref="K3193">IF(F3193&lt;&gt;"",INDEX(tb_MainDatabase[ราคา],MATCH(F3193,tb_MainDatabase[Link],0)),"")*J3193</f>
        <v>0</v>
      </c>
      <c r="L3193" s="65"/>
      <c r="M3193" s="57">
        <f t="shared" si="2"/>
        <v>0</v>
      </c>
      <c r="N3193" s="75">
        <f t="shared" si="12"/>
        <v>0</v>
      </c>
      <c r="O3193" s="77"/>
      <c r="P3193" s="107"/>
      <c r="Q3193" s="80"/>
      <c r="R3193" s="84" t="str">
        <f t="shared" si="9"/>
        <v/>
      </c>
      <c r="S3193" s="84"/>
      <c r="T3193" s="84"/>
    </row>
    <row r="3194" ht="22.5" customHeight="1">
      <c r="A3194" s="156"/>
      <c r="B3194" s="44"/>
      <c r="C3194" s="44"/>
      <c r="D3194" s="48"/>
      <c r="E3194" s="90"/>
      <c r="F3194" s="53"/>
      <c r="G3194" s="57" t="str">
        <f t="array" ref="G3194">IF(F3194&lt;&gt;"",INDEX(tb_MainDatabase[Barcode],MATCH(F3194,tb_MainDatabase[Link],0)),"")</f>
        <v/>
      </c>
      <c r="H3194" s="62" t="str">
        <f t="array" ref="H3194">IF(F3194&lt;&gt;"",INDEX(tb_MainDatabase[Grand],MATCH(F3194,tb_MainDatabase[Link],0)),"")</f>
        <v/>
      </c>
      <c r="I3194" s="62" t="str">
        <f t="array" ref="I3194">IF(F3194&lt;&gt;"",INDEX(tb_MainDatabase[Size],MATCH(F3194,tb_MainDatabase[Link],0)),"")</f>
        <v/>
      </c>
      <c r="J3194" s="65"/>
      <c r="K3194" s="57">
        <f t="array" ref="K3194">IF(F3194&lt;&gt;"",INDEX(tb_MainDatabase[ราคา],MATCH(F3194,tb_MainDatabase[Link],0)),"")*J3194</f>
        <v>0</v>
      </c>
      <c r="L3194" s="65"/>
      <c r="M3194" s="57">
        <f t="shared" si="2"/>
        <v>0</v>
      </c>
      <c r="N3194" s="75">
        <f t="shared" si="12"/>
        <v>0</v>
      </c>
      <c r="O3194" s="77"/>
      <c r="P3194" s="107"/>
      <c r="Q3194" s="80"/>
      <c r="R3194" s="84" t="str">
        <f t="shared" si="9"/>
        <v/>
      </c>
      <c r="S3194" s="84"/>
      <c r="T3194" s="84"/>
    </row>
    <row r="3195" ht="22.5" customHeight="1">
      <c r="A3195" s="156"/>
      <c r="B3195" s="44"/>
      <c r="C3195" s="44"/>
      <c r="D3195" s="48"/>
      <c r="E3195" s="90"/>
      <c r="F3195" s="53"/>
      <c r="G3195" s="57" t="str">
        <f t="array" ref="G3195">IF(F3195&lt;&gt;"",INDEX(tb_MainDatabase[Barcode],MATCH(F3195,tb_MainDatabase[Link],0)),"")</f>
        <v/>
      </c>
      <c r="H3195" s="62" t="str">
        <f t="array" ref="H3195">IF(F3195&lt;&gt;"",INDEX(tb_MainDatabase[Grand],MATCH(F3195,tb_MainDatabase[Link],0)),"")</f>
        <v/>
      </c>
      <c r="I3195" s="62" t="str">
        <f t="array" ref="I3195">IF(F3195&lt;&gt;"",INDEX(tb_MainDatabase[Size],MATCH(F3195,tb_MainDatabase[Link],0)),"")</f>
        <v/>
      </c>
      <c r="J3195" s="65"/>
      <c r="K3195" s="57">
        <f t="array" ref="K3195">IF(F3195&lt;&gt;"",INDEX(tb_MainDatabase[ราคา],MATCH(F3195,tb_MainDatabase[Link],0)),"")*J3195</f>
        <v>0</v>
      </c>
      <c r="L3195" s="65"/>
      <c r="M3195" s="57">
        <f t="shared" si="2"/>
        <v>0</v>
      </c>
      <c r="N3195" s="75">
        <f t="shared" si="12"/>
        <v>0</v>
      </c>
      <c r="O3195" s="77"/>
      <c r="P3195" s="107"/>
      <c r="Q3195" s="80"/>
      <c r="R3195" s="84" t="str">
        <f t="shared" si="9"/>
        <v/>
      </c>
      <c r="S3195" s="84"/>
      <c r="T3195" s="84"/>
    </row>
    <row r="3196" ht="22.5" customHeight="1">
      <c r="A3196" s="156"/>
      <c r="B3196" s="44"/>
      <c r="C3196" s="44"/>
      <c r="D3196" s="48"/>
      <c r="E3196" s="90"/>
      <c r="F3196" s="53"/>
      <c r="G3196" s="57" t="str">
        <f t="array" ref="G3196">IF(F3196&lt;&gt;"",INDEX(tb_MainDatabase[Barcode],MATCH(F3196,tb_MainDatabase[Link],0)),"")</f>
        <v/>
      </c>
      <c r="H3196" s="62" t="str">
        <f t="array" ref="H3196">IF(F3196&lt;&gt;"",INDEX(tb_MainDatabase[Grand],MATCH(F3196,tb_MainDatabase[Link],0)),"")</f>
        <v/>
      </c>
      <c r="I3196" s="62" t="str">
        <f t="array" ref="I3196">IF(F3196&lt;&gt;"",INDEX(tb_MainDatabase[Size],MATCH(F3196,tb_MainDatabase[Link],0)),"")</f>
        <v/>
      </c>
      <c r="J3196" s="65"/>
      <c r="K3196" s="57">
        <f t="array" ref="K3196">IF(F3196&lt;&gt;"",INDEX(tb_MainDatabase[ราคา],MATCH(F3196,tb_MainDatabase[Link],0)),"")*J3196</f>
        <v>0</v>
      </c>
      <c r="L3196" s="65"/>
      <c r="M3196" s="57">
        <f t="shared" si="2"/>
        <v>0</v>
      </c>
      <c r="N3196" s="75">
        <f t="shared" si="12"/>
        <v>0</v>
      </c>
      <c r="O3196" s="77"/>
      <c r="P3196" s="107"/>
      <c r="Q3196" s="80"/>
      <c r="R3196" s="84" t="str">
        <f t="shared" si="9"/>
        <v/>
      </c>
      <c r="S3196" s="84"/>
      <c r="T3196" s="84"/>
    </row>
    <row r="3197" ht="22.5" customHeight="1">
      <c r="A3197" s="156"/>
      <c r="B3197" s="44"/>
      <c r="C3197" s="44"/>
      <c r="D3197" s="48"/>
      <c r="E3197" s="90"/>
      <c r="F3197" s="53"/>
      <c r="G3197" s="57" t="str">
        <f t="array" ref="G3197">IF(F3197&lt;&gt;"",INDEX(tb_MainDatabase[Barcode],MATCH(F3197,tb_MainDatabase[Link],0)),"")</f>
        <v/>
      </c>
      <c r="H3197" s="62" t="str">
        <f t="array" ref="H3197">IF(F3197&lt;&gt;"",INDEX(tb_MainDatabase[Grand],MATCH(F3197,tb_MainDatabase[Link],0)),"")</f>
        <v/>
      </c>
      <c r="I3197" s="62" t="str">
        <f t="array" ref="I3197">IF(F3197&lt;&gt;"",INDEX(tb_MainDatabase[Size],MATCH(F3197,tb_MainDatabase[Link],0)),"")</f>
        <v/>
      </c>
      <c r="J3197" s="65"/>
      <c r="K3197" s="57">
        <f t="array" ref="K3197">IF(F3197&lt;&gt;"",INDEX(tb_MainDatabase[ราคา],MATCH(F3197,tb_MainDatabase[Link],0)),"")*J3197</f>
        <v>0</v>
      </c>
      <c r="L3197" s="65"/>
      <c r="M3197" s="57">
        <f t="shared" si="2"/>
        <v>0</v>
      </c>
      <c r="N3197" s="75">
        <f t="shared" si="12"/>
        <v>0</v>
      </c>
      <c r="O3197" s="77"/>
      <c r="P3197" s="107"/>
      <c r="Q3197" s="80"/>
      <c r="R3197" s="84" t="str">
        <f t="shared" si="9"/>
        <v/>
      </c>
      <c r="S3197" s="84"/>
      <c r="T3197" s="84"/>
    </row>
    <row r="3198" ht="22.5" customHeight="1">
      <c r="A3198" s="156"/>
      <c r="B3198" s="44"/>
      <c r="C3198" s="44"/>
      <c r="D3198" s="48"/>
      <c r="E3198" s="90"/>
      <c r="F3198" s="53"/>
      <c r="G3198" s="57" t="str">
        <f t="array" ref="G3198">IF(F3198&lt;&gt;"",INDEX(tb_MainDatabase[Barcode],MATCH(F3198,tb_MainDatabase[Link],0)),"")</f>
        <v/>
      </c>
      <c r="H3198" s="62" t="str">
        <f t="array" ref="H3198">IF(F3198&lt;&gt;"",INDEX(tb_MainDatabase[Grand],MATCH(F3198,tb_MainDatabase[Link],0)),"")</f>
        <v/>
      </c>
      <c r="I3198" s="62" t="str">
        <f t="array" ref="I3198">IF(F3198&lt;&gt;"",INDEX(tb_MainDatabase[Size],MATCH(F3198,tb_MainDatabase[Link],0)),"")</f>
        <v/>
      </c>
      <c r="J3198" s="65"/>
      <c r="K3198" s="57">
        <f t="array" ref="K3198">IF(F3198&lt;&gt;"",INDEX(tb_MainDatabase[ราคา],MATCH(F3198,tb_MainDatabase[Link],0)),"")*J3198</f>
        <v>0</v>
      </c>
      <c r="L3198" s="65"/>
      <c r="M3198" s="57">
        <f t="shared" si="2"/>
        <v>0</v>
      </c>
      <c r="N3198" s="75">
        <f t="shared" si="12"/>
        <v>0</v>
      </c>
      <c r="O3198" s="77"/>
      <c r="P3198" s="107"/>
      <c r="Q3198" s="80"/>
      <c r="R3198" s="84" t="str">
        <f t="shared" si="9"/>
        <v/>
      </c>
      <c r="S3198" s="84"/>
      <c r="T3198" s="84"/>
    </row>
    <row r="3199" ht="22.5" customHeight="1">
      <c r="A3199" s="156"/>
      <c r="B3199" s="44"/>
      <c r="C3199" s="44"/>
      <c r="D3199" s="48"/>
      <c r="E3199" s="90"/>
      <c r="F3199" s="53"/>
      <c r="G3199" s="57" t="str">
        <f t="array" ref="G3199">IF(F3199&lt;&gt;"",INDEX(tb_MainDatabase[Barcode],MATCH(F3199,tb_MainDatabase[Link],0)),"")</f>
        <v/>
      </c>
      <c r="H3199" s="62" t="str">
        <f t="array" ref="H3199">IF(F3199&lt;&gt;"",INDEX(tb_MainDatabase[Grand],MATCH(F3199,tb_MainDatabase[Link],0)),"")</f>
        <v/>
      </c>
      <c r="I3199" s="62" t="str">
        <f t="array" ref="I3199">IF(F3199&lt;&gt;"",INDEX(tb_MainDatabase[Size],MATCH(F3199,tb_MainDatabase[Link],0)),"")</f>
        <v/>
      </c>
      <c r="J3199" s="65"/>
      <c r="K3199" s="57">
        <f t="array" ref="K3199">IF(F3199&lt;&gt;"",INDEX(tb_MainDatabase[ราคา],MATCH(F3199,tb_MainDatabase[Link],0)),"")*J3199</f>
        <v>0</v>
      </c>
      <c r="L3199" s="65"/>
      <c r="M3199" s="57">
        <f t="shared" si="2"/>
        <v>0</v>
      </c>
      <c r="N3199" s="75">
        <f t="shared" si="12"/>
        <v>0</v>
      </c>
      <c r="O3199" s="77"/>
      <c r="P3199" s="107"/>
      <c r="Q3199" s="80"/>
      <c r="R3199" s="84" t="str">
        <f t="shared" si="9"/>
        <v/>
      </c>
      <c r="S3199" s="84"/>
      <c r="T3199" s="84"/>
    </row>
    <row r="3200" ht="22.5" customHeight="1">
      <c r="A3200" s="156"/>
      <c r="B3200" s="44"/>
      <c r="C3200" s="44"/>
      <c r="D3200" s="48"/>
      <c r="E3200" s="90"/>
      <c r="F3200" s="53"/>
      <c r="G3200" s="57" t="str">
        <f t="array" ref="G3200">IF(F3200&lt;&gt;"",INDEX(tb_MainDatabase[Barcode],MATCH(F3200,tb_MainDatabase[Link],0)),"")</f>
        <v/>
      </c>
      <c r="H3200" s="62" t="str">
        <f t="array" ref="H3200">IF(F3200&lt;&gt;"",INDEX(tb_MainDatabase[Grand],MATCH(F3200,tb_MainDatabase[Link],0)),"")</f>
        <v/>
      </c>
      <c r="I3200" s="62" t="str">
        <f t="array" ref="I3200">IF(F3200&lt;&gt;"",INDEX(tb_MainDatabase[Size],MATCH(F3200,tb_MainDatabase[Link],0)),"")</f>
        <v/>
      </c>
      <c r="J3200" s="65"/>
      <c r="K3200" s="57">
        <f t="array" ref="K3200">IF(F3200&lt;&gt;"",INDEX(tb_MainDatabase[ราคา],MATCH(F3200,tb_MainDatabase[Link],0)),"")*J3200</f>
        <v>0</v>
      </c>
      <c r="L3200" s="65"/>
      <c r="M3200" s="57">
        <f t="shared" si="2"/>
        <v>0</v>
      </c>
      <c r="N3200" s="75">
        <f t="shared" si="12"/>
        <v>0</v>
      </c>
      <c r="O3200" s="77"/>
      <c r="P3200" s="107"/>
      <c r="Q3200" s="80"/>
      <c r="R3200" s="84" t="str">
        <f t="shared" si="9"/>
        <v/>
      </c>
      <c r="S3200" s="84"/>
      <c r="T3200" s="84"/>
    </row>
    <row r="3201" ht="22.5" customHeight="1">
      <c r="A3201" s="156"/>
      <c r="B3201" s="44"/>
      <c r="C3201" s="44"/>
      <c r="D3201" s="48"/>
      <c r="E3201" s="90"/>
      <c r="F3201" s="53"/>
      <c r="G3201" s="57" t="str">
        <f t="array" ref="G3201">IF(F3201&lt;&gt;"",INDEX(tb_MainDatabase[Barcode],MATCH(F3201,tb_MainDatabase[Link],0)),"")</f>
        <v/>
      </c>
      <c r="H3201" s="62" t="str">
        <f t="array" ref="H3201">IF(F3201&lt;&gt;"",INDEX(tb_MainDatabase[Grand],MATCH(F3201,tb_MainDatabase[Link],0)),"")</f>
        <v/>
      </c>
      <c r="I3201" s="62" t="str">
        <f t="array" ref="I3201">IF(F3201&lt;&gt;"",INDEX(tb_MainDatabase[Size],MATCH(F3201,tb_MainDatabase[Link],0)),"")</f>
        <v/>
      </c>
      <c r="J3201" s="65"/>
      <c r="K3201" s="57">
        <f t="array" ref="K3201">IF(F3201&lt;&gt;"",INDEX(tb_MainDatabase[ราคา],MATCH(F3201,tb_MainDatabase[Link],0)),"")*J3201</f>
        <v>0</v>
      </c>
      <c r="L3201" s="65"/>
      <c r="M3201" s="57">
        <f t="shared" si="2"/>
        <v>0</v>
      </c>
      <c r="N3201" s="75">
        <f t="shared" si="12"/>
        <v>0</v>
      </c>
      <c r="O3201" s="77"/>
      <c r="P3201" s="107"/>
      <c r="Q3201" s="80"/>
      <c r="R3201" s="84" t="str">
        <f t="shared" si="9"/>
        <v/>
      </c>
      <c r="S3201" s="84"/>
      <c r="T3201" s="84"/>
    </row>
    <row r="3202" ht="22.5" customHeight="1">
      <c r="A3202" s="156"/>
      <c r="B3202" s="44"/>
      <c r="C3202" s="44"/>
      <c r="D3202" s="48"/>
      <c r="E3202" s="90"/>
      <c r="F3202" s="53"/>
      <c r="G3202" s="57" t="str">
        <f t="array" ref="G3202">IF(F3202&lt;&gt;"",INDEX(tb_MainDatabase[Barcode],MATCH(F3202,tb_MainDatabase[Link],0)),"")</f>
        <v/>
      </c>
      <c r="H3202" s="62" t="str">
        <f t="array" ref="H3202">IF(F3202&lt;&gt;"",INDEX(tb_MainDatabase[Grand],MATCH(F3202,tb_MainDatabase[Link],0)),"")</f>
        <v/>
      </c>
      <c r="I3202" s="62" t="str">
        <f t="array" ref="I3202">IF(F3202&lt;&gt;"",INDEX(tb_MainDatabase[Size],MATCH(F3202,tb_MainDatabase[Link],0)),"")</f>
        <v/>
      </c>
      <c r="J3202" s="65"/>
      <c r="K3202" s="57">
        <f t="array" ref="K3202">IF(F3202&lt;&gt;"",INDEX(tb_MainDatabase[ราคา],MATCH(F3202,tb_MainDatabase[Link],0)),"")*J3202</f>
        <v>0</v>
      </c>
      <c r="L3202" s="65"/>
      <c r="M3202" s="57">
        <f t="shared" si="2"/>
        <v>0</v>
      </c>
      <c r="N3202" s="75">
        <f t="shared" si="12"/>
        <v>0</v>
      </c>
      <c r="O3202" s="77"/>
      <c r="P3202" s="107"/>
      <c r="Q3202" s="80"/>
      <c r="R3202" s="84" t="str">
        <f t="shared" si="9"/>
        <v/>
      </c>
      <c r="S3202" s="84"/>
      <c r="T3202" s="84"/>
    </row>
    <row r="3203" ht="22.5" customHeight="1">
      <c r="A3203" s="156"/>
      <c r="B3203" s="44"/>
      <c r="C3203" s="44"/>
      <c r="D3203" s="48"/>
      <c r="E3203" s="90"/>
      <c r="F3203" s="53"/>
      <c r="G3203" s="57" t="str">
        <f t="array" ref="G3203">IF(F3203&lt;&gt;"",INDEX(tb_MainDatabase[Barcode],MATCH(F3203,tb_MainDatabase[Link],0)),"")</f>
        <v/>
      </c>
      <c r="H3203" s="62" t="str">
        <f t="array" ref="H3203">IF(F3203&lt;&gt;"",INDEX(tb_MainDatabase[Grand],MATCH(F3203,tb_MainDatabase[Link],0)),"")</f>
        <v/>
      </c>
      <c r="I3203" s="62" t="str">
        <f t="array" ref="I3203">IF(F3203&lt;&gt;"",INDEX(tb_MainDatabase[Size],MATCH(F3203,tb_MainDatabase[Link],0)),"")</f>
        <v/>
      </c>
      <c r="J3203" s="65"/>
      <c r="K3203" s="57">
        <f t="array" ref="K3203">IF(F3203&lt;&gt;"",INDEX(tb_MainDatabase[ราคา],MATCH(F3203,tb_MainDatabase[Link],0)),"")*J3203</f>
        <v>0</v>
      </c>
      <c r="L3203" s="65"/>
      <c r="M3203" s="57">
        <f t="shared" si="2"/>
        <v>0</v>
      </c>
      <c r="N3203" s="75">
        <f t="shared" si="12"/>
        <v>0</v>
      </c>
      <c r="O3203" s="77"/>
      <c r="P3203" s="107"/>
      <c r="Q3203" s="80"/>
      <c r="R3203" s="84" t="str">
        <f t="shared" si="9"/>
        <v/>
      </c>
      <c r="S3203" s="84"/>
      <c r="T3203" s="84"/>
    </row>
    <row r="3204" ht="22.5" customHeight="1">
      <c r="A3204" s="156"/>
      <c r="B3204" s="44"/>
      <c r="C3204" s="44"/>
      <c r="D3204" s="48"/>
      <c r="E3204" s="90"/>
      <c r="F3204" s="53"/>
      <c r="G3204" s="57" t="str">
        <f t="array" ref="G3204">IF(F3204&lt;&gt;"",INDEX(tb_MainDatabase[Barcode],MATCH(F3204,tb_MainDatabase[Link],0)),"")</f>
        <v/>
      </c>
      <c r="H3204" s="62" t="str">
        <f t="array" ref="H3204">IF(F3204&lt;&gt;"",INDEX(tb_MainDatabase[Grand],MATCH(F3204,tb_MainDatabase[Link],0)),"")</f>
        <v/>
      </c>
      <c r="I3204" s="62" t="str">
        <f t="array" ref="I3204">IF(F3204&lt;&gt;"",INDEX(tb_MainDatabase[Size],MATCH(F3204,tb_MainDatabase[Link],0)),"")</f>
        <v/>
      </c>
      <c r="J3204" s="65"/>
      <c r="K3204" s="57">
        <f t="array" ref="K3204">IF(F3204&lt;&gt;"",INDEX(tb_MainDatabase[ราคา],MATCH(F3204,tb_MainDatabase[Link],0)),"")*J3204</f>
        <v>0</v>
      </c>
      <c r="L3204" s="65"/>
      <c r="M3204" s="57">
        <f t="shared" si="2"/>
        <v>0</v>
      </c>
      <c r="N3204" s="75">
        <f t="shared" si="12"/>
        <v>0</v>
      </c>
      <c r="O3204" s="77"/>
      <c r="P3204" s="107"/>
      <c r="Q3204" s="80"/>
      <c r="R3204" s="84" t="str">
        <f t="shared" si="9"/>
        <v/>
      </c>
      <c r="S3204" s="84"/>
      <c r="T3204" s="84"/>
    </row>
    <row r="3205" ht="22.5" customHeight="1">
      <c r="A3205" s="156"/>
      <c r="B3205" s="44"/>
      <c r="C3205" s="44"/>
      <c r="D3205" s="48"/>
      <c r="E3205" s="90"/>
      <c r="F3205" s="53"/>
      <c r="G3205" s="57" t="str">
        <f t="array" ref="G3205">IF(F3205&lt;&gt;"",INDEX(tb_MainDatabase[Barcode],MATCH(F3205,tb_MainDatabase[Link],0)),"")</f>
        <v/>
      </c>
      <c r="H3205" s="62" t="str">
        <f t="array" ref="H3205">IF(F3205&lt;&gt;"",INDEX(tb_MainDatabase[Grand],MATCH(F3205,tb_MainDatabase[Link],0)),"")</f>
        <v/>
      </c>
      <c r="I3205" s="62" t="str">
        <f t="array" ref="I3205">IF(F3205&lt;&gt;"",INDEX(tb_MainDatabase[Size],MATCH(F3205,tb_MainDatabase[Link],0)),"")</f>
        <v/>
      </c>
      <c r="J3205" s="65"/>
      <c r="K3205" s="57">
        <f t="array" ref="K3205">IF(F3205&lt;&gt;"",INDEX(tb_MainDatabase[ราคา],MATCH(F3205,tb_MainDatabase[Link],0)),"")*J3205</f>
        <v>0</v>
      </c>
      <c r="L3205" s="65"/>
      <c r="M3205" s="57">
        <f t="shared" si="2"/>
        <v>0</v>
      </c>
      <c r="N3205" s="75">
        <f t="shared" si="12"/>
        <v>0</v>
      </c>
      <c r="O3205" s="77"/>
      <c r="P3205" s="107"/>
      <c r="Q3205" s="80"/>
      <c r="R3205" s="84" t="str">
        <f t="shared" si="9"/>
        <v/>
      </c>
      <c r="S3205" s="84"/>
      <c r="T3205" s="84"/>
    </row>
    <row r="3206" ht="22.5" customHeight="1">
      <c r="A3206" s="156"/>
      <c r="B3206" s="44"/>
      <c r="C3206" s="44"/>
      <c r="D3206" s="48"/>
      <c r="E3206" s="90"/>
      <c r="F3206" s="53"/>
      <c r="G3206" s="57" t="str">
        <f t="array" ref="G3206">IF(F3206&lt;&gt;"",INDEX(tb_MainDatabase[Barcode],MATCH(F3206,tb_MainDatabase[Link],0)),"")</f>
        <v/>
      </c>
      <c r="H3206" s="62" t="str">
        <f t="array" ref="H3206">IF(F3206&lt;&gt;"",INDEX(tb_MainDatabase[Grand],MATCH(F3206,tb_MainDatabase[Link],0)),"")</f>
        <v/>
      </c>
      <c r="I3206" s="62" t="str">
        <f t="array" ref="I3206">IF(F3206&lt;&gt;"",INDEX(tb_MainDatabase[Size],MATCH(F3206,tb_MainDatabase[Link],0)),"")</f>
        <v/>
      </c>
      <c r="J3206" s="65"/>
      <c r="K3206" s="57">
        <f t="array" ref="K3206">IF(F3206&lt;&gt;"",INDEX(tb_MainDatabase[ราคา],MATCH(F3206,tb_MainDatabase[Link],0)),"")*J3206</f>
        <v>0</v>
      </c>
      <c r="L3206" s="65"/>
      <c r="M3206" s="57">
        <f t="shared" si="2"/>
        <v>0</v>
      </c>
      <c r="N3206" s="75">
        <f t="shared" si="12"/>
        <v>0</v>
      </c>
      <c r="O3206" s="77"/>
      <c r="P3206" s="107"/>
      <c r="Q3206" s="80"/>
      <c r="R3206" s="84" t="str">
        <f t="shared" si="9"/>
        <v/>
      </c>
      <c r="S3206" s="84"/>
      <c r="T3206" s="84"/>
    </row>
    <row r="3207" ht="22.5" customHeight="1">
      <c r="A3207" s="156"/>
      <c r="B3207" s="44"/>
      <c r="C3207" s="44"/>
      <c r="D3207" s="48"/>
      <c r="E3207" s="90"/>
      <c r="F3207" s="53"/>
      <c r="G3207" s="57" t="str">
        <f t="array" ref="G3207">IF(F3207&lt;&gt;"",INDEX(tb_MainDatabase[Barcode],MATCH(F3207,tb_MainDatabase[Link],0)),"")</f>
        <v/>
      </c>
      <c r="H3207" s="62" t="str">
        <f t="array" ref="H3207">IF(F3207&lt;&gt;"",INDEX(tb_MainDatabase[Grand],MATCH(F3207,tb_MainDatabase[Link],0)),"")</f>
        <v/>
      </c>
      <c r="I3207" s="62" t="str">
        <f t="array" ref="I3207">IF(F3207&lt;&gt;"",INDEX(tb_MainDatabase[Size],MATCH(F3207,tb_MainDatabase[Link],0)),"")</f>
        <v/>
      </c>
      <c r="J3207" s="65"/>
      <c r="K3207" s="57">
        <f t="array" ref="K3207">IF(F3207&lt;&gt;"",INDEX(tb_MainDatabase[ราคา],MATCH(F3207,tb_MainDatabase[Link],0)),"")*J3207</f>
        <v>0</v>
      </c>
      <c r="L3207" s="65"/>
      <c r="M3207" s="57">
        <f t="shared" si="2"/>
        <v>0</v>
      </c>
      <c r="N3207" s="75">
        <f t="shared" si="12"/>
        <v>0</v>
      </c>
      <c r="O3207" s="77"/>
      <c r="P3207" s="107"/>
      <c r="Q3207" s="80"/>
      <c r="R3207" s="84" t="str">
        <f t="shared" si="9"/>
        <v/>
      </c>
      <c r="S3207" s="84"/>
      <c r="T3207" s="84"/>
    </row>
    <row r="3208" ht="22.5" customHeight="1">
      <c r="A3208" s="156"/>
      <c r="B3208" s="44"/>
      <c r="C3208" s="44"/>
      <c r="D3208" s="48"/>
      <c r="E3208" s="90"/>
      <c r="F3208" s="53"/>
      <c r="G3208" s="57" t="str">
        <f t="array" ref="G3208">IF(F3208&lt;&gt;"",INDEX(tb_MainDatabase[Barcode],MATCH(F3208,tb_MainDatabase[Link],0)),"")</f>
        <v/>
      </c>
      <c r="H3208" s="62" t="str">
        <f t="array" ref="H3208">IF(F3208&lt;&gt;"",INDEX(tb_MainDatabase[Grand],MATCH(F3208,tb_MainDatabase[Link],0)),"")</f>
        <v/>
      </c>
      <c r="I3208" s="62" t="str">
        <f t="array" ref="I3208">IF(F3208&lt;&gt;"",INDEX(tb_MainDatabase[Size],MATCH(F3208,tb_MainDatabase[Link],0)),"")</f>
        <v/>
      </c>
      <c r="J3208" s="65"/>
      <c r="K3208" s="57">
        <f t="array" ref="K3208">IF(F3208&lt;&gt;"",INDEX(tb_MainDatabase[ราคา],MATCH(F3208,tb_MainDatabase[Link],0)),"")*J3208</f>
        <v>0</v>
      </c>
      <c r="L3208" s="65"/>
      <c r="M3208" s="57">
        <f t="shared" si="2"/>
        <v>0</v>
      </c>
      <c r="N3208" s="75">
        <f t="shared" si="12"/>
        <v>0</v>
      </c>
      <c r="O3208" s="77"/>
      <c r="P3208" s="107"/>
      <c r="Q3208" s="80"/>
      <c r="R3208" s="84" t="str">
        <f t="shared" si="9"/>
        <v/>
      </c>
      <c r="S3208" s="84"/>
      <c r="T3208" s="84"/>
    </row>
    <row r="3209" ht="22.5" customHeight="1">
      <c r="A3209" s="156"/>
      <c r="B3209" s="44"/>
      <c r="C3209" s="44"/>
      <c r="D3209" s="48"/>
      <c r="E3209" s="90"/>
      <c r="F3209" s="53"/>
      <c r="G3209" s="57" t="str">
        <f t="array" ref="G3209">IF(F3209&lt;&gt;"",INDEX(tb_MainDatabase[Barcode],MATCH(F3209,tb_MainDatabase[Link],0)),"")</f>
        <v/>
      </c>
      <c r="H3209" s="62" t="str">
        <f t="array" ref="H3209">IF(F3209&lt;&gt;"",INDEX(tb_MainDatabase[Grand],MATCH(F3209,tb_MainDatabase[Link],0)),"")</f>
        <v/>
      </c>
      <c r="I3209" s="62" t="str">
        <f t="array" ref="I3209">IF(F3209&lt;&gt;"",INDEX(tb_MainDatabase[Size],MATCH(F3209,tb_MainDatabase[Link],0)),"")</f>
        <v/>
      </c>
      <c r="J3209" s="65"/>
      <c r="K3209" s="57">
        <f t="array" ref="K3209">IF(F3209&lt;&gt;"",INDEX(tb_MainDatabase[ราคา],MATCH(F3209,tb_MainDatabase[Link],0)),"")*J3209</f>
        <v>0</v>
      </c>
      <c r="L3209" s="65"/>
      <c r="M3209" s="57">
        <f t="shared" si="2"/>
        <v>0</v>
      </c>
      <c r="N3209" s="75">
        <f t="shared" si="12"/>
        <v>0</v>
      </c>
      <c r="O3209" s="77"/>
      <c r="P3209" s="107"/>
      <c r="Q3209" s="80"/>
      <c r="R3209" s="84" t="str">
        <f t="shared" si="9"/>
        <v/>
      </c>
      <c r="S3209" s="84"/>
      <c r="T3209" s="84"/>
    </row>
    <row r="3210" ht="22.5" customHeight="1">
      <c r="A3210" s="156"/>
      <c r="B3210" s="44"/>
      <c r="C3210" s="44"/>
      <c r="D3210" s="48"/>
      <c r="E3210" s="90"/>
      <c r="F3210" s="53"/>
      <c r="G3210" s="57" t="str">
        <f t="array" ref="G3210">IF(F3210&lt;&gt;"",INDEX(tb_MainDatabase[Barcode],MATCH(F3210,tb_MainDatabase[Link],0)),"")</f>
        <v/>
      </c>
      <c r="H3210" s="62" t="str">
        <f t="array" ref="H3210">IF(F3210&lt;&gt;"",INDEX(tb_MainDatabase[Grand],MATCH(F3210,tb_MainDatabase[Link],0)),"")</f>
        <v/>
      </c>
      <c r="I3210" s="62" t="str">
        <f t="array" ref="I3210">IF(F3210&lt;&gt;"",INDEX(tb_MainDatabase[Size],MATCH(F3210,tb_MainDatabase[Link],0)),"")</f>
        <v/>
      </c>
      <c r="J3210" s="65"/>
      <c r="K3210" s="57">
        <f t="array" ref="K3210">IF(F3210&lt;&gt;"",INDEX(tb_MainDatabase[ราคา],MATCH(F3210,tb_MainDatabase[Link],0)),"")*J3210</f>
        <v>0</v>
      </c>
      <c r="L3210" s="65"/>
      <c r="M3210" s="57">
        <f t="shared" si="2"/>
        <v>0</v>
      </c>
      <c r="N3210" s="75">
        <f t="shared" si="12"/>
        <v>0</v>
      </c>
      <c r="O3210" s="77"/>
      <c r="P3210" s="107"/>
      <c r="Q3210" s="80"/>
      <c r="R3210" s="84" t="str">
        <f t="shared" si="9"/>
        <v/>
      </c>
      <c r="S3210" s="84"/>
      <c r="T3210" s="84"/>
    </row>
    <row r="3211" ht="22.5" customHeight="1">
      <c r="A3211" s="156"/>
      <c r="B3211" s="44"/>
      <c r="C3211" s="44"/>
      <c r="D3211" s="48"/>
      <c r="E3211" s="90"/>
      <c r="F3211" s="53"/>
      <c r="G3211" s="57" t="str">
        <f t="array" ref="G3211">IF(F3211&lt;&gt;"",INDEX(tb_MainDatabase[Barcode],MATCH(F3211,tb_MainDatabase[Link],0)),"")</f>
        <v/>
      </c>
      <c r="H3211" s="62" t="str">
        <f t="array" ref="H3211">IF(F3211&lt;&gt;"",INDEX(tb_MainDatabase[Grand],MATCH(F3211,tb_MainDatabase[Link],0)),"")</f>
        <v/>
      </c>
      <c r="I3211" s="62" t="str">
        <f t="array" ref="I3211">IF(F3211&lt;&gt;"",INDEX(tb_MainDatabase[Size],MATCH(F3211,tb_MainDatabase[Link],0)),"")</f>
        <v/>
      </c>
      <c r="J3211" s="65"/>
      <c r="K3211" s="57">
        <f t="array" ref="K3211">IF(F3211&lt;&gt;"",INDEX(tb_MainDatabase[ราคา],MATCH(F3211,tb_MainDatabase[Link],0)),"")*J3211</f>
        <v>0</v>
      </c>
      <c r="L3211" s="65"/>
      <c r="M3211" s="57">
        <f t="shared" si="2"/>
        <v>0</v>
      </c>
      <c r="N3211" s="75">
        <f t="shared" si="12"/>
        <v>0</v>
      </c>
      <c r="O3211" s="77"/>
      <c r="P3211" s="107"/>
      <c r="Q3211" s="80"/>
      <c r="R3211" s="84" t="str">
        <f t="shared" si="9"/>
        <v/>
      </c>
      <c r="S3211" s="84"/>
      <c r="T3211" s="84"/>
    </row>
    <row r="3212" ht="22.5" customHeight="1">
      <c r="A3212" s="156"/>
      <c r="B3212" s="44"/>
      <c r="C3212" s="44"/>
      <c r="D3212" s="48"/>
      <c r="E3212" s="90"/>
      <c r="F3212" s="53"/>
      <c r="G3212" s="57" t="str">
        <f t="array" ref="G3212">IF(F3212&lt;&gt;"",INDEX(tb_MainDatabase[Barcode],MATCH(F3212,tb_MainDatabase[Link],0)),"")</f>
        <v/>
      </c>
      <c r="H3212" s="62" t="str">
        <f t="array" ref="H3212">IF(F3212&lt;&gt;"",INDEX(tb_MainDatabase[Grand],MATCH(F3212,tb_MainDatabase[Link],0)),"")</f>
        <v/>
      </c>
      <c r="I3212" s="62" t="str">
        <f t="array" ref="I3212">IF(F3212&lt;&gt;"",INDEX(tb_MainDatabase[Size],MATCH(F3212,tb_MainDatabase[Link],0)),"")</f>
        <v/>
      </c>
      <c r="J3212" s="65"/>
      <c r="K3212" s="57">
        <f t="array" ref="K3212">IF(F3212&lt;&gt;"",INDEX(tb_MainDatabase[ราคา],MATCH(F3212,tb_MainDatabase[Link],0)),"")*J3212</f>
        <v>0</v>
      </c>
      <c r="L3212" s="65"/>
      <c r="M3212" s="57">
        <f t="shared" si="2"/>
        <v>0</v>
      </c>
      <c r="N3212" s="75">
        <f t="shared" si="12"/>
        <v>0</v>
      </c>
      <c r="O3212" s="77"/>
      <c r="P3212" s="107"/>
      <c r="Q3212" s="80"/>
      <c r="R3212" s="84" t="str">
        <f t="shared" si="9"/>
        <v/>
      </c>
      <c r="S3212" s="84"/>
      <c r="T3212" s="84"/>
    </row>
    <row r="3213" ht="22.5" customHeight="1">
      <c r="A3213" s="156"/>
      <c r="B3213" s="44"/>
      <c r="C3213" s="44"/>
      <c r="D3213" s="48"/>
      <c r="E3213" s="90"/>
      <c r="F3213" s="53"/>
      <c r="G3213" s="57" t="str">
        <f t="array" ref="G3213">IF(F3213&lt;&gt;"",INDEX(tb_MainDatabase[Barcode],MATCH(F3213,tb_MainDatabase[Link],0)),"")</f>
        <v/>
      </c>
      <c r="H3213" s="62" t="str">
        <f t="array" ref="H3213">IF(F3213&lt;&gt;"",INDEX(tb_MainDatabase[Grand],MATCH(F3213,tb_MainDatabase[Link],0)),"")</f>
        <v/>
      </c>
      <c r="I3213" s="62" t="str">
        <f t="array" ref="I3213">IF(F3213&lt;&gt;"",INDEX(tb_MainDatabase[Size],MATCH(F3213,tb_MainDatabase[Link],0)),"")</f>
        <v/>
      </c>
      <c r="J3213" s="65"/>
      <c r="K3213" s="57">
        <f t="array" ref="K3213">IF(F3213&lt;&gt;"",INDEX(tb_MainDatabase[ราคา],MATCH(F3213,tb_MainDatabase[Link],0)),"")*J3213</f>
        <v>0</v>
      </c>
      <c r="L3213" s="65"/>
      <c r="M3213" s="57">
        <f t="shared" si="2"/>
        <v>0</v>
      </c>
      <c r="N3213" s="75">
        <f t="shared" si="12"/>
        <v>0</v>
      </c>
      <c r="O3213" s="77"/>
      <c r="P3213" s="107"/>
      <c r="Q3213" s="80"/>
      <c r="R3213" s="84" t="str">
        <f t="shared" si="9"/>
        <v/>
      </c>
      <c r="S3213" s="84"/>
      <c r="T3213" s="84"/>
    </row>
    <row r="3214" ht="22.5" customHeight="1">
      <c r="A3214" s="156"/>
      <c r="B3214" s="44"/>
      <c r="C3214" s="44"/>
      <c r="D3214" s="48"/>
      <c r="E3214" s="90"/>
      <c r="F3214" s="53"/>
      <c r="G3214" s="57" t="str">
        <f t="array" ref="G3214">IF(F3214&lt;&gt;"",INDEX(tb_MainDatabase[Barcode],MATCH(F3214,tb_MainDatabase[Link],0)),"")</f>
        <v/>
      </c>
      <c r="H3214" s="62" t="str">
        <f t="array" ref="H3214">IF(F3214&lt;&gt;"",INDEX(tb_MainDatabase[Grand],MATCH(F3214,tb_MainDatabase[Link],0)),"")</f>
        <v/>
      </c>
      <c r="I3214" s="62" t="str">
        <f t="array" ref="I3214">IF(F3214&lt;&gt;"",INDEX(tb_MainDatabase[Size],MATCH(F3214,tb_MainDatabase[Link],0)),"")</f>
        <v/>
      </c>
      <c r="J3214" s="65"/>
      <c r="K3214" s="57">
        <f t="array" ref="K3214">IF(F3214&lt;&gt;"",INDEX(tb_MainDatabase[ราคา],MATCH(F3214,tb_MainDatabase[Link],0)),"")*J3214</f>
        <v>0</v>
      </c>
      <c r="L3214" s="65"/>
      <c r="M3214" s="57">
        <f t="shared" si="2"/>
        <v>0</v>
      </c>
      <c r="N3214" s="75">
        <f t="shared" si="12"/>
        <v>0</v>
      </c>
      <c r="O3214" s="77"/>
      <c r="P3214" s="107"/>
      <c r="Q3214" s="80"/>
      <c r="R3214" s="84" t="str">
        <f t="shared" si="9"/>
        <v/>
      </c>
      <c r="S3214" s="84"/>
      <c r="T3214" s="84"/>
    </row>
    <row r="3215" ht="22.5" customHeight="1">
      <c r="A3215" s="156"/>
      <c r="B3215" s="44"/>
      <c r="C3215" s="44"/>
      <c r="D3215" s="48"/>
      <c r="E3215" s="90"/>
      <c r="F3215" s="53"/>
      <c r="G3215" s="57" t="str">
        <f t="array" ref="G3215">IF(F3215&lt;&gt;"",INDEX(tb_MainDatabase[Barcode],MATCH(F3215,tb_MainDatabase[Link],0)),"")</f>
        <v/>
      </c>
      <c r="H3215" s="62" t="str">
        <f t="array" ref="H3215">IF(F3215&lt;&gt;"",INDEX(tb_MainDatabase[Grand],MATCH(F3215,tb_MainDatabase[Link],0)),"")</f>
        <v/>
      </c>
      <c r="I3215" s="62" t="str">
        <f t="array" ref="I3215">IF(F3215&lt;&gt;"",INDEX(tb_MainDatabase[Size],MATCH(F3215,tb_MainDatabase[Link],0)),"")</f>
        <v/>
      </c>
      <c r="J3215" s="65"/>
      <c r="K3215" s="57">
        <f t="array" ref="K3215">IF(F3215&lt;&gt;"",INDEX(tb_MainDatabase[ราคา],MATCH(F3215,tb_MainDatabase[Link],0)),"")*J3215</f>
        <v>0</v>
      </c>
      <c r="L3215" s="65"/>
      <c r="M3215" s="57">
        <f t="shared" si="2"/>
        <v>0</v>
      </c>
      <c r="N3215" s="75">
        <f t="shared" si="12"/>
        <v>0</v>
      </c>
      <c r="O3215" s="77"/>
      <c r="P3215" s="107"/>
      <c r="Q3215" s="80"/>
      <c r="R3215" s="84" t="str">
        <f t="shared" si="9"/>
        <v/>
      </c>
      <c r="S3215" s="84"/>
      <c r="T3215" s="84"/>
    </row>
    <row r="3216" ht="22.5" customHeight="1">
      <c r="A3216" s="156"/>
      <c r="B3216" s="44"/>
      <c r="C3216" s="44"/>
      <c r="D3216" s="48"/>
      <c r="E3216" s="90"/>
      <c r="F3216" s="53"/>
      <c r="G3216" s="57" t="str">
        <f t="array" ref="G3216">IF(F3216&lt;&gt;"",INDEX(tb_MainDatabase[Barcode],MATCH(F3216,tb_MainDatabase[Link],0)),"")</f>
        <v/>
      </c>
      <c r="H3216" s="62" t="str">
        <f t="array" ref="H3216">IF(F3216&lt;&gt;"",INDEX(tb_MainDatabase[Grand],MATCH(F3216,tb_MainDatabase[Link],0)),"")</f>
        <v/>
      </c>
      <c r="I3216" s="62" t="str">
        <f t="array" ref="I3216">IF(F3216&lt;&gt;"",INDEX(tb_MainDatabase[Size],MATCH(F3216,tb_MainDatabase[Link],0)),"")</f>
        <v/>
      </c>
      <c r="J3216" s="65"/>
      <c r="K3216" s="57">
        <f t="array" ref="K3216">IF(F3216&lt;&gt;"",INDEX(tb_MainDatabase[ราคา],MATCH(F3216,tb_MainDatabase[Link],0)),"")*J3216</f>
        <v>0</v>
      </c>
      <c r="L3216" s="65"/>
      <c r="M3216" s="57">
        <f t="shared" si="2"/>
        <v>0</v>
      </c>
      <c r="N3216" s="75">
        <f t="shared" si="12"/>
        <v>0</v>
      </c>
      <c r="O3216" s="77"/>
      <c r="P3216" s="107"/>
      <c r="Q3216" s="80"/>
      <c r="R3216" s="84" t="str">
        <f t="shared" si="9"/>
        <v/>
      </c>
      <c r="S3216" s="84"/>
      <c r="T3216" s="84"/>
    </row>
    <row r="3217" ht="22.5" customHeight="1">
      <c r="A3217" s="156"/>
      <c r="B3217" s="44"/>
      <c r="C3217" s="44"/>
      <c r="D3217" s="48"/>
      <c r="E3217" s="90"/>
      <c r="F3217" s="53"/>
      <c r="G3217" s="57" t="str">
        <f t="array" ref="G3217">IF(F3217&lt;&gt;"",INDEX(tb_MainDatabase[Barcode],MATCH(F3217,tb_MainDatabase[Link],0)),"")</f>
        <v/>
      </c>
      <c r="H3217" s="62" t="str">
        <f t="array" ref="H3217">IF(F3217&lt;&gt;"",INDEX(tb_MainDatabase[Grand],MATCH(F3217,tb_MainDatabase[Link],0)),"")</f>
        <v/>
      </c>
      <c r="I3217" s="62" t="str">
        <f t="array" ref="I3217">IF(F3217&lt;&gt;"",INDEX(tb_MainDatabase[Size],MATCH(F3217,tb_MainDatabase[Link],0)),"")</f>
        <v/>
      </c>
      <c r="J3217" s="65"/>
      <c r="K3217" s="57">
        <f t="array" ref="K3217">IF(F3217&lt;&gt;"",INDEX(tb_MainDatabase[ราคา],MATCH(F3217,tb_MainDatabase[Link],0)),"")*J3217</f>
        <v>0</v>
      </c>
      <c r="L3217" s="65"/>
      <c r="M3217" s="57">
        <f t="shared" si="2"/>
        <v>0</v>
      </c>
      <c r="N3217" s="75">
        <f t="shared" si="12"/>
        <v>0</v>
      </c>
      <c r="O3217" s="77"/>
      <c r="P3217" s="107"/>
      <c r="Q3217" s="80"/>
      <c r="R3217" s="84" t="str">
        <f t="shared" si="9"/>
        <v/>
      </c>
      <c r="S3217" s="84"/>
      <c r="T3217" s="84"/>
    </row>
    <row r="3218" ht="22.5" customHeight="1">
      <c r="A3218" s="156"/>
      <c r="B3218" s="44"/>
      <c r="C3218" s="44"/>
      <c r="D3218" s="48"/>
      <c r="E3218" s="90"/>
      <c r="F3218" s="53"/>
      <c r="G3218" s="57" t="str">
        <f t="array" ref="G3218">IF(F3218&lt;&gt;"",INDEX(tb_MainDatabase[Barcode],MATCH(F3218,tb_MainDatabase[Link],0)),"")</f>
        <v/>
      </c>
      <c r="H3218" s="62" t="str">
        <f t="array" ref="H3218">IF(F3218&lt;&gt;"",INDEX(tb_MainDatabase[Grand],MATCH(F3218,tb_MainDatabase[Link],0)),"")</f>
        <v/>
      </c>
      <c r="I3218" s="62" t="str">
        <f t="array" ref="I3218">IF(F3218&lt;&gt;"",INDEX(tb_MainDatabase[Size],MATCH(F3218,tb_MainDatabase[Link],0)),"")</f>
        <v/>
      </c>
      <c r="J3218" s="65"/>
      <c r="K3218" s="57">
        <f t="array" ref="K3218">IF(F3218&lt;&gt;"",INDEX(tb_MainDatabase[ราคา],MATCH(F3218,tb_MainDatabase[Link],0)),"")*J3218</f>
        <v>0</v>
      </c>
      <c r="L3218" s="65"/>
      <c r="M3218" s="57">
        <f t="shared" si="2"/>
        <v>0</v>
      </c>
      <c r="N3218" s="75">
        <f t="shared" si="12"/>
        <v>0</v>
      </c>
      <c r="O3218" s="77"/>
      <c r="P3218" s="107"/>
      <c r="Q3218" s="80"/>
      <c r="R3218" s="84" t="str">
        <f t="shared" si="9"/>
        <v/>
      </c>
      <c r="S3218" s="84"/>
      <c r="T3218" s="84"/>
    </row>
    <row r="3219" ht="22.5" customHeight="1">
      <c r="A3219" s="156"/>
      <c r="B3219" s="44"/>
      <c r="C3219" s="44"/>
      <c r="D3219" s="48"/>
      <c r="E3219" s="90"/>
      <c r="F3219" s="53"/>
      <c r="G3219" s="57" t="str">
        <f t="array" ref="G3219">IF(F3219&lt;&gt;"",INDEX(tb_MainDatabase[Barcode],MATCH(F3219,tb_MainDatabase[Link],0)),"")</f>
        <v/>
      </c>
      <c r="H3219" s="62" t="str">
        <f t="array" ref="H3219">IF(F3219&lt;&gt;"",INDEX(tb_MainDatabase[Grand],MATCH(F3219,tb_MainDatabase[Link],0)),"")</f>
        <v/>
      </c>
      <c r="I3219" s="62" t="str">
        <f t="array" ref="I3219">IF(F3219&lt;&gt;"",INDEX(tb_MainDatabase[Size],MATCH(F3219,tb_MainDatabase[Link],0)),"")</f>
        <v/>
      </c>
      <c r="J3219" s="65"/>
      <c r="K3219" s="57">
        <f t="array" ref="K3219">IF(F3219&lt;&gt;"",INDEX(tb_MainDatabase[ราคา],MATCH(F3219,tb_MainDatabase[Link],0)),"")*J3219</f>
        <v>0</v>
      </c>
      <c r="L3219" s="65"/>
      <c r="M3219" s="57">
        <f t="shared" si="2"/>
        <v>0</v>
      </c>
      <c r="N3219" s="75">
        <f t="shared" si="12"/>
        <v>0</v>
      </c>
      <c r="O3219" s="77"/>
      <c r="P3219" s="107"/>
      <c r="Q3219" s="80"/>
      <c r="R3219" s="84" t="str">
        <f t="shared" si="9"/>
        <v/>
      </c>
      <c r="S3219" s="84"/>
      <c r="T3219" s="84"/>
    </row>
  </sheetData>
  <dataValidations>
    <dataValidation type="custom" allowBlank="1" showDropDown="1" sqref="B3:B3219">
      <formula1>OR(NOT(ISERROR(DATEVALUE(B3))), AND(ISNUMBER(B3), LEFT(CELL("format", B3))="D"))</formula1>
    </dataValidation>
    <dataValidation type="list" allowBlank="1" sqref="F3:F3219 O3:O3219">
      <formula1>#REF!</formula1>
    </dataValidation>
    <dataValidation type="custom" allowBlank="1" showDropDown="1" sqref="N3:N3219">
      <formula1>AND(ISNUMBER(N3),(NOT(OR(NOT(ISERROR(DATEVALUE(N3))), AND(ISNUMBER(N3), LEFT(CELL("format", N3))="D")))))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0"/>
    <col customWidth="1" min="2" max="2" width="11.88"/>
    <col customWidth="1" min="3" max="3" width="9.75"/>
    <col customWidth="1" min="4" max="4" width="19.63"/>
    <col customWidth="1" min="5" max="5" width="19.88"/>
    <col customWidth="1" min="6" max="6" width="22.38"/>
    <col customWidth="1" min="7" max="7" width="18.38"/>
    <col customWidth="1" min="15" max="15" width="20.63"/>
    <col customWidth="1" min="18" max="18" width="19.88"/>
  </cols>
  <sheetData>
    <row r="1">
      <c r="A1" s="8"/>
      <c r="B1" s="10"/>
      <c r="C1" s="10"/>
      <c r="D1" s="8"/>
      <c r="E1" s="8"/>
      <c r="F1" s="8"/>
      <c r="G1" s="8"/>
      <c r="H1" s="8"/>
      <c r="I1" s="8"/>
      <c r="J1" s="14">
        <f t="shared" ref="J1:N1" si="1">SUM(J3:J184)</f>
        <v>171</v>
      </c>
      <c r="K1" s="16">
        <f t="shared" si="1"/>
        <v>152390</v>
      </c>
      <c r="L1" s="16">
        <f t="shared" si="1"/>
        <v>31450</v>
      </c>
      <c r="M1" s="16">
        <f t="shared" si="1"/>
        <v>119940</v>
      </c>
      <c r="N1" s="16">
        <f t="shared" si="1"/>
        <v>119940</v>
      </c>
      <c r="O1" s="19"/>
      <c r="P1" s="8"/>
      <c r="Q1" s="8"/>
      <c r="R1" s="8"/>
    </row>
    <row r="2" ht="22.5" customHeight="1">
      <c r="A2" s="25" t="s">
        <v>4</v>
      </c>
      <c r="B2" s="27" t="s">
        <v>6</v>
      </c>
      <c r="C2" s="27" t="s">
        <v>7</v>
      </c>
      <c r="D2" s="28" t="s">
        <v>9</v>
      </c>
      <c r="E2" s="28" t="s">
        <v>10</v>
      </c>
      <c r="F2" s="28" t="s">
        <v>11</v>
      </c>
      <c r="G2" s="28" t="s">
        <v>12</v>
      </c>
      <c r="H2" s="28" t="s">
        <v>14</v>
      </c>
      <c r="I2" s="28" t="s">
        <v>15</v>
      </c>
      <c r="J2" s="28" t="s">
        <v>16</v>
      </c>
      <c r="K2" s="28" t="s">
        <v>19</v>
      </c>
      <c r="L2" s="28" t="s">
        <v>21</v>
      </c>
      <c r="M2" s="28" t="s">
        <v>23</v>
      </c>
      <c r="N2" s="28" t="s">
        <v>24</v>
      </c>
      <c r="O2" s="34" t="s">
        <v>26</v>
      </c>
      <c r="P2" s="28" t="s">
        <v>13</v>
      </c>
      <c r="Q2" s="28" t="s">
        <v>29</v>
      </c>
      <c r="R2" s="36" t="s">
        <v>30</v>
      </c>
      <c r="S2" s="37" t="s">
        <v>31</v>
      </c>
      <c r="T2" s="37" t="s">
        <v>32</v>
      </c>
    </row>
    <row r="3" ht="22.5" hidden="1" customHeight="1">
      <c r="A3" s="41" t="s">
        <v>34</v>
      </c>
      <c r="B3" s="44">
        <v>46212.0</v>
      </c>
      <c r="C3" s="46" t="s">
        <v>39</v>
      </c>
      <c r="D3" s="48" t="s">
        <v>41</v>
      </c>
      <c r="E3" s="51"/>
      <c r="F3" s="53" t="s">
        <v>45</v>
      </c>
      <c r="G3" s="57">
        <f t="array" ref="G3">IF(F3&lt;&gt;"",INDEX(tb_MainDatabase[Barcode],MATCH(F3,tb_MainDatabase[Link],0)),"")</f>
        <v>8857128011850</v>
      </c>
      <c r="H3" s="62" t="str">
        <f t="array" ref="H3">IF(F3&lt;&gt;"",INDEX(tb_MainDatabase[Grand],MATCH(F3,tb_MainDatabase[Link],0)),"")</f>
        <v>EDP</v>
      </c>
      <c r="I3" s="62" t="str">
        <f t="array" ref="I3">IF(F3&lt;&gt;"",INDEX(tb_MainDatabase[Size],MATCH(F3,tb_MainDatabase[Link],0)),"")</f>
        <v>30 ml.</v>
      </c>
      <c r="J3" s="65">
        <v>1.0</v>
      </c>
      <c r="K3" s="57">
        <f t="array" ref="K3">IF(F3&lt;&gt;"",INDEX(tb_MainDatabase[ราคา],MATCH(F3,tb_MainDatabase[Link],0)),"")*J3</f>
        <v>1290</v>
      </c>
      <c r="L3" s="65">
        <v>300.0</v>
      </c>
      <c r="M3" s="57">
        <f t="shared" ref="M3:M184" si="2">K3-(L3*J3)</f>
        <v>990</v>
      </c>
      <c r="N3" s="75">
        <f t="shared" ref="N3:N184" si="3">SUMIF($D$3:D184,R3,$M$3:M184)</f>
        <v>990</v>
      </c>
      <c r="O3" s="77" t="s">
        <v>60</v>
      </c>
      <c r="P3" s="78">
        <v>46212.0</v>
      </c>
      <c r="Q3" s="80">
        <v>0.5305555555555556</v>
      </c>
      <c r="R3" s="84" t="str">
        <f t="shared" ref="R3:R184" si="4">IF(COUNTIF(D$3:D3, D3)&gt;1, 0, D3)</f>
        <v>EVSCS20260709001</v>
      </c>
      <c r="S3" s="84"/>
      <c r="T3" s="48" t="s">
        <v>61</v>
      </c>
    </row>
    <row r="4" ht="22.5" hidden="1" customHeight="1">
      <c r="A4" s="41" t="s">
        <v>34</v>
      </c>
      <c r="B4" s="44">
        <v>46212.0</v>
      </c>
      <c r="C4" s="46" t="s">
        <v>39</v>
      </c>
      <c r="D4" s="48" t="s">
        <v>63</v>
      </c>
      <c r="E4" s="90"/>
      <c r="F4" s="53" t="s">
        <v>64</v>
      </c>
      <c r="G4" s="57">
        <f t="array" ref="G4">IF(F4&lt;&gt;"",INDEX(tb_MainDatabase[Barcode],MATCH(F4,tb_MainDatabase[Link],0)),"")</f>
        <v>8857128011836</v>
      </c>
      <c r="H4" s="62" t="str">
        <f t="array" ref="H4">IF(F4&lt;&gt;"",INDEX(tb_MainDatabase[Grand],MATCH(F4,tb_MainDatabase[Link],0)),"")</f>
        <v>EDP</v>
      </c>
      <c r="I4" s="62" t="str">
        <f t="array" ref="I4">IF(F4&lt;&gt;"",INDEX(tb_MainDatabase[Size],MATCH(F4,tb_MainDatabase[Link],0)),"")</f>
        <v>30 ml.</v>
      </c>
      <c r="J4" s="65">
        <v>1.0</v>
      </c>
      <c r="K4" s="57">
        <f t="array" ref="K4">IF(F4&lt;&gt;"",INDEX(tb_MainDatabase[ราคา],MATCH(F4,tb_MainDatabase[Link],0)),"")*J4</f>
        <v>1290</v>
      </c>
      <c r="L4" s="65">
        <v>300.0</v>
      </c>
      <c r="M4" s="57">
        <f t="shared" si="2"/>
        <v>990</v>
      </c>
      <c r="N4" s="75">
        <f t="shared" si="3"/>
        <v>990</v>
      </c>
      <c r="O4" s="77" t="s">
        <v>60</v>
      </c>
      <c r="P4" s="78">
        <v>46214.0</v>
      </c>
      <c r="Q4" s="80">
        <v>0.6569444444444444</v>
      </c>
      <c r="R4" s="84" t="str">
        <f t="shared" si="4"/>
        <v>EVSCS20260709002</v>
      </c>
      <c r="S4" s="84"/>
      <c r="T4" s="48" t="s">
        <v>67</v>
      </c>
    </row>
    <row r="5" ht="22.5" hidden="1" customHeight="1">
      <c r="A5" s="41" t="s">
        <v>34</v>
      </c>
      <c r="B5" s="44">
        <v>46212.0</v>
      </c>
      <c r="C5" s="46" t="s">
        <v>39</v>
      </c>
      <c r="D5" s="48" t="s">
        <v>68</v>
      </c>
      <c r="E5" s="90"/>
      <c r="F5" s="53" t="s">
        <v>69</v>
      </c>
      <c r="G5" s="57">
        <f t="array" ref="G5">IF(F5&lt;&gt;"",INDEX(tb_MainDatabase[Barcode],MATCH(F5,tb_MainDatabase[Link],0)),"")</f>
        <v>8857128012022</v>
      </c>
      <c r="H5" s="62" t="str">
        <f t="array" ref="H5">IF(F5&lt;&gt;"",INDEX(tb_MainDatabase[Grand],MATCH(F5,tb_MainDatabase[Link],0)),"")</f>
        <v>EDP</v>
      </c>
      <c r="I5" s="62" t="str">
        <f t="array" ref="I5">IF(F5&lt;&gt;"",INDEX(tb_MainDatabase[Size],MATCH(F5,tb_MainDatabase[Link],0)),"")</f>
        <v>30 ml.</v>
      </c>
      <c r="J5" s="65">
        <v>1.0</v>
      </c>
      <c r="K5" s="57">
        <f t="array" ref="K5">IF(F5&lt;&gt;"",INDEX(tb_MainDatabase[ราคา],MATCH(F5,tb_MainDatabase[Link],0)),"")*J5</f>
        <v>1290</v>
      </c>
      <c r="L5" s="65">
        <v>300.0</v>
      </c>
      <c r="M5" s="57">
        <f t="shared" si="2"/>
        <v>990</v>
      </c>
      <c r="N5" s="75">
        <f t="shared" si="3"/>
        <v>990</v>
      </c>
      <c r="O5" s="77" t="s">
        <v>60</v>
      </c>
      <c r="P5" s="78">
        <v>46212.0</v>
      </c>
      <c r="Q5" s="80">
        <v>0.6326388888888889</v>
      </c>
      <c r="R5" s="84" t="str">
        <f t="shared" si="4"/>
        <v>EVSCS20260709003</v>
      </c>
      <c r="S5" s="84"/>
      <c r="T5" s="48" t="s">
        <v>67</v>
      </c>
    </row>
    <row r="6" ht="22.5" hidden="1" customHeight="1">
      <c r="A6" s="41" t="s">
        <v>34</v>
      </c>
      <c r="B6" s="44">
        <v>46212.0</v>
      </c>
      <c r="C6" s="46" t="s">
        <v>39</v>
      </c>
      <c r="D6" s="48" t="s">
        <v>72</v>
      </c>
      <c r="E6" s="90"/>
      <c r="F6" s="53" t="s">
        <v>45</v>
      </c>
      <c r="G6" s="57">
        <f t="array" ref="G6">IF(F6&lt;&gt;"",INDEX(tb_MainDatabase[Barcode],MATCH(F6,tb_MainDatabase[Link],0)),"")</f>
        <v>8857128011850</v>
      </c>
      <c r="H6" s="62" t="str">
        <f t="array" ref="H6">IF(F6&lt;&gt;"",INDEX(tb_MainDatabase[Grand],MATCH(F6,tb_MainDatabase[Link],0)),"")</f>
        <v>EDP</v>
      </c>
      <c r="I6" s="62" t="str">
        <f t="array" ref="I6">IF(F6&lt;&gt;"",INDEX(tb_MainDatabase[Size],MATCH(F6,tb_MainDatabase[Link],0)),"")</f>
        <v>30 ml.</v>
      </c>
      <c r="J6" s="65">
        <v>1.0</v>
      </c>
      <c r="K6" s="57">
        <f t="array" ref="K6">IF(F6&lt;&gt;"",INDEX(tb_MainDatabase[ราคา],MATCH(F6,tb_MainDatabase[Link],0)),"")*J6</f>
        <v>1290</v>
      </c>
      <c r="L6" s="65">
        <v>300.0</v>
      </c>
      <c r="M6" s="57">
        <f t="shared" si="2"/>
        <v>990</v>
      </c>
      <c r="N6" s="75">
        <f t="shared" si="3"/>
        <v>990</v>
      </c>
      <c r="O6" s="77" t="s">
        <v>60</v>
      </c>
      <c r="P6" s="78">
        <v>46212.0</v>
      </c>
      <c r="Q6" s="80">
        <v>0.6701388888888888</v>
      </c>
      <c r="R6" s="84" t="str">
        <f t="shared" si="4"/>
        <v>EVSCS20260709004</v>
      </c>
      <c r="S6" s="84"/>
      <c r="T6" s="48" t="s">
        <v>61</v>
      </c>
    </row>
    <row r="7" ht="22.5" hidden="1" customHeight="1">
      <c r="A7" s="41" t="s">
        <v>34</v>
      </c>
      <c r="B7" s="44">
        <v>46212.0</v>
      </c>
      <c r="C7" s="46" t="s">
        <v>39</v>
      </c>
      <c r="D7" s="48" t="s">
        <v>75</v>
      </c>
      <c r="E7" s="90"/>
      <c r="F7" s="53" t="s">
        <v>77</v>
      </c>
      <c r="G7" s="57">
        <f t="array" ref="G7">IF(F7&lt;&gt;"",INDEX(tb_MainDatabase[Barcode],MATCH(F7,tb_MainDatabase[Link],0)),"")</f>
        <v>8857128012030</v>
      </c>
      <c r="H7" s="62" t="str">
        <f t="array" ref="H7">IF(F7&lt;&gt;"",INDEX(tb_MainDatabase[Grand],MATCH(F7,tb_MainDatabase[Link],0)),"")</f>
        <v>EDP</v>
      </c>
      <c r="I7" s="62" t="str">
        <f t="array" ref="I7">IF(F7&lt;&gt;"",INDEX(tb_MainDatabase[Size],MATCH(F7,tb_MainDatabase[Link],0)),"")</f>
        <v>10 ml.</v>
      </c>
      <c r="J7" s="65">
        <v>1.0</v>
      </c>
      <c r="K7" s="57">
        <f t="array" ref="K7">IF(F7&lt;&gt;"",INDEX(tb_MainDatabase[ราคา],MATCH(F7,tb_MainDatabase[Link],0)),"")*J7</f>
        <v>450</v>
      </c>
      <c r="L7" s="65">
        <v>100.0</v>
      </c>
      <c r="M7" s="57">
        <f t="shared" si="2"/>
        <v>350</v>
      </c>
      <c r="N7" s="75">
        <f t="shared" si="3"/>
        <v>350</v>
      </c>
      <c r="O7" s="77" t="s">
        <v>60</v>
      </c>
      <c r="P7" s="78">
        <v>46212.0</v>
      </c>
      <c r="Q7" s="80">
        <v>0.73125</v>
      </c>
      <c r="R7" s="84" t="str">
        <f t="shared" si="4"/>
        <v>EVSCS20260709005</v>
      </c>
      <c r="S7" s="84"/>
      <c r="T7" s="48" t="s">
        <v>61</v>
      </c>
    </row>
    <row r="8" ht="22.5" hidden="1" customHeight="1">
      <c r="A8" s="41" t="s">
        <v>34</v>
      </c>
      <c r="B8" s="44">
        <v>46212.0</v>
      </c>
      <c r="C8" s="46" t="s">
        <v>39</v>
      </c>
      <c r="D8" s="48" t="s">
        <v>80</v>
      </c>
      <c r="E8" s="90"/>
      <c r="F8" s="53" t="s">
        <v>81</v>
      </c>
      <c r="G8" s="57">
        <f t="array" ref="G8">IF(F8&lt;&gt;"",INDEX(tb_MainDatabase[Barcode],MATCH(F8,tb_MainDatabase[Link],0)),"")</f>
        <v>8857128011119</v>
      </c>
      <c r="H8" s="62" t="str">
        <f t="array" ref="H8">IF(F8&lt;&gt;"",INDEX(tb_MainDatabase[Grand],MATCH(F8,tb_MainDatabase[Link],0)),"")</f>
        <v>EDP</v>
      </c>
      <c r="I8" s="62" t="str">
        <f t="array" ref="I8">IF(F8&lt;&gt;"",INDEX(tb_MainDatabase[Size],MATCH(F8,tb_MainDatabase[Link],0)),"")</f>
        <v>50 ml.</v>
      </c>
      <c r="J8" s="65">
        <v>1.0</v>
      </c>
      <c r="K8" s="57">
        <f t="array" ref="K8">IF(F8&lt;&gt;"",INDEX(tb_MainDatabase[ราคา],MATCH(F8,tb_MainDatabase[Link],0)),"")*J8</f>
        <v>1890</v>
      </c>
      <c r="L8" s="65">
        <v>400.0</v>
      </c>
      <c r="M8" s="57">
        <f t="shared" si="2"/>
        <v>1490</v>
      </c>
      <c r="N8" s="75">
        <f t="shared" si="3"/>
        <v>1490</v>
      </c>
      <c r="O8" s="77" t="s">
        <v>60</v>
      </c>
      <c r="P8" s="78">
        <v>46212.0</v>
      </c>
      <c r="Q8" s="80">
        <v>0.7784722222222222</v>
      </c>
      <c r="R8" s="84" t="str">
        <f t="shared" si="4"/>
        <v>EVSCS20260709006</v>
      </c>
      <c r="S8" s="84"/>
      <c r="T8" s="48" t="s">
        <v>61</v>
      </c>
    </row>
    <row r="9" ht="22.5" hidden="1" customHeight="1">
      <c r="A9" s="41" t="s">
        <v>34</v>
      </c>
      <c r="B9" s="44">
        <v>46212.0</v>
      </c>
      <c r="C9" s="46" t="s">
        <v>39</v>
      </c>
      <c r="D9" s="48" t="s">
        <v>85</v>
      </c>
      <c r="E9" s="90"/>
      <c r="F9" s="53" t="s">
        <v>86</v>
      </c>
      <c r="G9" s="57">
        <f t="array" ref="G9">IF(F9&lt;&gt;"",INDEX(tb_MainDatabase[Barcode],MATCH(F9,tb_MainDatabase[Link],0)),"")</f>
        <v>8857128012041</v>
      </c>
      <c r="H9" s="62" t="str">
        <f t="array" ref="H9">IF(F9&lt;&gt;"",INDEX(tb_MainDatabase[Grand],MATCH(F9,tb_MainDatabase[Link],0)),"")</f>
        <v>EDP</v>
      </c>
      <c r="I9" s="62" t="str">
        <f t="array" ref="I9">IF(F9&lt;&gt;"",INDEX(tb_MainDatabase[Size],MATCH(F9,tb_MainDatabase[Link],0)),"")</f>
        <v>10 ml.</v>
      </c>
      <c r="J9" s="65">
        <v>1.0</v>
      </c>
      <c r="K9" s="57">
        <f t="array" ref="K9">IF(F9&lt;&gt;"",INDEX(tb_MainDatabase[ราคา],MATCH(F9,tb_MainDatabase[Link],0)),"")*J9</f>
        <v>450</v>
      </c>
      <c r="L9" s="65">
        <v>100.0</v>
      </c>
      <c r="M9" s="57">
        <f t="shared" si="2"/>
        <v>350</v>
      </c>
      <c r="N9" s="75">
        <f t="shared" si="3"/>
        <v>350</v>
      </c>
      <c r="O9" s="77" t="s">
        <v>60</v>
      </c>
      <c r="P9" s="78">
        <v>46212.0</v>
      </c>
      <c r="Q9" s="80">
        <v>0.7472222222222222</v>
      </c>
      <c r="R9" s="84" t="str">
        <f t="shared" si="4"/>
        <v>EVSCS20260709007</v>
      </c>
      <c r="S9" s="84"/>
      <c r="T9" s="48" t="s">
        <v>61</v>
      </c>
    </row>
    <row r="10" ht="22.5" hidden="1" customHeight="1">
      <c r="A10" s="41" t="s">
        <v>34</v>
      </c>
      <c r="B10" s="44">
        <v>46212.0</v>
      </c>
      <c r="C10" s="46" t="s">
        <v>39</v>
      </c>
      <c r="D10" s="48" t="s">
        <v>91</v>
      </c>
      <c r="E10" s="90"/>
      <c r="F10" s="53" t="s">
        <v>81</v>
      </c>
      <c r="G10" s="57">
        <f t="array" ref="G10">IF(F10&lt;&gt;"",INDEX(tb_MainDatabase[Barcode],MATCH(F10,tb_MainDatabase[Link],0)),"")</f>
        <v>8857128011119</v>
      </c>
      <c r="H10" s="62" t="str">
        <f t="array" ref="H10">IF(F10&lt;&gt;"",INDEX(tb_MainDatabase[Grand],MATCH(F10,tb_MainDatabase[Link],0)),"")</f>
        <v>EDP</v>
      </c>
      <c r="I10" s="62" t="str">
        <f t="array" ref="I10">IF(F10&lt;&gt;"",INDEX(tb_MainDatabase[Size],MATCH(F10,tb_MainDatabase[Link],0)),"")</f>
        <v>50 ml.</v>
      </c>
      <c r="J10" s="65">
        <v>1.0</v>
      </c>
      <c r="K10" s="57">
        <f t="array" ref="K10">IF(F10&lt;&gt;"",INDEX(tb_MainDatabase[ราคา],MATCH(F10,tb_MainDatabase[Link],0)),"")*J10</f>
        <v>1890</v>
      </c>
      <c r="L10" s="65">
        <v>400.0</v>
      </c>
      <c r="M10" s="57">
        <f t="shared" si="2"/>
        <v>1490</v>
      </c>
      <c r="N10" s="75">
        <f t="shared" si="3"/>
        <v>1840</v>
      </c>
      <c r="O10" s="77" t="s">
        <v>60</v>
      </c>
      <c r="P10" s="78">
        <v>46212.0</v>
      </c>
      <c r="Q10" s="80">
        <v>0.8159722222222222</v>
      </c>
      <c r="R10" s="84" t="str">
        <f t="shared" si="4"/>
        <v>EVSCS20260709008</v>
      </c>
      <c r="S10" s="84"/>
      <c r="T10" s="48" t="s">
        <v>61</v>
      </c>
    </row>
    <row r="11" ht="22.5" hidden="1" customHeight="1">
      <c r="A11" s="41" t="s">
        <v>34</v>
      </c>
      <c r="B11" s="44">
        <v>46212.0</v>
      </c>
      <c r="C11" s="46" t="s">
        <v>39</v>
      </c>
      <c r="D11" s="48" t="s">
        <v>91</v>
      </c>
      <c r="E11" s="90"/>
      <c r="F11" s="53" t="s">
        <v>94</v>
      </c>
      <c r="G11" s="57">
        <f t="array" ref="G11">IF(F11&lt;&gt;"",INDEX(tb_MainDatabase[Barcode],MATCH(F11,tb_MainDatabase[Link],0)),"")</f>
        <v>8857128012039</v>
      </c>
      <c r="H11" s="62" t="str">
        <f t="array" ref="H11">IF(F11&lt;&gt;"",INDEX(tb_MainDatabase[Grand],MATCH(F11,tb_MainDatabase[Link],0)),"")</f>
        <v>EDP</v>
      </c>
      <c r="I11" s="62" t="str">
        <f t="array" ref="I11">IF(F11&lt;&gt;"",INDEX(tb_MainDatabase[Size],MATCH(F11,tb_MainDatabase[Link],0)),"")</f>
        <v>10 ml.</v>
      </c>
      <c r="J11" s="65">
        <v>1.0</v>
      </c>
      <c r="K11" s="57">
        <f t="array" ref="K11">IF(F11&lt;&gt;"",INDEX(tb_MainDatabase[ราคา],MATCH(F11,tb_MainDatabase[Link],0)),"")*J11</f>
        <v>450</v>
      </c>
      <c r="L11" s="65">
        <v>100.0</v>
      </c>
      <c r="M11" s="57">
        <f t="shared" si="2"/>
        <v>350</v>
      </c>
      <c r="N11" s="75">
        <f t="shared" si="3"/>
        <v>0</v>
      </c>
      <c r="O11" s="106"/>
      <c r="P11" s="107"/>
      <c r="Q11" s="80"/>
      <c r="R11" s="84">
        <f t="shared" si="4"/>
        <v>0</v>
      </c>
      <c r="S11" s="84"/>
      <c r="T11" s="84"/>
    </row>
    <row r="12" ht="22.5" hidden="1" customHeight="1">
      <c r="A12" s="41" t="s">
        <v>34</v>
      </c>
      <c r="B12" s="44">
        <v>46212.0</v>
      </c>
      <c r="C12" s="46" t="s">
        <v>39</v>
      </c>
      <c r="D12" s="48" t="s">
        <v>97</v>
      </c>
      <c r="E12" s="90"/>
      <c r="F12" s="53" t="s">
        <v>98</v>
      </c>
      <c r="G12" s="57">
        <f t="array" ref="G12">IF(F12&lt;&gt;"",INDEX(tb_MainDatabase[Barcode],MATCH(F12,tb_MainDatabase[Link],0)),"")</f>
        <v>8857128012027</v>
      </c>
      <c r="H12" s="62" t="str">
        <f t="array" ref="H12">IF(F12&lt;&gt;"",INDEX(tb_MainDatabase[Grand],MATCH(F12,tb_MainDatabase[Link],0)),"")</f>
        <v>EDP</v>
      </c>
      <c r="I12" s="62" t="str">
        <f t="array" ref="I12">IF(F12&lt;&gt;"",INDEX(tb_MainDatabase[Size],MATCH(F12,tb_MainDatabase[Link],0)),"")</f>
        <v>10 ml.</v>
      </c>
      <c r="J12" s="65">
        <v>1.0</v>
      </c>
      <c r="K12" s="57">
        <f t="array" ref="K12">IF(F12&lt;&gt;"",INDEX(tb_MainDatabase[ราคา],MATCH(F12,tb_MainDatabase[Link],0)),"")*J12</f>
        <v>450</v>
      </c>
      <c r="L12" s="65">
        <v>100.0</v>
      </c>
      <c r="M12" s="57">
        <f t="shared" si="2"/>
        <v>350</v>
      </c>
      <c r="N12" s="75">
        <f t="shared" si="3"/>
        <v>350</v>
      </c>
      <c r="O12" s="77" t="s">
        <v>60</v>
      </c>
      <c r="P12" s="78">
        <v>46212.0</v>
      </c>
      <c r="Q12" s="80">
        <v>0.8180555555555555</v>
      </c>
      <c r="R12" s="84" t="str">
        <f t="shared" si="4"/>
        <v>EVSCS20260709009</v>
      </c>
      <c r="S12" s="84"/>
      <c r="T12" s="48" t="s">
        <v>61</v>
      </c>
    </row>
    <row r="13" ht="22.5" hidden="1" customHeight="1">
      <c r="A13" s="41" t="s">
        <v>34</v>
      </c>
      <c r="B13" s="44">
        <v>46212.0</v>
      </c>
      <c r="C13" s="46" t="s">
        <v>39</v>
      </c>
      <c r="D13" s="48" t="s">
        <v>101</v>
      </c>
      <c r="E13" s="90"/>
      <c r="F13" s="53" t="s">
        <v>102</v>
      </c>
      <c r="G13" s="108">
        <f t="array" ref="G13">IF(F13&lt;&gt;"",INDEX(tb_MainDatabase[Barcode],MATCH(F13,tb_MainDatabase[Link],0)),"")</f>
        <v>8857128012170</v>
      </c>
      <c r="H13" s="62" t="str">
        <f t="array" ref="H13">IF(F13&lt;&gt;"",INDEX(tb_MainDatabase[Grand],MATCH(F13,tb_MainDatabase[Link],0)),"")</f>
        <v>EDP</v>
      </c>
      <c r="I13" s="62" t="str">
        <f t="array" ref="I13">IF(F13&lt;&gt;"",INDEX(tb_MainDatabase[Size],MATCH(F13,tb_MainDatabase[Link],0)),"")</f>
        <v>10 ml.</v>
      </c>
      <c r="J13" s="65">
        <v>1.0</v>
      </c>
      <c r="K13" s="57">
        <f t="array" ref="K13">IF(F13&lt;&gt;"",INDEX(tb_MainDatabase[ราคา],MATCH(F13,tb_MainDatabase[Link],0)),"")*J13</f>
        <v>450</v>
      </c>
      <c r="L13" s="65">
        <v>100.0</v>
      </c>
      <c r="M13" s="57">
        <f t="shared" si="2"/>
        <v>350</v>
      </c>
      <c r="N13" s="75">
        <f t="shared" si="3"/>
        <v>350</v>
      </c>
      <c r="O13" s="77" t="s">
        <v>60</v>
      </c>
      <c r="P13" s="78">
        <v>46212.0</v>
      </c>
      <c r="Q13" s="80">
        <v>0.8263888888888888</v>
      </c>
      <c r="R13" s="84" t="str">
        <f t="shared" si="4"/>
        <v>EVSCS20260709010</v>
      </c>
      <c r="S13" s="84"/>
      <c r="T13" s="48" t="s">
        <v>61</v>
      </c>
    </row>
    <row r="14" ht="22.5" hidden="1" customHeight="1">
      <c r="A14" s="41" t="s">
        <v>34</v>
      </c>
      <c r="B14" s="44">
        <v>46213.0</v>
      </c>
      <c r="C14" s="46" t="s">
        <v>39</v>
      </c>
      <c r="D14" s="48" t="s">
        <v>104</v>
      </c>
      <c r="E14" s="90"/>
      <c r="F14" s="53" t="s">
        <v>94</v>
      </c>
      <c r="G14" s="57">
        <f t="array" ref="G14">IF(F14&lt;&gt;"",INDEX(tb_MainDatabase[Barcode],MATCH(F14,tb_MainDatabase[Link],0)),"")</f>
        <v>8857128012039</v>
      </c>
      <c r="H14" s="62" t="str">
        <f t="array" ref="H14">IF(F14&lt;&gt;"",INDEX(tb_MainDatabase[Grand],MATCH(F14,tb_MainDatabase[Link],0)),"")</f>
        <v>EDP</v>
      </c>
      <c r="I14" s="62" t="str">
        <f t="array" ref="I14">IF(F14&lt;&gt;"",INDEX(tb_MainDatabase[Size],MATCH(F14,tb_MainDatabase[Link],0)),"")</f>
        <v>10 ml.</v>
      </c>
      <c r="J14" s="65">
        <v>1.0</v>
      </c>
      <c r="K14" s="57">
        <f t="array" ref="K14">IF(F14&lt;&gt;"",INDEX(tb_MainDatabase[ราคา],MATCH(F14,tb_MainDatabase[Link],0)),"")*J14</f>
        <v>450</v>
      </c>
      <c r="L14" s="65">
        <v>100.0</v>
      </c>
      <c r="M14" s="57">
        <f t="shared" si="2"/>
        <v>350</v>
      </c>
      <c r="N14" s="75">
        <f t="shared" si="3"/>
        <v>350</v>
      </c>
      <c r="O14" s="77" t="s">
        <v>60</v>
      </c>
      <c r="P14" s="78">
        <v>46213.0</v>
      </c>
      <c r="Q14" s="80">
        <v>0.5486111111111112</v>
      </c>
      <c r="R14" s="84" t="str">
        <f t="shared" si="4"/>
        <v>EVSCS20260710001</v>
      </c>
      <c r="S14" s="84"/>
      <c r="T14" s="48" t="s">
        <v>61</v>
      </c>
    </row>
    <row r="15" ht="22.5" hidden="1" customHeight="1">
      <c r="A15" s="41" t="s">
        <v>34</v>
      </c>
      <c r="B15" s="44">
        <v>46213.0</v>
      </c>
      <c r="C15" s="46" t="s">
        <v>39</v>
      </c>
      <c r="D15" s="48" t="s">
        <v>106</v>
      </c>
      <c r="E15" s="90"/>
      <c r="F15" s="53" t="s">
        <v>45</v>
      </c>
      <c r="G15" s="57">
        <f t="array" ref="G15">IF(F15&lt;&gt;"",INDEX(tb_MainDatabase[Barcode],MATCH(F15,tb_MainDatabase[Link],0)),"")</f>
        <v>8857128011850</v>
      </c>
      <c r="H15" s="62" t="str">
        <f t="array" ref="H15">IF(F15&lt;&gt;"",INDEX(tb_MainDatabase[Grand],MATCH(F15,tb_MainDatabase[Link],0)),"")</f>
        <v>EDP</v>
      </c>
      <c r="I15" s="62" t="str">
        <f t="array" ref="I15">IF(F15&lt;&gt;"",INDEX(tb_MainDatabase[Size],MATCH(F15,tb_MainDatabase[Link],0)),"")</f>
        <v>30 ml.</v>
      </c>
      <c r="J15" s="65">
        <v>1.0</v>
      </c>
      <c r="K15" s="57">
        <f t="array" ref="K15">IF(F15&lt;&gt;"",INDEX(tb_MainDatabase[ราคา],MATCH(F15,tb_MainDatabase[Link],0)),"")*J15</f>
        <v>1290</v>
      </c>
      <c r="L15" s="65">
        <v>300.0</v>
      </c>
      <c r="M15" s="57">
        <f t="shared" si="2"/>
        <v>990</v>
      </c>
      <c r="N15" s="75">
        <f t="shared" si="3"/>
        <v>990</v>
      </c>
      <c r="O15" s="77" t="s">
        <v>60</v>
      </c>
      <c r="P15" s="78">
        <v>46213.0</v>
      </c>
      <c r="Q15" s="80">
        <v>0.5493055555555556</v>
      </c>
      <c r="R15" s="84" t="str">
        <f t="shared" si="4"/>
        <v>EVSCS20260710002</v>
      </c>
      <c r="S15" s="84"/>
      <c r="T15" s="48" t="s">
        <v>61</v>
      </c>
    </row>
    <row r="16" ht="22.5" hidden="1" customHeight="1">
      <c r="A16" s="41" t="s">
        <v>34</v>
      </c>
      <c r="B16" s="44">
        <v>46213.0</v>
      </c>
      <c r="C16" s="46" t="s">
        <v>39</v>
      </c>
      <c r="D16" s="48" t="s">
        <v>109</v>
      </c>
      <c r="E16" s="90"/>
      <c r="F16" s="53" t="s">
        <v>110</v>
      </c>
      <c r="G16" s="57">
        <f t="array" ref="G16">IF(F16&lt;&gt;"",INDEX(tb_MainDatabase[Barcode],MATCH(F16,tb_MainDatabase[Link],0)),"")</f>
        <v>8857128012110</v>
      </c>
      <c r="H16" s="62" t="str">
        <f t="array" ref="H16">IF(F16&lt;&gt;"",INDEX(tb_MainDatabase[Grand],MATCH(F16,tb_MainDatabase[Link],0)),"")</f>
        <v>EDP+</v>
      </c>
      <c r="I16" s="62" t="str">
        <f t="array" ref="I16">IF(F16&lt;&gt;"",INDEX(tb_MainDatabase[Size],MATCH(F16,tb_MainDatabase[Link],0)),"")</f>
        <v>10 ml.</v>
      </c>
      <c r="J16" s="65">
        <v>1.0</v>
      </c>
      <c r="K16" s="57">
        <f t="array" ref="K16">IF(F16&lt;&gt;"",INDEX(tb_MainDatabase[ราคา],MATCH(F16,tb_MainDatabase[Link],0)),"")*J16</f>
        <v>650</v>
      </c>
      <c r="L16" s="65">
        <v>100.0</v>
      </c>
      <c r="M16" s="57">
        <f t="shared" si="2"/>
        <v>550</v>
      </c>
      <c r="N16" s="75">
        <f t="shared" si="3"/>
        <v>550</v>
      </c>
      <c r="O16" s="77" t="s">
        <v>60</v>
      </c>
      <c r="P16" s="78">
        <v>46213.0</v>
      </c>
      <c r="Q16" s="80">
        <v>0.6479166666666667</v>
      </c>
      <c r="R16" s="84" t="str">
        <f t="shared" si="4"/>
        <v>EVSCS20260710003</v>
      </c>
      <c r="S16" s="84"/>
      <c r="T16" s="48" t="s">
        <v>61</v>
      </c>
    </row>
    <row r="17" ht="22.5" hidden="1" customHeight="1">
      <c r="A17" s="41" t="s">
        <v>34</v>
      </c>
      <c r="B17" s="44">
        <v>46213.0</v>
      </c>
      <c r="C17" s="46" t="s">
        <v>39</v>
      </c>
      <c r="D17" s="48" t="s">
        <v>113</v>
      </c>
      <c r="E17" s="90"/>
      <c r="F17" s="53" t="s">
        <v>114</v>
      </c>
      <c r="G17" s="108">
        <f t="array" ref="G17">IF(F17&lt;&gt;"",INDEX(tb_MainDatabase[Barcode],MATCH(F17,tb_MainDatabase[Link],0)),"")</f>
        <v>8857128012156</v>
      </c>
      <c r="H17" s="62" t="str">
        <f t="array" ref="H17">IF(F17&lt;&gt;"",INDEX(tb_MainDatabase[Grand],MATCH(F17,tb_MainDatabase[Link],0)),"")</f>
        <v>EDP</v>
      </c>
      <c r="I17" s="62" t="str">
        <f t="array" ref="I17">IF(F17&lt;&gt;"",INDEX(tb_MainDatabase[Size],MATCH(F17,tb_MainDatabase[Link],0)),"")</f>
        <v>30 ml.</v>
      </c>
      <c r="J17" s="65">
        <v>1.0</v>
      </c>
      <c r="K17" s="57">
        <f t="array" ref="K17">IF(F17&lt;&gt;"",INDEX(tb_MainDatabase[ราคา],MATCH(F17,tb_MainDatabase[Link],0)),"")*J17</f>
        <v>1290</v>
      </c>
      <c r="L17" s="65">
        <v>300.0</v>
      </c>
      <c r="M17" s="57">
        <f t="shared" si="2"/>
        <v>990</v>
      </c>
      <c r="N17" s="75">
        <f t="shared" si="3"/>
        <v>990</v>
      </c>
      <c r="O17" s="77" t="s">
        <v>58</v>
      </c>
      <c r="P17" s="78">
        <v>46213.0</v>
      </c>
      <c r="Q17" s="80">
        <v>0.7326388888888888</v>
      </c>
      <c r="R17" s="84" t="str">
        <f t="shared" si="4"/>
        <v>EVSCS20260710004</v>
      </c>
      <c r="S17" s="84"/>
      <c r="T17" s="48" t="s">
        <v>61</v>
      </c>
    </row>
    <row r="18" ht="22.5" hidden="1" customHeight="1">
      <c r="A18" s="41" t="s">
        <v>34</v>
      </c>
      <c r="B18" s="44">
        <v>46213.0</v>
      </c>
      <c r="C18" s="46" t="s">
        <v>39</v>
      </c>
      <c r="D18" s="48" t="s">
        <v>116</v>
      </c>
      <c r="E18" s="90"/>
      <c r="F18" s="53" t="s">
        <v>77</v>
      </c>
      <c r="G18" s="57">
        <f t="array" ref="G18">IF(F18&lt;&gt;"",INDEX(tb_MainDatabase[Barcode],MATCH(F18,tb_MainDatabase[Link],0)),"")</f>
        <v>8857128012030</v>
      </c>
      <c r="H18" s="62" t="str">
        <f t="array" ref="H18">IF(F18&lt;&gt;"",INDEX(tb_MainDatabase[Grand],MATCH(F18,tb_MainDatabase[Link],0)),"")</f>
        <v>EDP</v>
      </c>
      <c r="I18" s="62" t="str">
        <f t="array" ref="I18">IF(F18&lt;&gt;"",INDEX(tb_MainDatabase[Size],MATCH(F18,tb_MainDatabase[Link],0)),"")</f>
        <v>10 ml.</v>
      </c>
      <c r="J18" s="65">
        <v>1.0</v>
      </c>
      <c r="K18" s="57">
        <f t="array" ref="K18">IF(F18&lt;&gt;"",INDEX(tb_MainDatabase[ราคา],MATCH(F18,tb_MainDatabase[Link],0)),"")*J18</f>
        <v>450</v>
      </c>
      <c r="L18" s="65">
        <v>100.0</v>
      </c>
      <c r="M18" s="57">
        <f t="shared" si="2"/>
        <v>350</v>
      </c>
      <c r="N18" s="75">
        <f t="shared" si="3"/>
        <v>350</v>
      </c>
      <c r="O18" s="77" t="s">
        <v>60</v>
      </c>
      <c r="P18" s="78">
        <v>46213.0</v>
      </c>
      <c r="Q18" s="80">
        <v>0.7381944444444445</v>
      </c>
      <c r="R18" s="84" t="str">
        <f t="shared" si="4"/>
        <v>EVSCS20260710005</v>
      </c>
      <c r="S18" s="84"/>
      <c r="T18" s="48" t="s">
        <v>61</v>
      </c>
    </row>
    <row r="19" ht="22.5" hidden="1" customHeight="1">
      <c r="A19" s="41" t="s">
        <v>34</v>
      </c>
      <c r="B19" s="44">
        <v>46213.0</v>
      </c>
      <c r="C19" s="46" t="s">
        <v>39</v>
      </c>
      <c r="D19" s="48" t="s">
        <v>119</v>
      </c>
      <c r="E19" s="90"/>
      <c r="F19" s="53" t="s">
        <v>120</v>
      </c>
      <c r="G19" s="108">
        <f t="array" ref="G19">IF(F19&lt;&gt;"",INDEX(tb_MainDatabase[Barcode],MATCH(F19,tb_MainDatabase[Link],0)),"")</f>
        <v>8857128012160</v>
      </c>
      <c r="H19" s="62" t="str">
        <f t="array" ref="H19">IF(F19&lt;&gt;"",INDEX(tb_MainDatabase[Grand],MATCH(F19,tb_MainDatabase[Link],0)),"")</f>
        <v>EDP</v>
      </c>
      <c r="I19" s="62" t="str">
        <f t="array" ref="I19">IF(F19&lt;&gt;"",INDEX(tb_MainDatabase[Size],MATCH(F19,tb_MainDatabase[Link],0)),"")</f>
        <v>10 ml.</v>
      </c>
      <c r="J19" s="65">
        <v>1.0</v>
      </c>
      <c r="K19" s="57">
        <f t="array" ref="K19">IF(F19&lt;&gt;"",INDEX(tb_MainDatabase[ราคา],MATCH(F19,tb_MainDatabase[Link],0)),"")*J19</f>
        <v>450</v>
      </c>
      <c r="L19" s="65">
        <v>100.0</v>
      </c>
      <c r="M19" s="57">
        <f t="shared" si="2"/>
        <v>350</v>
      </c>
      <c r="N19" s="75">
        <f t="shared" si="3"/>
        <v>350</v>
      </c>
      <c r="O19" s="77" t="s">
        <v>60</v>
      </c>
      <c r="P19" s="78">
        <v>46213.0</v>
      </c>
      <c r="Q19" s="80">
        <v>0.8277777777777777</v>
      </c>
      <c r="R19" s="84" t="str">
        <f t="shared" si="4"/>
        <v>EVSCS20260710006</v>
      </c>
      <c r="S19" s="84"/>
      <c r="T19" s="48" t="s">
        <v>61</v>
      </c>
    </row>
    <row r="20" ht="22.5" hidden="1" customHeight="1">
      <c r="A20" s="41" t="s">
        <v>34</v>
      </c>
      <c r="B20" s="44">
        <v>46214.0</v>
      </c>
      <c r="C20" s="46" t="s">
        <v>122</v>
      </c>
      <c r="D20" s="48" t="s">
        <v>123</v>
      </c>
      <c r="E20" s="90"/>
      <c r="F20" s="53" t="s">
        <v>124</v>
      </c>
      <c r="G20" s="108">
        <f t="array" ref="G20">IF(F20&lt;&gt;"",INDEX(tb_MainDatabase[Barcode],MATCH(F20,tb_MainDatabase[Link],0)),"")</f>
        <v>8857128012166</v>
      </c>
      <c r="H20" s="62" t="str">
        <f t="array" ref="H20">IF(F20&lt;&gt;"",INDEX(tb_MainDatabase[Grand],MATCH(F20,tb_MainDatabase[Link],0)),"")</f>
        <v>EDP</v>
      </c>
      <c r="I20" s="62" t="str">
        <f t="array" ref="I20">IF(F20&lt;&gt;"",INDEX(tb_MainDatabase[Size],MATCH(F20,tb_MainDatabase[Link],0)),"")</f>
        <v>10 ml.</v>
      </c>
      <c r="J20" s="65">
        <v>1.0</v>
      </c>
      <c r="K20" s="57">
        <f t="array" ref="K20">IF(F20&lt;&gt;"",INDEX(tb_MainDatabase[ราคา],MATCH(F20,tb_MainDatabase[Link],0)),"")*J20</f>
        <v>450</v>
      </c>
      <c r="L20" s="65">
        <v>100.0</v>
      </c>
      <c r="M20" s="57">
        <f t="shared" si="2"/>
        <v>350</v>
      </c>
      <c r="N20" s="75">
        <f t="shared" si="3"/>
        <v>350</v>
      </c>
      <c r="O20" s="77" t="s">
        <v>60</v>
      </c>
      <c r="P20" s="78">
        <v>46214.0</v>
      </c>
      <c r="Q20" s="80">
        <v>0.5104166666666666</v>
      </c>
      <c r="R20" s="84" t="str">
        <f t="shared" si="4"/>
        <v>EVSCS20260711001</v>
      </c>
      <c r="S20" s="84"/>
      <c r="T20" s="48" t="s">
        <v>61</v>
      </c>
    </row>
    <row r="21" ht="22.5" hidden="1" customHeight="1">
      <c r="A21" s="41" t="s">
        <v>34</v>
      </c>
      <c r="B21" s="44">
        <v>46214.0</v>
      </c>
      <c r="C21" s="46" t="s">
        <v>122</v>
      </c>
      <c r="D21" s="48" t="s">
        <v>126</v>
      </c>
      <c r="E21" s="90"/>
      <c r="F21" s="53" t="s">
        <v>124</v>
      </c>
      <c r="G21" s="108">
        <f t="array" ref="G21">IF(F21&lt;&gt;"",INDEX(tb_MainDatabase[Barcode],MATCH(F21,tb_MainDatabase[Link],0)),"")</f>
        <v>8857128012166</v>
      </c>
      <c r="H21" s="62" t="str">
        <f t="array" ref="H21">IF(F21&lt;&gt;"",INDEX(tb_MainDatabase[Grand],MATCH(F21,tb_MainDatabase[Link],0)),"")</f>
        <v>EDP</v>
      </c>
      <c r="I21" s="62" t="str">
        <f t="array" ref="I21">IF(F21&lt;&gt;"",INDEX(tb_MainDatabase[Size],MATCH(F21,tb_MainDatabase[Link],0)),"")</f>
        <v>10 ml.</v>
      </c>
      <c r="J21" s="65">
        <v>1.0</v>
      </c>
      <c r="K21" s="57">
        <f t="array" ref="K21">IF(F21&lt;&gt;"",INDEX(tb_MainDatabase[ราคา],MATCH(F21,tb_MainDatabase[Link],0)),"")*J21</f>
        <v>450</v>
      </c>
      <c r="L21" s="65">
        <v>100.0</v>
      </c>
      <c r="M21" s="57">
        <f t="shared" si="2"/>
        <v>350</v>
      </c>
      <c r="N21" s="75">
        <f t="shared" si="3"/>
        <v>350</v>
      </c>
      <c r="O21" s="77" t="s">
        <v>60</v>
      </c>
      <c r="P21" s="78">
        <v>46214.0</v>
      </c>
      <c r="Q21" s="80">
        <v>0.5847222222222223</v>
      </c>
      <c r="R21" s="84" t="str">
        <f t="shared" si="4"/>
        <v>EVSCS20260711002</v>
      </c>
      <c r="S21" s="84"/>
      <c r="T21" s="48" t="s">
        <v>61</v>
      </c>
    </row>
    <row r="22" ht="22.5" hidden="1" customHeight="1">
      <c r="A22" s="115" t="s">
        <v>34</v>
      </c>
      <c r="B22" s="44">
        <v>46214.0</v>
      </c>
      <c r="C22" s="46" t="s">
        <v>122</v>
      </c>
      <c r="D22" s="48" t="s">
        <v>131</v>
      </c>
      <c r="E22" s="90"/>
      <c r="F22" s="53" t="s">
        <v>132</v>
      </c>
      <c r="G22" s="108">
        <f t="array" ref="G22">IF(F22&lt;&gt;"",INDEX(tb_MainDatabase[Barcode],MATCH(F22,tb_MainDatabase[Link],0)),"")</f>
        <v>8857128011621</v>
      </c>
      <c r="H22" s="62" t="str">
        <f t="array" ref="H22">IF(F22&lt;&gt;"",INDEX(tb_MainDatabase[Grand],MATCH(F22,tb_MainDatabase[Link],0)),"")</f>
        <v>EDP</v>
      </c>
      <c r="I22" s="62" t="str">
        <f t="array" ref="I22">IF(F22&lt;&gt;"",INDEX(tb_MainDatabase[Size],MATCH(F22,tb_MainDatabase[Link],0)),"")</f>
        <v>50 ml.</v>
      </c>
      <c r="J22" s="65">
        <v>1.0</v>
      </c>
      <c r="K22" s="57">
        <f t="array" ref="K22">IF(F22&lt;&gt;"",INDEX(tb_MainDatabase[ราคา],MATCH(F22,tb_MainDatabase[Link],0)),"")*J22</f>
        <v>1890</v>
      </c>
      <c r="L22" s="65">
        <v>400.0</v>
      </c>
      <c r="M22" s="57">
        <f t="shared" si="2"/>
        <v>1490</v>
      </c>
      <c r="N22" s="75">
        <f t="shared" si="3"/>
        <v>1490</v>
      </c>
      <c r="O22" s="77" t="s">
        <v>60</v>
      </c>
      <c r="P22" s="78">
        <v>46214.0</v>
      </c>
      <c r="Q22" s="80">
        <v>0.6229166666666667</v>
      </c>
      <c r="R22" s="84" t="str">
        <f t="shared" si="4"/>
        <v>EVSCS20260711003</v>
      </c>
      <c r="S22" s="84"/>
      <c r="T22" s="48" t="s">
        <v>61</v>
      </c>
    </row>
    <row r="23" ht="22.5" hidden="1" customHeight="1">
      <c r="A23" s="115" t="s">
        <v>34</v>
      </c>
      <c r="B23" s="44">
        <v>46214.0</v>
      </c>
      <c r="C23" s="46" t="s">
        <v>122</v>
      </c>
      <c r="D23" s="48" t="s">
        <v>137</v>
      </c>
      <c r="E23" s="90"/>
      <c r="F23" s="53" t="s">
        <v>120</v>
      </c>
      <c r="G23" s="108">
        <f t="array" ref="G23">IF(F23&lt;&gt;"",INDEX(tb_MainDatabase[Barcode],MATCH(F23,tb_MainDatabase[Link],0)),"")</f>
        <v>8857128012160</v>
      </c>
      <c r="H23" s="62" t="str">
        <f t="array" ref="H23">IF(F23&lt;&gt;"",INDEX(tb_MainDatabase[Grand],MATCH(F23,tb_MainDatabase[Link],0)),"")</f>
        <v>EDP</v>
      </c>
      <c r="I23" s="62" t="str">
        <f t="array" ref="I23">IF(F23&lt;&gt;"",INDEX(tb_MainDatabase[Size],MATCH(F23,tb_MainDatabase[Link],0)),"")</f>
        <v>10 ml.</v>
      </c>
      <c r="J23" s="65">
        <v>1.0</v>
      </c>
      <c r="K23" s="57">
        <f t="array" ref="K23">IF(F23&lt;&gt;"",INDEX(tb_MainDatabase[ราคา],MATCH(F23,tb_MainDatabase[Link],0)),"")*J23</f>
        <v>450</v>
      </c>
      <c r="L23" s="65">
        <v>100.0</v>
      </c>
      <c r="M23" s="57">
        <f t="shared" si="2"/>
        <v>350</v>
      </c>
      <c r="N23" s="75">
        <f t="shared" si="3"/>
        <v>350</v>
      </c>
      <c r="O23" s="77" t="s">
        <v>60</v>
      </c>
      <c r="P23" s="78">
        <v>46214.0</v>
      </c>
      <c r="Q23" s="80">
        <v>0.6340277777777777</v>
      </c>
      <c r="R23" s="84" t="str">
        <f t="shared" si="4"/>
        <v>EVSCS20260711004</v>
      </c>
      <c r="S23" s="84"/>
      <c r="T23" s="48" t="s">
        <v>61</v>
      </c>
    </row>
    <row r="24" ht="22.5" hidden="1" customHeight="1">
      <c r="A24" s="115" t="s">
        <v>34</v>
      </c>
      <c r="B24" s="44">
        <v>46214.0</v>
      </c>
      <c r="C24" s="46" t="s">
        <v>122</v>
      </c>
      <c r="D24" s="48" t="s">
        <v>140</v>
      </c>
      <c r="E24" s="90"/>
      <c r="F24" s="53" t="s">
        <v>141</v>
      </c>
      <c r="G24" s="57">
        <f t="array" ref="G24">IF(F24&lt;&gt;"",INDEX(tb_MainDatabase[Barcode],MATCH(F24,tb_MainDatabase[Link],0)),"")</f>
        <v>8857128012037</v>
      </c>
      <c r="H24" s="62" t="str">
        <f t="array" ref="H24">IF(F24&lt;&gt;"",INDEX(tb_MainDatabase[Grand],MATCH(F24,tb_MainDatabase[Link],0)),"")</f>
        <v>EDP</v>
      </c>
      <c r="I24" s="62" t="str">
        <f t="array" ref="I24">IF(F24&lt;&gt;"",INDEX(tb_MainDatabase[Size],MATCH(F24,tb_MainDatabase[Link],0)),"")</f>
        <v>10 ml.</v>
      </c>
      <c r="J24" s="65">
        <v>1.0</v>
      </c>
      <c r="K24" s="57">
        <f t="array" ref="K24">IF(F24&lt;&gt;"",INDEX(tb_MainDatabase[ราคา],MATCH(F24,tb_MainDatabase[Link],0)),"")*J24</f>
        <v>450</v>
      </c>
      <c r="L24" s="65">
        <v>100.0</v>
      </c>
      <c r="M24" s="57">
        <f t="shared" si="2"/>
        <v>350</v>
      </c>
      <c r="N24" s="75">
        <f t="shared" si="3"/>
        <v>350</v>
      </c>
      <c r="O24" s="77" t="s">
        <v>60</v>
      </c>
      <c r="P24" s="78">
        <v>46214.0</v>
      </c>
      <c r="Q24" s="80">
        <v>0.6340277777777777</v>
      </c>
      <c r="R24" s="84" t="str">
        <f t="shared" si="4"/>
        <v>EVSCS20260711005</v>
      </c>
      <c r="S24" s="84"/>
      <c r="T24" s="48" t="s">
        <v>61</v>
      </c>
    </row>
    <row r="25" ht="22.5" hidden="1" customHeight="1">
      <c r="A25" s="115" t="s">
        <v>34</v>
      </c>
      <c r="B25" s="44">
        <v>46214.0</v>
      </c>
      <c r="C25" s="46" t="s">
        <v>122</v>
      </c>
      <c r="D25" s="48" t="s">
        <v>145</v>
      </c>
      <c r="E25" s="90"/>
      <c r="F25" s="53" t="s">
        <v>146</v>
      </c>
      <c r="G25" s="57">
        <f t="array" ref="G25">IF(F25&lt;&gt;"",INDEX(tb_MainDatabase[Barcode],MATCH(F25,tb_MainDatabase[Link],0)),"")</f>
        <v>8857128012026</v>
      </c>
      <c r="H25" s="62" t="str">
        <f t="array" ref="H25">IF(F25&lt;&gt;"",INDEX(tb_MainDatabase[Grand],MATCH(F25,tb_MainDatabase[Link],0)),"")</f>
        <v>EDP</v>
      </c>
      <c r="I25" s="62" t="str">
        <f t="array" ref="I25">IF(F25&lt;&gt;"",INDEX(tb_MainDatabase[Size],MATCH(F25,tb_MainDatabase[Link],0)),"")</f>
        <v>10 ml.</v>
      </c>
      <c r="J25" s="65">
        <v>1.0</v>
      </c>
      <c r="K25" s="57">
        <f t="array" ref="K25">IF(F25&lt;&gt;"",INDEX(tb_MainDatabase[ราคา],MATCH(F25,tb_MainDatabase[Link],0)),"")*J25</f>
        <v>450</v>
      </c>
      <c r="L25" s="65">
        <v>100.0</v>
      </c>
      <c r="M25" s="57">
        <f t="shared" si="2"/>
        <v>350</v>
      </c>
      <c r="N25" s="75">
        <f t="shared" si="3"/>
        <v>700</v>
      </c>
      <c r="O25" s="77" t="s">
        <v>60</v>
      </c>
      <c r="P25" s="78">
        <v>46214.0</v>
      </c>
      <c r="Q25" s="80">
        <v>0.6451388888888889</v>
      </c>
      <c r="R25" s="84" t="str">
        <f t="shared" si="4"/>
        <v>EVSCS20260711006</v>
      </c>
      <c r="S25" s="84"/>
      <c r="T25" s="48" t="s">
        <v>61</v>
      </c>
    </row>
    <row r="26" ht="22.5" hidden="1" customHeight="1">
      <c r="A26" s="115" t="s">
        <v>34</v>
      </c>
      <c r="B26" s="44">
        <v>46214.0</v>
      </c>
      <c r="C26" s="46" t="s">
        <v>122</v>
      </c>
      <c r="D26" s="48" t="s">
        <v>145</v>
      </c>
      <c r="E26" s="90"/>
      <c r="F26" s="53" t="s">
        <v>129</v>
      </c>
      <c r="G26" s="57">
        <f t="array" ref="G26">IF(F26&lt;&gt;"",INDEX(tb_MainDatabase[Barcode],MATCH(F26,tb_MainDatabase[Link],0)),"")</f>
        <v>8857128012034</v>
      </c>
      <c r="H26" s="62" t="str">
        <f t="array" ref="H26">IF(F26&lt;&gt;"",INDEX(tb_MainDatabase[Grand],MATCH(F26,tb_MainDatabase[Link],0)),"")</f>
        <v>EDP</v>
      </c>
      <c r="I26" s="62" t="str">
        <f t="array" ref="I26">IF(F26&lt;&gt;"",INDEX(tb_MainDatabase[Size],MATCH(F26,tb_MainDatabase[Link],0)),"")</f>
        <v>10 ml.</v>
      </c>
      <c r="J26" s="65">
        <v>1.0</v>
      </c>
      <c r="K26" s="57">
        <f t="array" ref="K26">IF(F26&lt;&gt;"",INDEX(tb_MainDatabase[ราคา],MATCH(F26,tb_MainDatabase[Link],0)),"")*J26</f>
        <v>450</v>
      </c>
      <c r="L26" s="65">
        <v>100.0</v>
      </c>
      <c r="M26" s="57">
        <f t="shared" si="2"/>
        <v>350</v>
      </c>
      <c r="N26" s="75">
        <f t="shared" si="3"/>
        <v>0</v>
      </c>
      <c r="O26" s="106"/>
      <c r="P26" s="107"/>
      <c r="Q26" s="80"/>
      <c r="R26" s="84">
        <f t="shared" si="4"/>
        <v>0</v>
      </c>
      <c r="S26" s="84"/>
      <c r="T26" s="84"/>
    </row>
    <row r="27" ht="22.5" hidden="1" customHeight="1">
      <c r="A27" s="115" t="s">
        <v>34</v>
      </c>
      <c r="B27" s="44">
        <v>46214.0</v>
      </c>
      <c r="C27" s="46" t="s">
        <v>122</v>
      </c>
      <c r="D27" s="48" t="s">
        <v>154</v>
      </c>
      <c r="E27" s="90"/>
      <c r="F27" s="53" t="s">
        <v>146</v>
      </c>
      <c r="G27" s="57">
        <f t="array" ref="G27">IF(F27&lt;&gt;"",INDEX(tb_MainDatabase[Barcode],MATCH(F27,tb_MainDatabase[Link],0)),"")</f>
        <v>8857128012026</v>
      </c>
      <c r="H27" s="62" t="str">
        <f t="array" ref="H27">IF(F27&lt;&gt;"",INDEX(tb_MainDatabase[Grand],MATCH(F27,tb_MainDatabase[Link],0)),"")</f>
        <v>EDP</v>
      </c>
      <c r="I27" s="62" t="str">
        <f t="array" ref="I27">IF(F27&lt;&gt;"",INDEX(tb_MainDatabase[Size],MATCH(F27,tb_MainDatabase[Link],0)),"")</f>
        <v>10 ml.</v>
      </c>
      <c r="J27" s="65">
        <v>1.0</v>
      </c>
      <c r="K27" s="57">
        <f t="array" ref="K27">IF(F27&lt;&gt;"",INDEX(tb_MainDatabase[ราคา],MATCH(F27,tb_MainDatabase[Link],0)),"")*J27</f>
        <v>450</v>
      </c>
      <c r="L27" s="65">
        <v>100.0</v>
      </c>
      <c r="M27" s="57">
        <f t="shared" si="2"/>
        <v>350</v>
      </c>
      <c r="N27" s="75">
        <f t="shared" si="3"/>
        <v>350</v>
      </c>
      <c r="O27" s="77" t="s">
        <v>60</v>
      </c>
      <c r="P27" s="78">
        <v>46214.0</v>
      </c>
      <c r="Q27" s="80">
        <v>0.6618055555555555</v>
      </c>
      <c r="R27" s="84" t="str">
        <f t="shared" si="4"/>
        <v>EVSCS20260711007</v>
      </c>
      <c r="S27" s="84"/>
      <c r="T27" s="48" t="s">
        <v>61</v>
      </c>
    </row>
    <row r="28" ht="22.5" hidden="1" customHeight="1">
      <c r="A28" s="115" t="s">
        <v>34</v>
      </c>
      <c r="B28" s="44">
        <v>46214.0</v>
      </c>
      <c r="C28" s="46" t="s">
        <v>122</v>
      </c>
      <c r="D28" s="48" t="s">
        <v>159</v>
      </c>
      <c r="E28" s="90"/>
      <c r="F28" s="53" t="s">
        <v>69</v>
      </c>
      <c r="G28" s="57">
        <f t="array" ref="G28">IF(F28&lt;&gt;"",INDEX(tb_MainDatabase[Barcode],MATCH(F28,tb_MainDatabase[Link],0)),"")</f>
        <v>8857128012022</v>
      </c>
      <c r="H28" s="62" t="str">
        <f t="array" ref="H28">IF(F28&lt;&gt;"",INDEX(tb_MainDatabase[Grand],MATCH(F28,tb_MainDatabase[Link],0)),"")</f>
        <v>EDP</v>
      </c>
      <c r="I28" s="62" t="str">
        <f t="array" ref="I28">IF(F28&lt;&gt;"",INDEX(tb_MainDatabase[Size],MATCH(F28,tb_MainDatabase[Link],0)),"")</f>
        <v>30 ml.</v>
      </c>
      <c r="J28" s="65">
        <v>1.0</v>
      </c>
      <c r="K28" s="57">
        <f t="array" ref="K28">IF(F28&lt;&gt;"",INDEX(tb_MainDatabase[ราคา],MATCH(F28,tb_MainDatabase[Link],0)),"")*J28</f>
        <v>1290</v>
      </c>
      <c r="L28" s="65">
        <v>300.0</v>
      </c>
      <c r="M28" s="57">
        <f t="shared" si="2"/>
        <v>990</v>
      </c>
      <c r="N28" s="75">
        <f t="shared" si="3"/>
        <v>990</v>
      </c>
      <c r="O28" s="77" t="s">
        <v>58</v>
      </c>
      <c r="P28" s="78">
        <v>46214.0</v>
      </c>
      <c r="Q28" s="80">
        <v>0.6680555555555555</v>
      </c>
      <c r="R28" s="84" t="str">
        <f t="shared" si="4"/>
        <v>EVSCS20260711008</v>
      </c>
      <c r="S28" s="84"/>
      <c r="T28" s="48" t="s">
        <v>61</v>
      </c>
    </row>
    <row r="29" ht="22.5" hidden="1" customHeight="1">
      <c r="A29" s="115" t="s">
        <v>34</v>
      </c>
      <c r="B29" s="44">
        <v>46214.0</v>
      </c>
      <c r="C29" s="46" t="s">
        <v>122</v>
      </c>
      <c r="D29" s="48" t="s">
        <v>163</v>
      </c>
      <c r="E29" s="90"/>
      <c r="F29" s="53" t="s">
        <v>129</v>
      </c>
      <c r="G29" s="57">
        <f t="array" ref="G29">IF(F29&lt;&gt;"",INDEX(tb_MainDatabase[Barcode],MATCH(F29,tb_MainDatabase[Link],0)),"")</f>
        <v>8857128012034</v>
      </c>
      <c r="H29" s="62" t="str">
        <f t="array" ref="H29">IF(F29&lt;&gt;"",INDEX(tb_MainDatabase[Grand],MATCH(F29,tb_MainDatabase[Link],0)),"")</f>
        <v>EDP</v>
      </c>
      <c r="I29" s="62" t="str">
        <f t="array" ref="I29">IF(F29&lt;&gt;"",INDEX(tb_MainDatabase[Size],MATCH(F29,tb_MainDatabase[Link],0)),"")</f>
        <v>10 ml.</v>
      </c>
      <c r="J29" s="65">
        <v>1.0</v>
      </c>
      <c r="K29" s="57">
        <f t="array" ref="K29">IF(F29&lt;&gt;"",INDEX(tb_MainDatabase[ราคา],MATCH(F29,tb_MainDatabase[Link],0)),"")*J29</f>
        <v>450</v>
      </c>
      <c r="L29" s="65">
        <v>100.0</v>
      </c>
      <c r="M29" s="57">
        <f t="shared" si="2"/>
        <v>350</v>
      </c>
      <c r="N29" s="75">
        <f t="shared" si="3"/>
        <v>350</v>
      </c>
      <c r="O29" s="77" t="s">
        <v>60</v>
      </c>
      <c r="P29" s="78">
        <v>46214.0</v>
      </c>
      <c r="Q29" s="80">
        <v>0.6819444444444445</v>
      </c>
      <c r="R29" s="84" t="str">
        <f t="shared" si="4"/>
        <v>EVSCS20260711009</v>
      </c>
      <c r="S29" s="84"/>
      <c r="T29" s="48" t="s">
        <v>61</v>
      </c>
    </row>
    <row r="30" ht="22.5" hidden="1" customHeight="1">
      <c r="A30" s="115" t="s">
        <v>34</v>
      </c>
      <c r="B30" s="44">
        <v>46214.0</v>
      </c>
      <c r="C30" s="46" t="s">
        <v>122</v>
      </c>
      <c r="D30" s="48" t="s">
        <v>166</v>
      </c>
      <c r="E30" s="90"/>
      <c r="F30" s="53" t="s">
        <v>120</v>
      </c>
      <c r="G30" s="108">
        <f t="array" ref="G30">IF(F30&lt;&gt;"",INDEX(tb_MainDatabase[Barcode],MATCH(F30,tb_MainDatabase[Link],0)),"")</f>
        <v>8857128012160</v>
      </c>
      <c r="H30" s="62" t="str">
        <f t="array" ref="H30">IF(F30&lt;&gt;"",INDEX(tb_MainDatabase[Grand],MATCH(F30,tb_MainDatabase[Link],0)),"")</f>
        <v>EDP</v>
      </c>
      <c r="I30" s="62" t="str">
        <f t="array" ref="I30">IF(F30&lt;&gt;"",INDEX(tb_MainDatabase[Size],MATCH(F30,tb_MainDatabase[Link],0)),"")</f>
        <v>10 ml.</v>
      </c>
      <c r="J30" s="65">
        <v>1.0</v>
      </c>
      <c r="K30" s="57">
        <f t="array" ref="K30">IF(F30&lt;&gt;"",INDEX(tb_MainDatabase[ราคา],MATCH(F30,tb_MainDatabase[Link],0)),"")*J30</f>
        <v>450</v>
      </c>
      <c r="L30" s="65">
        <v>100.0</v>
      </c>
      <c r="M30" s="57">
        <f t="shared" si="2"/>
        <v>350</v>
      </c>
      <c r="N30" s="75">
        <f t="shared" si="3"/>
        <v>350</v>
      </c>
      <c r="O30" s="77" t="s">
        <v>60</v>
      </c>
      <c r="P30" s="78">
        <v>46214.0</v>
      </c>
      <c r="Q30" s="80">
        <v>0.6868055555555556</v>
      </c>
      <c r="R30" s="84" t="str">
        <f t="shared" si="4"/>
        <v>EVSCS20260711010</v>
      </c>
      <c r="S30" s="84"/>
      <c r="T30" s="48" t="s">
        <v>61</v>
      </c>
    </row>
    <row r="31" ht="22.5" hidden="1" customHeight="1">
      <c r="A31" s="115" t="s">
        <v>34</v>
      </c>
      <c r="B31" s="44">
        <v>46214.0</v>
      </c>
      <c r="C31" s="46" t="s">
        <v>122</v>
      </c>
      <c r="D31" s="48" t="s">
        <v>169</v>
      </c>
      <c r="E31" s="90"/>
      <c r="F31" s="53" t="s">
        <v>170</v>
      </c>
      <c r="G31" s="57">
        <f t="array" ref="G31">IF(F31&lt;&gt;"",INDEX(tb_MainDatabase[Barcode],MATCH(F31,tb_MainDatabase[Link],0)),"")</f>
        <v>8857128012103</v>
      </c>
      <c r="H31" s="62" t="str">
        <f t="array" ref="H31">IF(F31&lt;&gt;"",INDEX(tb_MainDatabase[Grand],MATCH(F31,tb_MainDatabase[Link],0)),"")</f>
        <v>PARFUM</v>
      </c>
      <c r="I31" s="62" t="str">
        <f t="array" ref="I31">IF(F31&lt;&gt;"",INDEX(tb_MainDatabase[Size],MATCH(F31,tb_MainDatabase[Link],0)),"")</f>
        <v>10 ml.</v>
      </c>
      <c r="J31" s="65">
        <v>1.0</v>
      </c>
      <c r="K31" s="57">
        <f t="array" ref="K31">IF(F31&lt;&gt;"",INDEX(tb_MainDatabase[ราคา],MATCH(F31,tb_MainDatabase[Link],0)),"")*J31</f>
        <v>850</v>
      </c>
      <c r="L31" s="65">
        <v>100.0</v>
      </c>
      <c r="M31" s="57">
        <f t="shared" si="2"/>
        <v>750</v>
      </c>
      <c r="N31" s="75">
        <f t="shared" si="3"/>
        <v>2140</v>
      </c>
      <c r="O31" s="77" t="s">
        <v>60</v>
      </c>
      <c r="P31" s="78">
        <v>46214.0</v>
      </c>
      <c r="Q31" s="80">
        <v>0.6784722222222223</v>
      </c>
      <c r="R31" s="84" t="str">
        <f t="shared" si="4"/>
        <v>EVSCS20260711011</v>
      </c>
      <c r="S31" s="84"/>
      <c r="T31" s="48" t="s">
        <v>67</v>
      </c>
    </row>
    <row r="32" ht="22.5" hidden="1" customHeight="1">
      <c r="A32" s="115" t="s">
        <v>34</v>
      </c>
      <c r="B32" s="44">
        <v>46214.0</v>
      </c>
      <c r="C32" s="46" t="s">
        <v>122</v>
      </c>
      <c r="D32" s="48" t="s">
        <v>169</v>
      </c>
      <c r="E32" s="90"/>
      <c r="F32" s="53" t="s">
        <v>172</v>
      </c>
      <c r="G32" s="57">
        <f t="array" ref="G32">IF(F32&lt;&gt;"",INDEX(tb_MainDatabase[Barcode],MATCH(F32,tb_MainDatabase[Link],0)),"")</f>
        <v>8857128012005</v>
      </c>
      <c r="H32" s="62" t="str">
        <f t="array" ref="H32">IF(F32&lt;&gt;"",INDEX(tb_MainDatabase[Grand],MATCH(F32,tb_MainDatabase[Link],0)),"")</f>
        <v>EDP+</v>
      </c>
      <c r="I32" s="62" t="str">
        <f t="array" ref="I32">IF(F32&lt;&gt;"",INDEX(tb_MainDatabase[Size],MATCH(F32,tb_MainDatabase[Link],0)),"")</f>
        <v>30 ml.</v>
      </c>
      <c r="J32" s="65">
        <v>1.0</v>
      </c>
      <c r="K32" s="57">
        <f t="array" ref="K32">IF(F32&lt;&gt;"",INDEX(tb_MainDatabase[ราคา],MATCH(F32,tb_MainDatabase[Link],0)),"")*J32</f>
        <v>1890</v>
      </c>
      <c r="L32" s="65">
        <v>500.0</v>
      </c>
      <c r="M32" s="57">
        <f t="shared" si="2"/>
        <v>1390</v>
      </c>
      <c r="N32" s="75">
        <f t="shared" si="3"/>
        <v>0</v>
      </c>
      <c r="O32" s="106"/>
      <c r="P32" s="107"/>
      <c r="Q32" s="80"/>
      <c r="R32" s="84">
        <f t="shared" si="4"/>
        <v>0</v>
      </c>
      <c r="S32" s="84"/>
      <c r="T32" s="84"/>
    </row>
    <row r="33" ht="22.5" hidden="1" customHeight="1">
      <c r="A33" s="115" t="s">
        <v>34</v>
      </c>
      <c r="B33" s="44">
        <v>46214.0</v>
      </c>
      <c r="C33" s="46" t="s">
        <v>122</v>
      </c>
      <c r="D33" s="48" t="s">
        <v>177</v>
      </c>
      <c r="E33" s="90"/>
      <c r="F33" s="53" t="s">
        <v>45</v>
      </c>
      <c r="G33" s="57">
        <f t="array" ref="G33">IF(F33&lt;&gt;"",INDEX(tb_MainDatabase[Barcode],MATCH(F33,tb_MainDatabase[Link],0)),"")</f>
        <v>8857128011850</v>
      </c>
      <c r="H33" s="62" t="str">
        <f t="array" ref="H33">IF(F33&lt;&gt;"",INDEX(tb_MainDatabase[Grand],MATCH(F33,tb_MainDatabase[Link],0)),"")</f>
        <v>EDP</v>
      </c>
      <c r="I33" s="62" t="str">
        <f t="array" ref="I33">IF(F33&lt;&gt;"",INDEX(tb_MainDatabase[Size],MATCH(F33,tb_MainDatabase[Link],0)),"")</f>
        <v>30 ml.</v>
      </c>
      <c r="J33" s="65">
        <v>1.0</v>
      </c>
      <c r="K33" s="57">
        <f t="array" ref="K33">IF(F33&lt;&gt;"",INDEX(tb_MainDatabase[ราคา],MATCH(F33,tb_MainDatabase[Link],0)),"")*J33</f>
        <v>1290</v>
      </c>
      <c r="L33" s="65">
        <v>300.0</v>
      </c>
      <c r="M33" s="57">
        <f t="shared" si="2"/>
        <v>990</v>
      </c>
      <c r="N33" s="75">
        <f t="shared" si="3"/>
        <v>990</v>
      </c>
      <c r="O33" s="77" t="s">
        <v>60</v>
      </c>
      <c r="P33" s="78">
        <v>46214.0</v>
      </c>
      <c r="Q33" s="80">
        <v>0.7090277777777778</v>
      </c>
      <c r="R33" s="84" t="str">
        <f t="shared" si="4"/>
        <v>EVSCS20260711012</v>
      </c>
      <c r="S33" s="84"/>
      <c r="T33" s="48" t="s">
        <v>61</v>
      </c>
    </row>
    <row r="34" ht="22.5" hidden="1" customHeight="1">
      <c r="A34" s="115" t="s">
        <v>34</v>
      </c>
      <c r="B34" s="44">
        <v>46214.0</v>
      </c>
      <c r="C34" s="46" t="s">
        <v>122</v>
      </c>
      <c r="D34" s="48" t="s">
        <v>179</v>
      </c>
      <c r="E34" s="90"/>
      <c r="F34" s="53" t="s">
        <v>180</v>
      </c>
      <c r="G34" s="57">
        <f t="array" ref="G34">IF(F34&lt;&gt;"",INDEX(tb_MainDatabase[Barcode],MATCH(F34,tb_MainDatabase[Link],0)),"")</f>
        <v>8857128012108</v>
      </c>
      <c r="H34" s="62" t="str">
        <f t="array" ref="H34">IF(F34&lt;&gt;"",INDEX(tb_MainDatabase[Grand],MATCH(F34,tb_MainDatabase[Link],0)),"")</f>
        <v>EDP+</v>
      </c>
      <c r="I34" s="62" t="str">
        <f t="array" ref="I34">IF(F34&lt;&gt;"",INDEX(tb_MainDatabase[Size],MATCH(F34,tb_MainDatabase[Link],0)),"")</f>
        <v>10 ml.</v>
      </c>
      <c r="J34" s="65">
        <v>1.0</v>
      </c>
      <c r="K34" s="57">
        <f t="array" ref="K34">IF(F34&lt;&gt;"",INDEX(tb_MainDatabase[ราคา],MATCH(F34,tb_MainDatabase[Link],0)),"")*J34</f>
        <v>650</v>
      </c>
      <c r="L34" s="65">
        <v>100.0</v>
      </c>
      <c r="M34" s="57">
        <f t="shared" si="2"/>
        <v>550</v>
      </c>
      <c r="N34" s="75">
        <f t="shared" si="3"/>
        <v>550</v>
      </c>
      <c r="O34" s="77" t="s">
        <v>60</v>
      </c>
      <c r="P34" s="78">
        <v>46214.0</v>
      </c>
      <c r="Q34" s="80">
        <v>0.7194444444444444</v>
      </c>
      <c r="R34" s="84" t="str">
        <f t="shared" si="4"/>
        <v>EVSCS20260711013</v>
      </c>
      <c r="S34" s="84"/>
      <c r="T34" s="48" t="s">
        <v>61</v>
      </c>
    </row>
    <row r="35" ht="22.5" hidden="1" customHeight="1">
      <c r="A35" s="115" t="s">
        <v>34</v>
      </c>
      <c r="B35" s="44">
        <v>46214.0</v>
      </c>
      <c r="C35" s="46" t="s">
        <v>122</v>
      </c>
      <c r="D35" s="48" t="s">
        <v>183</v>
      </c>
      <c r="E35" s="90"/>
      <c r="F35" s="53" t="s">
        <v>132</v>
      </c>
      <c r="G35" s="108">
        <f t="array" ref="G35">IF(F35&lt;&gt;"",INDEX(tb_MainDatabase[Barcode],MATCH(F35,tb_MainDatabase[Link],0)),"")</f>
        <v>8857128011621</v>
      </c>
      <c r="H35" s="62" t="str">
        <f t="array" ref="H35">IF(F35&lt;&gt;"",INDEX(tb_MainDatabase[Grand],MATCH(F35,tb_MainDatabase[Link],0)),"")</f>
        <v>EDP</v>
      </c>
      <c r="I35" s="62" t="str">
        <f t="array" ref="I35">IF(F35&lt;&gt;"",INDEX(tb_MainDatabase[Size],MATCH(F35,tb_MainDatabase[Link],0)),"")</f>
        <v>50 ml.</v>
      </c>
      <c r="J35" s="65">
        <v>1.0</v>
      </c>
      <c r="K35" s="57">
        <f t="array" ref="K35">IF(F35&lt;&gt;"",INDEX(tb_MainDatabase[ราคา],MATCH(F35,tb_MainDatabase[Link],0)),"")*J35</f>
        <v>1890</v>
      </c>
      <c r="L35" s="65">
        <v>400.0</v>
      </c>
      <c r="M35" s="57">
        <f t="shared" si="2"/>
        <v>1490</v>
      </c>
      <c r="N35" s="75">
        <f t="shared" si="3"/>
        <v>2980</v>
      </c>
      <c r="O35" s="77" t="s">
        <v>60</v>
      </c>
      <c r="P35" s="78">
        <v>46214.0</v>
      </c>
      <c r="Q35" s="80">
        <v>0.7333333333333333</v>
      </c>
      <c r="R35" s="84" t="str">
        <f t="shared" si="4"/>
        <v>EVSCS20260711014</v>
      </c>
      <c r="S35" s="84"/>
      <c r="T35" s="48" t="s">
        <v>61</v>
      </c>
    </row>
    <row r="36" ht="22.5" hidden="1" customHeight="1">
      <c r="A36" s="115" t="s">
        <v>34</v>
      </c>
      <c r="B36" s="44">
        <v>46214.0</v>
      </c>
      <c r="C36" s="46" t="s">
        <v>122</v>
      </c>
      <c r="D36" s="48" t="s">
        <v>183</v>
      </c>
      <c r="E36" s="90"/>
      <c r="F36" s="53" t="s">
        <v>89</v>
      </c>
      <c r="G36" s="57">
        <f t="array" ref="G36">IF(F36&lt;&gt;"",INDEX(tb_MainDatabase[Barcode],MATCH(F36,tb_MainDatabase[Link],0)),"")</f>
        <v>8857128011058</v>
      </c>
      <c r="H36" s="62" t="str">
        <f t="array" ref="H36">IF(F36&lt;&gt;"",INDEX(tb_MainDatabase[Grand],MATCH(F36,tb_MainDatabase[Link],0)),"")</f>
        <v>EDP</v>
      </c>
      <c r="I36" s="62" t="str">
        <f t="array" ref="I36">IF(F36&lt;&gt;"",INDEX(tb_MainDatabase[Size],MATCH(F36,tb_MainDatabase[Link],0)),"")</f>
        <v>50 ml.</v>
      </c>
      <c r="J36" s="65">
        <v>1.0</v>
      </c>
      <c r="K36" s="57">
        <f t="array" ref="K36">IF(F36&lt;&gt;"",INDEX(tb_MainDatabase[ราคา],MATCH(F36,tb_MainDatabase[Link],0)),"")*J36</f>
        <v>1890</v>
      </c>
      <c r="L36" s="65">
        <v>400.0</v>
      </c>
      <c r="M36" s="57">
        <f t="shared" si="2"/>
        <v>1490</v>
      </c>
      <c r="N36" s="75">
        <f t="shared" si="3"/>
        <v>0</v>
      </c>
      <c r="O36" s="106"/>
      <c r="P36" s="107"/>
      <c r="Q36" s="80"/>
      <c r="R36" s="84">
        <f t="shared" si="4"/>
        <v>0</v>
      </c>
      <c r="S36" s="84"/>
      <c r="T36" s="84"/>
    </row>
    <row r="37" ht="22.5" hidden="1" customHeight="1">
      <c r="A37" s="115" t="s">
        <v>34</v>
      </c>
      <c r="B37" s="44">
        <v>46214.0</v>
      </c>
      <c r="C37" s="46" t="s">
        <v>122</v>
      </c>
      <c r="D37" s="48" t="s">
        <v>192</v>
      </c>
      <c r="E37" s="90"/>
      <c r="F37" s="53" t="s">
        <v>77</v>
      </c>
      <c r="G37" s="57">
        <f t="array" ref="G37">IF(F37&lt;&gt;"",INDEX(tb_MainDatabase[Barcode],MATCH(F37,tb_MainDatabase[Link],0)),"")</f>
        <v>8857128012030</v>
      </c>
      <c r="H37" s="62" t="str">
        <f t="array" ref="H37">IF(F37&lt;&gt;"",INDEX(tb_MainDatabase[Grand],MATCH(F37,tb_MainDatabase[Link],0)),"")</f>
        <v>EDP</v>
      </c>
      <c r="I37" s="62" t="str">
        <f t="array" ref="I37">IF(F37&lt;&gt;"",INDEX(tb_MainDatabase[Size],MATCH(F37,tb_MainDatabase[Link],0)),"")</f>
        <v>10 ml.</v>
      </c>
      <c r="J37" s="65">
        <v>1.0</v>
      </c>
      <c r="K37" s="57">
        <f t="array" ref="K37">IF(F37&lt;&gt;"",INDEX(tb_MainDatabase[ราคา],MATCH(F37,tb_MainDatabase[Link],0)),"")*J37</f>
        <v>450</v>
      </c>
      <c r="L37" s="65">
        <v>100.0</v>
      </c>
      <c r="M37" s="57">
        <f t="shared" si="2"/>
        <v>350</v>
      </c>
      <c r="N37" s="75">
        <f t="shared" si="3"/>
        <v>350</v>
      </c>
      <c r="O37" s="77" t="s">
        <v>60</v>
      </c>
      <c r="P37" s="78">
        <v>46214.0</v>
      </c>
      <c r="Q37" s="80">
        <v>0.7756944444444445</v>
      </c>
      <c r="R37" s="84" t="str">
        <f t="shared" si="4"/>
        <v>EVSCS20260711015</v>
      </c>
      <c r="S37" s="84"/>
      <c r="T37" s="48" t="s">
        <v>61</v>
      </c>
    </row>
    <row r="38" ht="22.5" hidden="1" customHeight="1">
      <c r="A38" s="115" t="s">
        <v>34</v>
      </c>
      <c r="B38" s="44">
        <v>46214.0</v>
      </c>
      <c r="C38" s="46" t="s">
        <v>122</v>
      </c>
      <c r="D38" s="48" t="s">
        <v>197</v>
      </c>
      <c r="E38" s="90"/>
      <c r="F38" s="53" t="s">
        <v>175</v>
      </c>
      <c r="G38" s="57">
        <f t="array" ref="G38">IF(F38&lt;&gt;"",INDEX(tb_MainDatabase[Barcode],MATCH(F38,tb_MainDatabase[Link],0)),"")</f>
        <v>8857128011287</v>
      </c>
      <c r="H38" s="62" t="str">
        <f t="array" ref="H38">IF(F38&lt;&gt;"",INDEX(tb_MainDatabase[Grand],MATCH(F38,tb_MainDatabase[Link],0)),"")</f>
        <v>EDP</v>
      </c>
      <c r="I38" s="62" t="str">
        <f t="array" ref="I38">IF(F38&lt;&gt;"",INDEX(tb_MainDatabase[Size],MATCH(F38,tb_MainDatabase[Link],0)),"")</f>
        <v>50 ml.</v>
      </c>
      <c r="J38" s="65">
        <v>1.0</v>
      </c>
      <c r="K38" s="57">
        <f t="array" ref="K38">IF(F38&lt;&gt;"",INDEX(tb_MainDatabase[ราคา],MATCH(F38,tb_MainDatabase[Link],0)),"")*J38</f>
        <v>1890</v>
      </c>
      <c r="L38" s="65">
        <v>400.0</v>
      </c>
      <c r="M38" s="57">
        <f t="shared" si="2"/>
        <v>1490</v>
      </c>
      <c r="N38" s="75">
        <f t="shared" si="3"/>
        <v>2190</v>
      </c>
      <c r="O38" s="77" t="s">
        <v>60</v>
      </c>
      <c r="P38" s="78">
        <v>46214.0</v>
      </c>
      <c r="Q38" s="80">
        <v>0.7694444444444445</v>
      </c>
      <c r="R38" s="84" t="str">
        <f t="shared" si="4"/>
        <v>EVSCS20260711016</v>
      </c>
      <c r="S38" s="84"/>
      <c r="T38" s="48" t="s">
        <v>61</v>
      </c>
    </row>
    <row r="39" ht="22.5" hidden="1" customHeight="1">
      <c r="A39" s="115" t="s">
        <v>34</v>
      </c>
      <c r="B39" s="44">
        <v>46214.0</v>
      </c>
      <c r="C39" s="46" t="s">
        <v>122</v>
      </c>
      <c r="D39" s="48" t="s">
        <v>197</v>
      </c>
      <c r="E39" s="90"/>
      <c r="F39" s="53" t="s">
        <v>86</v>
      </c>
      <c r="G39" s="57">
        <f t="array" ref="G39">IF(F39&lt;&gt;"",INDEX(tb_MainDatabase[Barcode],MATCH(F39,tb_MainDatabase[Link],0)),"")</f>
        <v>8857128012041</v>
      </c>
      <c r="H39" s="62" t="str">
        <f t="array" ref="H39">IF(F39&lt;&gt;"",INDEX(tb_MainDatabase[Grand],MATCH(F39,tb_MainDatabase[Link],0)),"")</f>
        <v>EDP</v>
      </c>
      <c r="I39" s="62" t="str">
        <f t="array" ref="I39">IF(F39&lt;&gt;"",INDEX(tb_MainDatabase[Size],MATCH(F39,tb_MainDatabase[Link],0)),"")</f>
        <v>10 ml.</v>
      </c>
      <c r="J39" s="65">
        <v>1.0</v>
      </c>
      <c r="K39" s="57">
        <f t="array" ref="K39">IF(F39&lt;&gt;"",INDEX(tb_MainDatabase[ราคา],MATCH(F39,tb_MainDatabase[Link],0)),"")*J39</f>
        <v>450</v>
      </c>
      <c r="L39" s="65">
        <v>100.0</v>
      </c>
      <c r="M39" s="57">
        <f t="shared" si="2"/>
        <v>350</v>
      </c>
      <c r="N39" s="75">
        <f t="shared" si="3"/>
        <v>0</v>
      </c>
      <c r="O39" s="106"/>
      <c r="P39" s="107"/>
      <c r="Q39" s="80"/>
      <c r="R39" s="84">
        <f t="shared" si="4"/>
        <v>0</v>
      </c>
      <c r="S39" s="84"/>
      <c r="T39" s="84"/>
    </row>
    <row r="40" ht="22.5" hidden="1" customHeight="1">
      <c r="A40" s="115" t="s">
        <v>34</v>
      </c>
      <c r="B40" s="44">
        <v>46214.0</v>
      </c>
      <c r="C40" s="46" t="s">
        <v>122</v>
      </c>
      <c r="D40" s="48" t="s">
        <v>197</v>
      </c>
      <c r="E40" s="90"/>
      <c r="F40" s="53" t="s">
        <v>201</v>
      </c>
      <c r="G40" s="108">
        <f t="array" ref="G40">IF(F40&lt;&gt;"",INDEX(tb_MainDatabase[Barcode],MATCH(F40,tb_MainDatabase[Link],0)),"")</f>
        <v>8857128012157</v>
      </c>
      <c r="H40" s="62" t="str">
        <f t="array" ref="H40">IF(F40&lt;&gt;"",INDEX(tb_MainDatabase[Grand],MATCH(F40,tb_MainDatabase[Link],0)),"")</f>
        <v>EDP</v>
      </c>
      <c r="I40" s="62" t="str">
        <f t="array" ref="I40">IF(F40&lt;&gt;"",INDEX(tb_MainDatabase[Size],MATCH(F40,tb_MainDatabase[Link],0)),"")</f>
        <v>10 ml.</v>
      </c>
      <c r="J40" s="65">
        <v>1.0</v>
      </c>
      <c r="K40" s="57">
        <f t="array" ref="K40">IF(F40&lt;&gt;"",INDEX(tb_MainDatabase[ราคา],MATCH(F40,tb_MainDatabase[Link],0)),"")*J40</f>
        <v>450</v>
      </c>
      <c r="L40" s="65">
        <v>100.0</v>
      </c>
      <c r="M40" s="57">
        <f t="shared" si="2"/>
        <v>350</v>
      </c>
      <c r="N40" s="75">
        <f t="shared" si="3"/>
        <v>0</v>
      </c>
      <c r="O40" s="106"/>
      <c r="P40" s="107"/>
      <c r="Q40" s="80"/>
      <c r="R40" s="84">
        <f t="shared" si="4"/>
        <v>0</v>
      </c>
      <c r="S40" s="84"/>
      <c r="T40" s="84"/>
    </row>
    <row r="41" ht="22.5" hidden="1" customHeight="1">
      <c r="A41" s="115" t="s">
        <v>34</v>
      </c>
      <c r="B41" s="44">
        <v>46214.0</v>
      </c>
      <c r="C41" s="46" t="s">
        <v>122</v>
      </c>
      <c r="D41" s="48" t="s">
        <v>205</v>
      </c>
      <c r="E41" s="90"/>
      <c r="F41" s="53" t="s">
        <v>206</v>
      </c>
      <c r="G41" s="108">
        <f t="array" ref="G41">IF(F41&lt;&gt;"",INDEX(tb_MainDatabase[Barcode],MATCH(F41,tb_MainDatabase[Link],0)),"")</f>
        <v>8857128012159</v>
      </c>
      <c r="H41" s="62" t="str">
        <f t="array" ref="H41">IF(F41&lt;&gt;"",INDEX(tb_MainDatabase[Grand],MATCH(F41,tb_MainDatabase[Link],0)),"")</f>
        <v>EDP</v>
      </c>
      <c r="I41" s="62" t="str">
        <f t="array" ref="I41">IF(F41&lt;&gt;"",INDEX(tb_MainDatabase[Size],MATCH(F41,tb_MainDatabase[Link],0)),"")</f>
        <v>30 ml.</v>
      </c>
      <c r="J41" s="65">
        <v>1.0</v>
      </c>
      <c r="K41" s="57">
        <f t="array" ref="K41">IF(F41&lt;&gt;"",INDEX(tb_MainDatabase[ราคา],MATCH(F41,tb_MainDatabase[Link],0)),"")*J41</f>
        <v>1290</v>
      </c>
      <c r="L41" s="65">
        <v>300.0</v>
      </c>
      <c r="M41" s="57">
        <f t="shared" si="2"/>
        <v>990</v>
      </c>
      <c r="N41" s="75">
        <f t="shared" si="3"/>
        <v>990</v>
      </c>
      <c r="O41" s="77" t="s">
        <v>60</v>
      </c>
      <c r="P41" s="78">
        <v>46214.0</v>
      </c>
      <c r="Q41" s="80">
        <v>0.7854166666666667</v>
      </c>
      <c r="R41" s="84" t="str">
        <f t="shared" si="4"/>
        <v>EVSCS20260711017</v>
      </c>
      <c r="S41" s="84"/>
      <c r="T41" s="48" t="s">
        <v>61</v>
      </c>
    </row>
    <row r="42" ht="22.5" hidden="1" customHeight="1">
      <c r="A42" s="115" t="s">
        <v>34</v>
      </c>
      <c r="B42" s="44">
        <v>46214.0</v>
      </c>
      <c r="C42" s="46" t="s">
        <v>122</v>
      </c>
      <c r="D42" s="48" t="s">
        <v>209</v>
      </c>
      <c r="E42" s="90"/>
      <c r="F42" s="53" t="s">
        <v>210</v>
      </c>
      <c r="G42" s="57">
        <f t="array" ref="G42">IF(F42&lt;&gt;"",INDEX(tb_MainDatabase[Barcode],MATCH(F42,tb_MainDatabase[Link],0)),"")</f>
        <v>8857128012101</v>
      </c>
      <c r="H42" s="62" t="str">
        <f t="array" ref="H42">IF(F42&lt;&gt;"",INDEX(tb_MainDatabase[Grand],MATCH(F42,tb_MainDatabase[Link],0)),"")</f>
        <v>EDP+</v>
      </c>
      <c r="I42" s="62" t="str">
        <f t="array" ref="I42">IF(F42&lt;&gt;"",INDEX(tb_MainDatabase[Size],MATCH(F42,tb_MainDatabase[Link],0)),"")</f>
        <v>10 ml.</v>
      </c>
      <c r="J42" s="65">
        <v>2.0</v>
      </c>
      <c r="K42" s="57">
        <f t="array" ref="K42">IF(F42&lt;&gt;"",INDEX(tb_MainDatabase[ราคา],MATCH(F42,tb_MainDatabase[Link],0)),"")*J42</f>
        <v>1300</v>
      </c>
      <c r="L42" s="65">
        <v>100.0</v>
      </c>
      <c r="M42" s="57">
        <f t="shared" si="2"/>
        <v>1100</v>
      </c>
      <c r="N42" s="75">
        <f t="shared" si="3"/>
        <v>1850</v>
      </c>
      <c r="O42" s="77" t="s">
        <v>60</v>
      </c>
      <c r="P42" s="78">
        <v>46214.0</v>
      </c>
      <c r="Q42" s="80">
        <v>0.7881944444444444</v>
      </c>
      <c r="R42" s="84" t="str">
        <f t="shared" si="4"/>
        <v>EVSCS20260711018</v>
      </c>
      <c r="S42" s="84"/>
      <c r="T42" s="48" t="s">
        <v>61</v>
      </c>
    </row>
    <row r="43" ht="22.5" hidden="1" customHeight="1">
      <c r="A43" s="115" t="s">
        <v>34</v>
      </c>
      <c r="B43" s="44">
        <v>46214.0</v>
      </c>
      <c r="C43" s="46" t="s">
        <v>122</v>
      </c>
      <c r="D43" s="48" t="s">
        <v>209</v>
      </c>
      <c r="E43" s="90"/>
      <c r="F43" s="53" t="s">
        <v>214</v>
      </c>
      <c r="G43" s="57">
        <f t="array" ref="G43">IF(F43&lt;&gt;"",INDEX(tb_MainDatabase[Barcode],MATCH(F43,tb_MainDatabase[Link],0)),"")</f>
        <v>8857128012118</v>
      </c>
      <c r="H43" s="62" t="str">
        <f t="array" ref="H43">IF(F43&lt;&gt;"",INDEX(tb_MainDatabase[Grand],MATCH(F43,tb_MainDatabase[Link],0)),"")</f>
        <v>PARFUM</v>
      </c>
      <c r="I43" s="62" t="str">
        <f t="array" ref="I43">IF(F43&lt;&gt;"",INDEX(tb_MainDatabase[Size],MATCH(F43,tb_MainDatabase[Link],0)),"")</f>
        <v>10 ml.</v>
      </c>
      <c r="J43" s="65">
        <v>1.0</v>
      </c>
      <c r="K43" s="57">
        <f t="array" ref="K43">IF(F43&lt;&gt;"",INDEX(tb_MainDatabase[ราคา],MATCH(F43,tb_MainDatabase[Link],0)),"")*J43</f>
        <v>850</v>
      </c>
      <c r="L43" s="65">
        <v>100.0</v>
      </c>
      <c r="M43" s="57">
        <f t="shared" si="2"/>
        <v>750</v>
      </c>
      <c r="N43" s="75">
        <f t="shared" si="3"/>
        <v>0</v>
      </c>
      <c r="O43" s="106"/>
      <c r="P43" s="107"/>
      <c r="Q43" s="80"/>
      <c r="R43" s="84">
        <f t="shared" si="4"/>
        <v>0</v>
      </c>
      <c r="S43" s="84"/>
      <c r="T43" s="84"/>
    </row>
    <row r="44" ht="22.5" hidden="1" customHeight="1">
      <c r="A44" s="115" t="s">
        <v>34</v>
      </c>
      <c r="B44" s="44">
        <v>46214.0</v>
      </c>
      <c r="C44" s="46" t="s">
        <v>122</v>
      </c>
      <c r="D44" s="48" t="s">
        <v>218</v>
      </c>
      <c r="E44" s="90"/>
      <c r="F44" s="53" t="s">
        <v>141</v>
      </c>
      <c r="G44" s="57">
        <f t="array" ref="G44">IF(F44&lt;&gt;"",INDEX(tb_MainDatabase[Barcode],MATCH(F44,tb_MainDatabase[Link],0)),"")</f>
        <v>8857128012037</v>
      </c>
      <c r="H44" s="62" t="str">
        <f t="array" ref="H44">IF(F44&lt;&gt;"",INDEX(tb_MainDatabase[Grand],MATCH(F44,tb_MainDatabase[Link],0)),"")</f>
        <v>EDP</v>
      </c>
      <c r="I44" s="62" t="str">
        <f t="array" ref="I44">IF(F44&lt;&gt;"",INDEX(tb_MainDatabase[Size],MATCH(F44,tb_MainDatabase[Link],0)),"")</f>
        <v>10 ml.</v>
      </c>
      <c r="J44" s="65">
        <v>1.0</v>
      </c>
      <c r="K44" s="57">
        <f t="array" ref="K44">IF(F44&lt;&gt;"",INDEX(tb_MainDatabase[ราคา],MATCH(F44,tb_MainDatabase[Link],0)),"")*J44</f>
        <v>450</v>
      </c>
      <c r="L44" s="65">
        <v>100.0</v>
      </c>
      <c r="M44" s="57">
        <f t="shared" si="2"/>
        <v>350</v>
      </c>
      <c r="N44" s="75">
        <f t="shared" si="3"/>
        <v>350</v>
      </c>
      <c r="O44" s="77" t="s">
        <v>60</v>
      </c>
      <c r="P44" s="78">
        <v>46214.0</v>
      </c>
      <c r="Q44" s="80">
        <v>0.8041666666666667</v>
      </c>
      <c r="R44" s="84" t="str">
        <f t="shared" si="4"/>
        <v>EVSCS20260711019</v>
      </c>
      <c r="S44" s="84"/>
      <c r="T44" s="48" t="s">
        <v>61</v>
      </c>
    </row>
    <row r="45" ht="22.5" hidden="1" customHeight="1">
      <c r="A45" s="115" t="s">
        <v>34</v>
      </c>
      <c r="B45" s="44">
        <v>46214.0</v>
      </c>
      <c r="C45" s="46" t="s">
        <v>122</v>
      </c>
      <c r="D45" s="48" t="s">
        <v>221</v>
      </c>
      <c r="E45" s="90"/>
      <c r="F45" s="53" t="s">
        <v>102</v>
      </c>
      <c r="G45" s="108">
        <f t="array" ref="G45">IF(F45&lt;&gt;"",INDEX(tb_MainDatabase[Barcode],MATCH(F45,tb_MainDatabase[Link],0)),"")</f>
        <v>8857128012170</v>
      </c>
      <c r="H45" s="62" t="str">
        <f t="array" ref="H45">IF(F45&lt;&gt;"",INDEX(tb_MainDatabase[Grand],MATCH(F45,tb_MainDatabase[Link],0)),"")</f>
        <v>EDP</v>
      </c>
      <c r="I45" s="62" t="str">
        <f t="array" ref="I45">IF(F45&lt;&gt;"",INDEX(tb_MainDatabase[Size],MATCH(F45,tb_MainDatabase[Link],0)),"")</f>
        <v>10 ml.</v>
      </c>
      <c r="J45" s="65">
        <v>1.0</v>
      </c>
      <c r="K45" s="57">
        <f t="array" ref="K45">IF(F45&lt;&gt;"",INDEX(tb_MainDatabase[ราคา],MATCH(F45,tb_MainDatabase[Link],0)),"")*J45</f>
        <v>450</v>
      </c>
      <c r="L45" s="65">
        <v>100.0</v>
      </c>
      <c r="M45" s="57">
        <f t="shared" si="2"/>
        <v>350</v>
      </c>
      <c r="N45" s="75">
        <f t="shared" si="3"/>
        <v>350</v>
      </c>
      <c r="O45" s="77" t="s">
        <v>60</v>
      </c>
      <c r="P45" s="78">
        <v>46214.0</v>
      </c>
      <c r="Q45" s="80">
        <v>0.8493055555555555</v>
      </c>
      <c r="R45" s="84" t="str">
        <f t="shared" si="4"/>
        <v>EVSCS20260711020</v>
      </c>
      <c r="S45" s="84"/>
      <c r="T45" s="48" t="s">
        <v>61</v>
      </c>
    </row>
    <row r="46" ht="22.5" hidden="1" customHeight="1">
      <c r="A46" s="115" t="s">
        <v>34</v>
      </c>
      <c r="B46" s="44">
        <v>46214.0</v>
      </c>
      <c r="C46" s="46" t="s">
        <v>122</v>
      </c>
      <c r="D46" s="48" t="s">
        <v>225</v>
      </c>
      <c r="E46" s="90"/>
      <c r="F46" s="53" t="s">
        <v>141</v>
      </c>
      <c r="G46" s="57">
        <f t="array" ref="G46">IF(F46&lt;&gt;"",INDEX(tb_MainDatabase[Barcode],MATCH(F46,tb_MainDatabase[Link],0)),"")</f>
        <v>8857128012037</v>
      </c>
      <c r="H46" s="62" t="str">
        <f t="array" ref="H46">IF(F46&lt;&gt;"",INDEX(tb_MainDatabase[Grand],MATCH(F46,tb_MainDatabase[Link],0)),"")</f>
        <v>EDP</v>
      </c>
      <c r="I46" s="62" t="str">
        <f t="array" ref="I46">IF(F46&lt;&gt;"",INDEX(tb_MainDatabase[Size],MATCH(F46,tb_MainDatabase[Link],0)),"")</f>
        <v>10 ml.</v>
      </c>
      <c r="J46" s="65">
        <v>1.0</v>
      </c>
      <c r="K46" s="57">
        <f t="array" ref="K46">IF(F46&lt;&gt;"",INDEX(tb_MainDatabase[ราคา],MATCH(F46,tb_MainDatabase[Link],0)),"")*J46</f>
        <v>450</v>
      </c>
      <c r="L46" s="65">
        <v>100.0</v>
      </c>
      <c r="M46" s="57">
        <f t="shared" si="2"/>
        <v>350</v>
      </c>
      <c r="N46" s="75">
        <f t="shared" si="3"/>
        <v>350</v>
      </c>
      <c r="O46" s="77" t="s">
        <v>60</v>
      </c>
      <c r="P46" s="78">
        <v>46214.0</v>
      </c>
      <c r="Q46" s="80">
        <v>0.8506944444444444</v>
      </c>
      <c r="R46" s="84" t="str">
        <f t="shared" si="4"/>
        <v>EVSCS20260711021</v>
      </c>
      <c r="S46" s="84"/>
      <c r="T46" s="48" t="s">
        <v>61</v>
      </c>
    </row>
    <row r="47" ht="22.5" hidden="1" customHeight="1">
      <c r="A47" s="115" t="s">
        <v>34</v>
      </c>
      <c r="B47" s="44">
        <v>46214.0</v>
      </c>
      <c r="C47" s="46" t="s">
        <v>122</v>
      </c>
      <c r="D47" s="48" t="s">
        <v>229</v>
      </c>
      <c r="E47" s="90"/>
      <c r="F47" s="53" t="s">
        <v>136</v>
      </c>
      <c r="G47" s="57">
        <f t="array" ref="G47">IF(F47&lt;&gt;"",INDEX(tb_MainDatabase[Barcode],MATCH(F47,tb_MainDatabase[Link],0)),"")</f>
        <v>8857128011904</v>
      </c>
      <c r="H47" s="62" t="str">
        <f t="array" ref="H47">IF(F47&lt;&gt;"",INDEX(tb_MainDatabase[Grand],MATCH(F47,tb_MainDatabase[Link],0)),"")</f>
        <v>EDP</v>
      </c>
      <c r="I47" s="62" t="str">
        <f t="array" ref="I47">IF(F47&lt;&gt;"",INDEX(tb_MainDatabase[Size],MATCH(F47,tb_MainDatabase[Link],0)),"")</f>
        <v>30 ml.</v>
      </c>
      <c r="J47" s="65">
        <v>1.0</v>
      </c>
      <c r="K47" s="57">
        <f t="array" ref="K47">IF(F47&lt;&gt;"",INDEX(tb_MainDatabase[ราคา],MATCH(F47,tb_MainDatabase[Link],0)),"")*J47</f>
        <v>1290</v>
      </c>
      <c r="L47" s="65">
        <v>300.0</v>
      </c>
      <c r="M47" s="57">
        <f t="shared" si="2"/>
        <v>990</v>
      </c>
      <c r="N47" s="75">
        <f t="shared" si="3"/>
        <v>990</v>
      </c>
      <c r="O47" s="77" t="s">
        <v>60</v>
      </c>
      <c r="P47" s="78">
        <v>46214.0</v>
      </c>
      <c r="Q47" s="80">
        <v>0.8590277777777777</v>
      </c>
      <c r="R47" s="84" t="str">
        <f t="shared" si="4"/>
        <v>EVSCS20260711022</v>
      </c>
      <c r="S47" s="84"/>
      <c r="T47" s="48" t="s">
        <v>61</v>
      </c>
    </row>
    <row r="48" ht="22.5" hidden="1" customHeight="1">
      <c r="A48" s="115" t="s">
        <v>34</v>
      </c>
      <c r="B48" s="44">
        <v>46215.0</v>
      </c>
      <c r="C48" s="46" t="s">
        <v>232</v>
      </c>
      <c r="D48" s="48" t="s">
        <v>233</v>
      </c>
      <c r="E48" s="90"/>
      <c r="F48" s="53" t="s">
        <v>120</v>
      </c>
      <c r="G48" s="108">
        <f t="array" ref="G48">IF(F48&lt;&gt;"",INDEX(tb_MainDatabase[Barcode],MATCH(F48,tb_MainDatabase[Link],0)),"")</f>
        <v>8857128012160</v>
      </c>
      <c r="H48" s="62" t="str">
        <f t="array" ref="H48">IF(F48&lt;&gt;"",INDEX(tb_MainDatabase[Grand],MATCH(F48,tb_MainDatabase[Link],0)),"")</f>
        <v>EDP</v>
      </c>
      <c r="I48" s="62" t="str">
        <f t="array" ref="I48">IF(F48&lt;&gt;"",INDEX(tb_MainDatabase[Size],MATCH(F48,tb_MainDatabase[Link],0)),"")</f>
        <v>10 ml.</v>
      </c>
      <c r="J48" s="65">
        <v>1.0</v>
      </c>
      <c r="K48" s="57">
        <f t="array" ref="K48">IF(F48&lt;&gt;"",INDEX(tb_MainDatabase[ราคา],MATCH(F48,tb_MainDatabase[Link],0)),"")*J48</f>
        <v>450</v>
      </c>
      <c r="L48" s="65">
        <v>100.0</v>
      </c>
      <c r="M48" s="57">
        <f t="shared" si="2"/>
        <v>350</v>
      </c>
      <c r="N48" s="75">
        <f t="shared" si="3"/>
        <v>350</v>
      </c>
      <c r="O48" s="77" t="s">
        <v>60</v>
      </c>
      <c r="P48" s="78">
        <v>46215.0</v>
      </c>
      <c r="Q48" s="80">
        <v>0.6055555555555555</v>
      </c>
      <c r="R48" s="84" t="str">
        <f t="shared" si="4"/>
        <v>EVSCS20260712001</v>
      </c>
      <c r="S48" s="84"/>
      <c r="T48" s="48" t="s">
        <v>61</v>
      </c>
    </row>
    <row r="49" ht="22.5" hidden="1" customHeight="1">
      <c r="A49" s="115" t="s">
        <v>34</v>
      </c>
      <c r="B49" s="44">
        <v>46215.0</v>
      </c>
      <c r="C49" s="46" t="s">
        <v>232</v>
      </c>
      <c r="D49" s="48" t="s">
        <v>236</v>
      </c>
      <c r="E49" s="90"/>
      <c r="F49" s="53" t="s">
        <v>141</v>
      </c>
      <c r="G49" s="57">
        <f t="array" ref="G49">IF(F49&lt;&gt;"",INDEX(tb_MainDatabase[Barcode],MATCH(F49,tb_MainDatabase[Link],0)),"")</f>
        <v>8857128012037</v>
      </c>
      <c r="H49" s="62" t="str">
        <f t="array" ref="H49">IF(F49&lt;&gt;"",INDEX(tb_MainDatabase[Grand],MATCH(F49,tb_MainDatabase[Link],0)),"")</f>
        <v>EDP</v>
      </c>
      <c r="I49" s="62" t="str">
        <f t="array" ref="I49">IF(F49&lt;&gt;"",INDEX(tb_MainDatabase[Size],MATCH(F49,tb_MainDatabase[Link],0)),"")</f>
        <v>10 ml.</v>
      </c>
      <c r="J49" s="65">
        <v>1.0</v>
      </c>
      <c r="K49" s="57">
        <f t="array" ref="K49">IF(F49&lt;&gt;"",INDEX(tb_MainDatabase[ราคา],MATCH(F49,tb_MainDatabase[Link],0)),"")*J49</f>
        <v>450</v>
      </c>
      <c r="L49" s="65">
        <v>100.0</v>
      </c>
      <c r="M49" s="57">
        <f t="shared" si="2"/>
        <v>350</v>
      </c>
      <c r="N49" s="75">
        <f t="shared" si="3"/>
        <v>350</v>
      </c>
      <c r="O49" s="77" t="s">
        <v>60</v>
      </c>
      <c r="P49" s="78">
        <v>46215.0</v>
      </c>
      <c r="Q49" s="80">
        <v>0.60625</v>
      </c>
      <c r="R49" s="84" t="str">
        <f t="shared" si="4"/>
        <v>EVSCS20260712002</v>
      </c>
      <c r="S49" s="84"/>
      <c r="T49" s="48" t="s">
        <v>61</v>
      </c>
    </row>
    <row r="50" ht="22.5" hidden="1" customHeight="1">
      <c r="A50" s="115" t="s">
        <v>34</v>
      </c>
      <c r="B50" s="44">
        <v>46215.0</v>
      </c>
      <c r="C50" s="46" t="s">
        <v>232</v>
      </c>
      <c r="D50" s="48" t="s">
        <v>240</v>
      </c>
      <c r="E50" s="90"/>
      <c r="F50" s="53" t="s">
        <v>141</v>
      </c>
      <c r="G50" s="57">
        <f t="array" ref="G50">IF(F50&lt;&gt;"",INDEX(tb_MainDatabase[Barcode],MATCH(F50,tb_MainDatabase[Link],0)),"")</f>
        <v>8857128012037</v>
      </c>
      <c r="H50" s="62" t="str">
        <f t="array" ref="H50">IF(F50&lt;&gt;"",INDEX(tb_MainDatabase[Grand],MATCH(F50,tb_MainDatabase[Link],0)),"")</f>
        <v>EDP</v>
      </c>
      <c r="I50" s="62" t="str">
        <f t="array" ref="I50">IF(F50&lt;&gt;"",INDEX(tb_MainDatabase[Size],MATCH(F50,tb_MainDatabase[Link],0)),"")</f>
        <v>10 ml.</v>
      </c>
      <c r="J50" s="65">
        <v>1.0</v>
      </c>
      <c r="K50" s="57">
        <f t="array" ref="K50">IF(F50&lt;&gt;"",INDEX(tb_MainDatabase[ราคา],MATCH(F50,tb_MainDatabase[Link],0)),"")*J50</f>
        <v>450</v>
      </c>
      <c r="L50" s="65">
        <v>100.0</v>
      </c>
      <c r="M50" s="57">
        <f t="shared" si="2"/>
        <v>350</v>
      </c>
      <c r="N50" s="75">
        <f t="shared" si="3"/>
        <v>350</v>
      </c>
      <c r="O50" s="77" t="s">
        <v>60</v>
      </c>
      <c r="P50" s="78">
        <v>46215.0</v>
      </c>
      <c r="Q50" s="80">
        <v>0.6375</v>
      </c>
      <c r="R50" s="84" t="str">
        <f t="shared" si="4"/>
        <v>EVSCS20260712003</v>
      </c>
      <c r="S50" s="84"/>
      <c r="T50" s="48" t="s">
        <v>61</v>
      </c>
    </row>
    <row r="51" ht="22.5" hidden="1" customHeight="1">
      <c r="A51" s="115" t="s">
        <v>34</v>
      </c>
      <c r="B51" s="44">
        <v>46215.0</v>
      </c>
      <c r="C51" s="46" t="s">
        <v>232</v>
      </c>
      <c r="D51" s="48" t="s">
        <v>243</v>
      </c>
      <c r="E51" s="90"/>
      <c r="F51" s="53" t="s">
        <v>132</v>
      </c>
      <c r="G51" s="108">
        <f t="array" ref="G51">IF(F51&lt;&gt;"",INDEX(tb_MainDatabase[Barcode],MATCH(F51,tb_MainDatabase[Link],0)),"")</f>
        <v>8857128011621</v>
      </c>
      <c r="H51" s="62" t="str">
        <f t="array" ref="H51">IF(F51&lt;&gt;"",INDEX(tb_MainDatabase[Grand],MATCH(F51,tb_MainDatabase[Link],0)),"")</f>
        <v>EDP</v>
      </c>
      <c r="I51" s="62" t="str">
        <f t="array" ref="I51">IF(F51&lt;&gt;"",INDEX(tb_MainDatabase[Size],MATCH(F51,tb_MainDatabase[Link],0)),"")</f>
        <v>50 ml.</v>
      </c>
      <c r="J51" s="65">
        <v>3.0</v>
      </c>
      <c r="K51" s="57">
        <f t="array" ref="K51">IF(F51&lt;&gt;"",INDEX(tb_MainDatabase[ราคา],MATCH(F51,tb_MainDatabase[Link],0)),"")*J51</f>
        <v>5670</v>
      </c>
      <c r="L51" s="65">
        <v>400.0</v>
      </c>
      <c r="M51" s="57">
        <f t="shared" si="2"/>
        <v>4470</v>
      </c>
      <c r="N51" s="75">
        <f t="shared" si="3"/>
        <v>4470</v>
      </c>
      <c r="O51" s="77" t="s">
        <v>60</v>
      </c>
      <c r="P51" s="78">
        <v>46215.0</v>
      </c>
      <c r="Q51" s="80">
        <v>0.6597222222222222</v>
      </c>
      <c r="R51" s="84" t="str">
        <f t="shared" si="4"/>
        <v>EVSCS20260712005</v>
      </c>
      <c r="S51" s="84"/>
      <c r="T51" s="48" t="s">
        <v>61</v>
      </c>
    </row>
    <row r="52" ht="22.5" hidden="1" customHeight="1">
      <c r="A52" s="115" t="s">
        <v>34</v>
      </c>
      <c r="B52" s="44">
        <v>46215.0</v>
      </c>
      <c r="C52" s="46" t="s">
        <v>232</v>
      </c>
      <c r="D52" s="48" t="s">
        <v>248</v>
      </c>
      <c r="E52" s="90"/>
      <c r="F52" s="53" t="s">
        <v>81</v>
      </c>
      <c r="G52" s="57">
        <f t="array" ref="G52">IF(F52&lt;&gt;"",INDEX(tb_MainDatabase[Barcode],MATCH(F52,tb_MainDatabase[Link],0)),"")</f>
        <v>8857128011119</v>
      </c>
      <c r="H52" s="62" t="str">
        <f t="array" ref="H52">IF(F52&lt;&gt;"",INDEX(tb_MainDatabase[Grand],MATCH(F52,tb_MainDatabase[Link],0)),"")</f>
        <v>EDP</v>
      </c>
      <c r="I52" s="62" t="str">
        <f t="array" ref="I52">IF(F52&lt;&gt;"",INDEX(tb_MainDatabase[Size],MATCH(F52,tb_MainDatabase[Link],0)),"")</f>
        <v>50 ml.</v>
      </c>
      <c r="J52" s="65">
        <v>1.0</v>
      </c>
      <c r="K52" s="57">
        <f t="array" ref="K52">IF(F52&lt;&gt;"",INDEX(tb_MainDatabase[ราคา],MATCH(F52,tb_MainDatabase[Link],0)),"")*J52</f>
        <v>1890</v>
      </c>
      <c r="L52" s="65">
        <v>400.0</v>
      </c>
      <c r="M52" s="57">
        <f t="shared" si="2"/>
        <v>1490</v>
      </c>
      <c r="N52" s="75">
        <f t="shared" si="3"/>
        <v>1490</v>
      </c>
      <c r="O52" s="77" t="s">
        <v>60</v>
      </c>
      <c r="P52" s="78">
        <v>46215.0</v>
      </c>
      <c r="Q52" s="80">
        <v>0.7069444444444445</v>
      </c>
      <c r="R52" s="84" t="str">
        <f t="shared" si="4"/>
        <v>EVSCS20260712006</v>
      </c>
      <c r="S52" s="84"/>
      <c r="T52" s="48" t="s">
        <v>61</v>
      </c>
    </row>
    <row r="53" ht="22.5" hidden="1" customHeight="1">
      <c r="A53" s="115" t="s">
        <v>34</v>
      </c>
      <c r="B53" s="44">
        <v>46215.0</v>
      </c>
      <c r="C53" s="46" t="s">
        <v>232</v>
      </c>
      <c r="D53" s="48" t="s">
        <v>251</v>
      </c>
      <c r="E53" s="90"/>
      <c r="F53" s="53" t="s">
        <v>252</v>
      </c>
      <c r="G53" s="57">
        <f t="array" ref="G53">IF(F53&lt;&gt;"",INDEX(tb_MainDatabase[Barcode],MATCH(F53,tb_MainDatabase[Link],0)),"")</f>
        <v>8857128012035</v>
      </c>
      <c r="H53" s="62" t="str">
        <f t="array" ref="H53">IF(F53&lt;&gt;"",INDEX(tb_MainDatabase[Grand],MATCH(F53,tb_MainDatabase[Link],0)),"")</f>
        <v>EDP</v>
      </c>
      <c r="I53" s="62" t="str">
        <f t="array" ref="I53">IF(F53&lt;&gt;"",INDEX(tb_MainDatabase[Size],MATCH(F53,tb_MainDatabase[Link],0)),"")</f>
        <v>10 ml.</v>
      </c>
      <c r="J53" s="65">
        <v>1.0</v>
      </c>
      <c r="K53" s="57">
        <f t="array" ref="K53">IF(F53&lt;&gt;"",INDEX(tb_MainDatabase[ราคา],MATCH(F53,tb_MainDatabase[Link],0)),"")*J53</f>
        <v>450</v>
      </c>
      <c r="L53" s="65">
        <v>100.0</v>
      </c>
      <c r="M53" s="57">
        <f t="shared" si="2"/>
        <v>350</v>
      </c>
      <c r="N53" s="75">
        <f t="shared" si="3"/>
        <v>350</v>
      </c>
      <c r="O53" s="77" t="s">
        <v>60</v>
      </c>
      <c r="P53" s="78">
        <v>46215.0</v>
      </c>
      <c r="Q53" s="80">
        <v>0.7506944444444444</v>
      </c>
      <c r="R53" s="84" t="str">
        <f t="shared" si="4"/>
        <v>EVSCS20260712008</v>
      </c>
      <c r="S53" s="84"/>
      <c r="T53" s="48" t="s">
        <v>61</v>
      </c>
    </row>
    <row r="54" ht="22.5" hidden="1" customHeight="1">
      <c r="A54" s="115" t="s">
        <v>34</v>
      </c>
      <c r="B54" s="44">
        <v>46215.0</v>
      </c>
      <c r="C54" s="46" t="s">
        <v>232</v>
      </c>
      <c r="D54" s="48" t="s">
        <v>257</v>
      </c>
      <c r="E54" s="90"/>
      <c r="F54" s="53" t="s">
        <v>64</v>
      </c>
      <c r="G54" s="57">
        <f t="array" ref="G54">IF(F54&lt;&gt;"",INDEX(tb_MainDatabase[Barcode],MATCH(F54,tb_MainDatabase[Link],0)),"")</f>
        <v>8857128011836</v>
      </c>
      <c r="H54" s="62" t="str">
        <f t="array" ref="H54">IF(F54&lt;&gt;"",INDEX(tb_MainDatabase[Grand],MATCH(F54,tb_MainDatabase[Link],0)),"")</f>
        <v>EDP</v>
      </c>
      <c r="I54" s="62" t="str">
        <f t="array" ref="I54">IF(F54&lt;&gt;"",INDEX(tb_MainDatabase[Size],MATCH(F54,tb_MainDatabase[Link],0)),"")</f>
        <v>30 ml.</v>
      </c>
      <c r="J54" s="65">
        <v>1.0</v>
      </c>
      <c r="K54" s="57">
        <f t="array" ref="K54">IF(F54&lt;&gt;"",INDEX(tb_MainDatabase[ราคา],MATCH(F54,tb_MainDatabase[Link],0)),"")*J54</f>
        <v>1290</v>
      </c>
      <c r="L54" s="65">
        <v>300.0</v>
      </c>
      <c r="M54" s="57">
        <f t="shared" si="2"/>
        <v>990</v>
      </c>
      <c r="N54" s="75">
        <f t="shared" si="3"/>
        <v>990</v>
      </c>
      <c r="O54" s="77" t="s">
        <v>60</v>
      </c>
      <c r="P54" s="78">
        <v>46215.0</v>
      </c>
      <c r="Q54" s="80">
        <v>0.7548611111111111</v>
      </c>
      <c r="R54" s="84" t="str">
        <f t="shared" si="4"/>
        <v>EVSCS20260712009</v>
      </c>
      <c r="S54" s="84"/>
      <c r="T54" s="48" t="s">
        <v>61</v>
      </c>
    </row>
    <row r="55" ht="22.5" hidden="1" customHeight="1">
      <c r="A55" s="115" t="s">
        <v>34</v>
      </c>
      <c r="B55" s="44">
        <v>46215.0</v>
      </c>
      <c r="C55" s="46" t="s">
        <v>232</v>
      </c>
      <c r="D55" s="48" t="s">
        <v>265</v>
      </c>
      <c r="E55" s="90"/>
      <c r="F55" s="53" t="s">
        <v>266</v>
      </c>
      <c r="G55" s="108">
        <f t="array" ref="G55">IF(F55&lt;&gt;"",INDEX(tb_MainDatabase[Barcode],MATCH(F55,tb_MainDatabase[Link],0)),"")</f>
        <v>8857128012169</v>
      </c>
      <c r="H55" s="62" t="str">
        <f t="array" ref="H55">IF(F55&lt;&gt;"",INDEX(tb_MainDatabase[Grand],MATCH(F55,tb_MainDatabase[Link],0)),"")</f>
        <v>EDP</v>
      </c>
      <c r="I55" s="62" t="str">
        <f t="array" ref="I55">IF(F55&lt;&gt;"",INDEX(tb_MainDatabase[Size],MATCH(F55,tb_MainDatabase[Link],0)),"")</f>
        <v>30 ml.</v>
      </c>
      <c r="J55" s="65">
        <v>1.0</v>
      </c>
      <c r="K55" s="57">
        <f t="array" ref="K55">IF(F55&lt;&gt;"",INDEX(tb_MainDatabase[ราคา],MATCH(F55,tb_MainDatabase[Link],0)),"")*J55</f>
        <v>1290</v>
      </c>
      <c r="L55" s="65">
        <v>300.0</v>
      </c>
      <c r="M55" s="57">
        <f t="shared" si="2"/>
        <v>990</v>
      </c>
      <c r="N55" s="75">
        <f t="shared" si="3"/>
        <v>990</v>
      </c>
      <c r="O55" s="77" t="s">
        <v>60</v>
      </c>
      <c r="P55" s="78">
        <v>46215.0</v>
      </c>
      <c r="Q55" s="80">
        <v>0.7701388888888889</v>
      </c>
      <c r="R55" s="84" t="str">
        <f t="shared" si="4"/>
        <v>EVSCS20260712010</v>
      </c>
      <c r="S55" s="84"/>
      <c r="T55" s="48" t="s">
        <v>61</v>
      </c>
    </row>
    <row r="56" ht="22.5" hidden="1" customHeight="1">
      <c r="A56" s="115" t="s">
        <v>34</v>
      </c>
      <c r="B56" s="44">
        <v>46215.0</v>
      </c>
      <c r="C56" s="46" t="s">
        <v>232</v>
      </c>
      <c r="D56" s="48" t="s">
        <v>270</v>
      </c>
      <c r="E56" s="90"/>
      <c r="F56" s="53" t="s">
        <v>255</v>
      </c>
      <c r="G56" s="57">
        <f t="array" ref="G56">IF(F56&lt;&gt;"",INDEX(tb_MainDatabase[Barcode],MATCH(F56,tb_MainDatabase[Link],0)),"")</f>
        <v>8857128012047</v>
      </c>
      <c r="H56" s="62" t="str">
        <f t="array" ref="H56">IF(F56&lt;&gt;"",INDEX(tb_MainDatabase[Grand],MATCH(F56,tb_MainDatabase[Link],0)),"")</f>
        <v>EDP</v>
      </c>
      <c r="I56" s="62" t="str">
        <f t="array" ref="I56">IF(F56&lt;&gt;"",INDEX(tb_MainDatabase[Size],MATCH(F56,tb_MainDatabase[Link],0)),"")</f>
        <v>10 ml.</v>
      </c>
      <c r="J56" s="65">
        <v>1.0</v>
      </c>
      <c r="K56" s="57">
        <f t="array" ref="K56">IF(F56&lt;&gt;"",INDEX(tb_MainDatabase[ราคา],MATCH(F56,tb_MainDatabase[Link],0)),"")*J56</f>
        <v>450</v>
      </c>
      <c r="L56" s="65">
        <v>100.0</v>
      </c>
      <c r="M56" s="57">
        <f t="shared" si="2"/>
        <v>350</v>
      </c>
      <c r="N56" s="75">
        <f t="shared" si="3"/>
        <v>2390</v>
      </c>
      <c r="O56" s="77" t="s">
        <v>60</v>
      </c>
      <c r="P56" s="78">
        <v>46216.0</v>
      </c>
      <c r="Q56" s="80">
        <v>0.4930555555555556</v>
      </c>
      <c r="R56" s="84" t="str">
        <f t="shared" si="4"/>
        <v>EVSCS20260712011</v>
      </c>
      <c r="S56" s="84"/>
      <c r="T56" s="48" t="s">
        <v>67</v>
      </c>
    </row>
    <row r="57" ht="22.5" hidden="1" customHeight="1">
      <c r="A57" s="115" t="s">
        <v>34</v>
      </c>
      <c r="B57" s="44">
        <v>46215.0</v>
      </c>
      <c r="C57" s="46" t="s">
        <v>232</v>
      </c>
      <c r="D57" s="48" t="s">
        <v>270</v>
      </c>
      <c r="E57" s="90"/>
      <c r="F57" s="53" t="s">
        <v>124</v>
      </c>
      <c r="G57" s="108">
        <f t="array" ref="G57">IF(F57&lt;&gt;"",INDEX(tb_MainDatabase[Barcode],MATCH(F57,tb_MainDatabase[Link],0)),"")</f>
        <v>8857128012166</v>
      </c>
      <c r="H57" s="62" t="str">
        <f t="array" ref="H57">IF(F57&lt;&gt;"",INDEX(tb_MainDatabase[Grand],MATCH(F57,tb_MainDatabase[Link],0)),"")</f>
        <v>EDP</v>
      </c>
      <c r="I57" s="62" t="str">
        <f t="array" ref="I57">IF(F57&lt;&gt;"",INDEX(tb_MainDatabase[Size],MATCH(F57,tb_MainDatabase[Link],0)),"")</f>
        <v>10 ml.</v>
      </c>
      <c r="J57" s="65">
        <v>1.0</v>
      </c>
      <c r="K57" s="57">
        <f t="array" ref="K57">IF(F57&lt;&gt;"",INDEX(tb_MainDatabase[ราคา],MATCH(F57,tb_MainDatabase[Link],0)),"")*J57</f>
        <v>450</v>
      </c>
      <c r="L57" s="65">
        <v>100.0</v>
      </c>
      <c r="M57" s="57">
        <f t="shared" si="2"/>
        <v>350</v>
      </c>
      <c r="N57" s="75">
        <f t="shared" si="3"/>
        <v>0</v>
      </c>
      <c r="O57" s="77"/>
      <c r="P57" s="78"/>
      <c r="Q57" s="80"/>
      <c r="R57" s="84">
        <f t="shared" si="4"/>
        <v>0</v>
      </c>
      <c r="S57" s="84"/>
      <c r="T57" s="48" t="s">
        <v>61</v>
      </c>
    </row>
    <row r="58" ht="22.5" hidden="1" customHeight="1">
      <c r="A58" s="115" t="s">
        <v>34</v>
      </c>
      <c r="B58" s="44">
        <v>46215.0</v>
      </c>
      <c r="C58" s="46" t="s">
        <v>232</v>
      </c>
      <c r="D58" s="48" t="s">
        <v>270</v>
      </c>
      <c r="E58" s="90"/>
      <c r="F58" s="53" t="s">
        <v>77</v>
      </c>
      <c r="G58" s="57">
        <f t="array" ref="G58">IF(F58&lt;&gt;"",INDEX(tb_MainDatabase[Barcode],MATCH(F58,tb_MainDatabase[Link],0)),"")</f>
        <v>8857128012030</v>
      </c>
      <c r="H58" s="62" t="str">
        <f t="array" ref="H58">IF(F58&lt;&gt;"",INDEX(tb_MainDatabase[Grand],MATCH(F58,tb_MainDatabase[Link],0)),"")</f>
        <v>EDP</v>
      </c>
      <c r="I58" s="62" t="str">
        <f t="array" ref="I58">IF(F58&lt;&gt;"",INDEX(tb_MainDatabase[Size],MATCH(F58,tb_MainDatabase[Link],0)),"")</f>
        <v>10 ml.</v>
      </c>
      <c r="J58" s="65">
        <v>1.0</v>
      </c>
      <c r="K58" s="57">
        <f t="array" ref="K58">IF(F58&lt;&gt;"",INDEX(tb_MainDatabase[ราคา],MATCH(F58,tb_MainDatabase[Link],0)),"")*J58</f>
        <v>450</v>
      </c>
      <c r="L58" s="65">
        <v>100.0</v>
      </c>
      <c r="M58" s="57">
        <f t="shared" si="2"/>
        <v>350</v>
      </c>
      <c r="N58" s="75">
        <f t="shared" si="3"/>
        <v>0</v>
      </c>
      <c r="O58" s="77"/>
      <c r="P58" s="78"/>
      <c r="Q58" s="80"/>
      <c r="R58" s="84">
        <f t="shared" si="4"/>
        <v>0</v>
      </c>
      <c r="S58" s="84"/>
      <c r="T58" s="48" t="s">
        <v>61</v>
      </c>
    </row>
    <row r="59" ht="22.5" hidden="1" customHeight="1">
      <c r="A59" s="115" t="s">
        <v>34</v>
      </c>
      <c r="B59" s="44">
        <v>46215.0</v>
      </c>
      <c r="C59" s="46" t="s">
        <v>232</v>
      </c>
      <c r="D59" s="48" t="s">
        <v>270</v>
      </c>
      <c r="E59" s="90"/>
      <c r="F59" s="53" t="s">
        <v>86</v>
      </c>
      <c r="G59" s="57">
        <f t="array" ref="G59">IF(F59&lt;&gt;"",INDEX(tb_MainDatabase[Barcode],MATCH(F59,tb_MainDatabase[Link],0)),"")</f>
        <v>8857128012041</v>
      </c>
      <c r="H59" s="62" t="str">
        <f t="array" ref="H59">IF(F59&lt;&gt;"",INDEX(tb_MainDatabase[Grand],MATCH(F59,tb_MainDatabase[Link],0)),"")</f>
        <v>EDP</v>
      </c>
      <c r="I59" s="62" t="str">
        <f t="array" ref="I59">IF(F59&lt;&gt;"",INDEX(tb_MainDatabase[Size],MATCH(F59,tb_MainDatabase[Link],0)),"")</f>
        <v>10 ml.</v>
      </c>
      <c r="J59" s="65">
        <v>1.0</v>
      </c>
      <c r="K59" s="57">
        <f t="array" ref="K59">IF(F59&lt;&gt;"",INDEX(tb_MainDatabase[ราคา],MATCH(F59,tb_MainDatabase[Link],0)),"")*J59</f>
        <v>450</v>
      </c>
      <c r="L59" s="65">
        <v>100.0</v>
      </c>
      <c r="M59" s="57">
        <f t="shared" si="2"/>
        <v>350</v>
      </c>
      <c r="N59" s="75">
        <f t="shared" si="3"/>
        <v>0</v>
      </c>
      <c r="O59" s="106"/>
      <c r="P59" s="107"/>
      <c r="Q59" s="80"/>
      <c r="R59" s="84">
        <f t="shared" si="4"/>
        <v>0</v>
      </c>
      <c r="S59" s="84"/>
      <c r="T59" s="48" t="s">
        <v>61</v>
      </c>
    </row>
    <row r="60" ht="22.5" hidden="1" customHeight="1">
      <c r="A60" s="115" t="s">
        <v>34</v>
      </c>
      <c r="B60" s="44">
        <v>46215.0</v>
      </c>
      <c r="C60" s="46" t="s">
        <v>232</v>
      </c>
      <c r="D60" s="48" t="s">
        <v>270</v>
      </c>
      <c r="E60" s="90"/>
      <c r="F60" s="53" t="s">
        <v>282</v>
      </c>
      <c r="G60" s="108">
        <f t="array" ref="G60">IF(F60&lt;&gt;"",INDEX(tb_MainDatabase[Barcode],MATCH(F60,tb_MainDatabase[Link],0)),"")</f>
        <v>8857128012165</v>
      </c>
      <c r="H60" s="62" t="str">
        <f t="array" ref="H60">IF(F60&lt;&gt;"",INDEX(tb_MainDatabase[Grand],MATCH(F60,tb_MainDatabase[Link],0)),"")</f>
        <v>EDP</v>
      </c>
      <c r="I60" s="62" t="str">
        <f t="array" ref="I60">IF(F60&lt;&gt;"",INDEX(tb_MainDatabase[Size],MATCH(F60,tb_MainDatabase[Link],0)),"")</f>
        <v>30 ml.</v>
      </c>
      <c r="J60" s="65">
        <v>1.0</v>
      </c>
      <c r="K60" s="57">
        <f t="array" ref="K60">IF(F60&lt;&gt;"",INDEX(tb_MainDatabase[ราคา],MATCH(F60,tb_MainDatabase[Link],0)),"")*J60</f>
        <v>1290</v>
      </c>
      <c r="L60" s="65">
        <v>300.0</v>
      </c>
      <c r="M60" s="57">
        <f t="shared" si="2"/>
        <v>990</v>
      </c>
      <c r="N60" s="75">
        <f t="shared" si="3"/>
        <v>0</v>
      </c>
      <c r="O60" s="106"/>
      <c r="P60" s="107"/>
      <c r="Q60" s="80"/>
      <c r="R60" s="84">
        <f t="shared" si="4"/>
        <v>0</v>
      </c>
      <c r="S60" s="84"/>
      <c r="T60" s="48" t="s">
        <v>67</v>
      </c>
    </row>
    <row r="61" ht="22.5" hidden="1" customHeight="1">
      <c r="A61" s="115" t="s">
        <v>34</v>
      </c>
      <c r="B61" s="44">
        <v>46219.0</v>
      </c>
      <c r="C61" s="46" t="s">
        <v>39</v>
      </c>
      <c r="D61" s="48" t="s">
        <v>287</v>
      </c>
      <c r="E61" s="90"/>
      <c r="F61" s="53" t="s">
        <v>96</v>
      </c>
      <c r="G61" s="57">
        <f t="array" ref="G61">IF(F61&lt;&gt;"",INDEX(tb_MainDatabase[Barcode],MATCH(F61,tb_MainDatabase[Link],0)),"")</f>
        <v>8857128012019</v>
      </c>
      <c r="H61" s="62" t="str">
        <f t="array" ref="H61">IF(F61&lt;&gt;"",INDEX(tb_MainDatabase[Grand],MATCH(F61,tb_MainDatabase[Link],0)),"")</f>
        <v>EDP</v>
      </c>
      <c r="I61" s="62" t="str">
        <f t="array" ref="I61">IF(F61&lt;&gt;"",INDEX(tb_MainDatabase[Size],MATCH(F61,tb_MainDatabase[Link],0)),"")</f>
        <v>50 ml.</v>
      </c>
      <c r="J61" s="65">
        <v>1.0</v>
      </c>
      <c r="K61" s="57">
        <f t="array" ref="K61">IF(F61&lt;&gt;"",INDEX(tb_MainDatabase[ราคา],MATCH(F61,tb_MainDatabase[Link],0)),"")*J61</f>
        <v>1890</v>
      </c>
      <c r="L61" s="65">
        <v>400.0</v>
      </c>
      <c r="M61" s="57">
        <f t="shared" si="2"/>
        <v>1490</v>
      </c>
      <c r="N61" s="75">
        <f t="shared" si="3"/>
        <v>1490</v>
      </c>
      <c r="O61" s="77" t="s">
        <v>60</v>
      </c>
      <c r="P61" s="78">
        <v>46219.0</v>
      </c>
      <c r="Q61" s="80">
        <v>0.4875</v>
      </c>
      <c r="R61" s="84" t="str">
        <f t="shared" si="4"/>
        <v>EVSCS20260716001</v>
      </c>
      <c r="S61" s="84"/>
      <c r="T61" s="84"/>
    </row>
    <row r="62" ht="22.5" hidden="1" customHeight="1">
      <c r="A62" s="115" t="s">
        <v>34</v>
      </c>
      <c r="B62" s="44">
        <v>46219.0</v>
      </c>
      <c r="C62" s="46" t="s">
        <v>39</v>
      </c>
      <c r="D62" s="48" t="s">
        <v>290</v>
      </c>
      <c r="E62" s="90"/>
      <c r="F62" s="53" t="s">
        <v>291</v>
      </c>
      <c r="G62" s="57">
        <f t="array" ref="G62">IF(F62&lt;&gt;"",INDEX(tb_MainDatabase[Barcode],MATCH(F62,tb_MainDatabase[Link],0)),"")</f>
        <v>8857128011669</v>
      </c>
      <c r="H62" s="62" t="str">
        <f t="array" ref="H62">IF(F62&lt;&gt;"",INDEX(tb_MainDatabase[Grand],MATCH(F62,tb_MainDatabase[Link],0)),"")</f>
        <v>EDP+</v>
      </c>
      <c r="I62" s="62" t="str">
        <f t="array" ref="I62">IF(F62&lt;&gt;"",INDEX(tb_MainDatabase[Size],MATCH(F62,tb_MainDatabase[Link],0)),"")</f>
        <v>50 ml.</v>
      </c>
      <c r="J62" s="65">
        <v>1.0</v>
      </c>
      <c r="K62" s="57">
        <f t="array" ref="K62">IF(F62&lt;&gt;"",INDEX(tb_MainDatabase[ราคา],MATCH(F62,tb_MainDatabase[Link],0)),"")*J62</f>
        <v>2890</v>
      </c>
      <c r="L62" s="65">
        <v>400.0</v>
      </c>
      <c r="M62" s="57">
        <f t="shared" si="2"/>
        <v>2490</v>
      </c>
      <c r="N62" s="75">
        <f t="shared" si="3"/>
        <v>6570</v>
      </c>
      <c r="O62" s="77" t="s">
        <v>60</v>
      </c>
      <c r="P62" s="78">
        <v>46219.0</v>
      </c>
      <c r="Q62" s="80">
        <v>0.6173611111111111</v>
      </c>
      <c r="R62" s="84" t="str">
        <f t="shared" si="4"/>
        <v>EVSCS20260716002</v>
      </c>
      <c r="S62" s="84"/>
      <c r="T62" s="84"/>
    </row>
    <row r="63" ht="22.5" hidden="1" customHeight="1">
      <c r="A63" s="115" t="s">
        <v>34</v>
      </c>
      <c r="B63" s="44">
        <v>46219.0</v>
      </c>
      <c r="C63" s="46" t="s">
        <v>39</v>
      </c>
      <c r="D63" s="48" t="s">
        <v>290</v>
      </c>
      <c r="E63" s="90"/>
      <c r="F63" s="53" t="s">
        <v>172</v>
      </c>
      <c r="G63" s="57">
        <f t="array" ref="G63">IF(F63&lt;&gt;"",INDEX(tb_MainDatabase[Barcode],MATCH(F63,tb_MainDatabase[Link],0)),"")</f>
        <v>8857128012005</v>
      </c>
      <c r="H63" s="62" t="str">
        <f t="array" ref="H63">IF(F63&lt;&gt;"",INDEX(tb_MainDatabase[Grand],MATCH(F63,tb_MainDatabase[Link],0)),"")</f>
        <v>EDP+</v>
      </c>
      <c r="I63" s="62" t="str">
        <f t="array" ref="I63">IF(F63&lt;&gt;"",INDEX(tb_MainDatabase[Size],MATCH(F63,tb_MainDatabase[Link],0)),"")</f>
        <v>30 ml.</v>
      </c>
      <c r="J63" s="65">
        <v>1.0</v>
      </c>
      <c r="K63" s="57">
        <f t="array" ref="K63">IF(F63&lt;&gt;"",INDEX(tb_MainDatabase[ราคา],MATCH(F63,tb_MainDatabase[Link],0)),"")*J63</f>
        <v>1890</v>
      </c>
      <c r="L63" s="65">
        <v>300.0</v>
      </c>
      <c r="M63" s="57">
        <f t="shared" si="2"/>
        <v>1590</v>
      </c>
      <c r="N63" s="75">
        <f t="shared" si="3"/>
        <v>0</v>
      </c>
      <c r="O63" s="106"/>
      <c r="P63" s="107"/>
      <c r="Q63" s="80"/>
      <c r="R63" s="84">
        <f t="shared" si="4"/>
        <v>0</v>
      </c>
      <c r="S63" s="84"/>
      <c r="T63" s="84"/>
    </row>
    <row r="64" ht="22.5" hidden="1" customHeight="1">
      <c r="A64" s="115" t="s">
        <v>34</v>
      </c>
      <c r="B64" s="44">
        <v>46219.0</v>
      </c>
      <c r="C64" s="46" t="s">
        <v>39</v>
      </c>
      <c r="D64" s="48" t="s">
        <v>290</v>
      </c>
      <c r="E64" s="90"/>
      <c r="F64" s="53" t="s">
        <v>298</v>
      </c>
      <c r="G64" s="57">
        <f t="array" ref="G64">IF(F64&lt;&gt;"",INDEX(tb_MainDatabase[Barcode],MATCH(F64,tb_MainDatabase[Link],0)),"")</f>
        <v>8857128011683</v>
      </c>
      <c r="H64" s="62" t="str">
        <f t="array" ref="H64">IF(F64&lt;&gt;"",INDEX(tb_MainDatabase[Grand],MATCH(F64,tb_MainDatabase[Link],0)),"")</f>
        <v>EDP+</v>
      </c>
      <c r="I64" s="62" t="str">
        <f t="array" ref="I64">IF(F64&lt;&gt;"",INDEX(tb_MainDatabase[Size],MATCH(F64,tb_MainDatabase[Link],0)),"")</f>
        <v>50 ml.</v>
      </c>
      <c r="J64" s="65">
        <v>1.0</v>
      </c>
      <c r="K64" s="57">
        <f t="array" ref="K64">IF(F64&lt;&gt;"",INDEX(tb_MainDatabase[ราคา],MATCH(F64,tb_MainDatabase[Link],0)),"")*J64</f>
        <v>2890</v>
      </c>
      <c r="L64" s="65">
        <v>400.0</v>
      </c>
      <c r="M64" s="57">
        <f t="shared" si="2"/>
        <v>2490</v>
      </c>
      <c r="N64" s="75">
        <f t="shared" si="3"/>
        <v>0</v>
      </c>
      <c r="O64" s="106"/>
      <c r="P64" s="107"/>
      <c r="Q64" s="80"/>
      <c r="R64" s="84">
        <f t="shared" si="4"/>
        <v>0</v>
      </c>
      <c r="S64" s="84"/>
      <c r="T64" s="84"/>
    </row>
    <row r="65" ht="22.5" hidden="1" customHeight="1">
      <c r="A65" s="115" t="s">
        <v>34</v>
      </c>
      <c r="B65" s="44">
        <v>46219.0</v>
      </c>
      <c r="C65" s="46" t="s">
        <v>39</v>
      </c>
      <c r="D65" s="48" t="s">
        <v>290</v>
      </c>
      <c r="E65" s="90"/>
      <c r="F65" s="53" t="s">
        <v>129</v>
      </c>
      <c r="G65" s="57">
        <f t="array" ref="G65">IF(F65&lt;&gt;"",INDEX(tb_MainDatabase[Barcode],MATCH(F65,tb_MainDatabase[Link],0)),"")</f>
        <v>8857128012034</v>
      </c>
      <c r="H65" s="62" t="str">
        <f t="array" ref="H65">IF(F65&lt;&gt;"",INDEX(tb_MainDatabase[Grand],MATCH(F65,tb_MainDatabase[Link],0)),"")</f>
        <v>EDP</v>
      </c>
      <c r="I65" s="62" t="str">
        <f t="array" ref="I65">IF(F65&lt;&gt;"",INDEX(tb_MainDatabase[Size],MATCH(F65,tb_MainDatabase[Link],0)),"")</f>
        <v>10 ml.</v>
      </c>
      <c r="J65" s="65">
        <v>1.0</v>
      </c>
      <c r="K65" s="57">
        <f t="array" ref="K65">IF(F65&lt;&gt;"",INDEX(tb_MainDatabase[ราคา],MATCH(F65,tb_MainDatabase[Link],0)),"")*J65</f>
        <v>450</v>
      </c>
      <c r="L65" s="65">
        <v>450.0</v>
      </c>
      <c r="M65" s="57">
        <f t="shared" si="2"/>
        <v>0</v>
      </c>
      <c r="N65" s="75">
        <f t="shared" si="3"/>
        <v>0</v>
      </c>
      <c r="O65" s="106"/>
      <c r="P65" s="107"/>
      <c r="Q65" s="80"/>
      <c r="R65" s="84">
        <f t="shared" si="4"/>
        <v>0</v>
      </c>
      <c r="S65" s="84"/>
      <c r="T65" s="84"/>
    </row>
    <row r="66" ht="22.5" hidden="1" customHeight="1">
      <c r="A66" s="115" t="s">
        <v>34</v>
      </c>
      <c r="B66" s="44">
        <v>46219.0</v>
      </c>
      <c r="C66" s="46" t="s">
        <v>39</v>
      </c>
      <c r="D66" s="48" t="s">
        <v>301</v>
      </c>
      <c r="E66" s="90"/>
      <c r="F66" s="53" t="s">
        <v>195</v>
      </c>
      <c r="G66" s="57">
        <f t="array" ref="G66">IF(F66&lt;&gt;"",INDEX(tb_MainDatabase[Barcode],MATCH(F66,tb_MainDatabase[Link],0)),"")</f>
        <v>8857128011300</v>
      </c>
      <c r="H66" s="62" t="str">
        <f t="array" ref="H66">IF(F66&lt;&gt;"",INDEX(tb_MainDatabase[Grand],MATCH(F66,tb_MainDatabase[Link],0)),"")</f>
        <v>EDP</v>
      </c>
      <c r="I66" s="62" t="str">
        <f t="array" ref="I66">IF(F66&lt;&gt;"",INDEX(tb_MainDatabase[Size],MATCH(F66,tb_MainDatabase[Link],0)),"")</f>
        <v>50 ml.</v>
      </c>
      <c r="J66" s="65">
        <v>1.0</v>
      </c>
      <c r="K66" s="57">
        <f t="array" ref="K66">IF(F66&lt;&gt;"",INDEX(tb_MainDatabase[ราคา],MATCH(F66,tb_MainDatabase[Link],0)),"")*J66</f>
        <v>1890</v>
      </c>
      <c r="L66" s="65">
        <v>400.0</v>
      </c>
      <c r="M66" s="57">
        <f t="shared" si="2"/>
        <v>1490</v>
      </c>
      <c r="N66" s="75">
        <f t="shared" si="3"/>
        <v>1840</v>
      </c>
      <c r="O66" s="77" t="s">
        <v>60</v>
      </c>
      <c r="P66" s="78">
        <v>46219.0</v>
      </c>
      <c r="Q66" s="80">
        <v>0.6236111111111111</v>
      </c>
      <c r="R66" s="84" t="str">
        <f t="shared" si="4"/>
        <v>EVSCS20260716003</v>
      </c>
      <c r="S66" s="84"/>
      <c r="T66" s="84"/>
    </row>
    <row r="67" ht="22.5" hidden="1" customHeight="1">
      <c r="A67" s="115" t="s">
        <v>34</v>
      </c>
      <c r="B67" s="44">
        <v>46219.0</v>
      </c>
      <c r="C67" s="46" t="s">
        <v>39</v>
      </c>
      <c r="D67" s="48" t="s">
        <v>301</v>
      </c>
      <c r="E67" s="90"/>
      <c r="F67" s="53" t="s">
        <v>201</v>
      </c>
      <c r="G67" s="108">
        <f t="array" ref="G67">IF(F67&lt;&gt;"",INDEX(tb_MainDatabase[Barcode],MATCH(F67,tb_MainDatabase[Link],0)),"")</f>
        <v>8857128012157</v>
      </c>
      <c r="H67" s="62" t="str">
        <f t="array" ref="H67">IF(F67&lt;&gt;"",INDEX(tb_MainDatabase[Grand],MATCH(F67,tb_MainDatabase[Link],0)),"")</f>
        <v>EDP</v>
      </c>
      <c r="I67" s="62" t="str">
        <f t="array" ref="I67">IF(F67&lt;&gt;"",INDEX(tb_MainDatabase[Size],MATCH(F67,tb_MainDatabase[Link],0)),"")</f>
        <v>10 ml.</v>
      </c>
      <c r="J67" s="65">
        <v>1.0</v>
      </c>
      <c r="K67" s="57">
        <f t="array" ref="K67">IF(F67&lt;&gt;"",INDEX(tb_MainDatabase[ราคา],MATCH(F67,tb_MainDatabase[Link],0)),"")*J67</f>
        <v>450</v>
      </c>
      <c r="L67" s="65">
        <v>100.0</v>
      </c>
      <c r="M67" s="57">
        <f t="shared" si="2"/>
        <v>350</v>
      </c>
      <c r="N67" s="75">
        <f t="shared" si="3"/>
        <v>0</v>
      </c>
      <c r="O67" s="106"/>
      <c r="P67" s="107"/>
      <c r="Q67" s="80"/>
      <c r="R67" s="84">
        <f t="shared" si="4"/>
        <v>0</v>
      </c>
      <c r="S67" s="84"/>
      <c r="T67" s="84"/>
    </row>
    <row r="68" ht="22.5" hidden="1" customHeight="1">
      <c r="A68" s="115" t="s">
        <v>34</v>
      </c>
      <c r="B68" s="44">
        <v>46219.0</v>
      </c>
      <c r="C68" s="46" t="s">
        <v>39</v>
      </c>
      <c r="D68" s="48" t="s">
        <v>304</v>
      </c>
      <c r="E68" s="90"/>
      <c r="F68" s="53" t="s">
        <v>45</v>
      </c>
      <c r="G68" s="57">
        <f t="array" ref="G68">IF(F68&lt;&gt;"",INDEX(tb_MainDatabase[Barcode],MATCH(F68,tb_MainDatabase[Link],0)),"")</f>
        <v>8857128011850</v>
      </c>
      <c r="H68" s="62" t="str">
        <f t="array" ref="H68">IF(F68&lt;&gt;"",INDEX(tb_MainDatabase[Grand],MATCH(F68,tb_MainDatabase[Link],0)),"")</f>
        <v>EDP</v>
      </c>
      <c r="I68" s="62" t="str">
        <f t="array" ref="I68">IF(F68&lt;&gt;"",INDEX(tb_MainDatabase[Size],MATCH(F68,tb_MainDatabase[Link],0)),"")</f>
        <v>30 ml.</v>
      </c>
      <c r="J68" s="65">
        <v>1.0</v>
      </c>
      <c r="K68" s="57">
        <f t="array" ref="K68">IF(F68&lt;&gt;"",INDEX(tb_MainDatabase[ราคา],MATCH(F68,tb_MainDatabase[Link],0)),"")*J68</f>
        <v>1290</v>
      </c>
      <c r="L68" s="65">
        <v>300.0</v>
      </c>
      <c r="M68" s="57">
        <f t="shared" si="2"/>
        <v>990</v>
      </c>
      <c r="N68" s="75">
        <f t="shared" si="3"/>
        <v>990</v>
      </c>
      <c r="O68" s="77" t="s">
        <v>58</v>
      </c>
      <c r="P68" s="78">
        <v>46219.0</v>
      </c>
      <c r="Q68" s="80">
        <v>0.7020833333333333</v>
      </c>
      <c r="R68" s="84" t="str">
        <f t="shared" si="4"/>
        <v>EVSCS20260716004</v>
      </c>
      <c r="S68" s="84"/>
      <c r="T68" s="84"/>
    </row>
    <row r="69" ht="22.5" hidden="1" customHeight="1">
      <c r="A69" s="115" t="s">
        <v>34</v>
      </c>
      <c r="B69" s="44">
        <v>46219.0</v>
      </c>
      <c r="C69" s="46" t="s">
        <v>39</v>
      </c>
      <c r="D69" s="48" t="s">
        <v>308</v>
      </c>
      <c r="E69" s="90"/>
      <c r="F69" s="53" t="s">
        <v>309</v>
      </c>
      <c r="G69" s="57">
        <f t="array" ref="G69">IF(F69&lt;&gt;"",INDEX(tb_MainDatabase[Barcode],MATCH(F69,tb_MainDatabase[Link],0)),"")</f>
        <v>8857128012007</v>
      </c>
      <c r="H69" s="62" t="str">
        <f t="array" ref="H69">IF(F69&lt;&gt;"",INDEX(tb_MainDatabase[Grand],MATCH(F69,tb_MainDatabase[Link],0)),"")</f>
        <v>EDP+</v>
      </c>
      <c r="I69" s="62" t="str">
        <f t="array" ref="I69">IF(F69&lt;&gt;"",INDEX(tb_MainDatabase[Size],MATCH(F69,tb_MainDatabase[Link],0)),"")</f>
        <v>30 ml.</v>
      </c>
      <c r="J69" s="65">
        <v>1.0</v>
      </c>
      <c r="K69" s="57">
        <f t="array" ref="K69">IF(F69&lt;&gt;"",INDEX(tb_MainDatabase[ราคา],MATCH(F69,tb_MainDatabase[Link],0)),"")*J69</f>
        <v>1890</v>
      </c>
      <c r="L69" s="65">
        <v>300.0</v>
      </c>
      <c r="M69" s="57">
        <f t="shared" si="2"/>
        <v>1590</v>
      </c>
      <c r="N69" s="75">
        <f t="shared" si="3"/>
        <v>1590</v>
      </c>
      <c r="O69" s="77" t="s">
        <v>60</v>
      </c>
      <c r="P69" s="78">
        <v>46219.0</v>
      </c>
      <c r="Q69" s="80">
        <v>0.7694444444444445</v>
      </c>
      <c r="R69" s="84" t="str">
        <f t="shared" si="4"/>
        <v>EVSCS20260716005</v>
      </c>
      <c r="S69" s="84"/>
      <c r="T69" s="84"/>
    </row>
    <row r="70" ht="22.5" hidden="1" customHeight="1">
      <c r="A70" s="115" t="s">
        <v>34</v>
      </c>
      <c r="B70" s="44">
        <v>46220.0</v>
      </c>
      <c r="C70" s="46" t="s">
        <v>232</v>
      </c>
      <c r="D70" s="48" t="s">
        <v>311</v>
      </c>
      <c r="E70" s="90"/>
      <c r="F70" s="53" t="s">
        <v>312</v>
      </c>
      <c r="G70" s="57">
        <f t="array" ref="G70">IF(F70&lt;&gt;"",INDEX(tb_MainDatabase[Barcode],MATCH(F70,tb_MainDatabase[Link],0)),"")</f>
        <v>8857128012116</v>
      </c>
      <c r="H70" s="62" t="str">
        <f t="array" ref="H70">IF(F70&lt;&gt;"",INDEX(tb_MainDatabase[Grand],MATCH(F70,tb_MainDatabase[Link],0)),"")</f>
        <v>PARFUM</v>
      </c>
      <c r="I70" s="62" t="str">
        <f t="array" ref="I70">IF(F70&lt;&gt;"",INDEX(tb_MainDatabase[Size],MATCH(F70,tb_MainDatabase[Link],0)),"")</f>
        <v>10 ml.</v>
      </c>
      <c r="J70" s="65">
        <v>1.0</v>
      </c>
      <c r="K70" s="57">
        <f t="array" ref="K70">IF(F70&lt;&gt;"",INDEX(tb_MainDatabase[ราคา],MATCH(F70,tb_MainDatabase[Link],0)),"")*J70</f>
        <v>850</v>
      </c>
      <c r="L70" s="65">
        <v>100.0</v>
      </c>
      <c r="M70" s="57">
        <f t="shared" si="2"/>
        <v>750</v>
      </c>
      <c r="N70" s="75">
        <f t="shared" si="3"/>
        <v>750</v>
      </c>
      <c r="O70" s="77" t="s">
        <v>60</v>
      </c>
      <c r="P70" s="78">
        <v>46220.0</v>
      </c>
      <c r="Q70" s="80">
        <v>0.7638888888888888</v>
      </c>
      <c r="R70" s="84" t="str">
        <f t="shared" si="4"/>
        <v>EVSCS20260717001</v>
      </c>
      <c r="S70" s="84"/>
      <c r="T70" s="84"/>
    </row>
    <row r="71" ht="22.5" hidden="1" customHeight="1">
      <c r="A71" s="115" t="s">
        <v>34</v>
      </c>
      <c r="B71" s="44">
        <v>46220.0</v>
      </c>
      <c r="C71" s="46" t="s">
        <v>232</v>
      </c>
      <c r="D71" s="48" t="s">
        <v>315</v>
      </c>
      <c r="E71" s="90"/>
      <c r="F71" s="53" t="s">
        <v>69</v>
      </c>
      <c r="G71" s="57">
        <f t="array" ref="G71">IF(F71&lt;&gt;"",INDEX(tb_MainDatabase[Barcode],MATCH(F71,tb_MainDatabase[Link],0)),"")</f>
        <v>8857128012022</v>
      </c>
      <c r="H71" s="62" t="str">
        <f t="array" ref="H71">IF(F71&lt;&gt;"",INDEX(tb_MainDatabase[Grand],MATCH(F71,tb_MainDatabase[Link],0)),"")</f>
        <v>EDP</v>
      </c>
      <c r="I71" s="62" t="str">
        <f t="array" ref="I71">IF(F71&lt;&gt;"",INDEX(tb_MainDatabase[Size],MATCH(F71,tb_MainDatabase[Link],0)),"")</f>
        <v>30 ml.</v>
      </c>
      <c r="J71" s="65">
        <v>1.0</v>
      </c>
      <c r="K71" s="57">
        <f t="array" ref="K71">IF(F71&lt;&gt;"",INDEX(tb_MainDatabase[ราคา],MATCH(F71,tb_MainDatabase[Link],0)),"")*J71</f>
        <v>1290</v>
      </c>
      <c r="L71" s="65">
        <v>300.0</v>
      </c>
      <c r="M71" s="57">
        <f t="shared" si="2"/>
        <v>990</v>
      </c>
      <c r="N71" s="75">
        <f t="shared" si="3"/>
        <v>990</v>
      </c>
      <c r="O71" s="77" t="s">
        <v>60</v>
      </c>
      <c r="P71" s="78">
        <v>46220.0</v>
      </c>
      <c r="Q71" s="80">
        <v>0.7881944444444444</v>
      </c>
      <c r="R71" s="84" t="str">
        <f t="shared" si="4"/>
        <v>EVSCS20260717002</v>
      </c>
      <c r="S71" s="84"/>
      <c r="T71" s="84"/>
    </row>
    <row r="72" ht="22.5" hidden="1" customHeight="1">
      <c r="A72" s="115" t="s">
        <v>34</v>
      </c>
      <c r="B72" s="44">
        <v>46220.0</v>
      </c>
      <c r="C72" s="46" t="s">
        <v>232</v>
      </c>
      <c r="D72" s="48" t="s">
        <v>318</v>
      </c>
      <c r="E72" s="90"/>
      <c r="F72" s="53" t="s">
        <v>86</v>
      </c>
      <c r="G72" s="57">
        <f t="array" ref="G72">IF(F72&lt;&gt;"",INDEX(tb_MainDatabase[Barcode],MATCH(F72,tb_MainDatabase[Link],0)),"")</f>
        <v>8857128012041</v>
      </c>
      <c r="H72" s="62" t="str">
        <f t="array" ref="H72">IF(F72&lt;&gt;"",INDEX(tb_MainDatabase[Grand],MATCH(F72,tb_MainDatabase[Link],0)),"")</f>
        <v>EDP</v>
      </c>
      <c r="I72" s="62" t="str">
        <f t="array" ref="I72">IF(F72&lt;&gt;"",INDEX(tb_MainDatabase[Size],MATCH(F72,tb_MainDatabase[Link],0)),"")</f>
        <v>10 ml.</v>
      </c>
      <c r="J72" s="65">
        <v>1.0</v>
      </c>
      <c r="K72" s="57">
        <f t="array" ref="K72">IF(F72&lt;&gt;"",INDEX(tb_MainDatabase[ราคา],MATCH(F72,tb_MainDatabase[Link],0)),"")*J72</f>
        <v>450</v>
      </c>
      <c r="L72" s="65">
        <v>100.0</v>
      </c>
      <c r="M72" s="57">
        <f t="shared" si="2"/>
        <v>350</v>
      </c>
      <c r="N72" s="75">
        <f t="shared" si="3"/>
        <v>700</v>
      </c>
      <c r="O72" s="77" t="s">
        <v>60</v>
      </c>
      <c r="P72" s="78">
        <v>46220.0</v>
      </c>
      <c r="Q72" s="80">
        <v>0.8256944444444444</v>
      </c>
      <c r="R72" s="84" t="str">
        <f t="shared" si="4"/>
        <v>EVSCS20260717003</v>
      </c>
      <c r="S72" s="84"/>
      <c r="T72" s="84"/>
    </row>
    <row r="73" ht="22.5" hidden="1" customHeight="1">
      <c r="A73" s="115" t="s">
        <v>34</v>
      </c>
      <c r="B73" s="44">
        <v>46220.0</v>
      </c>
      <c r="C73" s="46" t="s">
        <v>232</v>
      </c>
      <c r="D73" s="48" t="s">
        <v>318</v>
      </c>
      <c r="E73" s="90"/>
      <c r="F73" s="53" t="s">
        <v>252</v>
      </c>
      <c r="G73" s="57">
        <f t="array" ref="G73">IF(F73&lt;&gt;"",INDEX(tb_MainDatabase[Barcode],MATCH(F73,tb_MainDatabase[Link],0)),"")</f>
        <v>8857128012035</v>
      </c>
      <c r="H73" s="62" t="str">
        <f t="array" ref="H73">IF(F73&lt;&gt;"",INDEX(tb_MainDatabase[Grand],MATCH(F73,tb_MainDatabase[Link],0)),"")</f>
        <v>EDP</v>
      </c>
      <c r="I73" s="62" t="str">
        <f t="array" ref="I73">IF(F73&lt;&gt;"",INDEX(tb_MainDatabase[Size],MATCH(F73,tb_MainDatabase[Link],0)),"")</f>
        <v>10 ml.</v>
      </c>
      <c r="J73" s="65">
        <v>1.0</v>
      </c>
      <c r="K73" s="57">
        <f t="array" ref="K73">IF(F73&lt;&gt;"",INDEX(tb_MainDatabase[ราคา],MATCH(F73,tb_MainDatabase[Link],0)),"")*J73</f>
        <v>450</v>
      </c>
      <c r="L73" s="65">
        <v>100.0</v>
      </c>
      <c r="M73" s="57">
        <f t="shared" si="2"/>
        <v>350</v>
      </c>
      <c r="N73" s="75">
        <f t="shared" si="3"/>
        <v>0</v>
      </c>
      <c r="O73" s="106"/>
      <c r="P73" s="107"/>
      <c r="Q73" s="80"/>
      <c r="R73" s="84">
        <f t="shared" si="4"/>
        <v>0</v>
      </c>
      <c r="S73" s="84"/>
      <c r="T73" s="84"/>
    </row>
    <row r="74" ht="22.5" hidden="1" customHeight="1">
      <c r="A74" s="115" t="s">
        <v>34</v>
      </c>
      <c r="B74" s="44">
        <v>46220.0</v>
      </c>
      <c r="C74" s="46" t="s">
        <v>232</v>
      </c>
      <c r="D74" s="48" t="s">
        <v>324</v>
      </c>
      <c r="E74" s="90"/>
      <c r="F74" s="53" t="s">
        <v>252</v>
      </c>
      <c r="G74" s="57">
        <f t="array" ref="G74">IF(F74&lt;&gt;"",INDEX(tb_MainDatabase[Barcode],MATCH(F74,tb_MainDatabase[Link],0)),"")</f>
        <v>8857128012035</v>
      </c>
      <c r="H74" s="62" t="str">
        <f t="array" ref="H74">IF(F74&lt;&gt;"",INDEX(tb_MainDatabase[Grand],MATCH(F74,tb_MainDatabase[Link],0)),"")</f>
        <v>EDP</v>
      </c>
      <c r="I74" s="62" t="str">
        <f t="array" ref="I74">IF(F74&lt;&gt;"",INDEX(tb_MainDatabase[Size],MATCH(F74,tb_MainDatabase[Link],0)),"")</f>
        <v>10 ml.</v>
      </c>
      <c r="J74" s="65">
        <v>1.0</v>
      </c>
      <c r="K74" s="57">
        <f t="array" ref="K74">IF(F74&lt;&gt;"",INDEX(tb_MainDatabase[ราคา],MATCH(F74,tb_MainDatabase[Link],0)),"")*J74</f>
        <v>450</v>
      </c>
      <c r="L74" s="65">
        <v>100.0</v>
      </c>
      <c r="M74" s="57">
        <f t="shared" si="2"/>
        <v>350</v>
      </c>
      <c r="N74" s="75">
        <f t="shared" si="3"/>
        <v>700</v>
      </c>
      <c r="O74" s="77" t="s">
        <v>60</v>
      </c>
      <c r="P74" s="78">
        <v>46220.0</v>
      </c>
      <c r="Q74" s="80">
        <v>0.8430555555555556</v>
      </c>
      <c r="R74" s="84" t="str">
        <f t="shared" si="4"/>
        <v>EVSCS20260717004</v>
      </c>
      <c r="S74" s="84"/>
      <c r="T74" s="84"/>
    </row>
    <row r="75" ht="22.5" hidden="1" customHeight="1">
      <c r="A75" s="115" t="s">
        <v>34</v>
      </c>
      <c r="B75" s="44">
        <v>46220.0</v>
      </c>
      <c r="C75" s="46" t="s">
        <v>232</v>
      </c>
      <c r="D75" s="48" t="s">
        <v>324</v>
      </c>
      <c r="E75" s="90"/>
      <c r="F75" s="53" t="s">
        <v>102</v>
      </c>
      <c r="G75" s="108">
        <f t="array" ref="G75">IF(F75&lt;&gt;"",INDEX(tb_MainDatabase[Barcode],MATCH(F75,tb_MainDatabase[Link],0)),"")</f>
        <v>8857128012170</v>
      </c>
      <c r="H75" s="62" t="str">
        <f t="array" ref="H75">IF(F75&lt;&gt;"",INDEX(tb_MainDatabase[Grand],MATCH(F75,tb_MainDatabase[Link],0)),"")</f>
        <v>EDP</v>
      </c>
      <c r="I75" s="62" t="str">
        <f t="array" ref="I75">IF(F75&lt;&gt;"",INDEX(tb_MainDatabase[Size],MATCH(F75,tb_MainDatabase[Link],0)),"")</f>
        <v>10 ml.</v>
      </c>
      <c r="J75" s="65">
        <v>1.0</v>
      </c>
      <c r="K75" s="57">
        <f t="array" ref="K75">IF(F75&lt;&gt;"",INDEX(tb_MainDatabase[ราคา],MATCH(F75,tb_MainDatabase[Link],0)),"")*J75</f>
        <v>450</v>
      </c>
      <c r="L75" s="65">
        <v>100.0</v>
      </c>
      <c r="M75" s="57">
        <f t="shared" si="2"/>
        <v>350</v>
      </c>
      <c r="N75" s="75">
        <f t="shared" si="3"/>
        <v>0</v>
      </c>
      <c r="O75" s="106"/>
      <c r="P75" s="107"/>
      <c r="Q75" s="80"/>
      <c r="R75" s="84">
        <f t="shared" si="4"/>
        <v>0</v>
      </c>
      <c r="S75" s="84"/>
      <c r="T75" s="84"/>
    </row>
    <row r="76" ht="22.5" hidden="1" customHeight="1">
      <c r="A76" s="115" t="s">
        <v>34</v>
      </c>
      <c r="B76" s="44">
        <v>46221.0</v>
      </c>
      <c r="C76" s="46" t="s">
        <v>122</v>
      </c>
      <c r="D76" s="48" t="s">
        <v>329</v>
      </c>
      <c r="E76" s="90"/>
      <c r="F76" s="53" t="s">
        <v>141</v>
      </c>
      <c r="G76" s="57">
        <f t="array" ref="G76">IF(F76&lt;&gt;"",INDEX(tb_MainDatabase[Barcode],MATCH(F76,tb_MainDatabase[Link],0)),"")</f>
        <v>8857128012037</v>
      </c>
      <c r="H76" s="62" t="str">
        <f t="array" ref="H76">IF(F76&lt;&gt;"",INDEX(tb_MainDatabase[Grand],MATCH(F76,tb_MainDatabase[Link],0)),"")</f>
        <v>EDP</v>
      </c>
      <c r="I76" s="62" t="str">
        <f t="array" ref="I76">IF(F76&lt;&gt;"",INDEX(tb_MainDatabase[Size],MATCH(F76,tb_MainDatabase[Link],0)),"")</f>
        <v>10 ml.</v>
      </c>
      <c r="J76" s="65">
        <v>1.0</v>
      </c>
      <c r="K76" s="57">
        <f t="array" ref="K76">IF(F76&lt;&gt;"",INDEX(tb_MainDatabase[ราคา],MATCH(F76,tb_MainDatabase[Link],0)),"")*J76</f>
        <v>450</v>
      </c>
      <c r="L76" s="65">
        <v>100.0</v>
      </c>
      <c r="M76" s="57">
        <f t="shared" si="2"/>
        <v>350</v>
      </c>
      <c r="N76" s="75">
        <f t="shared" si="3"/>
        <v>350</v>
      </c>
      <c r="O76" s="77" t="s">
        <v>60</v>
      </c>
      <c r="P76" s="78">
        <v>46221.0</v>
      </c>
      <c r="Q76" s="80">
        <v>0.5048611111111111</v>
      </c>
      <c r="R76" s="84" t="str">
        <f t="shared" si="4"/>
        <v>EVSCS20260718001</v>
      </c>
      <c r="S76" s="84"/>
      <c r="T76" s="84"/>
    </row>
    <row r="77" ht="22.5" hidden="1" customHeight="1">
      <c r="A77" s="115" t="s">
        <v>34</v>
      </c>
      <c r="B77" s="44">
        <v>46221.0</v>
      </c>
      <c r="C77" s="46" t="s">
        <v>122</v>
      </c>
      <c r="D77" s="48" t="s">
        <v>334</v>
      </c>
      <c r="E77" s="90"/>
      <c r="F77" s="53" t="s">
        <v>94</v>
      </c>
      <c r="G77" s="57">
        <f t="array" ref="G77">IF(F77&lt;&gt;"",INDEX(tb_MainDatabase[Barcode],MATCH(F77,tb_MainDatabase[Link],0)),"")</f>
        <v>8857128012039</v>
      </c>
      <c r="H77" s="62" t="str">
        <f t="array" ref="H77">IF(F77&lt;&gt;"",INDEX(tb_MainDatabase[Grand],MATCH(F77,tb_MainDatabase[Link],0)),"")</f>
        <v>EDP</v>
      </c>
      <c r="I77" s="62" t="str">
        <f t="array" ref="I77">IF(F77&lt;&gt;"",INDEX(tb_MainDatabase[Size],MATCH(F77,tb_MainDatabase[Link],0)),"")</f>
        <v>10 ml.</v>
      </c>
      <c r="J77" s="65">
        <v>1.0</v>
      </c>
      <c r="K77" s="57">
        <f t="array" ref="K77">IF(F77&lt;&gt;"",INDEX(tb_MainDatabase[ราคา],MATCH(F77,tb_MainDatabase[Link],0)),"")*J77</f>
        <v>450</v>
      </c>
      <c r="L77" s="65">
        <v>100.0</v>
      </c>
      <c r="M77" s="57">
        <f t="shared" si="2"/>
        <v>350</v>
      </c>
      <c r="N77" s="75">
        <f t="shared" si="3"/>
        <v>350</v>
      </c>
      <c r="O77" s="77" t="s">
        <v>60</v>
      </c>
      <c r="P77" s="78">
        <v>46221.0</v>
      </c>
      <c r="Q77" s="80">
        <v>0.5090277777777777</v>
      </c>
      <c r="R77" s="84" t="str">
        <f t="shared" si="4"/>
        <v>EVSCS20260718002</v>
      </c>
      <c r="S77" s="84"/>
      <c r="T77" s="84"/>
    </row>
    <row r="78" ht="22.5" hidden="1" customHeight="1">
      <c r="A78" s="115" t="s">
        <v>34</v>
      </c>
      <c r="B78" s="44">
        <v>46221.0</v>
      </c>
      <c r="C78" s="46" t="s">
        <v>122</v>
      </c>
      <c r="D78" s="48" t="s">
        <v>337</v>
      </c>
      <c r="E78" s="90"/>
      <c r="F78" s="53" t="s">
        <v>252</v>
      </c>
      <c r="G78" s="57">
        <f t="array" ref="G78">IF(F78&lt;&gt;"",INDEX(tb_MainDatabase[Barcode],MATCH(F78,tb_MainDatabase[Link],0)),"")</f>
        <v>8857128012035</v>
      </c>
      <c r="H78" s="62" t="str">
        <f t="array" ref="H78">IF(F78&lt;&gt;"",INDEX(tb_MainDatabase[Grand],MATCH(F78,tb_MainDatabase[Link],0)),"")</f>
        <v>EDP</v>
      </c>
      <c r="I78" s="62" t="str">
        <f t="array" ref="I78">IF(F78&lt;&gt;"",INDEX(tb_MainDatabase[Size],MATCH(F78,tb_MainDatabase[Link],0)),"")</f>
        <v>10 ml.</v>
      </c>
      <c r="J78" s="65">
        <v>1.0</v>
      </c>
      <c r="K78" s="57">
        <f t="array" ref="K78">IF(F78&lt;&gt;"",INDEX(tb_MainDatabase[ราคา],MATCH(F78,tb_MainDatabase[Link],0)),"")*J78</f>
        <v>450</v>
      </c>
      <c r="L78" s="65">
        <v>100.0</v>
      </c>
      <c r="M78" s="57">
        <f t="shared" si="2"/>
        <v>350</v>
      </c>
      <c r="N78" s="75">
        <f t="shared" si="3"/>
        <v>350</v>
      </c>
      <c r="O78" s="77" t="s">
        <v>60</v>
      </c>
      <c r="P78" s="78">
        <v>46221.0</v>
      </c>
      <c r="Q78" s="80">
        <v>0.5152777777777777</v>
      </c>
      <c r="R78" s="84" t="str">
        <f t="shared" si="4"/>
        <v>EVSCS20260718003</v>
      </c>
      <c r="S78" s="84"/>
      <c r="T78" s="84"/>
    </row>
    <row r="79" ht="22.5" hidden="1" customHeight="1">
      <c r="A79" s="115" t="s">
        <v>34</v>
      </c>
      <c r="B79" s="44">
        <v>46221.0</v>
      </c>
      <c r="C79" s="46" t="s">
        <v>122</v>
      </c>
      <c r="D79" s="48" t="s">
        <v>340</v>
      </c>
      <c r="E79" s="90"/>
      <c r="F79" s="53" t="s">
        <v>141</v>
      </c>
      <c r="G79" s="57">
        <f t="array" ref="G79">IF(F79&lt;&gt;"",INDEX(tb_MainDatabase[Barcode],MATCH(F79,tb_MainDatabase[Link],0)),"")</f>
        <v>8857128012037</v>
      </c>
      <c r="H79" s="62" t="str">
        <f t="array" ref="H79">IF(F79&lt;&gt;"",INDEX(tb_MainDatabase[Grand],MATCH(F79,tb_MainDatabase[Link],0)),"")</f>
        <v>EDP</v>
      </c>
      <c r="I79" s="62" t="str">
        <f t="array" ref="I79">IF(F79&lt;&gt;"",INDEX(tb_MainDatabase[Size],MATCH(F79,tb_MainDatabase[Link],0)),"")</f>
        <v>10 ml.</v>
      </c>
      <c r="J79" s="65">
        <v>1.0</v>
      </c>
      <c r="K79" s="57">
        <f t="array" ref="K79">IF(F79&lt;&gt;"",INDEX(tb_MainDatabase[ราคา],MATCH(F79,tb_MainDatabase[Link],0)),"")*J79</f>
        <v>450</v>
      </c>
      <c r="L79" s="65">
        <v>100.0</v>
      </c>
      <c r="M79" s="57">
        <f t="shared" si="2"/>
        <v>350</v>
      </c>
      <c r="N79" s="75">
        <f t="shared" si="3"/>
        <v>1400</v>
      </c>
      <c r="O79" s="77" t="s">
        <v>60</v>
      </c>
      <c r="P79" s="78">
        <v>46221.0</v>
      </c>
      <c r="Q79" s="80">
        <v>0.5458333333333333</v>
      </c>
      <c r="R79" s="84" t="str">
        <f t="shared" si="4"/>
        <v>EVSCS20260718004</v>
      </c>
      <c r="S79" s="84"/>
      <c r="T79" s="84"/>
    </row>
    <row r="80" ht="22.5" hidden="1" customHeight="1">
      <c r="A80" s="115" t="s">
        <v>34</v>
      </c>
      <c r="B80" s="44">
        <v>46221.0</v>
      </c>
      <c r="C80" s="46" t="s">
        <v>122</v>
      </c>
      <c r="D80" s="48" t="s">
        <v>340</v>
      </c>
      <c r="E80" s="90"/>
      <c r="F80" s="53" t="s">
        <v>252</v>
      </c>
      <c r="G80" s="57">
        <f t="array" ref="G80">IF(F80&lt;&gt;"",INDEX(tb_MainDatabase[Barcode],MATCH(F80,tb_MainDatabase[Link],0)),"")</f>
        <v>8857128012035</v>
      </c>
      <c r="H80" s="62" t="str">
        <f t="array" ref="H80">IF(F80&lt;&gt;"",INDEX(tb_MainDatabase[Grand],MATCH(F80,tb_MainDatabase[Link],0)),"")</f>
        <v>EDP</v>
      </c>
      <c r="I80" s="62" t="str">
        <f t="array" ref="I80">IF(F80&lt;&gt;"",INDEX(tb_MainDatabase[Size],MATCH(F80,tb_MainDatabase[Link],0)),"")</f>
        <v>10 ml.</v>
      </c>
      <c r="J80" s="65">
        <v>1.0</v>
      </c>
      <c r="K80" s="57">
        <f t="array" ref="K80">IF(F80&lt;&gt;"",INDEX(tb_MainDatabase[ราคา],MATCH(F80,tb_MainDatabase[Link],0)),"")*J80</f>
        <v>450</v>
      </c>
      <c r="L80" s="65">
        <v>100.0</v>
      </c>
      <c r="M80" s="57">
        <f t="shared" si="2"/>
        <v>350</v>
      </c>
      <c r="N80" s="75">
        <f t="shared" si="3"/>
        <v>0</v>
      </c>
      <c r="O80" s="106"/>
      <c r="P80" s="107"/>
      <c r="Q80" s="80"/>
      <c r="R80" s="84">
        <f t="shared" si="4"/>
        <v>0</v>
      </c>
      <c r="S80" s="84"/>
      <c r="T80" s="84"/>
    </row>
    <row r="81" ht="22.5" hidden="1" customHeight="1">
      <c r="A81" s="115" t="s">
        <v>34</v>
      </c>
      <c r="B81" s="44">
        <v>46221.0</v>
      </c>
      <c r="C81" s="46" t="s">
        <v>122</v>
      </c>
      <c r="D81" s="48" t="s">
        <v>340</v>
      </c>
      <c r="E81" s="90"/>
      <c r="F81" s="53" t="s">
        <v>120</v>
      </c>
      <c r="G81" s="108">
        <f t="array" ref="G81">IF(F81&lt;&gt;"",INDEX(tb_MainDatabase[Barcode],MATCH(F81,tb_MainDatabase[Link],0)),"")</f>
        <v>8857128012160</v>
      </c>
      <c r="H81" s="62" t="str">
        <f t="array" ref="H81">IF(F81&lt;&gt;"",INDEX(tb_MainDatabase[Grand],MATCH(F81,tb_MainDatabase[Link],0)),"")</f>
        <v>EDP</v>
      </c>
      <c r="I81" s="62" t="str">
        <f t="array" ref="I81">IF(F81&lt;&gt;"",INDEX(tb_MainDatabase[Size],MATCH(F81,tb_MainDatabase[Link],0)),"")</f>
        <v>10 ml.</v>
      </c>
      <c r="J81" s="65">
        <v>1.0</v>
      </c>
      <c r="K81" s="57">
        <f t="array" ref="K81">IF(F81&lt;&gt;"",INDEX(tb_MainDatabase[ราคา],MATCH(F81,tb_MainDatabase[Link],0)),"")*J81</f>
        <v>450</v>
      </c>
      <c r="L81" s="65">
        <v>100.0</v>
      </c>
      <c r="M81" s="57">
        <f t="shared" si="2"/>
        <v>350</v>
      </c>
      <c r="N81" s="75">
        <f t="shared" si="3"/>
        <v>0</v>
      </c>
      <c r="O81" s="106"/>
      <c r="P81" s="107"/>
      <c r="Q81" s="80"/>
      <c r="R81" s="84">
        <f t="shared" si="4"/>
        <v>0</v>
      </c>
      <c r="S81" s="84"/>
      <c r="T81" s="84"/>
    </row>
    <row r="82" ht="22.5" hidden="1" customHeight="1">
      <c r="A82" s="115" t="s">
        <v>34</v>
      </c>
      <c r="B82" s="44">
        <v>46221.0</v>
      </c>
      <c r="C82" s="46" t="s">
        <v>122</v>
      </c>
      <c r="D82" s="48" t="s">
        <v>340</v>
      </c>
      <c r="E82" s="90"/>
      <c r="F82" s="53" t="s">
        <v>102</v>
      </c>
      <c r="G82" s="108">
        <f t="array" ref="G82">IF(F82&lt;&gt;"",INDEX(tb_MainDatabase[Barcode],MATCH(F82,tb_MainDatabase[Link],0)),"")</f>
        <v>8857128012170</v>
      </c>
      <c r="H82" s="62" t="str">
        <f t="array" ref="H82">IF(F82&lt;&gt;"",INDEX(tb_MainDatabase[Grand],MATCH(F82,tb_MainDatabase[Link],0)),"")</f>
        <v>EDP</v>
      </c>
      <c r="I82" s="62" t="str">
        <f t="array" ref="I82">IF(F82&lt;&gt;"",INDEX(tb_MainDatabase[Size],MATCH(F82,tb_MainDatabase[Link],0)),"")</f>
        <v>10 ml.</v>
      </c>
      <c r="J82" s="65">
        <v>1.0</v>
      </c>
      <c r="K82" s="57">
        <f t="array" ref="K82">IF(F82&lt;&gt;"",INDEX(tb_MainDatabase[ราคา],MATCH(F82,tb_MainDatabase[Link],0)),"")*J82</f>
        <v>450</v>
      </c>
      <c r="L82" s="65">
        <v>100.0</v>
      </c>
      <c r="M82" s="57">
        <f t="shared" si="2"/>
        <v>350</v>
      </c>
      <c r="N82" s="75">
        <f t="shared" si="3"/>
        <v>0</v>
      </c>
      <c r="O82" s="106"/>
      <c r="P82" s="107"/>
      <c r="Q82" s="80"/>
      <c r="R82" s="84">
        <f t="shared" si="4"/>
        <v>0</v>
      </c>
      <c r="S82" s="84"/>
      <c r="T82" s="84"/>
    </row>
    <row r="83" ht="22.5" hidden="1" customHeight="1">
      <c r="A83" s="115" t="s">
        <v>34</v>
      </c>
      <c r="B83" s="44">
        <v>46221.0</v>
      </c>
      <c r="C83" s="46" t="s">
        <v>122</v>
      </c>
      <c r="D83" s="48" t="s">
        <v>353</v>
      </c>
      <c r="E83" s="90"/>
      <c r="F83" s="53" t="s">
        <v>98</v>
      </c>
      <c r="G83" s="57">
        <f t="array" ref="G83">IF(F83&lt;&gt;"",INDEX(tb_MainDatabase[Barcode],MATCH(F83,tb_MainDatabase[Link],0)),"")</f>
        <v>8857128012027</v>
      </c>
      <c r="H83" s="62" t="str">
        <f t="array" ref="H83">IF(F83&lt;&gt;"",INDEX(tb_MainDatabase[Grand],MATCH(F83,tb_MainDatabase[Link],0)),"")</f>
        <v>EDP</v>
      </c>
      <c r="I83" s="62" t="str">
        <f t="array" ref="I83">IF(F83&lt;&gt;"",INDEX(tb_MainDatabase[Size],MATCH(F83,tb_MainDatabase[Link],0)),"")</f>
        <v>10 ml.</v>
      </c>
      <c r="J83" s="65">
        <v>2.0</v>
      </c>
      <c r="K83" s="57">
        <f t="array" ref="K83">IF(F83&lt;&gt;"",INDEX(tb_MainDatabase[ราคา],MATCH(F83,tb_MainDatabase[Link],0)),"")*J83</f>
        <v>900</v>
      </c>
      <c r="L83" s="65">
        <v>100.0</v>
      </c>
      <c r="M83" s="57">
        <f t="shared" si="2"/>
        <v>700</v>
      </c>
      <c r="N83" s="75">
        <f t="shared" si="3"/>
        <v>700</v>
      </c>
      <c r="O83" s="77" t="s">
        <v>60</v>
      </c>
      <c r="P83" s="78">
        <v>46221.0</v>
      </c>
      <c r="Q83" s="80">
        <v>0.5583333333333333</v>
      </c>
      <c r="R83" s="84" t="str">
        <f t="shared" si="4"/>
        <v>EVSCS20260718005</v>
      </c>
      <c r="S83" s="84"/>
      <c r="T83" s="84"/>
    </row>
    <row r="84" ht="22.5" hidden="1" customHeight="1">
      <c r="A84" s="115" t="s">
        <v>34</v>
      </c>
      <c r="B84" s="44">
        <v>46221.0</v>
      </c>
      <c r="C84" s="46" t="s">
        <v>122</v>
      </c>
      <c r="D84" s="48" t="s">
        <v>359</v>
      </c>
      <c r="E84" s="90"/>
      <c r="F84" s="53" t="s">
        <v>312</v>
      </c>
      <c r="G84" s="57">
        <f t="array" ref="G84">IF(F84&lt;&gt;"",INDEX(tb_MainDatabase[Barcode],MATCH(F84,tb_MainDatabase[Link],0)),"")</f>
        <v>8857128012116</v>
      </c>
      <c r="H84" s="62" t="str">
        <f t="array" ref="H84">IF(F84&lt;&gt;"",INDEX(tb_MainDatabase[Grand],MATCH(F84,tb_MainDatabase[Link],0)),"")</f>
        <v>PARFUM</v>
      </c>
      <c r="I84" s="62" t="str">
        <f t="array" ref="I84">IF(F84&lt;&gt;"",INDEX(tb_MainDatabase[Size],MATCH(F84,tb_MainDatabase[Link],0)),"")</f>
        <v>10 ml.</v>
      </c>
      <c r="J84" s="65">
        <v>1.0</v>
      </c>
      <c r="K84" s="57">
        <f t="array" ref="K84">IF(F84&lt;&gt;"",INDEX(tb_MainDatabase[ราคา],MATCH(F84,tb_MainDatabase[Link],0)),"")*J84</f>
        <v>850</v>
      </c>
      <c r="L84" s="65">
        <v>100.0</v>
      </c>
      <c r="M84" s="57">
        <f t="shared" si="2"/>
        <v>750</v>
      </c>
      <c r="N84" s="75">
        <f t="shared" si="3"/>
        <v>1300</v>
      </c>
      <c r="O84" s="77" t="s">
        <v>60</v>
      </c>
      <c r="P84" s="78">
        <v>46221.0</v>
      </c>
      <c r="Q84" s="80">
        <v>0.5520833333333334</v>
      </c>
      <c r="R84" s="84" t="str">
        <f t="shared" si="4"/>
        <v>EVSCS20260718006</v>
      </c>
      <c r="S84" s="84"/>
      <c r="T84" s="84"/>
    </row>
    <row r="85" ht="22.5" hidden="1" customHeight="1">
      <c r="A85" s="115" t="s">
        <v>34</v>
      </c>
      <c r="B85" s="44">
        <v>46221.0</v>
      </c>
      <c r="C85" s="46" t="s">
        <v>122</v>
      </c>
      <c r="D85" s="48" t="s">
        <v>359</v>
      </c>
      <c r="E85" s="90"/>
      <c r="F85" s="53" t="s">
        <v>210</v>
      </c>
      <c r="G85" s="57">
        <f t="array" ref="G85">IF(F85&lt;&gt;"",INDEX(tb_MainDatabase[Barcode],MATCH(F85,tb_MainDatabase[Link],0)),"")</f>
        <v>8857128012101</v>
      </c>
      <c r="H85" s="62" t="str">
        <f t="array" ref="H85">IF(F85&lt;&gt;"",INDEX(tb_MainDatabase[Grand],MATCH(F85,tb_MainDatabase[Link],0)),"")</f>
        <v>EDP+</v>
      </c>
      <c r="I85" s="62" t="str">
        <f t="array" ref="I85">IF(F85&lt;&gt;"",INDEX(tb_MainDatabase[Size],MATCH(F85,tb_MainDatabase[Link],0)),"")</f>
        <v>10 ml.</v>
      </c>
      <c r="J85" s="65">
        <v>1.0</v>
      </c>
      <c r="K85" s="57">
        <f t="array" ref="K85">IF(F85&lt;&gt;"",INDEX(tb_MainDatabase[ราคา],MATCH(F85,tb_MainDatabase[Link],0)),"")*J85</f>
        <v>650</v>
      </c>
      <c r="L85" s="65">
        <v>100.0</v>
      </c>
      <c r="M85" s="57">
        <f t="shared" si="2"/>
        <v>550</v>
      </c>
      <c r="N85" s="75">
        <f t="shared" si="3"/>
        <v>0</v>
      </c>
      <c r="O85" s="106"/>
      <c r="P85" s="107"/>
      <c r="Q85" s="80"/>
      <c r="R85" s="84">
        <f t="shared" si="4"/>
        <v>0</v>
      </c>
      <c r="S85" s="84"/>
      <c r="T85" s="84"/>
    </row>
    <row r="86" ht="22.5" hidden="1" customHeight="1">
      <c r="A86" s="115" t="s">
        <v>34</v>
      </c>
      <c r="B86" s="44">
        <v>46221.0</v>
      </c>
      <c r="C86" s="46" t="s">
        <v>122</v>
      </c>
      <c r="D86" s="48" t="s">
        <v>366</v>
      </c>
      <c r="E86" s="90"/>
      <c r="F86" s="53" t="s">
        <v>180</v>
      </c>
      <c r="G86" s="57">
        <f t="array" ref="G86">IF(F86&lt;&gt;"",INDEX(tb_MainDatabase[Barcode],MATCH(F86,tb_MainDatabase[Link],0)),"")</f>
        <v>8857128012108</v>
      </c>
      <c r="H86" s="62" t="str">
        <f t="array" ref="H86">IF(F86&lt;&gt;"",INDEX(tb_MainDatabase[Grand],MATCH(F86,tb_MainDatabase[Link],0)),"")</f>
        <v>EDP+</v>
      </c>
      <c r="I86" s="62" t="str">
        <f t="array" ref="I86">IF(F86&lt;&gt;"",INDEX(tb_MainDatabase[Size],MATCH(F86,tb_MainDatabase[Link],0)),"")</f>
        <v>10 ml.</v>
      </c>
      <c r="J86" s="65">
        <v>1.0</v>
      </c>
      <c r="K86" s="57">
        <f t="array" ref="K86">IF(F86&lt;&gt;"",INDEX(tb_MainDatabase[ราคา],MATCH(F86,tb_MainDatabase[Link],0)),"")*J86</f>
        <v>650</v>
      </c>
      <c r="L86" s="65">
        <v>100.0</v>
      </c>
      <c r="M86" s="57">
        <f t="shared" si="2"/>
        <v>550</v>
      </c>
      <c r="N86" s="75">
        <f t="shared" si="3"/>
        <v>550</v>
      </c>
      <c r="O86" s="77" t="s">
        <v>60</v>
      </c>
      <c r="P86" s="78">
        <v>46221.0</v>
      </c>
      <c r="Q86" s="80">
        <v>0.5666666666666667</v>
      </c>
      <c r="R86" s="84" t="str">
        <f t="shared" si="4"/>
        <v>EVSCS20260718007</v>
      </c>
      <c r="S86" s="84"/>
      <c r="T86" s="84"/>
    </row>
    <row r="87" ht="22.5" hidden="1" customHeight="1">
      <c r="A87" s="115" t="s">
        <v>34</v>
      </c>
      <c r="B87" s="44">
        <v>46221.0</v>
      </c>
      <c r="C87" s="46" t="s">
        <v>122</v>
      </c>
      <c r="D87" s="48" t="s">
        <v>373</v>
      </c>
      <c r="E87" s="90"/>
      <c r="F87" s="53" t="s">
        <v>120</v>
      </c>
      <c r="G87" s="108">
        <f t="array" ref="G87">IF(F87&lt;&gt;"",INDEX(tb_MainDatabase[Barcode],MATCH(F87,tb_MainDatabase[Link],0)),"")</f>
        <v>8857128012160</v>
      </c>
      <c r="H87" s="62" t="str">
        <f t="array" ref="H87">IF(F87&lt;&gt;"",INDEX(tb_MainDatabase[Grand],MATCH(F87,tb_MainDatabase[Link],0)),"")</f>
        <v>EDP</v>
      </c>
      <c r="I87" s="62" t="str">
        <f t="array" ref="I87">IF(F87&lt;&gt;"",INDEX(tb_MainDatabase[Size],MATCH(F87,tb_MainDatabase[Link],0)),"")</f>
        <v>10 ml.</v>
      </c>
      <c r="J87" s="65">
        <v>1.0</v>
      </c>
      <c r="K87" s="57">
        <f t="array" ref="K87">IF(F87&lt;&gt;"",INDEX(tb_MainDatabase[ราคา],MATCH(F87,tb_MainDatabase[Link],0)),"")*J87</f>
        <v>450</v>
      </c>
      <c r="L87" s="65">
        <v>100.0</v>
      </c>
      <c r="M87" s="57">
        <f t="shared" si="2"/>
        <v>350</v>
      </c>
      <c r="N87" s="75">
        <f t="shared" si="3"/>
        <v>700</v>
      </c>
      <c r="O87" s="77" t="s">
        <v>60</v>
      </c>
      <c r="P87" s="78">
        <v>46221.0</v>
      </c>
      <c r="Q87" s="80">
        <v>0.5631944444444444</v>
      </c>
      <c r="R87" s="84" t="str">
        <f t="shared" si="4"/>
        <v>EVSCS20260718008</v>
      </c>
      <c r="S87" s="84"/>
      <c r="T87" s="84"/>
    </row>
    <row r="88" ht="22.5" hidden="1" customHeight="1">
      <c r="A88" s="115" t="s">
        <v>34</v>
      </c>
      <c r="B88" s="44">
        <v>46221.0</v>
      </c>
      <c r="C88" s="46" t="s">
        <v>122</v>
      </c>
      <c r="D88" s="48" t="s">
        <v>373</v>
      </c>
      <c r="E88" s="90"/>
      <c r="F88" s="53" t="s">
        <v>94</v>
      </c>
      <c r="G88" s="57">
        <f t="array" ref="G88">IF(F88&lt;&gt;"",INDEX(tb_MainDatabase[Barcode],MATCH(F88,tb_MainDatabase[Link],0)),"")</f>
        <v>8857128012039</v>
      </c>
      <c r="H88" s="62" t="str">
        <f t="array" ref="H88">IF(F88&lt;&gt;"",INDEX(tb_MainDatabase[Grand],MATCH(F88,tb_MainDatabase[Link],0)),"")</f>
        <v>EDP</v>
      </c>
      <c r="I88" s="62" t="str">
        <f t="array" ref="I88">IF(F88&lt;&gt;"",INDEX(tb_MainDatabase[Size],MATCH(F88,tb_MainDatabase[Link],0)),"")</f>
        <v>10 ml.</v>
      </c>
      <c r="J88" s="65">
        <v>1.0</v>
      </c>
      <c r="K88" s="57">
        <f t="array" ref="K88">IF(F88&lt;&gt;"",INDEX(tb_MainDatabase[ราคา],MATCH(F88,tb_MainDatabase[Link],0)),"")*J88</f>
        <v>450</v>
      </c>
      <c r="L88" s="65">
        <v>100.0</v>
      </c>
      <c r="M88" s="57">
        <f t="shared" si="2"/>
        <v>350</v>
      </c>
      <c r="N88" s="75">
        <f t="shared" si="3"/>
        <v>0</v>
      </c>
      <c r="O88" s="106"/>
      <c r="P88" s="107"/>
      <c r="Q88" s="80"/>
      <c r="R88" s="84">
        <f t="shared" si="4"/>
        <v>0</v>
      </c>
      <c r="S88" s="84"/>
      <c r="T88" s="84"/>
    </row>
    <row r="89" ht="22.5" hidden="1" customHeight="1">
      <c r="A89" s="115" t="s">
        <v>34</v>
      </c>
      <c r="B89" s="44">
        <v>46221.0</v>
      </c>
      <c r="C89" s="46" t="s">
        <v>122</v>
      </c>
      <c r="D89" s="48" t="s">
        <v>379</v>
      </c>
      <c r="E89" s="90"/>
      <c r="F89" s="53" t="s">
        <v>129</v>
      </c>
      <c r="G89" s="57">
        <f t="array" ref="G89">IF(F89&lt;&gt;"",INDEX(tb_MainDatabase[Barcode],MATCH(F89,tb_MainDatabase[Link],0)),"")</f>
        <v>8857128012034</v>
      </c>
      <c r="H89" s="62" t="str">
        <f t="array" ref="H89">IF(F89&lt;&gt;"",INDEX(tb_MainDatabase[Grand],MATCH(F89,tb_MainDatabase[Link],0)),"")</f>
        <v>EDP</v>
      </c>
      <c r="I89" s="62" t="str">
        <f t="array" ref="I89">IF(F89&lt;&gt;"",INDEX(tb_MainDatabase[Size],MATCH(F89,tb_MainDatabase[Link],0)),"")</f>
        <v>10 ml.</v>
      </c>
      <c r="J89" s="65">
        <v>1.0</v>
      </c>
      <c r="K89" s="57">
        <f t="array" ref="K89">IF(F89&lt;&gt;"",INDEX(tb_MainDatabase[ราคา],MATCH(F89,tb_MainDatabase[Link],0)),"")*J89</f>
        <v>450</v>
      </c>
      <c r="L89" s="65">
        <v>100.0</v>
      </c>
      <c r="M89" s="57">
        <f t="shared" si="2"/>
        <v>350</v>
      </c>
      <c r="N89" s="75">
        <f t="shared" si="3"/>
        <v>350</v>
      </c>
      <c r="O89" s="77" t="s">
        <v>58</v>
      </c>
      <c r="P89" s="78">
        <v>46221.0</v>
      </c>
      <c r="Q89" s="80">
        <v>0.5958333333333333</v>
      </c>
      <c r="R89" s="84" t="str">
        <f t="shared" si="4"/>
        <v>EVSCS20260718009</v>
      </c>
      <c r="S89" s="84"/>
      <c r="T89" s="84"/>
    </row>
    <row r="90" ht="22.5" hidden="1" customHeight="1">
      <c r="A90" s="115" t="s">
        <v>34</v>
      </c>
      <c r="B90" s="44">
        <v>46221.0</v>
      </c>
      <c r="C90" s="46" t="s">
        <v>122</v>
      </c>
      <c r="D90" s="48" t="s">
        <v>381</v>
      </c>
      <c r="E90" s="90"/>
      <c r="F90" s="53" t="s">
        <v>94</v>
      </c>
      <c r="G90" s="57">
        <f t="array" ref="G90">IF(F90&lt;&gt;"",INDEX(tb_MainDatabase[Barcode],MATCH(F90,tb_MainDatabase[Link],0)),"")</f>
        <v>8857128012039</v>
      </c>
      <c r="H90" s="62" t="str">
        <f t="array" ref="H90">IF(F90&lt;&gt;"",INDEX(tb_MainDatabase[Grand],MATCH(F90,tb_MainDatabase[Link],0)),"")</f>
        <v>EDP</v>
      </c>
      <c r="I90" s="62" t="str">
        <f t="array" ref="I90">IF(F90&lt;&gt;"",INDEX(tb_MainDatabase[Size],MATCH(F90,tb_MainDatabase[Link],0)),"")</f>
        <v>10 ml.</v>
      </c>
      <c r="J90" s="65">
        <v>1.0</v>
      </c>
      <c r="K90" s="57">
        <f t="array" ref="K90">IF(F90&lt;&gt;"",INDEX(tb_MainDatabase[ราคา],MATCH(F90,tb_MainDatabase[Link],0)),"")*J90</f>
        <v>450</v>
      </c>
      <c r="L90" s="65">
        <v>100.0</v>
      </c>
      <c r="M90" s="57">
        <f t="shared" si="2"/>
        <v>350</v>
      </c>
      <c r="N90" s="75">
        <f t="shared" si="3"/>
        <v>350</v>
      </c>
      <c r="O90" s="77" t="s">
        <v>60</v>
      </c>
      <c r="P90" s="78">
        <v>46221.0</v>
      </c>
      <c r="Q90" s="80">
        <v>0.6131944444444445</v>
      </c>
      <c r="R90" s="84" t="str">
        <f t="shared" si="4"/>
        <v>EVSCS20260718010</v>
      </c>
      <c r="S90" s="84"/>
      <c r="T90" s="84"/>
    </row>
    <row r="91" ht="22.5" hidden="1" customHeight="1">
      <c r="A91" s="115" t="s">
        <v>34</v>
      </c>
      <c r="B91" s="44">
        <v>46221.0</v>
      </c>
      <c r="C91" s="46" t="s">
        <v>122</v>
      </c>
      <c r="D91" s="48" t="s">
        <v>384</v>
      </c>
      <c r="E91" s="90"/>
      <c r="F91" s="53" t="s">
        <v>282</v>
      </c>
      <c r="G91" s="108">
        <f t="array" ref="G91">IF(F91&lt;&gt;"",INDEX(tb_MainDatabase[Barcode],MATCH(F91,tb_MainDatabase[Link],0)),"")</f>
        <v>8857128012165</v>
      </c>
      <c r="H91" s="62" t="str">
        <f t="array" ref="H91">IF(F91&lt;&gt;"",INDEX(tb_MainDatabase[Grand],MATCH(F91,tb_MainDatabase[Link],0)),"")</f>
        <v>EDP</v>
      </c>
      <c r="I91" s="62" t="str">
        <f t="array" ref="I91">IF(F91&lt;&gt;"",INDEX(tb_MainDatabase[Size],MATCH(F91,tb_MainDatabase[Link],0)),"")</f>
        <v>30 ml.</v>
      </c>
      <c r="J91" s="65">
        <v>1.0</v>
      </c>
      <c r="K91" s="57">
        <f t="array" ref="K91">IF(F91&lt;&gt;"",INDEX(tb_MainDatabase[ราคา],MATCH(F91,tb_MainDatabase[Link],0)),"")*J91</f>
        <v>1290</v>
      </c>
      <c r="L91" s="65">
        <v>300.0</v>
      </c>
      <c r="M91" s="57">
        <f t="shared" si="2"/>
        <v>990</v>
      </c>
      <c r="N91" s="75">
        <f t="shared" si="3"/>
        <v>990</v>
      </c>
      <c r="O91" s="77" t="s">
        <v>60</v>
      </c>
      <c r="P91" s="78">
        <v>46221.0</v>
      </c>
      <c r="Q91" s="80">
        <v>0.6229166666666667</v>
      </c>
      <c r="R91" s="84" t="str">
        <f t="shared" si="4"/>
        <v>EVSCS20260718011</v>
      </c>
      <c r="S91" s="84"/>
      <c r="T91" s="84"/>
    </row>
    <row r="92" ht="22.5" hidden="1" customHeight="1">
      <c r="A92" s="115" t="s">
        <v>34</v>
      </c>
      <c r="B92" s="44">
        <v>46221.0</v>
      </c>
      <c r="C92" s="46" t="s">
        <v>122</v>
      </c>
      <c r="D92" s="48" t="s">
        <v>389</v>
      </c>
      <c r="E92" s="90"/>
      <c r="F92" s="53" t="s">
        <v>175</v>
      </c>
      <c r="G92" s="57">
        <f t="array" ref="G92">IF(F92&lt;&gt;"",INDEX(tb_MainDatabase[Barcode],MATCH(F92,tb_MainDatabase[Link],0)),"")</f>
        <v>8857128011287</v>
      </c>
      <c r="H92" s="62" t="str">
        <f t="array" ref="H92">IF(F92&lt;&gt;"",INDEX(tb_MainDatabase[Grand],MATCH(F92,tb_MainDatabase[Link],0)),"")</f>
        <v>EDP</v>
      </c>
      <c r="I92" s="62" t="str">
        <f t="array" ref="I92">IF(F92&lt;&gt;"",INDEX(tb_MainDatabase[Size],MATCH(F92,tb_MainDatabase[Link],0)),"")</f>
        <v>50 ml.</v>
      </c>
      <c r="J92" s="65">
        <v>1.0</v>
      </c>
      <c r="K92" s="57">
        <f t="array" ref="K92">IF(F92&lt;&gt;"",INDEX(tb_MainDatabase[ราคา],MATCH(F92,tb_MainDatabase[Link],0)),"")*J92</f>
        <v>1890</v>
      </c>
      <c r="L92" s="65">
        <v>400.0</v>
      </c>
      <c r="M92" s="57">
        <f t="shared" si="2"/>
        <v>1490</v>
      </c>
      <c r="N92" s="75">
        <f t="shared" si="3"/>
        <v>1490</v>
      </c>
      <c r="O92" s="77" t="s">
        <v>60</v>
      </c>
      <c r="P92" s="78">
        <v>46221.0</v>
      </c>
      <c r="Q92" s="80">
        <v>0.6263888888888889</v>
      </c>
      <c r="R92" s="84" t="str">
        <f t="shared" si="4"/>
        <v>EVSCS20260718012</v>
      </c>
      <c r="S92" s="84"/>
      <c r="T92" s="84"/>
    </row>
    <row r="93" ht="22.5" hidden="1" customHeight="1">
      <c r="A93" s="115" t="s">
        <v>34</v>
      </c>
      <c r="B93" s="44">
        <v>46221.0</v>
      </c>
      <c r="C93" s="46" t="s">
        <v>122</v>
      </c>
      <c r="D93" s="48" t="s">
        <v>394</v>
      </c>
      <c r="E93" s="90"/>
      <c r="F93" s="53" t="s">
        <v>132</v>
      </c>
      <c r="G93" s="108">
        <f t="array" ref="G93">IF(F93&lt;&gt;"",INDEX(tb_MainDatabase[Barcode],MATCH(F93,tb_MainDatabase[Link],0)),"")</f>
        <v>8857128011621</v>
      </c>
      <c r="H93" s="62" t="str">
        <f t="array" ref="H93">IF(F93&lt;&gt;"",INDEX(tb_MainDatabase[Grand],MATCH(F93,tb_MainDatabase[Link],0)),"")</f>
        <v>EDP</v>
      </c>
      <c r="I93" s="62" t="str">
        <f t="array" ref="I93">IF(F93&lt;&gt;"",INDEX(tb_MainDatabase[Size],MATCH(F93,tb_MainDatabase[Link],0)),"")</f>
        <v>50 ml.</v>
      </c>
      <c r="J93" s="65">
        <v>1.0</v>
      </c>
      <c r="K93" s="57">
        <f t="array" ref="K93">IF(F93&lt;&gt;"",INDEX(tb_MainDatabase[ราคา],MATCH(F93,tb_MainDatabase[Link],0)),"")*J93</f>
        <v>1890</v>
      </c>
      <c r="L93" s="65">
        <v>400.0</v>
      </c>
      <c r="M93" s="57">
        <f t="shared" si="2"/>
        <v>1490</v>
      </c>
      <c r="N93" s="75">
        <f t="shared" si="3"/>
        <v>2980</v>
      </c>
      <c r="O93" s="77" t="s">
        <v>60</v>
      </c>
      <c r="P93" s="78">
        <v>46221.0</v>
      </c>
      <c r="Q93" s="80">
        <v>0.6423611111111112</v>
      </c>
      <c r="R93" s="84" t="str">
        <f t="shared" si="4"/>
        <v>EVSCS20260718013</v>
      </c>
      <c r="S93" s="84"/>
      <c r="T93" s="84"/>
    </row>
    <row r="94" ht="22.5" hidden="1" customHeight="1">
      <c r="A94" s="115" t="s">
        <v>34</v>
      </c>
      <c r="B94" s="44">
        <v>46221.0</v>
      </c>
      <c r="C94" s="46" t="s">
        <v>122</v>
      </c>
      <c r="D94" s="48" t="s">
        <v>394</v>
      </c>
      <c r="E94" s="90"/>
      <c r="F94" s="53" t="s">
        <v>96</v>
      </c>
      <c r="G94" s="57">
        <f t="array" ref="G94">IF(F94&lt;&gt;"",INDEX(tb_MainDatabase[Barcode],MATCH(F94,tb_MainDatabase[Link],0)),"")</f>
        <v>8857128012019</v>
      </c>
      <c r="H94" s="62" t="str">
        <f t="array" ref="H94">IF(F94&lt;&gt;"",INDEX(tb_MainDatabase[Grand],MATCH(F94,tb_MainDatabase[Link],0)),"")</f>
        <v>EDP</v>
      </c>
      <c r="I94" s="62" t="str">
        <f t="array" ref="I94">IF(F94&lt;&gt;"",INDEX(tb_MainDatabase[Size],MATCH(F94,tb_MainDatabase[Link],0)),"")</f>
        <v>50 ml.</v>
      </c>
      <c r="J94" s="65">
        <v>1.0</v>
      </c>
      <c r="K94" s="57">
        <f t="array" ref="K94">IF(F94&lt;&gt;"",INDEX(tb_MainDatabase[ราคา],MATCH(F94,tb_MainDatabase[Link],0)),"")*J94</f>
        <v>1890</v>
      </c>
      <c r="L94" s="65">
        <v>400.0</v>
      </c>
      <c r="M94" s="57">
        <f t="shared" si="2"/>
        <v>1490</v>
      </c>
      <c r="N94" s="75">
        <f t="shared" si="3"/>
        <v>0</v>
      </c>
      <c r="O94" s="106"/>
      <c r="P94" s="107"/>
      <c r="Q94" s="80"/>
      <c r="R94" s="84">
        <f t="shared" si="4"/>
        <v>0</v>
      </c>
      <c r="S94" s="84"/>
      <c r="T94" s="84"/>
    </row>
    <row r="95" ht="22.5" hidden="1" customHeight="1">
      <c r="A95" s="115" t="s">
        <v>34</v>
      </c>
      <c r="B95" s="44">
        <v>46221.0</v>
      </c>
      <c r="C95" s="46" t="s">
        <v>122</v>
      </c>
      <c r="D95" s="48" t="s">
        <v>402</v>
      </c>
      <c r="E95" s="90"/>
      <c r="F95" s="53" t="s">
        <v>102</v>
      </c>
      <c r="G95" s="108">
        <f t="array" ref="G95">IF(F95&lt;&gt;"",INDEX(tb_MainDatabase[Barcode],MATCH(F95,tb_MainDatabase[Link],0)),"")</f>
        <v>8857128012170</v>
      </c>
      <c r="H95" s="62" t="str">
        <f t="array" ref="H95">IF(F95&lt;&gt;"",INDEX(tb_MainDatabase[Grand],MATCH(F95,tb_MainDatabase[Link],0)),"")</f>
        <v>EDP</v>
      </c>
      <c r="I95" s="62" t="str">
        <f t="array" ref="I95">IF(F95&lt;&gt;"",INDEX(tb_MainDatabase[Size],MATCH(F95,tb_MainDatabase[Link],0)),"")</f>
        <v>10 ml.</v>
      </c>
      <c r="J95" s="65">
        <v>1.0</v>
      </c>
      <c r="K95" s="57">
        <f t="array" ref="K95">IF(F95&lt;&gt;"",INDEX(tb_MainDatabase[ราคา],MATCH(F95,tb_MainDatabase[Link],0)),"")*J95</f>
        <v>450</v>
      </c>
      <c r="L95" s="65">
        <v>100.0</v>
      </c>
      <c r="M95" s="57">
        <f t="shared" si="2"/>
        <v>350</v>
      </c>
      <c r="N95" s="75">
        <f t="shared" si="3"/>
        <v>1250</v>
      </c>
      <c r="O95" s="77" t="s">
        <v>60</v>
      </c>
      <c r="P95" s="78">
        <v>46221.0</v>
      </c>
      <c r="Q95" s="80">
        <v>0.6347222222222222</v>
      </c>
      <c r="R95" s="84" t="str">
        <f t="shared" si="4"/>
        <v>EVSCS20260718014</v>
      </c>
      <c r="S95" s="84"/>
      <c r="T95" s="84"/>
    </row>
    <row r="96" ht="22.5" hidden="1" customHeight="1">
      <c r="A96" s="115" t="s">
        <v>34</v>
      </c>
      <c r="B96" s="44">
        <v>46221.0</v>
      </c>
      <c r="C96" s="46" t="s">
        <v>122</v>
      </c>
      <c r="D96" s="48" t="s">
        <v>402</v>
      </c>
      <c r="E96" s="90"/>
      <c r="F96" s="53" t="s">
        <v>255</v>
      </c>
      <c r="G96" s="57">
        <f t="array" ref="G96">IF(F96&lt;&gt;"",INDEX(tb_MainDatabase[Barcode],MATCH(F96,tb_MainDatabase[Link],0)),"")</f>
        <v>8857128012047</v>
      </c>
      <c r="H96" s="62" t="str">
        <f t="array" ref="H96">IF(F96&lt;&gt;"",INDEX(tb_MainDatabase[Grand],MATCH(F96,tb_MainDatabase[Link],0)),"")</f>
        <v>EDP</v>
      </c>
      <c r="I96" s="62" t="str">
        <f t="array" ref="I96">IF(F96&lt;&gt;"",INDEX(tb_MainDatabase[Size],MATCH(F96,tb_MainDatabase[Link],0)),"")</f>
        <v>10 ml.</v>
      </c>
      <c r="J96" s="65">
        <v>1.0</v>
      </c>
      <c r="K96" s="57">
        <f t="array" ref="K96">IF(F96&lt;&gt;"",INDEX(tb_MainDatabase[ราคา],MATCH(F96,tb_MainDatabase[Link],0)),"")*J96</f>
        <v>450</v>
      </c>
      <c r="L96" s="65">
        <v>100.0</v>
      </c>
      <c r="M96" s="57">
        <f t="shared" si="2"/>
        <v>350</v>
      </c>
      <c r="N96" s="75">
        <f t="shared" si="3"/>
        <v>0</v>
      </c>
      <c r="O96" s="106"/>
      <c r="P96" s="107"/>
      <c r="Q96" s="80"/>
      <c r="R96" s="84">
        <f t="shared" si="4"/>
        <v>0</v>
      </c>
      <c r="S96" s="84"/>
      <c r="T96" s="84"/>
    </row>
    <row r="97" ht="22.5" hidden="1" customHeight="1">
      <c r="A97" s="115" t="s">
        <v>34</v>
      </c>
      <c r="B97" s="44">
        <v>46221.0</v>
      </c>
      <c r="C97" s="46" t="s">
        <v>122</v>
      </c>
      <c r="D97" s="48" t="s">
        <v>402</v>
      </c>
      <c r="E97" s="90"/>
      <c r="F97" s="53" t="s">
        <v>110</v>
      </c>
      <c r="G97" s="57">
        <f t="array" ref="G97">IF(F97&lt;&gt;"",INDEX(tb_MainDatabase[Barcode],MATCH(F97,tb_MainDatabase[Link],0)),"")</f>
        <v>8857128012110</v>
      </c>
      <c r="H97" s="62" t="str">
        <f t="array" ref="H97">IF(F97&lt;&gt;"",INDEX(tb_MainDatabase[Grand],MATCH(F97,tb_MainDatabase[Link],0)),"")</f>
        <v>EDP+</v>
      </c>
      <c r="I97" s="62" t="str">
        <f t="array" ref="I97">IF(F97&lt;&gt;"",INDEX(tb_MainDatabase[Size],MATCH(F97,tb_MainDatabase[Link],0)),"")</f>
        <v>10 ml.</v>
      </c>
      <c r="J97" s="65">
        <v>1.0</v>
      </c>
      <c r="K97" s="57">
        <f t="array" ref="K97">IF(F97&lt;&gt;"",INDEX(tb_MainDatabase[ราคา],MATCH(F97,tb_MainDatabase[Link],0)),"")*J97</f>
        <v>650</v>
      </c>
      <c r="L97" s="65">
        <v>100.0</v>
      </c>
      <c r="M97" s="57">
        <f t="shared" si="2"/>
        <v>550</v>
      </c>
      <c r="N97" s="75">
        <f t="shared" si="3"/>
        <v>0</v>
      </c>
      <c r="O97" s="106"/>
      <c r="P97" s="107"/>
      <c r="Q97" s="80"/>
      <c r="R97" s="84">
        <f t="shared" si="4"/>
        <v>0</v>
      </c>
      <c r="S97" s="84"/>
      <c r="T97" s="84"/>
    </row>
    <row r="98" ht="22.5" hidden="1" customHeight="1">
      <c r="A98" s="115" t="s">
        <v>34</v>
      </c>
      <c r="B98" s="44">
        <v>46221.0</v>
      </c>
      <c r="C98" s="46" t="s">
        <v>122</v>
      </c>
      <c r="D98" s="48" t="s">
        <v>410</v>
      </c>
      <c r="E98" s="90"/>
      <c r="F98" s="53" t="s">
        <v>102</v>
      </c>
      <c r="G98" s="108">
        <f t="array" ref="G98">IF(F98&lt;&gt;"",INDEX(tb_MainDatabase[Barcode],MATCH(F98,tb_MainDatabase[Link],0)),"")</f>
        <v>8857128012170</v>
      </c>
      <c r="H98" s="62" t="str">
        <f t="array" ref="H98">IF(F98&lt;&gt;"",INDEX(tb_MainDatabase[Grand],MATCH(F98,tb_MainDatabase[Link],0)),"")</f>
        <v>EDP</v>
      </c>
      <c r="I98" s="62" t="str">
        <f t="array" ref="I98">IF(F98&lt;&gt;"",INDEX(tb_MainDatabase[Size],MATCH(F98,tb_MainDatabase[Link],0)),"")</f>
        <v>10 ml.</v>
      </c>
      <c r="J98" s="65">
        <v>1.0</v>
      </c>
      <c r="K98" s="57">
        <f t="array" ref="K98">IF(F98&lt;&gt;"",INDEX(tb_MainDatabase[ราคา],MATCH(F98,tb_MainDatabase[Link],0)),"")*J98</f>
        <v>450</v>
      </c>
      <c r="L98" s="65">
        <v>100.0</v>
      </c>
      <c r="M98" s="57">
        <f t="shared" si="2"/>
        <v>350</v>
      </c>
      <c r="N98" s="75">
        <f t="shared" si="3"/>
        <v>350</v>
      </c>
      <c r="O98" s="77" t="s">
        <v>60</v>
      </c>
      <c r="P98" s="78">
        <v>46221.0</v>
      </c>
      <c r="Q98" s="80">
        <v>0.6555555555555556</v>
      </c>
      <c r="R98" s="84" t="str">
        <f t="shared" si="4"/>
        <v>EVSCS20260718015</v>
      </c>
      <c r="S98" s="84"/>
      <c r="T98" s="84"/>
    </row>
    <row r="99" ht="22.5" hidden="1" customHeight="1">
      <c r="A99" s="115" t="s">
        <v>34</v>
      </c>
      <c r="B99" s="44">
        <v>46221.0</v>
      </c>
      <c r="C99" s="46" t="s">
        <v>122</v>
      </c>
      <c r="D99" s="48" t="s">
        <v>413</v>
      </c>
      <c r="E99" s="90"/>
      <c r="F99" s="53" t="s">
        <v>136</v>
      </c>
      <c r="G99" s="57">
        <f t="array" ref="G99">IF(F99&lt;&gt;"",INDEX(tb_MainDatabase[Barcode],MATCH(F99,tb_MainDatabase[Link],0)),"")</f>
        <v>8857128011904</v>
      </c>
      <c r="H99" s="62" t="str">
        <f t="array" ref="H99">IF(F99&lt;&gt;"",INDEX(tb_MainDatabase[Grand],MATCH(F99,tb_MainDatabase[Link],0)),"")</f>
        <v>EDP</v>
      </c>
      <c r="I99" s="62" t="str">
        <f t="array" ref="I99">IF(F99&lt;&gt;"",INDEX(tb_MainDatabase[Size],MATCH(F99,tb_MainDatabase[Link],0)),"")</f>
        <v>30 ml.</v>
      </c>
      <c r="J99" s="65">
        <v>1.0</v>
      </c>
      <c r="K99" s="57">
        <f t="array" ref="K99">IF(F99&lt;&gt;"",INDEX(tb_MainDatabase[ราคา],MATCH(F99,tb_MainDatabase[Link],0)),"")*J99</f>
        <v>1290</v>
      </c>
      <c r="L99" s="65">
        <v>300.0</v>
      </c>
      <c r="M99" s="57">
        <f t="shared" si="2"/>
        <v>990</v>
      </c>
      <c r="N99" s="75">
        <f t="shared" si="3"/>
        <v>990</v>
      </c>
      <c r="O99" s="77" t="s">
        <v>60</v>
      </c>
      <c r="P99" s="78">
        <v>46221.0</v>
      </c>
      <c r="Q99" s="80">
        <v>0.6652777777777777</v>
      </c>
      <c r="R99" s="84" t="str">
        <f t="shared" si="4"/>
        <v>EVSCS20260718016</v>
      </c>
      <c r="S99" s="84"/>
      <c r="T99" s="84"/>
    </row>
    <row r="100" ht="22.5" hidden="1" customHeight="1">
      <c r="A100" s="115" t="s">
        <v>34</v>
      </c>
      <c r="B100" s="44">
        <v>46221.0</v>
      </c>
      <c r="C100" s="46" t="s">
        <v>122</v>
      </c>
      <c r="D100" s="48" t="s">
        <v>416</v>
      </c>
      <c r="E100" s="90"/>
      <c r="F100" s="53" t="s">
        <v>266</v>
      </c>
      <c r="G100" s="108">
        <f t="array" ref="G100">IF(F100&lt;&gt;"",INDEX(tb_MainDatabase[Barcode],MATCH(F100,tb_MainDatabase[Link],0)),"")</f>
        <v>8857128012169</v>
      </c>
      <c r="H100" s="62" t="str">
        <f t="array" ref="H100">IF(F100&lt;&gt;"",INDEX(tb_MainDatabase[Grand],MATCH(F100,tb_MainDatabase[Link],0)),"")</f>
        <v>EDP</v>
      </c>
      <c r="I100" s="62" t="str">
        <f t="array" ref="I100">IF(F100&lt;&gt;"",INDEX(tb_MainDatabase[Size],MATCH(F100,tb_MainDatabase[Link],0)),"")</f>
        <v>30 ml.</v>
      </c>
      <c r="J100" s="65">
        <v>1.0</v>
      </c>
      <c r="K100" s="57">
        <f t="array" ref="K100">IF(F100&lt;&gt;"",INDEX(tb_MainDatabase[ราคา],MATCH(F100,tb_MainDatabase[Link],0)),"")*J100</f>
        <v>1290</v>
      </c>
      <c r="L100" s="65">
        <v>300.0</v>
      </c>
      <c r="M100" s="57">
        <f t="shared" si="2"/>
        <v>990</v>
      </c>
      <c r="N100" s="75">
        <f t="shared" si="3"/>
        <v>990</v>
      </c>
      <c r="O100" s="77" t="s">
        <v>60</v>
      </c>
      <c r="P100" s="78">
        <v>46221.0</v>
      </c>
      <c r="Q100" s="80">
        <v>0.6722222222222223</v>
      </c>
      <c r="R100" s="84" t="str">
        <f t="shared" si="4"/>
        <v>EVSCS20260718017</v>
      </c>
      <c r="S100" s="84"/>
      <c r="T100" s="84"/>
    </row>
    <row r="101" ht="22.5" hidden="1" customHeight="1">
      <c r="A101" s="115" t="s">
        <v>34</v>
      </c>
      <c r="B101" s="44">
        <v>46221.0</v>
      </c>
      <c r="C101" s="46" t="s">
        <v>122</v>
      </c>
      <c r="D101" s="48" t="s">
        <v>418</v>
      </c>
      <c r="E101" s="90"/>
      <c r="F101" s="53" t="s">
        <v>120</v>
      </c>
      <c r="G101" s="108">
        <f t="array" ref="G101">IF(F101&lt;&gt;"",INDEX(tb_MainDatabase[Barcode],MATCH(F101,tb_MainDatabase[Link],0)),"")</f>
        <v>8857128012160</v>
      </c>
      <c r="H101" s="62" t="str">
        <f t="array" ref="H101">IF(F101&lt;&gt;"",INDEX(tb_MainDatabase[Grand],MATCH(F101,tb_MainDatabase[Link],0)),"")</f>
        <v>EDP</v>
      </c>
      <c r="I101" s="62" t="str">
        <f t="array" ref="I101">IF(F101&lt;&gt;"",INDEX(tb_MainDatabase[Size],MATCH(F101,tb_MainDatabase[Link],0)),"")</f>
        <v>10 ml.</v>
      </c>
      <c r="J101" s="65">
        <v>1.0</v>
      </c>
      <c r="K101" s="57">
        <f t="array" ref="K101">IF(F101&lt;&gt;"",INDEX(tb_MainDatabase[ราคา],MATCH(F101,tb_MainDatabase[Link],0)),"")*J101</f>
        <v>450</v>
      </c>
      <c r="L101" s="65">
        <v>100.0</v>
      </c>
      <c r="M101" s="57">
        <f t="shared" si="2"/>
        <v>350</v>
      </c>
      <c r="N101" s="75">
        <f t="shared" si="3"/>
        <v>350</v>
      </c>
      <c r="O101" s="77" t="s">
        <v>60</v>
      </c>
      <c r="P101" s="78">
        <v>46221.0</v>
      </c>
      <c r="Q101" s="80">
        <v>0.6784722222222223</v>
      </c>
      <c r="R101" s="84" t="str">
        <f t="shared" si="4"/>
        <v>EVSCS20260718018</v>
      </c>
      <c r="S101" s="84"/>
      <c r="T101" s="84"/>
    </row>
    <row r="102" ht="22.5" hidden="1" customHeight="1">
      <c r="A102" s="115" t="s">
        <v>34</v>
      </c>
      <c r="B102" s="44">
        <v>46221.0</v>
      </c>
      <c r="C102" s="46" t="s">
        <v>122</v>
      </c>
      <c r="D102" s="48" t="s">
        <v>421</v>
      </c>
      <c r="E102" s="90"/>
      <c r="F102" s="53" t="s">
        <v>180</v>
      </c>
      <c r="G102" s="57">
        <f t="array" ref="G102">IF(F102&lt;&gt;"",INDEX(tb_MainDatabase[Barcode],MATCH(F102,tb_MainDatabase[Link],0)),"")</f>
        <v>8857128012108</v>
      </c>
      <c r="H102" s="62" t="str">
        <f t="array" ref="H102">IF(F102&lt;&gt;"",INDEX(tb_MainDatabase[Grand],MATCH(F102,tb_MainDatabase[Link],0)),"")</f>
        <v>EDP+</v>
      </c>
      <c r="I102" s="62" t="str">
        <f t="array" ref="I102">IF(F102&lt;&gt;"",INDEX(tb_MainDatabase[Size],MATCH(F102,tb_MainDatabase[Link],0)),"")</f>
        <v>10 ml.</v>
      </c>
      <c r="J102" s="65">
        <v>1.0</v>
      </c>
      <c r="K102" s="57">
        <f t="array" ref="K102">IF(F102&lt;&gt;"",INDEX(tb_MainDatabase[ราคา],MATCH(F102,tb_MainDatabase[Link],0)),"")*J102</f>
        <v>650</v>
      </c>
      <c r="L102" s="65">
        <v>100.0</v>
      </c>
      <c r="M102" s="57">
        <f t="shared" si="2"/>
        <v>550</v>
      </c>
      <c r="N102" s="75">
        <f t="shared" si="3"/>
        <v>900</v>
      </c>
      <c r="O102" s="77" t="s">
        <v>60</v>
      </c>
      <c r="P102" s="78">
        <v>46221.0</v>
      </c>
      <c r="Q102" s="80">
        <v>0.6708333333333333</v>
      </c>
      <c r="R102" s="84" t="str">
        <f t="shared" si="4"/>
        <v>EVSCS20260718019</v>
      </c>
      <c r="S102" s="84"/>
      <c r="T102" s="84"/>
    </row>
    <row r="103" ht="22.5" hidden="1" customHeight="1">
      <c r="A103" s="115" t="s">
        <v>34</v>
      </c>
      <c r="B103" s="44">
        <v>46221.0</v>
      </c>
      <c r="C103" s="46" t="s">
        <v>122</v>
      </c>
      <c r="D103" s="48" t="s">
        <v>421</v>
      </c>
      <c r="E103" s="90"/>
      <c r="F103" s="53" t="s">
        <v>94</v>
      </c>
      <c r="G103" s="57">
        <f t="array" ref="G103">IF(F103&lt;&gt;"",INDEX(tb_MainDatabase[Barcode],MATCH(F103,tb_MainDatabase[Link],0)),"")</f>
        <v>8857128012039</v>
      </c>
      <c r="H103" s="62" t="str">
        <f t="array" ref="H103">IF(F103&lt;&gt;"",INDEX(tb_MainDatabase[Grand],MATCH(F103,tb_MainDatabase[Link],0)),"")</f>
        <v>EDP</v>
      </c>
      <c r="I103" s="62" t="str">
        <f t="array" ref="I103">IF(F103&lt;&gt;"",INDEX(tb_MainDatabase[Size],MATCH(F103,tb_MainDatabase[Link],0)),"")</f>
        <v>10 ml.</v>
      </c>
      <c r="J103" s="65">
        <v>1.0</v>
      </c>
      <c r="K103" s="57">
        <f t="array" ref="K103">IF(F103&lt;&gt;"",INDEX(tb_MainDatabase[ราคา],MATCH(F103,tb_MainDatabase[Link],0)),"")*J103</f>
        <v>450</v>
      </c>
      <c r="L103" s="65">
        <v>100.0</v>
      </c>
      <c r="M103" s="57">
        <f t="shared" si="2"/>
        <v>350</v>
      </c>
      <c r="N103" s="75">
        <f t="shared" si="3"/>
        <v>0</v>
      </c>
      <c r="O103" s="106"/>
      <c r="P103" s="107"/>
      <c r="Q103" s="80"/>
      <c r="R103" s="84">
        <f t="shared" si="4"/>
        <v>0</v>
      </c>
      <c r="S103" s="84"/>
      <c r="T103" s="84"/>
    </row>
    <row r="104" ht="22.5" hidden="1" customHeight="1">
      <c r="A104" s="115" t="s">
        <v>34</v>
      </c>
      <c r="B104" s="44">
        <v>46221.0</v>
      </c>
      <c r="C104" s="46" t="s">
        <v>122</v>
      </c>
      <c r="D104" s="48" t="s">
        <v>428</v>
      </c>
      <c r="E104" s="90"/>
      <c r="F104" s="53" t="s">
        <v>120</v>
      </c>
      <c r="G104" s="108">
        <f t="array" ref="G104">IF(F104&lt;&gt;"",INDEX(tb_MainDatabase[Barcode],MATCH(F104,tb_MainDatabase[Link],0)),"")</f>
        <v>8857128012160</v>
      </c>
      <c r="H104" s="62" t="str">
        <f t="array" ref="H104">IF(F104&lt;&gt;"",INDEX(tb_MainDatabase[Grand],MATCH(F104,tb_MainDatabase[Link],0)),"")</f>
        <v>EDP</v>
      </c>
      <c r="I104" s="62" t="str">
        <f t="array" ref="I104">IF(F104&lt;&gt;"",INDEX(tb_MainDatabase[Size],MATCH(F104,tb_MainDatabase[Link],0)),"")</f>
        <v>10 ml.</v>
      </c>
      <c r="J104" s="65">
        <v>1.0</v>
      </c>
      <c r="K104" s="57">
        <f t="array" ref="K104">IF(F104&lt;&gt;"",INDEX(tb_MainDatabase[ราคา],MATCH(F104,tb_MainDatabase[Link],0)),"")*J104</f>
        <v>450</v>
      </c>
      <c r="L104" s="65">
        <v>100.0</v>
      </c>
      <c r="M104" s="57">
        <f t="shared" si="2"/>
        <v>350</v>
      </c>
      <c r="N104" s="75">
        <f t="shared" si="3"/>
        <v>350</v>
      </c>
      <c r="O104" s="77" t="s">
        <v>60</v>
      </c>
      <c r="P104" s="78">
        <v>46221.0</v>
      </c>
      <c r="Q104" s="80">
        <v>0.6833333333333333</v>
      </c>
      <c r="R104" s="84" t="str">
        <f t="shared" si="4"/>
        <v>EVSCS20260718020</v>
      </c>
      <c r="S104" s="84"/>
      <c r="T104" s="84"/>
    </row>
    <row r="105" ht="22.5" hidden="1" customHeight="1">
      <c r="A105" s="115" t="s">
        <v>34</v>
      </c>
      <c r="B105" s="44">
        <v>46221.0</v>
      </c>
      <c r="C105" s="46" t="s">
        <v>122</v>
      </c>
      <c r="D105" s="48" t="s">
        <v>434</v>
      </c>
      <c r="E105" s="90"/>
      <c r="F105" s="53" t="s">
        <v>165</v>
      </c>
      <c r="G105" s="57">
        <f t="array" ref="G105">IF(F105&lt;&gt;"",INDEX(tb_MainDatabase[Barcode],MATCH(F105,tb_MainDatabase[Link],0)),"")</f>
        <v>8857128012018</v>
      </c>
      <c r="H105" s="62" t="str">
        <f t="array" ref="H105">IF(F105&lt;&gt;"",INDEX(tb_MainDatabase[Grand],MATCH(F105,tb_MainDatabase[Link],0)),"")</f>
        <v>EDP</v>
      </c>
      <c r="I105" s="62" t="str">
        <f t="array" ref="I105">IF(F105&lt;&gt;"",INDEX(tb_MainDatabase[Size],MATCH(F105,tb_MainDatabase[Link],0)),"")</f>
        <v>50 ml.</v>
      </c>
      <c r="J105" s="65">
        <v>1.0</v>
      </c>
      <c r="K105" s="57">
        <f t="array" ref="K105">IF(F105&lt;&gt;"",INDEX(tb_MainDatabase[ราคา],MATCH(F105,tb_MainDatabase[Link],0)),"")*J105</f>
        <v>1890</v>
      </c>
      <c r="L105" s="65">
        <v>400.0</v>
      </c>
      <c r="M105" s="57">
        <f t="shared" si="2"/>
        <v>1490</v>
      </c>
      <c r="N105" s="75">
        <f t="shared" si="3"/>
        <v>1490</v>
      </c>
      <c r="O105" s="77" t="s">
        <v>60</v>
      </c>
      <c r="P105" s="78">
        <v>46221.0</v>
      </c>
      <c r="Q105" s="80">
        <v>0.6833333333333333</v>
      </c>
      <c r="R105" s="84" t="str">
        <f t="shared" si="4"/>
        <v>EVSCS20260718021</v>
      </c>
      <c r="S105" s="84"/>
      <c r="T105" s="84"/>
    </row>
    <row r="106" ht="22.5" hidden="1" customHeight="1">
      <c r="A106" s="115" t="s">
        <v>34</v>
      </c>
      <c r="B106" s="44">
        <v>46221.0</v>
      </c>
      <c r="C106" s="46" t="s">
        <v>122</v>
      </c>
      <c r="D106" s="48" t="s">
        <v>438</v>
      </c>
      <c r="E106" s="90"/>
      <c r="F106" s="53" t="s">
        <v>77</v>
      </c>
      <c r="G106" s="57">
        <f t="array" ref="G106">IF(F106&lt;&gt;"",INDEX(tb_MainDatabase[Barcode],MATCH(F106,tb_MainDatabase[Link],0)),"")</f>
        <v>8857128012030</v>
      </c>
      <c r="H106" s="62" t="str">
        <f t="array" ref="H106">IF(F106&lt;&gt;"",INDEX(tb_MainDatabase[Grand],MATCH(F106,tb_MainDatabase[Link],0)),"")</f>
        <v>EDP</v>
      </c>
      <c r="I106" s="62" t="str">
        <f t="array" ref="I106">IF(F106&lt;&gt;"",INDEX(tb_MainDatabase[Size],MATCH(F106,tb_MainDatabase[Link],0)),"")</f>
        <v>10 ml.</v>
      </c>
      <c r="J106" s="65">
        <v>1.0</v>
      </c>
      <c r="K106" s="57">
        <f t="array" ref="K106">IF(F106&lt;&gt;"",INDEX(tb_MainDatabase[ราคา],MATCH(F106,tb_MainDatabase[Link],0)),"")*J106</f>
        <v>450</v>
      </c>
      <c r="L106" s="65">
        <v>100.0</v>
      </c>
      <c r="M106" s="57">
        <f t="shared" si="2"/>
        <v>350</v>
      </c>
      <c r="N106" s="75">
        <f t="shared" si="3"/>
        <v>350</v>
      </c>
      <c r="O106" s="77" t="s">
        <v>60</v>
      </c>
      <c r="P106" s="78">
        <v>46221.0</v>
      </c>
      <c r="Q106" s="80">
        <v>0.6875</v>
      </c>
      <c r="R106" s="84" t="str">
        <f t="shared" si="4"/>
        <v>EVSCS20260718022</v>
      </c>
      <c r="S106" s="84"/>
      <c r="T106" s="84"/>
    </row>
    <row r="107" ht="22.5" hidden="1" customHeight="1">
      <c r="A107" s="115" t="s">
        <v>34</v>
      </c>
      <c r="B107" s="44">
        <v>46221.0</v>
      </c>
      <c r="C107" s="46" t="s">
        <v>122</v>
      </c>
      <c r="D107" s="48" t="s">
        <v>442</v>
      </c>
      <c r="E107" s="90"/>
      <c r="F107" s="53" t="s">
        <v>141</v>
      </c>
      <c r="G107" s="57">
        <f t="array" ref="G107">IF(F107&lt;&gt;"",INDEX(tb_MainDatabase[Barcode],MATCH(F107,tb_MainDatabase[Link],0)),"")</f>
        <v>8857128012037</v>
      </c>
      <c r="H107" s="62" t="str">
        <f t="array" ref="H107">IF(F107&lt;&gt;"",INDEX(tb_MainDatabase[Grand],MATCH(F107,tb_MainDatabase[Link],0)),"")</f>
        <v>EDP</v>
      </c>
      <c r="I107" s="62" t="str">
        <f t="array" ref="I107">IF(F107&lt;&gt;"",INDEX(tb_MainDatabase[Size],MATCH(F107,tb_MainDatabase[Link],0)),"")</f>
        <v>10 ml.</v>
      </c>
      <c r="J107" s="65">
        <v>1.0</v>
      </c>
      <c r="K107" s="57">
        <f t="array" ref="K107">IF(F107&lt;&gt;"",INDEX(tb_MainDatabase[ราคา],MATCH(F107,tb_MainDatabase[Link],0)),"")*J107</f>
        <v>450</v>
      </c>
      <c r="L107" s="65">
        <v>100.0</v>
      </c>
      <c r="M107" s="57">
        <f t="shared" si="2"/>
        <v>350</v>
      </c>
      <c r="N107" s="75">
        <f t="shared" si="3"/>
        <v>350</v>
      </c>
      <c r="O107" s="77" t="s">
        <v>60</v>
      </c>
      <c r="P107" s="78">
        <v>46221.0</v>
      </c>
      <c r="Q107" s="80">
        <v>0.6986111111111111</v>
      </c>
      <c r="R107" s="84" t="str">
        <f t="shared" si="4"/>
        <v>EVSCS20260718023</v>
      </c>
      <c r="S107" s="84"/>
      <c r="T107" s="84"/>
    </row>
    <row r="108" ht="22.5" hidden="1" customHeight="1">
      <c r="A108" s="115" t="s">
        <v>34</v>
      </c>
      <c r="B108" s="44">
        <v>46221.0</v>
      </c>
      <c r="C108" s="46" t="s">
        <v>122</v>
      </c>
      <c r="D108" s="48" t="s">
        <v>446</v>
      </c>
      <c r="E108" s="90"/>
      <c r="F108" s="53" t="s">
        <v>141</v>
      </c>
      <c r="G108" s="57">
        <f t="array" ref="G108">IF(F108&lt;&gt;"",INDEX(tb_MainDatabase[Barcode],MATCH(F108,tb_MainDatabase[Link],0)),"")</f>
        <v>8857128012037</v>
      </c>
      <c r="H108" s="62" t="str">
        <f t="array" ref="H108">IF(F108&lt;&gt;"",INDEX(tb_MainDatabase[Grand],MATCH(F108,tb_MainDatabase[Link],0)),"")</f>
        <v>EDP</v>
      </c>
      <c r="I108" s="62" t="str">
        <f t="array" ref="I108">IF(F108&lt;&gt;"",INDEX(tb_MainDatabase[Size],MATCH(F108,tb_MainDatabase[Link],0)),"")</f>
        <v>10 ml.</v>
      </c>
      <c r="J108" s="65">
        <v>1.0</v>
      </c>
      <c r="K108" s="57">
        <f t="array" ref="K108">IF(F108&lt;&gt;"",INDEX(tb_MainDatabase[ราคา],MATCH(F108,tb_MainDatabase[Link],0)),"")*J108</f>
        <v>450</v>
      </c>
      <c r="L108" s="65">
        <v>100.0</v>
      </c>
      <c r="M108" s="57">
        <f t="shared" si="2"/>
        <v>350</v>
      </c>
      <c r="N108" s="75">
        <f t="shared" si="3"/>
        <v>350</v>
      </c>
      <c r="O108" s="77" t="s">
        <v>60</v>
      </c>
      <c r="P108" s="78">
        <v>46221.0</v>
      </c>
      <c r="Q108" s="80">
        <v>0.7104166666666667</v>
      </c>
      <c r="R108" s="84" t="str">
        <f t="shared" si="4"/>
        <v>EVSCS20260718024</v>
      </c>
      <c r="S108" s="84"/>
      <c r="T108" s="84"/>
    </row>
    <row r="109" ht="22.5" hidden="1" customHeight="1">
      <c r="A109" s="115" t="s">
        <v>34</v>
      </c>
      <c r="B109" s="44">
        <v>46221.0</v>
      </c>
      <c r="C109" s="46" t="s">
        <v>122</v>
      </c>
      <c r="D109" s="48" t="s">
        <v>450</v>
      </c>
      <c r="E109" s="90"/>
      <c r="F109" s="53" t="s">
        <v>451</v>
      </c>
      <c r="G109" s="57">
        <f t="array" ref="G109">IF(F109&lt;&gt;"",INDEX(tb_MainDatabase[Barcode],MATCH(F109,tb_MainDatabase[Link],0)),"")</f>
        <v>8857128011867</v>
      </c>
      <c r="H109" s="62" t="str">
        <f t="array" ref="H109">IF(F109&lt;&gt;"",INDEX(tb_MainDatabase[Grand],MATCH(F109,tb_MainDatabase[Link],0)),"")</f>
        <v>EDP</v>
      </c>
      <c r="I109" s="62" t="str">
        <f t="array" ref="I109">IF(F109&lt;&gt;"",INDEX(tb_MainDatabase[Size],MATCH(F109,tb_MainDatabase[Link],0)),"")</f>
        <v>30 ml.</v>
      </c>
      <c r="J109" s="65">
        <v>1.0</v>
      </c>
      <c r="K109" s="57">
        <f t="array" ref="K109">IF(F109&lt;&gt;"",INDEX(tb_MainDatabase[ราคา],MATCH(F109,tb_MainDatabase[Link],0)),"")*J109</f>
        <v>1290</v>
      </c>
      <c r="L109" s="65">
        <v>300.0</v>
      </c>
      <c r="M109" s="57">
        <f t="shared" si="2"/>
        <v>990</v>
      </c>
      <c r="N109" s="75">
        <f t="shared" si="3"/>
        <v>990</v>
      </c>
      <c r="O109" s="77" t="s">
        <v>60</v>
      </c>
      <c r="P109" s="78">
        <v>46221.0</v>
      </c>
      <c r="Q109" s="80">
        <v>0.7215277777777778</v>
      </c>
      <c r="R109" s="84" t="str">
        <f t="shared" si="4"/>
        <v>EVSCS20260718025</v>
      </c>
      <c r="S109" s="84"/>
      <c r="T109" s="84"/>
    </row>
    <row r="110" ht="22.5" hidden="1" customHeight="1">
      <c r="A110" s="115" t="s">
        <v>34</v>
      </c>
      <c r="B110" s="44">
        <v>46221.0</v>
      </c>
      <c r="C110" s="46" t="s">
        <v>122</v>
      </c>
      <c r="D110" s="48" t="s">
        <v>455</v>
      </c>
      <c r="E110" s="90"/>
      <c r="F110" s="53" t="s">
        <v>216</v>
      </c>
      <c r="G110" s="57">
        <f t="array" ref="G110">IF(F110&lt;&gt;"",INDEX(tb_MainDatabase[Barcode],MATCH(F110,tb_MainDatabase[Link],0)),"")</f>
        <v>8857128011522</v>
      </c>
      <c r="H110" s="62" t="str">
        <f t="array" ref="H110">IF(F110&lt;&gt;"",INDEX(tb_MainDatabase[Grand],MATCH(F110,tb_MainDatabase[Link],0)),"")</f>
        <v>EDP</v>
      </c>
      <c r="I110" s="62" t="str">
        <f t="array" ref="I110">IF(F110&lt;&gt;"",INDEX(tb_MainDatabase[Size],MATCH(F110,tb_MainDatabase[Link],0)),"")</f>
        <v>50 ml.</v>
      </c>
      <c r="J110" s="65">
        <v>1.0</v>
      </c>
      <c r="K110" s="57">
        <f t="array" ref="K110">IF(F110&lt;&gt;"",INDEX(tb_MainDatabase[ราคา],MATCH(F110,tb_MainDatabase[Link],0)),"")*J110</f>
        <v>1890</v>
      </c>
      <c r="L110" s="65">
        <v>400.0</v>
      </c>
      <c r="M110" s="57">
        <f t="shared" si="2"/>
        <v>1490</v>
      </c>
      <c r="N110" s="75">
        <f t="shared" si="3"/>
        <v>3970</v>
      </c>
      <c r="O110" s="77" t="s">
        <v>60</v>
      </c>
      <c r="P110" s="78">
        <v>46221.0</v>
      </c>
      <c r="Q110" s="80">
        <v>0.7486111111111111</v>
      </c>
      <c r="R110" s="84" t="str">
        <f t="shared" si="4"/>
        <v>EVSCS20260718026</v>
      </c>
      <c r="S110" s="84"/>
      <c r="T110" s="84"/>
    </row>
    <row r="111" ht="22.5" hidden="1" customHeight="1">
      <c r="A111" s="115" t="s">
        <v>34</v>
      </c>
      <c r="B111" s="44">
        <v>46221.0</v>
      </c>
      <c r="C111" s="46" t="s">
        <v>122</v>
      </c>
      <c r="D111" s="48" t="s">
        <v>455</v>
      </c>
      <c r="E111" s="90"/>
      <c r="F111" s="53" t="s">
        <v>89</v>
      </c>
      <c r="G111" s="57">
        <f t="array" ref="G111">IF(F111&lt;&gt;"",INDEX(tb_MainDatabase[Barcode],MATCH(F111,tb_MainDatabase[Link],0)),"")</f>
        <v>8857128011058</v>
      </c>
      <c r="H111" s="62" t="str">
        <f t="array" ref="H111">IF(F111&lt;&gt;"",INDEX(tb_MainDatabase[Grand],MATCH(F111,tb_MainDatabase[Link],0)),"")</f>
        <v>EDP</v>
      </c>
      <c r="I111" s="62" t="str">
        <f t="array" ref="I111">IF(F111&lt;&gt;"",INDEX(tb_MainDatabase[Size],MATCH(F111,tb_MainDatabase[Link],0)),"")</f>
        <v>50 ml.</v>
      </c>
      <c r="J111" s="65">
        <v>1.0</v>
      </c>
      <c r="K111" s="57">
        <f t="array" ref="K111">IF(F111&lt;&gt;"",INDEX(tb_MainDatabase[ราคา],MATCH(F111,tb_MainDatabase[Link],0)),"")*J111</f>
        <v>1890</v>
      </c>
      <c r="L111" s="65">
        <v>400.0</v>
      </c>
      <c r="M111" s="57">
        <f t="shared" si="2"/>
        <v>1490</v>
      </c>
      <c r="N111" s="75">
        <f t="shared" si="3"/>
        <v>0</v>
      </c>
      <c r="O111" s="106"/>
      <c r="P111" s="107"/>
      <c r="Q111" s="80"/>
      <c r="R111" s="84">
        <f t="shared" si="4"/>
        <v>0</v>
      </c>
      <c r="S111" s="84"/>
      <c r="T111" s="84"/>
    </row>
    <row r="112" ht="22.5" hidden="1" customHeight="1">
      <c r="A112" s="115" t="s">
        <v>34</v>
      </c>
      <c r="B112" s="44">
        <v>46221.0</v>
      </c>
      <c r="C112" s="46" t="s">
        <v>122</v>
      </c>
      <c r="D112" s="48" t="s">
        <v>455</v>
      </c>
      <c r="E112" s="90"/>
      <c r="F112" s="53" t="s">
        <v>136</v>
      </c>
      <c r="G112" s="57">
        <f t="array" ref="G112">IF(F112&lt;&gt;"",INDEX(tb_MainDatabase[Barcode],MATCH(F112,tb_MainDatabase[Link],0)),"")</f>
        <v>8857128011904</v>
      </c>
      <c r="H112" s="62" t="str">
        <f t="array" ref="H112">IF(F112&lt;&gt;"",INDEX(tb_MainDatabase[Grand],MATCH(F112,tb_MainDatabase[Link],0)),"")</f>
        <v>EDP</v>
      </c>
      <c r="I112" s="62" t="str">
        <f t="array" ref="I112">IF(F112&lt;&gt;"",INDEX(tb_MainDatabase[Size],MATCH(F112,tb_MainDatabase[Link],0)),"")</f>
        <v>30 ml.</v>
      </c>
      <c r="J112" s="65">
        <v>1.0</v>
      </c>
      <c r="K112" s="57">
        <f t="array" ref="K112">IF(F112&lt;&gt;"",INDEX(tb_MainDatabase[ราคา],MATCH(F112,tb_MainDatabase[Link],0)),"")*J112</f>
        <v>1290</v>
      </c>
      <c r="L112" s="65">
        <v>300.0</v>
      </c>
      <c r="M112" s="57">
        <f t="shared" si="2"/>
        <v>990</v>
      </c>
      <c r="N112" s="75">
        <f t="shared" si="3"/>
        <v>0</v>
      </c>
      <c r="O112" s="106"/>
      <c r="P112" s="107"/>
      <c r="Q112" s="80"/>
      <c r="R112" s="84">
        <f t="shared" si="4"/>
        <v>0</v>
      </c>
      <c r="S112" s="84"/>
      <c r="T112" s="84"/>
    </row>
    <row r="113" ht="22.5" hidden="1" customHeight="1">
      <c r="A113" s="115" t="s">
        <v>34</v>
      </c>
      <c r="B113" s="44">
        <v>46221.0</v>
      </c>
      <c r="C113" s="46" t="s">
        <v>122</v>
      </c>
      <c r="D113" s="48" t="s">
        <v>463</v>
      </c>
      <c r="E113" s="90"/>
      <c r="F113" s="53" t="s">
        <v>146</v>
      </c>
      <c r="G113" s="57">
        <f t="array" ref="G113">IF(F113&lt;&gt;"",INDEX(tb_MainDatabase[Barcode],MATCH(F113,tb_MainDatabase[Link],0)),"")</f>
        <v>8857128012026</v>
      </c>
      <c r="H113" s="62" t="str">
        <f t="array" ref="H113">IF(F113&lt;&gt;"",INDEX(tb_MainDatabase[Grand],MATCH(F113,tb_MainDatabase[Link],0)),"")</f>
        <v>EDP</v>
      </c>
      <c r="I113" s="62" t="str">
        <f t="array" ref="I113">IF(F113&lt;&gt;"",INDEX(tb_MainDatabase[Size],MATCH(F113,tb_MainDatabase[Link],0)),"")</f>
        <v>10 ml.</v>
      </c>
      <c r="J113" s="65">
        <v>1.0</v>
      </c>
      <c r="K113" s="57">
        <f t="array" ref="K113">IF(F113&lt;&gt;"",INDEX(tb_MainDatabase[ราคา],MATCH(F113,tb_MainDatabase[Link],0)),"")*J113</f>
        <v>450</v>
      </c>
      <c r="L113" s="65">
        <v>100.0</v>
      </c>
      <c r="M113" s="57">
        <f t="shared" si="2"/>
        <v>350</v>
      </c>
      <c r="N113" s="75">
        <f t="shared" si="3"/>
        <v>350</v>
      </c>
      <c r="O113" s="77" t="s">
        <v>60</v>
      </c>
      <c r="P113" s="78">
        <v>46221.0</v>
      </c>
      <c r="Q113" s="80">
        <v>0.7527777777777778</v>
      </c>
      <c r="R113" s="84" t="str">
        <f t="shared" si="4"/>
        <v>EVSCS20260718027</v>
      </c>
      <c r="S113" s="84"/>
      <c r="T113" s="84"/>
    </row>
    <row r="114" ht="22.5" hidden="1" customHeight="1">
      <c r="A114" s="115" t="s">
        <v>34</v>
      </c>
      <c r="B114" s="44">
        <v>46221.0</v>
      </c>
      <c r="C114" s="46" t="s">
        <v>122</v>
      </c>
      <c r="D114" s="48" t="s">
        <v>468</v>
      </c>
      <c r="E114" s="90"/>
      <c r="F114" s="53" t="s">
        <v>132</v>
      </c>
      <c r="G114" s="108">
        <f t="array" ref="G114">IF(F114&lt;&gt;"",INDEX(tb_MainDatabase[Barcode],MATCH(F114,tb_MainDatabase[Link],0)),"")</f>
        <v>8857128011621</v>
      </c>
      <c r="H114" s="62" t="str">
        <f t="array" ref="H114">IF(F114&lt;&gt;"",INDEX(tb_MainDatabase[Grand],MATCH(F114,tb_MainDatabase[Link],0)),"")</f>
        <v>EDP</v>
      </c>
      <c r="I114" s="62" t="str">
        <f t="array" ref="I114">IF(F114&lt;&gt;"",INDEX(tb_MainDatabase[Size],MATCH(F114,tb_MainDatabase[Link],0)),"")</f>
        <v>50 ml.</v>
      </c>
      <c r="J114" s="65">
        <v>1.0</v>
      </c>
      <c r="K114" s="57">
        <f t="array" ref="K114">IF(F114&lt;&gt;"",INDEX(tb_MainDatabase[ราคา],MATCH(F114,tb_MainDatabase[Link],0)),"")*J114</f>
        <v>1890</v>
      </c>
      <c r="L114" s="65">
        <v>400.0</v>
      </c>
      <c r="M114" s="57">
        <f t="shared" si="2"/>
        <v>1490</v>
      </c>
      <c r="N114" s="75">
        <f t="shared" si="3"/>
        <v>1490</v>
      </c>
      <c r="O114" s="77" t="s">
        <v>60</v>
      </c>
      <c r="P114" s="78">
        <v>46221.0</v>
      </c>
      <c r="Q114" s="80">
        <v>0.7576388888888889</v>
      </c>
      <c r="R114" s="84" t="str">
        <f t="shared" si="4"/>
        <v>EVSCS20260718028</v>
      </c>
      <c r="S114" s="84"/>
      <c r="T114" s="84"/>
    </row>
    <row r="115" ht="22.5" hidden="1" customHeight="1">
      <c r="A115" s="115" t="s">
        <v>34</v>
      </c>
      <c r="B115" s="44">
        <v>46221.0</v>
      </c>
      <c r="C115" s="46" t="s">
        <v>122</v>
      </c>
      <c r="D115" s="48" t="s">
        <v>473</v>
      </c>
      <c r="E115" s="90"/>
      <c r="F115" s="53" t="s">
        <v>141</v>
      </c>
      <c r="G115" s="57">
        <f t="array" ref="G115">IF(F115&lt;&gt;"",INDEX(tb_MainDatabase[Barcode],MATCH(F115,tb_MainDatabase[Link],0)),"")</f>
        <v>8857128012037</v>
      </c>
      <c r="H115" s="62" t="str">
        <f t="array" ref="H115">IF(F115&lt;&gt;"",INDEX(tb_MainDatabase[Grand],MATCH(F115,tb_MainDatabase[Link],0)),"")</f>
        <v>EDP</v>
      </c>
      <c r="I115" s="62" t="str">
        <f t="array" ref="I115">IF(F115&lt;&gt;"",INDEX(tb_MainDatabase[Size],MATCH(F115,tb_MainDatabase[Link],0)),"")</f>
        <v>10 ml.</v>
      </c>
      <c r="J115" s="65">
        <v>1.0</v>
      </c>
      <c r="K115" s="57">
        <f t="array" ref="K115">IF(F115&lt;&gt;"",INDEX(tb_MainDatabase[ราคา],MATCH(F115,tb_MainDatabase[Link],0)),"")*J115</f>
        <v>450</v>
      </c>
      <c r="L115" s="65">
        <v>100.0</v>
      </c>
      <c r="M115" s="57">
        <f t="shared" si="2"/>
        <v>350</v>
      </c>
      <c r="N115" s="75">
        <f t="shared" si="3"/>
        <v>1400</v>
      </c>
      <c r="O115" s="77" t="s">
        <v>60</v>
      </c>
      <c r="P115" s="78">
        <v>46221.0</v>
      </c>
      <c r="Q115" s="80">
        <v>0.7611111111111111</v>
      </c>
      <c r="R115" s="84" t="str">
        <f t="shared" si="4"/>
        <v>EVSCS20260718029</v>
      </c>
      <c r="S115" s="84"/>
      <c r="T115" s="84"/>
    </row>
    <row r="116" ht="22.5" hidden="1" customHeight="1">
      <c r="A116" s="115" t="s">
        <v>34</v>
      </c>
      <c r="B116" s="44">
        <v>46221.0</v>
      </c>
      <c r="C116" s="46" t="s">
        <v>122</v>
      </c>
      <c r="D116" s="48" t="s">
        <v>473</v>
      </c>
      <c r="E116" s="90"/>
      <c r="F116" s="53" t="s">
        <v>146</v>
      </c>
      <c r="G116" s="57">
        <f t="array" ref="G116">IF(F116&lt;&gt;"",INDEX(tb_MainDatabase[Barcode],MATCH(F116,tb_MainDatabase[Link],0)),"")</f>
        <v>8857128012026</v>
      </c>
      <c r="H116" s="62" t="str">
        <f t="array" ref="H116">IF(F116&lt;&gt;"",INDEX(tb_MainDatabase[Grand],MATCH(F116,tb_MainDatabase[Link],0)),"")</f>
        <v>EDP</v>
      </c>
      <c r="I116" s="62" t="str">
        <f t="array" ref="I116">IF(F116&lt;&gt;"",INDEX(tb_MainDatabase[Size],MATCH(F116,tb_MainDatabase[Link],0)),"")</f>
        <v>10 ml.</v>
      </c>
      <c r="J116" s="65">
        <v>1.0</v>
      </c>
      <c r="K116" s="57">
        <f t="array" ref="K116">IF(F116&lt;&gt;"",INDEX(tb_MainDatabase[ราคา],MATCH(F116,tb_MainDatabase[Link],0)),"")*J116</f>
        <v>450</v>
      </c>
      <c r="L116" s="65">
        <v>100.0</v>
      </c>
      <c r="M116" s="57">
        <f t="shared" si="2"/>
        <v>350</v>
      </c>
      <c r="N116" s="75">
        <f t="shared" si="3"/>
        <v>0</v>
      </c>
      <c r="O116" s="106"/>
      <c r="P116" s="107"/>
      <c r="Q116" s="80"/>
      <c r="R116" s="84">
        <f t="shared" si="4"/>
        <v>0</v>
      </c>
      <c r="S116" s="84"/>
      <c r="T116" s="84"/>
    </row>
    <row r="117" ht="22.5" hidden="1" customHeight="1">
      <c r="A117" s="115" t="s">
        <v>34</v>
      </c>
      <c r="B117" s="44">
        <v>46221.0</v>
      </c>
      <c r="C117" s="46" t="s">
        <v>122</v>
      </c>
      <c r="D117" s="48" t="s">
        <v>473</v>
      </c>
      <c r="E117" s="90"/>
      <c r="F117" s="53" t="s">
        <v>77</v>
      </c>
      <c r="G117" s="57">
        <f t="array" ref="G117">IF(F117&lt;&gt;"",INDEX(tb_MainDatabase[Barcode],MATCH(F117,tb_MainDatabase[Link],0)),"")</f>
        <v>8857128012030</v>
      </c>
      <c r="H117" s="62" t="str">
        <f t="array" ref="H117">IF(F117&lt;&gt;"",INDEX(tb_MainDatabase[Grand],MATCH(F117,tb_MainDatabase[Link],0)),"")</f>
        <v>EDP</v>
      </c>
      <c r="I117" s="62" t="str">
        <f t="array" ref="I117">IF(F117&lt;&gt;"",INDEX(tb_MainDatabase[Size],MATCH(F117,tb_MainDatabase[Link],0)),"")</f>
        <v>10 ml.</v>
      </c>
      <c r="J117" s="65">
        <v>1.0</v>
      </c>
      <c r="K117" s="57">
        <f t="array" ref="K117">IF(F117&lt;&gt;"",INDEX(tb_MainDatabase[ราคา],MATCH(F117,tb_MainDatabase[Link],0)),"")*J117</f>
        <v>450</v>
      </c>
      <c r="L117" s="65">
        <v>100.0</v>
      </c>
      <c r="M117" s="57">
        <f t="shared" si="2"/>
        <v>350</v>
      </c>
      <c r="N117" s="75">
        <f t="shared" si="3"/>
        <v>0</v>
      </c>
      <c r="O117" s="106"/>
      <c r="P117" s="107"/>
      <c r="Q117" s="80"/>
      <c r="R117" s="84">
        <f t="shared" si="4"/>
        <v>0</v>
      </c>
      <c r="S117" s="84"/>
      <c r="T117" s="84"/>
    </row>
    <row r="118" ht="22.5" hidden="1" customHeight="1">
      <c r="A118" s="115" t="s">
        <v>34</v>
      </c>
      <c r="B118" s="44">
        <v>46221.0</v>
      </c>
      <c r="C118" s="46" t="s">
        <v>122</v>
      </c>
      <c r="D118" s="48" t="s">
        <v>473</v>
      </c>
      <c r="E118" s="90"/>
      <c r="F118" s="53" t="s">
        <v>102</v>
      </c>
      <c r="G118" s="108">
        <f t="array" ref="G118">IF(F118&lt;&gt;"",INDEX(tb_MainDatabase[Barcode],MATCH(F118,tb_MainDatabase[Link],0)),"")</f>
        <v>8857128012170</v>
      </c>
      <c r="H118" s="62" t="str">
        <f t="array" ref="H118">IF(F118&lt;&gt;"",INDEX(tb_MainDatabase[Grand],MATCH(F118,tb_MainDatabase[Link],0)),"")</f>
        <v>EDP</v>
      </c>
      <c r="I118" s="62" t="str">
        <f t="array" ref="I118">IF(F118&lt;&gt;"",INDEX(tb_MainDatabase[Size],MATCH(F118,tb_MainDatabase[Link],0)),"")</f>
        <v>10 ml.</v>
      </c>
      <c r="J118" s="65">
        <v>1.0</v>
      </c>
      <c r="K118" s="57">
        <f t="array" ref="K118">IF(F118&lt;&gt;"",INDEX(tb_MainDatabase[ราคา],MATCH(F118,tb_MainDatabase[Link],0)),"")*J118</f>
        <v>450</v>
      </c>
      <c r="L118" s="65">
        <v>100.0</v>
      </c>
      <c r="M118" s="57">
        <f t="shared" si="2"/>
        <v>350</v>
      </c>
      <c r="N118" s="75">
        <f t="shared" si="3"/>
        <v>0</v>
      </c>
      <c r="O118" s="106"/>
      <c r="P118" s="107"/>
      <c r="Q118" s="80"/>
      <c r="R118" s="84">
        <f t="shared" si="4"/>
        <v>0</v>
      </c>
      <c r="S118" s="84"/>
      <c r="T118" s="84"/>
    </row>
    <row r="119" ht="22.5" hidden="1" customHeight="1">
      <c r="A119" s="115" t="s">
        <v>34</v>
      </c>
      <c r="B119" s="44">
        <v>46221.0</v>
      </c>
      <c r="C119" s="46" t="s">
        <v>122</v>
      </c>
      <c r="D119" s="48" t="s">
        <v>489</v>
      </c>
      <c r="E119" s="90"/>
      <c r="F119" s="53" t="s">
        <v>490</v>
      </c>
      <c r="G119" s="57">
        <f t="array" ref="G119">IF(F119&lt;&gt;"",INDEX(tb_MainDatabase[Barcode],MATCH(F119,tb_MainDatabase[Link],0)),"")</f>
        <v>8857128012124</v>
      </c>
      <c r="H119" s="62" t="str">
        <f t="array" ref="H119">IF(F119&lt;&gt;"",INDEX(tb_MainDatabase[Grand],MATCH(F119,tb_MainDatabase[Link],0)),"")</f>
        <v>PARFUM</v>
      </c>
      <c r="I119" s="62" t="str">
        <f t="array" ref="I119">IF(F119&lt;&gt;"",INDEX(tb_MainDatabase[Size],MATCH(F119,tb_MainDatabase[Link],0)),"")</f>
        <v>10 ml.</v>
      </c>
      <c r="J119" s="65">
        <v>1.0</v>
      </c>
      <c r="K119" s="57">
        <f t="array" ref="K119">IF(F119&lt;&gt;"",INDEX(tb_MainDatabase[ราคา],MATCH(F119,tb_MainDatabase[Link],0)),"")*J119</f>
        <v>850</v>
      </c>
      <c r="L119" s="65">
        <v>100.0</v>
      </c>
      <c r="M119" s="57">
        <f t="shared" si="2"/>
        <v>750</v>
      </c>
      <c r="N119" s="75">
        <f t="shared" si="3"/>
        <v>750</v>
      </c>
      <c r="O119" s="77" t="s">
        <v>60</v>
      </c>
      <c r="P119" s="78">
        <v>46221.0</v>
      </c>
      <c r="Q119" s="80">
        <v>0.7645833333333333</v>
      </c>
      <c r="R119" s="84" t="str">
        <f t="shared" si="4"/>
        <v>EVSCS20260718030</v>
      </c>
      <c r="S119" s="84"/>
      <c r="T119" s="84"/>
    </row>
    <row r="120" ht="22.5" hidden="1" customHeight="1">
      <c r="A120" s="115" t="s">
        <v>34</v>
      </c>
      <c r="B120" s="44">
        <v>46221.0</v>
      </c>
      <c r="C120" s="46" t="s">
        <v>122</v>
      </c>
      <c r="D120" s="48" t="s">
        <v>495</v>
      </c>
      <c r="E120" s="90"/>
      <c r="F120" s="53" t="s">
        <v>141</v>
      </c>
      <c r="G120" s="57">
        <f t="array" ref="G120">IF(F120&lt;&gt;"",INDEX(tb_MainDatabase[Barcode],MATCH(F120,tb_MainDatabase[Link],0)),"")</f>
        <v>8857128012037</v>
      </c>
      <c r="H120" s="62" t="str">
        <f t="array" ref="H120">IF(F120&lt;&gt;"",INDEX(tb_MainDatabase[Grand],MATCH(F120,tb_MainDatabase[Link],0)),"")</f>
        <v>EDP</v>
      </c>
      <c r="I120" s="62" t="str">
        <f t="array" ref="I120">IF(F120&lt;&gt;"",INDEX(tb_MainDatabase[Size],MATCH(F120,tb_MainDatabase[Link],0)),"")</f>
        <v>10 ml.</v>
      </c>
      <c r="J120" s="65">
        <v>1.0</v>
      </c>
      <c r="K120" s="57">
        <f t="array" ref="K120">IF(F120&lt;&gt;"",INDEX(tb_MainDatabase[ราคา],MATCH(F120,tb_MainDatabase[Link],0)),"")*J120</f>
        <v>450</v>
      </c>
      <c r="L120" s="65">
        <v>100.0</v>
      </c>
      <c r="M120" s="57">
        <f t="shared" si="2"/>
        <v>350</v>
      </c>
      <c r="N120" s="75">
        <f t="shared" si="3"/>
        <v>350</v>
      </c>
      <c r="O120" s="77" t="s">
        <v>60</v>
      </c>
      <c r="P120" s="78">
        <v>46221.0</v>
      </c>
      <c r="Q120" s="80">
        <v>0.7833333333333333</v>
      </c>
      <c r="R120" s="84" t="str">
        <f t="shared" si="4"/>
        <v>EVSCS20260718031</v>
      </c>
      <c r="S120" s="84"/>
      <c r="T120" s="84"/>
    </row>
    <row r="121" ht="22.5" hidden="1" customHeight="1">
      <c r="A121" s="115" t="s">
        <v>34</v>
      </c>
      <c r="B121" s="44">
        <v>46221.0</v>
      </c>
      <c r="C121" s="46" t="s">
        <v>122</v>
      </c>
      <c r="D121" s="48" t="s">
        <v>501</v>
      </c>
      <c r="E121" s="90"/>
      <c r="F121" s="53" t="s">
        <v>129</v>
      </c>
      <c r="G121" s="57">
        <f t="array" ref="G121">IF(F121&lt;&gt;"",INDEX(tb_MainDatabase[Barcode],MATCH(F121,tb_MainDatabase[Link],0)),"")</f>
        <v>8857128012034</v>
      </c>
      <c r="H121" s="62" t="str">
        <f t="array" ref="H121">IF(F121&lt;&gt;"",INDEX(tb_MainDatabase[Grand],MATCH(F121,tb_MainDatabase[Link],0)),"")</f>
        <v>EDP</v>
      </c>
      <c r="I121" s="62" t="str">
        <f t="array" ref="I121">IF(F121&lt;&gt;"",INDEX(tb_MainDatabase[Size],MATCH(F121,tb_MainDatabase[Link],0)),"")</f>
        <v>10 ml.</v>
      </c>
      <c r="J121" s="65">
        <v>1.0</v>
      </c>
      <c r="K121" s="57">
        <f t="array" ref="K121">IF(F121&lt;&gt;"",INDEX(tb_MainDatabase[ราคา],MATCH(F121,tb_MainDatabase[Link],0)),"")*J121</f>
        <v>450</v>
      </c>
      <c r="L121" s="65">
        <v>100.0</v>
      </c>
      <c r="M121" s="57">
        <f t="shared" si="2"/>
        <v>350</v>
      </c>
      <c r="N121" s="75">
        <f t="shared" si="3"/>
        <v>700</v>
      </c>
      <c r="O121" s="77" t="s">
        <v>60</v>
      </c>
      <c r="P121" s="78">
        <v>46221.0</v>
      </c>
      <c r="Q121" s="80">
        <v>0.8340277777777778</v>
      </c>
      <c r="R121" s="84" t="str">
        <f t="shared" si="4"/>
        <v>EVSCS20260718032</v>
      </c>
      <c r="S121" s="84"/>
      <c r="T121" s="84"/>
    </row>
    <row r="122" ht="22.5" hidden="1" customHeight="1">
      <c r="A122" s="115" t="s">
        <v>34</v>
      </c>
      <c r="B122" s="44">
        <v>46221.0</v>
      </c>
      <c r="C122" s="46" t="s">
        <v>122</v>
      </c>
      <c r="D122" s="48" t="s">
        <v>501</v>
      </c>
      <c r="E122" s="90"/>
      <c r="F122" s="53" t="s">
        <v>141</v>
      </c>
      <c r="G122" s="57">
        <f t="array" ref="G122">IF(F122&lt;&gt;"",INDEX(tb_MainDatabase[Barcode],MATCH(F122,tb_MainDatabase[Link],0)),"")</f>
        <v>8857128012037</v>
      </c>
      <c r="H122" s="62" t="str">
        <f t="array" ref="H122">IF(F122&lt;&gt;"",INDEX(tb_MainDatabase[Grand],MATCH(F122,tb_MainDatabase[Link],0)),"")</f>
        <v>EDP</v>
      </c>
      <c r="I122" s="62" t="str">
        <f t="array" ref="I122">IF(F122&lt;&gt;"",INDEX(tb_MainDatabase[Size],MATCH(F122,tb_MainDatabase[Link],0)),"")</f>
        <v>10 ml.</v>
      </c>
      <c r="J122" s="65">
        <v>1.0</v>
      </c>
      <c r="K122" s="57">
        <f t="array" ref="K122">IF(F122&lt;&gt;"",INDEX(tb_MainDatabase[ราคา],MATCH(F122,tb_MainDatabase[Link],0)),"")*J122</f>
        <v>450</v>
      </c>
      <c r="L122" s="65">
        <v>100.0</v>
      </c>
      <c r="M122" s="57">
        <f t="shared" si="2"/>
        <v>350</v>
      </c>
      <c r="N122" s="75">
        <f t="shared" si="3"/>
        <v>0</v>
      </c>
      <c r="O122" s="106"/>
      <c r="P122" s="107"/>
      <c r="Q122" s="80"/>
      <c r="R122" s="84">
        <f t="shared" si="4"/>
        <v>0</v>
      </c>
      <c r="S122" s="84"/>
      <c r="T122" s="84"/>
    </row>
    <row r="123" ht="22.5" hidden="1" customHeight="1">
      <c r="A123" s="115" t="s">
        <v>34</v>
      </c>
      <c r="B123" s="44">
        <v>46221.0</v>
      </c>
      <c r="C123" s="46" t="s">
        <v>122</v>
      </c>
      <c r="D123" s="48" t="s">
        <v>507</v>
      </c>
      <c r="E123" s="90"/>
      <c r="F123" s="53" t="s">
        <v>175</v>
      </c>
      <c r="G123" s="57">
        <f t="array" ref="G123">IF(F123&lt;&gt;"",INDEX(tb_MainDatabase[Barcode],MATCH(F123,tb_MainDatabase[Link],0)),"")</f>
        <v>8857128011287</v>
      </c>
      <c r="H123" s="62" t="str">
        <f t="array" ref="H123">IF(F123&lt;&gt;"",INDEX(tb_MainDatabase[Grand],MATCH(F123,tb_MainDatabase[Link],0)),"")</f>
        <v>EDP</v>
      </c>
      <c r="I123" s="62" t="str">
        <f t="array" ref="I123">IF(F123&lt;&gt;"",INDEX(tb_MainDatabase[Size],MATCH(F123,tb_MainDatabase[Link],0)),"")</f>
        <v>50 ml.</v>
      </c>
      <c r="J123" s="65">
        <v>1.0</v>
      </c>
      <c r="K123" s="57">
        <f t="array" ref="K123">IF(F123&lt;&gt;"",INDEX(tb_MainDatabase[ราคา],MATCH(F123,tb_MainDatabase[Link],0)),"")*J123</f>
        <v>1890</v>
      </c>
      <c r="L123" s="65">
        <v>400.0</v>
      </c>
      <c r="M123" s="57">
        <f t="shared" si="2"/>
        <v>1490</v>
      </c>
      <c r="N123" s="75">
        <f t="shared" si="3"/>
        <v>1490</v>
      </c>
      <c r="O123" s="77" t="s">
        <v>60</v>
      </c>
      <c r="P123" s="78">
        <v>46221.0</v>
      </c>
      <c r="Q123" s="80">
        <v>0.7944444444444444</v>
      </c>
      <c r="R123" s="84" t="str">
        <f t="shared" si="4"/>
        <v>EVSCS20260718033</v>
      </c>
      <c r="S123" s="84"/>
      <c r="T123" s="84"/>
    </row>
    <row r="124" ht="22.5" hidden="1" customHeight="1">
      <c r="A124" s="115" t="s">
        <v>34</v>
      </c>
      <c r="B124" s="44">
        <v>46221.0</v>
      </c>
      <c r="C124" s="46" t="s">
        <v>122</v>
      </c>
      <c r="D124" s="48" t="s">
        <v>510</v>
      </c>
      <c r="E124" s="90"/>
      <c r="F124" s="53" t="s">
        <v>120</v>
      </c>
      <c r="G124" s="108">
        <f t="array" ref="G124">IF(F124&lt;&gt;"",INDEX(tb_MainDatabase[Barcode],MATCH(F124,tb_MainDatabase[Link],0)),"")</f>
        <v>8857128012160</v>
      </c>
      <c r="H124" s="62" t="str">
        <f t="array" ref="H124">IF(F124&lt;&gt;"",INDEX(tb_MainDatabase[Grand],MATCH(F124,tb_MainDatabase[Link],0)),"")</f>
        <v>EDP</v>
      </c>
      <c r="I124" s="62" t="str">
        <f t="array" ref="I124">IF(F124&lt;&gt;"",INDEX(tb_MainDatabase[Size],MATCH(F124,tb_MainDatabase[Link],0)),"")</f>
        <v>10 ml.</v>
      </c>
      <c r="J124" s="65">
        <v>1.0</v>
      </c>
      <c r="K124" s="57">
        <f t="array" ref="K124">IF(F124&lt;&gt;"",INDEX(tb_MainDatabase[ราคา],MATCH(F124,tb_MainDatabase[Link],0)),"")*J124</f>
        <v>450</v>
      </c>
      <c r="L124" s="65">
        <v>100.0</v>
      </c>
      <c r="M124" s="57">
        <f t="shared" si="2"/>
        <v>350</v>
      </c>
      <c r="N124" s="75">
        <f t="shared" si="3"/>
        <v>350</v>
      </c>
      <c r="O124" s="77" t="s">
        <v>60</v>
      </c>
      <c r="P124" s="78">
        <v>46221.0</v>
      </c>
      <c r="Q124" s="80">
        <v>0.8</v>
      </c>
      <c r="R124" s="84" t="str">
        <f t="shared" si="4"/>
        <v>EVSCS20260718034</v>
      </c>
      <c r="S124" s="84"/>
      <c r="T124" s="84"/>
    </row>
    <row r="125" ht="22.5" hidden="1" customHeight="1">
      <c r="A125" s="115" t="s">
        <v>34</v>
      </c>
      <c r="B125" s="44">
        <v>46221.0</v>
      </c>
      <c r="C125" s="46" t="s">
        <v>122</v>
      </c>
      <c r="D125" s="48" t="s">
        <v>514</v>
      </c>
      <c r="E125" s="90"/>
      <c r="F125" s="53" t="s">
        <v>86</v>
      </c>
      <c r="G125" s="57">
        <f t="array" ref="G125">IF(F125&lt;&gt;"",INDEX(tb_MainDatabase[Barcode],MATCH(F125,tb_MainDatabase[Link],0)),"")</f>
        <v>8857128012041</v>
      </c>
      <c r="H125" s="62" t="str">
        <f t="array" ref="H125">IF(F125&lt;&gt;"",INDEX(tb_MainDatabase[Grand],MATCH(F125,tb_MainDatabase[Link],0)),"")</f>
        <v>EDP</v>
      </c>
      <c r="I125" s="62" t="str">
        <f t="array" ref="I125">IF(F125&lt;&gt;"",INDEX(tb_MainDatabase[Size],MATCH(F125,tb_MainDatabase[Link],0)),"")</f>
        <v>10 ml.</v>
      </c>
      <c r="J125" s="65">
        <v>1.0</v>
      </c>
      <c r="K125" s="57">
        <f t="array" ref="K125">IF(F125&lt;&gt;"",INDEX(tb_MainDatabase[ราคา],MATCH(F125,tb_MainDatabase[Link],0)),"")*J125</f>
        <v>450</v>
      </c>
      <c r="L125" s="65">
        <v>100.0</v>
      </c>
      <c r="M125" s="57">
        <f t="shared" si="2"/>
        <v>350</v>
      </c>
      <c r="N125" s="75">
        <f t="shared" si="3"/>
        <v>350</v>
      </c>
      <c r="O125" s="77" t="s">
        <v>60</v>
      </c>
      <c r="P125" s="78">
        <v>46221.0</v>
      </c>
      <c r="Q125" s="80">
        <v>0.8013888888888889</v>
      </c>
      <c r="R125" s="84" t="str">
        <f t="shared" si="4"/>
        <v>EVSCS20260718035</v>
      </c>
      <c r="S125" s="84"/>
      <c r="T125" s="84"/>
    </row>
    <row r="126" ht="22.5" hidden="1" customHeight="1">
      <c r="A126" s="115" t="s">
        <v>34</v>
      </c>
      <c r="B126" s="44">
        <v>46221.0</v>
      </c>
      <c r="C126" s="46" t="s">
        <v>122</v>
      </c>
      <c r="D126" s="48" t="s">
        <v>516</v>
      </c>
      <c r="E126" s="90"/>
      <c r="F126" s="53" t="s">
        <v>94</v>
      </c>
      <c r="G126" s="57">
        <f t="array" ref="G126">IF(F126&lt;&gt;"",INDEX(tb_MainDatabase[Barcode],MATCH(F126,tb_MainDatabase[Link],0)),"")</f>
        <v>8857128012039</v>
      </c>
      <c r="H126" s="62" t="str">
        <f t="array" ref="H126">IF(F126&lt;&gt;"",INDEX(tb_MainDatabase[Grand],MATCH(F126,tb_MainDatabase[Link],0)),"")</f>
        <v>EDP</v>
      </c>
      <c r="I126" s="62" t="str">
        <f t="array" ref="I126">IF(F126&lt;&gt;"",INDEX(tb_MainDatabase[Size],MATCH(F126,tb_MainDatabase[Link],0)),"")</f>
        <v>10 ml.</v>
      </c>
      <c r="J126" s="65">
        <v>1.0</v>
      </c>
      <c r="K126" s="57">
        <f t="array" ref="K126">IF(F126&lt;&gt;"",INDEX(tb_MainDatabase[ราคา],MATCH(F126,tb_MainDatabase[Link],0)),"")*J126</f>
        <v>450</v>
      </c>
      <c r="L126" s="65">
        <v>100.0</v>
      </c>
      <c r="M126" s="57">
        <f t="shared" si="2"/>
        <v>350</v>
      </c>
      <c r="N126" s="75">
        <f t="shared" si="3"/>
        <v>700</v>
      </c>
      <c r="O126" s="77" t="s">
        <v>60</v>
      </c>
      <c r="P126" s="78">
        <v>46221.0</v>
      </c>
      <c r="Q126" s="80">
        <v>0.8104166666666667</v>
      </c>
      <c r="R126" s="84" t="str">
        <f t="shared" si="4"/>
        <v>EVSCS20260718036</v>
      </c>
      <c r="S126" s="84"/>
      <c r="T126" s="84"/>
    </row>
    <row r="127" ht="22.5" hidden="1" customHeight="1">
      <c r="A127" s="115" t="s">
        <v>34</v>
      </c>
      <c r="B127" s="44">
        <v>46221.0</v>
      </c>
      <c r="C127" s="46" t="s">
        <v>122</v>
      </c>
      <c r="D127" s="48" t="s">
        <v>516</v>
      </c>
      <c r="E127" s="90"/>
      <c r="F127" s="53" t="s">
        <v>252</v>
      </c>
      <c r="G127" s="57">
        <f t="array" ref="G127">IF(F127&lt;&gt;"",INDEX(tb_MainDatabase[Barcode],MATCH(F127,tb_MainDatabase[Link],0)),"")</f>
        <v>8857128012035</v>
      </c>
      <c r="H127" s="62" t="str">
        <f t="array" ref="H127">IF(F127&lt;&gt;"",INDEX(tb_MainDatabase[Grand],MATCH(F127,tb_MainDatabase[Link],0)),"")</f>
        <v>EDP</v>
      </c>
      <c r="I127" s="62" t="str">
        <f t="array" ref="I127">IF(F127&lt;&gt;"",INDEX(tb_MainDatabase[Size],MATCH(F127,tb_MainDatabase[Link],0)),"")</f>
        <v>10 ml.</v>
      </c>
      <c r="J127" s="65">
        <v>1.0</v>
      </c>
      <c r="K127" s="57">
        <f t="array" ref="K127">IF(F127&lt;&gt;"",INDEX(tb_MainDatabase[ราคา],MATCH(F127,tb_MainDatabase[Link],0)),"")*J127</f>
        <v>450</v>
      </c>
      <c r="L127" s="65">
        <v>100.0</v>
      </c>
      <c r="M127" s="57">
        <f t="shared" si="2"/>
        <v>350</v>
      </c>
      <c r="N127" s="75">
        <f t="shared" si="3"/>
        <v>0</v>
      </c>
      <c r="O127" s="106"/>
      <c r="P127" s="107"/>
      <c r="Q127" s="80"/>
      <c r="R127" s="84">
        <f t="shared" si="4"/>
        <v>0</v>
      </c>
      <c r="S127" s="84"/>
      <c r="T127" s="84"/>
    </row>
    <row r="128" ht="22.5" hidden="1" customHeight="1">
      <c r="A128" s="115" t="s">
        <v>34</v>
      </c>
      <c r="B128" s="44">
        <v>46221.0</v>
      </c>
      <c r="C128" s="46" t="s">
        <v>122</v>
      </c>
      <c r="D128" s="48" t="s">
        <v>523</v>
      </c>
      <c r="E128" s="90"/>
      <c r="F128" s="53" t="s">
        <v>120</v>
      </c>
      <c r="G128" s="108">
        <f t="array" ref="G128">IF(F128&lt;&gt;"",INDEX(tb_MainDatabase[Barcode],MATCH(F128,tb_MainDatabase[Link],0)),"")</f>
        <v>8857128012160</v>
      </c>
      <c r="H128" s="62" t="str">
        <f t="array" ref="H128">IF(F128&lt;&gt;"",INDEX(tb_MainDatabase[Grand],MATCH(F128,tb_MainDatabase[Link],0)),"")</f>
        <v>EDP</v>
      </c>
      <c r="I128" s="62" t="str">
        <f t="array" ref="I128">IF(F128&lt;&gt;"",INDEX(tb_MainDatabase[Size],MATCH(F128,tb_MainDatabase[Link],0)),"")</f>
        <v>10 ml.</v>
      </c>
      <c r="J128" s="65">
        <v>1.0</v>
      </c>
      <c r="K128" s="57">
        <f t="array" ref="K128">IF(F128&lt;&gt;"",INDEX(tb_MainDatabase[ราคา],MATCH(F128,tb_MainDatabase[Link],0)),"")*J128</f>
        <v>450</v>
      </c>
      <c r="L128" s="65">
        <v>100.0</v>
      </c>
      <c r="M128" s="57">
        <f t="shared" si="2"/>
        <v>350</v>
      </c>
      <c r="N128" s="75">
        <f t="shared" si="3"/>
        <v>350</v>
      </c>
      <c r="O128" s="77" t="s">
        <v>60</v>
      </c>
      <c r="P128" s="78">
        <v>46221.0</v>
      </c>
      <c r="Q128" s="80">
        <v>0.8173611111111111</v>
      </c>
      <c r="R128" s="84" t="str">
        <f t="shared" si="4"/>
        <v>EVSCS20260718037</v>
      </c>
      <c r="S128" s="84"/>
      <c r="T128" s="84"/>
    </row>
    <row r="129" ht="22.5" hidden="1" customHeight="1">
      <c r="A129" s="115" t="s">
        <v>34</v>
      </c>
      <c r="B129" s="44">
        <v>46221.0</v>
      </c>
      <c r="C129" s="46" t="s">
        <v>122</v>
      </c>
      <c r="D129" s="48" t="s">
        <v>525</v>
      </c>
      <c r="E129" s="90"/>
      <c r="F129" s="53" t="s">
        <v>141</v>
      </c>
      <c r="G129" s="57">
        <f t="array" ref="G129">IF(F129&lt;&gt;"",INDEX(tb_MainDatabase[Barcode],MATCH(F129,tb_MainDatabase[Link],0)),"")</f>
        <v>8857128012037</v>
      </c>
      <c r="H129" s="62" t="str">
        <f t="array" ref="H129">IF(F129&lt;&gt;"",INDEX(tb_MainDatabase[Grand],MATCH(F129,tb_MainDatabase[Link],0)),"")</f>
        <v>EDP</v>
      </c>
      <c r="I129" s="62" t="str">
        <f t="array" ref="I129">IF(F129&lt;&gt;"",INDEX(tb_MainDatabase[Size],MATCH(F129,tb_MainDatabase[Link],0)),"")</f>
        <v>10 ml.</v>
      </c>
      <c r="J129" s="65">
        <v>1.0</v>
      </c>
      <c r="K129" s="57">
        <f t="array" ref="K129">IF(F129&lt;&gt;"",INDEX(tb_MainDatabase[ราคา],MATCH(F129,tb_MainDatabase[Link],0)),"")*J129</f>
        <v>450</v>
      </c>
      <c r="L129" s="65">
        <v>100.0</v>
      </c>
      <c r="M129" s="57">
        <f t="shared" si="2"/>
        <v>350</v>
      </c>
      <c r="N129" s="75">
        <f t="shared" si="3"/>
        <v>700</v>
      </c>
      <c r="O129" s="77" t="s">
        <v>60</v>
      </c>
      <c r="P129" s="78">
        <v>46221.0</v>
      </c>
      <c r="Q129" s="80">
        <v>0.8194444444444444</v>
      </c>
      <c r="R129" s="84" t="str">
        <f t="shared" si="4"/>
        <v>EVSCS20260718038</v>
      </c>
      <c r="S129" s="84"/>
      <c r="T129" s="84"/>
    </row>
    <row r="130" ht="22.5" hidden="1" customHeight="1">
      <c r="A130" s="115" t="s">
        <v>34</v>
      </c>
      <c r="B130" s="44">
        <v>46221.0</v>
      </c>
      <c r="C130" s="46" t="s">
        <v>122</v>
      </c>
      <c r="D130" s="48" t="s">
        <v>525</v>
      </c>
      <c r="E130" s="90"/>
      <c r="F130" s="53" t="s">
        <v>201</v>
      </c>
      <c r="G130" s="108">
        <f t="array" ref="G130">IF(F130&lt;&gt;"",INDEX(tb_MainDatabase[Barcode],MATCH(F130,tb_MainDatabase[Link],0)),"")</f>
        <v>8857128012157</v>
      </c>
      <c r="H130" s="62" t="str">
        <f t="array" ref="H130">IF(F130&lt;&gt;"",INDEX(tb_MainDatabase[Grand],MATCH(F130,tb_MainDatabase[Link],0)),"")</f>
        <v>EDP</v>
      </c>
      <c r="I130" s="62" t="str">
        <f t="array" ref="I130">IF(F130&lt;&gt;"",INDEX(tb_MainDatabase[Size],MATCH(F130,tb_MainDatabase[Link],0)),"")</f>
        <v>10 ml.</v>
      </c>
      <c r="J130" s="65">
        <v>1.0</v>
      </c>
      <c r="K130" s="57">
        <f t="array" ref="K130">IF(F130&lt;&gt;"",INDEX(tb_MainDatabase[ราคา],MATCH(F130,tb_MainDatabase[Link],0)),"")*J130</f>
        <v>450</v>
      </c>
      <c r="L130" s="65">
        <v>100.0</v>
      </c>
      <c r="M130" s="57">
        <f t="shared" si="2"/>
        <v>350</v>
      </c>
      <c r="N130" s="75">
        <f t="shared" si="3"/>
        <v>0</v>
      </c>
      <c r="O130" s="106"/>
      <c r="P130" s="107"/>
      <c r="Q130" s="80"/>
      <c r="R130" s="84">
        <f t="shared" si="4"/>
        <v>0</v>
      </c>
      <c r="S130" s="84"/>
      <c r="T130" s="84"/>
    </row>
    <row r="131" ht="22.5" hidden="1" customHeight="1">
      <c r="A131" s="115" t="s">
        <v>34</v>
      </c>
      <c r="B131" s="44">
        <v>46221.0</v>
      </c>
      <c r="C131" s="46" t="s">
        <v>122</v>
      </c>
      <c r="D131" s="48" t="s">
        <v>531</v>
      </c>
      <c r="E131" s="90"/>
      <c r="F131" s="53" t="s">
        <v>120</v>
      </c>
      <c r="G131" s="108">
        <f t="array" ref="G131">IF(F131&lt;&gt;"",INDEX(tb_MainDatabase[Barcode],MATCH(F131,tb_MainDatabase[Link],0)),"")</f>
        <v>8857128012160</v>
      </c>
      <c r="H131" s="62" t="str">
        <f t="array" ref="H131">IF(F131&lt;&gt;"",INDEX(tb_MainDatabase[Grand],MATCH(F131,tb_MainDatabase[Link],0)),"")</f>
        <v>EDP</v>
      </c>
      <c r="I131" s="62" t="str">
        <f t="array" ref="I131">IF(F131&lt;&gt;"",INDEX(tb_MainDatabase[Size],MATCH(F131,tb_MainDatabase[Link],0)),"")</f>
        <v>10 ml.</v>
      </c>
      <c r="J131" s="65">
        <v>1.0</v>
      </c>
      <c r="K131" s="57">
        <f t="array" ref="K131">IF(F131&lt;&gt;"",INDEX(tb_MainDatabase[ราคา],MATCH(F131,tb_MainDatabase[Link],0)),"")*J131</f>
        <v>450</v>
      </c>
      <c r="L131" s="65">
        <v>100.0</v>
      </c>
      <c r="M131" s="57">
        <f t="shared" si="2"/>
        <v>350</v>
      </c>
      <c r="N131" s="75">
        <f t="shared" si="3"/>
        <v>350</v>
      </c>
      <c r="O131" s="77" t="s">
        <v>60</v>
      </c>
      <c r="P131" s="78">
        <v>46221.0</v>
      </c>
      <c r="Q131" s="80">
        <v>0.8194444444444444</v>
      </c>
      <c r="R131" s="84" t="str">
        <f t="shared" si="4"/>
        <v>EVSCS20260718039</v>
      </c>
      <c r="S131" s="84"/>
      <c r="T131" s="84"/>
    </row>
    <row r="132" ht="22.5" hidden="1" customHeight="1">
      <c r="A132" s="115" t="s">
        <v>34</v>
      </c>
      <c r="B132" s="44">
        <v>46221.0</v>
      </c>
      <c r="C132" s="46" t="s">
        <v>122</v>
      </c>
      <c r="D132" s="48" t="s">
        <v>535</v>
      </c>
      <c r="E132" s="90"/>
      <c r="F132" s="53" t="s">
        <v>451</v>
      </c>
      <c r="G132" s="57">
        <f t="array" ref="G132">IF(F132&lt;&gt;"",INDEX(tb_MainDatabase[Barcode],MATCH(F132,tb_MainDatabase[Link],0)),"")</f>
        <v>8857128011867</v>
      </c>
      <c r="H132" s="62" t="str">
        <f t="array" ref="H132">IF(F132&lt;&gt;"",INDEX(tb_MainDatabase[Grand],MATCH(F132,tb_MainDatabase[Link],0)),"")</f>
        <v>EDP</v>
      </c>
      <c r="I132" s="62" t="str">
        <f t="array" ref="I132">IF(F132&lt;&gt;"",INDEX(tb_MainDatabase[Size],MATCH(F132,tb_MainDatabase[Link],0)),"")</f>
        <v>30 ml.</v>
      </c>
      <c r="J132" s="65">
        <v>1.0</v>
      </c>
      <c r="K132" s="57">
        <f t="array" ref="K132">IF(F132&lt;&gt;"",INDEX(tb_MainDatabase[ราคา],MATCH(F132,tb_MainDatabase[Link],0)),"")*J132</f>
        <v>1290</v>
      </c>
      <c r="L132" s="65">
        <v>300.0</v>
      </c>
      <c r="M132" s="57">
        <f t="shared" si="2"/>
        <v>990</v>
      </c>
      <c r="N132" s="75">
        <f t="shared" si="3"/>
        <v>990</v>
      </c>
      <c r="O132" s="77" t="s">
        <v>60</v>
      </c>
      <c r="P132" s="78">
        <v>46221.0</v>
      </c>
      <c r="Q132" s="80">
        <v>0.7743055555555556</v>
      </c>
      <c r="R132" s="84" t="str">
        <f t="shared" si="4"/>
        <v>EVSCS20260718040</v>
      </c>
      <c r="S132" s="84"/>
      <c r="T132" s="84"/>
    </row>
    <row r="133" ht="22.5" hidden="1" customHeight="1">
      <c r="A133" s="115" t="s">
        <v>34</v>
      </c>
      <c r="B133" s="44">
        <v>46221.0</v>
      </c>
      <c r="C133" s="46" t="s">
        <v>122</v>
      </c>
      <c r="D133" s="48" t="s">
        <v>537</v>
      </c>
      <c r="E133" s="90"/>
      <c r="F133" s="53" t="s">
        <v>98</v>
      </c>
      <c r="G133" s="57">
        <f t="array" ref="G133">IF(F133&lt;&gt;"",INDEX(tb_MainDatabase[Barcode],MATCH(F133,tb_MainDatabase[Link],0)),"")</f>
        <v>8857128012027</v>
      </c>
      <c r="H133" s="62" t="str">
        <f t="array" ref="H133">IF(F133&lt;&gt;"",INDEX(tb_MainDatabase[Grand],MATCH(F133,tb_MainDatabase[Link],0)),"")</f>
        <v>EDP</v>
      </c>
      <c r="I133" s="62" t="str">
        <f t="array" ref="I133">IF(F133&lt;&gt;"",INDEX(tb_MainDatabase[Size],MATCH(F133,tb_MainDatabase[Link],0)),"")</f>
        <v>10 ml.</v>
      </c>
      <c r="J133" s="65">
        <v>1.0</v>
      </c>
      <c r="K133" s="57">
        <f t="array" ref="K133">IF(F133&lt;&gt;"",INDEX(tb_MainDatabase[ราคา],MATCH(F133,tb_MainDatabase[Link],0)),"")*J133</f>
        <v>450</v>
      </c>
      <c r="L133" s="65">
        <v>100.0</v>
      </c>
      <c r="M133" s="57">
        <f t="shared" si="2"/>
        <v>350</v>
      </c>
      <c r="N133" s="75">
        <f t="shared" si="3"/>
        <v>350</v>
      </c>
      <c r="O133" s="77" t="s">
        <v>58</v>
      </c>
      <c r="P133" s="78">
        <v>46221.0</v>
      </c>
      <c r="Q133" s="80">
        <v>0.8416666666666667</v>
      </c>
      <c r="R133" s="84" t="str">
        <f t="shared" si="4"/>
        <v>EVSCS20260718041</v>
      </c>
      <c r="S133" s="84"/>
      <c r="T133" s="84"/>
    </row>
    <row r="134" ht="22.5" hidden="1" customHeight="1">
      <c r="A134" s="115" t="s">
        <v>34</v>
      </c>
      <c r="B134" s="44">
        <v>46221.0</v>
      </c>
      <c r="C134" s="46" t="s">
        <v>122</v>
      </c>
      <c r="D134" s="48" t="s">
        <v>540</v>
      </c>
      <c r="E134" s="90"/>
      <c r="F134" s="53" t="s">
        <v>264</v>
      </c>
      <c r="G134" s="57">
        <f t="array" ref="G134">IF(F134&lt;&gt;"",INDEX(tb_MainDatabase[Barcode],MATCH(F134,tb_MainDatabase[Link],0)),"")</f>
        <v>8857128011874</v>
      </c>
      <c r="H134" s="62" t="str">
        <f t="array" ref="H134">IF(F134&lt;&gt;"",INDEX(tb_MainDatabase[Grand],MATCH(F134,tb_MainDatabase[Link],0)),"")</f>
        <v>EDP</v>
      </c>
      <c r="I134" s="62" t="str">
        <f t="array" ref="I134">IF(F134&lt;&gt;"",INDEX(tb_MainDatabase[Size],MATCH(F134,tb_MainDatabase[Link],0)),"")</f>
        <v>30 ml.</v>
      </c>
      <c r="J134" s="65">
        <v>1.0</v>
      </c>
      <c r="K134" s="57">
        <f t="array" ref="K134">IF(F134&lt;&gt;"",INDEX(tb_MainDatabase[ราคา],MATCH(F134,tb_MainDatabase[Link],0)),"")*J134</f>
        <v>1290</v>
      </c>
      <c r="L134" s="65">
        <v>300.0</v>
      </c>
      <c r="M134" s="57">
        <f t="shared" si="2"/>
        <v>990</v>
      </c>
      <c r="N134" s="75">
        <f t="shared" si="3"/>
        <v>990</v>
      </c>
      <c r="O134" s="77" t="s">
        <v>58</v>
      </c>
      <c r="P134" s="78">
        <v>46221.0</v>
      </c>
      <c r="Q134" s="80">
        <v>0.8513888888888889</v>
      </c>
      <c r="R134" s="84" t="str">
        <f t="shared" si="4"/>
        <v>EVSCS20260718042</v>
      </c>
      <c r="S134" s="84"/>
      <c r="T134" s="84"/>
    </row>
    <row r="135" ht="22.5" hidden="1" customHeight="1">
      <c r="A135" s="115" t="s">
        <v>34</v>
      </c>
      <c r="B135" s="44">
        <v>46221.0</v>
      </c>
      <c r="C135" s="46" t="s">
        <v>122</v>
      </c>
      <c r="D135" s="48" t="s">
        <v>542</v>
      </c>
      <c r="E135" s="90"/>
      <c r="F135" s="53" t="s">
        <v>266</v>
      </c>
      <c r="G135" s="108">
        <f t="array" ref="G135">IF(F135&lt;&gt;"",INDEX(tb_MainDatabase[Barcode],MATCH(F135,tb_MainDatabase[Link],0)),"")</f>
        <v>8857128012169</v>
      </c>
      <c r="H135" s="62" t="str">
        <f t="array" ref="H135">IF(F135&lt;&gt;"",INDEX(tb_MainDatabase[Grand],MATCH(F135,tb_MainDatabase[Link],0)),"")</f>
        <v>EDP</v>
      </c>
      <c r="I135" s="62" t="str">
        <f t="array" ref="I135">IF(F135&lt;&gt;"",INDEX(tb_MainDatabase[Size],MATCH(F135,tb_MainDatabase[Link],0)),"")</f>
        <v>30 ml.</v>
      </c>
      <c r="J135" s="65">
        <v>1.0</v>
      </c>
      <c r="K135" s="57">
        <f t="array" ref="K135">IF(F135&lt;&gt;"",INDEX(tb_MainDatabase[ราคา],MATCH(F135,tb_MainDatabase[Link],0)),"")*J135</f>
        <v>1290</v>
      </c>
      <c r="L135" s="65">
        <v>300.0</v>
      </c>
      <c r="M135" s="57">
        <f t="shared" si="2"/>
        <v>990</v>
      </c>
      <c r="N135" s="75">
        <f t="shared" si="3"/>
        <v>1340</v>
      </c>
      <c r="O135" s="77" t="s">
        <v>60</v>
      </c>
      <c r="P135" s="78">
        <v>46221.0</v>
      </c>
      <c r="Q135" s="80">
        <v>0.8659722222222223</v>
      </c>
      <c r="R135" s="84" t="str">
        <f t="shared" si="4"/>
        <v>EVSCS20260718043</v>
      </c>
      <c r="S135" s="84"/>
      <c r="T135" s="84"/>
    </row>
    <row r="136" ht="22.5" hidden="1" customHeight="1">
      <c r="A136" s="115" t="s">
        <v>34</v>
      </c>
      <c r="B136" s="44">
        <v>46221.0</v>
      </c>
      <c r="C136" s="46" t="s">
        <v>122</v>
      </c>
      <c r="D136" s="48" t="s">
        <v>542</v>
      </c>
      <c r="E136" s="90"/>
      <c r="F136" s="53" t="s">
        <v>129</v>
      </c>
      <c r="G136" s="57">
        <f t="array" ref="G136">IF(F136&lt;&gt;"",INDEX(tb_MainDatabase[Barcode],MATCH(F136,tb_MainDatabase[Link],0)),"")</f>
        <v>8857128012034</v>
      </c>
      <c r="H136" s="62" t="str">
        <f t="array" ref="H136">IF(F136&lt;&gt;"",INDEX(tb_MainDatabase[Grand],MATCH(F136,tb_MainDatabase[Link],0)),"")</f>
        <v>EDP</v>
      </c>
      <c r="I136" s="62" t="str">
        <f t="array" ref="I136">IF(F136&lt;&gt;"",INDEX(tb_MainDatabase[Size],MATCH(F136,tb_MainDatabase[Link],0)),"")</f>
        <v>10 ml.</v>
      </c>
      <c r="J136" s="65">
        <v>1.0</v>
      </c>
      <c r="K136" s="57">
        <f t="array" ref="K136">IF(F136&lt;&gt;"",INDEX(tb_MainDatabase[ราคา],MATCH(F136,tb_MainDatabase[Link],0)),"")*J136</f>
        <v>450</v>
      </c>
      <c r="L136" s="65">
        <v>100.0</v>
      </c>
      <c r="M136" s="57">
        <f t="shared" si="2"/>
        <v>350</v>
      </c>
      <c r="N136" s="75">
        <f t="shared" si="3"/>
        <v>0</v>
      </c>
      <c r="O136" s="106"/>
      <c r="P136" s="107"/>
      <c r="Q136" s="80"/>
      <c r="R136" s="84">
        <f t="shared" si="4"/>
        <v>0</v>
      </c>
      <c r="S136" s="84"/>
      <c r="T136" s="84"/>
    </row>
    <row r="137" ht="22.5" hidden="1" customHeight="1">
      <c r="A137" s="115" t="s">
        <v>34</v>
      </c>
      <c r="B137" s="44">
        <v>46222.0</v>
      </c>
      <c r="C137" s="46" t="s">
        <v>39</v>
      </c>
      <c r="D137" s="48" t="s">
        <v>548</v>
      </c>
      <c r="E137" s="90"/>
      <c r="F137" s="53" t="s">
        <v>141</v>
      </c>
      <c r="G137" s="57">
        <f t="array" ref="G137">IF(F137&lt;&gt;"",INDEX(tb_MainDatabase[Barcode],MATCH(F137,tb_MainDatabase[Link],0)),"")</f>
        <v>8857128012037</v>
      </c>
      <c r="H137" s="62" t="str">
        <f t="array" ref="H137">IF(F137&lt;&gt;"",INDEX(tb_MainDatabase[Grand],MATCH(F137,tb_MainDatabase[Link],0)),"")</f>
        <v>EDP</v>
      </c>
      <c r="I137" s="62" t="str">
        <f t="array" ref="I137">IF(F137&lt;&gt;"",INDEX(tb_MainDatabase[Size],MATCH(F137,tb_MainDatabase[Link],0)),"")</f>
        <v>10 ml.</v>
      </c>
      <c r="J137" s="65">
        <v>1.0</v>
      </c>
      <c r="K137" s="57">
        <f t="array" ref="K137">IF(F137&lt;&gt;"",INDEX(tb_MainDatabase[ราคา],MATCH(F137,tb_MainDatabase[Link],0)),"")*J137</f>
        <v>450</v>
      </c>
      <c r="L137" s="65">
        <v>100.0</v>
      </c>
      <c r="M137" s="57">
        <f t="shared" si="2"/>
        <v>350</v>
      </c>
      <c r="N137" s="75">
        <f t="shared" si="3"/>
        <v>350</v>
      </c>
      <c r="O137" s="77" t="s">
        <v>60</v>
      </c>
      <c r="P137" s="78">
        <v>46222.0</v>
      </c>
      <c r="Q137" s="80">
        <v>0.5</v>
      </c>
      <c r="R137" s="84" t="str">
        <f t="shared" si="4"/>
        <v>EVSCS20260719001</v>
      </c>
      <c r="S137" s="84"/>
      <c r="T137" s="84"/>
    </row>
    <row r="138" ht="22.5" hidden="1" customHeight="1">
      <c r="A138" s="115" t="s">
        <v>34</v>
      </c>
      <c r="B138" s="44">
        <v>46222.0</v>
      </c>
      <c r="C138" s="46" t="s">
        <v>39</v>
      </c>
      <c r="D138" s="48" t="s">
        <v>552</v>
      </c>
      <c r="E138" s="90"/>
      <c r="F138" s="53" t="s">
        <v>45</v>
      </c>
      <c r="G138" s="57">
        <f t="array" ref="G138">IF(F138&lt;&gt;"",INDEX(tb_MainDatabase[Barcode],MATCH(F138,tb_MainDatabase[Link],0)),"")</f>
        <v>8857128011850</v>
      </c>
      <c r="H138" s="62" t="str">
        <f t="array" ref="H138">IF(F138&lt;&gt;"",INDEX(tb_MainDatabase[Grand],MATCH(F138,tb_MainDatabase[Link],0)),"")</f>
        <v>EDP</v>
      </c>
      <c r="I138" s="62" t="str">
        <f t="array" ref="I138">IF(F138&lt;&gt;"",INDEX(tb_MainDatabase[Size],MATCH(F138,tb_MainDatabase[Link],0)),"")</f>
        <v>30 ml.</v>
      </c>
      <c r="J138" s="65">
        <v>1.0</v>
      </c>
      <c r="K138" s="57">
        <f t="array" ref="K138">IF(F138&lt;&gt;"",INDEX(tb_MainDatabase[ราคา],MATCH(F138,tb_MainDatabase[Link],0)),"")*J138</f>
        <v>1290</v>
      </c>
      <c r="L138" s="65">
        <v>300.0</v>
      </c>
      <c r="M138" s="57">
        <f t="shared" si="2"/>
        <v>990</v>
      </c>
      <c r="N138" s="75">
        <f t="shared" si="3"/>
        <v>990</v>
      </c>
      <c r="O138" s="77" t="s">
        <v>60</v>
      </c>
      <c r="P138" s="78">
        <v>46222.0</v>
      </c>
      <c r="Q138" s="80">
        <v>0.5590277777777778</v>
      </c>
      <c r="R138" s="84" t="str">
        <f t="shared" si="4"/>
        <v>EVSCS20260719002</v>
      </c>
      <c r="S138" s="84"/>
      <c r="T138" s="84"/>
    </row>
    <row r="139" ht="22.5" hidden="1" customHeight="1">
      <c r="A139" s="115" t="s">
        <v>34</v>
      </c>
      <c r="B139" s="44">
        <v>46222.0</v>
      </c>
      <c r="C139" s="46" t="s">
        <v>39</v>
      </c>
      <c r="D139" s="48" t="s">
        <v>556</v>
      </c>
      <c r="E139" s="90"/>
      <c r="F139" s="53" t="s">
        <v>94</v>
      </c>
      <c r="G139" s="57">
        <f t="array" ref="G139">IF(F139&lt;&gt;"",INDEX(tb_MainDatabase[Barcode],MATCH(F139,tb_MainDatabase[Link],0)),"")</f>
        <v>8857128012039</v>
      </c>
      <c r="H139" s="62" t="str">
        <f t="array" ref="H139">IF(F139&lt;&gt;"",INDEX(tb_MainDatabase[Grand],MATCH(F139,tb_MainDatabase[Link],0)),"")</f>
        <v>EDP</v>
      </c>
      <c r="I139" s="62" t="str">
        <f t="array" ref="I139">IF(F139&lt;&gt;"",INDEX(tb_MainDatabase[Size],MATCH(F139,tb_MainDatabase[Link],0)),"")</f>
        <v>10 ml.</v>
      </c>
      <c r="J139" s="65">
        <v>1.0</v>
      </c>
      <c r="K139" s="57">
        <f t="array" ref="K139">IF(F139&lt;&gt;"",INDEX(tb_MainDatabase[ราคา],MATCH(F139,tb_MainDatabase[Link],0)),"")*J139</f>
        <v>450</v>
      </c>
      <c r="L139" s="65">
        <v>100.0</v>
      </c>
      <c r="M139" s="57">
        <f t="shared" si="2"/>
        <v>350</v>
      </c>
      <c r="N139" s="75">
        <f t="shared" si="3"/>
        <v>700</v>
      </c>
      <c r="O139" s="77" t="s">
        <v>60</v>
      </c>
      <c r="P139" s="78">
        <v>46222.0</v>
      </c>
      <c r="Q139" s="80">
        <v>0.5680555555555555</v>
      </c>
      <c r="R139" s="84" t="str">
        <f t="shared" si="4"/>
        <v>EVSCS20260719003</v>
      </c>
      <c r="S139" s="84"/>
      <c r="T139" s="84"/>
    </row>
    <row r="140" ht="22.5" hidden="1" customHeight="1">
      <c r="A140" s="115" t="s">
        <v>34</v>
      </c>
      <c r="B140" s="44">
        <v>46222.0</v>
      </c>
      <c r="C140" s="46" t="s">
        <v>39</v>
      </c>
      <c r="D140" s="48" t="s">
        <v>556</v>
      </c>
      <c r="E140" s="90"/>
      <c r="F140" s="53" t="s">
        <v>129</v>
      </c>
      <c r="G140" s="57">
        <f t="array" ref="G140">IF(F140&lt;&gt;"",INDEX(tb_MainDatabase[Barcode],MATCH(F140,tb_MainDatabase[Link],0)),"")</f>
        <v>8857128012034</v>
      </c>
      <c r="H140" s="62" t="str">
        <f t="array" ref="H140">IF(F140&lt;&gt;"",INDEX(tb_MainDatabase[Grand],MATCH(F140,tb_MainDatabase[Link],0)),"")</f>
        <v>EDP</v>
      </c>
      <c r="I140" s="62" t="str">
        <f t="array" ref="I140">IF(F140&lt;&gt;"",INDEX(tb_MainDatabase[Size],MATCH(F140,tb_MainDatabase[Link],0)),"")</f>
        <v>10 ml.</v>
      </c>
      <c r="J140" s="65">
        <v>1.0</v>
      </c>
      <c r="K140" s="57">
        <f t="array" ref="K140">IF(F140&lt;&gt;"",INDEX(tb_MainDatabase[ราคา],MATCH(F140,tb_MainDatabase[Link],0)),"")*J140</f>
        <v>450</v>
      </c>
      <c r="L140" s="65">
        <v>100.0</v>
      </c>
      <c r="M140" s="57">
        <f t="shared" si="2"/>
        <v>350</v>
      </c>
      <c r="N140" s="75">
        <f t="shared" si="3"/>
        <v>0</v>
      </c>
      <c r="O140" s="106"/>
      <c r="P140" s="107"/>
      <c r="Q140" s="80"/>
      <c r="R140" s="84">
        <f t="shared" si="4"/>
        <v>0</v>
      </c>
      <c r="S140" s="84"/>
      <c r="T140" s="84"/>
    </row>
    <row r="141" ht="22.5" hidden="1" customHeight="1">
      <c r="A141" s="115" t="s">
        <v>34</v>
      </c>
      <c r="B141" s="44">
        <v>46222.0</v>
      </c>
      <c r="C141" s="46" t="s">
        <v>39</v>
      </c>
      <c r="D141" s="48" t="s">
        <v>563</v>
      </c>
      <c r="E141" s="90"/>
      <c r="F141" s="53" t="s">
        <v>102</v>
      </c>
      <c r="G141" s="108">
        <f t="array" ref="G141">IF(F141&lt;&gt;"",INDEX(tb_MainDatabase[Barcode],MATCH(F141,tb_MainDatabase[Link],0)),"")</f>
        <v>8857128012170</v>
      </c>
      <c r="H141" s="62" t="str">
        <f t="array" ref="H141">IF(F141&lt;&gt;"",INDEX(tb_MainDatabase[Grand],MATCH(F141,tb_MainDatabase[Link],0)),"")</f>
        <v>EDP</v>
      </c>
      <c r="I141" s="62" t="str">
        <f t="array" ref="I141">IF(F141&lt;&gt;"",INDEX(tb_MainDatabase[Size],MATCH(F141,tb_MainDatabase[Link],0)),"")</f>
        <v>10 ml.</v>
      </c>
      <c r="J141" s="65">
        <v>1.0</v>
      </c>
      <c r="K141" s="57">
        <f t="array" ref="K141">IF(F141&lt;&gt;"",INDEX(tb_MainDatabase[ราคา],MATCH(F141,tb_MainDatabase[Link],0)),"")*J141</f>
        <v>450</v>
      </c>
      <c r="L141" s="65">
        <v>100.0</v>
      </c>
      <c r="M141" s="57">
        <f t="shared" si="2"/>
        <v>350</v>
      </c>
      <c r="N141" s="75">
        <f t="shared" si="3"/>
        <v>700</v>
      </c>
      <c r="O141" s="77" t="s">
        <v>60</v>
      </c>
      <c r="P141" s="78">
        <v>46222.0</v>
      </c>
      <c r="Q141" s="80">
        <v>0.56875</v>
      </c>
      <c r="R141" s="84" t="str">
        <f t="shared" si="4"/>
        <v>EVSCS20260719004</v>
      </c>
      <c r="S141" s="84"/>
      <c r="T141" s="84"/>
    </row>
    <row r="142" ht="22.5" hidden="1" customHeight="1">
      <c r="A142" s="115" t="s">
        <v>34</v>
      </c>
      <c r="B142" s="44">
        <v>46222.0</v>
      </c>
      <c r="C142" s="46" t="s">
        <v>39</v>
      </c>
      <c r="D142" s="48" t="s">
        <v>563</v>
      </c>
      <c r="E142" s="90"/>
      <c r="F142" s="53" t="s">
        <v>77</v>
      </c>
      <c r="G142" s="57">
        <f t="array" ref="G142">IF(F142&lt;&gt;"",INDEX(tb_MainDatabase[Barcode],MATCH(F142,tb_MainDatabase[Link],0)),"")</f>
        <v>8857128012030</v>
      </c>
      <c r="H142" s="62" t="str">
        <f t="array" ref="H142">IF(F142&lt;&gt;"",INDEX(tb_MainDatabase[Grand],MATCH(F142,tb_MainDatabase[Link],0)),"")</f>
        <v>EDP</v>
      </c>
      <c r="I142" s="62" t="str">
        <f t="array" ref="I142">IF(F142&lt;&gt;"",INDEX(tb_MainDatabase[Size],MATCH(F142,tb_MainDatabase[Link],0)),"")</f>
        <v>10 ml.</v>
      </c>
      <c r="J142" s="65">
        <v>1.0</v>
      </c>
      <c r="K142" s="57">
        <f t="array" ref="K142">IF(F142&lt;&gt;"",INDEX(tb_MainDatabase[ราคา],MATCH(F142,tb_MainDatabase[Link],0)),"")*J142</f>
        <v>450</v>
      </c>
      <c r="L142" s="65">
        <v>100.0</v>
      </c>
      <c r="M142" s="57">
        <f t="shared" si="2"/>
        <v>350</v>
      </c>
      <c r="N142" s="75">
        <f t="shared" si="3"/>
        <v>0</v>
      </c>
      <c r="O142" s="106"/>
      <c r="P142" s="107"/>
      <c r="Q142" s="80"/>
      <c r="R142" s="84">
        <f t="shared" si="4"/>
        <v>0</v>
      </c>
      <c r="S142" s="84"/>
      <c r="T142" s="84"/>
    </row>
    <row r="143" ht="22.5" hidden="1" customHeight="1">
      <c r="A143" s="115" t="s">
        <v>34</v>
      </c>
      <c r="B143" s="44">
        <v>46222.0</v>
      </c>
      <c r="C143" s="46" t="s">
        <v>39</v>
      </c>
      <c r="D143" s="48" t="s">
        <v>568</v>
      </c>
      <c r="E143" s="90"/>
      <c r="F143" s="53" t="s">
        <v>77</v>
      </c>
      <c r="G143" s="57">
        <f t="array" ref="G143">IF(F143&lt;&gt;"",INDEX(tb_MainDatabase[Barcode],MATCH(F143,tb_MainDatabase[Link],0)),"")</f>
        <v>8857128012030</v>
      </c>
      <c r="H143" s="62" t="str">
        <f t="array" ref="H143">IF(F143&lt;&gt;"",INDEX(tb_MainDatabase[Grand],MATCH(F143,tb_MainDatabase[Link],0)),"")</f>
        <v>EDP</v>
      </c>
      <c r="I143" s="62" t="str">
        <f t="array" ref="I143">IF(F143&lt;&gt;"",INDEX(tb_MainDatabase[Size],MATCH(F143,tb_MainDatabase[Link],0)),"")</f>
        <v>10 ml.</v>
      </c>
      <c r="J143" s="65">
        <v>1.0</v>
      </c>
      <c r="K143" s="57">
        <f t="array" ref="K143">IF(F143&lt;&gt;"",INDEX(tb_MainDatabase[ราคา],MATCH(F143,tb_MainDatabase[Link],0)),"")*J143</f>
        <v>450</v>
      </c>
      <c r="L143" s="65">
        <v>100.0</v>
      </c>
      <c r="M143" s="57">
        <f t="shared" si="2"/>
        <v>350</v>
      </c>
      <c r="N143" s="75">
        <f t="shared" si="3"/>
        <v>350</v>
      </c>
      <c r="O143" s="77" t="s">
        <v>60</v>
      </c>
      <c r="P143" s="78">
        <v>46222.0</v>
      </c>
      <c r="Q143" s="80">
        <v>0.6020833333333333</v>
      </c>
      <c r="R143" s="84" t="str">
        <f t="shared" si="4"/>
        <v>EVSCS20260719005</v>
      </c>
      <c r="S143" s="84"/>
      <c r="T143" s="84"/>
    </row>
    <row r="144" ht="22.5" customHeight="1">
      <c r="A144" s="115" t="s">
        <v>34</v>
      </c>
      <c r="B144" s="44">
        <v>46222.0</v>
      </c>
      <c r="C144" s="46" t="s">
        <v>39</v>
      </c>
      <c r="D144" s="48" t="s">
        <v>570</v>
      </c>
      <c r="E144" s="90"/>
      <c r="F144" s="53" t="s">
        <v>451</v>
      </c>
      <c r="G144" s="57">
        <f t="array" ref="G144">IF(F144&lt;&gt;"",INDEX(tb_MainDatabase[Barcode],MATCH(F144,tb_MainDatabase[Link],0)),"")</f>
        <v>8857128011867</v>
      </c>
      <c r="H144" s="62" t="str">
        <f t="array" ref="H144">IF(F144&lt;&gt;"",INDEX(tb_MainDatabase[Grand],MATCH(F144,tb_MainDatabase[Link],0)),"")</f>
        <v>EDP</v>
      </c>
      <c r="I144" s="62" t="str">
        <f t="array" ref="I144">IF(F144&lt;&gt;"",INDEX(tb_MainDatabase[Size],MATCH(F144,tb_MainDatabase[Link],0)),"")</f>
        <v>30 ml.</v>
      </c>
      <c r="J144" s="65">
        <v>1.0</v>
      </c>
      <c r="K144" s="57">
        <f t="array" ref="K144">IF(F144&lt;&gt;"",INDEX(tb_MainDatabase[ราคา],MATCH(F144,tb_MainDatabase[Link],0)),"")*J144</f>
        <v>1290</v>
      </c>
      <c r="L144" s="65">
        <v>300.0</v>
      </c>
      <c r="M144" s="57">
        <f t="shared" si="2"/>
        <v>990</v>
      </c>
      <c r="N144" s="75">
        <f t="shared" si="3"/>
        <v>1980</v>
      </c>
      <c r="O144" s="77" t="s">
        <v>58</v>
      </c>
      <c r="P144" s="78">
        <v>46222.0</v>
      </c>
      <c r="Q144" s="80">
        <v>0.6020833333333333</v>
      </c>
      <c r="R144" s="84" t="str">
        <f t="shared" si="4"/>
        <v>EVSCS20260719006</v>
      </c>
      <c r="S144" s="84"/>
      <c r="T144" s="84"/>
    </row>
    <row r="145" ht="22.5" hidden="1" customHeight="1">
      <c r="A145" s="115" t="s">
        <v>34</v>
      </c>
      <c r="B145" s="44">
        <v>46222.0</v>
      </c>
      <c r="C145" s="46" t="s">
        <v>39</v>
      </c>
      <c r="D145" s="48" t="s">
        <v>570</v>
      </c>
      <c r="E145" s="90"/>
      <c r="F145" s="53" t="s">
        <v>206</v>
      </c>
      <c r="G145" s="108">
        <f t="array" ref="G145">IF(F145&lt;&gt;"",INDEX(tb_MainDatabase[Barcode],MATCH(F145,tb_MainDatabase[Link],0)),"")</f>
        <v>8857128012159</v>
      </c>
      <c r="H145" s="62" t="str">
        <f t="array" ref="H145">IF(F145&lt;&gt;"",INDEX(tb_MainDatabase[Grand],MATCH(F145,tb_MainDatabase[Link],0)),"")</f>
        <v>EDP</v>
      </c>
      <c r="I145" s="62" t="str">
        <f t="array" ref="I145">IF(F145&lt;&gt;"",INDEX(tb_MainDatabase[Size],MATCH(F145,tb_MainDatabase[Link],0)),"")</f>
        <v>30 ml.</v>
      </c>
      <c r="J145" s="65">
        <v>1.0</v>
      </c>
      <c r="K145" s="57">
        <f t="array" ref="K145">IF(F145&lt;&gt;"",INDEX(tb_MainDatabase[ราคา],MATCH(F145,tb_MainDatabase[Link],0)),"")*J145</f>
        <v>1290</v>
      </c>
      <c r="L145" s="65">
        <v>300.0</v>
      </c>
      <c r="M145" s="57">
        <f t="shared" si="2"/>
        <v>990</v>
      </c>
      <c r="N145" s="75">
        <f t="shared" si="3"/>
        <v>0</v>
      </c>
      <c r="O145" s="106"/>
      <c r="P145" s="107"/>
      <c r="Q145" s="80"/>
      <c r="R145" s="84">
        <f t="shared" si="4"/>
        <v>0</v>
      </c>
      <c r="S145" s="84"/>
      <c r="T145" s="84"/>
    </row>
    <row r="146" ht="22.5" hidden="1" customHeight="1">
      <c r="A146" s="115" t="s">
        <v>34</v>
      </c>
      <c r="B146" s="44">
        <v>46222.0</v>
      </c>
      <c r="C146" s="46" t="s">
        <v>39</v>
      </c>
      <c r="D146" s="48" t="s">
        <v>574</v>
      </c>
      <c r="E146" s="90"/>
      <c r="F146" s="53" t="s">
        <v>490</v>
      </c>
      <c r="G146" s="57">
        <f t="array" ref="G146">IF(F146&lt;&gt;"",INDEX(tb_MainDatabase[Barcode],MATCH(F146,tb_MainDatabase[Link],0)),"")</f>
        <v>8857128012124</v>
      </c>
      <c r="H146" s="62" t="str">
        <f t="array" ref="H146">IF(F146&lt;&gt;"",INDEX(tb_MainDatabase[Grand],MATCH(F146,tb_MainDatabase[Link],0)),"")</f>
        <v>PARFUM</v>
      </c>
      <c r="I146" s="62" t="str">
        <f t="array" ref="I146">IF(F146&lt;&gt;"",INDEX(tb_MainDatabase[Size],MATCH(F146,tb_MainDatabase[Link],0)),"")</f>
        <v>10 ml.</v>
      </c>
      <c r="J146" s="65">
        <v>1.0</v>
      </c>
      <c r="K146" s="57">
        <f t="array" ref="K146">IF(F146&lt;&gt;"",INDEX(tb_MainDatabase[ราคา],MATCH(F146,tb_MainDatabase[Link],0)),"")*J146</f>
        <v>850</v>
      </c>
      <c r="L146" s="65">
        <v>100.0</v>
      </c>
      <c r="M146" s="57">
        <f t="shared" si="2"/>
        <v>750</v>
      </c>
      <c r="N146" s="75">
        <f t="shared" si="3"/>
        <v>750</v>
      </c>
      <c r="O146" s="77" t="s">
        <v>60</v>
      </c>
      <c r="P146" s="78">
        <v>46222.0</v>
      </c>
      <c r="Q146" s="80">
        <v>0.6055555555555555</v>
      </c>
      <c r="R146" s="84" t="str">
        <f t="shared" si="4"/>
        <v>EVSCS20260719007</v>
      </c>
      <c r="S146" s="84"/>
      <c r="T146" s="84"/>
    </row>
    <row r="147" ht="22.5" hidden="1" customHeight="1">
      <c r="A147" s="115" t="s">
        <v>34</v>
      </c>
      <c r="B147" s="44">
        <v>46222.0</v>
      </c>
      <c r="C147" s="46" t="s">
        <v>39</v>
      </c>
      <c r="D147" s="48" t="s">
        <v>580</v>
      </c>
      <c r="E147" s="90"/>
      <c r="F147" s="53" t="s">
        <v>581</v>
      </c>
      <c r="G147" s="108">
        <f t="array" ref="G147">IF(F147&lt;&gt;"",INDEX(tb_MainDatabase[Barcode],MATCH(F147,tb_MainDatabase[Link],0)),"")</f>
        <v>8857128012162</v>
      </c>
      <c r="H147" s="62" t="str">
        <f t="array" ref="H147">IF(F147&lt;&gt;"",INDEX(tb_MainDatabase[Grand],MATCH(F147,tb_MainDatabase[Link],0)),"")</f>
        <v>EDP</v>
      </c>
      <c r="I147" s="62" t="str">
        <f t="array" ref="I147">IF(F147&lt;&gt;"",INDEX(tb_MainDatabase[Size],MATCH(F147,tb_MainDatabase[Link],0)),"")</f>
        <v>30 ml.</v>
      </c>
      <c r="J147" s="65">
        <v>1.0</v>
      </c>
      <c r="K147" s="57">
        <f t="array" ref="K147">IF(F147&lt;&gt;"",INDEX(tb_MainDatabase[ราคา],MATCH(F147,tb_MainDatabase[Link],0)),"")*J147</f>
        <v>1290</v>
      </c>
      <c r="L147" s="65">
        <v>300.0</v>
      </c>
      <c r="M147" s="57">
        <f t="shared" si="2"/>
        <v>990</v>
      </c>
      <c r="N147" s="75">
        <f t="shared" si="3"/>
        <v>990</v>
      </c>
      <c r="O147" s="77" t="s">
        <v>60</v>
      </c>
      <c r="P147" s="78">
        <v>46222.0</v>
      </c>
      <c r="Q147" s="80">
        <v>0.6659722222222222</v>
      </c>
      <c r="R147" s="84" t="str">
        <f t="shared" si="4"/>
        <v>EVSCS20260719008</v>
      </c>
      <c r="S147" s="84"/>
      <c r="T147" s="84"/>
    </row>
    <row r="148" ht="22.5" customHeight="1">
      <c r="A148" s="115" t="s">
        <v>34</v>
      </c>
      <c r="B148" s="44">
        <v>46222.0</v>
      </c>
      <c r="C148" s="46" t="s">
        <v>39</v>
      </c>
      <c r="D148" s="48" t="s">
        <v>586</v>
      </c>
      <c r="E148" s="90"/>
      <c r="F148" s="53" t="s">
        <v>146</v>
      </c>
      <c r="G148" s="57">
        <f t="array" ref="G148">IF(F148&lt;&gt;"",INDEX(tb_MainDatabase[Barcode],MATCH(F148,tb_MainDatabase[Link],0)),"")</f>
        <v>8857128012026</v>
      </c>
      <c r="H148" s="62" t="str">
        <f t="array" ref="H148">IF(F148&lt;&gt;"",INDEX(tb_MainDatabase[Grand],MATCH(F148,tb_MainDatabase[Link],0)),"")</f>
        <v>EDP</v>
      </c>
      <c r="I148" s="62" t="str">
        <f t="array" ref="I148">IF(F148&lt;&gt;"",INDEX(tb_MainDatabase[Size],MATCH(F148,tb_MainDatabase[Link],0)),"")</f>
        <v>10 ml.</v>
      </c>
      <c r="J148" s="65">
        <v>1.0</v>
      </c>
      <c r="K148" s="57">
        <f t="array" ref="K148">IF(F148&lt;&gt;"",INDEX(tb_MainDatabase[ราคา],MATCH(F148,tb_MainDatabase[Link],0)),"")*J148</f>
        <v>450</v>
      </c>
      <c r="L148" s="65">
        <v>100.0</v>
      </c>
      <c r="M148" s="57">
        <f t="shared" si="2"/>
        <v>350</v>
      </c>
      <c r="N148" s="75">
        <f t="shared" si="3"/>
        <v>350</v>
      </c>
      <c r="O148" s="77" t="s">
        <v>58</v>
      </c>
      <c r="P148" s="78">
        <v>46222.0</v>
      </c>
      <c r="Q148" s="80">
        <v>0.675</v>
      </c>
      <c r="R148" s="84" t="str">
        <f t="shared" si="4"/>
        <v>EVSCS20260719009</v>
      </c>
      <c r="S148" s="84"/>
      <c r="T148" s="84"/>
    </row>
    <row r="149" ht="22.5" customHeight="1">
      <c r="A149" s="115" t="s">
        <v>34</v>
      </c>
      <c r="B149" s="44">
        <v>46222.0</v>
      </c>
      <c r="C149" s="46" t="s">
        <v>39</v>
      </c>
      <c r="D149" s="48" t="s">
        <v>589</v>
      </c>
      <c r="E149" s="90"/>
      <c r="F149" s="53" t="s">
        <v>590</v>
      </c>
      <c r="G149" s="108">
        <f t="array" ref="G149">IF(F149&lt;&gt;"",INDEX(tb_MainDatabase[Barcode],MATCH(F149,tb_MainDatabase[Link],0)),"")</f>
        <v>8857128011577</v>
      </c>
      <c r="H149" s="62" t="str">
        <f t="array" ref="H149">IF(F149&lt;&gt;"",INDEX(tb_MainDatabase[Grand],MATCH(F149,tb_MainDatabase[Link],0)),"")</f>
        <v>EDP</v>
      </c>
      <c r="I149" s="62" t="str">
        <f t="array" ref="I149">IF(F149&lt;&gt;"",INDEX(tb_MainDatabase[Size],MATCH(F149,tb_MainDatabase[Link],0)),"")</f>
        <v>50 ml.</v>
      </c>
      <c r="J149" s="65">
        <v>1.0</v>
      </c>
      <c r="K149" s="57">
        <f t="array" ref="K149">IF(F149&lt;&gt;"",INDEX(tb_MainDatabase[ราคา],MATCH(F149,tb_MainDatabase[Link],0)),"")*J149</f>
        <v>1890</v>
      </c>
      <c r="L149" s="65">
        <v>400.0</v>
      </c>
      <c r="M149" s="57">
        <f t="shared" si="2"/>
        <v>1490</v>
      </c>
      <c r="N149" s="75">
        <f t="shared" si="3"/>
        <v>1490</v>
      </c>
      <c r="O149" s="77" t="s">
        <v>58</v>
      </c>
      <c r="P149" s="78">
        <v>46222.0</v>
      </c>
      <c r="Q149" s="80">
        <v>0.6847222222222222</v>
      </c>
      <c r="R149" s="84" t="str">
        <f t="shared" si="4"/>
        <v>EVSCS20260719010</v>
      </c>
      <c r="S149" s="84"/>
      <c r="T149" s="84"/>
    </row>
    <row r="150" ht="22.5" hidden="1" customHeight="1">
      <c r="A150" s="115" t="s">
        <v>34</v>
      </c>
      <c r="B150" s="44">
        <v>46222.0</v>
      </c>
      <c r="C150" s="46" t="s">
        <v>39</v>
      </c>
      <c r="D150" s="48" t="s">
        <v>593</v>
      </c>
      <c r="E150" s="90"/>
      <c r="F150" s="53" t="s">
        <v>124</v>
      </c>
      <c r="G150" s="108">
        <f t="array" ref="G150">IF(F150&lt;&gt;"",INDEX(tb_MainDatabase[Barcode],MATCH(F150,tb_MainDatabase[Link],0)),"")</f>
        <v>8857128012166</v>
      </c>
      <c r="H150" s="62" t="str">
        <f t="array" ref="H150">IF(F150&lt;&gt;"",INDEX(tb_MainDatabase[Grand],MATCH(F150,tb_MainDatabase[Link],0)),"")</f>
        <v>EDP</v>
      </c>
      <c r="I150" s="62" t="str">
        <f t="array" ref="I150">IF(F150&lt;&gt;"",INDEX(tb_MainDatabase[Size],MATCH(F150,tb_MainDatabase[Link],0)),"")</f>
        <v>10 ml.</v>
      </c>
      <c r="J150" s="65">
        <v>1.0</v>
      </c>
      <c r="K150" s="57">
        <f t="array" ref="K150">IF(F150&lt;&gt;"",INDEX(tb_MainDatabase[ราคา],MATCH(F150,tb_MainDatabase[Link],0)),"")*J150</f>
        <v>450</v>
      </c>
      <c r="L150" s="65">
        <v>100.0</v>
      </c>
      <c r="M150" s="57">
        <f t="shared" si="2"/>
        <v>350</v>
      </c>
      <c r="N150" s="75">
        <f t="shared" si="3"/>
        <v>350</v>
      </c>
      <c r="O150" s="77" t="s">
        <v>60</v>
      </c>
      <c r="P150" s="78">
        <v>46222.0</v>
      </c>
      <c r="Q150" s="80">
        <v>0.6847222222222222</v>
      </c>
      <c r="R150" s="84" t="str">
        <f t="shared" si="4"/>
        <v>EVSCS20260719011</v>
      </c>
      <c r="S150" s="84"/>
      <c r="T150" s="84"/>
    </row>
    <row r="151" ht="22.5" hidden="1" customHeight="1">
      <c r="A151" s="115" t="s">
        <v>34</v>
      </c>
      <c r="B151" s="44">
        <v>46222.0</v>
      </c>
      <c r="C151" s="46" t="s">
        <v>39</v>
      </c>
      <c r="D151" s="48" t="s">
        <v>598</v>
      </c>
      <c r="E151" s="90"/>
      <c r="F151" s="53" t="s">
        <v>96</v>
      </c>
      <c r="G151" s="57">
        <f t="array" ref="G151">IF(F151&lt;&gt;"",INDEX(tb_MainDatabase[Barcode],MATCH(F151,tb_MainDatabase[Link],0)),"")</f>
        <v>8857128012019</v>
      </c>
      <c r="H151" s="62" t="str">
        <f t="array" ref="H151">IF(F151&lt;&gt;"",INDEX(tb_MainDatabase[Grand],MATCH(F151,tb_MainDatabase[Link],0)),"")</f>
        <v>EDP</v>
      </c>
      <c r="I151" s="62" t="str">
        <f t="array" ref="I151">IF(F151&lt;&gt;"",INDEX(tb_MainDatabase[Size],MATCH(F151,tb_MainDatabase[Link],0)),"")</f>
        <v>50 ml.</v>
      </c>
      <c r="J151" s="65">
        <v>1.0</v>
      </c>
      <c r="K151" s="57">
        <f t="array" ref="K151">IF(F151&lt;&gt;"",INDEX(tb_MainDatabase[ราคา],MATCH(F151,tb_MainDatabase[Link],0)),"")*J151</f>
        <v>1890</v>
      </c>
      <c r="L151" s="65">
        <v>400.0</v>
      </c>
      <c r="M151" s="57">
        <f t="shared" si="2"/>
        <v>1490</v>
      </c>
      <c r="N151" s="75">
        <f t="shared" si="3"/>
        <v>2980</v>
      </c>
      <c r="O151" s="77" t="s">
        <v>60</v>
      </c>
      <c r="P151" s="78">
        <v>46222.0</v>
      </c>
      <c r="Q151" s="80">
        <v>0.6881944444444444</v>
      </c>
      <c r="R151" s="84" t="str">
        <f t="shared" si="4"/>
        <v>EVSCS20260719012</v>
      </c>
      <c r="S151" s="84"/>
      <c r="T151" s="84"/>
    </row>
    <row r="152" ht="22.5" hidden="1" customHeight="1">
      <c r="A152" s="115" t="s">
        <v>34</v>
      </c>
      <c r="B152" s="44">
        <v>46222.0</v>
      </c>
      <c r="C152" s="46" t="s">
        <v>39</v>
      </c>
      <c r="D152" s="48" t="s">
        <v>598</v>
      </c>
      <c r="E152" s="90"/>
      <c r="F152" s="53" t="s">
        <v>195</v>
      </c>
      <c r="G152" s="57">
        <f t="array" ref="G152">IF(F152&lt;&gt;"",INDEX(tb_MainDatabase[Barcode],MATCH(F152,tb_MainDatabase[Link],0)),"")</f>
        <v>8857128011300</v>
      </c>
      <c r="H152" s="62" t="str">
        <f t="array" ref="H152">IF(F152&lt;&gt;"",INDEX(tb_MainDatabase[Grand],MATCH(F152,tb_MainDatabase[Link],0)),"")</f>
        <v>EDP</v>
      </c>
      <c r="I152" s="62" t="str">
        <f t="array" ref="I152">IF(F152&lt;&gt;"",INDEX(tb_MainDatabase[Size],MATCH(F152,tb_MainDatabase[Link],0)),"")</f>
        <v>50 ml.</v>
      </c>
      <c r="J152" s="65">
        <v>1.0</v>
      </c>
      <c r="K152" s="57">
        <f t="array" ref="K152">IF(F152&lt;&gt;"",INDEX(tb_MainDatabase[ราคา],MATCH(F152,tb_MainDatabase[Link],0)),"")*J152</f>
        <v>1890</v>
      </c>
      <c r="L152" s="65">
        <v>400.0</v>
      </c>
      <c r="M152" s="57">
        <f t="shared" si="2"/>
        <v>1490</v>
      </c>
      <c r="N152" s="75">
        <f t="shared" si="3"/>
        <v>0</v>
      </c>
      <c r="O152" s="106"/>
      <c r="P152" s="107"/>
      <c r="Q152" s="80"/>
      <c r="R152" s="84">
        <f t="shared" si="4"/>
        <v>0</v>
      </c>
      <c r="S152" s="84"/>
      <c r="T152" s="84"/>
    </row>
    <row r="153" ht="22.5" hidden="1" customHeight="1">
      <c r="A153" s="115" t="s">
        <v>34</v>
      </c>
      <c r="B153" s="44">
        <v>46222.0</v>
      </c>
      <c r="C153" s="46" t="s">
        <v>39</v>
      </c>
      <c r="D153" s="48" t="s">
        <v>606</v>
      </c>
      <c r="E153" s="90"/>
      <c r="F153" s="53" t="s">
        <v>210</v>
      </c>
      <c r="G153" s="57">
        <f t="array" ref="G153">IF(F153&lt;&gt;"",INDEX(tb_MainDatabase[Barcode],MATCH(F153,tb_MainDatabase[Link],0)),"")</f>
        <v>8857128012101</v>
      </c>
      <c r="H153" s="62" t="str">
        <f t="array" ref="H153">IF(F153&lt;&gt;"",INDEX(tb_MainDatabase[Grand],MATCH(F153,tb_MainDatabase[Link],0)),"")</f>
        <v>EDP+</v>
      </c>
      <c r="I153" s="62" t="str">
        <f t="array" ref="I153">IF(F153&lt;&gt;"",INDEX(tb_MainDatabase[Size],MATCH(F153,tb_MainDatabase[Link],0)),"")</f>
        <v>10 ml.</v>
      </c>
      <c r="J153" s="65">
        <v>1.0</v>
      </c>
      <c r="K153" s="57">
        <f t="array" ref="K153">IF(F153&lt;&gt;"",INDEX(tb_MainDatabase[ราคา],MATCH(F153,tb_MainDatabase[Link],0)),"")*J153</f>
        <v>650</v>
      </c>
      <c r="L153" s="65">
        <v>100.0</v>
      </c>
      <c r="M153" s="57">
        <f t="shared" si="2"/>
        <v>550</v>
      </c>
      <c r="N153" s="75">
        <f t="shared" si="3"/>
        <v>900</v>
      </c>
      <c r="O153" s="77" t="s">
        <v>60</v>
      </c>
      <c r="P153" s="78">
        <v>46222.0</v>
      </c>
      <c r="Q153" s="80">
        <v>0.6944444444444444</v>
      </c>
      <c r="R153" s="84" t="str">
        <f t="shared" si="4"/>
        <v>EVSCS20260719013</v>
      </c>
      <c r="S153" s="84"/>
      <c r="T153" s="84"/>
    </row>
    <row r="154" ht="22.5" hidden="1" customHeight="1">
      <c r="A154" s="115" t="s">
        <v>34</v>
      </c>
      <c r="B154" s="44">
        <v>46222.0</v>
      </c>
      <c r="C154" s="46" t="s">
        <v>39</v>
      </c>
      <c r="D154" s="48" t="s">
        <v>606</v>
      </c>
      <c r="E154" s="90"/>
      <c r="F154" s="53" t="s">
        <v>612</v>
      </c>
      <c r="G154" s="108">
        <f t="array" ref="G154">IF(F154&lt;&gt;"",INDEX(tb_MainDatabase[Barcode],MATCH(F154,tb_MainDatabase[Link],0)),"")</f>
        <v>8857128012163</v>
      </c>
      <c r="H154" s="62" t="str">
        <f t="array" ref="H154">IF(F154&lt;&gt;"",INDEX(tb_MainDatabase[Grand],MATCH(F154,tb_MainDatabase[Link],0)),"")</f>
        <v>EDP</v>
      </c>
      <c r="I154" s="62" t="str">
        <f t="array" ref="I154">IF(F154&lt;&gt;"",INDEX(tb_MainDatabase[Size],MATCH(F154,tb_MainDatabase[Link],0)),"")</f>
        <v>10 ml.</v>
      </c>
      <c r="J154" s="65">
        <v>1.0</v>
      </c>
      <c r="K154" s="57">
        <f t="array" ref="K154">IF(F154&lt;&gt;"",INDEX(tb_MainDatabase[ราคา],MATCH(F154,tb_MainDatabase[Link],0)),"")*J154</f>
        <v>450</v>
      </c>
      <c r="L154" s="65">
        <v>100.0</v>
      </c>
      <c r="M154" s="57">
        <f t="shared" si="2"/>
        <v>350</v>
      </c>
      <c r="N154" s="75">
        <f t="shared" si="3"/>
        <v>0</v>
      </c>
      <c r="O154" s="106"/>
      <c r="P154" s="107"/>
      <c r="Q154" s="80"/>
      <c r="R154" s="84">
        <f t="shared" si="4"/>
        <v>0</v>
      </c>
      <c r="S154" s="84"/>
      <c r="T154" s="84"/>
    </row>
    <row r="155" ht="22.5" hidden="1" customHeight="1">
      <c r="A155" s="115" t="s">
        <v>34</v>
      </c>
      <c r="B155" s="44">
        <v>46222.0</v>
      </c>
      <c r="C155" s="46" t="s">
        <v>39</v>
      </c>
      <c r="D155" s="48" t="s">
        <v>617</v>
      </c>
      <c r="E155" s="90"/>
      <c r="F155" s="53" t="s">
        <v>146</v>
      </c>
      <c r="G155" s="57">
        <f t="array" ref="G155">IF(F155&lt;&gt;"",INDEX(tb_MainDatabase[Barcode],MATCH(F155,tb_MainDatabase[Link],0)),"")</f>
        <v>8857128012026</v>
      </c>
      <c r="H155" s="62" t="str">
        <f t="array" ref="H155">IF(F155&lt;&gt;"",INDEX(tb_MainDatabase[Grand],MATCH(F155,tb_MainDatabase[Link],0)),"")</f>
        <v>EDP</v>
      </c>
      <c r="I155" s="62" t="str">
        <f t="array" ref="I155">IF(F155&lt;&gt;"",INDEX(tb_MainDatabase[Size],MATCH(F155,tb_MainDatabase[Link],0)),"")</f>
        <v>10 ml.</v>
      </c>
      <c r="J155" s="65">
        <v>1.0</v>
      </c>
      <c r="K155" s="57">
        <f t="array" ref="K155">IF(F155&lt;&gt;"",INDEX(tb_MainDatabase[ราคา],MATCH(F155,tb_MainDatabase[Link],0)),"")*J155</f>
        <v>450</v>
      </c>
      <c r="L155" s="65">
        <v>100.0</v>
      </c>
      <c r="M155" s="57">
        <f t="shared" si="2"/>
        <v>350</v>
      </c>
      <c r="N155" s="75">
        <f t="shared" si="3"/>
        <v>350</v>
      </c>
      <c r="O155" s="77" t="s">
        <v>60</v>
      </c>
      <c r="P155" s="78">
        <v>46222.0</v>
      </c>
      <c r="Q155" s="80">
        <v>0.6972222222222222</v>
      </c>
      <c r="R155" s="84" t="str">
        <f t="shared" si="4"/>
        <v>EVSCS20260719014</v>
      </c>
      <c r="S155" s="84"/>
      <c r="T155" s="84"/>
    </row>
    <row r="156" ht="22.5" hidden="1" customHeight="1">
      <c r="A156" s="115" t="s">
        <v>34</v>
      </c>
      <c r="B156" s="44">
        <v>46222.0</v>
      </c>
      <c r="C156" s="46" t="s">
        <v>39</v>
      </c>
      <c r="D156" s="48" t="s">
        <v>618</v>
      </c>
      <c r="E156" s="90"/>
      <c r="F156" s="53" t="s">
        <v>124</v>
      </c>
      <c r="G156" s="108">
        <f t="array" ref="G156">IF(F156&lt;&gt;"",INDEX(tb_MainDatabase[Barcode],MATCH(F156,tb_MainDatabase[Link],0)),"")</f>
        <v>8857128012166</v>
      </c>
      <c r="H156" s="62" t="str">
        <f t="array" ref="H156">IF(F156&lt;&gt;"",INDEX(tb_MainDatabase[Grand],MATCH(F156,tb_MainDatabase[Link],0)),"")</f>
        <v>EDP</v>
      </c>
      <c r="I156" s="62" t="str">
        <f t="array" ref="I156">IF(F156&lt;&gt;"",INDEX(tb_MainDatabase[Size],MATCH(F156,tb_MainDatabase[Link],0)),"")</f>
        <v>10 ml.</v>
      </c>
      <c r="J156" s="65">
        <v>1.0</v>
      </c>
      <c r="K156" s="57">
        <f t="array" ref="K156">IF(F156&lt;&gt;"",INDEX(tb_MainDatabase[ราคา],MATCH(F156,tb_MainDatabase[Link],0)),"")*J156</f>
        <v>450</v>
      </c>
      <c r="L156" s="65">
        <v>100.0</v>
      </c>
      <c r="M156" s="57">
        <f t="shared" si="2"/>
        <v>350</v>
      </c>
      <c r="N156" s="75">
        <f t="shared" si="3"/>
        <v>350</v>
      </c>
      <c r="O156" s="77" t="s">
        <v>60</v>
      </c>
      <c r="P156" s="78">
        <v>46222.0</v>
      </c>
      <c r="Q156" s="80">
        <v>0.7131944444444445</v>
      </c>
      <c r="R156" s="84" t="str">
        <f t="shared" si="4"/>
        <v>EVSCS20260719015</v>
      </c>
      <c r="S156" s="84"/>
      <c r="T156" s="84"/>
    </row>
    <row r="157" ht="22.5" hidden="1" customHeight="1">
      <c r="A157" s="115" t="s">
        <v>34</v>
      </c>
      <c r="B157" s="44">
        <v>46222.0</v>
      </c>
      <c r="C157" s="46" t="s">
        <v>39</v>
      </c>
      <c r="D157" s="48" t="s">
        <v>620</v>
      </c>
      <c r="E157" s="90"/>
      <c r="F157" s="53" t="s">
        <v>141</v>
      </c>
      <c r="G157" s="57">
        <f t="array" ref="G157">IF(F157&lt;&gt;"",INDEX(tb_MainDatabase[Barcode],MATCH(F157,tb_MainDatabase[Link],0)),"")</f>
        <v>8857128012037</v>
      </c>
      <c r="H157" s="62" t="str">
        <f t="array" ref="H157">IF(F157&lt;&gt;"",INDEX(tb_MainDatabase[Grand],MATCH(F157,tb_MainDatabase[Link],0)),"")</f>
        <v>EDP</v>
      </c>
      <c r="I157" s="62" t="str">
        <f t="array" ref="I157">IF(F157&lt;&gt;"",INDEX(tb_MainDatabase[Size],MATCH(F157,tb_MainDatabase[Link],0)),"")</f>
        <v>10 ml.</v>
      </c>
      <c r="J157" s="65">
        <v>1.0</v>
      </c>
      <c r="K157" s="57">
        <f t="array" ref="K157">IF(F157&lt;&gt;"",INDEX(tb_MainDatabase[ราคา],MATCH(F157,tb_MainDatabase[Link],0)),"")*J157</f>
        <v>450</v>
      </c>
      <c r="L157" s="65">
        <v>100.0</v>
      </c>
      <c r="M157" s="57">
        <f t="shared" si="2"/>
        <v>350</v>
      </c>
      <c r="N157" s="75">
        <f t="shared" si="3"/>
        <v>350</v>
      </c>
      <c r="O157" s="77" t="s">
        <v>60</v>
      </c>
      <c r="P157" s="78">
        <v>46222.0</v>
      </c>
      <c r="Q157" s="80">
        <v>0.7208333333333333</v>
      </c>
      <c r="R157" s="84" t="str">
        <f t="shared" si="4"/>
        <v>EVSCS20260719016</v>
      </c>
      <c r="S157" s="84"/>
      <c r="T157" s="84"/>
    </row>
    <row r="158" ht="22.5" hidden="1" customHeight="1">
      <c r="A158" s="115" t="s">
        <v>34</v>
      </c>
      <c r="B158" s="44">
        <v>46222.0</v>
      </c>
      <c r="C158" s="46" t="s">
        <v>39</v>
      </c>
      <c r="D158" s="48" t="s">
        <v>622</v>
      </c>
      <c r="E158" s="90"/>
      <c r="F158" s="53" t="s">
        <v>146</v>
      </c>
      <c r="G158" s="57">
        <f t="array" ref="G158">IF(F158&lt;&gt;"",INDEX(tb_MainDatabase[Barcode],MATCH(F158,tb_MainDatabase[Link],0)),"")</f>
        <v>8857128012026</v>
      </c>
      <c r="H158" s="62" t="str">
        <f t="array" ref="H158">IF(F158&lt;&gt;"",INDEX(tb_MainDatabase[Grand],MATCH(F158,tb_MainDatabase[Link],0)),"")</f>
        <v>EDP</v>
      </c>
      <c r="I158" s="62" t="str">
        <f t="array" ref="I158">IF(F158&lt;&gt;"",INDEX(tb_MainDatabase[Size],MATCH(F158,tb_MainDatabase[Link],0)),"")</f>
        <v>10 ml.</v>
      </c>
      <c r="J158" s="65">
        <v>1.0</v>
      </c>
      <c r="K158" s="57">
        <f t="array" ref="K158">IF(F158&lt;&gt;"",INDEX(tb_MainDatabase[ราคา],MATCH(F158,tb_MainDatabase[Link],0)),"")*J158</f>
        <v>450</v>
      </c>
      <c r="L158" s="65">
        <v>100.0</v>
      </c>
      <c r="M158" s="57">
        <f t="shared" si="2"/>
        <v>350</v>
      </c>
      <c r="N158" s="75">
        <f t="shared" si="3"/>
        <v>350</v>
      </c>
      <c r="O158" s="77" t="s">
        <v>60</v>
      </c>
      <c r="P158" s="78">
        <v>46222.0</v>
      </c>
      <c r="Q158" s="80">
        <v>0.7430555555555556</v>
      </c>
      <c r="R158" s="84" t="str">
        <f t="shared" si="4"/>
        <v>EVSCS20260719017</v>
      </c>
      <c r="S158" s="84"/>
      <c r="T158" s="84"/>
    </row>
    <row r="159" ht="22.5" hidden="1" customHeight="1">
      <c r="A159" s="115" t="s">
        <v>34</v>
      </c>
      <c r="B159" s="44">
        <v>46222.0</v>
      </c>
      <c r="C159" s="46" t="s">
        <v>39</v>
      </c>
      <c r="D159" s="48" t="s">
        <v>626</v>
      </c>
      <c r="E159" s="90"/>
      <c r="F159" s="53" t="s">
        <v>98</v>
      </c>
      <c r="G159" s="57">
        <f t="array" ref="G159">IF(F159&lt;&gt;"",INDEX(tb_MainDatabase[Barcode],MATCH(F159,tb_MainDatabase[Link],0)),"")</f>
        <v>8857128012027</v>
      </c>
      <c r="H159" s="62" t="str">
        <f t="array" ref="H159">IF(F159&lt;&gt;"",INDEX(tb_MainDatabase[Grand],MATCH(F159,tb_MainDatabase[Link],0)),"")</f>
        <v>EDP</v>
      </c>
      <c r="I159" s="62" t="str">
        <f t="array" ref="I159">IF(F159&lt;&gt;"",INDEX(tb_MainDatabase[Size],MATCH(F159,tb_MainDatabase[Link],0)),"")</f>
        <v>10 ml.</v>
      </c>
      <c r="J159" s="65">
        <v>1.0</v>
      </c>
      <c r="K159" s="57">
        <f t="array" ref="K159">IF(F159&lt;&gt;"",INDEX(tb_MainDatabase[ราคา],MATCH(F159,tb_MainDatabase[Link],0)),"")*J159</f>
        <v>450</v>
      </c>
      <c r="L159" s="65">
        <v>100.0</v>
      </c>
      <c r="M159" s="57">
        <f t="shared" si="2"/>
        <v>350</v>
      </c>
      <c r="N159" s="75">
        <f t="shared" si="3"/>
        <v>350</v>
      </c>
      <c r="O159" s="77" t="s">
        <v>60</v>
      </c>
      <c r="P159" s="78">
        <v>46222.0</v>
      </c>
      <c r="Q159" s="80">
        <v>0.7444444444444445</v>
      </c>
      <c r="R159" s="84" t="str">
        <f t="shared" si="4"/>
        <v>EVSCS20260719018</v>
      </c>
      <c r="S159" s="84"/>
      <c r="T159" s="84"/>
    </row>
    <row r="160" ht="22.5" hidden="1" customHeight="1">
      <c r="A160" s="115" t="s">
        <v>34</v>
      </c>
      <c r="B160" s="44">
        <v>46222.0</v>
      </c>
      <c r="C160" s="46" t="s">
        <v>39</v>
      </c>
      <c r="D160" s="48" t="s">
        <v>630</v>
      </c>
      <c r="E160" s="90"/>
      <c r="F160" s="53" t="s">
        <v>631</v>
      </c>
      <c r="G160" s="57">
        <f t="array" ref="G160">IF(F160&lt;&gt;"",INDEX(tb_MainDatabase[Barcode],MATCH(F160,tb_MainDatabase[Link],0)),"")</f>
        <v>8857128012023</v>
      </c>
      <c r="H160" s="62" t="str">
        <f t="array" ref="H160">IF(F160&lt;&gt;"",INDEX(tb_MainDatabase[Grand],MATCH(F160,tb_MainDatabase[Link],0)),"")</f>
        <v>EDP</v>
      </c>
      <c r="I160" s="62" t="str">
        <f t="array" ref="I160">IF(F160&lt;&gt;"",INDEX(tb_MainDatabase[Size],MATCH(F160,tb_MainDatabase[Link],0)),"")</f>
        <v>30 ml.</v>
      </c>
      <c r="J160" s="65">
        <v>1.0</v>
      </c>
      <c r="K160" s="57">
        <f t="array" ref="K160">IF(F160&lt;&gt;"",INDEX(tb_MainDatabase[ราคา],MATCH(F160,tb_MainDatabase[Link],0)),"")*J160</f>
        <v>1290</v>
      </c>
      <c r="L160" s="65">
        <v>300.0</v>
      </c>
      <c r="M160" s="57">
        <f t="shared" si="2"/>
        <v>990</v>
      </c>
      <c r="N160" s="75">
        <f t="shared" si="3"/>
        <v>1980</v>
      </c>
      <c r="O160" s="77" t="s">
        <v>60</v>
      </c>
      <c r="P160" s="78">
        <v>46222.0</v>
      </c>
      <c r="Q160" s="80">
        <v>0.7333333333333333</v>
      </c>
      <c r="R160" s="84" t="str">
        <f t="shared" si="4"/>
        <v>EVSCS20260719019</v>
      </c>
      <c r="S160" s="84"/>
      <c r="T160" s="84"/>
    </row>
    <row r="161" ht="22.5" hidden="1" customHeight="1">
      <c r="A161" s="115" t="s">
        <v>34</v>
      </c>
      <c r="B161" s="44">
        <v>46222.0</v>
      </c>
      <c r="C161" s="46" t="s">
        <v>39</v>
      </c>
      <c r="D161" s="48" t="s">
        <v>630</v>
      </c>
      <c r="E161" s="90"/>
      <c r="F161" s="53" t="s">
        <v>451</v>
      </c>
      <c r="G161" s="57">
        <f t="array" ref="G161">IF(F161&lt;&gt;"",INDEX(tb_MainDatabase[Barcode],MATCH(F161,tb_MainDatabase[Link],0)),"")</f>
        <v>8857128011867</v>
      </c>
      <c r="H161" s="62" t="str">
        <f t="array" ref="H161">IF(F161&lt;&gt;"",INDEX(tb_MainDatabase[Grand],MATCH(F161,tb_MainDatabase[Link],0)),"")</f>
        <v>EDP</v>
      </c>
      <c r="I161" s="62" t="str">
        <f t="array" ref="I161">IF(F161&lt;&gt;"",INDEX(tb_MainDatabase[Size],MATCH(F161,tb_MainDatabase[Link],0)),"")</f>
        <v>30 ml.</v>
      </c>
      <c r="J161" s="65">
        <v>1.0</v>
      </c>
      <c r="K161" s="57">
        <f t="array" ref="K161">IF(F161&lt;&gt;"",INDEX(tb_MainDatabase[ราคา],MATCH(F161,tb_MainDatabase[Link],0)),"")*J161</f>
        <v>1290</v>
      </c>
      <c r="L161" s="65">
        <v>300.0</v>
      </c>
      <c r="M161" s="57">
        <f t="shared" si="2"/>
        <v>990</v>
      </c>
      <c r="N161" s="75">
        <f t="shared" si="3"/>
        <v>0</v>
      </c>
      <c r="O161" s="106"/>
      <c r="P161" s="107"/>
      <c r="Q161" s="80"/>
      <c r="R161" s="84">
        <f t="shared" si="4"/>
        <v>0</v>
      </c>
      <c r="S161" s="84"/>
      <c r="T161" s="84"/>
    </row>
    <row r="162" ht="22.5" hidden="1" customHeight="1">
      <c r="A162" s="115" t="s">
        <v>34</v>
      </c>
      <c r="B162" s="44">
        <v>46222.0</v>
      </c>
      <c r="C162" s="46" t="s">
        <v>39</v>
      </c>
      <c r="D162" s="48" t="s">
        <v>636</v>
      </c>
      <c r="E162" s="90"/>
      <c r="F162" s="53" t="s">
        <v>69</v>
      </c>
      <c r="G162" s="57">
        <f t="array" ref="G162">IF(F162&lt;&gt;"",INDEX(tb_MainDatabase[Barcode],MATCH(F162,tb_MainDatabase[Link],0)),"")</f>
        <v>8857128012022</v>
      </c>
      <c r="H162" s="62" t="str">
        <f t="array" ref="H162">IF(F162&lt;&gt;"",INDEX(tb_MainDatabase[Grand],MATCH(F162,tb_MainDatabase[Link],0)),"")</f>
        <v>EDP</v>
      </c>
      <c r="I162" s="62" t="str">
        <f t="array" ref="I162">IF(F162&lt;&gt;"",INDEX(tb_MainDatabase[Size],MATCH(F162,tb_MainDatabase[Link],0)),"")</f>
        <v>30 ml.</v>
      </c>
      <c r="J162" s="65">
        <v>1.0</v>
      </c>
      <c r="K162" s="57">
        <f t="array" ref="K162">IF(F162&lt;&gt;"",INDEX(tb_MainDatabase[ราคา],MATCH(F162,tb_MainDatabase[Link],0)),"")*J162</f>
        <v>1290</v>
      </c>
      <c r="L162" s="65">
        <v>300.0</v>
      </c>
      <c r="M162" s="57">
        <f t="shared" si="2"/>
        <v>990</v>
      </c>
      <c r="N162" s="75">
        <f t="shared" si="3"/>
        <v>2480</v>
      </c>
      <c r="O162" s="77" t="s">
        <v>60</v>
      </c>
      <c r="P162" s="78">
        <v>46222.0</v>
      </c>
      <c r="Q162" s="80">
        <v>0.7625</v>
      </c>
      <c r="R162" s="84" t="str">
        <f t="shared" si="4"/>
        <v>EVSCS20260719020</v>
      </c>
      <c r="S162" s="84"/>
      <c r="T162" s="84"/>
    </row>
    <row r="163" ht="22.5" hidden="1" customHeight="1">
      <c r="A163" s="115" t="s">
        <v>34</v>
      </c>
      <c r="B163" s="44">
        <v>46222.0</v>
      </c>
      <c r="C163" s="46" t="s">
        <v>39</v>
      </c>
      <c r="D163" s="48" t="s">
        <v>636</v>
      </c>
      <c r="E163" s="90"/>
      <c r="F163" s="53" t="s">
        <v>148</v>
      </c>
      <c r="G163" s="57">
        <f t="array" ref="G163">IF(F163&lt;&gt;"",INDEX(tb_MainDatabase[Barcode],MATCH(F163,tb_MainDatabase[Link],0)),"")</f>
        <v>8857128011027</v>
      </c>
      <c r="H163" s="62" t="str">
        <f t="array" ref="H163">IF(F163&lt;&gt;"",INDEX(tb_MainDatabase[Grand],MATCH(F163,tb_MainDatabase[Link],0)),"")</f>
        <v>EDP</v>
      </c>
      <c r="I163" s="62" t="str">
        <f t="array" ref="I163">IF(F163&lt;&gt;"",INDEX(tb_MainDatabase[Size],MATCH(F163,tb_MainDatabase[Link],0)),"")</f>
        <v>50 ml.</v>
      </c>
      <c r="J163" s="65">
        <v>1.0</v>
      </c>
      <c r="K163" s="57">
        <f t="array" ref="K163">IF(F163&lt;&gt;"",INDEX(tb_MainDatabase[ราคา],MATCH(F163,tb_MainDatabase[Link],0)),"")*J163</f>
        <v>1890</v>
      </c>
      <c r="L163" s="65">
        <v>400.0</v>
      </c>
      <c r="M163" s="57">
        <f t="shared" si="2"/>
        <v>1490</v>
      </c>
      <c r="N163" s="75">
        <f t="shared" si="3"/>
        <v>0</v>
      </c>
      <c r="O163" s="106"/>
      <c r="P163" s="107"/>
      <c r="Q163" s="80"/>
      <c r="R163" s="84">
        <f t="shared" si="4"/>
        <v>0</v>
      </c>
      <c r="S163" s="84"/>
      <c r="T163" s="84"/>
    </row>
    <row r="164" ht="22.5" hidden="1" customHeight="1">
      <c r="A164" s="115" t="s">
        <v>34</v>
      </c>
      <c r="B164" s="44">
        <v>46222.0</v>
      </c>
      <c r="C164" s="46" t="s">
        <v>39</v>
      </c>
      <c r="D164" s="48" t="s">
        <v>641</v>
      </c>
      <c r="E164" s="90"/>
      <c r="F164" s="53" t="s">
        <v>64</v>
      </c>
      <c r="G164" s="57">
        <f t="array" ref="G164">IF(F164&lt;&gt;"",INDEX(tb_MainDatabase[Barcode],MATCH(F164,tb_MainDatabase[Link],0)),"")</f>
        <v>8857128011836</v>
      </c>
      <c r="H164" s="62" t="str">
        <f t="array" ref="H164">IF(F164&lt;&gt;"",INDEX(tb_MainDatabase[Grand],MATCH(F164,tb_MainDatabase[Link],0)),"")</f>
        <v>EDP</v>
      </c>
      <c r="I164" s="62" t="str">
        <f t="array" ref="I164">IF(F164&lt;&gt;"",INDEX(tb_MainDatabase[Size],MATCH(F164,tb_MainDatabase[Link],0)),"")</f>
        <v>30 ml.</v>
      </c>
      <c r="J164" s="65">
        <v>1.0</v>
      </c>
      <c r="K164" s="57">
        <f t="array" ref="K164">IF(F164&lt;&gt;"",INDEX(tb_MainDatabase[ราคา],MATCH(F164,tb_MainDatabase[Link],0)),"")*J164</f>
        <v>1290</v>
      </c>
      <c r="L164" s="65">
        <v>300.0</v>
      </c>
      <c r="M164" s="57">
        <f t="shared" si="2"/>
        <v>990</v>
      </c>
      <c r="N164" s="75">
        <f t="shared" si="3"/>
        <v>1980</v>
      </c>
      <c r="O164" s="77" t="s">
        <v>60</v>
      </c>
      <c r="P164" s="78">
        <v>46222.0</v>
      </c>
      <c r="Q164" s="80">
        <v>0.8222222222222222</v>
      </c>
      <c r="R164" s="84" t="str">
        <f t="shared" si="4"/>
        <v>EVSCS20260719021</v>
      </c>
      <c r="S164" s="84"/>
      <c r="T164" s="84"/>
    </row>
    <row r="165" ht="22.5" hidden="1" customHeight="1">
      <c r="A165" s="115" t="s">
        <v>34</v>
      </c>
      <c r="B165" s="44">
        <v>46222.0</v>
      </c>
      <c r="C165" s="46" t="s">
        <v>39</v>
      </c>
      <c r="D165" s="48" t="s">
        <v>641</v>
      </c>
      <c r="E165" s="90"/>
      <c r="F165" s="53" t="s">
        <v>266</v>
      </c>
      <c r="G165" s="108">
        <f t="array" ref="G165">IF(F165&lt;&gt;"",INDEX(tb_MainDatabase[Barcode],MATCH(F165,tb_MainDatabase[Link],0)),"")</f>
        <v>8857128012169</v>
      </c>
      <c r="H165" s="62" t="str">
        <f t="array" ref="H165">IF(F165&lt;&gt;"",INDEX(tb_MainDatabase[Grand],MATCH(F165,tb_MainDatabase[Link],0)),"")</f>
        <v>EDP</v>
      </c>
      <c r="I165" s="62" t="str">
        <f t="array" ref="I165">IF(F165&lt;&gt;"",INDEX(tb_MainDatabase[Size],MATCH(F165,tb_MainDatabase[Link],0)),"")</f>
        <v>30 ml.</v>
      </c>
      <c r="J165" s="65">
        <v>1.0</v>
      </c>
      <c r="K165" s="57">
        <f t="array" ref="K165">IF(F165&lt;&gt;"",INDEX(tb_MainDatabase[ราคา],MATCH(F165,tb_MainDatabase[Link],0)),"")*J165</f>
        <v>1290</v>
      </c>
      <c r="L165" s="65">
        <v>300.0</v>
      </c>
      <c r="M165" s="57">
        <f t="shared" si="2"/>
        <v>990</v>
      </c>
      <c r="N165" s="75">
        <f t="shared" si="3"/>
        <v>0</v>
      </c>
      <c r="O165" s="106"/>
      <c r="P165" s="107"/>
      <c r="Q165" s="80"/>
      <c r="R165" s="84">
        <f t="shared" si="4"/>
        <v>0</v>
      </c>
      <c r="S165" s="84"/>
      <c r="T165" s="84"/>
    </row>
    <row r="166" ht="22.5" hidden="1" customHeight="1">
      <c r="A166" s="115" t="s">
        <v>34</v>
      </c>
      <c r="B166" s="44">
        <v>46222.0</v>
      </c>
      <c r="C166" s="46" t="s">
        <v>39</v>
      </c>
      <c r="D166" s="48" t="s">
        <v>645</v>
      </c>
      <c r="E166" s="90"/>
      <c r="F166" s="53" t="s">
        <v>124</v>
      </c>
      <c r="G166" s="108">
        <f t="array" ref="G166">IF(F166&lt;&gt;"",INDEX(tb_MainDatabase[Barcode],MATCH(F166,tb_MainDatabase[Link],0)),"")</f>
        <v>8857128012166</v>
      </c>
      <c r="H166" s="62" t="str">
        <f t="array" ref="H166">IF(F166&lt;&gt;"",INDEX(tb_MainDatabase[Grand],MATCH(F166,tb_MainDatabase[Link],0)),"")</f>
        <v>EDP</v>
      </c>
      <c r="I166" s="62" t="str">
        <f t="array" ref="I166">IF(F166&lt;&gt;"",INDEX(tb_MainDatabase[Size],MATCH(F166,tb_MainDatabase[Link],0)),"")</f>
        <v>10 ml.</v>
      </c>
      <c r="J166" s="65">
        <v>1.0</v>
      </c>
      <c r="K166" s="57">
        <f t="array" ref="K166">IF(F166&lt;&gt;"",INDEX(tb_MainDatabase[ราคา],MATCH(F166,tb_MainDatabase[Link],0)),"")*J166</f>
        <v>450</v>
      </c>
      <c r="L166" s="65">
        <v>100.0</v>
      </c>
      <c r="M166" s="57">
        <f t="shared" si="2"/>
        <v>350</v>
      </c>
      <c r="N166" s="75">
        <f t="shared" si="3"/>
        <v>350</v>
      </c>
      <c r="O166" s="77" t="s">
        <v>60</v>
      </c>
      <c r="P166" s="78">
        <v>46222.0</v>
      </c>
      <c r="Q166" s="80">
        <v>0.8277777777777777</v>
      </c>
      <c r="R166" s="84" t="str">
        <f t="shared" si="4"/>
        <v>EVSCS20260719022</v>
      </c>
      <c r="S166" s="84"/>
      <c r="T166" s="84"/>
    </row>
    <row r="167" ht="22.5" hidden="1" customHeight="1">
      <c r="A167" s="115" t="s">
        <v>34</v>
      </c>
      <c r="B167" s="44">
        <v>46222.0</v>
      </c>
      <c r="C167" s="46" t="s">
        <v>39</v>
      </c>
      <c r="D167" s="48" t="s">
        <v>648</v>
      </c>
      <c r="E167" s="90"/>
      <c r="F167" s="53" t="s">
        <v>110</v>
      </c>
      <c r="G167" s="57">
        <f t="array" ref="G167">IF(F167&lt;&gt;"",INDEX(tb_MainDatabase[Barcode],MATCH(F167,tb_MainDatabase[Link],0)),"")</f>
        <v>8857128012110</v>
      </c>
      <c r="H167" s="62" t="str">
        <f t="array" ref="H167">IF(F167&lt;&gt;"",INDEX(tb_MainDatabase[Grand],MATCH(F167,tb_MainDatabase[Link],0)),"")</f>
        <v>EDP+</v>
      </c>
      <c r="I167" s="62" t="str">
        <f t="array" ref="I167">IF(F167&lt;&gt;"",INDEX(tb_MainDatabase[Size],MATCH(F167,tb_MainDatabase[Link],0)),"")</f>
        <v>10 ml.</v>
      </c>
      <c r="J167" s="65">
        <v>1.0</v>
      </c>
      <c r="K167" s="57">
        <f t="array" ref="K167">IF(F167&lt;&gt;"",INDEX(tb_MainDatabase[ราคา],MATCH(F167,tb_MainDatabase[Link],0)),"")*J167</f>
        <v>650</v>
      </c>
      <c r="L167" s="65">
        <v>100.0</v>
      </c>
      <c r="M167" s="57">
        <f t="shared" si="2"/>
        <v>550</v>
      </c>
      <c r="N167" s="75">
        <f t="shared" si="3"/>
        <v>550</v>
      </c>
      <c r="O167" s="77" t="s">
        <v>60</v>
      </c>
      <c r="P167" s="78">
        <v>46222.0</v>
      </c>
      <c r="Q167" s="80">
        <v>0.8326388888888889</v>
      </c>
      <c r="R167" s="84" t="str">
        <f t="shared" si="4"/>
        <v>EVSCS20260719023</v>
      </c>
      <c r="S167" s="84"/>
      <c r="T167" s="84"/>
    </row>
    <row r="168" ht="22.5" hidden="1" customHeight="1">
      <c r="A168" s="115" t="s">
        <v>34</v>
      </c>
      <c r="B168" s="44">
        <v>46222.0</v>
      </c>
      <c r="C168" s="46" t="s">
        <v>39</v>
      </c>
      <c r="D168" s="48" t="s">
        <v>653</v>
      </c>
      <c r="E168" s="90"/>
      <c r="F168" s="53" t="s">
        <v>110</v>
      </c>
      <c r="G168" s="57">
        <f t="array" ref="G168">IF(F168&lt;&gt;"",INDEX(tb_MainDatabase[Barcode],MATCH(F168,tb_MainDatabase[Link],0)),"")</f>
        <v>8857128012110</v>
      </c>
      <c r="H168" s="62" t="str">
        <f t="array" ref="H168">IF(F168&lt;&gt;"",INDEX(tb_MainDatabase[Grand],MATCH(F168,tb_MainDatabase[Link],0)),"")</f>
        <v>EDP+</v>
      </c>
      <c r="I168" s="62" t="str">
        <f t="array" ref="I168">IF(F168&lt;&gt;"",INDEX(tb_MainDatabase[Size],MATCH(F168,tb_MainDatabase[Link],0)),"")</f>
        <v>10 ml.</v>
      </c>
      <c r="J168" s="65">
        <v>1.0</v>
      </c>
      <c r="K168" s="57">
        <f t="array" ref="K168">IF(F168&lt;&gt;"",INDEX(tb_MainDatabase[ราคา],MATCH(F168,tb_MainDatabase[Link],0)),"")*J168</f>
        <v>650</v>
      </c>
      <c r="L168" s="65">
        <v>100.0</v>
      </c>
      <c r="M168" s="57">
        <f t="shared" si="2"/>
        <v>550</v>
      </c>
      <c r="N168" s="75">
        <f t="shared" si="3"/>
        <v>550</v>
      </c>
      <c r="O168" s="77" t="s">
        <v>60</v>
      </c>
      <c r="P168" s="78">
        <v>46222.0</v>
      </c>
      <c r="Q168" s="80">
        <v>0.8416666666666667</v>
      </c>
      <c r="R168" s="84" t="str">
        <f t="shared" si="4"/>
        <v>EVSCS20260719024</v>
      </c>
      <c r="S168" s="84"/>
      <c r="T168" s="84"/>
    </row>
    <row r="169" ht="22.5" hidden="1" customHeight="1">
      <c r="A169" s="115" t="s">
        <v>34</v>
      </c>
      <c r="B169" s="44">
        <v>46222.0</v>
      </c>
      <c r="C169" s="46" t="s">
        <v>39</v>
      </c>
      <c r="D169" s="48" t="s">
        <v>657</v>
      </c>
      <c r="E169" s="90"/>
      <c r="F169" s="53" t="s">
        <v>180</v>
      </c>
      <c r="G169" s="57">
        <f t="array" ref="G169">IF(F169&lt;&gt;"",INDEX(tb_MainDatabase[Barcode],MATCH(F169,tb_MainDatabase[Link],0)),"")</f>
        <v>8857128012108</v>
      </c>
      <c r="H169" s="62" t="str">
        <f t="array" ref="H169">IF(F169&lt;&gt;"",INDEX(tb_MainDatabase[Grand],MATCH(F169,tb_MainDatabase[Link],0)),"")</f>
        <v>EDP+</v>
      </c>
      <c r="I169" s="62" t="str">
        <f t="array" ref="I169">IF(F169&lt;&gt;"",INDEX(tb_MainDatabase[Size],MATCH(F169,tb_MainDatabase[Link],0)),"")</f>
        <v>10 ml.</v>
      </c>
      <c r="J169" s="65">
        <v>1.0</v>
      </c>
      <c r="K169" s="57">
        <f t="array" ref="K169">IF(F169&lt;&gt;"",INDEX(tb_MainDatabase[ราคา],MATCH(F169,tb_MainDatabase[Link],0)),"")*J169</f>
        <v>650</v>
      </c>
      <c r="L169" s="65">
        <v>100.0</v>
      </c>
      <c r="M169" s="57">
        <f t="shared" si="2"/>
        <v>550</v>
      </c>
      <c r="N169" s="75">
        <f t="shared" si="3"/>
        <v>550</v>
      </c>
      <c r="O169" s="77" t="s">
        <v>60</v>
      </c>
      <c r="P169" s="78">
        <v>46222.0</v>
      </c>
      <c r="Q169" s="80">
        <v>0.8527777777777777</v>
      </c>
      <c r="R169" s="84" t="str">
        <f t="shared" si="4"/>
        <v>EVSCS20260719025</v>
      </c>
      <c r="S169" s="84"/>
      <c r="T169" s="84"/>
    </row>
    <row r="170" ht="22.5" hidden="1" customHeight="1">
      <c r="A170" s="156"/>
      <c r="B170" s="44"/>
      <c r="C170" s="44"/>
      <c r="D170" s="48"/>
      <c r="E170" s="90"/>
      <c r="F170" s="157"/>
      <c r="G170" s="57" t="str">
        <f t="array" ref="G170">IF(F170&lt;&gt;"",INDEX(tb_MainDatabase[Barcode],MATCH(F170,tb_MainDatabase[Link],0)),"")</f>
        <v/>
      </c>
      <c r="H170" s="62" t="str">
        <f t="array" ref="H170">IF(F170&lt;&gt;"",INDEX(tb_MainDatabase[Grand],MATCH(F170,tb_MainDatabase[Link],0)),"")</f>
        <v/>
      </c>
      <c r="I170" s="62" t="str">
        <f t="array" ref="I170">IF(F170&lt;&gt;"",INDEX(tb_MainDatabase[Size],MATCH(F170,tb_MainDatabase[Link],0)),"")</f>
        <v/>
      </c>
      <c r="J170" s="65"/>
      <c r="K170" s="57">
        <f t="array" ref="K170">IF(F170&lt;&gt;"",INDEX(tb_MainDatabase[ราคา],MATCH(F170,tb_MainDatabase[Link],0)),"")*J170</f>
        <v>0</v>
      </c>
      <c r="L170" s="65"/>
      <c r="M170" s="57">
        <f t="shared" si="2"/>
        <v>0</v>
      </c>
      <c r="N170" s="75">
        <f t="shared" si="3"/>
        <v>0</v>
      </c>
      <c r="O170" s="106"/>
      <c r="P170" s="107"/>
      <c r="Q170" s="80"/>
      <c r="R170" s="84" t="str">
        <f t="shared" si="4"/>
        <v/>
      </c>
      <c r="S170" s="84"/>
      <c r="T170" s="84"/>
    </row>
    <row r="171" ht="22.5" hidden="1" customHeight="1">
      <c r="A171" s="156"/>
      <c r="B171" s="44"/>
      <c r="C171" s="44"/>
      <c r="D171" s="48"/>
      <c r="E171" s="90"/>
      <c r="F171" s="157"/>
      <c r="G171" s="57" t="str">
        <f t="array" ref="G171">IF(F171&lt;&gt;"",INDEX(tb_MainDatabase[Barcode],MATCH(F171,tb_MainDatabase[Link],0)),"")</f>
        <v/>
      </c>
      <c r="H171" s="62" t="str">
        <f t="array" ref="H171">IF(F171&lt;&gt;"",INDEX(tb_MainDatabase[Grand],MATCH(F171,tb_MainDatabase[Link],0)),"")</f>
        <v/>
      </c>
      <c r="I171" s="62" t="str">
        <f t="array" ref="I171">IF(F171&lt;&gt;"",INDEX(tb_MainDatabase[Size],MATCH(F171,tb_MainDatabase[Link],0)),"")</f>
        <v/>
      </c>
      <c r="J171" s="65"/>
      <c r="K171" s="57">
        <f t="array" ref="K171">IF(F171&lt;&gt;"",INDEX(tb_MainDatabase[ราคา],MATCH(F171,tb_MainDatabase[Link],0)),"")*J171</f>
        <v>0</v>
      </c>
      <c r="L171" s="65"/>
      <c r="M171" s="57">
        <f t="shared" si="2"/>
        <v>0</v>
      </c>
      <c r="N171" s="75">
        <f t="shared" si="3"/>
        <v>0</v>
      </c>
      <c r="O171" s="106"/>
      <c r="P171" s="107"/>
      <c r="Q171" s="80"/>
      <c r="R171" s="84" t="str">
        <f t="shared" si="4"/>
        <v/>
      </c>
      <c r="S171" s="84"/>
      <c r="T171" s="84"/>
    </row>
    <row r="172" ht="22.5" hidden="1" customHeight="1">
      <c r="A172" s="156"/>
      <c r="B172" s="44"/>
      <c r="C172" s="44"/>
      <c r="D172" s="48"/>
      <c r="E172" s="90"/>
      <c r="F172" s="157"/>
      <c r="G172" s="57" t="str">
        <f t="array" ref="G172">IF(F172&lt;&gt;"",INDEX(tb_MainDatabase[Barcode],MATCH(F172,tb_MainDatabase[Link],0)),"")</f>
        <v/>
      </c>
      <c r="H172" s="62" t="str">
        <f t="array" ref="H172">IF(F172&lt;&gt;"",INDEX(tb_MainDatabase[Grand],MATCH(F172,tb_MainDatabase[Link],0)),"")</f>
        <v/>
      </c>
      <c r="I172" s="62" t="str">
        <f t="array" ref="I172">IF(F172&lt;&gt;"",INDEX(tb_MainDatabase[Size],MATCH(F172,tb_MainDatabase[Link],0)),"")</f>
        <v/>
      </c>
      <c r="J172" s="65"/>
      <c r="K172" s="57">
        <f t="array" ref="K172">IF(F172&lt;&gt;"",INDEX(tb_MainDatabase[ราคา],MATCH(F172,tb_MainDatabase[Link],0)),"")*J172</f>
        <v>0</v>
      </c>
      <c r="L172" s="65"/>
      <c r="M172" s="57">
        <f t="shared" si="2"/>
        <v>0</v>
      </c>
      <c r="N172" s="75">
        <f t="shared" si="3"/>
        <v>0</v>
      </c>
      <c r="O172" s="106"/>
      <c r="P172" s="107"/>
      <c r="Q172" s="80"/>
      <c r="R172" s="84" t="str">
        <f t="shared" si="4"/>
        <v/>
      </c>
      <c r="S172" s="84"/>
      <c r="T172" s="84"/>
    </row>
    <row r="173" ht="22.5" hidden="1" customHeight="1">
      <c r="A173" s="156"/>
      <c r="B173" s="44"/>
      <c r="C173" s="44"/>
      <c r="D173" s="48"/>
      <c r="E173" s="90"/>
      <c r="F173" s="157"/>
      <c r="G173" s="57" t="str">
        <f t="array" ref="G173">IF(F173&lt;&gt;"",INDEX(tb_MainDatabase[Barcode],MATCH(F173,tb_MainDatabase[Link],0)),"")</f>
        <v/>
      </c>
      <c r="H173" s="62" t="str">
        <f t="array" ref="H173">IF(F173&lt;&gt;"",INDEX(tb_MainDatabase[Grand],MATCH(F173,tb_MainDatabase[Link],0)),"")</f>
        <v/>
      </c>
      <c r="I173" s="62" t="str">
        <f t="array" ref="I173">IF(F173&lt;&gt;"",INDEX(tb_MainDatabase[Size],MATCH(F173,tb_MainDatabase[Link],0)),"")</f>
        <v/>
      </c>
      <c r="J173" s="65"/>
      <c r="K173" s="57">
        <f t="array" ref="K173">IF(F173&lt;&gt;"",INDEX(tb_MainDatabase[ราคา],MATCH(F173,tb_MainDatabase[Link],0)),"")*J173</f>
        <v>0</v>
      </c>
      <c r="L173" s="65"/>
      <c r="M173" s="57">
        <f t="shared" si="2"/>
        <v>0</v>
      </c>
      <c r="N173" s="75">
        <f t="shared" si="3"/>
        <v>0</v>
      </c>
      <c r="O173" s="106"/>
      <c r="P173" s="107"/>
      <c r="Q173" s="80"/>
      <c r="R173" s="84" t="str">
        <f t="shared" si="4"/>
        <v/>
      </c>
      <c r="S173" s="84"/>
      <c r="T173" s="84"/>
    </row>
    <row r="174" ht="22.5" hidden="1" customHeight="1">
      <c r="A174" s="156"/>
      <c r="B174" s="44"/>
      <c r="C174" s="44"/>
      <c r="D174" s="48"/>
      <c r="E174" s="90"/>
      <c r="F174" s="157"/>
      <c r="G174" s="57" t="str">
        <f t="array" ref="G174">IF(F174&lt;&gt;"",INDEX(tb_MainDatabase[Barcode],MATCH(F174,tb_MainDatabase[Link],0)),"")</f>
        <v/>
      </c>
      <c r="H174" s="62" t="str">
        <f t="array" ref="H174">IF(F174&lt;&gt;"",INDEX(tb_MainDatabase[Grand],MATCH(F174,tb_MainDatabase[Link],0)),"")</f>
        <v/>
      </c>
      <c r="I174" s="62" t="str">
        <f t="array" ref="I174">IF(F174&lt;&gt;"",INDEX(tb_MainDatabase[Size],MATCH(F174,tb_MainDatabase[Link],0)),"")</f>
        <v/>
      </c>
      <c r="J174" s="65"/>
      <c r="K174" s="57">
        <f t="array" ref="K174">IF(F174&lt;&gt;"",INDEX(tb_MainDatabase[ราคา],MATCH(F174,tb_MainDatabase[Link],0)),"")*J174</f>
        <v>0</v>
      </c>
      <c r="L174" s="65"/>
      <c r="M174" s="57">
        <f t="shared" si="2"/>
        <v>0</v>
      </c>
      <c r="N174" s="75">
        <f t="shared" si="3"/>
        <v>0</v>
      </c>
      <c r="O174" s="106"/>
      <c r="P174" s="107"/>
      <c r="Q174" s="80"/>
      <c r="R174" s="84" t="str">
        <f t="shared" si="4"/>
        <v/>
      </c>
      <c r="S174" s="84"/>
      <c r="T174" s="84"/>
    </row>
    <row r="175" ht="22.5" hidden="1" customHeight="1">
      <c r="A175" s="156"/>
      <c r="B175" s="44"/>
      <c r="C175" s="44"/>
      <c r="D175" s="48"/>
      <c r="E175" s="90"/>
      <c r="F175" s="157"/>
      <c r="G175" s="57" t="str">
        <f t="array" ref="G175">IF(F175&lt;&gt;"",INDEX(tb_MainDatabase[Barcode],MATCH(F175,tb_MainDatabase[Link],0)),"")</f>
        <v/>
      </c>
      <c r="H175" s="62" t="str">
        <f t="array" ref="H175">IF(F175&lt;&gt;"",INDEX(tb_MainDatabase[Grand],MATCH(F175,tb_MainDatabase[Link],0)),"")</f>
        <v/>
      </c>
      <c r="I175" s="62" t="str">
        <f t="array" ref="I175">IF(F175&lt;&gt;"",INDEX(tb_MainDatabase[Size],MATCH(F175,tb_MainDatabase[Link],0)),"")</f>
        <v/>
      </c>
      <c r="J175" s="65"/>
      <c r="K175" s="57">
        <f t="array" ref="K175">IF(F175&lt;&gt;"",INDEX(tb_MainDatabase[ราคา],MATCH(F175,tb_MainDatabase[Link],0)),"")*J175</f>
        <v>0</v>
      </c>
      <c r="L175" s="65"/>
      <c r="M175" s="57">
        <f t="shared" si="2"/>
        <v>0</v>
      </c>
      <c r="N175" s="75">
        <f t="shared" si="3"/>
        <v>0</v>
      </c>
      <c r="O175" s="106"/>
      <c r="P175" s="107"/>
      <c r="Q175" s="80"/>
      <c r="R175" s="84" t="str">
        <f t="shared" si="4"/>
        <v/>
      </c>
      <c r="S175" s="84"/>
      <c r="T175" s="84"/>
    </row>
    <row r="176" ht="22.5" hidden="1" customHeight="1">
      <c r="A176" s="156"/>
      <c r="B176" s="44"/>
      <c r="C176" s="44"/>
      <c r="D176" s="48"/>
      <c r="E176" s="90"/>
      <c r="F176" s="157"/>
      <c r="G176" s="57" t="str">
        <f t="array" ref="G176">IF(F176&lt;&gt;"",INDEX(tb_MainDatabase[Barcode],MATCH(F176,tb_MainDatabase[Link],0)),"")</f>
        <v/>
      </c>
      <c r="H176" s="62" t="str">
        <f t="array" ref="H176">IF(F176&lt;&gt;"",INDEX(tb_MainDatabase[Grand],MATCH(F176,tb_MainDatabase[Link],0)),"")</f>
        <v/>
      </c>
      <c r="I176" s="62" t="str">
        <f t="array" ref="I176">IF(F176&lt;&gt;"",INDEX(tb_MainDatabase[Size],MATCH(F176,tb_MainDatabase[Link],0)),"")</f>
        <v/>
      </c>
      <c r="J176" s="65"/>
      <c r="K176" s="57">
        <f t="array" ref="K176">IF(F176&lt;&gt;"",INDEX(tb_MainDatabase[ราคา],MATCH(F176,tb_MainDatabase[Link],0)),"")*J176</f>
        <v>0</v>
      </c>
      <c r="L176" s="65"/>
      <c r="M176" s="57">
        <f t="shared" si="2"/>
        <v>0</v>
      </c>
      <c r="N176" s="75">
        <f t="shared" si="3"/>
        <v>0</v>
      </c>
      <c r="O176" s="106"/>
      <c r="P176" s="107"/>
      <c r="Q176" s="80"/>
      <c r="R176" s="84" t="str">
        <f t="shared" si="4"/>
        <v/>
      </c>
      <c r="S176" s="84"/>
      <c r="T176" s="84"/>
    </row>
    <row r="177" ht="22.5" hidden="1" customHeight="1">
      <c r="A177" s="156"/>
      <c r="B177" s="44"/>
      <c r="C177" s="44"/>
      <c r="D177" s="48"/>
      <c r="E177" s="90"/>
      <c r="F177" s="157"/>
      <c r="G177" s="57" t="str">
        <f t="array" ref="G177">IF(F177&lt;&gt;"",INDEX(tb_MainDatabase[Barcode],MATCH(F177,tb_MainDatabase[Link],0)),"")</f>
        <v/>
      </c>
      <c r="H177" s="62" t="str">
        <f t="array" ref="H177">IF(F177&lt;&gt;"",INDEX(tb_MainDatabase[Grand],MATCH(F177,tb_MainDatabase[Link],0)),"")</f>
        <v/>
      </c>
      <c r="I177" s="62" t="str">
        <f t="array" ref="I177">IF(F177&lt;&gt;"",INDEX(tb_MainDatabase[Size],MATCH(F177,tb_MainDatabase[Link],0)),"")</f>
        <v/>
      </c>
      <c r="J177" s="65"/>
      <c r="K177" s="57">
        <f t="array" ref="K177">IF(F177&lt;&gt;"",INDEX(tb_MainDatabase[ราคา],MATCH(F177,tb_MainDatabase[Link],0)),"")*J177</f>
        <v>0</v>
      </c>
      <c r="L177" s="65"/>
      <c r="M177" s="57">
        <f t="shared" si="2"/>
        <v>0</v>
      </c>
      <c r="N177" s="75">
        <f t="shared" si="3"/>
        <v>0</v>
      </c>
      <c r="O177" s="106"/>
      <c r="P177" s="107"/>
      <c r="Q177" s="80"/>
      <c r="R177" s="84" t="str">
        <f t="shared" si="4"/>
        <v/>
      </c>
      <c r="S177" s="84"/>
      <c r="T177" s="84"/>
    </row>
    <row r="178" ht="22.5" hidden="1" customHeight="1">
      <c r="A178" s="156"/>
      <c r="B178" s="44"/>
      <c r="C178" s="44"/>
      <c r="D178" s="48"/>
      <c r="E178" s="90"/>
      <c r="F178" s="157"/>
      <c r="G178" s="57" t="str">
        <f t="array" ref="G178">IF(F178&lt;&gt;"",INDEX(tb_MainDatabase[Barcode],MATCH(F178,tb_MainDatabase[Link],0)),"")</f>
        <v/>
      </c>
      <c r="H178" s="62" t="str">
        <f t="array" ref="H178">IF(F178&lt;&gt;"",INDEX(tb_MainDatabase[Grand],MATCH(F178,tb_MainDatabase[Link],0)),"")</f>
        <v/>
      </c>
      <c r="I178" s="62" t="str">
        <f t="array" ref="I178">IF(F178&lt;&gt;"",INDEX(tb_MainDatabase[Size],MATCH(F178,tb_MainDatabase[Link],0)),"")</f>
        <v/>
      </c>
      <c r="J178" s="65"/>
      <c r="K178" s="57">
        <f t="array" ref="K178">IF(F178&lt;&gt;"",INDEX(tb_MainDatabase[ราคา],MATCH(F178,tb_MainDatabase[Link],0)),"")*J178</f>
        <v>0</v>
      </c>
      <c r="L178" s="65"/>
      <c r="M178" s="57">
        <f t="shared" si="2"/>
        <v>0</v>
      </c>
      <c r="N178" s="75">
        <f t="shared" si="3"/>
        <v>0</v>
      </c>
      <c r="O178" s="106"/>
      <c r="P178" s="107"/>
      <c r="Q178" s="80"/>
      <c r="R178" s="84" t="str">
        <f t="shared" si="4"/>
        <v/>
      </c>
      <c r="S178" s="84"/>
      <c r="T178" s="84"/>
    </row>
    <row r="179" ht="22.5" hidden="1" customHeight="1">
      <c r="A179" s="156"/>
      <c r="B179" s="44"/>
      <c r="C179" s="44"/>
      <c r="D179" s="48"/>
      <c r="E179" s="90"/>
      <c r="F179" s="157"/>
      <c r="G179" s="57" t="str">
        <f t="array" ref="G179">IF(F179&lt;&gt;"",INDEX(tb_MainDatabase[Barcode],MATCH(F179,tb_MainDatabase[Link],0)),"")</f>
        <v/>
      </c>
      <c r="H179" s="62" t="str">
        <f t="array" ref="H179">IF(F179&lt;&gt;"",INDEX(tb_MainDatabase[Grand],MATCH(F179,tb_MainDatabase[Link],0)),"")</f>
        <v/>
      </c>
      <c r="I179" s="62" t="str">
        <f t="array" ref="I179">IF(F179&lt;&gt;"",INDEX(tb_MainDatabase[Size],MATCH(F179,tb_MainDatabase[Link],0)),"")</f>
        <v/>
      </c>
      <c r="J179" s="65"/>
      <c r="K179" s="57">
        <f t="array" ref="K179">IF(F179&lt;&gt;"",INDEX(tb_MainDatabase[ราคา],MATCH(F179,tb_MainDatabase[Link],0)),"")*J179</f>
        <v>0</v>
      </c>
      <c r="L179" s="65"/>
      <c r="M179" s="57">
        <f t="shared" si="2"/>
        <v>0</v>
      </c>
      <c r="N179" s="75">
        <f t="shared" si="3"/>
        <v>0</v>
      </c>
      <c r="O179" s="106"/>
      <c r="P179" s="107"/>
      <c r="Q179" s="80"/>
      <c r="R179" s="84" t="str">
        <f t="shared" si="4"/>
        <v/>
      </c>
      <c r="S179" s="84"/>
      <c r="T179" s="84"/>
    </row>
    <row r="180" ht="22.5" hidden="1" customHeight="1">
      <c r="A180" s="156"/>
      <c r="B180" s="44"/>
      <c r="C180" s="44"/>
      <c r="D180" s="48"/>
      <c r="E180" s="90"/>
      <c r="F180" s="157"/>
      <c r="G180" s="57" t="str">
        <f t="array" ref="G180">IF(F180&lt;&gt;"",INDEX(tb_MainDatabase[Barcode],MATCH(F180,tb_MainDatabase[Link],0)),"")</f>
        <v/>
      </c>
      <c r="H180" s="62" t="str">
        <f t="array" ref="H180">IF(F180&lt;&gt;"",INDEX(tb_MainDatabase[Grand],MATCH(F180,tb_MainDatabase[Link],0)),"")</f>
        <v/>
      </c>
      <c r="I180" s="62" t="str">
        <f t="array" ref="I180">IF(F180&lt;&gt;"",INDEX(tb_MainDatabase[Size],MATCH(F180,tb_MainDatabase[Link],0)),"")</f>
        <v/>
      </c>
      <c r="J180" s="65"/>
      <c r="K180" s="57">
        <f t="array" ref="K180">IF(F180&lt;&gt;"",INDEX(tb_MainDatabase[ราคา],MATCH(F180,tb_MainDatabase[Link],0)),"")*J180</f>
        <v>0</v>
      </c>
      <c r="L180" s="65"/>
      <c r="M180" s="57">
        <f t="shared" si="2"/>
        <v>0</v>
      </c>
      <c r="N180" s="75">
        <f t="shared" si="3"/>
        <v>0</v>
      </c>
      <c r="O180" s="106"/>
      <c r="P180" s="107"/>
      <c r="Q180" s="80"/>
      <c r="R180" s="84" t="str">
        <f t="shared" si="4"/>
        <v/>
      </c>
      <c r="S180" s="84"/>
      <c r="T180" s="84"/>
    </row>
    <row r="181" ht="22.5" hidden="1" customHeight="1">
      <c r="A181" s="156"/>
      <c r="B181" s="44"/>
      <c r="C181" s="44"/>
      <c r="D181" s="48"/>
      <c r="E181" s="90"/>
      <c r="F181" s="157"/>
      <c r="G181" s="57" t="str">
        <f t="array" ref="G181">IF(F181&lt;&gt;"",INDEX(tb_MainDatabase[Barcode],MATCH(F181,tb_MainDatabase[Link],0)),"")</f>
        <v/>
      </c>
      <c r="H181" s="62" t="str">
        <f t="array" ref="H181">IF(F181&lt;&gt;"",INDEX(tb_MainDatabase[Grand],MATCH(F181,tb_MainDatabase[Link],0)),"")</f>
        <v/>
      </c>
      <c r="I181" s="62" t="str">
        <f t="array" ref="I181">IF(F181&lt;&gt;"",INDEX(tb_MainDatabase[Size],MATCH(F181,tb_MainDatabase[Link],0)),"")</f>
        <v/>
      </c>
      <c r="J181" s="65"/>
      <c r="K181" s="57">
        <f t="array" ref="K181">IF(F181&lt;&gt;"",INDEX(tb_MainDatabase[ราคา],MATCH(F181,tb_MainDatabase[Link],0)),"")*J181</f>
        <v>0</v>
      </c>
      <c r="L181" s="65"/>
      <c r="M181" s="57">
        <f t="shared" si="2"/>
        <v>0</v>
      </c>
      <c r="N181" s="75">
        <f t="shared" si="3"/>
        <v>0</v>
      </c>
      <c r="O181" s="106"/>
      <c r="P181" s="107"/>
      <c r="Q181" s="80"/>
      <c r="R181" s="84" t="str">
        <f t="shared" si="4"/>
        <v/>
      </c>
      <c r="S181" s="84"/>
      <c r="T181" s="84"/>
    </row>
    <row r="182" ht="22.5" hidden="1" customHeight="1">
      <c r="A182" s="156"/>
      <c r="B182" s="44"/>
      <c r="C182" s="44"/>
      <c r="D182" s="48"/>
      <c r="E182" s="90"/>
      <c r="F182" s="157"/>
      <c r="G182" s="57" t="str">
        <f t="array" ref="G182">IF(F182&lt;&gt;"",INDEX(tb_MainDatabase[Barcode],MATCH(F182,tb_MainDatabase[Link],0)),"")</f>
        <v/>
      </c>
      <c r="H182" s="62" t="str">
        <f t="array" ref="H182">IF(F182&lt;&gt;"",INDEX(tb_MainDatabase[Grand],MATCH(F182,tb_MainDatabase[Link],0)),"")</f>
        <v/>
      </c>
      <c r="I182" s="62" t="str">
        <f t="array" ref="I182">IF(F182&lt;&gt;"",INDEX(tb_MainDatabase[Size],MATCH(F182,tb_MainDatabase[Link],0)),"")</f>
        <v/>
      </c>
      <c r="J182" s="65"/>
      <c r="K182" s="57">
        <f t="array" ref="K182">IF(F182&lt;&gt;"",INDEX(tb_MainDatabase[ราคา],MATCH(F182,tb_MainDatabase[Link],0)),"")*J182</f>
        <v>0</v>
      </c>
      <c r="L182" s="65"/>
      <c r="M182" s="57">
        <f t="shared" si="2"/>
        <v>0</v>
      </c>
      <c r="N182" s="75">
        <f t="shared" si="3"/>
        <v>0</v>
      </c>
      <c r="O182" s="106"/>
      <c r="P182" s="107"/>
      <c r="Q182" s="80"/>
      <c r="R182" s="84" t="str">
        <f t="shared" si="4"/>
        <v/>
      </c>
      <c r="S182" s="84"/>
      <c r="T182" s="84"/>
    </row>
    <row r="183" ht="22.5" hidden="1" customHeight="1">
      <c r="A183" s="156"/>
      <c r="B183" s="44"/>
      <c r="C183" s="44"/>
      <c r="D183" s="48"/>
      <c r="E183" s="90"/>
      <c r="F183" s="157"/>
      <c r="G183" s="57" t="str">
        <f t="array" ref="G183">IF(F183&lt;&gt;"",INDEX(tb_MainDatabase[Barcode],MATCH(F183,tb_MainDatabase[Link],0)),"")</f>
        <v/>
      </c>
      <c r="H183" s="62" t="str">
        <f t="array" ref="H183">IF(F183&lt;&gt;"",INDEX(tb_MainDatabase[Grand],MATCH(F183,tb_MainDatabase[Link],0)),"")</f>
        <v/>
      </c>
      <c r="I183" s="62" t="str">
        <f t="array" ref="I183">IF(F183&lt;&gt;"",INDEX(tb_MainDatabase[Size],MATCH(F183,tb_MainDatabase[Link],0)),"")</f>
        <v/>
      </c>
      <c r="J183" s="65"/>
      <c r="K183" s="57">
        <f t="array" ref="K183">IF(F183&lt;&gt;"",INDEX(tb_MainDatabase[ราคา],MATCH(F183,tb_MainDatabase[Link],0)),"")*J183</f>
        <v>0</v>
      </c>
      <c r="L183" s="65"/>
      <c r="M183" s="57">
        <f t="shared" si="2"/>
        <v>0</v>
      </c>
      <c r="N183" s="75">
        <f t="shared" si="3"/>
        <v>0</v>
      </c>
      <c r="O183" s="106"/>
      <c r="P183" s="107"/>
      <c r="Q183" s="80"/>
      <c r="R183" s="84" t="str">
        <f t="shared" si="4"/>
        <v/>
      </c>
      <c r="S183" s="84"/>
      <c r="T183" s="84"/>
    </row>
    <row r="184" ht="22.5" hidden="1" customHeight="1">
      <c r="A184" s="156"/>
      <c r="B184" s="44"/>
      <c r="C184" s="44"/>
      <c r="D184" s="48"/>
      <c r="E184" s="90"/>
      <c r="F184" s="157"/>
      <c r="G184" s="57" t="str">
        <f t="array" ref="G184">IF(F184&lt;&gt;"",INDEX(tb_MainDatabase[Barcode],MATCH(F184,tb_MainDatabase[Link],0)),"")</f>
        <v/>
      </c>
      <c r="H184" s="62" t="str">
        <f t="array" ref="H184">IF(F184&lt;&gt;"",INDEX(tb_MainDatabase[Grand],MATCH(F184,tb_MainDatabase[Link],0)),"")</f>
        <v/>
      </c>
      <c r="I184" s="62" t="str">
        <f t="array" ref="I184">IF(F184&lt;&gt;"",INDEX(tb_MainDatabase[Size],MATCH(F184,tb_MainDatabase[Link],0)),"")</f>
        <v/>
      </c>
      <c r="J184" s="65"/>
      <c r="K184" s="57">
        <f t="array" ref="K184">IF(F184&lt;&gt;"",INDEX(tb_MainDatabase[ราคา],MATCH(F184,tb_MainDatabase[Link],0)),"")*J184</f>
        <v>0</v>
      </c>
      <c r="L184" s="65"/>
      <c r="M184" s="57">
        <f t="shared" si="2"/>
        <v>0</v>
      </c>
      <c r="N184" s="75">
        <f t="shared" si="3"/>
        <v>0</v>
      </c>
      <c r="O184" s="106"/>
      <c r="P184" s="107"/>
      <c r="Q184" s="80"/>
      <c r="R184" s="84" t="str">
        <f t="shared" si="4"/>
        <v/>
      </c>
      <c r="S184" s="84"/>
      <c r="T184" s="84"/>
    </row>
  </sheetData>
  <dataValidations>
    <dataValidation type="custom" allowBlank="1" showDropDown="1" sqref="B3:B184">
      <formula1>OR(NOT(ISERROR(DATEVALUE(B3))), AND(ISNUMBER(B3), LEFT(CELL("format", B3))="D"))</formula1>
    </dataValidation>
    <dataValidation type="list" allowBlank="1" sqref="F3:F184 O3:O184">
      <formula1>#REF!</formula1>
    </dataValidation>
    <dataValidation type="custom" allowBlank="1" showDropDown="1" sqref="N3:N184">
      <formula1>AND(ISNUMBER(N3),(NOT(OR(NOT(ISERROR(DATEVALUE(N3))), AND(ISNUMBER(N3), LEFT(CELL("format", N3))="D")))))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25"/>
    <col customWidth="1" min="2" max="2" width="10.75"/>
    <col customWidth="1" min="3" max="3" width="15.63"/>
    <col customWidth="1" min="4" max="4" width="16.5"/>
    <col customWidth="1" min="5" max="5" width="24.38"/>
    <col customWidth="1" hidden="1" min="6" max="6" width="14.25"/>
    <col customWidth="1" min="7" max="7" width="15.13"/>
    <col customWidth="1" min="8" max="8" width="22.13"/>
    <col customWidth="1" min="9" max="9" width="8.5"/>
    <col customWidth="1" min="10" max="10" width="11.13"/>
    <col customWidth="1" min="11" max="11" width="15.25"/>
    <col customWidth="1" min="12" max="12" width="22.25"/>
    <col customWidth="1" min="13" max="13" width="39.38"/>
    <col customWidth="1" min="14" max="14" width="54.25"/>
    <col customWidth="1" min="15" max="15" width="30.5"/>
  </cols>
  <sheetData>
    <row r="1">
      <c r="A1" s="7"/>
      <c r="B1" s="9" t="s">
        <v>2</v>
      </c>
      <c r="C1" s="9" t="s">
        <v>2</v>
      </c>
      <c r="D1" s="9" t="s">
        <v>2</v>
      </c>
      <c r="E1" s="9" t="s">
        <v>2</v>
      </c>
      <c r="F1" s="9"/>
      <c r="G1" s="9" t="s">
        <v>2</v>
      </c>
      <c r="H1" s="12"/>
      <c r="I1" s="13"/>
      <c r="J1" s="9" t="s">
        <v>2</v>
      </c>
      <c r="K1" s="9" t="s">
        <v>2</v>
      </c>
      <c r="L1" s="15"/>
      <c r="M1" s="15"/>
      <c r="N1" s="15"/>
      <c r="O1" s="17"/>
      <c r="P1" s="18"/>
      <c r="Q1" s="18"/>
      <c r="R1" s="18"/>
      <c r="S1" s="18"/>
      <c r="T1" s="18"/>
      <c r="U1" s="18"/>
      <c r="V1" s="18"/>
      <c r="W1" s="18"/>
    </row>
    <row r="2">
      <c r="A2" s="20"/>
      <c r="B2" s="21"/>
      <c r="C2" s="22"/>
      <c r="D2" s="22"/>
      <c r="E2" s="23"/>
      <c r="F2" s="21"/>
      <c r="G2" s="21"/>
      <c r="H2" s="22"/>
      <c r="I2" s="22"/>
      <c r="J2" s="22"/>
      <c r="K2" s="21"/>
      <c r="L2" s="22"/>
      <c r="M2" s="22"/>
      <c r="N2" s="22"/>
      <c r="O2" s="21"/>
    </row>
    <row r="3" ht="43.5" customHeight="1">
      <c r="A3" s="29" t="s">
        <v>8</v>
      </c>
      <c r="B3" s="31" t="s">
        <v>13</v>
      </c>
      <c r="C3" s="33" t="s">
        <v>17</v>
      </c>
      <c r="D3" s="33" t="s">
        <v>22</v>
      </c>
      <c r="E3" s="35" t="s">
        <v>25</v>
      </c>
      <c r="F3" s="31" t="s">
        <v>28</v>
      </c>
      <c r="G3" s="31" t="s">
        <v>12</v>
      </c>
      <c r="H3" s="33" t="s">
        <v>35</v>
      </c>
      <c r="I3" s="33" t="s">
        <v>15</v>
      </c>
      <c r="J3" s="33" t="s">
        <v>16</v>
      </c>
      <c r="K3" s="31" t="s">
        <v>40</v>
      </c>
      <c r="L3" s="33" t="s">
        <v>43</v>
      </c>
      <c r="M3" s="33" t="s">
        <v>44</v>
      </c>
      <c r="N3" s="33" t="s">
        <v>46</v>
      </c>
      <c r="O3" s="31" t="s">
        <v>47</v>
      </c>
      <c r="P3" s="54"/>
      <c r="Q3" s="54"/>
      <c r="R3" s="54"/>
      <c r="S3" s="54"/>
      <c r="T3" s="54"/>
      <c r="U3" s="54"/>
      <c r="V3" s="54"/>
      <c r="W3" s="54"/>
    </row>
    <row r="4" ht="22.5" customHeight="1">
      <c r="A4" s="61">
        <f>IF(C4="","",ROW()-ROW(tb_PO[[#HEADERS],[Order]]))</f>
        <v>1</v>
      </c>
      <c r="B4" s="63">
        <v>45981.0</v>
      </c>
      <c r="C4" s="64" t="s">
        <v>50</v>
      </c>
      <c r="D4" s="64" t="s">
        <v>51</v>
      </c>
      <c r="E4" s="66" t="s">
        <v>52</v>
      </c>
      <c r="F4" s="61" t="str">
        <f t="array" ref="F4">IF(E4&lt;&gt;"",INDEX(tb_Address[Branch],MATCH(E4,tb_Address[Branch Code],0)),"")</f>
        <v>สาขาที่ 00001</v>
      </c>
      <c r="G4" s="64">
        <v>8.857128011188E12</v>
      </c>
      <c r="H4" s="81" t="str">
        <f t="array" ref="H4">IF(G4&lt;&gt;"",INDEX(tb_MainDatabase[Scent],MATCH(G4,tb_MainDatabase[Barcode],0)),"")</f>
        <v>1000 Thousand</v>
      </c>
      <c r="I4" s="81" t="str">
        <f t="array" ref="I4">IF(G4&lt;&gt;"",INDEX(tb_MainDatabase[Size],MATCH(G4,tb_MainDatabase[Barcode],0)),"")</f>
        <v>50 ml.</v>
      </c>
      <c r="J4" s="64">
        <v>5.0</v>
      </c>
      <c r="K4" s="64"/>
      <c r="L4" s="81" t="str">
        <f t="array" ref="L4">IFERROR(IF(C4=C3,IF(C4="","","-"),INDEX(tb_Address[Store Tel.],MATCH(F4,tb_Address[Branch],0))),"")</f>
        <v>-</v>
      </c>
      <c r="M4" s="81" t="str">
        <f t="array" ref="M4">IFERROR(IF(C4=C3,IF(C4="","","-"),INDEX(tb_Address[ชื่อผู้รับสินค้า],MATCH(F4,tb_Address[Branch],0))),"")</f>
        <v>-</v>
      </c>
      <c r="N4" s="81" t="str">
        <f t="array" ref="N4">IFERROR(IF(C4=C3,IF(C4="","","-"),INDEX(tb_Address[ที่อยู่ Store],MATCH(F4,tb_Address[Branch],0))),"")</f>
        <v>-</v>
      </c>
      <c r="O4" s="81"/>
    </row>
    <row r="5" ht="22.5" customHeight="1">
      <c r="A5" s="61">
        <f>IF(C5="","",ROW()-ROW(tb_PO[[#HEADERS],[Order]]))</f>
        <v>2</v>
      </c>
      <c r="B5" s="63">
        <v>45981.0</v>
      </c>
      <c r="C5" s="64" t="s">
        <v>50</v>
      </c>
      <c r="D5" s="64" t="s">
        <v>51</v>
      </c>
      <c r="E5" s="66" t="s">
        <v>52</v>
      </c>
      <c r="F5" s="61" t="str">
        <f t="array" ref="F5">IF(E5&lt;&gt;"",INDEX(tb_Address[Branch],MATCH(E5,tb_Address[Branch Code],0)),"")</f>
        <v>สาขาที่ 00001</v>
      </c>
      <c r="G5" s="64">
        <v>8.857128011669E12</v>
      </c>
      <c r="H5" s="81" t="str">
        <f t="array" ref="H5">IF(G5&lt;&gt;"",INDEX(tb_MainDatabase[Scent],MATCH(G5,tb_MainDatabase[Barcode],0)),"")</f>
        <v>Blackest Black</v>
      </c>
      <c r="I5" s="81" t="str">
        <f t="array" ref="I5">IF(G5&lt;&gt;"",INDEX(tb_MainDatabase[Size],MATCH(G5,tb_MainDatabase[Barcode],0)),"")</f>
        <v>50 ml.</v>
      </c>
      <c r="J5" s="64">
        <v>2.0</v>
      </c>
      <c r="K5" s="81"/>
      <c r="L5" s="81" t="str">
        <f t="array" ref="L5">IFERROR(IF(C5=C4,IF(C5="","","-"),INDEX(tb_Address[Store Tel.],MATCH(F5,tb_Address[Branch],0))),"")</f>
        <v>-</v>
      </c>
      <c r="M5" s="81" t="str">
        <f t="array" ref="M5">IFERROR(IF(C5=C4,IF(C5="","","-"),INDEX(tb_Address[ชื่อผู้รับสินค้า],MATCH(F5,tb_Address[Branch],0))),"")</f>
        <v>-</v>
      </c>
      <c r="N5" s="81" t="str">
        <f t="array" ref="N5">IFERROR(IF(C5=C4,IF(C5="","","-"),INDEX(tb_Address[ที่อยู่ Store],MATCH(F5,tb_Address[Branch],0))),"")</f>
        <v>-</v>
      </c>
      <c r="O5" s="81"/>
    </row>
    <row r="6" ht="22.5" customHeight="1">
      <c r="A6" s="61">
        <f>IF(C6="","",ROW()-ROW(tb_PO[[#HEADERS],[Order]]))</f>
        <v>3</v>
      </c>
      <c r="B6" s="63">
        <v>45981.0</v>
      </c>
      <c r="C6" s="64" t="s">
        <v>50</v>
      </c>
      <c r="D6" s="64" t="s">
        <v>51</v>
      </c>
      <c r="E6" s="66" t="s">
        <v>52</v>
      </c>
      <c r="F6" s="61" t="str">
        <f t="array" ref="F6">IF(E6&lt;&gt;"",INDEX(tb_Address[Branch],MATCH(E6,tb_Address[Branch Code],0)),"")</f>
        <v>สาขาที่ 00001</v>
      </c>
      <c r="G6" s="64">
        <v>8.857128011225E12</v>
      </c>
      <c r="H6" s="81" t="str">
        <f t="array" ref="H6">IF(G6&lt;&gt;"",INDEX(tb_MainDatabase[Scent],MATCH(G6,tb_MainDatabase[Barcode],0)),"")</f>
        <v>Blind Magnolia</v>
      </c>
      <c r="I6" s="81" t="str">
        <f t="array" ref="I6">IF(G6&lt;&gt;"",INDEX(tb_MainDatabase[Size],MATCH(G6,tb_MainDatabase[Barcode],0)),"")</f>
        <v>50 ml.</v>
      </c>
      <c r="J6" s="64">
        <v>5.0</v>
      </c>
      <c r="K6" s="81"/>
      <c r="L6" s="81" t="str">
        <f t="array" ref="L6">IFERROR(IF(C6=C5,IF(C6="","","-"),INDEX(tb_Address[Store Tel.],MATCH(F6,tb_Address[Branch],0))),"")</f>
        <v>-</v>
      </c>
      <c r="M6" s="81" t="str">
        <f t="array" ref="M6">IFERROR(IF(C6=C5,IF(C6="","","-"),INDEX(tb_Address[ชื่อผู้รับสินค้า],MATCH(F6,tb_Address[Branch],0))),"")</f>
        <v>-</v>
      </c>
      <c r="N6" s="81" t="str">
        <f t="array" ref="N6">IFERROR(IF(C6=C5,IF(C6="","","-"),INDEX(tb_Address[ที่อยู่ Store],MATCH(F6,tb_Address[Branch],0))),"")</f>
        <v>-</v>
      </c>
      <c r="O6" s="81"/>
    </row>
    <row r="7" ht="22.5" customHeight="1">
      <c r="A7" s="61">
        <f>IF(C7="","",ROW()-ROW(tb_PO[[#HEADERS],[Order]]))</f>
        <v>4</v>
      </c>
      <c r="B7" s="63">
        <v>45981.0</v>
      </c>
      <c r="C7" s="64" t="s">
        <v>50</v>
      </c>
      <c r="D7" s="64" t="s">
        <v>51</v>
      </c>
      <c r="E7" s="66" t="s">
        <v>52</v>
      </c>
      <c r="F7" s="61" t="str">
        <f t="array" ref="F7">IF(E7&lt;&gt;"",INDEX(tb_Address[Branch],MATCH(E7,tb_Address[Branch Code],0)),"")</f>
        <v>สาขาที่ 00001</v>
      </c>
      <c r="G7" s="64">
        <v>8.857128012021E12</v>
      </c>
      <c r="H7" s="81" t="str">
        <f t="array" ref="H7">IF(G7&lt;&gt;"",INDEX(tb_MainDatabase[Scent],MATCH(G7,tb_MainDatabase[Barcode],0)),"")</f>
        <v>Buoyant</v>
      </c>
      <c r="I7" s="81" t="str">
        <f t="array" ref="I7">IF(G7&lt;&gt;"",INDEX(tb_MainDatabase[Size],MATCH(G7,tb_MainDatabase[Barcode],0)),"")</f>
        <v>50 ml.</v>
      </c>
      <c r="J7" s="64">
        <v>5.0</v>
      </c>
      <c r="K7" s="81"/>
      <c r="L7" s="81" t="str">
        <f t="array" ref="L7">IFERROR(IF(C7=C6,IF(C7="","","-"),INDEX(tb_Address[Store Tel.],MATCH(F7,tb_Address[Branch],0))),"")</f>
        <v>-</v>
      </c>
      <c r="M7" s="81" t="str">
        <f t="array" ref="M7">IFERROR(IF(C7=C6,IF(C7="","","-"),INDEX(tb_Address[ชื่อผู้รับสินค้า],MATCH(F7,tb_Address[Branch],0))),"")</f>
        <v>-</v>
      </c>
      <c r="N7" s="81" t="str">
        <f t="array" ref="N7">IFERROR(IF(C7=C6,IF(C7="","","-"),INDEX(tb_Address[ที่อยู่ Store],MATCH(F7,tb_Address[Branch],0))),"")</f>
        <v>-</v>
      </c>
      <c r="O7" s="81"/>
    </row>
    <row r="8" ht="22.5" customHeight="1">
      <c r="A8" s="61">
        <f>IF(C8="","",ROW()-ROW(tb_PO[[#HEADERS],[Order]]))</f>
        <v>5</v>
      </c>
      <c r="B8" s="63">
        <v>45981.0</v>
      </c>
      <c r="C8" s="64" t="s">
        <v>50</v>
      </c>
      <c r="D8" s="64" t="s">
        <v>51</v>
      </c>
      <c r="E8" s="66" t="s">
        <v>52</v>
      </c>
      <c r="F8" s="61" t="str">
        <f t="array" ref="F8">IF(E8&lt;&gt;"",INDEX(tb_Address[Branch],MATCH(E8,tb_Address[Branch Code],0)),"")</f>
        <v>สาขาที่ 00001</v>
      </c>
      <c r="G8" s="64">
        <v>8.857128011331E12</v>
      </c>
      <c r="H8" s="81" t="str">
        <f t="array" ref="H8">IF(G8&lt;&gt;"",INDEX(tb_MainDatabase[Scent],MATCH(G8,tb_MainDatabase[Barcode],0)),"")</f>
        <v>Dionysus X</v>
      </c>
      <c r="I8" s="81" t="str">
        <f t="array" ref="I8">IF(G8&lt;&gt;"",INDEX(tb_MainDatabase[Size],MATCH(G8,tb_MainDatabase[Barcode],0)),"")</f>
        <v>50 ml.</v>
      </c>
      <c r="J8" s="64">
        <v>5.0</v>
      </c>
      <c r="K8" s="81"/>
      <c r="L8" s="81" t="str">
        <f t="array" ref="L8">IFERROR(IF(C8=C7,IF(C8="","","-"),INDEX(tb_Address[Store Tel.],MATCH(F8,tb_Address[Branch],0))),"")</f>
        <v>-</v>
      </c>
      <c r="M8" s="81" t="str">
        <f t="array" ref="M8">IFERROR(IF(C8=C7,IF(C8="","","-"),INDEX(tb_Address[ชื่อผู้รับสินค้า],MATCH(F8,tb_Address[Branch],0))),"")</f>
        <v>-</v>
      </c>
      <c r="N8" s="81" t="str">
        <f t="array" ref="N8">IFERROR(IF(C8=C7,IF(C8="","","-"),INDEX(tb_Address[ที่อยู่ Store],MATCH(F8,tb_Address[Branch],0))),"")</f>
        <v>-</v>
      </c>
      <c r="O8" s="81"/>
    </row>
    <row r="9" ht="22.5" customHeight="1">
      <c r="A9" s="61">
        <f>IF(C9="","",ROW()-ROW(tb_PO[[#HEADERS],[Order]]))</f>
        <v>6</v>
      </c>
      <c r="B9" s="63">
        <v>45981.0</v>
      </c>
      <c r="C9" s="64" t="s">
        <v>50</v>
      </c>
      <c r="D9" s="64" t="s">
        <v>51</v>
      </c>
      <c r="E9" s="66" t="s">
        <v>52</v>
      </c>
      <c r="F9" s="61" t="str">
        <f t="array" ref="F9">IF(E9&lt;&gt;"",INDEX(tb_Address[Branch],MATCH(E9,tb_Address[Branch Code],0)),"")</f>
        <v>สาขาที่ 00001</v>
      </c>
      <c r="G9" s="64">
        <v>8.8571280113E12</v>
      </c>
      <c r="H9" s="81" t="str">
        <f t="array" ref="H9">IF(G9&lt;&gt;"",INDEX(tb_MainDatabase[Scent],MATCH(G9,tb_MainDatabase[Barcode],0)),"")</f>
        <v>Dream Island</v>
      </c>
      <c r="I9" s="81" t="str">
        <f t="array" ref="I9">IF(G9&lt;&gt;"",INDEX(tb_MainDatabase[Size],MATCH(G9,tb_MainDatabase[Barcode],0)),"")</f>
        <v>50 ml.</v>
      </c>
      <c r="J9" s="64">
        <v>20.0</v>
      </c>
      <c r="K9" s="81"/>
      <c r="L9" s="81" t="str">
        <f t="array" ref="L9">IFERROR(IF(C9=C8,IF(C9="","","-"),INDEX(tb_Address[Store Tel.],MATCH(F9,tb_Address[Branch],0))),"")</f>
        <v>-</v>
      </c>
      <c r="M9" s="81" t="str">
        <f t="array" ref="M9">IFERROR(IF(C9=C8,IF(C9="","","-"),INDEX(tb_Address[ชื่อผู้รับสินค้า],MATCH(F9,tb_Address[Branch],0))),"")</f>
        <v>-</v>
      </c>
      <c r="N9" s="81" t="str">
        <f t="array" ref="N9">IFERROR(IF(C9=C8,IF(C9="","","-"),INDEX(tb_Address[ที่อยู่ Store],MATCH(F9,tb_Address[Branch],0))),"")</f>
        <v>-</v>
      </c>
      <c r="O9" s="81"/>
    </row>
    <row r="10" ht="22.5" customHeight="1">
      <c r="A10" s="61">
        <f>IF(C10="","",ROW()-ROW(tb_PO[[#HEADERS],[Order]]))</f>
        <v>7</v>
      </c>
      <c r="B10" s="63">
        <v>45981.0</v>
      </c>
      <c r="C10" s="64" t="s">
        <v>50</v>
      </c>
      <c r="D10" s="64" t="s">
        <v>51</v>
      </c>
      <c r="E10" s="66" t="s">
        <v>52</v>
      </c>
      <c r="F10" s="61" t="str">
        <f t="array" ref="F10">IF(E10&lt;&gt;"",INDEX(tb_Address[Branch],MATCH(E10,tb_Address[Branch Code],0)),"")</f>
        <v>สาขาที่ 00001</v>
      </c>
      <c r="G10" s="64">
        <v>8.857128011317E12</v>
      </c>
      <c r="H10" s="81" t="str">
        <f t="array" ref="H10">IF(G10&lt;&gt;"",INDEX(tb_MainDatabase[Scent],MATCH(G10,tb_MainDatabase[Barcode],0)),"")</f>
        <v>Eden</v>
      </c>
      <c r="I10" s="81" t="str">
        <f t="array" ref="I10">IF(G10&lt;&gt;"",INDEX(tb_MainDatabase[Size],MATCH(G10,tb_MainDatabase[Barcode],0)),"")</f>
        <v>50 ml.</v>
      </c>
      <c r="J10" s="64">
        <v>10.0</v>
      </c>
      <c r="K10" s="81"/>
      <c r="L10" s="81" t="str">
        <f t="array" ref="L10">IFERROR(IF(C10=C9,IF(C10="","","-"),INDEX(tb_Address[Store Tel.],MATCH(F10,tb_Address[Branch],0))),"")</f>
        <v>-</v>
      </c>
      <c r="M10" s="81" t="str">
        <f t="array" ref="M10">IFERROR(IF(C10=C9,IF(C10="","","-"),INDEX(tb_Address[ชื่อผู้รับสินค้า],MATCH(F10,tb_Address[Branch],0))),"")</f>
        <v>-</v>
      </c>
      <c r="N10" s="81" t="str">
        <f t="array" ref="N10">IFERROR(IF(C10=C9,IF(C10="","","-"),INDEX(tb_Address[ที่อยู่ Store],MATCH(F10,tb_Address[Branch],0))),"")</f>
        <v>-</v>
      </c>
      <c r="O10" s="81"/>
    </row>
    <row r="11" ht="22.5" customHeight="1">
      <c r="A11" s="61">
        <f>IF(C11="","",ROW()-ROW(tb_PO[[#HEADERS],[Order]]))</f>
        <v>8</v>
      </c>
      <c r="B11" s="63">
        <v>45981.0</v>
      </c>
      <c r="C11" s="64" t="s">
        <v>50</v>
      </c>
      <c r="D11" s="64" t="s">
        <v>51</v>
      </c>
      <c r="E11" s="66" t="s">
        <v>52</v>
      </c>
      <c r="F11" s="61" t="str">
        <f t="array" ref="F11">IF(E11&lt;&gt;"",INDEX(tb_Address[Branch],MATCH(E11,tb_Address[Branch Code],0)),"")</f>
        <v>สาขาที่ 00001</v>
      </c>
      <c r="G11" s="64">
        <v>8.857128011133E12</v>
      </c>
      <c r="H11" s="81" t="str">
        <f t="array" ref="H11">IF(G11&lt;&gt;"",INDEX(tb_MainDatabase[Scent],MATCH(G11,tb_MainDatabase[Barcode],0)),"")</f>
        <v>Excalibur (EDP)</v>
      </c>
      <c r="I11" s="81" t="str">
        <f t="array" ref="I11">IF(G11&lt;&gt;"",INDEX(tb_MainDatabase[Size],MATCH(G11,tb_MainDatabase[Barcode],0)),"")</f>
        <v>50 ml.</v>
      </c>
      <c r="J11" s="64">
        <v>5.0</v>
      </c>
      <c r="K11" s="81"/>
      <c r="L11" s="81" t="str">
        <f t="array" ref="L11">IFERROR(IF(C11=C10,IF(C11="","","-"),INDEX(tb_Address[Store Tel.],MATCH(F11,tb_Address[Branch],0))),"")</f>
        <v>-</v>
      </c>
      <c r="M11" s="81" t="str">
        <f t="array" ref="M11">IFERROR(IF(C11=C10,IF(C11="","","-"),INDEX(tb_Address[ชื่อผู้รับสินค้า],MATCH(F11,tb_Address[Branch],0))),"")</f>
        <v>-</v>
      </c>
      <c r="N11" s="81" t="str">
        <f t="array" ref="N11">IFERROR(IF(C11=C10,IF(C11="","","-"),INDEX(tb_Address[ที่อยู่ Store],MATCH(F11,tb_Address[Branch],0))),"")</f>
        <v>-</v>
      </c>
      <c r="O11" s="81"/>
    </row>
    <row r="12" ht="22.5" customHeight="1">
      <c r="A12" s="61">
        <f>IF(C12="","",ROW()-ROW(tb_PO[[#HEADERS],[Order]]))</f>
        <v>9</v>
      </c>
      <c r="B12" s="63">
        <v>45981.0</v>
      </c>
      <c r="C12" s="64" t="s">
        <v>50</v>
      </c>
      <c r="D12" s="64" t="s">
        <v>51</v>
      </c>
      <c r="E12" s="66" t="s">
        <v>52</v>
      </c>
      <c r="F12" s="61" t="str">
        <f t="array" ref="F12">IF(E12&lt;&gt;"",INDEX(tb_Address[Branch],MATCH(E12,tb_Address[Branch Code],0)),"")</f>
        <v>สาขาที่ 00001</v>
      </c>
      <c r="G12" s="64">
        <v>8.857128011591E12</v>
      </c>
      <c r="H12" s="81" t="str">
        <f t="array" ref="H12">IF(G12&lt;&gt;"",INDEX(tb_MainDatabase[Scent],MATCH(G12,tb_MainDatabase[Barcode],0)),"")</f>
        <v>Gambling34+35</v>
      </c>
      <c r="I12" s="81" t="str">
        <f t="array" ref="I12">IF(G12&lt;&gt;"",INDEX(tb_MainDatabase[Size],MATCH(G12,tb_MainDatabase[Barcode],0)),"")</f>
        <v>50 ml.</v>
      </c>
      <c r="J12" s="64">
        <v>5.0</v>
      </c>
      <c r="K12" s="81"/>
      <c r="L12" s="81" t="str">
        <f t="array" ref="L12">IFERROR(IF(C12=#REF!,IF(C12="","","-"),INDEX(tb_Address[Store Tel.],MATCH(F12,tb_Address[Branch],0))),"")</f>
        <v/>
      </c>
      <c r="M12" s="81" t="str">
        <f t="array" ref="M12">IFERROR(IF(C12=#REF!,IF(C12="","","-"),INDEX(tb_Address[ชื่อผู้รับสินค้า],MATCH(F12,tb_Address[Branch],0))),"")</f>
        <v/>
      </c>
      <c r="N12" s="81" t="str">
        <f t="array" ref="N12">IFERROR(IF(C12=#REF!,IF(C12="","","-"),INDEX(tb_Address[ที่อยู่ Store],MATCH(F12,tb_Address[Branch],0))),"")</f>
        <v/>
      </c>
      <c r="O12" s="81"/>
    </row>
    <row r="13" ht="22.5" customHeight="1">
      <c r="A13" s="61">
        <f>IF(C13="","",ROW()-ROW(tb_PO[[#HEADERS],[Order]]))</f>
        <v>10</v>
      </c>
      <c r="B13" s="63">
        <v>45981.0</v>
      </c>
      <c r="C13" s="64" t="s">
        <v>50</v>
      </c>
      <c r="D13" s="64" t="s">
        <v>51</v>
      </c>
      <c r="E13" s="66" t="s">
        <v>52</v>
      </c>
      <c r="F13" s="61" t="str">
        <f t="array" ref="F13">IF(E13&lt;&gt;"",INDEX(tb_Address[Branch],MATCH(E13,tb_Address[Branch Code],0)),"")</f>
        <v>สาขาที่ 00001</v>
      </c>
      <c r="G13" s="64">
        <v>8.857128011287E12</v>
      </c>
      <c r="H13" s="81" t="str">
        <f t="array" ref="H13">IF(G13&lt;&gt;"",INDEX(tb_MainDatabase[Scent],MATCH(G13,tb_MainDatabase[Barcode],0)),"")</f>
        <v>Never Blue</v>
      </c>
      <c r="I13" s="81" t="str">
        <f t="array" ref="I13">IF(G13&lt;&gt;"",INDEX(tb_MainDatabase[Size],MATCH(G13,tb_MainDatabase[Barcode],0)),"")</f>
        <v>50 ml.</v>
      </c>
      <c r="J13" s="64">
        <v>20.0</v>
      </c>
      <c r="K13" s="81"/>
      <c r="L13" s="81" t="str">
        <f t="array" ref="L13">IFERROR(IF(C13=C12,IF(C13="","","-"),INDEX(tb_Address[Store Tel.],MATCH(F13,tb_Address[Branch],0))),"")</f>
        <v>-</v>
      </c>
      <c r="M13" s="81" t="str">
        <f t="array" ref="M13">IFERROR(IF(C13=C12,IF(C13="","","-"),INDEX(tb_Address[ชื่อผู้รับสินค้า],MATCH(F13,tb_Address[Branch],0))),"")</f>
        <v>-</v>
      </c>
      <c r="N13" s="81" t="str">
        <f t="array" ref="N13">IFERROR(IF(C13=C12,IF(C13="","","-"),INDEX(tb_Address[ที่อยู่ Store],MATCH(F13,tb_Address[Branch],0))),"")</f>
        <v>-</v>
      </c>
      <c r="O13" s="81"/>
    </row>
    <row r="14" ht="22.5" customHeight="1">
      <c r="A14" s="61">
        <f>IF(C14="","",ROW()-ROW(tb_PO[[#HEADERS],[Order]]))</f>
        <v>11</v>
      </c>
      <c r="B14" s="63">
        <v>45981.0</v>
      </c>
      <c r="C14" s="64" t="s">
        <v>50</v>
      </c>
      <c r="D14" s="64" t="s">
        <v>51</v>
      </c>
      <c r="E14" s="66" t="s">
        <v>52</v>
      </c>
      <c r="F14" s="61" t="str">
        <f t="array" ref="F14">IF(E14&lt;&gt;"",INDEX(tb_Address[Branch],MATCH(E14,tb_Address[Branch Code],0)),"")</f>
        <v>สาขาที่ 00001</v>
      </c>
      <c r="G14" s="64">
        <v>8.857128011119E12</v>
      </c>
      <c r="H14" s="81" t="str">
        <f t="array" ref="H14">IF(G14&lt;&gt;"",INDEX(tb_MainDatabase[Scent],MATCH(G14,tb_MainDatabase[Barcode],0)),"")</f>
        <v>Secret of Peach</v>
      </c>
      <c r="I14" s="81" t="str">
        <f t="array" ref="I14">IF(G14&lt;&gt;"",INDEX(tb_MainDatabase[Size],MATCH(G14,tb_MainDatabase[Barcode],0)),"")</f>
        <v>50 ml.</v>
      </c>
      <c r="J14" s="64">
        <v>20.0</v>
      </c>
      <c r="K14" s="81"/>
      <c r="L14" s="81" t="str">
        <f t="array" ref="L14">IFERROR(IF(C14=C13,IF(C14="","","-"),INDEX(tb_Address[Store Tel.],MATCH(F14,tb_Address[Branch],0))),"")</f>
        <v>-</v>
      </c>
      <c r="M14" s="81" t="str">
        <f t="array" ref="M14">IFERROR(IF(C14=C13,IF(C14="","","-"),INDEX(tb_Address[ชื่อผู้รับสินค้า],MATCH(F14,tb_Address[Branch],0))),"")</f>
        <v>-</v>
      </c>
      <c r="N14" s="81" t="str">
        <f t="array" ref="N14">IFERROR(IF(C14=C13,IF(C14="","","-"),INDEX(tb_Address[ที่อยู่ Store],MATCH(F14,tb_Address[Branch],0))),"")</f>
        <v>-</v>
      </c>
      <c r="O14" s="81"/>
    </row>
    <row r="15" ht="22.5" customHeight="1">
      <c r="A15" s="61">
        <f>IF(C15="","",ROW()-ROW(tb_PO[[#HEADERS],[Order]]))</f>
        <v>12</v>
      </c>
      <c r="B15" s="63">
        <v>45981.0</v>
      </c>
      <c r="C15" s="64" t="s">
        <v>50</v>
      </c>
      <c r="D15" s="64" t="s">
        <v>51</v>
      </c>
      <c r="E15" s="66" t="s">
        <v>52</v>
      </c>
      <c r="F15" s="61" t="str">
        <f t="array" ref="F15">IF(E15&lt;&gt;"",INDEX(tb_Address[Branch],MATCH(E15,tb_Address[Branch Code],0)),"")</f>
        <v>สาขาที่ 00001</v>
      </c>
      <c r="G15" s="64">
        <v>8.857128011171E12</v>
      </c>
      <c r="H15" s="81" t="str">
        <f t="array" ref="H15">IF(G15&lt;&gt;"",INDEX(tb_MainDatabase[Scent],MATCH(G15,tb_MainDatabase[Barcode],0)),"")</f>
        <v>Senorita</v>
      </c>
      <c r="I15" s="81" t="str">
        <f t="array" ref="I15">IF(G15&lt;&gt;"",INDEX(tb_MainDatabase[Size],MATCH(G15,tb_MainDatabase[Barcode],0)),"")</f>
        <v>50 ml.</v>
      </c>
      <c r="J15" s="64">
        <v>20.0</v>
      </c>
      <c r="K15" s="81"/>
      <c r="L15" s="81" t="str">
        <f t="array" ref="L15">IFERROR(IF(C15=C14,IF(C15="","","-"),INDEX(tb_Address[Store Tel.],MATCH(F15,tb_Address[Branch],0))),"")</f>
        <v>-</v>
      </c>
      <c r="M15" s="81" t="str">
        <f t="array" ref="M15">IFERROR(IF(C15=C14,IF(C15="","","-"),INDEX(tb_Address[ชื่อผู้รับสินค้า],MATCH(F15,tb_Address[Branch],0))),"")</f>
        <v>-</v>
      </c>
      <c r="N15" s="81" t="str">
        <f t="array" ref="N15">IFERROR(IF(C15=C14,IF(C15="","","-"),INDEX(tb_Address[ที่อยู่ Store],MATCH(F15,tb_Address[Branch],0))),"")</f>
        <v>-</v>
      </c>
      <c r="O15" s="81"/>
    </row>
    <row r="16" ht="22.5" customHeight="1">
      <c r="A16" s="61">
        <f>IF(C16="","",ROW()-ROW(tb_PO[[#HEADERS],[Order]]))</f>
        <v>13</v>
      </c>
      <c r="B16" s="63">
        <v>45981.0</v>
      </c>
      <c r="C16" s="64" t="s">
        <v>50</v>
      </c>
      <c r="D16" s="64" t="s">
        <v>51</v>
      </c>
      <c r="E16" s="66" t="s">
        <v>52</v>
      </c>
      <c r="F16" s="61" t="str">
        <f t="array" ref="F16">IF(E16&lt;&gt;"",INDEX(tb_Address[Branch],MATCH(E16,tb_Address[Branch Code],0)),"")</f>
        <v>สาขาที่ 00001</v>
      </c>
      <c r="G16" s="64">
        <v>8.857128011294E12</v>
      </c>
      <c r="H16" s="81" t="str">
        <f t="array" ref="H16">IF(G16&lt;&gt;"",INDEX(tb_MainDatabase[Scent],MATCH(G16,tb_MainDatabase[Barcode],0)),"")</f>
        <v>Shadow De Bacci Light</v>
      </c>
      <c r="I16" s="81" t="str">
        <f t="array" ref="I16">IF(G16&lt;&gt;"",INDEX(tb_MainDatabase[Size],MATCH(G16,tb_MainDatabase[Barcode],0)),"")</f>
        <v>50 ml.</v>
      </c>
      <c r="J16" s="64">
        <v>5.0</v>
      </c>
      <c r="K16" s="81"/>
      <c r="L16" s="81" t="str">
        <f t="array" ref="L16">IFERROR(IF(C16=C15,IF(C16="","","-"),INDEX(tb_Address[Store Tel.],MATCH(F16,tb_Address[Branch],0))),"")</f>
        <v>-</v>
      </c>
      <c r="M16" s="81" t="str">
        <f t="array" ref="M16">IFERROR(IF(C16=C15,IF(C16="","","-"),INDEX(tb_Address[ชื่อผู้รับสินค้า],MATCH(F16,tb_Address[Branch],0))),"")</f>
        <v>-</v>
      </c>
      <c r="N16" s="81" t="str">
        <f t="array" ref="N16">IFERROR(IF(C16=C15,IF(C16="","","-"),INDEX(tb_Address[ที่อยู่ Store],MATCH(F16,tb_Address[Branch],0))),"")</f>
        <v>-</v>
      </c>
      <c r="O16" s="81"/>
    </row>
    <row r="17" ht="22.5" customHeight="1">
      <c r="A17" s="61">
        <f>IF(C17="","",ROW()-ROW(tb_PO[[#HEADERS],[Order]]))</f>
        <v>14</v>
      </c>
      <c r="B17" s="63">
        <v>45981.0</v>
      </c>
      <c r="C17" s="64" t="s">
        <v>50</v>
      </c>
      <c r="D17" s="64" t="s">
        <v>51</v>
      </c>
      <c r="E17" s="66" t="s">
        <v>52</v>
      </c>
      <c r="F17" s="61" t="str">
        <f t="array" ref="F17">IF(E17&lt;&gt;"",INDEX(tb_Address[Branch],MATCH(E17,tb_Address[Branch Code],0)),"")</f>
        <v>สาขาที่ 00001</v>
      </c>
      <c r="G17" s="64">
        <v>8.85712801114E12</v>
      </c>
      <c r="H17" s="81" t="str">
        <f t="array" ref="H17">IF(G17&lt;&gt;"",INDEX(tb_MainDatabase[Scent],MATCH(G17,tb_MainDatabase[Barcode],0)),"")</f>
        <v>Sicilia</v>
      </c>
      <c r="I17" s="81" t="str">
        <f t="array" ref="I17">IF(G17&lt;&gt;"",INDEX(tb_MainDatabase[Size],MATCH(G17,tb_MainDatabase[Barcode],0)),"")</f>
        <v>50 ml.</v>
      </c>
      <c r="J17" s="64">
        <v>10.0</v>
      </c>
      <c r="K17" s="81"/>
      <c r="L17" s="81" t="str">
        <f t="array" ref="L17">IFERROR(IF(C17=C16,IF(C17="","","-"),INDEX(tb_Address[Store Tel.],MATCH(F17,tb_Address[Branch],0))),"")</f>
        <v>-</v>
      </c>
      <c r="M17" s="81" t="str">
        <f t="array" ref="M17">IFERROR(IF(C17=C16,IF(C17="","","-"),INDEX(tb_Address[ชื่อผู้รับสินค้า],MATCH(F17,tb_Address[Branch],0))),"")</f>
        <v>-</v>
      </c>
      <c r="N17" s="81" t="str">
        <f t="array" ref="N17">IFERROR(IF(C17=C16,IF(C17="","","-"),INDEX(tb_Address[ที่อยู่ Store],MATCH(F17,tb_Address[Branch],0))),"")</f>
        <v>-</v>
      </c>
      <c r="O17" s="81"/>
    </row>
    <row r="18" ht="22.5" customHeight="1">
      <c r="A18" s="61">
        <f>IF(C18="","",ROW()-ROW(tb_PO[[#HEADERS],[Order]]))</f>
        <v>15</v>
      </c>
      <c r="B18" s="63">
        <v>45981.0</v>
      </c>
      <c r="C18" s="64" t="s">
        <v>50</v>
      </c>
      <c r="D18" s="64" t="s">
        <v>51</v>
      </c>
      <c r="E18" s="66" t="s">
        <v>52</v>
      </c>
      <c r="F18" s="61" t="str">
        <f t="array" ref="F18">IF(E18&lt;&gt;"",INDEX(tb_Address[Branch],MATCH(E18,tb_Address[Branch Code],0)),"")</f>
        <v>สาขาที่ 00001</v>
      </c>
      <c r="G18" s="64">
        <v>8.857128011713E12</v>
      </c>
      <c r="H18" s="81" t="str">
        <f t="array" ref="H18">IF(G18&lt;&gt;"",INDEX(tb_MainDatabase[Scent],MATCH(G18,tb_MainDatabase[Barcode],0)),"")</f>
        <v>Sparkling Mandarin</v>
      </c>
      <c r="I18" s="81" t="str">
        <f t="array" ref="I18">IF(G18&lt;&gt;"",INDEX(tb_MainDatabase[Size],MATCH(G18,tb_MainDatabase[Barcode],0)),"")</f>
        <v>50 ml.</v>
      </c>
      <c r="J18" s="64">
        <v>2.0</v>
      </c>
      <c r="K18" s="81"/>
      <c r="L18" s="81" t="str">
        <f t="array" ref="L18">IFERROR(IF(C18=C17,IF(C18="","","-"),INDEX(tb_Address[Store Tel.],MATCH(F18,tb_Address[Branch],0))),"")</f>
        <v>-</v>
      </c>
      <c r="M18" s="81" t="str">
        <f t="array" ref="M18">IFERROR(IF(C18=C17,IF(C18="","","-"),INDEX(tb_Address[ชื่อผู้รับสินค้า],MATCH(F18,tb_Address[Branch],0))),"")</f>
        <v>-</v>
      </c>
      <c r="N18" s="81" t="str">
        <f t="array" ref="N18">IFERROR(IF(C18=C17,IF(C18="","","-"),INDEX(tb_Address[ที่อยู่ Store],MATCH(F18,tb_Address[Branch],0))),"")</f>
        <v>-</v>
      </c>
      <c r="O18" s="81"/>
    </row>
    <row r="19" ht="22.5" customHeight="1">
      <c r="A19" s="61">
        <f>IF(C19="","",ROW()-ROW(tb_PO[[#HEADERS],[Order]]))</f>
        <v>16</v>
      </c>
      <c r="B19" s="63">
        <v>45981.0</v>
      </c>
      <c r="C19" s="64" t="s">
        <v>50</v>
      </c>
      <c r="D19" s="64" t="s">
        <v>51</v>
      </c>
      <c r="E19" s="66" t="s">
        <v>52</v>
      </c>
      <c r="F19" s="61" t="str">
        <f t="array" ref="F19">IF(E19&lt;&gt;"",INDEX(tb_Address[Branch],MATCH(E19,tb_Address[Branch Code],0)),"")</f>
        <v>สาขาที่ 00001</v>
      </c>
      <c r="G19" s="64">
        <v>8.857128011096E12</v>
      </c>
      <c r="H19" s="81" t="str">
        <f t="array" ref="H19">IF(G19&lt;&gt;"",INDEX(tb_MainDatabase[Scent],MATCH(G19,tb_MainDatabase[Barcode],0)),"")</f>
        <v>Teenage Dream</v>
      </c>
      <c r="I19" s="81" t="str">
        <f t="array" ref="I19">IF(G19&lt;&gt;"",INDEX(tb_MainDatabase[Size],MATCH(G19,tb_MainDatabase[Barcode],0)),"")</f>
        <v>50 ml.</v>
      </c>
      <c r="J19" s="64">
        <v>5.0</v>
      </c>
      <c r="K19" s="81"/>
      <c r="L19" s="81" t="str">
        <f t="array" ref="L19">IFERROR(IF(C19=C18,IF(C19="","","-"),INDEX(tb_Address[Store Tel.],MATCH(F19,tb_Address[Branch],0))),"")</f>
        <v>-</v>
      </c>
      <c r="M19" s="81" t="str">
        <f t="array" ref="M19">IFERROR(IF(C19=C18,IF(C19="","","-"),INDEX(tb_Address[ชื่อผู้รับสินค้า],MATCH(F19,tb_Address[Branch],0))),"")</f>
        <v>-</v>
      </c>
      <c r="N19" s="81" t="str">
        <f t="array" ref="N19">IFERROR(IF(C19=C18,IF(C19="","","-"),INDEX(tb_Address[ที่อยู่ Store],MATCH(F19,tb_Address[Branch],0))),"")</f>
        <v>-</v>
      </c>
      <c r="O19" s="81"/>
    </row>
    <row r="20" ht="22.5" customHeight="1">
      <c r="A20" s="61">
        <f>IF(C20="","",ROW()-ROW(tb_PO[[#HEADERS],[Order]]))</f>
        <v>17</v>
      </c>
      <c r="B20" s="63">
        <v>45981.0</v>
      </c>
      <c r="C20" s="64" t="s">
        <v>50</v>
      </c>
      <c r="D20" s="64" t="s">
        <v>51</v>
      </c>
      <c r="E20" s="66" t="s">
        <v>52</v>
      </c>
      <c r="F20" s="61" t="str">
        <f t="array" ref="F20">IF(E20&lt;&gt;"",INDEX(tb_Address[Branch],MATCH(E20,tb_Address[Branch Code],0)),"")</f>
        <v>สาขาที่ 00001</v>
      </c>
      <c r="G20" s="64">
        <v>8.857128011522E12</v>
      </c>
      <c r="H20" s="81" t="str">
        <f t="array" ref="H20">IF(G20&lt;&gt;"",INDEX(tb_MainDatabase[Scent],MATCH(G20,tb_MainDatabase[Barcode],0)),"")</f>
        <v>Velvet Oud</v>
      </c>
      <c r="I20" s="81" t="str">
        <f t="array" ref="I20">IF(G20&lt;&gt;"",INDEX(tb_MainDatabase[Size],MATCH(G20,tb_MainDatabase[Barcode],0)),"")</f>
        <v>50 ml.</v>
      </c>
      <c r="J20" s="64">
        <v>10.0</v>
      </c>
      <c r="K20" s="81"/>
      <c r="L20" s="81" t="str">
        <f t="array" ref="L20">IFERROR(IF(C20=C19,IF(C20="","","-"),INDEX(tb_Address[Store Tel.],MATCH(F20,tb_Address[Branch],0))),"")</f>
        <v>-</v>
      </c>
      <c r="M20" s="81" t="str">
        <f t="array" ref="M20">IFERROR(IF(C20=C19,IF(C20="","","-"),INDEX(tb_Address[ชื่อผู้รับสินค้า],MATCH(F20,tb_Address[Branch],0))),"")</f>
        <v>-</v>
      </c>
      <c r="N20" s="81" t="str">
        <f t="array" ref="N20">IFERROR(IF(C20=C19,IF(C20="","","-"),INDEX(tb_Address[ที่อยู่ Store],MATCH(F20,tb_Address[Branch],0))),"")</f>
        <v>-</v>
      </c>
      <c r="O20" s="81"/>
    </row>
    <row r="21" ht="22.5" customHeight="1">
      <c r="A21" s="61">
        <f>IF(C21="","",ROW()-ROW(tb_PO[[#HEADERS],[Order]]))</f>
        <v>18</v>
      </c>
      <c r="B21" s="63">
        <v>45981.0</v>
      </c>
      <c r="C21" s="64" t="s">
        <v>50</v>
      </c>
      <c r="D21" s="64" t="s">
        <v>51</v>
      </c>
      <c r="E21" s="66" t="s">
        <v>52</v>
      </c>
      <c r="F21" s="61" t="str">
        <f t="array" ref="F21">IF(E21&lt;&gt;"",INDEX(tb_Address[Branch],MATCH(E21,tb_Address[Branch Code],0)),"")</f>
        <v>สาขาที่ 00001</v>
      </c>
      <c r="G21" s="64">
        <v>8.857128011256E12</v>
      </c>
      <c r="H21" s="81" t="str">
        <f t="array" ref="H21">IF(G21&lt;&gt;"",INDEX(tb_MainDatabase[Scent],MATCH(G21,tb_MainDatabase[Barcode],0)),"")</f>
        <v>Virgin X</v>
      </c>
      <c r="I21" s="81" t="str">
        <f t="array" ref="I21">IF(G21&lt;&gt;"",INDEX(tb_MainDatabase[Size],MATCH(G21,tb_MainDatabase[Barcode],0)),"")</f>
        <v>50 ml.</v>
      </c>
      <c r="J21" s="64">
        <v>10.0</v>
      </c>
      <c r="K21" s="81"/>
      <c r="L21" s="81" t="str">
        <f t="array" ref="L21">IFERROR(IF(C21=C20,IF(C21="","","-"),INDEX(tb_Address[Store Tel.],MATCH(F21,tb_Address[Branch],0))),"")</f>
        <v>-</v>
      </c>
      <c r="M21" s="81" t="str">
        <f t="array" ref="M21">IFERROR(IF(C21=C20,IF(C21="","","-"),INDEX(tb_Address[ชื่อผู้รับสินค้า],MATCH(F21,tb_Address[Branch],0))),"")</f>
        <v>-</v>
      </c>
      <c r="N21" s="81" t="str">
        <f t="array" ref="N21">IFERROR(IF(C21=C20,IF(C21="","","-"),INDEX(tb_Address[ที่อยู่ Store],MATCH(F21,tb_Address[Branch],0))),"")</f>
        <v>-</v>
      </c>
      <c r="O21" s="81"/>
    </row>
    <row r="22" ht="22.5" customHeight="1">
      <c r="A22" s="61">
        <f>IF(C22="","",ROW()-ROW(tb_PO[[#HEADERS],[Order]]))</f>
        <v>19</v>
      </c>
      <c r="B22" s="63">
        <v>45981.0</v>
      </c>
      <c r="C22" s="64" t="s">
        <v>50</v>
      </c>
      <c r="D22" s="64" t="s">
        <v>51</v>
      </c>
      <c r="E22" s="66" t="s">
        <v>52</v>
      </c>
      <c r="F22" s="61" t="str">
        <f t="array" ref="F22">IF(E22&lt;&gt;"",INDEX(tb_Address[Branch],MATCH(E22,tb_Address[Branch Code],0)),"")</f>
        <v>สาขาที่ 00001</v>
      </c>
      <c r="G22" s="64">
        <v>8.857128011072E12</v>
      </c>
      <c r="H22" s="81" t="str">
        <f t="array" ref="H22">IF(G22&lt;&gt;"",INDEX(tb_MainDatabase[Scent],MATCH(G22,tb_MainDatabase[Barcode],0)),"")</f>
        <v>Beyond</v>
      </c>
      <c r="I22" s="81" t="str">
        <f t="array" ref="I22">IF(G22&lt;&gt;"",INDEX(tb_MainDatabase[Size],MATCH(G22,tb_MainDatabase[Barcode],0)),"")</f>
        <v>50 ml.</v>
      </c>
      <c r="J22" s="64">
        <v>10.0</v>
      </c>
      <c r="K22" s="81"/>
      <c r="L22" s="81" t="str">
        <f t="array" ref="L22">IFERROR(IF(C22=C21,IF(C22="","","-"),INDEX(tb_Address[Store Tel.],MATCH(F22,tb_Address[Branch],0))),"")</f>
        <v>-</v>
      </c>
      <c r="M22" s="81" t="str">
        <f t="array" ref="M22">IFERROR(IF(C22=C21,IF(C22="","","-"),INDEX(tb_Address[ชื่อผู้รับสินค้า],MATCH(F22,tb_Address[Branch],0))),"")</f>
        <v>-</v>
      </c>
      <c r="N22" s="81" t="str">
        <f t="array" ref="N22">IFERROR(IF(C22=C21,IF(C22="","","-"),INDEX(tb_Address[ที่อยู่ Store],MATCH(F22,tb_Address[Branch],0))),"")</f>
        <v>-</v>
      </c>
      <c r="O22" s="81"/>
    </row>
    <row r="23" ht="22.5" customHeight="1">
      <c r="A23" s="61">
        <f>IF(C23="","",ROW()-ROW(tb_PO[[#HEADERS],[Order]]))</f>
        <v>20</v>
      </c>
      <c r="B23" s="63">
        <v>45981.0</v>
      </c>
      <c r="C23" s="64" t="s">
        <v>50</v>
      </c>
      <c r="D23" s="64" t="s">
        <v>51</v>
      </c>
      <c r="E23" s="66" t="s">
        <v>52</v>
      </c>
      <c r="F23" s="61" t="str">
        <f t="array" ref="F23">IF(E23&lt;&gt;"",INDEX(tb_Address[Branch],MATCH(E23,tb_Address[Branch Code],0)),"")</f>
        <v>สาขาที่ 00001</v>
      </c>
      <c r="G23" s="64">
        <v>8.85712801101E12</v>
      </c>
      <c r="H23" s="81" t="str">
        <f t="array" ref="H23">IF(G23&lt;&gt;"",INDEX(tb_MainDatabase[Scent],MATCH(G23,tb_MainDatabase[Barcode],0)),"")</f>
        <v>Dynasty</v>
      </c>
      <c r="I23" s="81" t="str">
        <f t="array" ref="I23">IF(G23&lt;&gt;"",INDEX(tb_MainDatabase[Size],MATCH(G23,tb_MainDatabase[Barcode],0)),"")</f>
        <v>50 ml.</v>
      </c>
      <c r="J23" s="64">
        <v>5.0</v>
      </c>
      <c r="K23" s="81"/>
      <c r="L23" s="81" t="str">
        <f t="array" ref="L23">IFERROR(IF(C23=C22,IF(C23="","","-"),INDEX(tb_Address[Store Tel.],MATCH(F23,tb_Address[Branch],0))),"")</f>
        <v>-</v>
      </c>
      <c r="M23" s="81" t="str">
        <f t="array" ref="M23">IFERROR(IF(C23=C22,IF(C23="","","-"),INDEX(tb_Address[ชื่อผู้รับสินค้า],MATCH(F23,tb_Address[Branch],0))),"")</f>
        <v>-</v>
      </c>
      <c r="N23" s="81" t="str">
        <f t="array" ref="N23">IFERROR(IF(C23=C22,IF(C23="","","-"),INDEX(tb_Address[ที่อยู่ Store],MATCH(F23,tb_Address[Branch],0))),"")</f>
        <v>-</v>
      </c>
      <c r="O23" s="81"/>
    </row>
    <row r="24" ht="22.5" customHeight="1">
      <c r="A24" s="61">
        <f>IF(C24="","",ROW()-ROW(tb_PO[[#HEADERS],[Order]]))</f>
        <v>21</v>
      </c>
      <c r="B24" s="63">
        <v>45981.0</v>
      </c>
      <c r="C24" s="64" t="s">
        <v>50</v>
      </c>
      <c r="D24" s="64" t="s">
        <v>51</v>
      </c>
      <c r="E24" s="66" t="s">
        <v>52</v>
      </c>
      <c r="F24" s="61" t="str">
        <f t="array" ref="F24">IF(E24&lt;&gt;"",INDEX(tb_Address[Branch],MATCH(E24,tb_Address[Branch Code],0)),"")</f>
        <v>สาขาที่ 00001</v>
      </c>
      <c r="G24" s="64">
        <v>8.857128011034E12</v>
      </c>
      <c r="H24" s="81" t="str">
        <f t="array" ref="H24">IF(G24&lt;&gt;"",INDEX(tb_MainDatabase[Scent],MATCH(G24,tb_MainDatabase[Barcode],0)),"")</f>
        <v>Hercules</v>
      </c>
      <c r="I24" s="81" t="str">
        <f t="array" ref="I24">IF(G24&lt;&gt;"",INDEX(tb_MainDatabase[Size],MATCH(G24,tb_MainDatabase[Barcode],0)),"")</f>
        <v>50 ml.</v>
      </c>
      <c r="J24" s="64">
        <v>5.0</v>
      </c>
      <c r="K24" s="81"/>
      <c r="L24" s="81" t="str">
        <f t="array" ref="L24">IFERROR(IF(C24=C23,IF(C24="","","-"),INDEX(tb_Address[Store Tel.],MATCH(F24,tb_Address[Branch],0))),"")</f>
        <v>-</v>
      </c>
      <c r="M24" s="81" t="str">
        <f t="array" ref="M24">IFERROR(IF(C24=C23,IF(C24="","","-"),INDEX(tb_Address[ชื่อผู้รับสินค้า],MATCH(F24,tb_Address[Branch],0))),"")</f>
        <v>-</v>
      </c>
      <c r="N24" s="81" t="str">
        <f t="array" ref="N24">IFERROR(IF(C24=C23,IF(C24="","","-"),INDEX(tb_Address[ที่อยู่ Store],MATCH(F24,tb_Address[Branch],0))),"")</f>
        <v>-</v>
      </c>
      <c r="O24" s="81"/>
    </row>
    <row r="25" ht="22.5" customHeight="1">
      <c r="A25" s="61">
        <f>IF(C25="","",ROW()-ROW(tb_PO[[#HEADERS],[Order]]))</f>
        <v>22</v>
      </c>
      <c r="B25" s="63">
        <v>45981.0</v>
      </c>
      <c r="C25" s="64" t="s">
        <v>50</v>
      </c>
      <c r="D25" s="64" t="s">
        <v>51</v>
      </c>
      <c r="E25" s="66" t="s">
        <v>52</v>
      </c>
      <c r="F25" s="61" t="str">
        <f t="array" ref="F25">IF(E25&lt;&gt;"",INDEX(tb_Address[Branch],MATCH(E25,tb_Address[Branch Code],0)),"")</f>
        <v>สาขาที่ 00001</v>
      </c>
      <c r="G25" s="64">
        <v>8.857128011058E12</v>
      </c>
      <c r="H25" s="81" t="str">
        <f t="array" ref="H25">IF(G25&lt;&gt;"",INDEX(tb_MainDatabase[Scent],MATCH(G25,tb_MainDatabase[Barcode],0)),"")</f>
        <v>La Belle</v>
      </c>
      <c r="I25" s="81" t="str">
        <f t="array" ref="I25">IF(G25&lt;&gt;"",INDEX(tb_MainDatabase[Size],MATCH(G25,tb_MainDatabase[Barcode],0)),"")</f>
        <v>50 ml.</v>
      </c>
      <c r="J25" s="64">
        <v>20.0</v>
      </c>
      <c r="K25" s="81"/>
      <c r="L25" s="81" t="str">
        <f t="array" ref="L25">IFERROR(IF(C25=C24,IF(C25="","","-"),INDEX(tb_Address[Store Tel.],MATCH(F25,tb_Address[Branch],0))),"")</f>
        <v>-</v>
      </c>
      <c r="M25" s="81" t="str">
        <f t="array" ref="M25">IFERROR(IF(C25=C24,IF(C25="","","-"),INDEX(tb_Address[ชื่อผู้รับสินค้า],MATCH(F25,tb_Address[Branch],0))),"")</f>
        <v>-</v>
      </c>
      <c r="N25" s="81" t="str">
        <f t="array" ref="N25">IFERROR(IF(C25=C24,IF(C25="","","-"),INDEX(tb_Address[ที่อยู่ Store],MATCH(F25,tb_Address[Branch],0))),"")</f>
        <v>-</v>
      </c>
      <c r="O25" s="81"/>
    </row>
    <row r="26" ht="22.5" customHeight="1">
      <c r="A26" s="61">
        <f>IF(C26="","",ROW()-ROW(tb_PO[[#HEADERS],[Order]]))</f>
        <v>23</v>
      </c>
      <c r="B26" s="63">
        <v>45981.0</v>
      </c>
      <c r="C26" s="64" t="s">
        <v>50</v>
      </c>
      <c r="D26" s="64" t="s">
        <v>51</v>
      </c>
      <c r="E26" s="66" t="s">
        <v>52</v>
      </c>
      <c r="F26" s="61" t="str">
        <f t="array" ref="F26">IF(E26&lt;&gt;"",INDEX(tb_Address[Branch],MATCH(E26,tb_Address[Branch Code],0)),"")</f>
        <v>สาขาที่ 00001</v>
      </c>
      <c r="G26" s="64">
        <v>8.857128011041E12</v>
      </c>
      <c r="H26" s="81" t="str">
        <f t="array" ref="H26">IF(G26&lt;&gt;"",INDEX(tb_MainDatabase[Scent],MATCH(G26,tb_MainDatabase[Barcode],0)),"")</f>
        <v>Persist</v>
      </c>
      <c r="I26" s="81" t="str">
        <f t="array" ref="I26">IF(G26&lt;&gt;"",INDEX(tb_MainDatabase[Size],MATCH(G26,tb_MainDatabase[Barcode],0)),"")</f>
        <v>50 ml.</v>
      </c>
      <c r="J26" s="64">
        <v>10.0</v>
      </c>
      <c r="K26" s="81"/>
      <c r="L26" s="81" t="str">
        <f t="array" ref="L26">IFERROR(IF(C26=C25,IF(C26="","","-"),INDEX(tb_Address[Store Tel.],MATCH(F26,tb_Address[Branch],0))),"")</f>
        <v>-</v>
      </c>
      <c r="M26" s="81" t="str">
        <f t="array" ref="M26">IFERROR(IF(C26=C25,IF(C26="","","-"),INDEX(tb_Address[ชื่อผู้รับสินค้า],MATCH(F26,tb_Address[Branch],0))),"")</f>
        <v>-</v>
      </c>
      <c r="N26" s="81" t="str">
        <f t="array" ref="N26">IFERROR(IF(C26=C25,IF(C26="","","-"),INDEX(tb_Address[ที่อยู่ Store],MATCH(F26,tb_Address[Branch],0))),"")</f>
        <v>-</v>
      </c>
      <c r="O26" s="81"/>
    </row>
    <row r="27" ht="22.5" customHeight="1">
      <c r="A27" s="61">
        <f>IF(C27="","",ROW()-ROW(tb_PO[[#HEADERS],[Order]]))</f>
        <v>24</v>
      </c>
      <c r="B27" s="63">
        <v>45981.0</v>
      </c>
      <c r="C27" s="64" t="s">
        <v>50</v>
      </c>
      <c r="D27" s="64" t="s">
        <v>51</v>
      </c>
      <c r="E27" s="66" t="s">
        <v>52</v>
      </c>
      <c r="F27" s="61" t="str">
        <f t="array" ref="F27">IF(E27&lt;&gt;"",INDEX(tb_Address[Branch],MATCH(E27,tb_Address[Branch Code],0)),"")</f>
        <v>สาขาที่ 00001</v>
      </c>
      <c r="G27" s="64">
        <v>8.857128011164E12</v>
      </c>
      <c r="H27" s="81" t="str">
        <f t="array" ref="H27">IF(G27&lt;&gt;"",INDEX(tb_MainDatabase[Scent],MATCH(G27,tb_MainDatabase[Barcode],0)),"")</f>
        <v>Victory</v>
      </c>
      <c r="I27" s="81" t="str">
        <f t="array" ref="I27">IF(G27&lt;&gt;"",INDEX(tb_MainDatabase[Size],MATCH(G27,tb_MainDatabase[Barcode],0)),"")</f>
        <v>50 ml.</v>
      </c>
      <c r="J27" s="64">
        <v>5.0</v>
      </c>
      <c r="K27" s="81"/>
      <c r="L27" s="81" t="str">
        <f t="array" ref="L27">IFERROR(IF(C27=C26,IF(C27="","","-"),INDEX(tb_Address[Store Tel.],MATCH(F27,tb_Address[Branch],0))),"")</f>
        <v>-</v>
      </c>
      <c r="M27" s="81" t="str">
        <f t="array" ref="M27">IFERROR(IF(C27=C26,IF(C27="","","-"),INDEX(tb_Address[ชื่อผู้รับสินค้า],MATCH(F27,tb_Address[Branch],0))),"")</f>
        <v>-</v>
      </c>
      <c r="N27" s="81" t="str">
        <f t="array" ref="N27">IFERROR(IF(C27=C26,IF(C27="","","-"),INDEX(tb_Address[ที่อยู่ Store],MATCH(F27,tb_Address[Branch],0))),"")</f>
        <v>-</v>
      </c>
      <c r="O27" s="81"/>
    </row>
    <row r="28" ht="22.5" customHeight="1">
      <c r="A28" s="61">
        <f>IF(C28="","",ROW()-ROW(tb_PO[[#HEADERS],[Order]]))</f>
        <v>25</v>
      </c>
      <c r="B28" s="63">
        <v>45981.0</v>
      </c>
      <c r="C28" s="64" t="s">
        <v>50</v>
      </c>
      <c r="D28" s="64" t="s">
        <v>51</v>
      </c>
      <c r="E28" s="66" t="s">
        <v>52</v>
      </c>
      <c r="F28" s="61" t="str">
        <f t="array" ref="F28">IF(E28&lt;&gt;"",INDEX(tb_Address[Branch],MATCH(E28,tb_Address[Branch Code],0)),"")</f>
        <v>สาขาที่ 00001</v>
      </c>
      <c r="G28" s="64">
        <v>8.857128011065E12</v>
      </c>
      <c r="H28" s="81" t="str">
        <f t="array" ref="H28">IF(G28&lt;&gt;"",INDEX(tb_MainDatabase[Scent],MATCH(G28,tb_MainDatabase[Barcode],0)),"")</f>
        <v>Vivid</v>
      </c>
      <c r="I28" s="81" t="str">
        <f t="array" ref="I28">IF(G28&lt;&gt;"",INDEX(tb_MainDatabase[Size],MATCH(G28,tb_MainDatabase[Barcode],0)),"")</f>
        <v>50 ml.</v>
      </c>
      <c r="J28" s="64">
        <v>10.0</v>
      </c>
      <c r="K28" s="81"/>
      <c r="L28" s="81" t="str">
        <f t="array" ref="L28">IFERROR(IF(C28=C27,IF(C28="","","-"),INDEX(tb_Address[Store Tel.],MATCH(F28,tb_Address[Branch],0))),"")</f>
        <v>-</v>
      </c>
      <c r="M28" s="81" t="str">
        <f t="array" ref="M28">IFERROR(IF(C28=C27,IF(C28="","","-"),INDEX(tb_Address[ชื่อผู้รับสินค้า],MATCH(F28,tb_Address[Branch],0))),"")</f>
        <v>-</v>
      </c>
      <c r="N28" s="81" t="str">
        <f t="array" ref="N28">IFERROR(IF(C28=C27,IF(C28="","","-"),INDEX(tb_Address[ที่อยู่ Store],MATCH(F28,tb_Address[Branch],0))),"")</f>
        <v>-</v>
      </c>
      <c r="O28" s="81"/>
    </row>
    <row r="29" ht="22.5" customHeight="1">
      <c r="A29" s="61">
        <f>IF(C29="","",ROW()-ROW(tb_PO[[#HEADERS],[Order]]))</f>
        <v>26</v>
      </c>
      <c r="B29" s="63">
        <v>45981.0</v>
      </c>
      <c r="C29" s="64" t="s">
        <v>50</v>
      </c>
      <c r="D29" s="64" t="s">
        <v>51</v>
      </c>
      <c r="E29" s="66" t="s">
        <v>52</v>
      </c>
      <c r="F29" s="61" t="str">
        <f t="array" ref="F29">IF(E29&lt;&gt;"",INDEX(tb_Address[Branch],MATCH(E29,tb_Address[Branch Code],0)),"")</f>
        <v>สาขาที่ 00001</v>
      </c>
      <c r="G29" s="64">
        <v>8.857128011027E12</v>
      </c>
      <c r="H29" s="81" t="str">
        <f t="array" ref="H29">IF(G29&lt;&gt;"",INDEX(tb_MainDatabase[Scent],MATCH(G29,tb_MainDatabase[Barcode],0)),"")</f>
        <v>Zeus</v>
      </c>
      <c r="I29" s="81" t="str">
        <f t="array" ref="I29">IF(G29&lt;&gt;"",INDEX(tb_MainDatabase[Size],MATCH(G29,tb_MainDatabase[Barcode],0)),"")</f>
        <v>50 ml.</v>
      </c>
      <c r="J29" s="64">
        <v>20.0</v>
      </c>
      <c r="K29" s="81"/>
      <c r="L29" s="81" t="str">
        <f t="array" ref="L29">IFERROR(IF(C29=C28,IF(C29="","","-"),INDEX(tb_Address[Store Tel.],MATCH(F29,tb_Address[Branch],0))),"")</f>
        <v>-</v>
      </c>
      <c r="M29" s="81" t="str">
        <f t="array" ref="M29">IFERROR(IF(C29=C28,IF(C29="","","-"),INDEX(tb_Address[ชื่อผู้รับสินค้า],MATCH(F29,tb_Address[Branch],0))),"")</f>
        <v>-</v>
      </c>
      <c r="N29" s="81" t="str">
        <f t="array" ref="N29">IFERROR(IF(C29=C28,IF(C29="","","-"),INDEX(tb_Address[ที่อยู่ Store],MATCH(F29,tb_Address[Branch],0))),"")</f>
        <v>-</v>
      </c>
      <c r="O29" s="81"/>
    </row>
    <row r="30" ht="22.5" customHeight="1">
      <c r="A30" s="61">
        <f>IF(C30="","",ROW()-ROW(tb_PO[[#HEADERS],[Order]]))</f>
        <v>27</v>
      </c>
      <c r="B30" s="63">
        <v>45981.0</v>
      </c>
      <c r="C30" s="64" t="s">
        <v>50</v>
      </c>
      <c r="D30" s="64" t="s">
        <v>51</v>
      </c>
      <c r="E30" s="66" t="s">
        <v>52</v>
      </c>
      <c r="F30" s="61" t="str">
        <f t="array" ref="F30">IF(E30&lt;&gt;"",INDEX(tb_Address[Branch],MATCH(E30,tb_Address[Branch Code],0)),"")</f>
        <v>สาขาที่ 00001</v>
      </c>
      <c r="G30" s="64">
        <v>8.857128012019E12</v>
      </c>
      <c r="H30" s="81" t="str">
        <f t="array" ref="H30">IF(G30&lt;&gt;"",INDEX(tb_MainDatabase[Scent],MATCH(G30,tb_MainDatabase[Barcode],0)),"")</f>
        <v>Voyage</v>
      </c>
      <c r="I30" s="81" t="str">
        <f t="array" ref="I30">IF(G30&lt;&gt;"",INDEX(tb_MainDatabase[Size],MATCH(G30,tb_MainDatabase[Barcode],0)),"")</f>
        <v>50 ml.</v>
      </c>
      <c r="J30" s="64">
        <v>10.0</v>
      </c>
      <c r="K30" s="81"/>
      <c r="L30" s="81" t="str">
        <f t="array" ref="L30">IFERROR(IF(C30=C29,IF(C30="","","-"),INDEX(tb_Address[Store Tel.],MATCH(F30,tb_Address[Branch],0))),"")</f>
        <v>-</v>
      </c>
      <c r="M30" s="81" t="str">
        <f t="array" ref="M30">IFERROR(IF(C30=C29,IF(C30="","","-"),INDEX(tb_Address[ชื่อผู้รับสินค้า],MATCH(F30,tb_Address[Branch],0))),"")</f>
        <v>-</v>
      </c>
      <c r="N30" s="81" t="str">
        <f t="array" ref="N30">IFERROR(IF(C30=C29,IF(C30="","","-"),INDEX(tb_Address[ที่อยู่ Store],MATCH(F30,tb_Address[Branch],0))),"")</f>
        <v>-</v>
      </c>
      <c r="O30" s="81"/>
    </row>
    <row r="31" ht="22.5" customHeight="1">
      <c r="A31" s="61">
        <f>IF(C31="","",ROW()-ROW(tb_PO[[#HEADERS],[Order]]))</f>
        <v>28</v>
      </c>
      <c r="B31" s="63">
        <v>45981.0</v>
      </c>
      <c r="C31" s="64" t="s">
        <v>50</v>
      </c>
      <c r="D31" s="64" t="s">
        <v>51</v>
      </c>
      <c r="E31" s="66" t="s">
        <v>52</v>
      </c>
      <c r="F31" s="61" t="str">
        <f t="array" ref="F31">IF(E31&lt;&gt;"",INDEX(tb_Address[Branch],MATCH(E31,tb_Address[Branch Code],0)),"")</f>
        <v>สาขาที่ 00001</v>
      </c>
      <c r="G31" s="64">
        <v>8.857128012018E12</v>
      </c>
      <c r="H31" s="81" t="str">
        <f t="array" ref="H31">IF(G31&lt;&gt;"",INDEX(tb_MainDatabase[Scent],MATCH(G31,tb_MainDatabase[Barcode],0)),"")</f>
        <v>Aqua</v>
      </c>
      <c r="I31" s="81" t="str">
        <f t="array" ref="I31">IF(G31&lt;&gt;"",INDEX(tb_MainDatabase[Size],MATCH(G31,tb_MainDatabase[Barcode],0)),"")</f>
        <v>50 ml.</v>
      </c>
      <c r="J31" s="64">
        <v>15.0</v>
      </c>
      <c r="K31" s="81"/>
      <c r="L31" s="81" t="str">
        <f t="array" ref="L31">IFERROR(IF(C31=C30,IF(C31="","","-"),INDEX(tb_Address[Store Tel.],MATCH(F31,tb_Address[Branch],0))),"")</f>
        <v>-</v>
      </c>
      <c r="M31" s="81" t="str">
        <f t="array" ref="M31">IFERROR(IF(C31=C30,IF(C31="","","-"),INDEX(tb_Address[ชื่อผู้รับสินค้า],MATCH(F31,tb_Address[Branch],0))),"")</f>
        <v>-</v>
      </c>
      <c r="N31" s="81" t="str">
        <f t="array" ref="N31">IFERROR(IF(C31=C30,IF(C31="","","-"),INDEX(tb_Address[ที่อยู่ Store],MATCH(F31,tb_Address[Branch],0))),"")</f>
        <v>-</v>
      </c>
      <c r="O31" s="81"/>
    </row>
    <row r="32" ht="22.5" customHeight="1">
      <c r="A32" s="61">
        <f>IF(C32="","",ROW()-ROW(tb_PO[[#HEADERS],[Order]]))</f>
        <v>29</v>
      </c>
      <c r="B32" s="63">
        <v>45981.0</v>
      </c>
      <c r="C32" s="64" t="s">
        <v>50</v>
      </c>
      <c r="D32" s="64" t="s">
        <v>51</v>
      </c>
      <c r="E32" s="66" t="s">
        <v>52</v>
      </c>
      <c r="F32" s="61" t="str">
        <f t="array" ref="F32">IF(E32&lt;&gt;"",INDEX(tb_Address[Branch],MATCH(E32,tb_Address[Branch Code],0)),"")</f>
        <v>สาขาที่ 00001</v>
      </c>
      <c r="G32" s="64">
        <v>8.85712801202E12</v>
      </c>
      <c r="H32" s="81" t="str">
        <f t="array" ref="H32">IF(G32&lt;&gt;"",INDEX(tb_MainDatabase[Scent],MATCH(G32,tb_MainDatabase[Barcode],0)),"")</f>
        <v>Make Way</v>
      </c>
      <c r="I32" s="81" t="str">
        <f t="array" ref="I32">IF(G32&lt;&gt;"",INDEX(tb_MainDatabase[Size],MATCH(G32,tb_MainDatabase[Barcode],0)),"")</f>
        <v>50 ml.</v>
      </c>
      <c r="J32" s="64">
        <v>5.0</v>
      </c>
      <c r="K32" s="81"/>
      <c r="L32" s="81" t="str">
        <f t="array" ref="L32">IFERROR(IF(C32=C31,IF(C32="","","-"),INDEX(tb_Address[Store Tel.],MATCH(F32,tb_Address[Branch],0))),"")</f>
        <v>-</v>
      </c>
      <c r="M32" s="81" t="str">
        <f t="array" ref="M32">IFERROR(IF(C32=C31,IF(C32="","","-"),INDEX(tb_Address[ชื่อผู้รับสินค้า],MATCH(F32,tb_Address[Branch],0))),"")</f>
        <v>-</v>
      </c>
      <c r="N32" s="81" t="str">
        <f t="array" ref="N32">IFERROR(IF(C32=C31,IF(C32="","","-"),INDEX(tb_Address[ที่อยู่ Store],MATCH(F32,tb_Address[Branch],0))),"")</f>
        <v>-</v>
      </c>
      <c r="O32" s="81"/>
    </row>
    <row r="33" ht="22.5" customHeight="1">
      <c r="A33" s="61">
        <f>IF(C33="","",ROW()-ROW(tb_PO[[#HEADERS],[Order]]))</f>
        <v>30</v>
      </c>
      <c r="B33" s="63">
        <v>45981.0</v>
      </c>
      <c r="C33" s="64" t="s">
        <v>203</v>
      </c>
      <c r="D33" s="64" t="s">
        <v>204</v>
      </c>
      <c r="E33" s="66" t="s">
        <v>52</v>
      </c>
      <c r="F33" s="61" t="str">
        <f t="array" ref="F33">IF(E33&lt;&gt;"",INDEX(tb_Address[Branch],MATCH(E33,tb_Address[Branch Code],0)),"")</f>
        <v>สาขาที่ 00001</v>
      </c>
      <c r="G33" s="64">
        <v>8.85712801205E12</v>
      </c>
      <c r="H33" s="81" t="str">
        <f t="array" ref="H33">IF(G33&lt;&gt;"",INDEX(tb_MainDatabase[Scent],MATCH(G33,tb_MainDatabase[Barcode],0)),"")</f>
        <v>1000 Thousand</v>
      </c>
      <c r="I33" s="81" t="str">
        <f t="array" ref="I33">IF(G33&lt;&gt;"",INDEX(tb_MainDatabase[Size],MATCH(G33,tb_MainDatabase[Barcode],0)),"")</f>
        <v>30 ml.</v>
      </c>
      <c r="J33" s="64">
        <v>5.0</v>
      </c>
      <c r="K33" s="81"/>
      <c r="L33" s="81" t="str">
        <f t="array" ref="L33">IFERROR(IF(C33=C32,IF(C33="","","-"),INDEX(tb_Address[Store Tel.],MATCH(F33,tb_Address[Branch],0))),"")</f>
        <v>-</v>
      </c>
      <c r="M33" s="81" t="str">
        <f t="array" ref="M33">IFERROR(IF(C33=C32,IF(C33="","","-"),INDEX(tb_Address[ชื่อผู้รับสินค้า],MATCH(F33,tb_Address[Branch],0))),"")</f>
        <v>-</v>
      </c>
      <c r="N33" s="81" t="str">
        <f t="array" ref="N33">IFERROR(IF(C33=C32,IF(C33="","","-"),INDEX(tb_Address[ที่อยู่ Store],MATCH(F33,tb_Address[Branch],0))),"")</f>
        <v>-</v>
      </c>
      <c r="O33" s="81"/>
    </row>
    <row r="34" ht="22.5" customHeight="1">
      <c r="A34" s="61">
        <f>IF(C34="","",ROW()-ROW(tb_PO[[#HEADERS],[Order]]))</f>
        <v>31</v>
      </c>
      <c r="B34" s="63">
        <v>45981.0</v>
      </c>
      <c r="C34" s="64" t="s">
        <v>203</v>
      </c>
      <c r="D34" s="64" t="s">
        <v>204</v>
      </c>
      <c r="E34" s="66" t="s">
        <v>52</v>
      </c>
      <c r="F34" s="61" t="str">
        <f t="array" ref="F34">IF(E34&lt;&gt;"",INDEX(tb_Address[Branch],MATCH(E34,tb_Address[Branch Code],0)),"")</f>
        <v>สาขาที่ 00001</v>
      </c>
      <c r="G34" s="64">
        <v>8.857128012005E12</v>
      </c>
      <c r="H34" s="81" t="str">
        <f t="array" ref="H34">IF(G34&lt;&gt;"",INDEX(tb_MainDatabase[Scent],MATCH(G34,tb_MainDatabase[Barcode],0)),"")</f>
        <v>Blackest Black</v>
      </c>
      <c r="I34" s="81" t="str">
        <f t="array" ref="I34">IF(G34&lt;&gt;"",INDEX(tb_MainDatabase[Size],MATCH(G34,tb_MainDatabase[Barcode],0)),"")</f>
        <v>30 ml.</v>
      </c>
      <c r="J34" s="64">
        <v>5.0</v>
      </c>
      <c r="K34" s="81"/>
      <c r="L34" s="81" t="str">
        <f t="array" ref="L34">IFERROR(IF(C34=C33,IF(C34="","","-"),INDEX(tb_Address[Store Tel.],MATCH(F34,tb_Address[Branch],0))),"")</f>
        <v>-</v>
      </c>
      <c r="M34" s="81" t="str">
        <f t="array" ref="M34">IFERROR(IF(C34=C33,IF(C34="","","-"),INDEX(tb_Address[ชื่อผู้รับสินค้า],MATCH(F34,tb_Address[Branch],0))),"")</f>
        <v>-</v>
      </c>
      <c r="N34" s="81" t="str">
        <f t="array" ref="N34">IFERROR(IF(C34=C33,IF(C34="","","-"),INDEX(tb_Address[ที่อยู่ Store],MATCH(F34,tb_Address[Branch],0))),"")</f>
        <v>-</v>
      </c>
      <c r="O34" s="81"/>
    </row>
    <row r="35" ht="22.5" customHeight="1">
      <c r="A35" s="61">
        <f>IF(C35="","",ROW()-ROW(tb_PO[[#HEADERS],[Order]]))</f>
        <v>32</v>
      </c>
      <c r="B35" s="63">
        <v>45981.0</v>
      </c>
      <c r="C35" s="64" t="s">
        <v>203</v>
      </c>
      <c r="D35" s="64" t="s">
        <v>204</v>
      </c>
      <c r="E35" s="66" t="s">
        <v>52</v>
      </c>
      <c r="F35" s="61" t="str">
        <f t="array" ref="F35">IF(E35&lt;&gt;"",INDEX(tb_Address[Branch],MATCH(E35,tb_Address[Branch Code],0)),"")</f>
        <v>สาขาที่ 00001</v>
      </c>
      <c r="G35" s="64">
        <v>8.857128012064E12</v>
      </c>
      <c r="H35" s="81" t="str">
        <f t="array" ref="H35">IF(G35&lt;&gt;"",INDEX(tb_MainDatabase[Scent],MATCH(G35,tb_MainDatabase[Barcode],0)),"")</f>
        <v>Blind Magnolia</v>
      </c>
      <c r="I35" s="81" t="str">
        <f t="array" ref="I35">IF(G35&lt;&gt;"",INDEX(tb_MainDatabase[Size],MATCH(G35,tb_MainDatabase[Barcode],0)),"")</f>
        <v>30 ml.</v>
      </c>
      <c r="J35" s="64">
        <v>5.0</v>
      </c>
      <c r="K35" s="81"/>
      <c r="L35" s="81" t="str">
        <f t="array" ref="L35">IFERROR(IF(C35=C34,IF(C35="","","-"),INDEX(tb_Address[Store Tel.],MATCH(F35,tb_Address[Branch],0))),"")</f>
        <v>-</v>
      </c>
      <c r="M35" s="81" t="str">
        <f t="array" ref="M35">IFERROR(IF(C35=C34,IF(C35="","","-"),INDEX(tb_Address[ชื่อผู้รับสินค้า],MATCH(F35,tb_Address[Branch],0))),"")</f>
        <v>-</v>
      </c>
      <c r="N35" s="81" t="str">
        <f t="array" ref="N35">IFERROR(IF(C35=C34,IF(C35="","","-"),INDEX(tb_Address[ที่อยู่ Store],MATCH(F35,tb_Address[Branch],0))),"")</f>
        <v>-</v>
      </c>
      <c r="O35" s="81"/>
    </row>
    <row r="36" ht="22.5" customHeight="1">
      <c r="A36" s="61">
        <f>IF(C36="","",ROW()-ROW(tb_PO[[#HEADERS],[Order]]))</f>
        <v>33</v>
      </c>
      <c r="B36" s="63">
        <v>45981.0</v>
      </c>
      <c r="C36" s="64" t="s">
        <v>203</v>
      </c>
      <c r="D36" s="64" t="s">
        <v>204</v>
      </c>
      <c r="E36" s="66" t="s">
        <v>52</v>
      </c>
      <c r="F36" s="61" t="str">
        <f t="array" ref="F36">IF(E36&lt;&gt;"",INDEX(tb_Address[Branch],MATCH(E36,tb_Address[Branch Code],0)),"")</f>
        <v>สาขาที่ 00001</v>
      </c>
      <c r="G36" s="64">
        <v>8.857128012025E12</v>
      </c>
      <c r="H36" s="81" t="str">
        <f t="array" ref="H36">IF(G36&lt;&gt;"",INDEX(tb_MainDatabase[Scent],MATCH(G36,tb_MainDatabase[Barcode],0)),"")</f>
        <v>Buoyant</v>
      </c>
      <c r="I36" s="81" t="str">
        <f t="array" ref="I36">IF(G36&lt;&gt;"",INDEX(tb_MainDatabase[Size],MATCH(G36,tb_MainDatabase[Barcode],0)),"")</f>
        <v>30 ml.</v>
      </c>
      <c r="J36" s="64">
        <v>5.0</v>
      </c>
      <c r="K36" s="81"/>
      <c r="L36" s="81" t="str">
        <f t="array" ref="L36">IFERROR(IF(C36=C35,IF(C36="","","-"),INDEX(tb_Address[Store Tel.],MATCH(F36,tb_Address[Branch],0))),"")</f>
        <v>-</v>
      </c>
      <c r="M36" s="81" t="str">
        <f t="array" ref="M36">IFERROR(IF(C36=C35,IF(C36="","","-"),INDEX(tb_Address[ชื่อผู้รับสินค้า],MATCH(F36,tb_Address[Branch],0))),"")</f>
        <v>-</v>
      </c>
      <c r="N36" s="81" t="str">
        <f t="array" ref="N36">IFERROR(IF(C36=C35,IF(C36="","","-"),INDEX(tb_Address[ที่อยู่ Store],MATCH(F36,tb_Address[Branch],0))),"")</f>
        <v>-</v>
      </c>
      <c r="O36" s="81"/>
    </row>
    <row r="37" ht="22.5" customHeight="1">
      <c r="A37" s="61">
        <f>IF(C37="","",ROW()-ROW(tb_PO[[#HEADERS],[Order]]))</f>
        <v>34</v>
      </c>
      <c r="B37" s="63">
        <v>45981.0</v>
      </c>
      <c r="C37" s="64" t="s">
        <v>203</v>
      </c>
      <c r="D37" s="64" t="s">
        <v>204</v>
      </c>
      <c r="E37" s="66" t="s">
        <v>52</v>
      </c>
      <c r="F37" s="61" t="str">
        <f t="array" ref="F37">IF(E37&lt;&gt;"",INDEX(tb_Address[Branch],MATCH(E37,tb_Address[Branch Code],0)),"")</f>
        <v>สาขาที่ 00001</v>
      </c>
      <c r="G37" s="64">
        <v>8.857128012086E12</v>
      </c>
      <c r="H37" s="81" t="str">
        <f t="array" ref="H37">IF(G37&lt;&gt;"",INDEX(tb_MainDatabase[Scent],MATCH(G37,tb_MainDatabase[Barcode],0)),"")</f>
        <v>Dionysus X</v>
      </c>
      <c r="I37" s="81" t="str">
        <f t="array" ref="I37">IF(G37&lt;&gt;"",INDEX(tb_MainDatabase[Size],MATCH(G37,tb_MainDatabase[Barcode],0)),"")</f>
        <v>30 ml.</v>
      </c>
      <c r="J37" s="64">
        <v>5.0</v>
      </c>
      <c r="K37" s="81"/>
      <c r="L37" s="81" t="str">
        <f t="array" ref="L37">IFERROR(IF(C37=C36,IF(C37="","","-"),INDEX(tb_Address[Store Tel.],MATCH(F37,tb_Address[Branch],0))),"")</f>
        <v>-</v>
      </c>
      <c r="M37" s="81" t="str">
        <f t="array" ref="M37">IFERROR(IF(C37=C36,IF(C37="","","-"),INDEX(tb_Address[ชื่อผู้รับสินค้า],MATCH(F37,tb_Address[Branch],0))),"")</f>
        <v>-</v>
      </c>
      <c r="N37" s="81" t="str">
        <f t="array" ref="N37">IFERROR(IF(C37=C36,IF(C37="","","-"),INDEX(tb_Address[ที่อยู่ Store],MATCH(F37,tb_Address[Branch],0))),"")</f>
        <v>-</v>
      </c>
      <c r="O37" s="81"/>
    </row>
    <row r="38" ht="22.5" customHeight="1">
      <c r="A38" s="61">
        <f>IF(C38="","",ROW()-ROW(tb_PO[[#HEADERS],[Order]]))</f>
        <v>35</v>
      </c>
      <c r="B38" s="63">
        <v>45981.0</v>
      </c>
      <c r="C38" s="64" t="s">
        <v>203</v>
      </c>
      <c r="D38" s="64" t="s">
        <v>204</v>
      </c>
      <c r="E38" s="66" t="s">
        <v>52</v>
      </c>
      <c r="F38" s="61" t="str">
        <f t="array" ref="F38">IF(E38&lt;&gt;"",INDEX(tb_Address[Branch],MATCH(E38,tb_Address[Branch Code],0)),"")</f>
        <v>สาขาที่ 00001</v>
      </c>
      <c r="G38" s="64">
        <v>8.857128011874E12</v>
      </c>
      <c r="H38" s="81" t="str">
        <f t="array" ref="H38">IF(G38&lt;&gt;"",INDEX(tb_MainDatabase[Scent],MATCH(G38,tb_MainDatabase[Barcode],0)),"")</f>
        <v>Dream Island</v>
      </c>
      <c r="I38" s="81" t="str">
        <f t="array" ref="I38">IF(G38&lt;&gt;"",INDEX(tb_MainDatabase[Size],MATCH(G38,tb_MainDatabase[Barcode],0)),"")</f>
        <v>30 ml.</v>
      </c>
      <c r="J38" s="64">
        <v>10.0</v>
      </c>
      <c r="K38" s="81"/>
      <c r="L38" s="81" t="str">
        <f t="array" ref="L38">IFERROR(IF(C38=C37,IF(C38="","","-"),INDEX(tb_Address[Store Tel.],MATCH(F38,tb_Address[Branch],0))),"")</f>
        <v>-</v>
      </c>
      <c r="M38" s="81" t="str">
        <f t="array" ref="M38">IFERROR(IF(C38=C37,IF(C38="","","-"),INDEX(tb_Address[ชื่อผู้รับสินค้า],MATCH(F38,tb_Address[Branch],0))),"")</f>
        <v>-</v>
      </c>
      <c r="N38" s="81" t="str">
        <f t="array" ref="N38">IFERROR(IF(C38=C37,IF(C38="","","-"),INDEX(tb_Address[ที่อยู่ Store],MATCH(F38,tb_Address[Branch],0))),"")</f>
        <v>-</v>
      </c>
      <c r="O38" s="81"/>
    </row>
    <row r="39" ht="22.5" customHeight="1">
      <c r="A39" s="61">
        <f>IF(C39="","",ROW()-ROW(tb_PO[[#HEADERS],[Order]]))</f>
        <v>36</v>
      </c>
      <c r="B39" s="63">
        <v>45981.0</v>
      </c>
      <c r="C39" s="64" t="s">
        <v>203</v>
      </c>
      <c r="D39" s="64" t="s">
        <v>204</v>
      </c>
      <c r="E39" s="66" t="s">
        <v>52</v>
      </c>
      <c r="F39" s="61" t="str">
        <f t="array" ref="F39">IF(E39&lt;&gt;"",INDEX(tb_Address[Branch],MATCH(E39,tb_Address[Branch Code],0)),"")</f>
        <v>สาขาที่ 00001</v>
      </c>
      <c r="G39" s="64">
        <v>8.857128012057E12</v>
      </c>
      <c r="H39" s="81" t="str">
        <f t="array" ref="H39">IF(G39&lt;&gt;"",INDEX(tb_MainDatabase[Scent],MATCH(G39,tb_MainDatabase[Barcode],0)),"")</f>
        <v>Eden</v>
      </c>
      <c r="I39" s="81" t="str">
        <f t="array" ref="I39">IF(G39&lt;&gt;"",INDEX(tb_MainDatabase[Size],MATCH(G39,tb_MainDatabase[Barcode],0)),"")</f>
        <v>30 ml.</v>
      </c>
      <c r="J39" s="64">
        <v>8.0</v>
      </c>
      <c r="K39" s="81"/>
      <c r="L39" s="81" t="str">
        <f t="array" ref="L39">IFERROR(IF(C39=C38,IF(C39="","","-"),INDEX(tb_Address[Store Tel.],MATCH(F39,tb_Address[Branch],0))),"")</f>
        <v>-</v>
      </c>
      <c r="M39" s="81" t="str">
        <f t="array" ref="M39">IFERROR(IF(C39=C38,IF(C39="","","-"),INDEX(tb_Address[ชื่อผู้รับสินค้า],MATCH(F39,tb_Address[Branch],0))),"")</f>
        <v>-</v>
      </c>
      <c r="N39" s="81" t="str">
        <f t="array" ref="N39">IFERROR(IF(C39=C38,IF(C39="","","-"),INDEX(tb_Address[ที่อยู่ Store],MATCH(F39,tb_Address[Branch],0))),"")</f>
        <v>-</v>
      </c>
      <c r="O39" s="81"/>
    </row>
    <row r="40" ht="22.5" customHeight="1">
      <c r="A40" s="61">
        <f>IF(C40="","",ROW()-ROW(tb_PO[[#HEADERS],[Order]]))</f>
        <v>37</v>
      </c>
      <c r="B40" s="63">
        <v>45981.0</v>
      </c>
      <c r="C40" s="64" t="s">
        <v>203</v>
      </c>
      <c r="D40" s="64" t="s">
        <v>204</v>
      </c>
      <c r="E40" s="66" t="s">
        <v>52</v>
      </c>
      <c r="F40" s="61" t="str">
        <f t="array" ref="F40">IF(E40&lt;&gt;"",INDEX(tb_Address[Branch],MATCH(E40,tb_Address[Branch Code],0)),"")</f>
        <v>สาขาที่ 00001</v>
      </c>
      <c r="G40" s="64">
        <v>8.857128011935E12</v>
      </c>
      <c r="H40" s="81" t="str">
        <f t="array" ref="H40">IF(G40&lt;&gt;"",INDEX(tb_MainDatabase[Scent],MATCH(G40,tb_MainDatabase[Barcode],0)),"")</f>
        <v>Excalibur (EDP)</v>
      </c>
      <c r="I40" s="81" t="str">
        <f t="array" ref="I40">IF(G40&lt;&gt;"",INDEX(tb_MainDatabase[Size],MATCH(G40,tb_MainDatabase[Barcode],0)),"")</f>
        <v>30 ml.</v>
      </c>
      <c r="J40" s="64">
        <v>5.0</v>
      </c>
      <c r="K40" s="81"/>
      <c r="L40" s="81" t="str">
        <f t="array" ref="L40">IFERROR(IF(C40=C39,IF(C40="","","-"),INDEX(tb_Address[Store Tel.],MATCH(F40,tb_Address[Branch],0))),"")</f>
        <v>-</v>
      </c>
      <c r="M40" s="81" t="str">
        <f t="array" ref="M40">IFERROR(IF(C40=C39,IF(C40="","","-"),INDEX(tb_Address[ชื่อผู้รับสินค้า],MATCH(F40,tb_Address[Branch],0))),"")</f>
        <v>-</v>
      </c>
      <c r="N40" s="81" t="str">
        <f t="array" ref="N40">IFERROR(IF(C40=C39,IF(C40="","","-"),INDEX(tb_Address[ที่อยู่ Store],MATCH(F40,tb_Address[Branch],0))),"")</f>
        <v>-</v>
      </c>
      <c r="O40" s="81"/>
    </row>
    <row r="41" ht="22.5" customHeight="1">
      <c r="A41" s="61">
        <f>IF(C41="","",ROW()-ROW(tb_PO[[#HEADERS],[Order]]))</f>
        <v>38</v>
      </c>
      <c r="B41" s="63">
        <v>45981.0</v>
      </c>
      <c r="C41" s="64" t="s">
        <v>203</v>
      </c>
      <c r="D41" s="64" t="s">
        <v>204</v>
      </c>
      <c r="E41" s="66" t="s">
        <v>52</v>
      </c>
      <c r="F41" s="61" t="str">
        <f t="array" ref="F41">IF(E41&lt;&gt;"",INDEX(tb_Address[Branch],MATCH(E41,tb_Address[Branch Code],0)),"")</f>
        <v>สาขาที่ 00001</v>
      </c>
      <c r="G41" s="64">
        <v>8.857128011836E12</v>
      </c>
      <c r="H41" s="81" t="str">
        <f t="array" ref="H41">IF(G41&lt;&gt;"",INDEX(tb_MainDatabase[Scent],MATCH(G41,tb_MainDatabase[Barcode],0)),"")</f>
        <v>Never Blue</v>
      </c>
      <c r="I41" s="81" t="str">
        <f t="array" ref="I41">IF(G41&lt;&gt;"",INDEX(tb_MainDatabase[Size],MATCH(G41,tb_MainDatabase[Barcode],0)),"")</f>
        <v>30 ml.</v>
      </c>
      <c r="J41" s="64">
        <v>9.0</v>
      </c>
      <c r="K41" s="81"/>
      <c r="L41" s="81" t="str">
        <f t="array" ref="L41">IFERROR(IF(C41=C40,IF(C41="","","-"),INDEX(tb_Address[Store Tel.],MATCH(F41,tb_Address[Branch],0))),"")</f>
        <v>-</v>
      </c>
      <c r="M41" s="81" t="str">
        <f t="array" ref="M41">IFERROR(IF(C41=C40,IF(C41="","","-"),INDEX(tb_Address[ชื่อผู้รับสินค้า],MATCH(F41,tb_Address[Branch],0))),"")</f>
        <v>-</v>
      </c>
      <c r="N41" s="81" t="str">
        <f t="array" ref="N41">IFERROR(IF(C41=C40,IF(C41="","","-"),INDEX(tb_Address[ที่อยู่ Store],MATCH(F41,tb_Address[Branch],0))),"")</f>
        <v>-</v>
      </c>
      <c r="O41" s="81"/>
    </row>
    <row r="42" ht="22.5" customHeight="1">
      <c r="A42" s="61">
        <f>IF(C42="","",ROW()-ROW(tb_PO[[#HEADERS],[Order]]))</f>
        <v>39</v>
      </c>
      <c r="B42" s="63">
        <v>45981.0</v>
      </c>
      <c r="C42" s="64" t="s">
        <v>203</v>
      </c>
      <c r="D42" s="64" t="s">
        <v>204</v>
      </c>
      <c r="E42" s="66" t="s">
        <v>52</v>
      </c>
      <c r="F42" s="61" t="str">
        <f t="array" ref="F42">IF(E42&lt;&gt;"",INDEX(tb_Address[Branch],MATCH(E42,tb_Address[Branch Code],0)),"")</f>
        <v>สาขาที่ 00001</v>
      </c>
      <c r="G42" s="64">
        <v>8.85712801185E12</v>
      </c>
      <c r="H42" s="81" t="str">
        <f t="array" ref="H42">IF(G42&lt;&gt;"",INDEX(tb_MainDatabase[Scent],MATCH(G42,tb_MainDatabase[Barcode],0)),"")</f>
        <v>Secret of Peach</v>
      </c>
      <c r="I42" s="81" t="str">
        <f t="array" ref="I42">IF(G42&lt;&gt;"",INDEX(tb_MainDatabase[Size],MATCH(G42,tb_MainDatabase[Barcode],0)),"")</f>
        <v>30 ml.</v>
      </c>
      <c r="J42" s="64">
        <v>9.0</v>
      </c>
      <c r="K42" s="81"/>
      <c r="L42" s="81" t="str">
        <f t="array" ref="L42">IFERROR(IF(C42=C41,IF(C42="","","-"),INDEX(tb_Address[Store Tel.],MATCH(F42,tb_Address[Branch],0))),"")</f>
        <v>-</v>
      </c>
      <c r="M42" s="81" t="str">
        <f t="array" ref="M42">IFERROR(IF(C42=C41,IF(C42="","","-"),INDEX(tb_Address[ชื่อผู้รับสินค้า],MATCH(F42,tb_Address[Branch],0))),"")</f>
        <v>-</v>
      </c>
      <c r="N42" s="81" t="str">
        <f t="array" ref="N42">IFERROR(IF(C42=C41,IF(C42="","","-"),INDEX(tb_Address[ที่อยู่ Store],MATCH(F42,tb_Address[Branch],0))),"")</f>
        <v>-</v>
      </c>
      <c r="O42" s="81"/>
    </row>
    <row r="43" ht="22.5" customHeight="1">
      <c r="A43" s="61">
        <f>IF(C43="","",ROW()-ROW(tb_PO[[#HEADERS],[Order]]))</f>
        <v>40</v>
      </c>
      <c r="B43" s="63">
        <v>45981.0</v>
      </c>
      <c r="C43" s="64" t="s">
        <v>203</v>
      </c>
      <c r="D43" s="64" t="s">
        <v>204</v>
      </c>
      <c r="E43" s="66" t="s">
        <v>52</v>
      </c>
      <c r="F43" s="61" t="str">
        <f t="array" ref="F43">IF(E43&lt;&gt;"",INDEX(tb_Address[Branch],MATCH(E43,tb_Address[Branch Code],0)),"")</f>
        <v>สาขาที่ 00001</v>
      </c>
      <c r="G43" s="64">
        <v>8.857128011967E12</v>
      </c>
      <c r="H43" s="81" t="str">
        <f t="array" ref="H43">IF(G43&lt;&gt;"",INDEX(tb_MainDatabase[Scent],MATCH(G43,tb_MainDatabase[Barcode],0)),"")</f>
        <v>#N/A</v>
      </c>
      <c r="I43" s="81" t="str">
        <f t="array" ref="I43">IF(G43&lt;&gt;"",INDEX(tb_MainDatabase[Size],MATCH(G43,tb_MainDatabase[Barcode],0)),"")</f>
        <v>#N/A</v>
      </c>
      <c r="J43" s="64">
        <v>10.0</v>
      </c>
      <c r="K43" s="81"/>
      <c r="L43" s="81" t="str">
        <f t="array" ref="L43">IFERROR(IF(C43=C42,IF(C43="","","-"),INDEX(tb_Address[Store Tel.],MATCH(F43,tb_Address[Branch],0))),"")</f>
        <v>-</v>
      </c>
      <c r="M43" s="81" t="str">
        <f t="array" ref="M43">IFERROR(IF(C43=C42,IF(C43="","","-"),INDEX(tb_Address[ชื่อผู้รับสินค้า],MATCH(F43,tb_Address[Branch],0))),"")</f>
        <v>-</v>
      </c>
      <c r="N43" s="81" t="str">
        <f t="array" ref="N43">IFERROR(IF(C43=C42,IF(C43="","","-"),INDEX(tb_Address[ที่อยู่ Store],MATCH(F43,tb_Address[Branch],0))),"")</f>
        <v>-</v>
      </c>
      <c r="O43" s="81"/>
    </row>
    <row r="44" ht="22.5" customHeight="1">
      <c r="A44" s="61">
        <f>IF(C44="","",ROW()-ROW(tb_PO[[#HEADERS],[Order]]))</f>
        <v>41</v>
      </c>
      <c r="B44" s="63">
        <v>45981.0</v>
      </c>
      <c r="C44" s="64" t="s">
        <v>203</v>
      </c>
      <c r="D44" s="64" t="s">
        <v>204</v>
      </c>
      <c r="E44" s="66" t="s">
        <v>52</v>
      </c>
      <c r="F44" s="61" t="str">
        <f t="array" ref="F44">IF(E44&lt;&gt;"",INDEX(tb_Address[Branch],MATCH(E44,tb_Address[Branch Code],0)),"")</f>
        <v>สาขาที่ 00001</v>
      </c>
      <c r="G44" s="64">
        <v>8.857128011911E12</v>
      </c>
      <c r="H44" s="81" t="str">
        <f t="array" ref="H44">IF(G44&lt;&gt;"",INDEX(tb_MainDatabase[Scent],MATCH(G44,tb_MainDatabase[Barcode],0)),"")</f>
        <v>Sicilia</v>
      </c>
      <c r="I44" s="81" t="str">
        <f t="array" ref="I44">IF(G44&lt;&gt;"",INDEX(tb_MainDatabase[Size],MATCH(G44,tb_MainDatabase[Barcode],0)),"")</f>
        <v>30 ml.</v>
      </c>
      <c r="J44" s="64">
        <v>10.0</v>
      </c>
      <c r="K44" s="81"/>
      <c r="L44" s="81" t="str">
        <f t="array" ref="L44">IFERROR(IF(C44=C43,IF(C44="","","-"),INDEX(tb_Address[Store Tel.],MATCH(F44,tb_Address[Branch],0))),"")</f>
        <v>-</v>
      </c>
      <c r="M44" s="81" t="str">
        <f t="array" ref="M44">IFERROR(IF(C44=C43,IF(C44="","","-"),INDEX(tb_Address[ชื่อผู้รับสินค้า],MATCH(F44,tb_Address[Branch],0))),"")</f>
        <v>-</v>
      </c>
      <c r="N44" s="81" t="str">
        <f t="array" ref="N44">IFERROR(IF(C44=C43,IF(C44="","","-"),INDEX(tb_Address[ที่อยู่ Store],MATCH(F44,tb_Address[Branch],0))),"")</f>
        <v>-</v>
      </c>
      <c r="O44" s="81"/>
    </row>
    <row r="45" ht="22.5" customHeight="1">
      <c r="A45" s="61">
        <f>IF(C45="","",ROW()-ROW(tb_PO[[#HEADERS],[Order]]))</f>
        <v>42</v>
      </c>
      <c r="B45" s="63">
        <v>45981.0</v>
      </c>
      <c r="C45" s="64" t="s">
        <v>203</v>
      </c>
      <c r="D45" s="64" t="s">
        <v>204</v>
      </c>
      <c r="E45" s="66" t="s">
        <v>52</v>
      </c>
      <c r="F45" s="61" t="str">
        <f t="array" ref="F45">IF(E45&lt;&gt;"",INDEX(tb_Address[Branch],MATCH(E45,tb_Address[Branch Code],0)),"")</f>
        <v>สาขาที่ 00001</v>
      </c>
      <c r="G45" s="64">
        <v>8.85712801201E12</v>
      </c>
      <c r="H45" s="81" t="str">
        <f t="array" ref="H45">IF(G45&lt;&gt;"",INDEX(tb_MainDatabase[Scent],MATCH(G45,tb_MainDatabase[Barcode],0)),"")</f>
        <v>Sparkling Mandarin</v>
      </c>
      <c r="I45" s="81" t="str">
        <f t="array" ref="I45">IF(G45&lt;&gt;"",INDEX(tb_MainDatabase[Size],MATCH(G45,tb_MainDatabase[Barcode],0)),"")</f>
        <v>30 ml.</v>
      </c>
      <c r="J45" s="64">
        <v>5.0</v>
      </c>
      <c r="K45" s="81"/>
      <c r="L45" s="81" t="str">
        <f t="array" ref="L45">IFERROR(IF(C45=C44,IF(C45="","","-"),INDEX(tb_Address[Store Tel.],MATCH(F45,tb_Address[Branch],0))),"")</f>
        <v>-</v>
      </c>
      <c r="M45" s="81" t="str">
        <f t="array" ref="M45">IFERROR(IF(C45=C44,IF(C45="","","-"),INDEX(tb_Address[ชื่อผู้รับสินค้า],MATCH(F45,tb_Address[Branch],0))),"")</f>
        <v>-</v>
      </c>
      <c r="N45" s="81" t="str">
        <f t="array" ref="N45">IFERROR(IF(C45=C44,IF(C45="","","-"),INDEX(tb_Address[ที่อยู่ Store],MATCH(F45,tb_Address[Branch],0))),"")</f>
        <v>-</v>
      </c>
      <c r="O45" s="81"/>
    </row>
    <row r="46" ht="22.5" customHeight="1">
      <c r="A46" s="61">
        <f>IF(C46="","",ROW()-ROW(tb_PO[[#HEADERS],[Order]]))</f>
        <v>43</v>
      </c>
      <c r="B46" s="63">
        <v>45981.0</v>
      </c>
      <c r="C46" s="64" t="s">
        <v>203</v>
      </c>
      <c r="D46" s="64" t="s">
        <v>204</v>
      </c>
      <c r="E46" s="66" t="s">
        <v>52</v>
      </c>
      <c r="F46" s="61" t="str">
        <f t="array" ref="F46">IF(E46&lt;&gt;"",INDEX(tb_Address[Branch],MATCH(E46,tb_Address[Branch Code],0)),"")</f>
        <v>สาขาที่ 00001</v>
      </c>
      <c r="G46" s="64">
        <v>8.857128012069E12</v>
      </c>
      <c r="H46" s="81" t="str">
        <f t="array" ref="H46">IF(G46&lt;&gt;"",INDEX(tb_MainDatabase[Scent],MATCH(G46,tb_MainDatabase[Barcode],0)),"")</f>
        <v>Teenage Dream</v>
      </c>
      <c r="I46" s="81" t="str">
        <f t="array" ref="I46">IF(G46&lt;&gt;"",INDEX(tb_MainDatabase[Size],MATCH(G46,tb_MainDatabase[Barcode],0)),"")</f>
        <v>30 ml.</v>
      </c>
      <c r="J46" s="64">
        <v>4.0</v>
      </c>
      <c r="K46" s="81"/>
      <c r="L46" s="81" t="str">
        <f t="array" ref="L46">IFERROR(IF(C46=C45,IF(C46="","","-"),INDEX(tb_Address[Store Tel.],MATCH(F46,tb_Address[Branch],0))),"")</f>
        <v>-</v>
      </c>
      <c r="M46" s="81" t="str">
        <f t="array" ref="M46">IFERROR(IF(C46=C45,IF(C46="","","-"),INDEX(tb_Address[ชื่อผู้รับสินค้า],MATCH(F46,tb_Address[Branch],0))),"")</f>
        <v>-</v>
      </c>
      <c r="N46" s="81" t="str">
        <f t="array" ref="N46">IFERROR(IF(C46=C45,IF(C46="","","-"),INDEX(tb_Address[ที่อยู่ Store],MATCH(F46,tb_Address[Branch],0))),"")</f>
        <v>-</v>
      </c>
      <c r="O46" s="81"/>
    </row>
    <row r="47" ht="22.5" customHeight="1">
      <c r="A47" s="61">
        <f>IF(C47="","",ROW()-ROW(tb_PO[[#HEADERS],[Order]]))</f>
        <v>44</v>
      </c>
      <c r="B47" s="63">
        <v>45981.0</v>
      </c>
      <c r="C47" s="64" t="s">
        <v>203</v>
      </c>
      <c r="D47" s="64" t="s">
        <v>204</v>
      </c>
      <c r="E47" s="66" t="s">
        <v>52</v>
      </c>
      <c r="F47" s="61" t="str">
        <f t="array" ref="F47">IF(E47&lt;&gt;"",INDEX(tb_Address[Branch],MATCH(E47,tb_Address[Branch Code],0)),"")</f>
        <v>สาขาที่ 00001</v>
      </c>
      <c r="G47" s="64">
        <v>8.857128012048E12</v>
      </c>
      <c r="H47" s="81" t="str">
        <f t="array" ref="H47">IF(G47&lt;&gt;"",INDEX(tb_MainDatabase[Scent],MATCH(G47,tb_MainDatabase[Barcode],0)),"")</f>
        <v>Velvet Oud</v>
      </c>
      <c r="I47" s="81" t="str">
        <f t="array" ref="I47">IF(G47&lt;&gt;"",INDEX(tb_MainDatabase[Size],MATCH(G47,tb_MainDatabase[Barcode],0)),"")</f>
        <v>30 ml.</v>
      </c>
      <c r="J47" s="64">
        <v>10.0</v>
      </c>
      <c r="K47" s="81"/>
      <c r="L47" s="81" t="str">
        <f t="array" ref="L47">IFERROR(IF(C47=C46,IF(C47="","","-"),INDEX(tb_Address[Store Tel.],MATCH(F47,tb_Address[Branch],0))),"")</f>
        <v>-</v>
      </c>
      <c r="M47" s="81" t="str">
        <f t="array" ref="M47">IFERROR(IF(C47=C46,IF(C47="","","-"),INDEX(tb_Address[ชื่อผู้รับสินค้า],MATCH(F47,tb_Address[Branch],0))),"")</f>
        <v>-</v>
      </c>
      <c r="N47" s="81" t="str">
        <f t="array" ref="N47">IFERROR(IF(C47=C46,IF(C47="","","-"),INDEX(tb_Address[ที่อยู่ Store],MATCH(F47,tb_Address[Branch],0))),"")</f>
        <v>-</v>
      </c>
      <c r="O47" s="81"/>
    </row>
    <row r="48" ht="22.5" customHeight="1">
      <c r="A48" s="61">
        <f>IF(C48="","",ROW()-ROW(tb_PO[[#HEADERS],[Order]]))</f>
        <v>45</v>
      </c>
      <c r="B48" s="63">
        <v>45981.0</v>
      </c>
      <c r="C48" s="64" t="s">
        <v>203</v>
      </c>
      <c r="D48" s="64" t="s">
        <v>204</v>
      </c>
      <c r="E48" s="66" t="s">
        <v>52</v>
      </c>
      <c r="F48" s="61" t="str">
        <f t="array" ref="F48">IF(E48&lt;&gt;"",INDEX(tb_Address[Branch],MATCH(E48,tb_Address[Branch Code],0)),"")</f>
        <v>สาขาที่ 00001</v>
      </c>
      <c r="G48" s="64">
        <v>8.857128011997E12</v>
      </c>
      <c r="H48" s="81" t="str">
        <f t="array" ref="H48">IF(G48&lt;&gt;"",INDEX(tb_MainDatabase[Scent],MATCH(G48,tb_MainDatabase[Barcode],0)),"")</f>
        <v>Virgin X</v>
      </c>
      <c r="I48" s="81" t="str">
        <f t="array" ref="I48">IF(G48&lt;&gt;"",INDEX(tb_MainDatabase[Size],MATCH(G48,tb_MainDatabase[Barcode],0)),"")</f>
        <v>30 ml.</v>
      </c>
      <c r="J48" s="64">
        <v>10.0</v>
      </c>
      <c r="K48" s="81"/>
      <c r="L48" s="81" t="str">
        <f t="array" ref="L48">IFERROR(IF(C48=C47,IF(C48="","","-"),INDEX(tb_Address[Store Tel.],MATCH(F48,tb_Address[Branch],0))),"")</f>
        <v>-</v>
      </c>
      <c r="M48" s="81" t="str">
        <f t="array" ref="M48">IFERROR(IF(C48=C47,IF(C48="","","-"),INDEX(tb_Address[ชื่อผู้รับสินค้า],MATCH(F48,tb_Address[Branch],0))),"")</f>
        <v>-</v>
      </c>
      <c r="N48" s="81" t="str">
        <f t="array" ref="N48">IFERROR(IF(C48=C47,IF(C48="","","-"),INDEX(tb_Address[ที่อยู่ Store],MATCH(F48,tb_Address[Branch],0))),"")</f>
        <v>-</v>
      </c>
      <c r="O48" s="81"/>
    </row>
    <row r="49" ht="22.5" customHeight="1">
      <c r="A49" s="61">
        <f>IF(C49="","",ROW()-ROW(tb_PO[[#HEADERS],[Order]]))</f>
        <v>46</v>
      </c>
      <c r="B49" s="63">
        <v>45981.0</v>
      </c>
      <c r="C49" s="64" t="s">
        <v>203</v>
      </c>
      <c r="D49" s="64" t="s">
        <v>204</v>
      </c>
      <c r="E49" s="66" t="s">
        <v>52</v>
      </c>
      <c r="F49" s="61" t="str">
        <f t="array" ref="F49">IF(E49&lt;&gt;"",INDEX(tb_Address[Branch],MATCH(E49,tb_Address[Branch Code],0)),"")</f>
        <v>สาขาที่ 00001</v>
      </c>
      <c r="G49" s="64">
        <v>8.857128012031E12</v>
      </c>
      <c r="H49" s="81" t="str">
        <f t="array" ref="H49">IF(G49&lt;&gt;"",INDEX(tb_MainDatabase[Scent],MATCH(G49,tb_MainDatabase[Barcode],0)),"")</f>
        <v>Beyond</v>
      </c>
      <c r="I49" s="81" t="str">
        <f t="array" ref="I49">IF(G49&lt;&gt;"",INDEX(tb_MainDatabase[Size],MATCH(G49,tb_MainDatabase[Barcode],0)),"")</f>
        <v>30 ml.</v>
      </c>
      <c r="J49" s="64">
        <v>10.0</v>
      </c>
      <c r="K49" s="81"/>
      <c r="L49" s="81" t="str">
        <f t="array" ref="L49">IFERROR(IF(C49=C48,IF(C49="","","-"),INDEX(tb_Address[Store Tel.],MATCH(F49,tb_Address[Branch],0))),"")</f>
        <v>-</v>
      </c>
      <c r="M49" s="81" t="str">
        <f t="array" ref="M49">IFERROR(IF(C49=C48,IF(C49="","","-"),INDEX(tb_Address[ชื่อผู้รับสินค้า],MATCH(F49,tb_Address[Branch],0))),"")</f>
        <v>-</v>
      </c>
      <c r="N49" s="81" t="str">
        <f t="array" ref="N49">IFERROR(IF(C49=C48,IF(C49="","","-"),INDEX(tb_Address[ที่อยู่ Store],MATCH(F49,tb_Address[Branch],0))),"")</f>
        <v>-</v>
      </c>
      <c r="O49" s="81"/>
    </row>
    <row r="50" ht="22.5" customHeight="1">
      <c r="A50" s="61">
        <f>IF(C50="","",ROW()-ROW(tb_PO[[#HEADERS],[Order]]))</f>
        <v>47</v>
      </c>
      <c r="B50" s="63">
        <v>45981.0</v>
      </c>
      <c r="C50" s="64" t="s">
        <v>203</v>
      </c>
      <c r="D50" s="64" t="s">
        <v>204</v>
      </c>
      <c r="E50" s="66" t="s">
        <v>52</v>
      </c>
      <c r="F50" s="61" t="str">
        <f t="array" ref="F50">IF(E50&lt;&gt;"",INDEX(tb_Address[Branch],MATCH(E50,tb_Address[Branch Code],0)),"")</f>
        <v>สาขาที่ 00001</v>
      </c>
      <c r="G50" s="64">
        <v>8.857128011812E12</v>
      </c>
      <c r="H50" s="81" t="str">
        <f t="array" ref="H50">IF(G50&lt;&gt;"",INDEX(tb_MainDatabase[Scent],MATCH(G50,tb_MainDatabase[Barcode],0)),"")</f>
        <v>Dynasty</v>
      </c>
      <c r="I50" s="81" t="str">
        <f t="array" ref="I50">IF(G50&lt;&gt;"",INDEX(tb_MainDatabase[Size],MATCH(G50,tb_MainDatabase[Barcode],0)),"")</f>
        <v>30 ml.</v>
      </c>
      <c r="J50" s="64">
        <v>2.0</v>
      </c>
      <c r="K50" s="81"/>
      <c r="L50" s="81" t="str">
        <f t="array" ref="L50">IFERROR(IF(C50=C49,IF(C50="","","-"),INDEX(tb_Address[Store Tel.],MATCH(F50,tb_Address[Branch],0))),"")</f>
        <v>-</v>
      </c>
      <c r="M50" s="81" t="str">
        <f t="array" ref="M50">IFERROR(IF(C50=C49,IF(C50="","","-"),INDEX(tb_Address[ชื่อผู้รับสินค้า],MATCH(F50,tb_Address[Branch],0))),"")</f>
        <v>-</v>
      </c>
      <c r="N50" s="81" t="str">
        <f t="array" ref="N50">IFERROR(IF(C50=C49,IF(C50="","","-"),INDEX(tb_Address[ที่อยู่ Store],MATCH(F50,tb_Address[Branch],0))),"")</f>
        <v>-</v>
      </c>
      <c r="O50" s="81"/>
    </row>
    <row r="51" ht="22.5" customHeight="1">
      <c r="A51" s="61">
        <f>IF(C51="","",ROW()-ROW(tb_PO[[#HEADERS],[Order]]))</f>
        <v>48</v>
      </c>
      <c r="B51" s="63">
        <v>45981.0</v>
      </c>
      <c r="C51" s="64" t="s">
        <v>203</v>
      </c>
      <c r="D51" s="64" t="s">
        <v>204</v>
      </c>
      <c r="E51" s="66" t="s">
        <v>52</v>
      </c>
      <c r="F51" s="61" t="str">
        <f t="array" ref="F51">IF(E51&lt;&gt;"",INDEX(tb_Address[Branch],MATCH(E51,tb_Address[Branch Code],0)),"")</f>
        <v>สาขาที่ 00001</v>
      </c>
      <c r="G51" s="64">
        <v>8.857128011737E12</v>
      </c>
      <c r="H51" s="81" t="str">
        <f t="array" ref="H51">IF(G51&lt;&gt;"",INDEX(tb_MainDatabase[Scent],MATCH(G51,tb_MainDatabase[Barcode],0)),"")</f>
        <v>Hercules</v>
      </c>
      <c r="I51" s="81" t="str">
        <f t="array" ref="I51">IF(G51&lt;&gt;"",INDEX(tb_MainDatabase[Size],MATCH(G51,tb_MainDatabase[Barcode],0)),"")</f>
        <v>30 ml.</v>
      </c>
      <c r="J51" s="64">
        <v>5.0</v>
      </c>
      <c r="K51" s="81"/>
      <c r="L51" s="81" t="str">
        <f t="array" ref="L51">IFERROR(IF(C51=C50,IF(C51="","","-"),INDEX(tb_Address[Store Tel.],MATCH(F51,tb_Address[Branch],0))),"")</f>
        <v>-</v>
      </c>
      <c r="M51" s="81" t="str">
        <f t="array" ref="M51">IFERROR(IF(C51=C50,IF(C51="","","-"),INDEX(tb_Address[ชื่อผู้รับสินค้า],MATCH(F51,tb_Address[Branch],0))),"")</f>
        <v>-</v>
      </c>
      <c r="N51" s="81" t="str">
        <f t="array" ref="N51">IFERROR(IF(C51=C50,IF(C51="","","-"),INDEX(tb_Address[ที่อยู่ Store],MATCH(F51,tb_Address[Branch],0))),"")</f>
        <v>-</v>
      </c>
      <c r="O51" s="81"/>
    </row>
    <row r="52" ht="22.5" customHeight="1">
      <c r="A52" s="61">
        <f>IF(C52="","",ROW()-ROW(tb_PO[[#HEADERS],[Order]]))</f>
        <v>49</v>
      </c>
      <c r="B52" s="63">
        <v>45981.0</v>
      </c>
      <c r="C52" s="64" t="s">
        <v>203</v>
      </c>
      <c r="D52" s="64" t="s">
        <v>204</v>
      </c>
      <c r="E52" s="66" t="s">
        <v>52</v>
      </c>
      <c r="F52" s="61" t="str">
        <f t="array" ref="F52">IF(E52&lt;&gt;"",INDEX(tb_Address[Branch],MATCH(E52,tb_Address[Branch Code],0)),"")</f>
        <v>สาขาที่ 00001</v>
      </c>
      <c r="G52" s="64">
        <v>8.857128011904E12</v>
      </c>
      <c r="H52" s="81" t="str">
        <f t="array" ref="H52">IF(G52&lt;&gt;"",INDEX(tb_MainDatabase[Scent],MATCH(G52,tb_MainDatabase[Barcode],0)),"")</f>
        <v>La Belle</v>
      </c>
      <c r="I52" s="81" t="str">
        <f t="array" ref="I52">IF(G52&lt;&gt;"",INDEX(tb_MainDatabase[Size],MATCH(G52,tb_MainDatabase[Barcode],0)),"")</f>
        <v>30 ml.</v>
      </c>
      <c r="J52" s="64">
        <v>10.0</v>
      </c>
      <c r="K52" s="81"/>
      <c r="L52" s="81" t="str">
        <f t="array" ref="L52">IFERROR(IF(C52=C51,IF(C52="","","-"),INDEX(tb_Address[Store Tel.],MATCH(F52,tb_Address[Branch],0))),"")</f>
        <v>-</v>
      </c>
      <c r="M52" s="81" t="str">
        <f t="array" ref="M52">IFERROR(IF(C52=C51,IF(C52="","","-"),INDEX(tb_Address[ชื่อผู้รับสินค้า],MATCH(F52,tb_Address[Branch],0))),"")</f>
        <v>-</v>
      </c>
      <c r="N52" s="81" t="str">
        <f t="array" ref="N52">IFERROR(IF(C52=C51,IF(C52="","","-"),INDEX(tb_Address[ที่อยู่ Store],MATCH(F52,tb_Address[Branch],0))),"")</f>
        <v>-</v>
      </c>
      <c r="O52" s="81"/>
    </row>
    <row r="53" ht="22.5" customHeight="1">
      <c r="A53" s="61">
        <f>IF(C53="","",ROW()-ROW(tb_PO[[#HEADERS],[Order]]))</f>
        <v>50</v>
      </c>
      <c r="B53" s="63">
        <v>45981.0</v>
      </c>
      <c r="C53" s="64" t="s">
        <v>203</v>
      </c>
      <c r="D53" s="64" t="s">
        <v>204</v>
      </c>
      <c r="E53" s="66" t="s">
        <v>52</v>
      </c>
      <c r="F53" s="61" t="str">
        <f t="array" ref="F53">IF(E53&lt;&gt;"",INDEX(tb_Address[Branch],MATCH(E53,tb_Address[Branch Code],0)),"")</f>
        <v>สาขาที่ 00001</v>
      </c>
      <c r="G53" s="64">
        <v>8.857128011881E12</v>
      </c>
      <c r="H53" s="81" t="str">
        <f t="array" ref="H53">IF(G53&lt;&gt;"",INDEX(tb_MainDatabase[Scent],MATCH(G53,tb_MainDatabase[Barcode],0)),"")</f>
        <v>Persist</v>
      </c>
      <c r="I53" s="81" t="str">
        <f t="array" ref="I53">IF(G53&lt;&gt;"",INDEX(tb_MainDatabase[Size],MATCH(G53,tb_MainDatabase[Barcode],0)),"")</f>
        <v>30 ml.</v>
      </c>
      <c r="J53" s="64">
        <v>10.0</v>
      </c>
      <c r="K53" s="81"/>
      <c r="L53" s="81" t="str">
        <f t="array" ref="L53">IFERROR(IF(C53=C52,IF(C53="","","-"),INDEX(tb_Address[Store Tel.],MATCH(F53,tb_Address[Branch],0))),"")</f>
        <v>-</v>
      </c>
      <c r="M53" s="81" t="str">
        <f t="array" ref="M53">IFERROR(IF(C53=C52,IF(C53="","","-"),INDEX(tb_Address[ชื่อผู้รับสินค้า],MATCH(F53,tb_Address[Branch],0))),"")</f>
        <v>-</v>
      </c>
      <c r="N53" s="81" t="str">
        <f t="array" ref="N53">IFERROR(IF(C53=C52,IF(C53="","","-"),INDEX(tb_Address[ที่อยู่ Store],MATCH(F53,tb_Address[Branch],0))),"")</f>
        <v>-</v>
      </c>
      <c r="O53" s="81"/>
    </row>
    <row r="54" ht="22.5" customHeight="1">
      <c r="A54" s="61">
        <f>IF(C54="","",ROW()-ROW(tb_PO[[#HEADERS],[Order]]))</f>
        <v>51</v>
      </c>
      <c r="B54" s="63">
        <v>45981.0</v>
      </c>
      <c r="C54" s="64" t="s">
        <v>203</v>
      </c>
      <c r="D54" s="64" t="s">
        <v>204</v>
      </c>
      <c r="E54" s="66" t="s">
        <v>52</v>
      </c>
      <c r="F54" s="61" t="str">
        <f t="array" ref="F54">IF(E54&lt;&gt;"",INDEX(tb_Address[Branch],MATCH(E54,tb_Address[Branch Code],0)),"")</f>
        <v>สาขาที่ 00001</v>
      </c>
      <c r="G54" s="64">
        <v>8.85712801143E12</v>
      </c>
      <c r="H54" s="81" t="str">
        <f t="array" ref="H54">IF(G54&lt;&gt;"",INDEX(tb_MainDatabase[Scent],MATCH(G54,tb_MainDatabase[Barcode],0)),"")</f>
        <v>Victory</v>
      </c>
      <c r="I54" s="81" t="str">
        <f t="array" ref="I54">IF(G54&lt;&gt;"",INDEX(tb_MainDatabase[Size],MATCH(G54,tb_MainDatabase[Barcode],0)),"")</f>
        <v>30 ml.</v>
      </c>
      <c r="J54" s="64">
        <v>5.0</v>
      </c>
      <c r="K54" s="81"/>
      <c r="L54" s="81" t="str">
        <f t="array" ref="L54">IFERROR(IF(C54=C53,IF(C54="","","-"),INDEX(tb_Address[Store Tel.],MATCH(F54,tb_Address[Branch],0))),"")</f>
        <v>-</v>
      </c>
      <c r="M54" s="81" t="str">
        <f t="array" ref="M54">IFERROR(IF(C54=C53,IF(C54="","","-"),INDEX(tb_Address[ชื่อผู้รับสินค้า],MATCH(F54,tb_Address[Branch],0))),"")</f>
        <v>-</v>
      </c>
      <c r="N54" s="81" t="str">
        <f t="array" ref="N54">IFERROR(IF(C54=C53,IF(C54="","","-"),INDEX(tb_Address[ที่อยู่ Store],MATCH(F54,tb_Address[Branch],0))),"")</f>
        <v>-</v>
      </c>
      <c r="O54" s="81"/>
    </row>
    <row r="55" ht="22.5" customHeight="1">
      <c r="A55" s="61">
        <f>IF(C55="","",ROW()-ROW(tb_PO[[#HEADERS],[Order]]))</f>
        <v>52</v>
      </c>
      <c r="B55" s="63">
        <v>45981.0</v>
      </c>
      <c r="C55" s="64" t="s">
        <v>203</v>
      </c>
      <c r="D55" s="64" t="s">
        <v>204</v>
      </c>
      <c r="E55" s="66" t="s">
        <v>52</v>
      </c>
      <c r="F55" s="61" t="str">
        <f t="array" ref="F55">IF(E55&lt;&gt;"",INDEX(tb_Address[Branch],MATCH(E55,tb_Address[Branch Code],0)),"")</f>
        <v>สาขาที่ 00001</v>
      </c>
      <c r="G55" s="64">
        <v>8.857128011898E12</v>
      </c>
      <c r="H55" s="81" t="str">
        <f t="array" ref="H55">IF(G55&lt;&gt;"",INDEX(tb_MainDatabase[Scent],MATCH(G55,tb_MainDatabase[Barcode],0)),"")</f>
        <v>Vivid</v>
      </c>
      <c r="I55" s="81" t="str">
        <f t="array" ref="I55">IF(G55&lt;&gt;"",INDEX(tb_MainDatabase[Size],MATCH(G55,tb_MainDatabase[Barcode],0)),"")</f>
        <v>30 ml.</v>
      </c>
      <c r="J55" s="64">
        <v>7.0</v>
      </c>
      <c r="K55" s="81"/>
      <c r="L55" s="81" t="str">
        <f t="array" ref="L55">IFERROR(IF(C55=C54,IF(C55="","","-"),INDEX(tb_Address[Store Tel.],MATCH(F55,tb_Address[Branch],0))),"")</f>
        <v>-</v>
      </c>
      <c r="M55" s="81" t="str">
        <f t="array" ref="M55">IFERROR(IF(C55=C54,IF(C55="","","-"),INDEX(tb_Address[ชื่อผู้รับสินค้า],MATCH(F55,tb_Address[Branch],0))),"")</f>
        <v>-</v>
      </c>
      <c r="N55" s="81" t="str">
        <f t="array" ref="N55">IFERROR(IF(C55=C54,IF(C55="","","-"),INDEX(tb_Address[ที่อยู่ Store],MATCH(F55,tb_Address[Branch],0))),"")</f>
        <v>-</v>
      </c>
      <c r="O55" s="81"/>
    </row>
    <row r="56" ht="22.5" customHeight="1">
      <c r="A56" s="61">
        <f>IF(C56="","",ROW()-ROW(tb_PO[[#HEADERS],[Order]]))</f>
        <v>53</v>
      </c>
      <c r="B56" s="63">
        <v>45981.0</v>
      </c>
      <c r="C56" s="64" t="s">
        <v>203</v>
      </c>
      <c r="D56" s="64" t="s">
        <v>204</v>
      </c>
      <c r="E56" s="66" t="s">
        <v>52</v>
      </c>
      <c r="F56" s="61" t="str">
        <f t="array" ref="F56">IF(E56&lt;&gt;"",INDEX(tb_Address[Branch],MATCH(E56,tb_Address[Branch Code],0)),"")</f>
        <v>สาขาที่ 00001</v>
      </c>
      <c r="G56" s="64">
        <v>8.857128011843E12</v>
      </c>
      <c r="H56" s="81" t="str">
        <f t="array" ref="H56">IF(G56&lt;&gt;"",INDEX(tb_MainDatabase[Scent],MATCH(G56,tb_MainDatabase[Barcode],0)),"")</f>
        <v>Zeus</v>
      </c>
      <c r="I56" s="81" t="str">
        <f t="array" ref="I56">IF(G56&lt;&gt;"",INDEX(tb_MainDatabase[Size],MATCH(G56,tb_MainDatabase[Barcode],0)),"")</f>
        <v>30 ml.</v>
      </c>
      <c r="J56" s="64">
        <v>10.0</v>
      </c>
      <c r="K56" s="81"/>
      <c r="L56" s="81" t="str">
        <f t="array" ref="L56">IFERROR(IF(C56=C55,IF(C56="","","-"),INDEX(tb_Address[Store Tel.],MATCH(F56,tb_Address[Branch],0))),"")</f>
        <v>-</v>
      </c>
      <c r="M56" s="81" t="str">
        <f t="array" ref="M56">IFERROR(IF(C56=C55,IF(C56="","","-"),INDEX(tb_Address[ชื่อผู้รับสินค้า],MATCH(F56,tb_Address[Branch],0))),"")</f>
        <v>-</v>
      </c>
      <c r="N56" s="81" t="str">
        <f t="array" ref="N56">IFERROR(IF(C56=C55,IF(C56="","","-"),INDEX(tb_Address[ที่อยู่ Store],MATCH(F56,tb_Address[Branch],0))),"")</f>
        <v>-</v>
      </c>
      <c r="O56" s="81"/>
    </row>
    <row r="57" ht="22.5" customHeight="1">
      <c r="A57" s="61">
        <f>IF(C57="","",ROW()-ROW(tb_PO[[#HEADERS],[Order]]))</f>
        <v>54</v>
      </c>
      <c r="B57" s="63">
        <v>45981.0</v>
      </c>
      <c r="C57" s="64" t="s">
        <v>203</v>
      </c>
      <c r="D57" s="64" t="s">
        <v>204</v>
      </c>
      <c r="E57" s="66" t="s">
        <v>52</v>
      </c>
      <c r="F57" s="61" t="str">
        <f t="array" ref="F57">IF(E57&lt;&gt;"",INDEX(tb_Address[Branch],MATCH(E57,tb_Address[Branch Code],0)),"")</f>
        <v>สาขาที่ 00001</v>
      </c>
      <c r="G57" s="64">
        <v>8.857128012023E12</v>
      </c>
      <c r="H57" s="81" t="str">
        <f t="array" ref="H57">IF(G57&lt;&gt;"",INDEX(tb_MainDatabase[Scent],MATCH(G57,tb_MainDatabase[Barcode],0)),"")</f>
        <v>Voyage</v>
      </c>
      <c r="I57" s="81" t="str">
        <f t="array" ref="I57">IF(G57&lt;&gt;"",INDEX(tb_MainDatabase[Size],MATCH(G57,tb_MainDatabase[Barcode],0)),"")</f>
        <v>30 ml.</v>
      </c>
      <c r="J57" s="64">
        <v>10.0</v>
      </c>
      <c r="K57" s="81"/>
      <c r="L57" s="81" t="str">
        <f t="array" ref="L57">IFERROR(IF(C57=C56,IF(C57="","","-"),INDEX(tb_Address[Store Tel.],MATCH(F57,tb_Address[Branch],0))),"")</f>
        <v>-</v>
      </c>
      <c r="M57" s="81" t="str">
        <f t="array" ref="M57">IFERROR(IF(C57=C56,IF(C57="","","-"),INDEX(tb_Address[ชื่อผู้รับสินค้า],MATCH(F57,tb_Address[Branch],0))),"")</f>
        <v>-</v>
      </c>
      <c r="N57" s="81" t="str">
        <f t="array" ref="N57">IFERROR(IF(C57=C56,IF(C57="","","-"),INDEX(tb_Address[ที่อยู่ Store],MATCH(F57,tb_Address[Branch],0))),"")</f>
        <v>-</v>
      </c>
      <c r="O57" s="81"/>
    </row>
    <row r="58" ht="22.5" customHeight="1">
      <c r="A58" s="61">
        <f>IF(C58="","",ROW()-ROW(tb_PO[[#HEADERS],[Order]]))</f>
        <v>55</v>
      </c>
      <c r="B58" s="63">
        <v>45981.0</v>
      </c>
      <c r="C58" s="64" t="s">
        <v>203</v>
      </c>
      <c r="D58" s="64" t="s">
        <v>204</v>
      </c>
      <c r="E58" s="66" t="s">
        <v>52</v>
      </c>
      <c r="F58" s="61" t="str">
        <f t="array" ref="F58">IF(E58&lt;&gt;"",INDEX(tb_Address[Branch],MATCH(E58,tb_Address[Branch Code],0)),"")</f>
        <v>สาขาที่ 00001</v>
      </c>
      <c r="G58" s="64">
        <v>8.857128012022E12</v>
      </c>
      <c r="H58" s="81" t="str">
        <f t="array" ref="H58">IF(G58&lt;&gt;"",INDEX(tb_MainDatabase[Scent],MATCH(G58,tb_MainDatabase[Barcode],0)),"")</f>
        <v>Aqua</v>
      </c>
      <c r="I58" s="81" t="str">
        <f t="array" ref="I58">IF(G58&lt;&gt;"",INDEX(tb_MainDatabase[Size],MATCH(G58,tb_MainDatabase[Barcode],0)),"")</f>
        <v>30 ml.</v>
      </c>
      <c r="J58" s="64">
        <v>10.0</v>
      </c>
      <c r="K58" s="81"/>
      <c r="L58" s="81" t="str">
        <f t="array" ref="L58">IFERROR(IF(C58=C57,IF(C58="","","-"),INDEX(tb_Address[Store Tel.],MATCH(F58,tb_Address[Branch],0))),"")</f>
        <v>-</v>
      </c>
      <c r="M58" s="81" t="str">
        <f t="array" ref="M58">IFERROR(IF(C58=C57,IF(C58="","","-"),INDEX(tb_Address[ชื่อผู้รับสินค้า],MATCH(F58,tb_Address[Branch],0))),"")</f>
        <v>-</v>
      </c>
      <c r="N58" s="81" t="str">
        <f t="array" ref="N58">IFERROR(IF(C58=C57,IF(C58="","","-"),INDEX(tb_Address[ที่อยู่ Store],MATCH(F58,tb_Address[Branch],0))),"")</f>
        <v>-</v>
      </c>
      <c r="O58" s="81"/>
    </row>
    <row r="59" ht="22.5" customHeight="1">
      <c r="A59" s="61">
        <f>IF(C59="","",ROW()-ROW(tb_PO[[#HEADERS],[Order]]))</f>
        <v>56</v>
      </c>
      <c r="B59" s="63">
        <v>45981.0</v>
      </c>
      <c r="C59" s="64" t="s">
        <v>203</v>
      </c>
      <c r="D59" s="64" t="s">
        <v>204</v>
      </c>
      <c r="E59" s="66" t="s">
        <v>52</v>
      </c>
      <c r="F59" s="61" t="str">
        <f t="array" ref="F59">IF(E59&lt;&gt;"",INDEX(tb_Address[Branch],MATCH(E59,tb_Address[Branch Code],0)),"")</f>
        <v>สาขาที่ 00001</v>
      </c>
      <c r="G59" s="64">
        <v>8.857128012024E12</v>
      </c>
      <c r="H59" s="81" t="str">
        <f t="array" ref="H59">IF(G59&lt;&gt;"",INDEX(tb_MainDatabase[Scent],MATCH(G59,tb_MainDatabase[Barcode],0)),"")</f>
        <v>Make Way</v>
      </c>
      <c r="I59" s="81" t="str">
        <f t="array" ref="I59">IF(G59&lt;&gt;"",INDEX(tb_MainDatabase[Size],MATCH(G59,tb_MainDatabase[Barcode],0)),"")</f>
        <v>30 ml.</v>
      </c>
      <c r="J59" s="64">
        <v>5.0</v>
      </c>
      <c r="K59" s="81"/>
      <c r="L59" s="81" t="str">
        <f t="array" ref="L59">IFERROR(IF(C59=C58,IF(C59="","","-"),INDEX(tb_Address[Store Tel.],MATCH(F59,tb_Address[Branch],0))),"")</f>
        <v>-</v>
      </c>
      <c r="M59" s="81" t="str">
        <f t="array" ref="M59">IFERROR(IF(C59=C58,IF(C59="","","-"),INDEX(tb_Address[ชื่อผู้รับสินค้า],MATCH(F59,tb_Address[Branch],0))),"")</f>
        <v>-</v>
      </c>
      <c r="N59" s="81" t="str">
        <f t="array" ref="N59">IFERROR(IF(C59=C58,IF(C59="","","-"),INDEX(tb_Address[ที่อยู่ Store],MATCH(F59,tb_Address[Branch],0))),"")</f>
        <v>-</v>
      </c>
      <c r="O59" s="81"/>
    </row>
    <row r="60" ht="22.5" customHeight="1">
      <c r="A60" s="61">
        <f>IF(C60="","",ROW()-ROW(tb_PO[[#HEADERS],[Order]]))</f>
        <v>57</v>
      </c>
      <c r="B60" s="63">
        <v>45981.0</v>
      </c>
      <c r="C60" s="64" t="s">
        <v>356</v>
      </c>
      <c r="D60" s="64" t="s">
        <v>357</v>
      </c>
      <c r="E60" s="66" t="s">
        <v>52</v>
      </c>
      <c r="F60" s="61" t="str">
        <f t="array" ref="F60">IF(E60&lt;&gt;"",INDEX(tb_Address[Branch],MATCH(E60,tb_Address[Branch Code],0)),"")</f>
        <v>สาขาที่ 00001</v>
      </c>
      <c r="G60" s="64">
        <v>8.857128012051E12</v>
      </c>
      <c r="H60" s="81" t="str">
        <f t="array" ref="H60">IF(G60&lt;&gt;"",INDEX(tb_MainDatabase[Scent],MATCH(G60,tb_MainDatabase[Barcode],0)),"")</f>
        <v>1000 Thousand</v>
      </c>
      <c r="I60" s="81" t="str">
        <f t="array" ref="I60">IF(G60&lt;&gt;"",INDEX(tb_MainDatabase[Size],MATCH(G60,tb_MainDatabase[Barcode],0)),"")</f>
        <v>10 ml.</v>
      </c>
      <c r="J60" s="64">
        <v>9.0</v>
      </c>
      <c r="K60" s="81"/>
      <c r="L60" s="81" t="str">
        <f t="array" ref="L60">IFERROR(IF(C60=C59,IF(C60="","","-"),INDEX(tb_Address[Store Tel.],MATCH(F60,tb_Address[Branch],0))),"")</f>
        <v>-</v>
      </c>
      <c r="M60" s="81" t="str">
        <f t="array" ref="M60">IFERROR(IF(C60=C59,IF(C60="","","-"),INDEX(tb_Address[ชื่อผู้รับสินค้า],MATCH(F60,tb_Address[Branch],0))),"")</f>
        <v>-</v>
      </c>
      <c r="N60" s="81" t="str">
        <f t="array" ref="N60">IFERROR(IF(C60=C59,IF(C60="","","-"),INDEX(tb_Address[ที่อยู่ Store],MATCH(F60,tb_Address[Branch],0))),"")</f>
        <v>-</v>
      </c>
      <c r="O60" s="81"/>
    </row>
    <row r="61" ht="22.5" customHeight="1">
      <c r="A61" s="61">
        <f>IF(C61="","",ROW()-ROW(tb_PO[[#HEADERS],[Order]]))</f>
        <v>58</v>
      </c>
      <c r="B61" s="63">
        <v>45981.0</v>
      </c>
      <c r="C61" s="64" t="s">
        <v>356</v>
      </c>
      <c r="D61" s="64" t="s">
        <v>357</v>
      </c>
      <c r="E61" s="66" t="s">
        <v>52</v>
      </c>
      <c r="F61" s="61" t="str">
        <f t="array" ref="F61">IF(E61&lt;&gt;"",INDEX(tb_Address[Branch],MATCH(E61,tb_Address[Branch Code],0)),"")</f>
        <v>สาขาที่ 00001</v>
      </c>
      <c r="G61" s="64">
        <v>8.857128012065E12</v>
      </c>
      <c r="H61" s="81" t="str">
        <f t="array" ref="H61">IF(G61&lt;&gt;"",INDEX(tb_MainDatabase[Scent],MATCH(G61,tb_MainDatabase[Barcode],0)),"")</f>
        <v>Blind Magnolia</v>
      </c>
      <c r="I61" s="81" t="str">
        <f t="array" ref="I61">IF(G61&lt;&gt;"",INDEX(tb_MainDatabase[Size],MATCH(G61,tb_MainDatabase[Barcode],0)),"")</f>
        <v>10 ml.</v>
      </c>
      <c r="J61" s="64">
        <v>10.0</v>
      </c>
      <c r="K61" s="81"/>
      <c r="L61" s="81" t="str">
        <f t="array" ref="L61">IFERROR(IF(C61=C60,IF(C61="","","-"),INDEX(tb_Address[Store Tel.],MATCH(F61,tb_Address[Branch],0))),"")</f>
        <v>-</v>
      </c>
      <c r="M61" s="81" t="str">
        <f t="array" ref="M61">IFERROR(IF(C61=C60,IF(C61="","","-"),INDEX(tb_Address[ชื่อผู้รับสินค้า],MATCH(F61,tb_Address[Branch],0))),"")</f>
        <v>-</v>
      </c>
      <c r="N61" s="81" t="str">
        <f t="array" ref="N61">IFERROR(IF(C61=C60,IF(C61="","","-"),INDEX(tb_Address[ที่อยู่ Store],MATCH(F61,tb_Address[Branch],0))),"")</f>
        <v>-</v>
      </c>
      <c r="O61" s="81"/>
    </row>
    <row r="62" ht="22.5" customHeight="1">
      <c r="A62" s="61">
        <f>IF(C62="","",ROW()-ROW(tb_PO[[#HEADERS],[Order]]))</f>
        <v>59</v>
      </c>
      <c r="B62" s="63">
        <v>45981.0</v>
      </c>
      <c r="C62" s="64" t="s">
        <v>356</v>
      </c>
      <c r="D62" s="64" t="s">
        <v>357</v>
      </c>
      <c r="E62" s="66" t="s">
        <v>52</v>
      </c>
      <c r="F62" s="61" t="str">
        <f t="array" ref="F62">IF(E62&lt;&gt;"",INDEX(tb_Address[Branch],MATCH(E62,tb_Address[Branch Code],0)),"")</f>
        <v>สาขาที่ 00001</v>
      </c>
      <c r="G62" s="64">
        <v>8.857128012077E12</v>
      </c>
      <c r="H62" s="81" t="str">
        <f t="array" ref="H62">IF(G62&lt;&gt;"",INDEX(tb_MainDatabase[Scent],MATCH(G62,tb_MainDatabase[Barcode],0)),"")</f>
        <v>Buoyant</v>
      </c>
      <c r="I62" s="81" t="str">
        <f t="array" ref="I62">IF(G62&lt;&gt;"",INDEX(tb_MainDatabase[Size],MATCH(G62,tb_MainDatabase[Barcode],0)),"")</f>
        <v>10 ml.</v>
      </c>
      <c r="J62" s="64">
        <v>10.0</v>
      </c>
      <c r="K62" s="81"/>
      <c r="L62" s="81" t="str">
        <f t="array" ref="L62">IFERROR(IF(C62=C61,IF(C62="","","-"),INDEX(tb_Address[Store Tel.],MATCH(F62,tb_Address[Branch],0))),"")</f>
        <v>-</v>
      </c>
      <c r="M62" s="81" t="str">
        <f t="array" ref="M62">IFERROR(IF(C62=C61,IF(C62="","","-"),INDEX(tb_Address[ชื่อผู้รับสินค้า],MATCH(F62,tb_Address[Branch],0))),"")</f>
        <v>-</v>
      </c>
      <c r="N62" s="81" t="str">
        <f t="array" ref="N62">IFERROR(IF(C62=C61,IF(C62="","","-"),INDEX(tb_Address[ที่อยู่ Store],MATCH(F62,tb_Address[Branch],0))),"")</f>
        <v>-</v>
      </c>
      <c r="O62" s="81"/>
    </row>
    <row r="63" ht="22.5" customHeight="1">
      <c r="A63" s="61">
        <f>IF(C63="","",ROW()-ROW(tb_PO[[#HEADERS],[Order]]))</f>
        <v>60</v>
      </c>
      <c r="B63" s="63">
        <v>45981.0</v>
      </c>
      <c r="C63" s="64" t="s">
        <v>356</v>
      </c>
      <c r="D63" s="64" t="s">
        <v>357</v>
      </c>
      <c r="E63" s="66" t="s">
        <v>52</v>
      </c>
      <c r="F63" s="61" t="str">
        <f t="array" ref="F63">IF(E63&lt;&gt;"",INDEX(tb_Address[Branch],MATCH(E63,tb_Address[Branch Code],0)),"")</f>
        <v>สาขาที่ 00001</v>
      </c>
      <c r="G63" s="64">
        <v>8.857128012087E12</v>
      </c>
      <c r="H63" s="81" t="str">
        <f t="array" ref="H63">IF(G63&lt;&gt;"",INDEX(tb_MainDatabase[Scent],MATCH(G63,tb_MainDatabase[Barcode],0)),"")</f>
        <v>Dionysus X</v>
      </c>
      <c r="I63" s="81" t="str">
        <f t="array" ref="I63">IF(G63&lt;&gt;"",INDEX(tb_MainDatabase[Size],MATCH(G63,tb_MainDatabase[Barcode],0)),"")</f>
        <v>10 ml.</v>
      </c>
      <c r="J63" s="64">
        <v>10.0</v>
      </c>
      <c r="K63" s="81"/>
      <c r="L63" s="81" t="str">
        <f t="array" ref="L63">IFERROR(IF(C63=C62,IF(C63="","","-"),INDEX(tb_Address[Store Tel.],MATCH(F63,tb_Address[Branch],0))),"")</f>
        <v>-</v>
      </c>
      <c r="M63" s="81" t="str">
        <f t="array" ref="M63">IFERROR(IF(C63=C62,IF(C63="","","-"),INDEX(tb_Address[ชื่อผู้รับสินค้า],MATCH(F63,tb_Address[Branch],0))),"")</f>
        <v>-</v>
      </c>
      <c r="N63" s="81" t="str">
        <f t="array" ref="N63">IFERROR(IF(C63=C62,IF(C63="","","-"),INDEX(tb_Address[ที่อยู่ Store],MATCH(F63,tb_Address[Branch],0))),"")</f>
        <v>-</v>
      </c>
      <c r="O63" s="81"/>
    </row>
    <row r="64" ht="22.5" customHeight="1">
      <c r="A64" s="61">
        <f>IF(C64="","",ROW()-ROW(tb_PO[[#HEADERS],[Order]]))</f>
        <v>61</v>
      </c>
      <c r="B64" s="63">
        <v>45981.0</v>
      </c>
      <c r="C64" s="64" t="s">
        <v>356</v>
      </c>
      <c r="D64" s="64" t="s">
        <v>357</v>
      </c>
      <c r="E64" s="66" t="s">
        <v>52</v>
      </c>
      <c r="F64" s="61" t="str">
        <f t="array" ref="F64">IF(E64&lt;&gt;"",INDEX(tb_Address[Branch],MATCH(E64,tb_Address[Branch Code],0)),"")</f>
        <v>สาขาที่ 00001</v>
      </c>
      <c r="G64" s="64">
        <v>8.85712801203E12</v>
      </c>
      <c r="H64" s="81" t="str">
        <f t="array" ref="H64">IF(G64&lt;&gt;"",INDEX(tb_MainDatabase[Scent],MATCH(G64,tb_MainDatabase[Barcode],0)),"")</f>
        <v>Dream Island</v>
      </c>
      <c r="I64" s="81" t="str">
        <f t="array" ref="I64">IF(G64&lt;&gt;"",INDEX(tb_MainDatabase[Size],MATCH(G64,tb_MainDatabase[Barcode],0)),"")</f>
        <v>10 ml.</v>
      </c>
      <c r="J64" s="64">
        <v>30.0</v>
      </c>
      <c r="K64" s="81"/>
      <c r="L64" s="81" t="str">
        <f t="array" ref="L64">IFERROR(IF(C64=C63,IF(C64="","","-"),INDEX(tb_Address[Store Tel.],MATCH(F64,tb_Address[Branch],0))),"")</f>
        <v>-</v>
      </c>
      <c r="M64" s="81" t="str">
        <f t="array" ref="M64">IFERROR(IF(C64=C63,IF(C64="","","-"),INDEX(tb_Address[ชื่อผู้รับสินค้า],MATCH(F64,tb_Address[Branch],0))),"")</f>
        <v>-</v>
      </c>
      <c r="N64" s="81" t="str">
        <f t="array" ref="N64">IFERROR(IF(C64=C63,IF(C64="","","-"),INDEX(tb_Address[ที่อยู่ Store],MATCH(F64,tb_Address[Branch],0))),"")</f>
        <v>-</v>
      </c>
      <c r="O64" s="81"/>
    </row>
    <row r="65" ht="22.5" customHeight="1">
      <c r="A65" s="61">
        <f>IF(C65="","",ROW()-ROW(tb_PO[[#HEADERS],[Order]]))</f>
        <v>62</v>
      </c>
      <c r="B65" s="63">
        <v>45981.0</v>
      </c>
      <c r="C65" s="64" t="s">
        <v>356</v>
      </c>
      <c r="D65" s="64" t="s">
        <v>357</v>
      </c>
      <c r="E65" s="66" t="s">
        <v>52</v>
      </c>
      <c r="F65" s="61" t="str">
        <f t="array" ref="F65">IF(E65&lt;&gt;"",INDEX(tb_Address[Branch],MATCH(E65,tb_Address[Branch Code],0)),"")</f>
        <v>สาขาที่ 00001</v>
      </c>
      <c r="G65" s="64">
        <v>8.857128012058E12</v>
      </c>
      <c r="H65" s="81" t="str">
        <f t="array" ref="H65">IF(G65&lt;&gt;"",INDEX(tb_MainDatabase[Scent],MATCH(G65,tb_MainDatabase[Barcode],0)),"")</f>
        <v>Eden</v>
      </c>
      <c r="I65" s="81" t="str">
        <f t="array" ref="I65">IF(G65&lt;&gt;"",INDEX(tb_MainDatabase[Size],MATCH(G65,tb_MainDatabase[Barcode],0)),"")</f>
        <v>10 ml.</v>
      </c>
      <c r="J65" s="64">
        <v>15.0</v>
      </c>
      <c r="K65" s="81"/>
      <c r="L65" s="81" t="str">
        <f t="array" ref="L65">IFERROR(IF(C65=C64,IF(C65="","","-"),INDEX(tb_Address[Store Tel.],MATCH(F65,tb_Address[Branch],0))),"")</f>
        <v>-</v>
      </c>
      <c r="M65" s="81" t="str">
        <f t="array" ref="M65">IFERROR(IF(C65=C64,IF(C65="","","-"),INDEX(tb_Address[ชื่อผู้รับสินค้า],MATCH(F65,tb_Address[Branch],0))),"")</f>
        <v>-</v>
      </c>
      <c r="N65" s="81" t="str">
        <f t="array" ref="N65">IFERROR(IF(C65=C64,IF(C65="","","-"),INDEX(tb_Address[ที่อยู่ Store],MATCH(F65,tb_Address[Branch],0))),"")</f>
        <v>-</v>
      </c>
      <c r="O65" s="81"/>
    </row>
    <row r="66" ht="22.5" customHeight="1">
      <c r="A66" s="61">
        <f>IF(C66="","",ROW()-ROW(tb_PO[[#HEADERS],[Order]]))</f>
        <v>63</v>
      </c>
      <c r="B66" s="63">
        <v>45981.0</v>
      </c>
      <c r="C66" s="64" t="s">
        <v>356</v>
      </c>
      <c r="D66" s="64" t="s">
        <v>357</v>
      </c>
      <c r="E66" s="66" t="s">
        <v>52</v>
      </c>
      <c r="F66" s="61" t="str">
        <f t="array" ref="F66">IF(E66&lt;&gt;"",INDEX(tb_Address[Branch],MATCH(E66,tb_Address[Branch Code],0)),"")</f>
        <v>สาขาที่ 00001</v>
      </c>
      <c r="G66" s="64">
        <v>8.857128012062E12</v>
      </c>
      <c r="H66" s="81" t="str">
        <f t="array" ref="H66">IF(G66&lt;&gt;"",INDEX(tb_MainDatabase[Scent],MATCH(G66,tb_MainDatabase[Barcode],0)),"")</f>
        <v>Excalibur (EDP)</v>
      </c>
      <c r="I66" s="81" t="str">
        <f t="array" ref="I66">IF(G66&lt;&gt;"",INDEX(tb_MainDatabase[Size],MATCH(G66,tb_MainDatabase[Barcode],0)),"")</f>
        <v>10 ml.</v>
      </c>
      <c r="J66" s="64">
        <v>10.0</v>
      </c>
      <c r="K66" s="81"/>
      <c r="L66" s="81" t="str">
        <f t="array" ref="L66">IFERROR(IF(C66=C65,IF(C66="","","-"),INDEX(tb_Address[Store Tel.],MATCH(F66,tb_Address[Branch],0))),"")</f>
        <v>-</v>
      </c>
      <c r="M66" s="81" t="str">
        <f t="array" ref="M66">IFERROR(IF(C66=C65,IF(C66="","","-"),INDEX(tb_Address[ชื่อผู้รับสินค้า],MATCH(F66,tb_Address[Branch],0))),"")</f>
        <v>-</v>
      </c>
      <c r="N66" s="81" t="str">
        <f t="array" ref="N66">IFERROR(IF(C66=C65,IF(C66="","","-"),INDEX(tb_Address[ที่อยู่ Store],MATCH(F66,tb_Address[Branch],0))),"")</f>
        <v>-</v>
      </c>
      <c r="O66" s="81"/>
    </row>
    <row r="67" ht="22.5" customHeight="1">
      <c r="A67" s="61">
        <f>IF(C67="","",ROW()-ROW(tb_PO[[#HEADERS],[Order]]))</f>
        <v>64</v>
      </c>
      <c r="B67" s="63">
        <v>45981.0</v>
      </c>
      <c r="C67" s="64" t="s">
        <v>356</v>
      </c>
      <c r="D67" s="64" t="s">
        <v>357</v>
      </c>
      <c r="E67" s="66" t="s">
        <v>52</v>
      </c>
      <c r="F67" s="61" t="str">
        <f t="array" ref="F67">IF(E67&lt;&gt;"",INDEX(tb_Address[Branch],MATCH(E67,tb_Address[Branch Code],0)),"")</f>
        <v>สาขาที่ 00001</v>
      </c>
      <c r="G67" s="64">
        <v>8.857128012035E12</v>
      </c>
      <c r="H67" s="81" t="str">
        <f t="array" ref="H67">IF(G67&lt;&gt;"",INDEX(tb_MainDatabase[Scent],MATCH(G67,tb_MainDatabase[Barcode],0)),"")</f>
        <v>Never Blue</v>
      </c>
      <c r="I67" s="81" t="str">
        <f t="array" ref="I67">IF(G67&lt;&gt;"",INDEX(tb_MainDatabase[Size],MATCH(G67,tb_MainDatabase[Barcode],0)),"")</f>
        <v>10 ml.</v>
      </c>
      <c r="J67" s="64">
        <v>30.0</v>
      </c>
      <c r="K67" s="81"/>
      <c r="L67" s="81" t="str">
        <f t="array" ref="L67">IFERROR(IF(C67=C66,IF(C67="","","-"),INDEX(tb_Address[Store Tel.],MATCH(F67,tb_Address[Branch],0))),"")</f>
        <v>-</v>
      </c>
      <c r="M67" s="81" t="str">
        <f t="array" ref="M67">IFERROR(IF(C67=C66,IF(C67="","","-"),INDEX(tb_Address[ชื่อผู้รับสินค้า],MATCH(F67,tb_Address[Branch],0))),"")</f>
        <v>-</v>
      </c>
      <c r="N67" s="81" t="str">
        <f t="array" ref="N67">IFERROR(IF(C67=C66,IF(C67="","","-"),INDEX(tb_Address[ที่อยู่ Store],MATCH(F67,tb_Address[Branch],0))),"")</f>
        <v>-</v>
      </c>
      <c r="O67" s="81"/>
    </row>
    <row r="68" ht="22.5" customHeight="1">
      <c r="A68" s="61">
        <f>IF(C68="","",ROW()-ROW(tb_PO[[#HEADERS],[Order]]))</f>
        <v>65</v>
      </c>
      <c r="B68" s="63">
        <v>45981.0</v>
      </c>
      <c r="C68" s="64" t="s">
        <v>356</v>
      </c>
      <c r="D68" s="64" t="s">
        <v>357</v>
      </c>
      <c r="E68" s="66" t="s">
        <v>52</v>
      </c>
      <c r="F68" s="61" t="str">
        <f t="array" ref="F68">IF(E68&lt;&gt;"",INDEX(tb_Address[Branch],MATCH(E68,tb_Address[Branch Code],0)),"")</f>
        <v>สาขาที่ 00001</v>
      </c>
      <c r="G68" s="64">
        <v>8.857128012037E12</v>
      </c>
      <c r="H68" s="81" t="str">
        <f t="array" ref="H68">IF(G68&lt;&gt;"",INDEX(tb_MainDatabase[Scent],MATCH(G68,tb_MainDatabase[Barcode],0)),"")</f>
        <v>Secret of Peach</v>
      </c>
      <c r="I68" s="81" t="str">
        <f t="array" ref="I68">IF(G68&lt;&gt;"",INDEX(tb_MainDatabase[Size],MATCH(G68,tb_MainDatabase[Barcode],0)),"")</f>
        <v>10 ml.</v>
      </c>
      <c r="J68" s="64">
        <v>20.0</v>
      </c>
      <c r="K68" s="81"/>
      <c r="L68" s="81" t="str">
        <f t="array" ref="L68">IFERROR(IF(C68=C67,IF(C68="","","-"),INDEX(tb_Address[Store Tel.],MATCH(F68,tb_Address[Branch],0))),"")</f>
        <v>-</v>
      </c>
      <c r="M68" s="81" t="str">
        <f t="array" ref="M68">IFERROR(IF(C68=C67,IF(C68="","","-"),INDEX(tb_Address[ชื่อผู้รับสินค้า],MATCH(F68,tb_Address[Branch],0))),"")</f>
        <v>-</v>
      </c>
      <c r="N68" s="81" t="str">
        <f t="array" ref="N68">IFERROR(IF(C68=C67,IF(C68="","","-"),INDEX(tb_Address[ที่อยู่ Store],MATCH(F68,tb_Address[Branch],0))),"")</f>
        <v>-</v>
      </c>
      <c r="O68" s="81"/>
    </row>
    <row r="69" ht="22.5" customHeight="1">
      <c r="A69" s="61">
        <f>IF(C69="","",ROW()-ROW(tb_PO[[#HEADERS],[Order]]))</f>
        <v>66</v>
      </c>
      <c r="B69" s="63">
        <v>45981.0</v>
      </c>
      <c r="C69" s="64" t="s">
        <v>356</v>
      </c>
      <c r="D69" s="64" t="s">
        <v>357</v>
      </c>
      <c r="E69" s="66" t="s">
        <v>52</v>
      </c>
      <c r="F69" s="61" t="str">
        <f t="array" ref="F69">IF(E69&lt;&gt;"",INDEX(tb_Address[Branch],MATCH(E69,tb_Address[Branch Code],0)),"")</f>
        <v>สาขาที่ 00001</v>
      </c>
      <c r="G69" s="64">
        <v>8.857128012039E12</v>
      </c>
      <c r="H69" s="81" t="str">
        <f t="array" ref="H69">IF(G69&lt;&gt;"",INDEX(tb_MainDatabase[Scent],MATCH(G69,tb_MainDatabase[Barcode],0)),"")</f>
        <v>Senorita</v>
      </c>
      <c r="I69" s="81" t="str">
        <f t="array" ref="I69">IF(G69&lt;&gt;"",INDEX(tb_MainDatabase[Size],MATCH(G69,tb_MainDatabase[Barcode],0)),"")</f>
        <v>10 ml.</v>
      </c>
      <c r="J69" s="64">
        <v>30.0</v>
      </c>
      <c r="K69" s="81"/>
      <c r="L69" s="81" t="str">
        <f t="array" ref="L69">IFERROR(IF(C69=C68,IF(C69="","","-"),INDEX(tb_Address[Store Tel.],MATCH(F69,tb_Address[Branch],0))),"")</f>
        <v>-</v>
      </c>
      <c r="M69" s="81" t="str">
        <f t="array" ref="M69">IFERROR(IF(C69=C68,IF(C69="","","-"),INDEX(tb_Address[ชื่อผู้รับสินค้า],MATCH(F69,tb_Address[Branch],0))),"")</f>
        <v>-</v>
      </c>
      <c r="N69" s="81" t="str">
        <f t="array" ref="N69">IFERROR(IF(C69=C68,IF(C69="","","-"),INDEX(tb_Address[ที่อยู่ Store],MATCH(F69,tb_Address[Branch],0))),"")</f>
        <v>-</v>
      </c>
      <c r="O69" s="81"/>
    </row>
    <row r="70" ht="22.5" customHeight="1">
      <c r="A70" s="61">
        <f>IF(C70="","",ROW()-ROW(tb_PO[[#HEADERS],[Order]]))</f>
        <v>67</v>
      </c>
      <c r="B70" s="63">
        <v>45981.0</v>
      </c>
      <c r="C70" s="64" t="s">
        <v>356</v>
      </c>
      <c r="D70" s="64" t="s">
        <v>357</v>
      </c>
      <c r="E70" s="66" t="s">
        <v>52</v>
      </c>
      <c r="F70" s="61" t="str">
        <f t="array" ref="F70">IF(E70&lt;&gt;"",INDEX(tb_Address[Branch],MATCH(E70,tb_Address[Branch Code],0)),"")</f>
        <v>สาขาที่ 00001</v>
      </c>
      <c r="G70" s="64">
        <v>8.857128012093E12</v>
      </c>
      <c r="H70" s="81" t="str">
        <f t="array" ref="H70">IF(G70&lt;&gt;"",INDEX(tb_MainDatabase[Scent],MATCH(G70,tb_MainDatabase[Barcode],0)),"")</f>
        <v>Shadow De Bacci Light</v>
      </c>
      <c r="I70" s="81" t="str">
        <f t="array" ref="I70">IF(G70&lt;&gt;"",INDEX(tb_MainDatabase[Size],MATCH(G70,tb_MainDatabase[Barcode],0)),"")</f>
        <v>10 ml.</v>
      </c>
      <c r="J70" s="64">
        <v>10.0</v>
      </c>
      <c r="K70" s="81"/>
      <c r="L70" s="81" t="str">
        <f t="array" ref="L70">IFERROR(IF(C70=C69,IF(C70="","","-"),INDEX(tb_Address[Store Tel.],MATCH(F70,tb_Address[Branch],0))),"")</f>
        <v>-</v>
      </c>
      <c r="M70" s="81" t="str">
        <f t="array" ref="M70">IFERROR(IF(C70=C69,IF(C70="","","-"),INDEX(tb_Address[ชื่อผู้รับสินค้า],MATCH(F70,tb_Address[Branch],0))),"")</f>
        <v>-</v>
      </c>
      <c r="N70" s="81" t="str">
        <f t="array" ref="N70">IFERROR(IF(C70=C69,IF(C70="","","-"),INDEX(tb_Address[ที่อยู่ Store],MATCH(F70,tb_Address[Branch],0))),"")</f>
        <v>-</v>
      </c>
      <c r="O70" s="81"/>
    </row>
    <row r="71" ht="22.5" customHeight="1">
      <c r="A71" s="61">
        <f>IF(C71="","",ROW()-ROW(tb_PO[[#HEADERS],[Order]]))</f>
        <v>68</v>
      </c>
      <c r="B71" s="63">
        <v>45981.0</v>
      </c>
      <c r="C71" s="64" t="s">
        <v>356</v>
      </c>
      <c r="D71" s="64" t="s">
        <v>357</v>
      </c>
      <c r="E71" s="66" t="s">
        <v>52</v>
      </c>
      <c r="F71" s="61" t="str">
        <f t="array" ref="F71">IF(E71&lt;&gt;"",INDEX(tb_Address[Branch],MATCH(E71,tb_Address[Branch Code],0)),"")</f>
        <v>สาขาที่ 00001</v>
      </c>
      <c r="G71" s="64">
        <v>8.857128012055E12</v>
      </c>
      <c r="H71" s="81" t="str">
        <f t="array" ref="H71">IF(G71&lt;&gt;"",INDEX(tb_MainDatabase[Scent],MATCH(G71,tb_MainDatabase[Barcode],0)),"")</f>
        <v>Sicilia</v>
      </c>
      <c r="I71" s="81" t="str">
        <f t="array" ref="I71">IF(G71&lt;&gt;"",INDEX(tb_MainDatabase[Size],MATCH(G71,tb_MainDatabase[Barcode],0)),"")</f>
        <v>10 ml.</v>
      </c>
      <c r="J71" s="64">
        <v>20.0</v>
      </c>
      <c r="K71" s="81"/>
      <c r="L71" s="81" t="str">
        <f t="array" ref="L71">IFERROR(IF(C71=C70,IF(C71="","","-"),INDEX(tb_Address[Store Tel.],MATCH(F71,tb_Address[Branch],0))),"")</f>
        <v>-</v>
      </c>
      <c r="M71" s="81" t="str">
        <f t="array" ref="M71">IFERROR(IF(C71=C70,IF(C71="","","-"),INDEX(tb_Address[ชื่อผู้รับสินค้า],MATCH(F71,tb_Address[Branch],0))),"")</f>
        <v>-</v>
      </c>
      <c r="N71" s="81" t="str">
        <f t="array" ref="N71">IFERROR(IF(C71=C70,IF(C71="","","-"),INDEX(tb_Address[ที่อยู่ Store],MATCH(F71,tb_Address[Branch],0))),"")</f>
        <v>-</v>
      </c>
      <c r="O71" s="81"/>
    </row>
    <row r="72" ht="22.5" customHeight="1">
      <c r="A72" s="61">
        <f>IF(C72="","",ROW()-ROW(tb_PO[[#HEADERS],[Order]]))</f>
        <v>69</v>
      </c>
      <c r="B72" s="63">
        <v>45981.0</v>
      </c>
      <c r="C72" s="64" t="s">
        <v>356</v>
      </c>
      <c r="D72" s="64" t="s">
        <v>357</v>
      </c>
      <c r="E72" s="66" t="s">
        <v>52</v>
      </c>
      <c r="F72" s="61" t="str">
        <f t="array" ref="F72">IF(E72&lt;&gt;"",INDEX(tb_Address[Branch],MATCH(E72,tb_Address[Branch Code],0)),"")</f>
        <v>สาขาที่ 00001</v>
      </c>
      <c r="G72" s="64">
        <v>8.85712801207E12</v>
      </c>
      <c r="H72" s="81" t="str">
        <f t="array" ref="H72">IF(G72&lt;&gt;"",INDEX(tb_MainDatabase[Scent],MATCH(G72,tb_MainDatabase[Barcode],0)),"")</f>
        <v>Teenage Dream</v>
      </c>
      <c r="I72" s="81" t="str">
        <f t="array" ref="I72">IF(G72&lt;&gt;"",INDEX(tb_MainDatabase[Size],MATCH(G72,tb_MainDatabase[Barcode],0)),"")</f>
        <v>10 ml.</v>
      </c>
      <c r="J72" s="64">
        <v>8.0</v>
      </c>
      <c r="K72" s="81"/>
      <c r="L72" s="81" t="str">
        <f t="array" ref="L72">IFERROR(IF(C72=C71,IF(C72="","","-"),INDEX(tb_Address[Store Tel.],MATCH(F72,tb_Address[Branch],0))),"")</f>
        <v>-</v>
      </c>
      <c r="M72" s="81" t="str">
        <f t="array" ref="M72">IFERROR(IF(C72=C71,IF(C72="","","-"),INDEX(tb_Address[ชื่อผู้รับสินค้า],MATCH(F72,tb_Address[Branch],0))),"")</f>
        <v>-</v>
      </c>
      <c r="N72" s="81" t="str">
        <f t="array" ref="N72">IFERROR(IF(C72=C71,IF(C72="","","-"),INDEX(tb_Address[ที่อยู่ Store],MATCH(F72,tb_Address[Branch],0))),"")</f>
        <v>-</v>
      </c>
      <c r="O72" s="81"/>
    </row>
    <row r="73" ht="22.5" customHeight="1">
      <c r="A73" s="61">
        <f>IF(C73="","",ROW()-ROW(tb_PO[[#HEADERS],[Order]]))</f>
        <v>70</v>
      </c>
      <c r="B73" s="63">
        <v>45981.0</v>
      </c>
      <c r="C73" s="64" t="s">
        <v>356</v>
      </c>
      <c r="D73" s="64" t="s">
        <v>357</v>
      </c>
      <c r="E73" s="66" t="s">
        <v>52</v>
      </c>
      <c r="F73" s="61" t="str">
        <f t="array" ref="F73">IF(E73&lt;&gt;"",INDEX(tb_Address[Branch],MATCH(E73,tb_Address[Branch Code],0)),"")</f>
        <v>สาขาที่ 00001</v>
      </c>
      <c r="G73" s="64">
        <v>8.857128012047E12</v>
      </c>
      <c r="H73" s="81" t="str">
        <f t="array" ref="H73">IF(G73&lt;&gt;"",INDEX(tb_MainDatabase[Scent],MATCH(G73,tb_MainDatabase[Barcode],0)),"")</f>
        <v>Velvet Oud</v>
      </c>
      <c r="I73" s="81" t="str">
        <f t="array" ref="I73">IF(G73&lt;&gt;"",INDEX(tb_MainDatabase[Size],MATCH(G73,tb_MainDatabase[Barcode],0)),"")</f>
        <v>10 ml.</v>
      </c>
      <c r="J73" s="64">
        <v>20.0</v>
      </c>
      <c r="K73" s="81"/>
      <c r="L73" s="81" t="str">
        <f t="array" ref="L73">IFERROR(IF(C73=C72,IF(C73="","","-"),INDEX(tb_Address[Store Tel.],MATCH(F73,tb_Address[Branch],0))),"")</f>
        <v>-</v>
      </c>
      <c r="M73" s="81" t="str">
        <f t="array" ref="M73">IFERROR(IF(C73=C72,IF(C73="","","-"),INDEX(tb_Address[ชื่อผู้รับสินค้า],MATCH(F73,tb_Address[Branch],0))),"")</f>
        <v>-</v>
      </c>
      <c r="N73" s="81" t="str">
        <f t="array" ref="N73">IFERROR(IF(C73=C72,IF(C73="","","-"),INDEX(tb_Address[ที่อยู่ Store],MATCH(F73,tb_Address[Branch],0))),"")</f>
        <v>-</v>
      </c>
      <c r="O73" s="81"/>
    </row>
    <row r="74" ht="22.5" customHeight="1">
      <c r="A74" s="61">
        <f>IF(C74="","",ROW()-ROW(tb_PO[[#HEADERS],[Order]]))</f>
        <v>71</v>
      </c>
      <c r="B74" s="63">
        <v>45981.0</v>
      </c>
      <c r="C74" s="64" t="s">
        <v>356</v>
      </c>
      <c r="D74" s="64" t="s">
        <v>357</v>
      </c>
      <c r="E74" s="66" t="s">
        <v>52</v>
      </c>
      <c r="F74" s="61" t="str">
        <f t="array" ref="F74">IF(E74&lt;&gt;"",INDEX(tb_Address[Branch],MATCH(E74,tb_Address[Branch Code],0)),"")</f>
        <v>สาขาที่ 00001</v>
      </c>
      <c r="G74" s="64">
        <v>8.857128012053E12</v>
      </c>
      <c r="H74" s="81" t="str">
        <f t="array" ref="H74">IF(G74&lt;&gt;"",INDEX(tb_MainDatabase[Scent],MATCH(G74,tb_MainDatabase[Barcode],0)),"")</f>
        <v>Virgin X</v>
      </c>
      <c r="I74" s="81" t="str">
        <f t="array" ref="I74">IF(G74&lt;&gt;"",INDEX(tb_MainDatabase[Size],MATCH(G74,tb_MainDatabase[Barcode],0)),"")</f>
        <v>10 ml.</v>
      </c>
      <c r="J74" s="64">
        <v>20.0</v>
      </c>
      <c r="K74" s="81"/>
      <c r="L74" s="81" t="str">
        <f t="array" ref="L74">IFERROR(IF(C74=C73,IF(C74="","","-"),INDEX(tb_Address[Store Tel.],MATCH(F74,tb_Address[Branch],0))),"")</f>
        <v>-</v>
      </c>
      <c r="M74" s="81" t="str">
        <f t="array" ref="M74">IFERROR(IF(C74=C73,IF(C74="","","-"),INDEX(tb_Address[ชื่อผู้รับสินค้า],MATCH(F74,tb_Address[Branch],0))),"")</f>
        <v>-</v>
      </c>
      <c r="N74" s="81" t="str">
        <f t="array" ref="N74">IFERROR(IF(C74=C73,IF(C74="","","-"),INDEX(tb_Address[ที่อยู่ Store],MATCH(F74,tb_Address[Branch],0))),"")</f>
        <v>-</v>
      </c>
      <c r="O74" s="81"/>
    </row>
    <row r="75" ht="22.5" customHeight="1">
      <c r="A75" s="61">
        <f>IF(C75="","",ROW()-ROW(tb_PO[[#HEADERS],[Order]]))</f>
        <v>72</v>
      </c>
      <c r="B75" s="63">
        <v>45981.0</v>
      </c>
      <c r="C75" s="64" t="s">
        <v>356</v>
      </c>
      <c r="D75" s="64" t="s">
        <v>357</v>
      </c>
      <c r="E75" s="66" t="s">
        <v>52</v>
      </c>
      <c r="F75" s="61" t="str">
        <f t="array" ref="F75">IF(E75&lt;&gt;"",INDEX(tb_Address[Branch],MATCH(E75,tb_Address[Branch Code],0)),"")</f>
        <v>สาขาที่ 00001</v>
      </c>
      <c r="G75" s="64">
        <v>8.857128012032E12</v>
      </c>
      <c r="H75" s="81" t="str">
        <f t="array" ref="H75">IF(G75&lt;&gt;"",INDEX(tb_MainDatabase[Scent],MATCH(G75,tb_MainDatabase[Barcode],0)),"")</f>
        <v>Beyond</v>
      </c>
      <c r="I75" s="81" t="str">
        <f t="array" ref="I75">IF(G75&lt;&gt;"",INDEX(tb_MainDatabase[Size],MATCH(G75,tb_MainDatabase[Barcode],0)),"")</f>
        <v>10 ml.</v>
      </c>
      <c r="J75" s="64">
        <v>15.0</v>
      </c>
      <c r="K75" s="81"/>
      <c r="L75" s="81" t="str">
        <f t="array" ref="L75">IFERROR(IF(C75=C74,IF(C75="","","-"),INDEX(tb_Address[Store Tel.],MATCH(F75,tb_Address[Branch],0))),"")</f>
        <v>-</v>
      </c>
      <c r="M75" s="81" t="str">
        <f t="array" ref="M75">IFERROR(IF(C75=C74,IF(C75="","","-"),INDEX(tb_Address[ชื่อผู้รับสินค้า],MATCH(F75,tb_Address[Branch],0))),"")</f>
        <v>-</v>
      </c>
      <c r="N75" s="81" t="str">
        <f t="array" ref="N75">IFERROR(IF(C75=C74,IF(C75="","","-"),INDEX(tb_Address[ที่อยู่ Store],MATCH(F75,tb_Address[Branch],0))),"")</f>
        <v>-</v>
      </c>
      <c r="O75" s="81"/>
    </row>
    <row r="76" ht="22.5" customHeight="1">
      <c r="A76" s="61">
        <f>IF(C76="","",ROW()-ROW(tb_PO[[#HEADERS],[Order]]))</f>
        <v>73</v>
      </c>
      <c r="B76" s="63">
        <v>45981.0</v>
      </c>
      <c r="C76" s="64" t="s">
        <v>356</v>
      </c>
      <c r="D76" s="64" t="s">
        <v>357</v>
      </c>
      <c r="E76" s="66" t="s">
        <v>52</v>
      </c>
      <c r="F76" s="61" t="str">
        <f t="array" ref="F76">IF(E76&lt;&gt;"",INDEX(tb_Address[Branch],MATCH(E76,tb_Address[Branch Code],0)),"")</f>
        <v>สาขาที่ 00001</v>
      </c>
      <c r="G76" s="64">
        <v>8.857128012128E12</v>
      </c>
      <c r="H76" s="81" t="str">
        <f t="array" ref="H76">IF(G76&lt;&gt;"",INDEX(tb_MainDatabase[Scent],MATCH(G76,tb_MainDatabase[Barcode],0)),"")</f>
        <v>Dynasty</v>
      </c>
      <c r="I76" s="81" t="str">
        <f t="array" ref="I76">IF(G76&lt;&gt;"",INDEX(tb_MainDatabase[Size],MATCH(G76,tb_MainDatabase[Barcode],0)),"")</f>
        <v>10 ml.</v>
      </c>
      <c r="J76" s="64">
        <v>10.0</v>
      </c>
      <c r="K76" s="81"/>
      <c r="L76" s="81" t="str">
        <f t="array" ref="L76">IFERROR(IF(C76=C75,IF(C76="","","-"),INDEX(tb_Address[Store Tel.],MATCH(F76,tb_Address[Branch],0))),"")</f>
        <v>-</v>
      </c>
      <c r="M76" s="81" t="str">
        <f t="array" ref="M76">IFERROR(IF(C76=C75,IF(C76="","","-"),INDEX(tb_Address[ชื่อผู้รับสินค้า],MATCH(F76,tb_Address[Branch],0))),"")</f>
        <v>-</v>
      </c>
      <c r="N76" s="81" t="str">
        <f t="array" ref="N76">IFERROR(IF(C76=C75,IF(C76="","","-"),INDEX(tb_Address[ที่อยู่ Store],MATCH(F76,tb_Address[Branch],0))),"")</f>
        <v>-</v>
      </c>
      <c r="O76" s="81"/>
    </row>
    <row r="77" ht="22.5" customHeight="1">
      <c r="A77" s="61">
        <f>IF(C77="","",ROW()-ROW(tb_PO[[#HEADERS],[Order]]))</f>
        <v>74</v>
      </c>
      <c r="B77" s="63">
        <v>45981.0</v>
      </c>
      <c r="C77" s="64" t="s">
        <v>356</v>
      </c>
      <c r="D77" s="64" t="s">
        <v>357</v>
      </c>
      <c r="E77" s="66" t="s">
        <v>52</v>
      </c>
      <c r="F77" s="61" t="str">
        <f t="array" ref="F77">IF(E77&lt;&gt;"",INDEX(tb_Address[Branch],MATCH(E77,tb_Address[Branch Code],0)),"")</f>
        <v>สาขาที่ 00001</v>
      </c>
      <c r="G77" s="64">
        <v>8.857128011744E12</v>
      </c>
      <c r="H77" s="81" t="str">
        <f t="array" ref="H77">IF(G77&lt;&gt;"",INDEX(tb_MainDatabase[Scent],MATCH(G77,tb_MainDatabase[Barcode],0)),"")</f>
        <v>Hercules</v>
      </c>
      <c r="I77" s="81" t="str">
        <f t="array" ref="I77">IF(G77&lt;&gt;"",INDEX(tb_MainDatabase[Size],MATCH(G77,tb_MainDatabase[Barcode],0)),"")</f>
        <v>10 ml.</v>
      </c>
      <c r="J77" s="64">
        <v>10.0</v>
      </c>
      <c r="K77" s="81"/>
      <c r="L77" s="81" t="str">
        <f t="array" ref="L77">IFERROR(IF(C77=C76,IF(C77="","","-"),INDEX(tb_Address[Store Tel.],MATCH(F77,tb_Address[Branch],0))),"")</f>
        <v>-</v>
      </c>
      <c r="M77" s="81" t="str">
        <f t="array" ref="M77">IFERROR(IF(C77=C76,IF(C77="","","-"),INDEX(tb_Address[ชื่อผู้รับสินค้า],MATCH(F77,tb_Address[Branch],0))),"")</f>
        <v>-</v>
      </c>
      <c r="N77" s="81" t="str">
        <f t="array" ref="N77">IFERROR(IF(C77=C76,IF(C77="","","-"),INDEX(tb_Address[ที่อยู่ Store],MATCH(F77,tb_Address[Branch],0))),"")</f>
        <v>-</v>
      </c>
      <c r="O77" s="81"/>
    </row>
    <row r="78" ht="22.5" customHeight="1">
      <c r="A78" s="61">
        <f>IF(C78="","",ROW()-ROW(tb_PO[[#HEADERS],[Order]]))</f>
        <v>75</v>
      </c>
      <c r="B78" s="63">
        <v>45981.0</v>
      </c>
      <c r="C78" s="64" t="s">
        <v>356</v>
      </c>
      <c r="D78" s="64" t="s">
        <v>357</v>
      </c>
      <c r="E78" s="66" t="s">
        <v>52</v>
      </c>
      <c r="F78" s="61" t="str">
        <f t="array" ref="F78">IF(E78&lt;&gt;"",INDEX(tb_Address[Branch],MATCH(E78,tb_Address[Branch Code],0)),"")</f>
        <v>สาขาที่ 00001</v>
      </c>
      <c r="G78" s="64">
        <v>8.857128012034E12</v>
      </c>
      <c r="H78" s="81" t="str">
        <f t="array" ref="H78">IF(G78&lt;&gt;"",INDEX(tb_MainDatabase[Scent],MATCH(G78,tb_MainDatabase[Barcode],0)),"")</f>
        <v>La Belle</v>
      </c>
      <c r="I78" s="81" t="str">
        <f t="array" ref="I78">IF(G78&lt;&gt;"",INDEX(tb_MainDatabase[Size],MATCH(G78,tb_MainDatabase[Barcode],0)),"")</f>
        <v>10 ml.</v>
      </c>
      <c r="J78" s="64">
        <v>20.0</v>
      </c>
      <c r="K78" s="81"/>
      <c r="L78" s="81" t="str">
        <f t="array" ref="L78">IFERROR(IF(C78=C77,IF(C78="","","-"),INDEX(tb_Address[Store Tel.],MATCH(F78,tb_Address[Branch],0))),"")</f>
        <v>-</v>
      </c>
      <c r="M78" s="81" t="str">
        <f t="array" ref="M78">IFERROR(IF(C78=C77,IF(C78="","","-"),INDEX(tb_Address[ชื่อผู้รับสินค้า],MATCH(F78,tb_Address[Branch],0))),"")</f>
        <v>-</v>
      </c>
      <c r="N78" s="81" t="str">
        <f t="array" ref="N78">IFERROR(IF(C78=C77,IF(C78="","","-"),INDEX(tb_Address[ที่อยู่ Store],MATCH(F78,tb_Address[Branch],0))),"")</f>
        <v>-</v>
      </c>
      <c r="O78" s="81"/>
    </row>
    <row r="79" ht="22.5" customHeight="1">
      <c r="A79" s="61">
        <f>IF(C79="","",ROW()-ROW(tb_PO[[#HEADERS],[Order]]))</f>
        <v>76</v>
      </c>
      <c r="B79" s="63">
        <v>45981.0</v>
      </c>
      <c r="C79" s="64" t="s">
        <v>356</v>
      </c>
      <c r="D79" s="64" t="s">
        <v>357</v>
      </c>
      <c r="E79" s="66" t="s">
        <v>52</v>
      </c>
      <c r="F79" s="61" t="str">
        <f t="array" ref="F79">IF(E79&lt;&gt;"",INDEX(tb_Address[Branch],MATCH(E79,tb_Address[Branch Code],0)),"")</f>
        <v>สาขาที่ 00001</v>
      </c>
      <c r="G79" s="64">
        <v>8.857128012042E12</v>
      </c>
      <c r="H79" s="81" t="str">
        <f t="array" ref="H79">IF(G79&lt;&gt;"",INDEX(tb_MainDatabase[Scent],MATCH(G79,tb_MainDatabase[Barcode],0)),"")</f>
        <v>Persist</v>
      </c>
      <c r="I79" s="81" t="str">
        <f t="array" ref="I79">IF(G79&lt;&gt;"",INDEX(tb_MainDatabase[Size],MATCH(G79,tb_MainDatabase[Barcode],0)),"")</f>
        <v>10 ml.</v>
      </c>
      <c r="J79" s="64">
        <v>15.0</v>
      </c>
      <c r="K79" s="81"/>
      <c r="L79" s="81" t="str">
        <f t="array" ref="L79">IFERROR(IF(C79=C78,IF(C79="","","-"),INDEX(tb_Address[Store Tel.],MATCH(F79,tb_Address[Branch],0))),"")</f>
        <v>-</v>
      </c>
      <c r="M79" s="81" t="str">
        <f t="array" ref="M79">IFERROR(IF(C79=C78,IF(C79="","","-"),INDEX(tb_Address[ชื่อผู้รับสินค้า],MATCH(F79,tb_Address[Branch],0))),"")</f>
        <v>-</v>
      </c>
      <c r="N79" s="81" t="str">
        <f t="array" ref="N79">IFERROR(IF(C79=C78,IF(C79="","","-"),INDEX(tb_Address[ที่อยู่ Store],MATCH(F79,tb_Address[Branch],0))),"")</f>
        <v>-</v>
      </c>
      <c r="O79" s="81"/>
    </row>
    <row r="80" ht="22.5" customHeight="1">
      <c r="A80" s="61">
        <f>IF(C80="","",ROW()-ROW(tb_PO[[#HEADERS],[Order]]))</f>
        <v>77</v>
      </c>
      <c r="B80" s="63">
        <v>45981.0</v>
      </c>
      <c r="C80" s="64" t="s">
        <v>356</v>
      </c>
      <c r="D80" s="64" t="s">
        <v>357</v>
      </c>
      <c r="E80" s="66" t="s">
        <v>52</v>
      </c>
      <c r="F80" s="61" t="str">
        <f t="array" ref="F80">IF(E80&lt;&gt;"",INDEX(tb_Address[Branch],MATCH(E80,tb_Address[Branch Code],0)),"")</f>
        <v>สาขาที่ 00001</v>
      </c>
      <c r="G80" s="64">
        <v>8.857128011263E12</v>
      </c>
      <c r="H80" s="81" t="str">
        <f t="array" ref="H80">IF(G80&lt;&gt;"",INDEX(tb_MainDatabase[Scent],MATCH(G80,tb_MainDatabase[Barcode],0)),"")</f>
        <v>Victory</v>
      </c>
      <c r="I80" s="81" t="str">
        <f t="array" ref="I80">IF(G80&lt;&gt;"",INDEX(tb_MainDatabase[Size],MATCH(G80,tb_MainDatabase[Barcode],0)),"")</f>
        <v>10 ml.</v>
      </c>
      <c r="J80" s="64">
        <v>10.0</v>
      </c>
      <c r="K80" s="81"/>
      <c r="L80" s="81" t="str">
        <f t="array" ref="L80">IFERROR(IF(C80=C79,IF(C80="","","-"),INDEX(tb_Address[Store Tel.],MATCH(F80,tb_Address[Branch],0))),"")</f>
        <v>-</v>
      </c>
      <c r="M80" s="81" t="str">
        <f t="array" ref="M80">IFERROR(IF(C80=C79,IF(C80="","","-"),INDEX(tb_Address[ชื่อผู้รับสินค้า],MATCH(F80,tb_Address[Branch],0))),"")</f>
        <v>-</v>
      </c>
      <c r="N80" s="81" t="str">
        <f t="array" ref="N80">IFERROR(IF(C80=C79,IF(C80="","","-"),INDEX(tb_Address[ที่อยู่ Store],MATCH(F80,tb_Address[Branch],0))),"")</f>
        <v>-</v>
      </c>
      <c r="O80" s="81"/>
    </row>
    <row r="81" ht="22.5" customHeight="1">
      <c r="A81" s="61">
        <f>IF(C81="","",ROW()-ROW(tb_PO[[#HEADERS],[Order]]))</f>
        <v>78</v>
      </c>
      <c r="B81" s="63">
        <v>45981.0</v>
      </c>
      <c r="C81" s="64" t="s">
        <v>356</v>
      </c>
      <c r="D81" s="64" t="s">
        <v>357</v>
      </c>
      <c r="E81" s="66" t="s">
        <v>52</v>
      </c>
      <c r="F81" s="61" t="str">
        <f t="array" ref="F81">IF(E81&lt;&gt;"",INDEX(tb_Address[Branch],MATCH(E81,tb_Address[Branch Code],0)),"")</f>
        <v>สาขาที่ 00001</v>
      </c>
      <c r="G81" s="64">
        <v>8.85712801206E12</v>
      </c>
      <c r="H81" s="81" t="str">
        <f t="array" ref="H81">IF(G81&lt;&gt;"",INDEX(tb_MainDatabase[Scent],MATCH(G81,tb_MainDatabase[Barcode],0)),"")</f>
        <v>Vivid</v>
      </c>
      <c r="I81" s="81" t="str">
        <f t="array" ref="I81">IF(G81&lt;&gt;"",INDEX(tb_MainDatabase[Size],MATCH(G81,tb_MainDatabase[Barcode],0)),"")</f>
        <v>10 ml.</v>
      </c>
      <c r="J81" s="64">
        <v>10.0</v>
      </c>
      <c r="K81" s="81"/>
      <c r="L81" s="81" t="str">
        <f t="array" ref="L81">IFERROR(IF(C81=C80,IF(C81="","","-"),INDEX(tb_Address[Store Tel.],MATCH(F81,tb_Address[Branch],0))),"")</f>
        <v>-</v>
      </c>
      <c r="M81" s="81" t="str">
        <f t="array" ref="M81">IFERROR(IF(C81=C80,IF(C81="","","-"),INDEX(tb_Address[ชื่อผู้รับสินค้า],MATCH(F81,tb_Address[Branch],0))),"")</f>
        <v>-</v>
      </c>
      <c r="N81" s="81" t="str">
        <f t="array" ref="N81">IFERROR(IF(C81=C80,IF(C81="","","-"),INDEX(tb_Address[ที่อยู่ Store],MATCH(F81,tb_Address[Branch],0))),"")</f>
        <v>-</v>
      </c>
      <c r="O81" s="81"/>
    </row>
    <row r="82" ht="22.5" customHeight="1">
      <c r="A82" s="61">
        <f>IF(C82="","",ROW()-ROW(tb_PO[[#HEADERS],[Order]]))</f>
        <v>79</v>
      </c>
      <c r="B82" s="63">
        <v>45981.0</v>
      </c>
      <c r="C82" s="64" t="s">
        <v>356</v>
      </c>
      <c r="D82" s="64" t="s">
        <v>357</v>
      </c>
      <c r="E82" s="66" t="s">
        <v>52</v>
      </c>
      <c r="F82" s="61" t="str">
        <f t="array" ref="F82">IF(E82&lt;&gt;"",INDEX(tb_Address[Branch],MATCH(E82,tb_Address[Branch Code],0)),"")</f>
        <v>สาขาที่ 00001</v>
      </c>
      <c r="G82" s="64">
        <v>8.857128012041E12</v>
      </c>
      <c r="H82" s="81" t="str">
        <f t="array" ref="H82">IF(G82&lt;&gt;"",INDEX(tb_MainDatabase[Scent],MATCH(G82,tb_MainDatabase[Barcode],0)),"")</f>
        <v>Zeus</v>
      </c>
      <c r="I82" s="81" t="str">
        <f t="array" ref="I82">IF(G82&lt;&gt;"",INDEX(tb_MainDatabase[Size],MATCH(G82,tb_MainDatabase[Barcode],0)),"")</f>
        <v>10 ml.</v>
      </c>
      <c r="J82" s="64">
        <v>20.0</v>
      </c>
      <c r="K82" s="81"/>
      <c r="L82" s="81" t="str">
        <f t="array" ref="L82">IFERROR(IF(C82=C81,IF(C82="","","-"),INDEX(tb_Address[Store Tel.],MATCH(F82,tb_Address[Branch],0))),"")</f>
        <v>-</v>
      </c>
      <c r="M82" s="81" t="str">
        <f t="array" ref="M82">IFERROR(IF(C82=C81,IF(C82="","","-"),INDEX(tb_Address[ชื่อผู้รับสินค้า],MATCH(F82,tb_Address[Branch],0))),"")</f>
        <v>-</v>
      </c>
      <c r="N82" s="81" t="str">
        <f t="array" ref="N82">IFERROR(IF(C82=C81,IF(C82="","","-"),INDEX(tb_Address[ที่อยู่ Store],MATCH(F82,tb_Address[Branch],0))),"")</f>
        <v>-</v>
      </c>
      <c r="O82" s="81"/>
    </row>
    <row r="83" ht="22.5" customHeight="1">
      <c r="A83" s="61">
        <f>IF(C83="","",ROW()-ROW(tb_PO[[#HEADERS],[Order]]))</f>
        <v>80</v>
      </c>
      <c r="B83" s="63">
        <v>45981.0</v>
      </c>
      <c r="C83" s="64" t="s">
        <v>356</v>
      </c>
      <c r="D83" s="64" t="s">
        <v>357</v>
      </c>
      <c r="E83" s="66" t="s">
        <v>52</v>
      </c>
      <c r="F83" s="61" t="str">
        <f t="array" ref="F83">IF(E83&lt;&gt;"",INDEX(tb_Address[Branch],MATCH(E83,tb_Address[Branch Code],0)),"")</f>
        <v>สาขาที่ 00001</v>
      </c>
      <c r="G83" s="64">
        <v>8.857128012027E12</v>
      </c>
      <c r="H83" s="81" t="str">
        <f t="array" ref="H83">IF(G83&lt;&gt;"",INDEX(tb_MainDatabase[Scent],MATCH(G83,tb_MainDatabase[Barcode],0)),"")</f>
        <v>Voyage</v>
      </c>
      <c r="I83" s="81" t="str">
        <f t="array" ref="I83">IF(G83&lt;&gt;"",INDEX(tb_MainDatabase[Size],MATCH(G83,tb_MainDatabase[Barcode],0)),"")</f>
        <v>10 ml.</v>
      </c>
      <c r="J83" s="64">
        <v>20.0</v>
      </c>
      <c r="K83" s="81"/>
      <c r="L83" s="81" t="str">
        <f t="array" ref="L83">IFERROR(IF(C83=C82,IF(C83="","","-"),INDEX(tb_Address[Store Tel.],MATCH(F83,tb_Address[Branch],0))),"")</f>
        <v>-</v>
      </c>
      <c r="M83" s="81" t="str">
        <f t="array" ref="M83">IFERROR(IF(C83=C82,IF(C83="","","-"),INDEX(tb_Address[ชื่อผู้รับสินค้า],MATCH(F83,tb_Address[Branch],0))),"")</f>
        <v>-</v>
      </c>
      <c r="N83" s="81" t="str">
        <f t="array" ref="N83">IFERROR(IF(C83=C82,IF(C83="","","-"),INDEX(tb_Address[ที่อยู่ Store],MATCH(F83,tb_Address[Branch],0))),"")</f>
        <v>-</v>
      </c>
      <c r="O83" s="81"/>
    </row>
    <row r="84" ht="22.5" customHeight="1">
      <c r="A84" s="61">
        <f>IF(C84="","",ROW()-ROW(tb_PO[[#HEADERS],[Order]]))</f>
        <v>81</v>
      </c>
      <c r="B84" s="63">
        <v>45981.0</v>
      </c>
      <c r="C84" s="64" t="s">
        <v>356</v>
      </c>
      <c r="D84" s="64" t="s">
        <v>357</v>
      </c>
      <c r="E84" s="66" t="s">
        <v>52</v>
      </c>
      <c r="F84" s="61" t="str">
        <f t="array" ref="F84">IF(E84&lt;&gt;"",INDEX(tb_Address[Branch],MATCH(E84,tb_Address[Branch Code],0)),"")</f>
        <v>สาขาที่ 00001</v>
      </c>
      <c r="G84" s="64">
        <v>8.857128012026E12</v>
      </c>
      <c r="H84" s="81" t="str">
        <f t="array" ref="H84">IF(G84&lt;&gt;"",INDEX(tb_MainDatabase[Scent],MATCH(G84,tb_MainDatabase[Barcode],0)),"")</f>
        <v>Aqua</v>
      </c>
      <c r="I84" s="81" t="str">
        <f t="array" ref="I84">IF(G84&lt;&gt;"",INDEX(tb_MainDatabase[Size],MATCH(G84,tb_MainDatabase[Barcode],0)),"")</f>
        <v>10 ml.</v>
      </c>
      <c r="J84" s="64">
        <v>30.0</v>
      </c>
      <c r="K84" s="81"/>
      <c r="L84" s="81" t="str">
        <f t="array" ref="L84">IFERROR(IF(C84=C83,IF(C84="","","-"),INDEX(tb_Address[Store Tel.],MATCH(F84,tb_Address[Branch],0))),"")</f>
        <v>-</v>
      </c>
      <c r="M84" s="81" t="str">
        <f t="array" ref="M84">IFERROR(IF(C84=C83,IF(C84="","","-"),INDEX(tb_Address[ชื่อผู้รับสินค้า],MATCH(F84,tb_Address[Branch],0))),"")</f>
        <v>-</v>
      </c>
      <c r="N84" s="81" t="str">
        <f t="array" ref="N84">IFERROR(IF(C84=C83,IF(C84="","","-"),INDEX(tb_Address[ที่อยู่ Store],MATCH(F84,tb_Address[Branch],0))),"")</f>
        <v>-</v>
      </c>
      <c r="O84" s="81"/>
    </row>
    <row r="85" ht="22.5" customHeight="1">
      <c r="A85" s="61">
        <f>IF(C85="","",ROW()-ROW(tb_PO[[#HEADERS],[Order]]))</f>
        <v>82</v>
      </c>
      <c r="B85" s="63">
        <v>45981.0</v>
      </c>
      <c r="C85" s="64" t="s">
        <v>356</v>
      </c>
      <c r="D85" s="64" t="s">
        <v>357</v>
      </c>
      <c r="E85" s="66" t="s">
        <v>52</v>
      </c>
      <c r="F85" s="61" t="str">
        <f t="array" ref="F85">IF(E85&lt;&gt;"",INDEX(tb_Address[Branch],MATCH(E85,tb_Address[Branch Code],0)),"")</f>
        <v>สาขาที่ 00001</v>
      </c>
      <c r="G85" s="64">
        <v>8.857128012028E12</v>
      </c>
      <c r="H85" s="81" t="str">
        <f t="array" ref="H85">IF(G85&lt;&gt;"",INDEX(tb_MainDatabase[Scent],MATCH(G85,tb_MainDatabase[Barcode],0)),"")</f>
        <v>Make Way</v>
      </c>
      <c r="I85" s="81" t="str">
        <f t="array" ref="I85">IF(G85&lt;&gt;"",INDEX(tb_MainDatabase[Size],MATCH(G85,tb_MainDatabase[Barcode],0)),"")</f>
        <v>10 ml.</v>
      </c>
      <c r="J85" s="64">
        <v>20.0</v>
      </c>
      <c r="K85" s="81"/>
      <c r="L85" s="81" t="str">
        <f t="array" ref="L85">IFERROR(IF(C85=C84,IF(C85="","","-"),INDEX(tb_Address[Store Tel.],MATCH(F85,tb_Address[Branch],0))),"")</f>
        <v>-</v>
      </c>
      <c r="M85" s="81" t="str">
        <f t="array" ref="M85">IFERROR(IF(C85=C84,IF(C85="","","-"),INDEX(tb_Address[ชื่อผู้รับสินค้า],MATCH(F85,tb_Address[Branch],0))),"")</f>
        <v>-</v>
      </c>
      <c r="N85" s="81" t="str">
        <f t="array" ref="N85">IFERROR(IF(C85=C84,IF(C85="","","-"),INDEX(tb_Address[ที่อยู่ Store],MATCH(F85,tb_Address[Branch],0))),"")</f>
        <v>-</v>
      </c>
      <c r="O85" s="81"/>
    </row>
    <row r="86" ht="22.5" customHeight="1">
      <c r="A86" s="61">
        <f>IF(C86="","",ROW()-ROW(tb_PO[[#HEADERS],[Order]]))</f>
        <v>83</v>
      </c>
      <c r="B86" s="63">
        <v>45981.0</v>
      </c>
      <c r="C86" s="64" t="s">
        <v>480</v>
      </c>
      <c r="D86" s="64" t="s">
        <v>481</v>
      </c>
      <c r="E86" s="66" t="s">
        <v>52</v>
      </c>
      <c r="F86" s="61" t="str">
        <f t="array" ref="F86">IF(E86&lt;&gt;"",INDEX(tb_Address[Branch],MATCH(E86,tb_Address[Branch Code],0)),"")</f>
        <v>สาขาที่ 00001</v>
      </c>
      <c r="G86" s="64">
        <v>8.857128012016E12</v>
      </c>
      <c r="H86" s="81" t="str">
        <f t="array" ref="H86">IF(G86&lt;&gt;"",INDEX(tb_MainDatabase[Scent],MATCH(G86,tb_MainDatabase[Barcode],0)),"")</f>
        <v>La Belle</v>
      </c>
      <c r="I86" s="81" t="str">
        <f t="array" ref="I86">IF(G86&lt;&gt;"",INDEX(tb_MainDatabase[Size],MATCH(G86,tb_MainDatabase[Barcode],0)),"")</f>
        <v>4 ml.</v>
      </c>
      <c r="J86" s="64">
        <v>10.0</v>
      </c>
      <c r="K86" s="81"/>
      <c r="L86" s="81" t="str">
        <f t="array" ref="L86">IFERROR(IF(C86=C85,IF(C86="","","-"),INDEX(tb_Address[Store Tel.],MATCH(F86,tb_Address[Branch],0))),"")</f>
        <v>-</v>
      </c>
      <c r="M86" s="81" t="str">
        <f t="array" ref="M86">IFERROR(IF(C86=C85,IF(C86="","","-"),INDEX(tb_Address[ชื่อผู้รับสินค้า],MATCH(F86,tb_Address[Branch],0))),"")</f>
        <v>-</v>
      </c>
      <c r="N86" s="81" t="str">
        <f t="array" ref="N86">IFERROR(IF(C86=C85,IF(C86="","","-"),INDEX(tb_Address[ที่อยู่ Store],MATCH(F86,tb_Address[Branch],0))),"")</f>
        <v>-</v>
      </c>
      <c r="O86" s="81"/>
    </row>
    <row r="87" ht="22.5" customHeight="1">
      <c r="A87" s="61">
        <f>IF(C87="","",ROW()-ROW(tb_PO[[#HEADERS],[Order]]))</f>
        <v>84</v>
      </c>
      <c r="B87" s="63">
        <v>45981.0</v>
      </c>
      <c r="C87" s="64" t="s">
        <v>480</v>
      </c>
      <c r="D87" s="64" t="s">
        <v>481</v>
      </c>
      <c r="E87" s="66" t="s">
        <v>52</v>
      </c>
      <c r="F87" s="61" t="str">
        <f t="array" ref="F87">IF(E87&lt;&gt;"",INDEX(tb_Address[Branch],MATCH(E87,tb_Address[Branch Code],0)),"")</f>
        <v>สาขาที่ 00001</v>
      </c>
      <c r="G87" s="64">
        <v>8.85712801204E12</v>
      </c>
      <c r="H87" s="81" t="str">
        <f t="array" ref="H87">IF(G87&lt;&gt;"",INDEX(tb_MainDatabase[Scent],MATCH(G87,tb_MainDatabase[Barcode],0)),"")</f>
        <v>Senorita</v>
      </c>
      <c r="I87" s="81" t="str">
        <f t="array" ref="I87">IF(G87&lt;&gt;"",INDEX(tb_MainDatabase[Size],MATCH(G87,tb_MainDatabase[Barcode],0)),"")</f>
        <v>4 ml.</v>
      </c>
      <c r="J87" s="64">
        <v>10.0</v>
      </c>
      <c r="K87" s="81"/>
      <c r="L87" s="81" t="str">
        <f t="array" ref="L87">IFERROR(IF(C87=C86,IF(C87="","","-"),INDEX(tb_Address[Store Tel.],MATCH(F87,tb_Address[Branch],0))),"")</f>
        <v>-</v>
      </c>
      <c r="M87" s="81" t="str">
        <f t="array" ref="M87">IFERROR(IF(C87=C86,IF(C87="","","-"),INDEX(tb_Address[ชื่อผู้รับสินค้า],MATCH(F87,tb_Address[Branch],0))),"")</f>
        <v>-</v>
      </c>
      <c r="N87" s="81" t="str">
        <f t="array" ref="N87">IFERROR(IF(C87=C86,IF(C87="","","-"),INDEX(tb_Address[ที่อยู่ Store],MATCH(F87,tb_Address[Branch],0))),"")</f>
        <v>-</v>
      </c>
      <c r="O87" s="81"/>
    </row>
    <row r="88" ht="22.5" customHeight="1">
      <c r="A88" s="61">
        <f>IF(C88="","",ROW()-ROW(tb_PO[[#HEADERS],[Order]]))</f>
        <v>85</v>
      </c>
      <c r="B88" s="63">
        <v>45981.0</v>
      </c>
      <c r="C88" s="64" t="s">
        <v>480</v>
      </c>
      <c r="D88" s="64" t="s">
        <v>481</v>
      </c>
      <c r="E88" s="66" t="s">
        <v>52</v>
      </c>
      <c r="F88" s="61" t="str">
        <f t="array" ref="F88">IF(E88&lt;&gt;"",INDEX(tb_Address[Branch],MATCH(E88,tb_Address[Branch Code],0)),"")</f>
        <v>สาขาที่ 00001</v>
      </c>
      <c r="G88" s="64">
        <v>8.857128012078E12</v>
      </c>
      <c r="H88" s="81" t="str">
        <f t="array" ref="H88">IF(G88&lt;&gt;"",INDEX(tb_MainDatabase[Scent],MATCH(G88,tb_MainDatabase[Barcode],0)),"")</f>
        <v>Buoyant</v>
      </c>
      <c r="I88" s="81" t="str">
        <f t="array" ref="I88">IF(G88&lt;&gt;"",INDEX(tb_MainDatabase[Size],MATCH(G88,tb_MainDatabase[Barcode],0)),"")</f>
        <v>4 ml.</v>
      </c>
      <c r="J88" s="64">
        <v>10.0</v>
      </c>
      <c r="K88" s="81"/>
      <c r="L88" s="81" t="str">
        <f t="array" ref="L88">IFERROR(IF(C88=C87,IF(C88="","","-"),INDEX(tb_Address[Store Tel.],MATCH(F88,tb_Address[Branch],0))),"")</f>
        <v>-</v>
      </c>
      <c r="M88" s="81" t="str">
        <f t="array" ref="M88">IFERROR(IF(C88=C87,IF(C88="","","-"),INDEX(tb_Address[ชื่อผู้รับสินค้า],MATCH(F88,tb_Address[Branch],0))),"")</f>
        <v>-</v>
      </c>
      <c r="N88" s="81" t="str">
        <f t="array" ref="N88">IFERROR(IF(C88=C87,IF(C88="","","-"),INDEX(tb_Address[ที่อยู่ Store],MATCH(F88,tb_Address[Branch],0))),"")</f>
        <v>-</v>
      </c>
      <c r="O88" s="81"/>
    </row>
    <row r="89" ht="22.5" customHeight="1">
      <c r="A89" s="61">
        <f>IF(C89="","",ROW()-ROW(tb_PO[[#HEADERS],[Order]]))</f>
        <v>86</v>
      </c>
      <c r="B89" s="63">
        <v>45981.0</v>
      </c>
      <c r="C89" s="64" t="s">
        <v>480</v>
      </c>
      <c r="D89" s="64" t="s">
        <v>481</v>
      </c>
      <c r="E89" s="66" t="s">
        <v>52</v>
      </c>
      <c r="F89" s="61" t="str">
        <f t="array" ref="F89">IF(E89&lt;&gt;"",INDEX(tb_Address[Branch],MATCH(E89,tb_Address[Branch Code],0)),"")</f>
        <v>สาขาที่ 00001</v>
      </c>
      <c r="G89" s="64">
        <v>8.857128012036E12</v>
      </c>
      <c r="H89" s="81" t="str">
        <f t="array" ref="H89">IF(G89&lt;&gt;"",INDEX(tb_MainDatabase[Scent],MATCH(G89,tb_MainDatabase[Barcode],0)),"")</f>
        <v>Never Blue</v>
      </c>
      <c r="I89" s="81" t="str">
        <f t="array" ref="I89">IF(G89&lt;&gt;"",INDEX(tb_MainDatabase[Size],MATCH(G89,tb_MainDatabase[Barcode],0)),"")</f>
        <v>4 ml.</v>
      </c>
      <c r="J89" s="64">
        <v>10.0</v>
      </c>
      <c r="K89" s="81"/>
      <c r="L89" s="81" t="str">
        <f t="array" ref="L89">IFERROR(IF(C89=C88,IF(C89="","","-"),INDEX(tb_Address[Store Tel.],MATCH(F89,tb_Address[Branch],0))),"")</f>
        <v>-</v>
      </c>
      <c r="M89" s="81" t="str">
        <f t="array" ref="M89">IFERROR(IF(C89=C88,IF(C89="","","-"),INDEX(tb_Address[ชื่อผู้รับสินค้า],MATCH(F89,tb_Address[Branch],0))),"")</f>
        <v>-</v>
      </c>
      <c r="N89" s="81" t="str">
        <f t="array" ref="N89">IFERROR(IF(C89=C88,IF(C89="","","-"),INDEX(tb_Address[ที่อยู่ Store],MATCH(F89,tb_Address[Branch],0))),"")</f>
        <v>-</v>
      </c>
      <c r="O89" s="81"/>
    </row>
    <row r="90" ht="22.5" customHeight="1">
      <c r="A90" s="61">
        <f>IF(C90="","",ROW()-ROW(tb_PO[[#HEADERS],[Order]]))</f>
        <v>87</v>
      </c>
      <c r="B90" s="63">
        <v>45981.0</v>
      </c>
      <c r="C90" s="64" t="s">
        <v>480</v>
      </c>
      <c r="D90" s="64" t="s">
        <v>481</v>
      </c>
      <c r="E90" s="66" t="s">
        <v>52</v>
      </c>
      <c r="F90" s="61" t="str">
        <f t="array" ref="F90">IF(E90&lt;&gt;"",INDEX(tb_Address[Branch],MATCH(E90,tb_Address[Branch Code],0)),"")</f>
        <v>สาขาที่ 00001</v>
      </c>
      <c r="G90" s="64">
        <v>8.857128012056E12</v>
      </c>
      <c r="H90" s="81" t="str">
        <f t="array" ref="H90">IF(G90&lt;&gt;"",INDEX(tb_MainDatabase[Scent],MATCH(G90,tb_MainDatabase[Barcode],0)),"")</f>
        <v>Sicilia</v>
      </c>
      <c r="I90" s="81" t="str">
        <f t="array" ref="I90">IF(G90&lt;&gt;"",INDEX(tb_MainDatabase[Size],MATCH(G90,tb_MainDatabase[Barcode],0)),"")</f>
        <v>4 ml.</v>
      </c>
      <c r="J90" s="64">
        <v>10.0</v>
      </c>
      <c r="K90" s="81"/>
      <c r="L90" s="81" t="str">
        <f t="array" ref="L90">IFERROR(IF(C90=C89,IF(C90="","","-"),INDEX(tb_Address[Store Tel.],MATCH(F90,tb_Address[Branch],0))),"")</f>
        <v>-</v>
      </c>
      <c r="M90" s="81" t="str">
        <f t="array" ref="M90">IFERROR(IF(C90=C89,IF(C90="","","-"),INDEX(tb_Address[ชื่อผู้รับสินค้า],MATCH(F90,tb_Address[Branch],0))),"")</f>
        <v>-</v>
      </c>
      <c r="N90" s="81" t="str">
        <f t="array" ref="N90">IFERROR(IF(C90=C89,IF(C90="","","-"),INDEX(tb_Address[ที่อยู่ Store],MATCH(F90,tb_Address[Branch],0))),"")</f>
        <v>-</v>
      </c>
      <c r="O90" s="81"/>
    </row>
    <row r="91" ht="22.5" customHeight="1">
      <c r="A91" s="61">
        <f>IF(C91="","",ROW()-ROW(tb_PO[[#HEADERS],[Order]]))</f>
        <v>88</v>
      </c>
      <c r="B91" s="63">
        <v>45985.0</v>
      </c>
      <c r="C91" s="64" t="s">
        <v>502</v>
      </c>
      <c r="D91" s="64" t="s">
        <v>504</v>
      </c>
      <c r="E91" s="66" t="s">
        <v>52</v>
      </c>
      <c r="F91" s="61" t="str">
        <f t="array" ref="F91">IF(E91&lt;&gt;"",INDEX(tb_Address[Branch],MATCH(E91,tb_Address[Branch Code],0)),"")</f>
        <v>สาขาที่ 00001</v>
      </c>
      <c r="G91" s="64">
        <v>8.857128011683E12</v>
      </c>
      <c r="H91" s="81" t="str">
        <f t="array" ref="H91">IF(G91&lt;&gt;"",INDEX(tb_MainDatabase[Scent],MATCH(G91,tb_MainDatabase[Barcode],0)),"")</f>
        <v>Legend of Oud</v>
      </c>
      <c r="I91" s="81" t="str">
        <f t="array" ref="I91">IF(G91&lt;&gt;"",INDEX(tb_MainDatabase[Size],MATCH(G91,tb_MainDatabase[Barcode],0)),"")</f>
        <v>50 ml.</v>
      </c>
      <c r="J91" s="64">
        <v>3.0</v>
      </c>
      <c r="K91" s="81"/>
      <c r="L91" s="81" t="str">
        <f t="array" ref="L91">IFERROR(IF(C91=C90,IF(C91="","","-"),INDEX(tb_Address[Store Tel.],MATCH(F91,tb_Address[Branch],0))),"")</f>
        <v>-</v>
      </c>
      <c r="M91" s="81" t="str">
        <f t="array" ref="M91">IFERROR(IF(C91=C90,IF(C91="","","-"),INDEX(tb_Address[ชื่อผู้รับสินค้า],MATCH(F91,tb_Address[Branch],0))),"")</f>
        <v>-</v>
      </c>
      <c r="N91" s="81" t="str">
        <f t="array" ref="N91">IFERROR(IF(C91=C90,IF(C91="","","-"),INDEX(tb_Address[ที่อยู่ Store],MATCH(F91,tb_Address[Branch],0))),"")</f>
        <v>-</v>
      </c>
      <c r="O91" s="81"/>
    </row>
    <row r="92" ht="22.5" customHeight="1">
      <c r="A92" s="61">
        <f>IF(C92="","",ROW()-ROW(tb_PO[[#HEADERS],[Order]]))</f>
        <v>89</v>
      </c>
      <c r="B92" s="63">
        <v>45985.0</v>
      </c>
      <c r="C92" s="64" t="s">
        <v>502</v>
      </c>
      <c r="D92" s="64" t="s">
        <v>504</v>
      </c>
      <c r="E92" s="66" t="s">
        <v>52</v>
      </c>
      <c r="F92" s="61" t="str">
        <f t="array" ref="F92">IF(E92&lt;&gt;"",INDEX(tb_Address[Branch],MATCH(E92,tb_Address[Branch Code],0)),"")</f>
        <v>สาขาที่ 00001</v>
      </c>
      <c r="G92" s="64">
        <v>8.85712801169E12</v>
      </c>
      <c r="H92" s="81" t="str">
        <f t="array" ref="H92">IF(G92&lt;&gt;"",INDEX(tb_MainDatabase[Scent],MATCH(G92,tb_MainDatabase[Barcode],0)),"")</f>
        <v>Luscious Santal</v>
      </c>
      <c r="I92" s="81" t="str">
        <f t="array" ref="I92">IF(G92&lt;&gt;"",INDEX(tb_MainDatabase[Size],MATCH(G92,tb_MainDatabase[Barcode],0)),"")</f>
        <v>50 ml.</v>
      </c>
      <c r="J92" s="64">
        <v>3.0</v>
      </c>
      <c r="K92" s="81"/>
      <c r="L92" s="81" t="str">
        <f t="array" ref="L92">IFERROR(IF(C92=C91,IF(C92="","","-"),INDEX(tb_Address[Store Tel.],MATCH(F92,tb_Address[Branch],0))),"")</f>
        <v>-</v>
      </c>
      <c r="M92" s="81" t="str">
        <f t="array" ref="M92">IFERROR(IF(C92=C91,IF(C92="","","-"),INDEX(tb_Address[ชื่อผู้รับสินค้า],MATCH(F92,tb_Address[Branch],0))),"")</f>
        <v>-</v>
      </c>
      <c r="N92" s="81" t="str">
        <f t="array" ref="N92">IFERROR(IF(C92=C91,IF(C92="","","-"),INDEX(tb_Address[ที่อยู่ Store],MATCH(F92,tb_Address[Branch],0))),"")</f>
        <v>-</v>
      </c>
      <c r="O92" s="81"/>
    </row>
    <row r="93" ht="22.5" customHeight="1">
      <c r="A93" s="61">
        <f>IF(C93="","",ROW()-ROW(tb_PO[[#HEADERS],[Order]]))</f>
        <v>90</v>
      </c>
      <c r="B93" s="63">
        <v>45985.0</v>
      </c>
      <c r="C93" s="64" t="s">
        <v>502</v>
      </c>
      <c r="D93" s="64" t="s">
        <v>504</v>
      </c>
      <c r="E93" s="66" t="s">
        <v>52</v>
      </c>
      <c r="F93" s="61" t="str">
        <f t="array" ref="F93">IF(E93&lt;&gt;"",INDEX(tb_Address[Branch],MATCH(E93,tb_Address[Branch Code],0)),"")</f>
        <v>สาขาที่ 00001</v>
      </c>
      <c r="G93" s="64">
        <v>8.857128011713E12</v>
      </c>
      <c r="H93" s="81" t="str">
        <f t="array" ref="H93">IF(G93&lt;&gt;"",INDEX(tb_MainDatabase[Scent],MATCH(G93,tb_MainDatabase[Barcode],0)),"")</f>
        <v>Sparkling Mandarin</v>
      </c>
      <c r="I93" s="81" t="str">
        <f t="array" ref="I93">IF(G93&lt;&gt;"",INDEX(tb_MainDatabase[Size],MATCH(G93,tb_MainDatabase[Barcode],0)),"")</f>
        <v>50 ml.</v>
      </c>
      <c r="J93" s="64">
        <v>3.0</v>
      </c>
      <c r="K93" s="81"/>
      <c r="L93" s="81" t="str">
        <f t="array" ref="L93">IFERROR(IF(C93=C92,IF(C93="","","-"),INDEX(tb_Address[Store Tel.],MATCH(F93,tb_Address[Branch],0))),"")</f>
        <v>-</v>
      </c>
      <c r="M93" s="81" t="str">
        <f t="array" ref="M93">IFERROR(IF(C93=C92,IF(C93="","","-"),INDEX(tb_Address[ชื่อผู้รับสินค้า],MATCH(F93,tb_Address[Branch],0))),"")</f>
        <v>-</v>
      </c>
      <c r="N93" s="81" t="str">
        <f t="array" ref="N93">IFERROR(IF(C93=C92,IF(C93="","","-"),INDEX(tb_Address[ที่อยู่ Store],MATCH(F93,tb_Address[Branch],0))),"")</f>
        <v>-</v>
      </c>
      <c r="O93" s="81"/>
    </row>
    <row r="94" ht="22.5" customHeight="1">
      <c r="A94" s="61">
        <f>IF(C94="","",ROW()-ROW(tb_PO[[#HEADERS],[Order]]))</f>
        <v>91</v>
      </c>
      <c r="B94" s="63">
        <v>45985.0</v>
      </c>
      <c r="C94" s="64" t="s">
        <v>502</v>
      </c>
      <c r="D94" s="64" t="s">
        <v>504</v>
      </c>
      <c r="E94" s="66" t="s">
        <v>52</v>
      </c>
      <c r="F94" s="61" t="str">
        <f t="array" ref="F94">IF(E94&lt;&gt;"",INDEX(tb_Address[Branch],MATCH(E94,tb_Address[Branch Code],0)),"")</f>
        <v>สาขาที่ 00001</v>
      </c>
      <c r="G94" s="64">
        <v>8.85712801172E12</v>
      </c>
      <c r="H94" s="81" t="str">
        <f t="array" ref="H94">IF(G94&lt;&gt;"",INDEX(tb_MainDatabase[Scent],MATCH(G94,tb_MainDatabase[Barcode],0)),"")</f>
        <v>Tropical Leather</v>
      </c>
      <c r="I94" s="81" t="str">
        <f t="array" ref="I94">IF(G94&lt;&gt;"",INDEX(tb_MainDatabase[Size],MATCH(G94,tb_MainDatabase[Barcode],0)),"")</f>
        <v>50 ml.</v>
      </c>
      <c r="J94" s="64">
        <v>3.0</v>
      </c>
      <c r="K94" s="81"/>
      <c r="L94" s="81" t="str">
        <f t="array" ref="L94">IFERROR(IF(C94=C93,IF(C94="","","-"),INDEX(tb_Address[Store Tel.],MATCH(F94,tb_Address[Branch],0))),"")</f>
        <v>-</v>
      </c>
      <c r="M94" s="81" t="str">
        <f t="array" ref="M94">IFERROR(IF(C94=C93,IF(C94="","","-"),INDEX(tb_Address[ชื่อผู้รับสินค้า],MATCH(F94,tb_Address[Branch],0))),"")</f>
        <v>-</v>
      </c>
      <c r="N94" s="81" t="str">
        <f t="array" ref="N94">IFERROR(IF(C94=C93,IF(C94="","","-"),INDEX(tb_Address[ที่อยู่ Store],MATCH(F94,tb_Address[Branch],0))),"")</f>
        <v>-</v>
      </c>
      <c r="O94" s="81"/>
    </row>
    <row r="95" ht="22.5" customHeight="1">
      <c r="A95" s="61">
        <f>IF(C95="","",ROW()-ROW(tb_PO[[#HEADERS],[Order]]))</f>
        <v>92</v>
      </c>
      <c r="B95" s="63">
        <v>45985.0</v>
      </c>
      <c r="C95" s="64" t="s">
        <v>502</v>
      </c>
      <c r="D95" s="64" t="s">
        <v>504</v>
      </c>
      <c r="E95" s="66" t="s">
        <v>52</v>
      </c>
      <c r="F95" s="61" t="str">
        <f t="array" ref="F95">IF(E95&lt;&gt;"",INDEX(tb_Address[Branch],MATCH(E95,tb_Address[Branch Code],0)),"")</f>
        <v>สาขาที่ 00001</v>
      </c>
      <c r="G95" s="64">
        <v>8.857128011607E12</v>
      </c>
      <c r="H95" s="81" t="str">
        <f t="array" ref="H95">IF(G95&lt;&gt;"",INDEX(tb_MainDatabase[Scent],MATCH(G95,tb_MainDatabase[Barcode],0)),"")</f>
        <v>Queen</v>
      </c>
      <c r="I95" s="81" t="str">
        <f t="array" ref="I95">IF(G95&lt;&gt;"",INDEX(tb_MainDatabase[Size],MATCH(G95,tb_MainDatabase[Barcode],0)),"")</f>
        <v>50 ml.</v>
      </c>
      <c r="J95" s="64">
        <v>3.0</v>
      </c>
      <c r="K95" s="81"/>
      <c r="L95" s="81" t="str">
        <f t="array" ref="L95">IFERROR(IF(C95=C94,IF(C95="","","-"),INDEX(tb_Address[Store Tel.],MATCH(F95,tb_Address[Branch],0))),"")</f>
        <v>-</v>
      </c>
      <c r="M95" s="81" t="str">
        <f t="array" ref="M95">IFERROR(IF(C95=C94,IF(C95="","","-"),INDEX(tb_Address[ชื่อผู้รับสินค้า],MATCH(F95,tb_Address[Branch],0))),"")</f>
        <v>-</v>
      </c>
      <c r="N95" s="81" t="str">
        <f t="array" ref="N95">IFERROR(IF(C95=C94,IF(C95="","","-"),INDEX(tb_Address[ที่อยู่ Store],MATCH(F95,tb_Address[Branch],0))),"")</f>
        <v>-</v>
      </c>
      <c r="O95" s="81"/>
    </row>
    <row r="96" ht="22.5" customHeight="1">
      <c r="A96" s="61">
        <f>IF(C96="","",ROW()-ROW(tb_PO[[#HEADERS],[Order]]))</f>
        <v>93</v>
      </c>
      <c r="B96" s="63">
        <v>45985.0</v>
      </c>
      <c r="C96" s="64" t="s">
        <v>502</v>
      </c>
      <c r="D96" s="64" t="s">
        <v>504</v>
      </c>
      <c r="E96" s="66" t="s">
        <v>52</v>
      </c>
      <c r="F96" s="61" t="str">
        <f t="array" ref="F96">IF(E96&lt;&gt;"",INDEX(tb_Address[Branch],MATCH(E96,tb_Address[Branch Code],0)),"")</f>
        <v>สาขาที่ 00001</v>
      </c>
      <c r="G96" s="64">
        <v>8.857128011614E12</v>
      </c>
      <c r="H96" s="81" t="str">
        <f t="array" ref="H96">IF(G96&lt;&gt;"",INDEX(tb_MainDatabase[Scent],MATCH(G96,tb_MainDatabase[Barcode],0)),"")</f>
        <v>Savoury</v>
      </c>
      <c r="I96" s="81" t="str">
        <f t="array" ref="I96">IF(G96&lt;&gt;"",INDEX(tb_MainDatabase[Size],MATCH(G96,tb_MainDatabase[Barcode],0)),"")</f>
        <v>50 ml.</v>
      </c>
      <c r="J96" s="64">
        <v>3.0</v>
      </c>
      <c r="K96" s="81"/>
      <c r="L96" s="81" t="str">
        <f t="array" ref="L96">IFERROR(IF(C96=C95,IF(C96="","","-"),INDEX(tb_Address[Store Tel.],MATCH(F96,tb_Address[Branch],0))),"")</f>
        <v>-</v>
      </c>
      <c r="M96" s="81" t="str">
        <f t="array" ref="M96">IFERROR(IF(C96=C95,IF(C96="","","-"),INDEX(tb_Address[ชื่อผู้รับสินค้า],MATCH(F96,tb_Address[Branch],0))),"")</f>
        <v>-</v>
      </c>
      <c r="N96" s="81" t="str">
        <f t="array" ref="N96">IFERROR(IF(C96=C95,IF(C96="","","-"),INDEX(tb_Address[ที่อยู่ Store],MATCH(F96,tb_Address[Branch],0))),"")</f>
        <v>-</v>
      </c>
      <c r="O96" s="81"/>
    </row>
    <row r="97" ht="22.5" customHeight="1">
      <c r="A97" s="61">
        <f>IF(C97="","",ROW()-ROW(tb_PO[[#HEADERS],[Order]]))</f>
        <v>94</v>
      </c>
      <c r="B97" s="63">
        <v>45985.0</v>
      </c>
      <c r="C97" s="64" t="s">
        <v>502</v>
      </c>
      <c r="D97" s="64" t="s">
        <v>504</v>
      </c>
      <c r="E97" s="66" t="s">
        <v>52</v>
      </c>
      <c r="F97" s="61" t="str">
        <f t="array" ref="F97">IF(E97&lt;&gt;"",INDEX(tb_Address[Branch],MATCH(E97,tb_Address[Branch Code],0)),"")</f>
        <v>สาขาที่ 00001</v>
      </c>
      <c r="G97" s="64">
        <v>8.857128012007E12</v>
      </c>
      <c r="H97" s="81" t="str">
        <f t="array" ref="H97">IF(G97&lt;&gt;"",INDEX(tb_MainDatabase[Scent],MATCH(G97,tb_MainDatabase[Barcode],0)),"")</f>
        <v>Legend of Oud</v>
      </c>
      <c r="I97" s="81" t="str">
        <f t="array" ref="I97">IF(G97&lt;&gt;"",INDEX(tb_MainDatabase[Size],MATCH(G97,tb_MainDatabase[Barcode],0)),"")</f>
        <v>30 ml.</v>
      </c>
      <c r="J97" s="64">
        <v>3.0</v>
      </c>
      <c r="K97" s="81"/>
      <c r="L97" s="81" t="str">
        <f t="array" ref="L97">IFERROR(IF(C97=C96,IF(C97="","","-"),INDEX(tb_Address[Store Tel.],MATCH(F97,tb_Address[Branch],0))),"")</f>
        <v>-</v>
      </c>
      <c r="M97" s="81" t="str">
        <f t="array" ref="M97">IFERROR(IF(C97=C96,IF(C97="","","-"),INDEX(tb_Address[ชื่อผู้รับสินค้า],MATCH(F97,tb_Address[Branch],0))),"")</f>
        <v>-</v>
      </c>
      <c r="N97" s="81" t="str">
        <f t="array" ref="N97">IFERROR(IF(C97=C96,IF(C97="","","-"),INDEX(tb_Address[ที่อยู่ Store],MATCH(F97,tb_Address[Branch],0))),"")</f>
        <v>-</v>
      </c>
      <c r="O97" s="81"/>
    </row>
    <row r="98" ht="22.5" customHeight="1">
      <c r="A98" s="61">
        <f>IF(C98="","",ROW()-ROW(tb_PO[[#HEADERS],[Order]]))</f>
        <v>95</v>
      </c>
      <c r="B98" s="63">
        <v>45985.0</v>
      </c>
      <c r="C98" s="64" t="s">
        <v>502</v>
      </c>
      <c r="D98" s="64" t="s">
        <v>504</v>
      </c>
      <c r="E98" s="66" t="s">
        <v>52</v>
      </c>
      <c r="F98" s="61" t="str">
        <f t="array" ref="F98">IF(E98&lt;&gt;"",INDEX(tb_Address[Branch],MATCH(E98,tb_Address[Branch Code],0)),"")</f>
        <v>สาขาที่ 00001</v>
      </c>
      <c r="G98" s="64">
        <v>8.857128012008E12</v>
      </c>
      <c r="H98" s="81" t="str">
        <f t="array" ref="H98">IF(G98&lt;&gt;"",INDEX(tb_MainDatabase[Scent],MATCH(G98,tb_MainDatabase[Barcode],0)),"")</f>
        <v>Luscious Santal</v>
      </c>
      <c r="I98" s="81" t="str">
        <f t="array" ref="I98">IF(G98&lt;&gt;"",INDEX(tb_MainDatabase[Size],MATCH(G98,tb_MainDatabase[Barcode],0)),"")</f>
        <v>30 ml.</v>
      </c>
      <c r="J98" s="64">
        <v>3.0</v>
      </c>
      <c r="K98" s="81"/>
      <c r="L98" s="81" t="str">
        <f t="array" ref="L98">IFERROR(IF(C98=C97,IF(C98="","","-"),INDEX(tb_Address[Store Tel.],MATCH(F98,tb_Address[Branch],0))),"")</f>
        <v>-</v>
      </c>
      <c r="M98" s="81" t="str">
        <f t="array" ref="M98">IFERROR(IF(C98=C97,IF(C98="","","-"),INDEX(tb_Address[ชื่อผู้รับสินค้า],MATCH(F98,tb_Address[Branch],0))),"")</f>
        <v>-</v>
      </c>
      <c r="N98" s="81" t="str">
        <f t="array" ref="N98">IFERROR(IF(C98=C97,IF(C98="","","-"),INDEX(tb_Address[ที่อยู่ Store],MATCH(F98,tb_Address[Branch],0))),"")</f>
        <v>-</v>
      </c>
      <c r="O98" s="81"/>
    </row>
    <row r="99" ht="22.5" customHeight="1">
      <c r="A99" s="61">
        <f>IF(C99="","",ROW()-ROW(tb_PO[[#HEADERS],[Order]]))</f>
        <v>96</v>
      </c>
      <c r="B99" s="63">
        <v>45985.0</v>
      </c>
      <c r="C99" s="64" t="s">
        <v>502</v>
      </c>
      <c r="D99" s="64" t="s">
        <v>504</v>
      </c>
      <c r="E99" s="66" t="s">
        <v>52</v>
      </c>
      <c r="F99" s="61" t="str">
        <f t="array" ref="F99">IF(E99&lt;&gt;"",INDEX(tb_Address[Branch],MATCH(E99,tb_Address[Branch Code],0)),"")</f>
        <v>สาขาที่ 00001</v>
      </c>
      <c r="G99" s="64">
        <v>8.857128012011E12</v>
      </c>
      <c r="H99" s="81" t="str">
        <f t="array" ref="H99">IF(G99&lt;&gt;"",INDEX(tb_MainDatabase[Scent],MATCH(G99,tb_MainDatabase[Barcode],0)),"")</f>
        <v>Tropical Leather</v>
      </c>
      <c r="I99" s="81" t="str">
        <f t="array" ref="I99">IF(G99&lt;&gt;"",INDEX(tb_MainDatabase[Size],MATCH(G99,tb_MainDatabase[Barcode],0)),"")</f>
        <v>30 ml.</v>
      </c>
      <c r="J99" s="64">
        <v>3.0</v>
      </c>
      <c r="K99" s="81"/>
      <c r="L99" s="81" t="str">
        <f t="array" ref="L99">IFERROR(IF(C99=C98,IF(C99="","","-"),INDEX(tb_Address[Store Tel.],MATCH(F99,tb_Address[Branch],0))),"")</f>
        <v>-</v>
      </c>
      <c r="M99" s="81" t="str">
        <f t="array" ref="M99">IFERROR(IF(C99=C98,IF(C99="","","-"),INDEX(tb_Address[ชื่อผู้รับสินค้า],MATCH(F99,tb_Address[Branch],0))),"")</f>
        <v>-</v>
      </c>
      <c r="N99" s="81" t="str">
        <f t="array" ref="N99">IFERROR(IF(C99=C98,IF(C99="","","-"),INDEX(tb_Address[ที่อยู่ Store],MATCH(F99,tb_Address[Branch],0))),"")</f>
        <v>-</v>
      </c>
      <c r="O99" s="81"/>
    </row>
    <row r="100" ht="22.5" customHeight="1">
      <c r="A100" s="61">
        <f>IF(C100="","",ROW()-ROW(tb_PO[[#HEADERS],[Order]]))</f>
        <v>97</v>
      </c>
      <c r="B100" s="63">
        <v>45985.0</v>
      </c>
      <c r="C100" s="64" t="s">
        <v>502</v>
      </c>
      <c r="D100" s="64" t="s">
        <v>504</v>
      </c>
      <c r="E100" s="66" t="s">
        <v>52</v>
      </c>
      <c r="F100" s="61" t="str">
        <f t="array" ref="F100">IF(E100&lt;&gt;"",INDEX(tb_Address[Branch],MATCH(E100,tb_Address[Branch Code],0)),"")</f>
        <v>สาขาที่ 00001</v>
      </c>
      <c r="G100" s="64">
        <v>8.857128012001E12</v>
      </c>
      <c r="H100" s="81" t="str">
        <f t="array" ref="H100">IF(G100&lt;&gt;"",INDEX(tb_MainDatabase[Scent],MATCH(G100,tb_MainDatabase[Barcode],0)),"")</f>
        <v>Queen</v>
      </c>
      <c r="I100" s="81" t="str">
        <f t="array" ref="I100">IF(G100&lt;&gt;"",INDEX(tb_MainDatabase[Size],MATCH(G100,tb_MainDatabase[Barcode],0)),"")</f>
        <v>30 ml.</v>
      </c>
      <c r="J100" s="64">
        <v>3.0</v>
      </c>
      <c r="K100" s="81"/>
      <c r="L100" s="81" t="str">
        <f t="array" ref="L100">IFERROR(IF(C100=C99,IF(C100="","","-"),INDEX(tb_Address[Store Tel.],MATCH(F100,tb_Address[Branch],0))),"")</f>
        <v>-</v>
      </c>
      <c r="M100" s="81" t="str">
        <f t="array" ref="M100">IFERROR(IF(C100=C99,IF(C100="","","-"),INDEX(tb_Address[ชื่อผู้รับสินค้า],MATCH(F100,tb_Address[Branch],0))),"")</f>
        <v>-</v>
      </c>
      <c r="N100" s="81" t="str">
        <f t="array" ref="N100">IFERROR(IF(C100=C99,IF(C100="","","-"),INDEX(tb_Address[ที่อยู่ Store],MATCH(F100,tb_Address[Branch],0))),"")</f>
        <v>-</v>
      </c>
      <c r="O100" s="81"/>
    </row>
    <row r="101" ht="22.5" customHeight="1">
      <c r="A101" s="61">
        <f>IF(C101="","",ROW()-ROW(tb_PO[[#HEADERS],[Order]]))</f>
        <v>98</v>
      </c>
      <c r="B101" s="63">
        <v>45985.0</v>
      </c>
      <c r="C101" s="64" t="s">
        <v>502</v>
      </c>
      <c r="D101" s="64" t="s">
        <v>504</v>
      </c>
      <c r="E101" s="66" t="s">
        <v>52</v>
      </c>
      <c r="F101" s="61" t="str">
        <f t="array" ref="F101">IF(E101&lt;&gt;"",INDEX(tb_Address[Branch],MATCH(E101,tb_Address[Branch Code],0)),"")</f>
        <v>สาขาที่ 00001</v>
      </c>
      <c r="G101" s="64">
        <v>8.857128012002E12</v>
      </c>
      <c r="H101" s="81" t="str">
        <f t="array" ref="H101">IF(G101&lt;&gt;"",INDEX(tb_MainDatabase[Scent],MATCH(G101,tb_MainDatabase[Barcode],0)),"")</f>
        <v>Savoury</v>
      </c>
      <c r="I101" s="81" t="str">
        <f t="array" ref="I101">IF(G101&lt;&gt;"",INDEX(tb_MainDatabase[Size],MATCH(G101,tb_MainDatabase[Barcode],0)),"")</f>
        <v>30 ml.</v>
      </c>
      <c r="J101" s="64">
        <v>3.0</v>
      </c>
      <c r="K101" s="81"/>
      <c r="L101" s="81" t="str">
        <f t="array" ref="L101">IFERROR(IF(C101=C100,IF(C101="","","-"),INDEX(tb_Address[Store Tel.],MATCH(F101,tb_Address[Branch],0))),"")</f>
        <v>-</v>
      </c>
      <c r="M101" s="81" t="str">
        <f t="array" ref="M101">IFERROR(IF(C101=C100,IF(C101="","","-"),INDEX(tb_Address[ชื่อผู้รับสินค้า],MATCH(F101,tb_Address[Branch],0))),"")</f>
        <v>-</v>
      </c>
      <c r="N101" s="81" t="str">
        <f t="array" ref="N101">IFERROR(IF(C101=C100,IF(C101="","","-"),INDEX(tb_Address[ที่อยู่ Store],MATCH(F101,tb_Address[Branch],0))),"")</f>
        <v>-</v>
      </c>
      <c r="O101" s="81"/>
    </row>
    <row r="102" ht="22.5" customHeight="1">
      <c r="A102" s="61">
        <f>IF(C102="","",ROW()-ROW(tb_PO[[#HEADERS],[Order]]))</f>
        <v>99</v>
      </c>
      <c r="B102" s="63">
        <v>45985.0</v>
      </c>
      <c r="C102" s="64" t="s">
        <v>502</v>
      </c>
      <c r="D102" s="64" t="s">
        <v>504</v>
      </c>
      <c r="E102" s="66" t="s">
        <v>52</v>
      </c>
      <c r="F102" s="61" t="str">
        <f t="array" ref="F102">IF(E102&lt;&gt;"",INDEX(tb_Address[Branch],MATCH(E102,tb_Address[Branch Code],0)),"")</f>
        <v>สาขาที่ 00001</v>
      </c>
      <c r="G102" s="64">
        <v>8.857128012101E12</v>
      </c>
      <c r="H102" s="81" t="str">
        <f t="array" ref="H102">IF(G102&lt;&gt;"",INDEX(tb_MainDatabase[Scent],MATCH(G102,tb_MainDatabase[Barcode],0)),"")</f>
        <v>Blackest Black</v>
      </c>
      <c r="I102" s="81" t="str">
        <f t="array" ref="I102">IF(G102&lt;&gt;"",INDEX(tb_MainDatabase[Size],MATCH(G102,tb_MainDatabase[Barcode],0)),"")</f>
        <v>10 ml.</v>
      </c>
      <c r="J102" s="64">
        <v>10.0</v>
      </c>
      <c r="K102" s="81"/>
      <c r="L102" s="81" t="str">
        <f t="array" ref="L102">IFERROR(IF(C102=C101,IF(C102="","","-"),INDEX(tb_Address[Store Tel.],MATCH(F102,tb_Address[Branch],0))),"")</f>
        <v>-</v>
      </c>
      <c r="M102" s="81" t="str">
        <f t="array" ref="M102">IFERROR(IF(C102=C101,IF(C102="","","-"),INDEX(tb_Address[ชื่อผู้รับสินค้า],MATCH(F102,tb_Address[Branch],0))),"")</f>
        <v>-</v>
      </c>
      <c r="N102" s="81" t="str">
        <f t="array" ref="N102">IFERROR(IF(C102=C101,IF(C102="","","-"),INDEX(tb_Address[ที่อยู่ Store],MATCH(F102,tb_Address[Branch],0))),"")</f>
        <v>-</v>
      </c>
      <c r="O102" s="81"/>
    </row>
    <row r="103" ht="22.5" customHeight="1">
      <c r="A103" s="61">
        <f>IF(C103="","",ROW()-ROW(tb_PO[[#HEADERS],[Order]]))</f>
        <v>100</v>
      </c>
      <c r="B103" s="63">
        <v>45985.0</v>
      </c>
      <c r="C103" s="64" t="s">
        <v>502</v>
      </c>
      <c r="D103" s="64" t="s">
        <v>504</v>
      </c>
      <c r="E103" s="66" t="s">
        <v>52</v>
      </c>
      <c r="F103" s="61" t="str">
        <f t="array" ref="F103">IF(E103&lt;&gt;"",INDEX(tb_Address[Branch],MATCH(E103,tb_Address[Branch Code],0)),"")</f>
        <v>สาขาที่ 00001</v>
      </c>
      <c r="G103" s="64">
        <v>8.85712801211E12</v>
      </c>
      <c r="H103" s="81" t="str">
        <f t="array" ref="H103">IF(G103&lt;&gt;"",INDEX(tb_MainDatabase[Scent],MATCH(G103,tb_MainDatabase[Barcode],0)),"")</f>
        <v>Legend of Oud</v>
      </c>
      <c r="I103" s="81" t="str">
        <f t="array" ref="I103">IF(G103&lt;&gt;"",INDEX(tb_MainDatabase[Size],MATCH(G103,tb_MainDatabase[Barcode],0)),"")</f>
        <v>10 ml.</v>
      </c>
      <c r="J103" s="64">
        <v>10.0</v>
      </c>
      <c r="K103" s="81"/>
      <c r="L103" s="81" t="str">
        <f t="array" ref="L103">IFERROR(IF(C103=C102,IF(C103="","","-"),INDEX(tb_Address[Store Tel.],MATCH(F103,tb_Address[Branch],0))),"")</f>
        <v>-</v>
      </c>
      <c r="M103" s="81" t="str">
        <f t="array" ref="M103">IFERROR(IF(C103=C102,IF(C103="","","-"),INDEX(tb_Address[ชื่อผู้รับสินค้า],MATCH(F103,tb_Address[Branch],0))),"")</f>
        <v>-</v>
      </c>
      <c r="N103" s="81" t="str">
        <f t="array" ref="N103">IFERROR(IF(C103=C102,IF(C103="","","-"),INDEX(tb_Address[ที่อยู่ Store],MATCH(F103,tb_Address[Branch],0))),"")</f>
        <v>-</v>
      </c>
      <c r="O103" s="81"/>
    </row>
    <row r="104" ht="22.5" customHeight="1">
      <c r="A104" s="61">
        <f>IF(C104="","",ROW()-ROW(tb_PO[[#HEADERS],[Order]]))</f>
        <v>101</v>
      </c>
      <c r="B104" s="63">
        <v>45985.0</v>
      </c>
      <c r="C104" s="64" t="s">
        <v>502</v>
      </c>
      <c r="D104" s="64" t="s">
        <v>504</v>
      </c>
      <c r="E104" s="66" t="s">
        <v>52</v>
      </c>
      <c r="F104" s="61" t="str">
        <f t="array" ref="F104">IF(E104&lt;&gt;"",INDEX(tb_Address[Branch],MATCH(E104,tb_Address[Branch Code],0)),"")</f>
        <v>สาขาที่ 00001</v>
      </c>
      <c r="G104" s="64">
        <v>8.857128012122E12</v>
      </c>
      <c r="H104" s="81" t="str">
        <f t="array" ref="H104">IF(G104&lt;&gt;"",INDEX(tb_MainDatabase[Scent],MATCH(G104,tb_MainDatabase[Barcode],0)),"")</f>
        <v>Luscious Santal</v>
      </c>
      <c r="I104" s="81" t="str">
        <f t="array" ref="I104">IF(G104&lt;&gt;"",INDEX(tb_MainDatabase[Size],MATCH(G104,tb_MainDatabase[Barcode],0)),"")</f>
        <v>10 ml.</v>
      </c>
      <c r="J104" s="64">
        <v>10.0</v>
      </c>
      <c r="K104" s="81"/>
      <c r="L104" s="81" t="str">
        <f t="array" ref="L104">IFERROR(IF(C104=C103,IF(C104="","","-"),INDEX(tb_Address[Store Tel.],MATCH(F104,tb_Address[Branch],0))),"")</f>
        <v>-</v>
      </c>
      <c r="M104" s="81" t="str">
        <f t="array" ref="M104">IFERROR(IF(C104=C103,IF(C104="","","-"),INDEX(tb_Address[ชื่อผู้รับสินค้า],MATCH(F104,tb_Address[Branch],0))),"")</f>
        <v>-</v>
      </c>
      <c r="N104" s="81" t="str">
        <f t="array" ref="N104">IFERROR(IF(C104=C103,IF(C104="","","-"),INDEX(tb_Address[ที่อยู่ Store],MATCH(F104,tb_Address[Branch],0))),"")</f>
        <v>-</v>
      </c>
      <c r="O104" s="81"/>
    </row>
    <row r="105" ht="22.5" customHeight="1">
      <c r="A105" s="61">
        <f>IF(C105="","",ROW()-ROW(tb_PO[[#HEADERS],[Order]]))</f>
        <v>102</v>
      </c>
      <c r="B105" s="63">
        <v>45985.0</v>
      </c>
      <c r="C105" s="64" t="s">
        <v>502</v>
      </c>
      <c r="D105" s="64" t="s">
        <v>504</v>
      </c>
      <c r="E105" s="66" t="s">
        <v>52</v>
      </c>
      <c r="F105" s="61" t="str">
        <f t="array" ref="F105">IF(E105&lt;&gt;"",INDEX(tb_Address[Branch],MATCH(E105,tb_Address[Branch Code],0)),"")</f>
        <v>สาขาที่ 00001</v>
      </c>
      <c r="G105" s="64">
        <v>8.857128012108E12</v>
      </c>
      <c r="H105" s="81" t="str">
        <f t="array" ref="H105">IF(G105&lt;&gt;"",INDEX(tb_MainDatabase[Scent],MATCH(G105,tb_MainDatabase[Barcode],0)),"")</f>
        <v>Sparkling Mandarin</v>
      </c>
      <c r="I105" s="81" t="str">
        <f t="array" ref="I105">IF(G105&lt;&gt;"",INDEX(tb_MainDatabase[Size],MATCH(G105,tb_MainDatabase[Barcode],0)),"")</f>
        <v>10 ml.</v>
      </c>
      <c r="J105" s="64">
        <v>10.0</v>
      </c>
      <c r="K105" s="81"/>
      <c r="L105" s="81" t="str">
        <f t="array" ref="L105">IFERROR(IF(C105=C104,IF(C105="","","-"),INDEX(tb_Address[Store Tel.],MATCH(F105,tb_Address[Branch],0))),"")</f>
        <v>-</v>
      </c>
      <c r="M105" s="81" t="str">
        <f t="array" ref="M105">IFERROR(IF(C105=C104,IF(C105="","","-"),INDEX(tb_Address[ชื่อผู้รับสินค้า],MATCH(F105,tb_Address[Branch],0))),"")</f>
        <v>-</v>
      </c>
      <c r="N105" s="81" t="str">
        <f t="array" ref="N105">IFERROR(IF(C105=C104,IF(C105="","","-"),INDEX(tb_Address[ที่อยู่ Store],MATCH(F105,tb_Address[Branch],0))),"")</f>
        <v>-</v>
      </c>
      <c r="O105" s="81"/>
    </row>
    <row r="106" ht="22.5" customHeight="1">
      <c r="A106" s="61">
        <f>IF(C106="","",ROW()-ROW(tb_PO[[#HEADERS],[Order]]))</f>
        <v>103</v>
      </c>
      <c r="B106" s="63">
        <v>45985.0</v>
      </c>
      <c r="C106" s="64" t="s">
        <v>502</v>
      </c>
      <c r="D106" s="64" t="s">
        <v>504</v>
      </c>
      <c r="E106" s="66" t="s">
        <v>52</v>
      </c>
      <c r="F106" s="61" t="str">
        <f t="array" ref="F106">IF(E106&lt;&gt;"",INDEX(tb_Address[Branch],MATCH(E106,tb_Address[Branch Code],0)),"")</f>
        <v>สาขาที่ 00001</v>
      </c>
      <c r="G106" s="64">
        <v>8.857128012112E12</v>
      </c>
      <c r="H106" s="81" t="str">
        <f t="array" ref="H106">IF(G106&lt;&gt;"",INDEX(tb_MainDatabase[Scent],MATCH(G106,tb_MainDatabase[Barcode],0)),"")</f>
        <v>Tropical Leather</v>
      </c>
      <c r="I106" s="81" t="str">
        <f t="array" ref="I106">IF(G106&lt;&gt;"",INDEX(tb_MainDatabase[Size],MATCH(G106,tb_MainDatabase[Barcode],0)),"")</f>
        <v>10 ml.</v>
      </c>
      <c r="J106" s="64">
        <v>10.0</v>
      </c>
      <c r="K106" s="81"/>
      <c r="L106" s="81" t="str">
        <f t="array" ref="L106">IFERROR(IF(C106=C105,IF(C106="","","-"),INDEX(tb_Address[Store Tel.],MATCH(F106,tb_Address[Branch],0))),"")</f>
        <v>-</v>
      </c>
      <c r="M106" s="81" t="str">
        <f t="array" ref="M106">IFERROR(IF(C106=C105,IF(C106="","","-"),INDEX(tb_Address[ชื่อผู้รับสินค้า],MATCH(F106,tb_Address[Branch],0))),"")</f>
        <v>-</v>
      </c>
      <c r="N106" s="81" t="str">
        <f t="array" ref="N106">IFERROR(IF(C106=C105,IF(C106="","","-"),INDEX(tb_Address[ที่อยู่ Store],MATCH(F106,tb_Address[Branch],0))),"")</f>
        <v>-</v>
      </c>
      <c r="O106" s="81"/>
    </row>
    <row r="107" ht="22.5" customHeight="1">
      <c r="A107" s="61">
        <f>IF(C107="","",ROW()-ROW(tb_PO[[#HEADERS],[Order]]))</f>
        <v>104</v>
      </c>
      <c r="B107" s="63">
        <v>45985.0</v>
      </c>
      <c r="C107" s="64" t="s">
        <v>502</v>
      </c>
      <c r="D107" s="64" t="s">
        <v>504</v>
      </c>
      <c r="E107" s="66" t="s">
        <v>52</v>
      </c>
      <c r="F107" s="61" t="str">
        <f t="array" ref="F107">IF(E107&lt;&gt;"",INDEX(tb_Address[Branch],MATCH(E107,tb_Address[Branch Code],0)),"")</f>
        <v>สาขาที่ 00001</v>
      </c>
      <c r="G107" s="64">
        <v>8.857128012103E12</v>
      </c>
      <c r="H107" s="81" t="str">
        <f t="array" ref="H107">IF(G107&lt;&gt;"",INDEX(tb_MainDatabase[Scent],MATCH(G107,tb_MainDatabase[Barcode],0)),"")</f>
        <v>Gambling34+35</v>
      </c>
      <c r="I107" s="81" t="str">
        <f t="array" ref="I107">IF(G107&lt;&gt;"",INDEX(tb_MainDatabase[Size],MATCH(G107,tb_MainDatabase[Barcode],0)),"")</f>
        <v>10 ml.</v>
      </c>
      <c r="J107" s="64">
        <v>10.0</v>
      </c>
      <c r="K107" s="81"/>
      <c r="L107" s="81" t="str">
        <f t="array" ref="L107">IFERROR(IF(C107=C106,IF(C107="","","-"),INDEX(tb_Address[Store Tel.],MATCH(F107,tb_Address[Branch],0))),"")</f>
        <v>-</v>
      </c>
      <c r="M107" s="81" t="str">
        <f t="array" ref="M107">IFERROR(IF(C107=C106,IF(C107="","","-"),INDEX(tb_Address[ชื่อผู้รับสินค้า],MATCH(F107,tb_Address[Branch],0))),"")</f>
        <v>-</v>
      </c>
      <c r="N107" s="81" t="str">
        <f t="array" ref="N107">IFERROR(IF(C107=C106,IF(C107="","","-"),INDEX(tb_Address[ที่อยู่ Store],MATCH(F107,tb_Address[Branch],0))),"")</f>
        <v>-</v>
      </c>
      <c r="O107" s="81"/>
    </row>
    <row r="108" ht="22.5" customHeight="1">
      <c r="A108" s="61">
        <f>IF(C108="","",ROW()-ROW(tb_PO[[#HEADERS],[Order]]))</f>
        <v>105</v>
      </c>
      <c r="B108" s="63">
        <v>45985.0</v>
      </c>
      <c r="C108" s="64" t="s">
        <v>502</v>
      </c>
      <c r="D108" s="64" t="s">
        <v>504</v>
      </c>
      <c r="E108" s="66" t="s">
        <v>52</v>
      </c>
      <c r="F108" s="61" t="str">
        <f t="array" ref="F108">IF(E108&lt;&gt;"",INDEX(tb_Address[Branch],MATCH(E108,tb_Address[Branch Code],0)),"")</f>
        <v>สาขาที่ 00001</v>
      </c>
      <c r="G108" s="64">
        <v>8.857128012116E12</v>
      </c>
      <c r="H108" s="81" t="str">
        <f t="array" ref="H108">IF(G108&lt;&gt;"",INDEX(tb_MainDatabase[Scent],MATCH(G108,tb_MainDatabase[Barcode],0)),"")</f>
        <v>Queen</v>
      </c>
      <c r="I108" s="81" t="str">
        <f t="array" ref="I108">IF(G108&lt;&gt;"",INDEX(tb_MainDatabase[Size],MATCH(G108,tb_MainDatabase[Barcode],0)),"")</f>
        <v>10 ml.</v>
      </c>
      <c r="J108" s="64">
        <v>10.0</v>
      </c>
      <c r="K108" s="81"/>
      <c r="L108" s="81" t="str">
        <f t="array" ref="L108">IFERROR(IF(C108=C107,IF(C108="","","-"),INDEX(tb_Address[Store Tel.],MATCH(F108,tb_Address[Branch],0))),"")</f>
        <v>-</v>
      </c>
      <c r="M108" s="81" t="str">
        <f t="array" ref="M108">IFERROR(IF(C108=C107,IF(C108="","","-"),INDEX(tb_Address[ชื่อผู้รับสินค้า],MATCH(F108,tb_Address[Branch],0))),"")</f>
        <v>-</v>
      </c>
      <c r="N108" s="81" t="str">
        <f t="array" ref="N108">IFERROR(IF(C108=C107,IF(C108="","","-"),INDEX(tb_Address[ที่อยู่ Store],MATCH(F108,tb_Address[Branch],0))),"")</f>
        <v>-</v>
      </c>
      <c r="O108" s="81"/>
    </row>
    <row r="109" ht="22.5" customHeight="1">
      <c r="A109" s="61">
        <f>IF(C109="","",ROW()-ROW(tb_PO[[#HEADERS],[Order]]))</f>
        <v>106</v>
      </c>
      <c r="B109" s="63">
        <v>45985.0</v>
      </c>
      <c r="C109" s="64" t="s">
        <v>502</v>
      </c>
      <c r="D109" s="64" t="s">
        <v>504</v>
      </c>
      <c r="E109" s="66" t="s">
        <v>52</v>
      </c>
      <c r="F109" s="61" t="str">
        <f t="array" ref="F109">IF(E109&lt;&gt;"",INDEX(tb_Address[Branch],MATCH(E109,tb_Address[Branch Code],0)),"")</f>
        <v>สาขาที่ 00001</v>
      </c>
      <c r="G109" s="64">
        <v>8.857128012118E12</v>
      </c>
      <c r="H109" s="81" t="str">
        <f t="array" ref="H109">IF(G109&lt;&gt;"",INDEX(tb_MainDatabase[Scent],MATCH(G109,tb_MainDatabase[Barcode],0)),"")</f>
        <v>Savoury</v>
      </c>
      <c r="I109" s="81" t="str">
        <f t="array" ref="I109">IF(G109&lt;&gt;"",INDEX(tb_MainDatabase[Size],MATCH(G109,tb_MainDatabase[Barcode],0)),"")</f>
        <v>10 ml.</v>
      </c>
      <c r="J109" s="64">
        <v>10.0</v>
      </c>
      <c r="K109" s="81"/>
      <c r="L109" s="81" t="str">
        <f t="array" ref="L109">IFERROR(IF(C109=C108,IF(C109="","","-"),INDEX(tb_Address[Store Tel.],MATCH(F109,tb_Address[Branch],0))),"")</f>
        <v>-</v>
      </c>
      <c r="M109" s="81" t="str">
        <f t="array" ref="M109">IFERROR(IF(C109=C108,IF(C109="","","-"),INDEX(tb_Address[ชื่อผู้รับสินค้า],MATCH(F109,tb_Address[Branch],0))),"")</f>
        <v>-</v>
      </c>
      <c r="N109" s="81" t="str">
        <f t="array" ref="N109">IFERROR(IF(C109=C108,IF(C109="","","-"),INDEX(tb_Address[ที่อยู่ Store],MATCH(F109,tb_Address[Branch],0))),"")</f>
        <v>-</v>
      </c>
      <c r="O109" s="81"/>
    </row>
    <row r="110" ht="22.5" customHeight="1">
      <c r="A110" s="61">
        <f>IF(C110="","",ROW()-ROW(tb_PO[[#HEADERS],[Order]]))</f>
        <v>107</v>
      </c>
      <c r="B110" s="63">
        <v>45981.0</v>
      </c>
      <c r="C110" s="64" t="s">
        <v>575</v>
      </c>
      <c r="D110" s="64" t="s">
        <v>576</v>
      </c>
      <c r="E110" s="66" t="s">
        <v>52</v>
      </c>
      <c r="F110" s="61" t="str">
        <f t="array" ref="F110">IF(E110&lt;&gt;"",INDEX(tb_Address[Branch],MATCH(E110,tb_Address[Branch Code],0)),"")</f>
        <v>สาขาที่ 00001</v>
      </c>
      <c r="G110" s="144">
        <v>8.85712801213E12</v>
      </c>
      <c r="H110" s="81" t="str">
        <f t="array" ref="H110">IF(G110&lt;&gt;"",INDEX(tb_MainDatabase[Scent],MATCH(G110,tb_MainDatabase[Barcode],0)),"")</f>
        <v>Tumbler CYOC (White)</v>
      </c>
      <c r="I110" s="81" t="str">
        <f t="array" ref="I110">IF(G110&lt;&gt;"",INDEX(tb_MainDatabase[Size],MATCH(G110,tb_MainDatabase[Barcode],0)),"")</f>
        <v>White</v>
      </c>
      <c r="J110" s="64">
        <v>6.0</v>
      </c>
      <c r="K110" s="81"/>
      <c r="L110" s="81" t="str">
        <f t="array" ref="L110">IFERROR(IF(C110=C109,IF(C110="","","-"),INDEX(tb_Address[Store Tel.],MATCH(F110,tb_Address[Branch],0))),"")</f>
        <v>-</v>
      </c>
      <c r="M110" s="81" t="str">
        <f t="array" ref="M110">IFERROR(IF(C110=C109,IF(C110="","","-"),INDEX(tb_Address[ชื่อผู้รับสินค้า],MATCH(F110,tb_Address[Branch],0))),"")</f>
        <v>-</v>
      </c>
      <c r="N110" s="81" t="str">
        <f t="array" ref="N110">IFERROR(IF(C110=C109,IF(C110="","","-"),INDEX(tb_Address[ที่อยู่ Store],MATCH(F110,tb_Address[Branch],0))),"")</f>
        <v>-</v>
      </c>
      <c r="O110" s="81"/>
    </row>
    <row r="111" ht="22.5" customHeight="1">
      <c r="A111" s="61">
        <f>IF(C111="","",ROW()-ROW(tb_PO[[#HEADERS],[Order]]))</f>
        <v>108</v>
      </c>
      <c r="B111" s="63">
        <v>45981.0</v>
      </c>
      <c r="C111" s="64" t="s">
        <v>575</v>
      </c>
      <c r="D111" s="64" t="s">
        <v>576</v>
      </c>
      <c r="E111" s="66" t="s">
        <v>52</v>
      </c>
      <c r="F111" s="61" t="str">
        <f t="array" ref="F111">IF(E111&lt;&gt;"",INDEX(tb_Address[Branch],MATCH(E111,tb_Address[Branch Code],0)),"")</f>
        <v>สาขาที่ 00001</v>
      </c>
      <c r="G111" s="145">
        <v>8.857128012131E12</v>
      </c>
      <c r="H111" s="81" t="str">
        <f t="array" ref="H111">IF(G111&lt;&gt;"",INDEX(tb_MainDatabase[Scent],MATCH(G111,tb_MainDatabase[Barcode],0)),"")</f>
        <v>Tumbler CYOC (Dark Blue)</v>
      </c>
      <c r="I111" s="81" t="str">
        <f t="array" ref="I111">IF(G111&lt;&gt;"",INDEX(tb_MainDatabase[Size],MATCH(G111,tb_MainDatabase[Barcode],0)),"")</f>
        <v>Dark Blue</v>
      </c>
      <c r="J111" s="64">
        <v>6.0</v>
      </c>
      <c r="K111" s="81"/>
      <c r="L111" s="81" t="str">
        <f t="array" ref="L111">IFERROR(IF(C111=C110,IF(C111="","","-"),INDEX(tb_Address[Store Tel.],MATCH(F111,tb_Address[Branch],0))),"")</f>
        <v>-</v>
      </c>
      <c r="M111" s="81" t="str">
        <f t="array" ref="M111">IFERROR(IF(C111=C110,IF(C111="","","-"),INDEX(tb_Address[ชื่อผู้รับสินค้า],MATCH(F111,tb_Address[Branch],0))),"")</f>
        <v>-</v>
      </c>
      <c r="N111" s="81" t="str">
        <f t="array" ref="N111">IFERROR(IF(C111=C110,IF(C111="","","-"),INDEX(tb_Address[ที่อยู่ Store],MATCH(F111,tb_Address[Branch],0))),"")</f>
        <v>-</v>
      </c>
      <c r="O111" s="81"/>
    </row>
    <row r="112" ht="22.5" customHeight="1">
      <c r="A112" s="61">
        <f>IF(C112="","",ROW()-ROW(tb_PO[[#HEADERS],[Order]]))</f>
        <v>109</v>
      </c>
      <c r="B112" s="63">
        <v>45981.0</v>
      </c>
      <c r="C112" s="64" t="s">
        <v>575</v>
      </c>
      <c r="D112" s="64" t="s">
        <v>576</v>
      </c>
      <c r="E112" s="66" t="s">
        <v>52</v>
      </c>
      <c r="F112" s="61" t="str">
        <f t="array" ref="F112">IF(E112&lt;&gt;"",INDEX(tb_Address[Branch],MATCH(E112,tb_Address[Branch Code],0)),"")</f>
        <v>สาขาที่ 00001</v>
      </c>
      <c r="G112" s="144">
        <v>8.857128012132E12</v>
      </c>
      <c r="H112" s="81" t="str">
        <f t="array" ref="H112">IF(G112&lt;&gt;"",INDEX(tb_MainDatabase[Scent],MATCH(G112,tb_MainDatabase[Barcode],0)),"")</f>
        <v>Cloth BAG CYOC</v>
      </c>
      <c r="I112" s="81" t="str">
        <f t="array" ref="I112">IF(G112&lt;&gt;"",INDEX(tb_MainDatabase[Size],MATCH(G112,tb_MainDatabase[Barcode],0)),"")</f>
        <v>Size M</v>
      </c>
      <c r="J112" s="64">
        <v>20.0</v>
      </c>
      <c r="K112" s="81"/>
      <c r="L112" s="81" t="str">
        <f t="array" ref="L112">IFERROR(IF(C112=C111,IF(C112="","","-"),INDEX(tb_Address[Store Tel.],MATCH(F112,tb_Address[Branch],0))),"")</f>
        <v>-</v>
      </c>
      <c r="M112" s="81" t="str">
        <f t="array" ref="M112">IFERROR(IF(C112=C111,IF(C112="","","-"),INDEX(tb_Address[ชื่อผู้รับสินค้า],MATCH(F112,tb_Address[Branch],0))),"")</f>
        <v>-</v>
      </c>
      <c r="N112" s="81" t="str">
        <f t="array" ref="N112">IFERROR(IF(C112=C111,IF(C112="","","-"),INDEX(tb_Address[ที่อยู่ Store],MATCH(F112,tb_Address[Branch],0))),"")</f>
        <v>-</v>
      </c>
      <c r="O112" s="81"/>
    </row>
    <row r="113" ht="22.5" customHeight="1">
      <c r="A113" s="61">
        <f>IF(C113="","",ROW()-ROW(tb_PO[[#HEADERS],[Order]]))</f>
        <v>110</v>
      </c>
      <c r="B113" s="63">
        <v>45994.0</v>
      </c>
      <c r="C113" s="64" t="s">
        <v>595</v>
      </c>
      <c r="D113" s="64" t="s">
        <v>596</v>
      </c>
      <c r="E113" s="66" t="s">
        <v>52</v>
      </c>
      <c r="F113" s="61" t="str">
        <f t="array" ref="F113">IF(E113&lt;&gt;"",INDEX(tb_Address[Branch],MATCH(E113,tb_Address[Branch Code],0)),"")</f>
        <v>สาขาที่ 00001</v>
      </c>
      <c r="G113" s="144">
        <v>8.85712801213E12</v>
      </c>
      <c r="H113" s="81" t="str">
        <f t="array" ref="H113">IF(G113&lt;&gt;"",INDEX(tb_MainDatabase[Scent],MATCH(G113,tb_MainDatabase[Barcode],0)),"")</f>
        <v>Tumbler CYOC (White)</v>
      </c>
      <c r="I113" s="81" t="str">
        <f t="array" ref="I113">IF(G113&lt;&gt;"",INDEX(tb_MainDatabase[Size],MATCH(G113,tb_MainDatabase[Barcode],0)),"")</f>
        <v>White</v>
      </c>
      <c r="J113" s="64">
        <v>3.0</v>
      </c>
      <c r="K113" s="81"/>
      <c r="L113" s="81" t="str">
        <f t="array" ref="L113">IFERROR(IF(C113=C112,IF(C113="","","-"),INDEX(tb_Address[Store Tel.],MATCH(F113,tb_Address[Branch],0))),"")</f>
        <v>-</v>
      </c>
      <c r="M113" s="81" t="str">
        <f t="array" ref="M113">IFERROR(IF(C113=C112,IF(C113="","","-"),INDEX(tb_Address[ชื่อผู้รับสินค้า],MATCH(F113,tb_Address[Branch],0))),"")</f>
        <v>-</v>
      </c>
      <c r="N113" s="81" t="str">
        <f t="array" ref="N113">IFERROR(IF(C113=C112,IF(C113="","","-"),INDEX(tb_Address[ที่อยู่ Store],MATCH(F113,tb_Address[Branch],0))),"")</f>
        <v>-</v>
      </c>
      <c r="O113" s="81"/>
    </row>
    <row r="114" ht="22.5" customHeight="1">
      <c r="A114" s="61">
        <f>IF(C114="","",ROW()-ROW(tb_PO[[#HEADERS],[Order]]))</f>
        <v>111</v>
      </c>
      <c r="B114" s="63">
        <v>45994.0</v>
      </c>
      <c r="C114" s="64" t="s">
        <v>595</v>
      </c>
      <c r="D114" s="64" t="s">
        <v>596</v>
      </c>
      <c r="E114" s="66" t="s">
        <v>52</v>
      </c>
      <c r="F114" s="61" t="str">
        <f t="array" ref="F114">IF(E114&lt;&gt;"",INDEX(tb_Address[Branch],MATCH(E114,tb_Address[Branch Code],0)),"")</f>
        <v>สาขาที่ 00001</v>
      </c>
      <c r="G114" s="145">
        <v>8.857128012131E12</v>
      </c>
      <c r="H114" s="81" t="str">
        <f t="array" ref="H114">IF(G114&lt;&gt;"",INDEX(tb_MainDatabase[Scent],MATCH(G114,tb_MainDatabase[Barcode],0)),"")</f>
        <v>Tumbler CYOC (Dark Blue)</v>
      </c>
      <c r="I114" s="81" t="str">
        <f t="array" ref="I114">IF(G114&lt;&gt;"",INDEX(tb_MainDatabase[Size],MATCH(G114,tb_MainDatabase[Barcode],0)),"")</f>
        <v>Dark Blue</v>
      </c>
      <c r="J114" s="64">
        <v>3.0</v>
      </c>
      <c r="K114" s="81"/>
      <c r="L114" s="81" t="str">
        <f t="array" ref="L114">IFERROR(IF(C114=C113,IF(C114="","","-"),INDEX(tb_Address[Store Tel.],MATCH(F114,tb_Address[Branch],0))),"")</f>
        <v>-</v>
      </c>
      <c r="M114" s="81" t="str">
        <f t="array" ref="M114">IFERROR(IF(C114=C113,IF(C114="","","-"),INDEX(tb_Address[ชื่อผู้รับสินค้า],MATCH(F114,tb_Address[Branch],0))),"")</f>
        <v>-</v>
      </c>
      <c r="N114" s="81" t="str">
        <f t="array" ref="N114">IFERROR(IF(C114=C113,IF(C114="","","-"),INDEX(tb_Address[ที่อยู่ Store],MATCH(F114,tb_Address[Branch],0))),"")</f>
        <v>-</v>
      </c>
      <c r="O114" s="81"/>
    </row>
    <row r="115" ht="22.5" customHeight="1">
      <c r="A115" s="61">
        <f>IF(C115="","",ROW()-ROW(tb_PO[[#HEADERS],[Order]]))</f>
        <v>112</v>
      </c>
      <c r="B115" s="63">
        <v>46011.0</v>
      </c>
      <c r="C115" s="64" t="s">
        <v>607</v>
      </c>
      <c r="D115" s="64" t="s">
        <v>608</v>
      </c>
      <c r="E115" s="66" t="s">
        <v>52</v>
      </c>
      <c r="F115" s="61" t="str">
        <f t="array" ref="F115">IF(E115&lt;&gt;"",INDEX(tb_Address[Branch],MATCH(E115,tb_Address[Branch Code],0)),"")</f>
        <v>สาขาที่ 00001</v>
      </c>
      <c r="G115" s="144">
        <v>8.85712801213E12</v>
      </c>
      <c r="H115" s="81" t="str">
        <f t="array" ref="H115">IF(G115&lt;&gt;"",INDEX(tb_MainDatabase[Scent],MATCH(G115,tb_MainDatabase[Barcode],0)),"")</f>
        <v>Tumbler CYOC (White)</v>
      </c>
      <c r="I115" s="81" t="str">
        <f t="array" ref="I115">IF(G115&lt;&gt;"",INDEX(tb_MainDatabase[Size],MATCH(G115,tb_MainDatabase[Barcode],0)),"")</f>
        <v>White</v>
      </c>
      <c r="J115" s="64">
        <v>10.0</v>
      </c>
      <c r="K115" s="81"/>
      <c r="L115" s="81" t="str">
        <f t="array" ref="L115">IFERROR(IF(C115=C114,IF(C115="","","-"),INDEX(tb_Address[Store Tel.],MATCH(F115,tb_Address[Branch],0))),"")</f>
        <v>-</v>
      </c>
      <c r="M115" s="81" t="str">
        <f t="array" ref="M115">IFERROR(IF(C115=C114,IF(C115="","","-"),INDEX(tb_Address[ชื่อผู้รับสินค้า],MATCH(F115,tb_Address[Branch],0))),"")</f>
        <v>-</v>
      </c>
      <c r="N115" s="81" t="str">
        <f t="array" ref="N115">IFERROR(IF(C115=C114,IF(C115="","","-"),INDEX(tb_Address[ที่อยู่ Store],MATCH(F115,tb_Address[Branch],0))),"")</f>
        <v>-</v>
      </c>
      <c r="O115" s="81"/>
    </row>
    <row r="116" ht="22.5" customHeight="1">
      <c r="A116" s="61">
        <f>IF(C116="","",ROW()-ROW(tb_PO[[#HEADERS],[Order]]))</f>
        <v>113</v>
      </c>
      <c r="B116" s="63">
        <v>46014.0</v>
      </c>
      <c r="C116" s="64" t="s">
        <v>613</v>
      </c>
      <c r="D116" s="64" t="s">
        <v>614</v>
      </c>
      <c r="E116" s="66" t="s">
        <v>52</v>
      </c>
      <c r="F116" s="61" t="str">
        <f t="array" ref="F116">IF(E116&lt;&gt;"",INDEX(tb_Address[Branch],MATCH(E116,tb_Address[Branch Code],0)),"")</f>
        <v>สาขาที่ 00001</v>
      </c>
      <c r="G116" s="64">
        <v>8.857128011669E12</v>
      </c>
      <c r="H116" s="81" t="str">
        <f t="array" ref="H116">IF(G116&lt;&gt;"",INDEX(tb_MainDatabase[Scent],MATCH(G116,tb_MainDatabase[Barcode],0)),"")</f>
        <v>Blackest Black</v>
      </c>
      <c r="I116" s="81" t="str">
        <f t="array" ref="I116">IF(G116&lt;&gt;"",INDEX(tb_MainDatabase[Size],MATCH(G116,tb_MainDatabase[Barcode],0)),"")</f>
        <v>50 ml.</v>
      </c>
      <c r="J116" s="64">
        <v>2.0</v>
      </c>
      <c r="K116" s="81"/>
      <c r="L116" s="81" t="str">
        <f t="array" ref="L116">IFERROR(IF(C116=C115,IF(C116="","","-"),INDEX(tb_Address[Store Tel.],MATCH(F116,tb_Address[Branch],0))),"")</f>
        <v>-</v>
      </c>
      <c r="M116" s="81" t="str">
        <f t="array" ref="M116">IFERROR(IF(C116=C115,IF(C116="","","-"),INDEX(tb_Address[ชื่อผู้รับสินค้า],MATCH(F116,tb_Address[Branch],0))),"")</f>
        <v>-</v>
      </c>
      <c r="N116" s="81" t="str">
        <f t="array" ref="N116">IFERROR(IF(C116=C115,IF(C116="","","-"),INDEX(tb_Address[ที่อยู่ Store],MATCH(F116,tb_Address[Branch],0))),"")</f>
        <v>-</v>
      </c>
      <c r="O116" s="81"/>
    </row>
    <row r="117" ht="22.5" customHeight="1">
      <c r="A117" s="61">
        <f>IF(C117="","",ROW()-ROW(tb_PO[[#HEADERS],[Order]]))</f>
        <v>114</v>
      </c>
      <c r="B117" s="63">
        <v>46014.0</v>
      </c>
      <c r="C117" s="64" t="s">
        <v>613</v>
      </c>
      <c r="D117" s="64" t="s">
        <v>614</v>
      </c>
      <c r="E117" s="66" t="s">
        <v>52</v>
      </c>
      <c r="F117" s="61" t="str">
        <f t="array" ref="F117">IF(E117&lt;&gt;"",INDEX(tb_Address[Branch],MATCH(E117,tb_Address[Branch Code],0)),"")</f>
        <v>สาขาที่ 00001</v>
      </c>
      <c r="G117" s="64">
        <v>8.857128011904E12</v>
      </c>
      <c r="H117" s="81" t="str">
        <f t="array" ref="H117">IF(G117&lt;&gt;"",INDEX(tb_MainDatabase[Scent],MATCH(G117,tb_MainDatabase[Barcode],0)),"")</f>
        <v>La Belle</v>
      </c>
      <c r="I117" s="81" t="str">
        <f t="array" ref="I117">IF(G117&lt;&gt;"",INDEX(tb_MainDatabase[Size],MATCH(G117,tb_MainDatabase[Barcode],0)),"")</f>
        <v>30 ml.</v>
      </c>
      <c r="J117" s="64">
        <v>8.0</v>
      </c>
      <c r="K117" s="81"/>
      <c r="L117" s="81" t="str">
        <f t="array" ref="L117">IFERROR(IF(C117=C116,IF(C117="","","-"),INDEX(tb_Address[Store Tel.],MATCH(F117,tb_Address[Branch],0))),"")</f>
        <v>-</v>
      </c>
      <c r="M117" s="81" t="str">
        <f t="array" ref="M117">IFERROR(IF(C117=C116,IF(C117="","","-"),INDEX(tb_Address[ชื่อผู้รับสินค้า],MATCH(F117,tb_Address[Branch],0))),"")</f>
        <v>-</v>
      </c>
      <c r="N117" s="81" t="str">
        <f t="array" ref="N117">IFERROR(IF(C117=C116,IF(C117="","","-"),INDEX(tb_Address[ที่อยู่ Store],MATCH(F117,tb_Address[Branch],0))),"")</f>
        <v>-</v>
      </c>
      <c r="O117" s="81"/>
    </row>
    <row r="118" ht="22.5" customHeight="1">
      <c r="A118" s="61">
        <f>IF(C118="","",ROW()-ROW(tb_PO[[#HEADERS],[Order]]))</f>
        <v>115</v>
      </c>
      <c r="B118" s="63">
        <v>46014.0</v>
      </c>
      <c r="C118" s="64" t="s">
        <v>613</v>
      </c>
      <c r="D118" s="64" t="s">
        <v>614</v>
      </c>
      <c r="E118" s="66" t="s">
        <v>52</v>
      </c>
      <c r="F118" s="61" t="str">
        <f t="array" ref="F118">IF(E118&lt;&gt;"",INDEX(tb_Address[Branch],MATCH(E118,tb_Address[Branch Code],0)),"")</f>
        <v>สาขาที่ 00001</v>
      </c>
      <c r="G118" s="64">
        <v>8.857128012034E12</v>
      </c>
      <c r="H118" s="81" t="str">
        <f t="array" ref="H118">IF(G118&lt;&gt;"",INDEX(tb_MainDatabase[Scent],MATCH(G118,tb_MainDatabase[Barcode],0)),"")</f>
        <v>La Belle</v>
      </c>
      <c r="I118" s="81" t="str">
        <f t="array" ref="I118">IF(G118&lt;&gt;"",INDEX(tb_MainDatabase[Size],MATCH(G118,tb_MainDatabase[Barcode],0)),"")</f>
        <v>10 ml.</v>
      </c>
      <c r="J118" s="64">
        <v>5.0</v>
      </c>
      <c r="K118" s="81"/>
      <c r="L118" s="81" t="str">
        <f t="array" ref="L118">IFERROR(IF(C118=C117,IF(C118="","","-"),INDEX(tb_Address[Store Tel.],MATCH(F118,tb_Address[Branch],0))),"")</f>
        <v>-</v>
      </c>
      <c r="M118" s="81" t="str">
        <f t="array" ref="M118">IFERROR(IF(C118=C117,IF(C118="","","-"),INDEX(tb_Address[ชื่อผู้รับสินค้า],MATCH(F118,tb_Address[Branch],0))),"")</f>
        <v>-</v>
      </c>
      <c r="N118" s="81" t="str">
        <f t="array" ref="N118">IFERROR(IF(C118=C117,IF(C118="","","-"),INDEX(tb_Address[ที่อยู่ Store],MATCH(F118,tb_Address[Branch],0))),"")</f>
        <v>-</v>
      </c>
      <c r="O118" s="81"/>
    </row>
    <row r="119" ht="22.5" customHeight="1">
      <c r="A119" s="61">
        <f>IF(C119="","",ROW()-ROW(tb_PO[[#HEADERS],[Order]]))</f>
        <v>116</v>
      </c>
      <c r="B119" s="63">
        <v>46014.0</v>
      </c>
      <c r="C119" s="64" t="s">
        <v>613</v>
      </c>
      <c r="D119" s="64" t="s">
        <v>614</v>
      </c>
      <c r="E119" s="66" t="s">
        <v>52</v>
      </c>
      <c r="F119" s="61" t="str">
        <f t="array" ref="F119">IF(E119&lt;&gt;"",INDEX(tb_Address[Branch],MATCH(E119,tb_Address[Branch Code],0)),"")</f>
        <v>สาขาที่ 00001</v>
      </c>
      <c r="G119" s="64">
        <v>8.857128012055E12</v>
      </c>
      <c r="H119" s="81" t="str">
        <f t="array" ref="H119">IF(G119&lt;&gt;"",INDEX(tb_MainDatabase[Scent],MATCH(G119,tb_MainDatabase[Barcode],0)),"")</f>
        <v>Sicilia</v>
      </c>
      <c r="I119" s="81" t="str">
        <f t="array" ref="I119">IF(G119&lt;&gt;"",INDEX(tb_MainDatabase[Size],MATCH(G119,tb_MainDatabase[Barcode],0)),"")</f>
        <v>10 ml.</v>
      </c>
      <c r="J119" s="64">
        <v>10.0</v>
      </c>
      <c r="K119" s="81"/>
      <c r="L119" s="81" t="str">
        <f t="array" ref="L119">IFERROR(IF(C119=C118,IF(C119="","","-"),INDEX(tb_Address[Store Tel.],MATCH(F119,tb_Address[Branch],0))),"")</f>
        <v>-</v>
      </c>
      <c r="M119" s="81" t="str">
        <f t="array" ref="M119">IFERROR(IF(C119=C118,IF(C119="","","-"),INDEX(tb_Address[ชื่อผู้รับสินค้า],MATCH(F119,tb_Address[Branch],0))),"")</f>
        <v>-</v>
      </c>
      <c r="N119" s="81" t="str">
        <f t="array" ref="N119">IFERROR(IF(C119=C118,IF(C119="","","-"),INDEX(tb_Address[ที่อยู่ Store],MATCH(F119,tb_Address[Branch],0))),"")</f>
        <v>-</v>
      </c>
      <c r="O119" s="81"/>
    </row>
    <row r="120" ht="22.5" customHeight="1">
      <c r="A120" s="61">
        <f>IF(C120="","",ROW()-ROW(tb_PO[[#HEADERS],[Order]]))</f>
        <v>117</v>
      </c>
      <c r="B120" s="63">
        <v>46014.0</v>
      </c>
      <c r="C120" s="64" t="s">
        <v>613</v>
      </c>
      <c r="D120" s="64" t="s">
        <v>614</v>
      </c>
      <c r="E120" s="66" t="s">
        <v>52</v>
      </c>
      <c r="F120" s="61" t="str">
        <f t="array" ref="F120">IF(E120&lt;&gt;"",INDEX(tb_Address[Branch],MATCH(E120,tb_Address[Branch Code],0)),"")</f>
        <v>สาขาที่ 00001</v>
      </c>
      <c r="G120" s="64">
        <v>8.857128012037E12</v>
      </c>
      <c r="H120" s="81" t="str">
        <f t="array" ref="H120">IF(G120&lt;&gt;"",INDEX(tb_MainDatabase[Scent],MATCH(G120,tb_MainDatabase[Barcode],0)),"")</f>
        <v>Secret of Peach</v>
      </c>
      <c r="I120" s="81" t="str">
        <f t="array" ref="I120">IF(G120&lt;&gt;"",INDEX(tb_MainDatabase[Size],MATCH(G120,tb_MainDatabase[Barcode],0)),"")</f>
        <v>10 ml.</v>
      </c>
      <c r="J120" s="64">
        <v>20.0</v>
      </c>
      <c r="K120" s="81"/>
      <c r="L120" s="81" t="str">
        <f t="array" ref="L120">IFERROR(IF(C120=C119,IF(C120="","","-"),INDEX(tb_Address[Store Tel.],MATCH(F120,tb_Address[Branch],0))),"")</f>
        <v>-</v>
      </c>
      <c r="M120" s="81" t="str">
        <f t="array" ref="M120">IFERROR(IF(C120=C119,IF(C120="","","-"),INDEX(tb_Address[ชื่อผู้รับสินค้า],MATCH(F120,tb_Address[Branch],0))),"")</f>
        <v>-</v>
      </c>
      <c r="N120" s="81" t="str">
        <f t="array" ref="N120">IFERROR(IF(C120=C119,IF(C120="","","-"),INDEX(tb_Address[ที่อยู่ Store],MATCH(F120,tb_Address[Branch],0))),"")</f>
        <v>-</v>
      </c>
      <c r="O120" s="81"/>
    </row>
    <row r="121" ht="22.5" customHeight="1">
      <c r="A121" s="61">
        <f>IF(C121="","",ROW()-ROW(tb_PO[[#HEADERS],[Order]]))</f>
        <v>118</v>
      </c>
      <c r="B121" s="63">
        <v>46014.0</v>
      </c>
      <c r="C121" s="64" t="s">
        <v>613</v>
      </c>
      <c r="D121" s="64" t="s">
        <v>614</v>
      </c>
      <c r="E121" s="66" t="s">
        <v>52</v>
      </c>
      <c r="F121" s="61" t="str">
        <f t="array" ref="F121">IF(E121&lt;&gt;"",INDEX(tb_Address[Branch],MATCH(E121,tb_Address[Branch Code],0)),"")</f>
        <v>สาขาที่ 00001</v>
      </c>
      <c r="G121" s="64">
        <v>8.857128012038E12</v>
      </c>
      <c r="H121" s="81" t="str">
        <f t="array" ref="H121">IF(G121&lt;&gt;"",INDEX(tb_MainDatabase[Scent],MATCH(G121,tb_MainDatabase[Barcode],0)),"")</f>
        <v>Secret of Peach</v>
      </c>
      <c r="I121" s="81" t="str">
        <f t="array" ref="I121">IF(G121&lt;&gt;"",INDEX(tb_MainDatabase[Size],MATCH(G121,tb_MainDatabase[Barcode],0)),"")</f>
        <v>4 ml.</v>
      </c>
      <c r="J121" s="64">
        <v>10.0</v>
      </c>
      <c r="K121" s="81"/>
      <c r="L121" s="81" t="str">
        <f t="array" ref="L121">IFERROR(IF(C121=C120,IF(C121="","","-"),INDEX(tb_Address[Store Tel.],MATCH(F121,tb_Address[Branch],0))),"")</f>
        <v>-</v>
      </c>
      <c r="M121" s="81" t="str">
        <f t="array" ref="M121">IFERROR(IF(C121=C120,IF(C121="","","-"),INDEX(tb_Address[ชื่อผู้รับสินค้า],MATCH(F121,tb_Address[Branch],0))),"")</f>
        <v>-</v>
      </c>
      <c r="N121" s="81" t="str">
        <f t="array" ref="N121">IFERROR(IF(C121=C120,IF(C121="","","-"),INDEX(tb_Address[ที่อยู่ Store],MATCH(F121,tb_Address[Branch],0))),"")</f>
        <v>-</v>
      </c>
      <c r="O121" s="81"/>
    </row>
    <row r="122" ht="22.5" customHeight="1">
      <c r="A122" s="61">
        <f>IF(C122="","",ROW()-ROW(tb_PO[[#HEADERS],[Order]]))</f>
        <v>119</v>
      </c>
      <c r="B122" s="63">
        <v>46014.0</v>
      </c>
      <c r="C122" s="64" t="s">
        <v>613</v>
      </c>
      <c r="D122" s="64" t="s">
        <v>614</v>
      </c>
      <c r="E122" s="66" t="s">
        <v>52</v>
      </c>
      <c r="F122" s="61" t="str">
        <f t="array" ref="F122">IF(E122&lt;&gt;"",INDEX(tb_Address[Branch],MATCH(E122,tb_Address[Branch Code],0)),"")</f>
        <v>สาขาที่ 00001</v>
      </c>
      <c r="G122" s="64">
        <v>8.857128012044E12</v>
      </c>
      <c r="H122" s="81" t="str">
        <f t="array" ref="H122">IF(G122&lt;&gt;"",INDEX(tb_MainDatabase[Scent],MATCH(G122,tb_MainDatabase[Barcode],0)),"")</f>
        <v>Aqua</v>
      </c>
      <c r="I122" s="81" t="str">
        <f t="array" ref="I122">IF(G122&lt;&gt;"",INDEX(tb_MainDatabase[Size],MATCH(G122,tb_MainDatabase[Barcode],0)),"")</f>
        <v>4 ml.</v>
      </c>
      <c r="J122" s="64">
        <v>10.0</v>
      </c>
      <c r="K122" s="81"/>
      <c r="L122" s="81" t="str">
        <f t="array" ref="L122">IFERROR(IF(C122=C121,IF(C122="","","-"),INDEX(tb_Address[Store Tel.],MATCH(F122,tb_Address[Branch],0))),"")</f>
        <v>-</v>
      </c>
      <c r="M122" s="81" t="str">
        <f t="array" ref="M122">IFERROR(IF(C122=C121,IF(C122="","","-"),INDEX(tb_Address[ชื่อผู้รับสินค้า],MATCH(F122,tb_Address[Branch],0))),"")</f>
        <v>-</v>
      </c>
      <c r="N122" s="81" t="str">
        <f t="array" ref="N122">IFERROR(IF(C122=C121,IF(C122="","","-"),INDEX(tb_Address[ที่อยู่ Store],MATCH(F122,tb_Address[Branch],0))),"")</f>
        <v>-</v>
      </c>
      <c r="O122" s="81"/>
    </row>
    <row r="123" ht="22.5" customHeight="1">
      <c r="A123" s="61">
        <f>IF(C123="","",ROW()-ROW(tb_PO[[#HEADERS],[Order]]))</f>
        <v>120</v>
      </c>
      <c r="B123" s="63">
        <v>46014.0</v>
      </c>
      <c r="C123" s="64" t="s">
        <v>613</v>
      </c>
      <c r="D123" s="64" t="s">
        <v>614</v>
      </c>
      <c r="E123" s="66" t="s">
        <v>52</v>
      </c>
      <c r="F123" s="61" t="str">
        <f t="array" ref="F123">IF(E123&lt;&gt;"",INDEX(tb_Address[Branch],MATCH(E123,tb_Address[Branch Code],0)),"")</f>
        <v>สาขาที่ 00001</v>
      </c>
      <c r="G123" s="64">
        <v>8.857128012015E12</v>
      </c>
      <c r="H123" s="81" t="str">
        <f t="array" ref="H123">IF(G123&lt;&gt;"",INDEX(tb_MainDatabase[Scent],MATCH(G123,tb_MainDatabase[Barcode],0)),"")</f>
        <v>Dream Island</v>
      </c>
      <c r="I123" s="81" t="str">
        <f t="array" ref="I123">IF(G123&lt;&gt;"",INDEX(tb_MainDatabase[Size],MATCH(G123,tb_MainDatabase[Barcode],0)),"")</f>
        <v>4 ml.</v>
      </c>
      <c r="J123" s="64">
        <v>10.0</v>
      </c>
      <c r="K123" s="81"/>
      <c r="L123" s="81" t="str">
        <f t="array" ref="L123">IFERROR(IF(C123=C122,IF(C123="","","-"),INDEX(tb_Address[Store Tel.],MATCH(F123,tb_Address[Branch],0))),"")</f>
        <v>-</v>
      </c>
      <c r="M123" s="81" t="str">
        <f t="array" ref="M123">IFERROR(IF(C123=C122,IF(C123="","","-"),INDEX(tb_Address[ชื่อผู้รับสินค้า],MATCH(F123,tb_Address[Branch],0))),"")</f>
        <v>-</v>
      </c>
      <c r="N123" s="81" t="str">
        <f t="array" ref="N123">IFERROR(IF(C123=C122,IF(C123="","","-"),INDEX(tb_Address[ที่อยู่ Store],MATCH(F123,tb_Address[Branch],0))),"")</f>
        <v>-</v>
      </c>
      <c r="O123" s="81"/>
    </row>
    <row r="124" ht="22.5" customHeight="1">
      <c r="A124" s="61">
        <f>IF(C124="","",ROW()-ROW(tb_PO[[#HEADERS],[Order]]))</f>
        <v>121</v>
      </c>
      <c r="B124" s="63">
        <v>46014.0</v>
      </c>
      <c r="C124" s="64" t="s">
        <v>613</v>
      </c>
      <c r="D124" s="64" t="s">
        <v>614</v>
      </c>
      <c r="E124" s="66" t="s">
        <v>52</v>
      </c>
      <c r="F124" s="61" t="str">
        <f t="array" ref="F124">IF(E124&lt;&gt;"",INDEX(tb_Address[Branch],MATCH(E124,tb_Address[Branch Code],0)),"")</f>
        <v>สาขาที่ 00001</v>
      </c>
      <c r="G124" s="64">
        <v>8.857128012043E12</v>
      </c>
      <c r="H124" s="81" t="str">
        <f t="array" ref="H124">IF(G124&lt;&gt;"",INDEX(tb_MainDatabase[Scent],MATCH(G124,tb_MainDatabase[Barcode],0)),"")</f>
        <v>Persist</v>
      </c>
      <c r="I124" s="81" t="str">
        <f t="array" ref="I124">IF(G124&lt;&gt;"",INDEX(tb_MainDatabase[Size],MATCH(G124,tb_MainDatabase[Barcode],0)),"")</f>
        <v>4 ml.</v>
      </c>
      <c r="J124" s="64">
        <v>10.0</v>
      </c>
      <c r="K124" s="81"/>
      <c r="L124" s="81" t="str">
        <f t="array" ref="L124">IFERROR(IF(C124=C123,IF(C124="","","-"),INDEX(tb_Address[Store Tel.],MATCH(F124,tb_Address[Branch],0))),"")</f>
        <v>-</v>
      </c>
      <c r="M124" s="81" t="str">
        <f t="array" ref="M124">IFERROR(IF(C124=C123,IF(C124="","","-"),INDEX(tb_Address[ชื่อผู้รับสินค้า],MATCH(F124,tb_Address[Branch],0))),"")</f>
        <v>-</v>
      </c>
      <c r="N124" s="81" t="str">
        <f t="array" ref="N124">IFERROR(IF(C124=C123,IF(C124="","","-"),INDEX(tb_Address[ที่อยู่ Store],MATCH(F124,tb_Address[Branch],0))),"")</f>
        <v>-</v>
      </c>
      <c r="O124" s="81"/>
    </row>
    <row r="125" ht="22.5" customHeight="1">
      <c r="A125" s="61">
        <f>IF(C125="","",ROW()-ROW(tb_PO[[#HEADERS],[Order]]))</f>
        <v>122</v>
      </c>
      <c r="B125" s="63">
        <v>46014.0</v>
      </c>
      <c r="C125" s="64" t="s">
        <v>613</v>
      </c>
      <c r="D125" s="64" t="s">
        <v>614</v>
      </c>
      <c r="E125" s="66" t="s">
        <v>52</v>
      </c>
      <c r="F125" s="61" t="str">
        <f t="array" ref="F125">IF(E125&lt;&gt;"",INDEX(tb_Address[Branch],MATCH(E125,tb_Address[Branch Code],0)),"")</f>
        <v>สาขาที่ 00001</v>
      </c>
      <c r="G125" s="64">
        <v>8.85712801213E12</v>
      </c>
      <c r="H125" s="81" t="str">
        <f t="array" ref="H125">IF(G125&lt;&gt;"",INDEX(tb_MainDatabase[Scent],MATCH(G125,tb_MainDatabase[Barcode],0)),"")</f>
        <v>Tumbler CYOC (White)</v>
      </c>
      <c r="I125" s="81" t="str">
        <f t="array" ref="I125">IF(G125&lt;&gt;"",INDEX(tb_MainDatabase[Size],MATCH(G125,tb_MainDatabase[Barcode],0)),"")</f>
        <v>White</v>
      </c>
      <c r="J125" s="64">
        <v>4.0</v>
      </c>
      <c r="K125" s="81"/>
      <c r="L125" s="81" t="str">
        <f t="array" ref="L125">IFERROR(IF(C125=C124,IF(C125="","","-"),INDEX(tb_Address[Store Tel.],MATCH(F125,tb_Address[Branch],0))),"")</f>
        <v>-</v>
      </c>
      <c r="M125" s="81" t="str">
        <f t="array" ref="M125">IFERROR(IF(C125=C124,IF(C125="","","-"),INDEX(tb_Address[ชื่อผู้รับสินค้า],MATCH(F125,tb_Address[Branch],0))),"")</f>
        <v>-</v>
      </c>
      <c r="N125" s="81" t="str">
        <f t="array" ref="N125">IFERROR(IF(C125=C124,IF(C125="","","-"),INDEX(tb_Address[ที่อยู่ Store],MATCH(F125,tb_Address[Branch],0))),"")</f>
        <v>-</v>
      </c>
      <c r="O125" s="81"/>
    </row>
    <row r="126" ht="22.5" customHeight="1">
      <c r="A126" s="61">
        <f>IF(C126="","",ROW()-ROW(tb_PO[[#HEADERS],[Order]]))</f>
        <v>123</v>
      </c>
      <c r="B126" s="63">
        <v>46021.0</v>
      </c>
      <c r="C126" s="64" t="s">
        <v>652</v>
      </c>
      <c r="D126" s="64" t="s">
        <v>654</v>
      </c>
      <c r="E126" s="66" t="s">
        <v>52</v>
      </c>
      <c r="F126" s="61" t="str">
        <f t="array" ref="F126">IF(E126&lt;&gt;"",INDEX(tb_Address[Branch],MATCH(E126,tb_Address[Branch Code],0)),"")</f>
        <v>สาขาที่ 00001</v>
      </c>
      <c r="G126" s="64">
        <v>8.85712801214E12</v>
      </c>
      <c r="H126" s="81" t="str">
        <f t="array" ref="H126">IF(G126&lt;&gt;"",INDEX(tb_MainDatabase[Scent],MATCH(G126,tb_MainDatabase[Barcode],0)),"")</f>
        <v>Gentle Elixir</v>
      </c>
      <c r="I126" s="81" t="str">
        <f t="array" ref="I126">IF(G126&lt;&gt;"",INDEX(tb_MainDatabase[Size],MATCH(G126,tb_MainDatabase[Barcode],0)),"")</f>
        <v>50 ml.</v>
      </c>
      <c r="J126" s="64">
        <v>5.0</v>
      </c>
      <c r="K126" s="81"/>
      <c r="L126" s="81" t="str">
        <f t="array" ref="L126">IFERROR(IF(C126=C125,IF(C126="","","-"),INDEX(tb_Address[Store Tel.],MATCH(F126,tb_Address[Branch],0))),"")</f>
        <v>-</v>
      </c>
      <c r="M126" s="81" t="str">
        <f t="array" ref="M126">IFERROR(IF(C126=C125,IF(C126="","","-"),INDEX(tb_Address[ชื่อผู้รับสินค้า],MATCH(F126,tb_Address[Branch],0))),"")</f>
        <v>-</v>
      </c>
      <c r="N126" s="81" t="str">
        <f t="array" ref="N126">IFERROR(IF(C126=C125,IF(C126="","","-"),INDEX(tb_Address[ที่อยู่ Store],MATCH(F126,tb_Address[Branch],0))),"")</f>
        <v>-</v>
      </c>
      <c r="O126" s="81"/>
    </row>
    <row r="127" ht="22.5" customHeight="1">
      <c r="A127" s="61">
        <f>IF(C127="","",ROW()-ROW(tb_PO[[#HEADERS],[Order]]))</f>
        <v>124</v>
      </c>
      <c r="B127" s="63">
        <v>46021.0</v>
      </c>
      <c r="C127" s="64" t="s">
        <v>652</v>
      </c>
      <c r="D127" s="64" t="s">
        <v>654</v>
      </c>
      <c r="E127" s="66" t="s">
        <v>52</v>
      </c>
      <c r="F127" s="61" t="str">
        <f t="array" ref="F127">IF(E127&lt;&gt;"",INDEX(tb_Address[Branch],MATCH(E127,tb_Address[Branch Code],0)),"")</f>
        <v>สาขาที่ 00001</v>
      </c>
      <c r="G127" s="64">
        <v>8.857128012144E12</v>
      </c>
      <c r="H127" s="81" t="str">
        <f t="array" ref="H127">IF(G127&lt;&gt;"",INDEX(tb_MainDatabase[Scent],MATCH(G127,tb_MainDatabase[Barcode],0)),"")</f>
        <v>Soir</v>
      </c>
      <c r="I127" s="81" t="str">
        <f t="array" ref="I127">IF(G127&lt;&gt;"",INDEX(tb_MainDatabase[Size],MATCH(G127,tb_MainDatabase[Barcode],0)),"")</f>
        <v>50 ml.</v>
      </c>
      <c r="J127" s="64">
        <v>5.0</v>
      </c>
      <c r="K127" s="81"/>
      <c r="L127" s="81" t="str">
        <f t="array" ref="L127">IFERROR(IF(C127=C126,IF(C127="","","-"),INDEX(tb_Address[Store Tel.],MATCH(F127,tb_Address[Branch],0))),"")</f>
        <v>-</v>
      </c>
      <c r="M127" s="81" t="str">
        <f t="array" ref="M127">IFERROR(IF(C127=C126,IF(C127="","","-"),INDEX(tb_Address[ชื่อผู้รับสินค้า],MATCH(F127,tb_Address[Branch],0))),"")</f>
        <v>-</v>
      </c>
      <c r="N127" s="81" t="str">
        <f t="array" ref="N127">IFERROR(IF(C127=C126,IF(C127="","","-"),INDEX(tb_Address[ที่อยู่ Store],MATCH(F127,tb_Address[Branch],0))),"")</f>
        <v>-</v>
      </c>
      <c r="O127" s="81"/>
    </row>
    <row r="128" ht="22.5" customHeight="1">
      <c r="A128" s="61">
        <f>IF(C128="","",ROW()-ROW(tb_PO[[#HEADERS],[Order]]))</f>
        <v>125</v>
      </c>
      <c r="B128" s="63">
        <v>46021.0</v>
      </c>
      <c r="C128" s="64" t="s">
        <v>652</v>
      </c>
      <c r="D128" s="64" t="s">
        <v>654</v>
      </c>
      <c r="E128" s="66" t="s">
        <v>52</v>
      </c>
      <c r="F128" s="61" t="str">
        <f t="array" ref="F128">IF(E128&lt;&gt;"",INDEX(tb_Address[Branch],MATCH(E128,tb_Address[Branch Code],0)),"")</f>
        <v>สาขาที่ 00001</v>
      </c>
      <c r="G128" s="64">
        <v>8.857128012141E12</v>
      </c>
      <c r="H128" s="81" t="str">
        <f t="array" ref="H128">IF(G128&lt;&gt;"",INDEX(tb_MainDatabase[Scent],MATCH(G128,tb_MainDatabase[Barcode],0)),"")</f>
        <v>Gentle Elixir</v>
      </c>
      <c r="I128" s="81" t="str">
        <f t="array" ref="I128">IF(G128&lt;&gt;"",INDEX(tb_MainDatabase[Size],MATCH(G128,tb_MainDatabase[Barcode],0)),"")</f>
        <v>30 ml.</v>
      </c>
      <c r="J128" s="64">
        <v>5.0</v>
      </c>
      <c r="K128" s="81"/>
      <c r="L128" s="81" t="str">
        <f t="array" ref="L128">IFERROR(IF(C128=C127,IF(C128="","","-"),INDEX(tb_Address[Store Tel.],MATCH(F128,tb_Address[Branch],0))),"")</f>
        <v>-</v>
      </c>
      <c r="M128" s="81" t="str">
        <f t="array" ref="M128">IFERROR(IF(C128=C127,IF(C128="","","-"),INDEX(tb_Address[ชื่อผู้รับสินค้า],MATCH(F128,tb_Address[Branch],0))),"")</f>
        <v>-</v>
      </c>
      <c r="N128" s="81" t="str">
        <f t="array" ref="N128">IFERROR(IF(C128=C127,IF(C128="","","-"),INDEX(tb_Address[ที่อยู่ Store],MATCH(F128,tb_Address[Branch],0))),"")</f>
        <v>-</v>
      </c>
      <c r="O128" s="81"/>
    </row>
    <row r="129" ht="22.5" customHeight="1">
      <c r="A129" s="61">
        <f>IF(C129="","",ROW()-ROW(tb_PO[[#HEADERS],[Order]]))</f>
        <v>126</v>
      </c>
      <c r="B129" s="63">
        <v>46021.0</v>
      </c>
      <c r="C129" s="64" t="s">
        <v>652</v>
      </c>
      <c r="D129" s="64" t="s">
        <v>654</v>
      </c>
      <c r="E129" s="66" t="s">
        <v>52</v>
      </c>
      <c r="F129" s="61" t="str">
        <f t="array" ref="F129">IF(E129&lt;&gt;"",INDEX(tb_Address[Branch],MATCH(E129,tb_Address[Branch Code],0)),"")</f>
        <v>สาขาที่ 00001</v>
      </c>
      <c r="G129" s="64">
        <v>8.857128012145E12</v>
      </c>
      <c r="H129" s="81" t="str">
        <f t="array" ref="H129">IF(G129&lt;&gt;"",INDEX(tb_MainDatabase[Scent],MATCH(G129,tb_MainDatabase[Barcode],0)),"")</f>
        <v>Soir</v>
      </c>
      <c r="I129" s="81" t="str">
        <f t="array" ref="I129">IF(G129&lt;&gt;"",INDEX(tb_MainDatabase[Size],MATCH(G129,tb_MainDatabase[Barcode],0)),"")</f>
        <v>30 ml.</v>
      </c>
      <c r="J129" s="64">
        <v>5.0</v>
      </c>
      <c r="K129" s="81"/>
      <c r="L129" s="81" t="str">
        <f t="array" ref="L129">IFERROR(IF(C129=C128,IF(C129="","","-"),INDEX(tb_Address[Store Tel.],MATCH(F129,tb_Address[Branch],0))),"")</f>
        <v>-</v>
      </c>
      <c r="M129" s="81" t="str">
        <f t="array" ref="M129">IFERROR(IF(C129=C128,IF(C129="","","-"),INDEX(tb_Address[ชื่อผู้รับสินค้า],MATCH(F129,tb_Address[Branch],0))),"")</f>
        <v>-</v>
      </c>
      <c r="N129" s="81" t="str">
        <f t="array" ref="N129">IFERROR(IF(C129=C128,IF(C129="","","-"),INDEX(tb_Address[ที่อยู่ Store],MATCH(F129,tb_Address[Branch],0))),"")</f>
        <v>-</v>
      </c>
      <c r="O129" s="81"/>
    </row>
    <row r="130" ht="22.5" customHeight="1">
      <c r="A130" s="61">
        <f>IF(C130="","",ROW()-ROW(tb_PO[[#HEADERS],[Order]]))</f>
        <v>127</v>
      </c>
      <c r="B130" s="63">
        <v>46021.0</v>
      </c>
      <c r="C130" s="64" t="s">
        <v>652</v>
      </c>
      <c r="D130" s="64" t="s">
        <v>654</v>
      </c>
      <c r="E130" s="66" t="s">
        <v>52</v>
      </c>
      <c r="F130" s="61" t="str">
        <f t="array" ref="F130">IF(E130&lt;&gt;"",INDEX(tb_Address[Branch],MATCH(E130,tb_Address[Branch Code],0)),"")</f>
        <v>สาขาที่ 00001</v>
      </c>
      <c r="G130" s="64" t="s">
        <v>666</v>
      </c>
      <c r="H130" s="81" t="str">
        <f t="array" ref="H130">IF(G130&lt;&gt;"",INDEX(tb_MainDatabase[Scent],MATCH(G130,tb_MainDatabase[Barcode],0)),"")</f>
        <v>Gentle Elixir TRY ME!</v>
      </c>
      <c r="I130" s="81" t="str">
        <f t="array" ref="I130">IF(G130&lt;&gt;"",INDEX(tb_MainDatabase[Size],MATCH(G130,tb_MainDatabase[Barcode],0)),"")</f>
        <v>50 ml.</v>
      </c>
      <c r="J130" s="64">
        <v>1.0</v>
      </c>
      <c r="K130" s="81"/>
      <c r="L130" s="81" t="str">
        <f t="array" ref="L130">IFERROR(IF(C130=C129,IF(C130="","","-"),INDEX(tb_Address[Store Tel.],MATCH(F130,tb_Address[Branch],0))),"")</f>
        <v>-</v>
      </c>
      <c r="M130" s="81" t="str">
        <f t="array" ref="M130">IFERROR(IF(C130=C129,IF(C130="","","-"),INDEX(tb_Address[ชื่อผู้รับสินค้า],MATCH(F130,tb_Address[Branch],0))),"")</f>
        <v>-</v>
      </c>
      <c r="N130" s="81" t="str">
        <f t="array" ref="N130">IFERROR(IF(C130=C129,IF(C130="","","-"),INDEX(tb_Address[ที่อยู่ Store],MATCH(F130,tb_Address[Branch],0))),"")</f>
        <v>-</v>
      </c>
      <c r="O130" s="81"/>
    </row>
    <row r="131" ht="22.5" customHeight="1">
      <c r="A131" s="61">
        <f>IF(C131="","",ROW()-ROW(tb_PO[[#HEADERS],[Order]]))</f>
        <v>128</v>
      </c>
      <c r="B131" s="63">
        <v>46021.0</v>
      </c>
      <c r="C131" s="64" t="s">
        <v>652</v>
      </c>
      <c r="D131" s="64" t="s">
        <v>654</v>
      </c>
      <c r="E131" s="66" t="s">
        <v>52</v>
      </c>
      <c r="F131" s="61" t="str">
        <f t="array" ref="F131">IF(E131&lt;&gt;"",INDEX(tb_Address[Branch],MATCH(E131,tb_Address[Branch Code],0)),"")</f>
        <v>สาขาที่ 00001</v>
      </c>
      <c r="G131" s="64" t="s">
        <v>668</v>
      </c>
      <c r="H131" s="81" t="str">
        <f t="array" ref="H131">IF(G131&lt;&gt;"",INDEX(tb_MainDatabase[Scent],MATCH(G131,tb_MainDatabase[Barcode],0)),"")</f>
        <v>Soir TRY ME!</v>
      </c>
      <c r="I131" s="81" t="str">
        <f t="array" ref="I131">IF(G131&lt;&gt;"",INDEX(tb_MainDatabase[Size],MATCH(G131,tb_MainDatabase[Barcode],0)),"")</f>
        <v>50 ml.</v>
      </c>
      <c r="J131" s="64">
        <v>1.0</v>
      </c>
      <c r="K131" s="81"/>
      <c r="L131" s="81" t="str">
        <f t="array" ref="L131">IFERROR(IF(C131=C130,IF(C131="","","-"),INDEX(tb_Address[Store Tel.],MATCH(F131,tb_Address[Branch],0))),"")</f>
        <v>-</v>
      </c>
      <c r="M131" s="81" t="str">
        <f t="array" ref="M131">IFERROR(IF(C131=C130,IF(C131="","","-"),INDEX(tb_Address[ชื่อผู้รับสินค้า],MATCH(F131,tb_Address[Branch],0))),"")</f>
        <v>-</v>
      </c>
      <c r="N131" s="81" t="str">
        <f t="array" ref="N131">IFERROR(IF(C131=C130,IF(C131="","","-"),INDEX(tb_Address[ที่อยู่ Store],MATCH(F131,tb_Address[Branch],0))),"")</f>
        <v>-</v>
      </c>
      <c r="O131" s="81"/>
    </row>
    <row r="132" ht="22.5" customHeight="1">
      <c r="A132" s="61">
        <f>IF(C132="","",ROW()-ROW(tb_PO[[#HEADERS],[Order]]))</f>
        <v>129</v>
      </c>
      <c r="B132" s="63">
        <v>46021.0</v>
      </c>
      <c r="C132" s="64" t="s">
        <v>652</v>
      </c>
      <c r="D132" s="64" t="s">
        <v>654</v>
      </c>
      <c r="E132" s="66" t="s">
        <v>52</v>
      </c>
      <c r="F132" s="61" t="str">
        <f t="array" ref="F132">IF(E132&lt;&gt;"",INDEX(tb_Address[Branch],MATCH(E132,tb_Address[Branch Code],0)),"")</f>
        <v>สาขาที่ 00001</v>
      </c>
      <c r="G132" s="64" t="s">
        <v>672</v>
      </c>
      <c r="H132" s="81" t="str">
        <f t="array" ref="H132">IF(G132&lt;&gt;"",INDEX(tb_MainDatabase[Scent],MATCH(G132,tb_MainDatabase[Barcode],0)),"")</f>
        <v>Senorita TRY ME!</v>
      </c>
      <c r="I132" s="81" t="str">
        <f t="array" ref="I132">IF(G132&lt;&gt;"",INDEX(tb_MainDatabase[Size],MATCH(G132,tb_MainDatabase[Barcode],0)),"")</f>
        <v>50 ml.</v>
      </c>
      <c r="J132" s="64">
        <v>1.0</v>
      </c>
      <c r="K132" s="81"/>
      <c r="L132" s="81" t="str">
        <f t="array" ref="L132">IFERROR(IF(C132=C131,IF(C132="","","-"),INDEX(tb_Address[Store Tel.],MATCH(F132,tb_Address[Branch],0))),"")</f>
        <v>-</v>
      </c>
      <c r="M132" s="81" t="str">
        <f t="array" ref="M132">IFERROR(IF(C132=C131,IF(C132="","","-"),INDEX(tb_Address[ชื่อผู้รับสินค้า],MATCH(F132,tb_Address[Branch],0))),"")</f>
        <v>-</v>
      </c>
      <c r="N132" s="81" t="str">
        <f t="array" ref="N132">IFERROR(IF(C132=C131,IF(C132="","","-"),INDEX(tb_Address[ที่อยู่ Store],MATCH(F132,tb_Address[Branch],0))),"")</f>
        <v>-</v>
      </c>
      <c r="O132" s="81"/>
    </row>
    <row r="133" ht="22.5" customHeight="1">
      <c r="A133" s="61">
        <f>IF(C133="","",ROW()-ROW(tb_PO[[#HEADERS],[Order]]))</f>
        <v>130</v>
      </c>
      <c r="B133" s="63">
        <v>46021.0</v>
      </c>
      <c r="C133" s="64" t="s">
        <v>652</v>
      </c>
      <c r="D133" s="64" t="s">
        <v>654</v>
      </c>
      <c r="E133" s="66" t="s">
        <v>52</v>
      </c>
      <c r="F133" s="61" t="str">
        <f t="array" ref="F133">IF(E133&lt;&gt;"",INDEX(tb_Address[Branch],MATCH(E133,tb_Address[Branch Code],0)),"")</f>
        <v>สาขาที่ 00001</v>
      </c>
      <c r="G133" s="64">
        <v>8.85712801213E12</v>
      </c>
      <c r="H133" s="81" t="str">
        <f t="array" ref="H133">IF(G133&lt;&gt;"",INDEX(tb_MainDatabase[Scent],MATCH(G133,tb_MainDatabase[Barcode],0)),"")</f>
        <v>Tumbler CYOC (White)</v>
      </c>
      <c r="I133" s="81" t="str">
        <f t="array" ref="I133">IF(G133&lt;&gt;"",INDEX(tb_MainDatabase[Size],MATCH(G133,tb_MainDatabase[Barcode],0)),"")</f>
        <v>White</v>
      </c>
      <c r="J133" s="64">
        <v>10.0</v>
      </c>
      <c r="K133" s="81"/>
      <c r="L133" s="81" t="str">
        <f t="array" ref="L133">IFERROR(IF(C133=C132,IF(C133="","","-"),INDEX(tb_Address[Store Tel.],MATCH(F133,tb_Address[Branch],0))),"")</f>
        <v>-</v>
      </c>
      <c r="M133" s="81" t="str">
        <f t="array" ref="M133">IFERROR(IF(C133=C132,IF(C133="","","-"),INDEX(tb_Address[ชื่อผู้รับสินค้า],MATCH(F133,tb_Address[Branch],0))),"")</f>
        <v>-</v>
      </c>
      <c r="N133" s="81" t="str">
        <f t="array" ref="N133">IFERROR(IF(C133=C132,IF(C133="","","-"),INDEX(tb_Address[ที่อยู่ Store],MATCH(F133,tb_Address[Branch],0))),"")</f>
        <v>-</v>
      </c>
      <c r="O133" s="81"/>
    </row>
    <row r="134" ht="22.5" customHeight="1">
      <c r="A134" s="61">
        <f>IF(C134="","",ROW()-ROW(tb_PO[[#HEADERS],[Order]]))</f>
        <v>131</v>
      </c>
      <c r="B134" s="63">
        <v>46021.0</v>
      </c>
      <c r="C134" s="64" t="s">
        <v>652</v>
      </c>
      <c r="D134" s="64" t="s">
        <v>654</v>
      </c>
      <c r="E134" s="66" t="s">
        <v>52</v>
      </c>
      <c r="F134" s="61" t="str">
        <f t="array" ref="F134">IF(E134&lt;&gt;"",INDEX(tb_Address[Branch],MATCH(E134,tb_Address[Branch Code],0)),"")</f>
        <v>สาขาที่ 00001</v>
      </c>
      <c r="G134" s="158">
        <v>8.857128012132E12</v>
      </c>
      <c r="H134" s="81" t="str">
        <f t="array" ref="H134">IF(G134&lt;&gt;"",INDEX(tb_MainDatabase[Scent],MATCH(G134,tb_MainDatabase[Barcode],0)),"")</f>
        <v>Cloth BAG CYOC</v>
      </c>
      <c r="I134" s="81" t="str">
        <f t="array" ref="I134">IF(G134&lt;&gt;"",INDEX(tb_MainDatabase[Size],MATCH(G134,tb_MainDatabase[Barcode],0)),"")</f>
        <v>Size M</v>
      </c>
      <c r="J134" s="64">
        <v>20.0</v>
      </c>
      <c r="K134" s="81"/>
      <c r="L134" s="81" t="str">
        <f t="array" ref="L134">IFERROR(IF(C134=C133,IF(C134="","","-"),INDEX(tb_Address[Store Tel.],MATCH(F134,tb_Address[Branch],0))),"")</f>
        <v>-</v>
      </c>
      <c r="M134" s="81" t="str">
        <f t="array" ref="M134">IFERROR(IF(C134=C133,IF(C134="","","-"),INDEX(tb_Address[ชื่อผู้รับสินค้า],MATCH(F134,tb_Address[Branch],0))),"")</f>
        <v>-</v>
      </c>
      <c r="N134" s="81" t="str">
        <f t="array" ref="N134">IFERROR(IF(C134=C133,IF(C134="","","-"),INDEX(tb_Address[ที่อยู่ Store],MATCH(F134,tb_Address[Branch],0))),"")</f>
        <v>-</v>
      </c>
      <c r="O134" s="81"/>
    </row>
    <row r="135" ht="22.5" customHeight="1">
      <c r="A135" s="61">
        <f>IF(C135="","",ROW()-ROW(tb_PO[[#HEADERS],[Order]]))</f>
        <v>132</v>
      </c>
      <c r="B135" s="63">
        <v>46025.0</v>
      </c>
      <c r="C135" s="64" t="s">
        <v>683</v>
      </c>
      <c r="D135" s="64" t="s">
        <v>684</v>
      </c>
      <c r="E135" s="66" t="s">
        <v>52</v>
      </c>
      <c r="F135" s="61"/>
      <c r="G135" s="64">
        <v>8.85712801213E12</v>
      </c>
      <c r="H135" s="81" t="str">
        <f t="array" ref="H135">IF(G135&lt;&gt;"",INDEX(tb_MainDatabase[Scent],MATCH(G135,tb_MainDatabase[Barcode],0)),"")</f>
        <v>Tumbler CYOC (White)</v>
      </c>
      <c r="I135" s="81" t="str">
        <f t="array" ref="I135">IF(G135&lt;&gt;"",INDEX(tb_MainDatabase[Size],MATCH(G135,tb_MainDatabase[Barcode],0)),"")</f>
        <v>White</v>
      </c>
      <c r="J135" s="64">
        <v>6.0</v>
      </c>
      <c r="K135" s="81"/>
      <c r="L135" s="81" t="str">
        <f t="array" ref="L135">IFERROR(IF(C135=C134,IF(C135="","","-"),INDEX(tb_Address[Store Tel.],MATCH(F135,tb_Address[Branch],0))),"")</f>
        <v/>
      </c>
      <c r="M135" s="81" t="str">
        <f t="array" ref="M135">IFERROR(IF(C135=C134,IF(C135="","","-"),INDEX(tb_Address[ชื่อผู้รับสินค้า],MATCH(F135,tb_Address[Branch],0))),"")</f>
        <v/>
      </c>
      <c r="N135" s="81" t="str">
        <f t="array" ref="N135">IFERROR(IF(C135=C134,IF(C135="","","-"),INDEX(tb_Address[ที่อยู่ Store],MATCH(F135,tb_Address[Branch],0))),"")</f>
        <v/>
      </c>
      <c r="O135" s="81"/>
    </row>
    <row r="136" ht="22.5" customHeight="1">
      <c r="A136" s="61">
        <f>IF(C136="","",ROW()-ROW(tb_PO[[#HEADERS],[Order]]))</f>
        <v>133</v>
      </c>
      <c r="B136" s="63">
        <v>46025.0</v>
      </c>
      <c r="C136" s="64" t="s">
        <v>683</v>
      </c>
      <c r="D136" s="64" t="s">
        <v>684</v>
      </c>
      <c r="E136" s="66" t="s">
        <v>52</v>
      </c>
      <c r="F136" s="61"/>
      <c r="G136" s="158">
        <v>8.857128012132E12</v>
      </c>
      <c r="H136" s="81" t="str">
        <f t="array" ref="H136">IF(G136&lt;&gt;"",INDEX(tb_MainDatabase[Scent],MATCH(G136,tb_MainDatabase[Barcode],0)),"")</f>
        <v>Cloth BAG CYOC</v>
      </c>
      <c r="I136" s="81" t="str">
        <f t="array" ref="I136">IF(G136&lt;&gt;"",INDEX(tb_MainDatabase[Size],MATCH(G136,tb_MainDatabase[Barcode],0)),"")</f>
        <v>Size M</v>
      </c>
      <c r="J136" s="64">
        <v>10.0</v>
      </c>
      <c r="K136" s="81"/>
      <c r="L136" s="81" t="str">
        <f t="array" ref="L136">IFERROR(IF(C136=C135,IF(C136="","","-"),INDEX(tb_Address[Store Tel.],MATCH(F136,tb_Address[Branch],0))),"")</f>
        <v>-</v>
      </c>
      <c r="M136" s="81" t="str">
        <f t="array" ref="M136">IFERROR(IF(C136=C135,IF(C136="","","-"),INDEX(tb_Address[ชื่อผู้รับสินค้า],MATCH(F136,tb_Address[Branch],0))),"")</f>
        <v>-</v>
      </c>
      <c r="N136" s="81" t="str">
        <f t="array" ref="N136">IFERROR(IF(C136=C135,IF(C136="","","-"),INDEX(tb_Address[ที่อยู่ Store],MATCH(F136,tb_Address[Branch],0))),"")</f>
        <v>-</v>
      </c>
      <c r="O136" s="81"/>
    </row>
    <row r="137" ht="22.5" customHeight="1">
      <c r="A137" s="61">
        <f>IF(C137="","",ROW()-ROW(tb_PO[[#HEADERS],[Order]]))</f>
        <v>134</v>
      </c>
      <c r="B137" s="63">
        <v>46025.0</v>
      </c>
      <c r="C137" s="64" t="s">
        <v>683</v>
      </c>
      <c r="D137" s="64" t="s">
        <v>684</v>
      </c>
      <c r="E137" s="66" t="s">
        <v>52</v>
      </c>
      <c r="F137" s="61" t="str">
        <f t="array" ref="F137">IF(E137&lt;&gt;"",INDEX(tb_Address[Branch],MATCH(E137,tb_Address[Branch Code],0)),"")</f>
        <v>สาขาที่ 00001</v>
      </c>
      <c r="G137" s="64">
        <v>8.857128012017E12</v>
      </c>
      <c r="H137" s="81" t="str">
        <f t="array" ref="H137">IF(G137&lt;&gt;"",INDEX(tb_MainDatabase[Scent],MATCH(G137,tb_MainDatabase[Barcode],0)),"")</f>
        <v>Zeus</v>
      </c>
      <c r="I137" s="81" t="str">
        <f t="array" ref="I137">IF(G137&lt;&gt;"",INDEX(tb_MainDatabase[Size],MATCH(G137,tb_MainDatabase[Barcode],0)),"")</f>
        <v>4 ml.</v>
      </c>
      <c r="J137" s="64">
        <v>10.0</v>
      </c>
      <c r="K137" s="81"/>
      <c r="L137" s="81" t="str">
        <f t="array" ref="L137">IFERROR(IF(C137=C136,IF(C137="","","-"),INDEX(tb_Address[Store Tel.],MATCH(F137,tb_Address[Branch],0))),"")</f>
        <v>-</v>
      </c>
      <c r="M137" s="81" t="str">
        <f t="array" ref="M137">IFERROR(IF(C137=C136,IF(C137="","","-"),INDEX(tb_Address[ชื่อผู้รับสินค้า],MATCH(F137,tb_Address[Branch],0))),"")</f>
        <v>-</v>
      </c>
      <c r="N137" s="81" t="str">
        <f t="array" ref="N137">IFERROR(IF(C137=C136,IF(C137="","","-"),INDEX(tb_Address[ที่อยู่ Store],MATCH(F137,tb_Address[Branch],0))),"")</f>
        <v>-</v>
      </c>
      <c r="O137" s="81"/>
    </row>
    <row r="138" ht="22.5" customHeight="1">
      <c r="A138" s="61">
        <f>IF(C138="","",ROW()-ROW(tb_PO[[#HEADERS],[Order]]))</f>
        <v>135</v>
      </c>
      <c r="B138" s="63">
        <v>46025.0</v>
      </c>
      <c r="C138" s="64" t="s">
        <v>683</v>
      </c>
      <c r="D138" s="64" t="s">
        <v>684</v>
      </c>
      <c r="E138" s="66" t="s">
        <v>52</v>
      </c>
      <c r="F138" s="61" t="str">
        <f t="array" ref="F138">IF(E138&lt;&gt;"",INDEX(tb_Address[Branch],MATCH(E138,tb_Address[Branch Code],0)),"")</f>
        <v>สาขาที่ 00001</v>
      </c>
      <c r="G138" s="64">
        <v>8.857128012016E12</v>
      </c>
      <c r="H138" s="81" t="str">
        <f t="array" ref="H138">IF(G138&lt;&gt;"",INDEX(tb_MainDatabase[Scent],MATCH(G138,tb_MainDatabase[Barcode],0)),"")</f>
        <v>La Belle</v>
      </c>
      <c r="I138" s="81" t="str">
        <f t="array" ref="I138">IF(G138&lt;&gt;"",INDEX(tb_MainDatabase[Size],MATCH(G138,tb_MainDatabase[Barcode],0)),"")</f>
        <v>4 ml.</v>
      </c>
      <c r="J138" s="64">
        <v>10.0</v>
      </c>
      <c r="K138" s="81"/>
      <c r="L138" s="81" t="str">
        <f t="array" ref="L138">IFERROR(IF(C138=C137,IF(C138="","","-"),INDEX(tb_Address[Store Tel.],MATCH(F138,tb_Address[Branch],0))),"")</f>
        <v>-</v>
      </c>
      <c r="M138" s="81" t="str">
        <f t="array" ref="M138">IFERROR(IF(C138=C137,IF(C138="","","-"),INDEX(tb_Address[ชื่อผู้รับสินค้า],MATCH(F138,tb_Address[Branch],0))),"")</f>
        <v>-</v>
      </c>
      <c r="N138" s="81" t="str">
        <f t="array" ref="N138">IFERROR(IF(C138=C137,IF(C138="","","-"),INDEX(tb_Address[ที่อยู่ Store],MATCH(F138,tb_Address[Branch],0))),"")</f>
        <v>-</v>
      </c>
      <c r="O138" s="81"/>
    </row>
    <row r="139" ht="22.5" customHeight="1">
      <c r="A139" s="61">
        <f>IF(C139="","",ROW()-ROW(tb_PO[[#HEADERS],[Order]]))</f>
        <v>136</v>
      </c>
      <c r="B139" s="63">
        <v>46025.0</v>
      </c>
      <c r="C139" s="64" t="s">
        <v>683</v>
      </c>
      <c r="D139" s="64" t="s">
        <v>684</v>
      </c>
      <c r="E139" s="66" t="s">
        <v>52</v>
      </c>
      <c r="F139" s="61" t="str">
        <f t="array" ref="F139">IF(E139&lt;&gt;"",INDEX(tb_Address[Branch],MATCH(E139,tb_Address[Branch Code],0)),"")</f>
        <v>สาขาที่ 00001</v>
      </c>
      <c r="G139" s="64">
        <v>8.857128012071E12</v>
      </c>
      <c r="H139" s="81" t="str">
        <f t="array" ref="H139">IF(G139&lt;&gt;"",INDEX(tb_MainDatabase[Scent],MATCH(G139,tb_MainDatabase[Barcode],0)),"")</f>
        <v>Teenage Dream</v>
      </c>
      <c r="I139" s="81" t="str">
        <f t="array" ref="I139">IF(G139&lt;&gt;"",INDEX(tb_MainDatabase[Size],MATCH(G139,tb_MainDatabase[Barcode],0)),"")</f>
        <v>4 ml.</v>
      </c>
      <c r="J139" s="64">
        <v>10.0</v>
      </c>
      <c r="K139" s="81"/>
      <c r="L139" s="81" t="str">
        <f t="array" ref="L139">IFERROR(IF(C139=C138,IF(C139="","","-"),INDEX(tb_Address[Store Tel.],MATCH(F139,tb_Address[Branch],0))),"")</f>
        <v>-</v>
      </c>
      <c r="M139" s="81" t="str">
        <f t="array" ref="M139">IFERROR(IF(C139=C138,IF(C139="","","-"),INDEX(tb_Address[ชื่อผู้รับสินค้า],MATCH(F139,tb_Address[Branch],0))),"")</f>
        <v>-</v>
      </c>
      <c r="N139" s="81" t="str">
        <f t="array" ref="N139">IFERROR(IF(C139=C138,IF(C139="","","-"),INDEX(tb_Address[ที่อยู่ Store],MATCH(F139,tb_Address[Branch],0))),"")</f>
        <v>-</v>
      </c>
      <c r="O139" s="81"/>
    </row>
    <row r="140" ht="22.5" customHeight="1">
      <c r="A140" s="61">
        <f>IF(C140="","",ROW()-ROW(tb_PO[[#HEADERS],[Order]]))</f>
        <v>137</v>
      </c>
      <c r="B140" s="63">
        <v>46025.0</v>
      </c>
      <c r="C140" s="64" t="s">
        <v>683</v>
      </c>
      <c r="D140" s="64" t="s">
        <v>684</v>
      </c>
      <c r="E140" s="66" t="s">
        <v>52</v>
      </c>
      <c r="F140" s="61" t="str">
        <f t="array" ref="F140">IF(E140&lt;&gt;"",INDEX(tb_Address[Branch],MATCH(E140,tb_Address[Branch Code],0)),"")</f>
        <v>สาขาที่ 00001</v>
      </c>
      <c r="G140" s="64">
        <v>8.857128012033E12</v>
      </c>
      <c r="H140" s="81" t="str">
        <f t="array" ref="H140">IF(G140&lt;&gt;"",INDEX(tb_MainDatabase[Scent],MATCH(G140,tb_MainDatabase[Barcode],0)),"")</f>
        <v>Beyond</v>
      </c>
      <c r="I140" s="81" t="str">
        <f t="array" ref="I140">IF(G140&lt;&gt;"",INDEX(tb_MainDatabase[Size],MATCH(G140,tb_MainDatabase[Barcode],0)),"")</f>
        <v>4 ml.</v>
      </c>
      <c r="J140" s="64">
        <v>10.0</v>
      </c>
      <c r="K140" s="81"/>
      <c r="L140" s="81" t="str">
        <f t="array" ref="L140">IFERROR(IF(C140=C139,IF(C140="","","-"),INDEX(tb_Address[Store Tel.],MATCH(F140,tb_Address[Branch],0))),"")</f>
        <v>-</v>
      </c>
      <c r="M140" s="81" t="str">
        <f t="array" ref="M140">IFERROR(IF(C140=C139,IF(C140="","","-"),INDEX(tb_Address[ชื่อผู้รับสินค้า],MATCH(F140,tb_Address[Branch],0))),"")</f>
        <v>-</v>
      </c>
      <c r="N140" s="81" t="str">
        <f t="array" ref="N140">IFERROR(IF(C140=C139,IF(C140="","","-"),INDEX(tb_Address[ที่อยู่ Store],MATCH(F140,tb_Address[Branch],0))),"")</f>
        <v>-</v>
      </c>
      <c r="O140" s="81"/>
    </row>
    <row r="141" ht="22.5" customHeight="1">
      <c r="A141" s="61">
        <f>IF(C141="","",ROW()-ROW(tb_PO[[#HEADERS],[Order]]))</f>
        <v>138</v>
      </c>
      <c r="B141" s="63">
        <v>46025.0</v>
      </c>
      <c r="C141" s="64" t="s">
        <v>683</v>
      </c>
      <c r="D141" s="64" t="s">
        <v>684</v>
      </c>
      <c r="E141" s="66" t="s">
        <v>52</v>
      </c>
      <c r="F141" s="61" t="str">
        <f t="array" ref="F141">IF(E141&lt;&gt;"",INDEX(tb_Address[Branch],MATCH(E141,tb_Address[Branch Code],0)),"")</f>
        <v>สาขาที่ 00001</v>
      </c>
      <c r="G141" s="64">
        <v>8.857128012134E12</v>
      </c>
      <c r="H141" s="81" t="str">
        <f t="array" ref="H141">IF(G141&lt;&gt;"",INDEX(tb_MainDatabase[Scent],MATCH(G141,tb_MainDatabase[Barcode],0)),"")</f>
        <v>ถุงกระดาษ Size M</v>
      </c>
      <c r="I141" s="81" t="str">
        <f t="array" ref="I141">IF(G141&lt;&gt;"",INDEX(tb_MainDatabase[Size],MATCH(G141,tb_MainDatabase[Barcode],0)),"")</f>
        <v>Size M</v>
      </c>
      <c r="J141" s="64">
        <v>40.0</v>
      </c>
      <c r="K141" s="81"/>
      <c r="L141" s="81" t="str">
        <f t="array" ref="L141">IFERROR(IF(C141=C140,IF(C141="","","-"),INDEX(tb_Address[Store Tel.],MATCH(F141,tb_Address[Branch],0))),"")</f>
        <v>-</v>
      </c>
      <c r="M141" s="81" t="str">
        <f t="array" ref="M141">IFERROR(IF(C141=C140,IF(C141="","","-"),INDEX(tb_Address[ชื่อผู้รับสินค้า],MATCH(F141,tb_Address[Branch],0))),"")</f>
        <v>-</v>
      </c>
      <c r="N141" s="81" t="str">
        <f t="array" ref="N141">IFERROR(IF(C141=C140,IF(C141="","","-"),INDEX(tb_Address[ที่อยู่ Store],MATCH(F141,tb_Address[Branch],0))),"")</f>
        <v>-</v>
      </c>
      <c r="O141" s="81"/>
    </row>
    <row r="142" ht="22.5" customHeight="1">
      <c r="A142" s="186">
        <f>IF(C142="","",ROW()-ROW(tb_PO[[#HEADERS],[Order]]))</f>
        <v>139</v>
      </c>
      <c r="B142" s="63">
        <v>46035.0</v>
      </c>
      <c r="C142" s="64" t="s">
        <v>717</v>
      </c>
      <c r="D142" s="64" t="s">
        <v>718</v>
      </c>
      <c r="E142" s="66" t="s">
        <v>52</v>
      </c>
      <c r="F142" s="186" t="str">
        <f t="array" ref="F142">IF(E142&lt;&gt;"",INDEX(tb_Address[Branch],MATCH(E142,tb_Address[Branch Code],0)),"")</f>
        <v>สาขาที่ 00001</v>
      </c>
      <c r="G142" s="191">
        <v>8.857128012018E12</v>
      </c>
      <c r="H142" s="193" t="str">
        <f t="array" ref="H142">IF(G142&lt;&gt;"",INDEX(tb_MainDatabase[Scent],MATCH(G142,tb_MainDatabase[Barcode],0)),"")</f>
        <v>Aqua</v>
      </c>
      <c r="I142" s="193" t="str">
        <f t="array" ref="I142">IF(G142&lt;&gt;"",INDEX(tb_MainDatabase[Size],MATCH(G142,tb_MainDatabase[Barcode],0)),"")</f>
        <v>50 ml.</v>
      </c>
      <c r="J142" s="191">
        <v>5.0</v>
      </c>
      <c r="K142" s="193"/>
      <c r="L142" s="193" t="str">
        <f t="array" ref="L142">IFERROR(IF(C142=C141,IF(C142="","","-"),INDEX(tb_Address[Store Tel.],MATCH(F142,tb_Address[Branch],0))),"")</f>
        <v>-</v>
      </c>
      <c r="M142" s="193" t="str">
        <f t="array" ref="M142">IFERROR(IF(C142=C141,IF(C142="","","-"),INDEX(tb_Address[ชื่อผู้รับสินค้า],MATCH(F142,tb_Address[Branch],0))),"")</f>
        <v>-</v>
      </c>
      <c r="N142" s="193" t="str">
        <f t="array" ref="N142">IFERROR(IF(C142=C141,IF(C142="","","-"),INDEX(tb_Address[ที่อยู่ Store],MATCH(F142,tb_Address[Branch],0))),"")</f>
        <v>-</v>
      </c>
      <c r="O142" s="193"/>
    </row>
    <row r="143" ht="22.5" customHeight="1">
      <c r="A143" s="186">
        <f>IF(C143="","",ROW()-ROW(tb_PO[[#HEADERS],[Order]]))</f>
        <v>140</v>
      </c>
      <c r="B143" s="63">
        <v>46035.0</v>
      </c>
      <c r="C143" s="64" t="s">
        <v>717</v>
      </c>
      <c r="D143" s="64" t="s">
        <v>718</v>
      </c>
      <c r="E143" s="66" t="s">
        <v>52</v>
      </c>
      <c r="F143" s="186" t="str">
        <f t="array" ref="F143">IF(E143&lt;&gt;"",INDEX(tb_Address[Branch],MATCH(E143,tb_Address[Branch Code],0)),"")</f>
        <v>สาขาที่ 00001</v>
      </c>
      <c r="G143" s="191">
        <v>8.857128011669E12</v>
      </c>
      <c r="H143" s="193" t="str">
        <f t="array" ref="H143">IF(G143&lt;&gt;"",INDEX(tb_MainDatabase[Scent],MATCH(G143,tb_MainDatabase[Barcode],0)),"")</f>
        <v>Blackest Black</v>
      </c>
      <c r="I143" s="193" t="str">
        <f t="array" ref="I143">IF(G143&lt;&gt;"",INDEX(tb_MainDatabase[Size],MATCH(G143,tb_MainDatabase[Barcode],0)),"")</f>
        <v>50 ml.</v>
      </c>
      <c r="J143" s="191">
        <v>2.0</v>
      </c>
      <c r="K143" s="193"/>
      <c r="L143" s="193" t="str">
        <f t="array" ref="L143">IFERROR(IF(C143=C142,IF(C143="","","-"),INDEX(tb_Address[Store Tel.],MATCH(F143,tb_Address[Branch],0))),"")</f>
        <v>-</v>
      </c>
      <c r="M143" s="193" t="str">
        <f t="array" ref="M143">IFERROR(IF(C143=C142,IF(C143="","","-"),INDEX(tb_Address[ชื่อผู้รับสินค้า],MATCH(F143,tb_Address[Branch],0))),"")</f>
        <v>-</v>
      </c>
      <c r="N143" s="193" t="str">
        <f t="array" ref="N143">IFERROR(IF(C143=C142,IF(C143="","","-"),INDEX(tb_Address[ที่อยู่ Store],MATCH(F143,tb_Address[Branch],0))),"")</f>
        <v>-</v>
      </c>
      <c r="O143" s="193"/>
    </row>
    <row r="144" ht="22.5" customHeight="1">
      <c r="A144" s="186">
        <f>IF(C144="","",ROW()-ROW(tb_PO[[#HEADERS],[Order]]))</f>
        <v>141</v>
      </c>
      <c r="B144" s="63">
        <v>46035.0</v>
      </c>
      <c r="C144" s="64" t="s">
        <v>717</v>
      </c>
      <c r="D144" s="64" t="s">
        <v>718</v>
      </c>
      <c r="E144" s="66" t="s">
        <v>52</v>
      </c>
      <c r="F144" s="186" t="str">
        <f t="array" ref="F144">IF(E144&lt;&gt;"",INDEX(tb_Address[Branch],MATCH(E144,tb_Address[Branch Code],0)),"")</f>
        <v>สาขาที่ 00001</v>
      </c>
      <c r="G144" s="195">
        <v>8.857128011683E12</v>
      </c>
      <c r="H144" s="193" t="str">
        <f t="array" ref="H144">IF(G144&lt;&gt;"",INDEX(tb_MainDatabase[Scent],MATCH(G144,tb_MainDatabase[Barcode],0)),"")</f>
        <v>Legend of Oud</v>
      </c>
      <c r="I144" s="193" t="str">
        <f t="array" ref="I144">IF(G144&lt;&gt;"",INDEX(tb_MainDatabase[Size],MATCH(G144,tb_MainDatabase[Barcode],0)),"")</f>
        <v>50 ml.</v>
      </c>
      <c r="J144" s="191">
        <v>2.0</v>
      </c>
      <c r="K144" s="193"/>
      <c r="L144" s="193" t="str">
        <f t="array" ref="L144">IFERROR(IF(C144=C143,IF(C144="","","-"),INDEX(tb_Address[Store Tel.],MATCH(F144,tb_Address[Branch],0))),"")</f>
        <v>-</v>
      </c>
      <c r="M144" s="193" t="str">
        <f t="array" ref="M144">IFERROR(IF(C144=C143,IF(C144="","","-"),INDEX(tb_Address[ชื่อผู้รับสินค้า],MATCH(F144,tb_Address[Branch],0))),"")</f>
        <v>-</v>
      </c>
      <c r="N144" s="193" t="str">
        <f t="array" ref="N144">IFERROR(IF(C144=C143,IF(C144="","","-"),INDEX(tb_Address[ที่อยู่ Store],MATCH(F144,tb_Address[Branch],0))),"")</f>
        <v>-</v>
      </c>
      <c r="O144" s="193"/>
    </row>
    <row r="145" ht="22.5" customHeight="1">
      <c r="A145" s="186">
        <f>IF(C145="","",ROW()-ROW(tb_PO[[#HEADERS],[Order]]))</f>
        <v>142</v>
      </c>
      <c r="B145" s="63">
        <v>46035.0</v>
      </c>
      <c r="C145" s="64" t="s">
        <v>717</v>
      </c>
      <c r="D145" s="64" t="s">
        <v>718</v>
      </c>
      <c r="E145" s="66" t="s">
        <v>52</v>
      </c>
      <c r="F145" s="186" t="str">
        <f t="array" ref="F145">IF(E145&lt;&gt;"",INDEX(tb_Address[Branch],MATCH(E145,tb_Address[Branch Code],0)),"")</f>
        <v>สาขาที่ 00001</v>
      </c>
      <c r="G145" s="191">
        <v>8.857128012007E12</v>
      </c>
      <c r="H145" s="193" t="str">
        <f t="array" ref="H145">IF(G145&lt;&gt;"",INDEX(tb_MainDatabase[Scent],MATCH(G145,tb_MainDatabase[Barcode],0)),"")</f>
        <v>Legend of Oud</v>
      </c>
      <c r="I145" s="193" t="str">
        <f t="array" ref="I145">IF(G145&lt;&gt;"",INDEX(tb_MainDatabase[Size],MATCH(G145,tb_MainDatabase[Barcode],0)),"")</f>
        <v>30 ml.</v>
      </c>
      <c r="J145" s="191">
        <v>2.0</v>
      </c>
      <c r="K145" s="193"/>
      <c r="L145" s="193" t="str">
        <f t="array" ref="L145">IFERROR(IF(C145=C144,IF(C145="","","-"),INDEX(tb_Address[Store Tel.],MATCH(F145,tb_Address[Branch],0))),"")</f>
        <v>-</v>
      </c>
      <c r="M145" s="193" t="str">
        <f t="array" ref="M145">IFERROR(IF(C145=C144,IF(C145="","","-"),INDEX(tb_Address[ชื่อผู้รับสินค้า],MATCH(F145,tb_Address[Branch],0))),"")</f>
        <v>-</v>
      </c>
      <c r="N145" s="193" t="str">
        <f t="array" ref="N145">IFERROR(IF(C145=C144,IF(C145="","","-"),INDEX(tb_Address[ที่อยู่ Store],MATCH(F145,tb_Address[Branch],0))),"")</f>
        <v>-</v>
      </c>
      <c r="O145" s="193"/>
    </row>
    <row r="146" ht="22.5" customHeight="1">
      <c r="A146" s="186">
        <f>IF(C146="","",ROW()-ROW(tb_PO[[#HEADERS],[Order]]))</f>
        <v>143</v>
      </c>
      <c r="B146" s="63">
        <v>46035.0</v>
      </c>
      <c r="C146" s="64" t="s">
        <v>717</v>
      </c>
      <c r="D146" s="64" t="s">
        <v>718</v>
      </c>
      <c r="E146" s="66" t="s">
        <v>52</v>
      </c>
      <c r="F146" s="186" t="str">
        <f t="array" ref="F146">IF(E146&lt;&gt;"",INDEX(tb_Address[Branch],MATCH(E146,tb_Address[Branch Code],0)),"")</f>
        <v>สาขาที่ 00001</v>
      </c>
      <c r="G146" s="191">
        <v>8.857128011607E12</v>
      </c>
      <c r="H146" s="193" t="str">
        <f t="array" ref="H146">IF(G146&lt;&gt;"",INDEX(tb_MainDatabase[Scent],MATCH(G146,tb_MainDatabase[Barcode],0)),"")</f>
        <v>Queen</v>
      </c>
      <c r="I146" s="193" t="str">
        <f t="array" ref="I146">IF(G146&lt;&gt;"",INDEX(tb_MainDatabase[Size],MATCH(G146,tb_MainDatabase[Barcode],0)),"")</f>
        <v>50 ml.</v>
      </c>
      <c r="J146" s="191">
        <v>2.0</v>
      </c>
      <c r="K146" s="193"/>
      <c r="L146" s="193" t="str">
        <f t="array" ref="L146">IFERROR(IF(C146=C145,IF(C146="","","-"),INDEX(tb_Address[Store Tel.],MATCH(F146,tb_Address[Branch],0))),"")</f>
        <v>-</v>
      </c>
      <c r="M146" s="193" t="str">
        <f t="array" ref="M146">IFERROR(IF(C146=C145,IF(C146="","","-"),INDEX(tb_Address[ชื่อผู้รับสินค้า],MATCH(F146,tb_Address[Branch],0))),"")</f>
        <v>-</v>
      </c>
      <c r="N146" s="193" t="str">
        <f t="array" ref="N146">IFERROR(IF(C146=C145,IF(C146="","","-"),INDEX(tb_Address[ที่อยู่ Store],MATCH(F146,tb_Address[Branch],0))),"")</f>
        <v>-</v>
      </c>
      <c r="O146" s="193"/>
    </row>
    <row r="147" ht="22.5" customHeight="1">
      <c r="A147" s="186">
        <f>IF(C147="","",ROW()-ROW(tb_PO[[#HEADERS],[Order]]))</f>
        <v>144</v>
      </c>
      <c r="B147" s="63">
        <v>46035.0</v>
      </c>
      <c r="C147" s="64" t="s">
        <v>717</v>
      </c>
      <c r="D147" s="64" t="s">
        <v>718</v>
      </c>
      <c r="E147" s="66" t="s">
        <v>52</v>
      </c>
      <c r="F147" s="186" t="str">
        <f t="array" ref="F147">IF(E147&lt;&gt;"",INDEX(tb_Address[Branch],MATCH(E147,tb_Address[Branch Code],0)),"")</f>
        <v>สาขาที่ 00001</v>
      </c>
      <c r="G147" s="191">
        <v>8.857128011713E12</v>
      </c>
      <c r="H147" s="193" t="str">
        <f t="array" ref="H147">IF(G147&lt;&gt;"",INDEX(tb_MainDatabase[Scent],MATCH(G147,tb_MainDatabase[Barcode],0)),"")</f>
        <v>Sparkling Mandarin</v>
      </c>
      <c r="I147" s="193" t="str">
        <f t="array" ref="I147">IF(G147&lt;&gt;"",INDEX(tb_MainDatabase[Size],MATCH(G147,tb_MainDatabase[Barcode],0)),"")</f>
        <v>50 ml.</v>
      </c>
      <c r="J147" s="191">
        <v>2.0</v>
      </c>
      <c r="K147" s="193"/>
      <c r="L147" s="193" t="str">
        <f t="array" ref="L147">IFERROR(IF(C147=C146,IF(C147="","","-"),INDEX(tb_Address[Store Tel.],MATCH(F147,tb_Address[Branch],0))),"")</f>
        <v>-</v>
      </c>
      <c r="M147" s="193" t="str">
        <f t="array" ref="M147">IFERROR(IF(C147=C146,IF(C147="","","-"),INDEX(tb_Address[ชื่อผู้รับสินค้า],MATCH(F147,tb_Address[Branch],0))),"")</f>
        <v>-</v>
      </c>
      <c r="N147" s="193" t="str">
        <f t="array" ref="N147">IFERROR(IF(C147=C146,IF(C147="","","-"),INDEX(tb_Address[ที่อยู่ Store],MATCH(F147,tb_Address[Branch],0))),"")</f>
        <v>-</v>
      </c>
      <c r="O147" s="193"/>
    </row>
    <row r="148" ht="22.5" customHeight="1">
      <c r="A148" s="186">
        <f>IF(C148="","",ROW()-ROW(tb_PO[[#HEADERS],[Order]]))</f>
        <v>145</v>
      </c>
      <c r="B148" s="63">
        <v>46035.0</v>
      </c>
      <c r="C148" s="64" t="s">
        <v>717</v>
      </c>
      <c r="D148" s="64" t="s">
        <v>718</v>
      </c>
      <c r="E148" s="66" t="s">
        <v>52</v>
      </c>
      <c r="F148" s="186" t="str">
        <f t="array" ref="F148">IF(E148&lt;&gt;"",INDEX(tb_Address[Branch],MATCH(E148,tb_Address[Branch Code],0)),"")</f>
        <v>สาขาที่ 00001</v>
      </c>
      <c r="G148" s="191">
        <v>8.85712801203E12</v>
      </c>
      <c r="H148" s="193" t="str">
        <f t="array" ref="H148">IF(G148&lt;&gt;"",INDEX(tb_MainDatabase[Scent],MATCH(G148,tb_MainDatabase[Barcode],0)),"")</f>
        <v>Dream Island</v>
      </c>
      <c r="I148" s="193" t="str">
        <f t="array" ref="I148">IF(G148&lt;&gt;"",INDEX(tb_MainDatabase[Size],MATCH(G148,tb_MainDatabase[Barcode],0)),"")</f>
        <v>10 ml.</v>
      </c>
      <c r="J148" s="191">
        <v>10.0</v>
      </c>
      <c r="K148" s="193"/>
      <c r="L148" s="193" t="str">
        <f t="array" ref="L148">IFERROR(IF(C148=C147,IF(C148="","","-"),INDEX(tb_Address[Store Tel.],MATCH(F148,tb_Address[Branch],0))),"")</f>
        <v>-</v>
      </c>
      <c r="M148" s="193" t="str">
        <f t="array" ref="M148">IFERROR(IF(C148=C147,IF(C148="","","-"),INDEX(tb_Address[ชื่อผู้รับสินค้า],MATCH(F148,tb_Address[Branch],0))),"")</f>
        <v>-</v>
      </c>
      <c r="N148" s="193" t="str">
        <f t="array" ref="N148">IFERROR(IF(C148=C147,IF(C148="","","-"),INDEX(tb_Address[ที่อยู่ Store],MATCH(F148,tb_Address[Branch],0))),"")</f>
        <v>-</v>
      </c>
      <c r="O148" s="193"/>
    </row>
    <row r="149" ht="22.5" customHeight="1">
      <c r="A149" s="186">
        <f>IF(C149="","",ROW()-ROW(tb_PO[[#HEADERS],[Order]]))</f>
        <v>146</v>
      </c>
      <c r="B149" s="63">
        <v>46035.0</v>
      </c>
      <c r="C149" s="64" t="s">
        <v>717</v>
      </c>
      <c r="D149" s="64" t="s">
        <v>718</v>
      </c>
      <c r="E149" s="66" t="s">
        <v>52</v>
      </c>
      <c r="F149" s="186" t="str">
        <f t="array" ref="F149">IF(E149&lt;&gt;"",INDEX(tb_Address[Branch],MATCH(E149,tb_Address[Branch Code],0)),"")</f>
        <v>สาขาที่ 00001</v>
      </c>
      <c r="G149" s="191">
        <v>8.857128012034E12</v>
      </c>
      <c r="H149" s="193" t="str">
        <f t="array" ref="H149">IF(G149&lt;&gt;"",INDEX(tb_MainDatabase[Scent],MATCH(G149,tb_MainDatabase[Barcode],0)),"")</f>
        <v>La Belle</v>
      </c>
      <c r="I149" s="193" t="str">
        <f t="array" ref="I149">IF(G149&lt;&gt;"",INDEX(tb_MainDatabase[Size],MATCH(G149,tb_MainDatabase[Barcode],0)),"")</f>
        <v>10 ml.</v>
      </c>
      <c r="J149" s="191">
        <v>10.0</v>
      </c>
      <c r="K149" s="193"/>
      <c r="L149" s="193" t="str">
        <f t="array" ref="L149">IFERROR(IF(C149=C148,IF(C149="","","-"),INDEX(tb_Address[Store Tel.],MATCH(F149,tb_Address[Branch],0))),"")</f>
        <v>-</v>
      </c>
      <c r="M149" s="193" t="str">
        <f t="array" ref="M149">IFERROR(IF(C149=C148,IF(C149="","","-"),INDEX(tb_Address[ชื่อผู้รับสินค้า],MATCH(F149,tb_Address[Branch],0))),"")</f>
        <v>-</v>
      </c>
      <c r="N149" s="193" t="str">
        <f t="array" ref="N149">IFERROR(IF(C149=C148,IF(C149="","","-"),INDEX(tb_Address[ที่อยู่ Store],MATCH(F149,tb_Address[Branch],0))),"")</f>
        <v>-</v>
      </c>
      <c r="O149" s="193"/>
    </row>
    <row r="150" ht="22.5" customHeight="1">
      <c r="A150" s="186">
        <f>IF(C150="","",ROW()-ROW(tb_PO[[#HEADERS],[Order]]))</f>
        <v>147</v>
      </c>
      <c r="B150" s="63">
        <v>46038.0</v>
      </c>
      <c r="C150" s="64" t="s">
        <v>746</v>
      </c>
      <c r="D150" s="64" t="s">
        <v>747</v>
      </c>
      <c r="E150" s="66" t="s">
        <v>52</v>
      </c>
      <c r="F150" s="186" t="str">
        <f t="array" ref="F150">IF(E150&lt;&gt;"",INDEX(tb_Address[Branch],MATCH(E150,tb_Address[Branch Code],0)),"")</f>
        <v>สาขาที่ 00001</v>
      </c>
      <c r="G150" s="191">
        <v>8.857128011874E12</v>
      </c>
      <c r="H150" s="193" t="str">
        <f t="array" ref="H150">IF(G150&lt;&gt;"",INDEX(tb_MainDatabase[Scent],MATCH(G150,tb_MainDatabase[Barcode],0)),"")</f>
        <v>Dream Island</v>
      </c>
      <c r="I150" s="193" t="str">
        <f t="array" ref="I150">IF(G150&lt;&gt;"",INDEX(tb_MainDatabase[Size],MATCH(G150,tb_MainDatabase[Barcode],0)),"")</f>
        <v>30 ml.</v>
      </c>
      <c r="J150" s="191">
        <v>10.0</v>
      </c>
      <c r="K150" s="193"/>
      <c r="L150" s="193" t="str">
        <f t="array" ref="L150">IFERROR(IF(C150=C149,IF(C150="","","-"),INDEX(tb_Address[Store Tel.],MATCH(F150,tb_Address[Branch],0))),"")</f>
        <v>-</v>
      </c>
      <c r="M150" s="193" t="str">
        <f t="array" ref="M150">IFERROR(IF(C150=C149,IF(C150="","","-"),INDEX(tb_Address[ชื่อผู้รับสินค้า],MATCH(F150,tb_Address[Branch],0))),"")</f>
        <v>-</v>
      </c>
      <c r="N150" s="193" t="str">
        <f t="array" ref="N150">IFERROR(IF(C150=C149,IF(C150="","","-"),INDEX(tb_Address[ที่อยู่ Store],MATCH(F150,tb_Address[Branch],0))),"")</f>
        <v>-</v>
      </c>
      <c r="O150" s="193"/>
    </row>
    <row r="151" ht="22.5" customHeight="1">
      <c r="A151" s="186">
        <f>IF(C151="","",ROW()-ROW(tb_PO[[#HEADERS],[Order]]))</f>
        <v>148</v>
      </c>
      <c r="B151" s="63">
        <v>46038.0</v>
      </c>
      <c r="C151" s="64" t="s">
        <v>746</v>
      </c>
      <c r="D151" s="64" t="s">
        <v>747</v>
      </c>
      <c r="E151" s="66" t="s">
        <v>52</v>
      </c>
      <c r="F151" s="186" t="str">
        <f t="array" ref="F151">IF(E151&lt;&gt;"",INDEX(tb_Address[Branch],MATCH(E151,tb_Address[Branch Code],0)),"")</f>
        <v>สาขาที่ 00001</v>
      </c>
      <c r="G151" s="191">
        <v>8.857128011591E12</v>
      </c>
      <c r="H151" s="193" t="str">
        <f t="array" ref="H151">IF(G151&lt;&gt;"",INDEX(tb_MainDatabase[Scent],MATCH(G151,tb_MainDatabase[Barcode],0)),"")</f>
        <v>Gambling34+35</v>
      </c>
      <c r="I151" s="193" t="str">
        <f t="array" ref="I151">IF(G151&lt;&gt;"",INDEX(tb_MainDatabase[Size],MATCH(G151,tb_MainDatabase[Barcode],0)),"")</f>
        <v>50 ml.</v>
      </c>
      <c r="J151" s="191">
        <v>2.0</v>
      </c>
      <c r="K151" s="193"/>
      <c r="L151" s="193" t="str">
        <f t="array" ref="L151">IFERROR(IF(C151=C150,IF(C151="","","-"),INDEX(tb_Address[Store Tel.],MATCH(F151,tb_Address[Branch],0))),"")</f>
        <v>-</v>
      </c>
      <c r="M151" s="193" t="str">
        <f t="array" ref="M151">IFERROR(IF(C151=C150,IF(C151="","","-"),INDEX(tb_Address[ชื่อผู้รับสินค้า],MATCH(F151,tb_Address[Branch],0))),"")</f>
        <v>-</v>
      </c>
      <c r="N151" s="193" t="str">
        <f t="array" ref="N151">IFERROR(IF(C151=C150,IF(C151="","","-"),INDEX(tb_Address[ที่อยู่ Store],MATCH(F151,tb_Address[Branch],0))),"")</f>
        <v>-</v>
      </c>
      <c r="O151" s="193"/>
    </row>
    <row r="152" ht="22.5" customHeight="1">
      <c r="A152" s="186">
        <f>IF(C152="","",ROW()-ROW(tb_PO[[#HEADERS],[Order]]))</f>
        <v>149</v>
      </c>
      <c r="B152" s="63">
        <v>46038.0</v>
      </c>
      <c r="C152" s="64" t="s">
        <v>746</v>
      </c>
      <c r="D152" s="64" t="s">
        <v>747</v>
      </c>
      <c r="E152" s="66" t="s">
        <v>52</v>
      </c>
      <c r="F152" s="186" t="str">
        <f t="array" ref="F152">IF(E152&lt;&gt;"",INDEX(tb_Address[Branch],MATCH(E152,tb_Address[Branch Code],0)),"")</f>
        <v>สาขาที่ 00001</v>
      </c>
      <c r="G152" s="191">
        <v>8.857128011614E12</v>
      </c>
      <c r="H152" s="193" t="str">
        <f t="array" ref="H152">IF(G152&lt;&gt;"",INDEX(tb_MainDatabase[Scent],MATCH(G152,tb_MainDatabase[Barcode],0)),"")</f>
        <v>Savoury</v>
      </c>
      <c r="I152" s="193" t="str">
        <f t="array" ref="I152">IF(G152&lt;&gt;"",INDEX(tb_MainDatabase[Size],MATCH(G152,tb_MainDatabase[Barcode],0)),"")</f>
        <v>50 ml.</v>
      </c>
      <c r="J152" s="191">
        <v>2.0</v>
      </c>
      <c r="K152" s="193"/>
      <c r="L152" s="193" t="str">
        <f t="array" ref="L152">IFERROR(IF(C152=C151,IF(C152="","","-"),INDEX(tb_Address[Store Tel.],MATCH(F152,tb_Address[Branch],0))),"")</f>
        <v>-</v>
      </c>
      <c r="M152" s="193" t="str">
        <f t="array" ref="M152">IFERROR(IF(C152=C151,IF(C152="","","-"),INDEX(tb_Address[ชื่อผู้รับสินค้า],MATCH(F152,tb_Address[Branch],0))),"")</f>
        <v>-</v>
      </c>
      <c r="N152" s="193" t="str">
        <f t="array" ref="N152">IFERROR(IF(C152=C151,IF(C152="","","-"),INDEX(tb_Address[ที่อยู่ Store],MATCH(F152,tb_Address[Branch],0))),"")</f>
        <v>-</v>
      </c>
      <c r="O152" s="193"/>
    </row>
    <row r="153" ht="22.5" customHeight="1">
      <c r="A153" s="186">
        <f>IF(C153="","",ROW()-ROW(tb_PO[[#HEADERS],[Order]]))</f>
        <v>150</v>
      </c>
      <c r="B153" s="63">
        <v>46038.0</v>
      </c>
      <c r="C153" s="64" t="s">
        <v>746</v>
      </c>
      <c r="D153" s="64" t="s">
        <v>747</v>
      </c>
      <c r="E153" s="66" t="s">
        <v>52</v>
      </c>
      <c r="F153" s="186" t="str">
        <f t="array" ref="F153">IF(E153&lt;&gt;"",INDEX(tb_Address[Branch],MATCH(E153,tb_Address[Branch Code],0)),"")</f>
        <v>สาขาที่ 00001</v>
      </c>
      <c r="G153" s="191">
        <v>8.857128012108E12</v>
      </c>
      <c r="H153" s="193" t="str">
        <f t="array" ref="H153">IF(G153&lt;&gt;"",INDEX(tb_MainDatabase[Scent],MATCH(G153,tb_MainDatabase[Barcode],0)),"")</f>
        <v>Sparkling Mandarin</v>
      </c>
      <c r="I153" s="193" t="str">
        <f t="array" ref="I153">IF(G153&lt;&gt;"",INDEX(tb_MainDatabase[Size],MATCH(G153,tb_MainDatabase[Barcode],0)),"")</f>
        <v>10 ml.</v>
      </c>
      <c r="J153" s="191">
        <v>10.0</v>
      </c>
      <c r="K153" s="193"/>
      <c r="L153" s="193" t="str">
        <f t="array" ref="L153">IFERROR(IF(C153=C152,IF(C153="","","-"),INDEX(tb_Address[Store Tel.],MATCH(F153,tb_Address[Branch],0))),"")</f>
        <v>-</v>
      </c>
      <c r="M153" s="193" t="str">
        <f t="array" ref="M153">IFERROR(IF(C153=C152,IF(C153="","","-"),INDEX(tb_Address[ชื่อผู้รับสินค้า],MATCH(F153,tb_Address[Branch],0))),"")</f>
        <v>-</v>
      </c>
      <c r="N153" s="193" t="str">
        <f t="array" ref="N153">IFERROR(IF(C153=C152,IF(C153="","","-"),INDEX(tb_Address[ที่อยู่ Store],MATCH(F153,tb_Address[Branch],0))),"")</f>
        <v>-</v>
      </c>
      <c r="O153" s="193"/>
    </row>
    <row r="154" ht="22.5" customHeight="1">
      <c r="A154" s="186">
        <f>IF(C154="","",ROW()-ROW(tb_PO[[#HEADERS],[Order]]))</f>
        <v>151</v>
      </c>
      <c r="B154" s="63">
        <v>46038.0</v>
      </c>
      <c r="C154" s="64" t="s">
        <v>746</v>
      </c>
      <c r="D154" s="64" t="s">
        <v>747</v>
      </c>
      <c r="E154" s="66" t="s">
        <v>52</v>
      </c>
      <c r="F154" s="186" t="str">
        <f t="array" ref="F154">IF(E154&lt;&gt;"",INDEX(tb_Address[Branch],MATCH(E154,tb_Address[Branch Code],0)),"")</f>
        <v>สาขาที่ 00001</v>
      </c>
      <c r="G154" s="191">
        <v>8.857128012035E12</v>
      </c>
      <c r="H154" s="193" t="str">
        <f t="array" ref="H154">IF(G154&lt;&gt;"",INDEX(tb_MainDatabase[Scent],MATCH(G154,tb_MainDatabase[Barcode],0)),"")</f>
        <v>Never Blue</v>
      </c>
      <c r="I154" s="193" t="str">
        <f t="array" ref="I154">IF(G154&lt;&gt;"",INDEX(tb_MainDatabase[Size],MATCH(G154,tb_MainDatabase[Barcode],0)),"")</f>
        <v>10 ml.</v>
      </c>
      <c r="J154" s="191">
        <v>10.0</v>
      </c>
      <c r="K154" s="193"/>
      <c r="L154" s="193" t="str">
        <f t="array" ref="L154">IFERROR(IF(C154=C153,IF(C154="","","-"),INDEX(tb_Address[Store Tel.],MATCH(F154,tb_Address[Branch],0))),"")</f>
        <v>-</v>
      </c>
      <c r="M154" s="193" t="str">
        <f t="array" ref="M154">IFERROR(IF(C154=C153,IF(C154="","","-"),INDEX(tb_Address[ชื่อผู้รับสินค้า],MATCH(F154,tb_Address[Branch],0))),"")</f>
        <v>-</v>
      </c>
      <c r="N154" s="193" t="str">
        <f t="array" ref="N154">IFERROR(IF(C154=C153,IF(C154="","","-"),INDEX(tb_Address[ที่อยู่ Store],MATCH(F154,tb_Address[Branch],0))),"")</f>
        <v>-</v>
      </c>
      <c r="O154" s="193"/>
    </row>
    <row r="155" ht="22.5" customHeight="1">
      <c r="A155" s="186">
        <f>IF(C155="","",ROW()-ROW(tb_PO[[#HEADERS],[Order]]))</f>
        <v>152</v>
      </c>
      <c r="B155" s="63">
        <v>46038.0</v>
      </c>
      <c r="C155" s="64" t="s">
        <v>746</v>
      </c>
      <c r="D155" s="64" t="s">
        <v>747</v>
      </c>
      <c r="E155" s="66" t="s">
        <v>52</v>
      </c>
      <c r="F155" s="186" t="str">
        <f t="array" ref="F155">IF(E155&lt;&gt;"",INDEX(tb_Address[Branch],MATCH(E155,tb_Address[Branch Code],0)),"")</f>
        <v>สาขาที่ 00001</v>
      </c>
      <c r="G155" s="191">
        <v>8.857128011836E12</v>
      </c>
      <c r="H155" s="193" t="str">
        <f t="array" ref="H155">IF(G155&lt;&gt;"",INDEX(tb_MainDatabase[Scent],MATCH(G155,tb_MainDatabase[Barcode],0)),"")</f>
        <v>Never Blue</v>
      </c>
      <c r="I155" s="193" t="str">
        <f t="array" ref="I155">IF(G155&lt;&gt;"",INDEX(tb_MainDatabase[Size],MATCH(G155,tb_MainDatabase[Barcode],0)),"")</f>
        <v>30 ml.</v>
      </c>
      <c r="J155" s="191">
        <v>5.0</v>
      </c>
      <c r="K155" s="193"/>
      <c r="L155" s="193" t="str">
        <f t="array" ref="L155">IFERROR(IF(C155=C154,IF(C155="","","-"),INDEX(tb_Address[Store Tel.],MATCH(F155,tb_Address[Branch],0))),"")</f>
        <v>-</v>
      </c>
      <c r="M155" s="193" t="str">
        <f t="array" ref="M155">IFERROR(IF(C155=C154,IF(C155="","","-"),INDEX(tb_Address[ชื่อผู้รับสินค้า],MATCH(F155,tb_Address[Branch],0))),"")</f>
        <v>-</v>
      </c>
      <c r="N155" s="193" t="str">
        <f t="array" ref="N155">IFERROR(IF(C155=C154,IF(C155="","","-"),INDEX(tb_Address[ที่อยู่ Store],MATCH(F155,tb_Address[Branch],0))),"")</f>
        <v>-</v>
      </c>
      <c r="O155" s="193"/>
    </row>
    <row r="156" ht="22.5" customHeight="1">
      <c r="A156" s="186">
        <f>IF(C156="","",ROW()-ROW(tb_PO[[#HEADERS],[Order]]))</f>
        <v>153</v>
      </c>
      <c r="B156" s="63">
        <v>46038.0</v>
      </c>
      <c r="C156" s="64" t="s">
        <v>746</v>
      </c>
      <c r="D156" s="64" t="s">
        <v>747</v>
      </c>
      <c r="E156" s="66" t="s">
        <v>52</v>
      </c>
      <c r="F156" s="186" t="str">
        <f t="array" ref="F156">IF(E156&lt;&gt;"",INDEX(tb_Address[Branch],MATCH(E156,tb_Address[Branch Code],0)),"")</f>
        <v>สาขาที่ 00001</v>
      </c>
      <c r="G156" s="195">
        <v>8.85712801202E12</v>
      </c>
      <c r="H156" s="193" t="str">
        <f t="array" ref="H156">IF(G156&lt;&gt;"",INDEX(tb_MainDatabase[Scent],MATCH(G156,tb_MainDatabase[Barcode],0)),"")</f>
        <v>Make Way</v>
      </c>
      <c r="I156" s="193" t="str">
        <f t="array" ref="I156">IF(G156&lt;&gt;"",INDEX(tb_MainDatabase[Size],MATCH(G156,tb_MainDatabase[Barcode],0)),"")</f>
        <v>50 ml.</v>
      </c>
      <c r="J156" s="191">
        <v>5.0</v>
      </c>
      <c r="K156" s="193"/>
      <c r="L156" s="193" t="str">
        <f t="array" ref="L156">IFERROR(IF(C156=C155,IF(C156="","","-"),INDEX(tb_Address[Store Tel.],MATCH(F156,tb_Address[Branch],0))),"")</f>
        <v>-</v>
      </c>
      <c r="M156" s="193" t="str">
        <f t="array" ref="M156">IFERROR(IF(C156=C155,IF(C156="","","-"),INDEX(tb_Address[ชื่อผู้รับสินค้า],MATCH(F156,tb_Address[Branch],0))),"")</f>
        <v>-</v>
      </c>
      <c r="N156" s="193" t="str">
        <f t="array" ref="N156">IFERROR(IF(C156=C155,IF(C156="","","-"),INDEX(tb_Address[ที่อยู่ Store],MATCH(F156,tb_Address[Branch],0))),"")</f>
        <v>-</v>
      </c>
      <c r="O156" s="193"/>
    </row>
    <row r="157" ht="22.5" customHeight="1">
      <c r="A157" s="186">
        <f>IF(C157="","",ROW()-ROW(tb_PO[[#HEADERS],[Order]]))</f>
        <v>154</v>
      </c>
      <c r="B157" s="63">
        <v>46038.0</v>
      </c>
      <c r="C157" s="64" t="s">
        <v>746</v>
      </c>
      <c r="D157" s="64" t="s">
        <v>747</v>
      </c>
      <c r="E157" s="66" t="s">
        <v>52</v>
      </c>
      <c r="F157" s="186" t="str">
        <f t="array" ref="F157">IF(E157&lt;&gt;"",INDEX(tb_Address[Branch],MATCH(E157,tb_Address[Branch Code],0)),"")</f>
        <v>สาขาที่ 00001</v>
      </c>
      <c r="G157" s="191">
        <v>8.85712801213E12</v>
      </c>
      <c r="H157" s="193" t="str">
        <f t="array" ref="H157">IF(G157&lt;&gt;"",INDEX(tb_MainDatabase[Scent],MATCH(G157,tb_MainDatabase[Barcode],0)),"")</f>
        <v>Tumbler CYOC (White)</v>
      </c>
      <c r="I157" s="193" t="str">
        <f t="array" ref="I157">IF(G157&lt;&gt;"",INDEX(tb_MainDatabase[Size],MATCH(G157,tb_MainDatabase[Barcode],0)),"")</f>
        <v>White</v>
      </c>
      <c r="J157" s="191">
        <v>3.0</v>
      </c>
      <c r="K157" s="193"/>
      <c r="L157" s="193" t="str">
        <f t="array" ref="L157">IFERROR(IF(C157=C156,IF(C157="","","-"),INDEX(tb_Address[Store Tel.],MATCH(F157,tb_Address[Branch],0))),"")</f>
        <v>-</v>
      </c>
      <c r="M157" s="193" t="str">
        <f t="array" ref="M157">IFERROR(IF(C157=C156,IF(C157="","","-"),INDEX(tb_Address[ชื่อผู้รับสินค้า],MATCH(F157,tb_Address[Branch],0))),"")</f>
        <v>-</v>
      </c>
      <c r="N157" s="193" t="str">
        <f t="array" ref="N157">IFERROR(IF(C157=C156,IF(C157="","","-"),INDEX(tb_Address[ที่อยู่ Store],MATCH(F157,tb_Address[Branch],0))),"")</f>
        <v>-</v>
      </c>
      <c r="O157" s="193"/>
    </row>
    <row r="158" ht="22.5" customHeight="1">
      <c r="A158" s="186">
        <f>IF(C158="","",ROW()-ROW(tb_PO[[#HEADERS],[Order]]))</f>
        <v>155</v>
      </c>
      <c r="B158" s="63">
        <v>46038.0</v>
      </c>
      <c r="C158" s="64" t="s">
        <v>746</v>
      </c>
      <c r="D158" s="64" t="s">
        <v>747</v>
      </c>
      <c r="E158" s="66" t="s">
        <v>52</v>
      </c>
      <c r="F158" s="186" t="str">
        <f t="array" ref="F158">IF(E158&lt;&gt;"",INDEX(tb_Address[Branch],MATCH(E158,tb_Address[Branch Code],0)),"")</f>
        <v>สาขาที่ 00001</v>
      </c>
      <c r="G158" s="191">
        <v>8.857128012134E12</v>
      </c>
      <c r="H158" s="193" t="str">
        <f t="array" ref="H158">IF(G158&lt;&gt;"",INDEX(tb_MainDatabase[Scent],MATCH(G158,tb_MainDatabase[Barcode],0)),"")</f>
        <v>ถุงกระดาษ Size M</v>
      </c>
      <c r="I158" s="193" t="str">
        <f t="array" ref="I158">IF(G158&lt;&gt;"",INDEX(tb_MainDatabase[Size],MATCH(G158,tb_MainDatabase[Barcode],0)),"")</f>
        <v>Size M</v>
      </c>
      <c r="J158" s="191">
        <v>40.0</v>
      </c>
      <c r="K158" s="193"/>
      <c r="L158" s="193" t="str">
        <f t="array" ref="L158">IFERROR(IF(C158=C157,IF(C158="","","-"),INDEX(tb_Address[Store Tel.],MATCH(F158,tb_Address[Branch],0))),"")</f>
        <v>-</v>
      </c>
      <c r="M158" s="193" t="str">
        <f t="array" ref="M158">IFERROR(IF(C158=C157,IF(C158="","","-"),INDEX(tb_Address[ชื่อผู้รับสินค้า],MATCH(F158,tb_Address[Branch],0))),"")</f>
        <v>-</v>
      </c>
      <c r="N158" s="193" t="str">
        <f t="array" ref="N158">IFERROR(IF(C158=C157,IF(C158="","","-"),INDEX(tb_Address[ที่อยู่ Store],MATCH(F158,tb_Address[Branch],0))),"")</f>
        <v>-</v>
      </c>
      <c r="O158" s="193"/>
    </row>
    <row r="159" ht="22.5" customHeight="1">
      <c r="A159" s="186">
        <f>IF(C159="","",ROW()-ROW(tb_PO[[#HEADERS],[Order]]))</f>
        <v>156</v>
      </c>
      <c r="B159" s="63">
        <v>46038.0</v>
      </c>
      <c r="C159" s="64" t="s">
        <v>746</v>
      </c>
      <c r="D159" s="64" t="s">
        <v>747</v>
      </c>
      <c r="E159" s="66" t="s">
        <v>52</v>
      </c>
      <c r="F159" s="186" t="str">
        <f t="array" ref="F159">IF(E159&lt;&gt;"",INDEX(tb_Address[Branch],MATCH(E159,tb_Address[Branch Code],0)),"")</f>
        <v>สาขาที่ 00001</v>
      </c>
      <c r="G159" s="191">
        <v>8.857128011812E12</v>
      </c>
      <c r="H159" s="193" t="str">
        <f t="array" ref="H159">IF(G159&lt;&gt;"",INDEX(tb_MainDatabase[Scent],MATCH(G159,tb_MainDatabase[Barcode],0)),"")</f>
        <v>Dynasty</v>
      </c>
      <c r="I159" s="193" t="str">
        <f t="array" ref="I159">IF(G159&lt;&gt;"",INDEX(tb_MainDatabase[Size],MATCH(G159,tb_MainDatabase[Barcode],0)),"")</f>
        <v>30 ml.</v>
      </c>
      <c r="J159" s="191">
        <v>5.0</v>
      </c>
      <c r="K159" s="193"/>
      <c r="L159" s="193" t="str">
        <f t="array" ref="L159">IFERROR(IF(C159=C158,IF(C159="","","-"),INDEX(tb_Address[Store Tel.],MATCH(F159,tb_Address[Branch],0))),"")</f>
        <v>-</v>
      </c>
      <c r="M159" s="193" t="str">
        <f t="array" ref="M159">IFERROR(IF(C159=C158,IF(C159="","","-"),INDEX(tb_Address[ชื่อผู้รับสินค้า],MATCH(F159,tb_Address[Branch],0))),"")</f>
        <v>-</v>
      </c>
      <c r="N159" s="193" t="str">
        <f t="array" ref="N159">IFERROR(IF(C159=C158,IF(C159="","","-"),INDEX(tb_Address[ที่อยู่ Store],MATCH(F159,tb_Address[Branch],0))),"")</f>
        <v>-</v>
      </c>
      <c r="O159" s="193"/>
    </row>
    <row r="160" ht="22.5" customHeight="1">
      <c r="A160" s="186">
        <f>IF(C160="","",ROW()-ROW(tb_PO[[#HEADERS],[Order]]))</f>
        <v>157</v>
      </c>
      <c r="B160" s="63">
        <v>46046.0</v>
      </c>
      <c r="C160" s="64" t="s">
        <v>780</v>
      </c>
      <c r="D160" s="64" t="s">
        <v>781</v>
      </c>
      <c r="E160" s="66" t="s">
        <v>52</v>
      </c>
      <c r="F160" s="186" t="str">
        <f t="array" ref="F160">IF(E160&lt;&gt;"",INDEX(tb_Address[Branch],MATCH(E160,tb_Address[Branch Code],0)),"")</f>
        <v>สาขาที่ 00001</v>
      </c>
      <c r="G160" s="191">
        <v>8.857128011904E12</v>
      </c>
      <c r="H160" s="193" t="str">
        <f t="array" ref="H160">IF(G160&lt;&gt;"",INDEX(tb_MainDatabase[Scent],MATCH(G160,tb_MainDatabase[Barcode],0)),"")</f>
        <v>La Belle</v>
      </c>
      <c r="I160" s="193" t="str">
        <f t="array" ref="I160">IF(G160&lt;&gt;"",INDEX(tb_MainDatabase[Size],MATCH(G160,tb_MainDatabase[Barcode],0)),"")</f>
        <v>30 ml.</v>
      </c>
      <c r="J160" s="191">
        <v>3.0</v>
      </c>
      <c r="K160" s="193"/>
      <c r="L160" s="193" t="str">
        <f t="array" ref="L160">IFERROR(IF(C160=C159,IF(C160="","","-"),INDEX(tb_Address[Store Tel.],MATCH(F160,tb_Address[Branch],0))),"")</f>
        <v>-</v>
      </c>
      <c r="M160" s="193" t="str">
        <f t="array" ref="M160">IFERROR(IF(C160=C159,IF(C160="","","-"),INDEX(tb_Address[ชื่อผู้รับสินค้า],MATCH(F160,tb_Address[Branch],0))),"")</f>
        <v>-</v>
      </c>
      <c r="N160" s="193" t="str">
        <f t="array" ref="N160">IFERROR(IF(C160=C159,IF(C160="","","-"),INDEX(tb_Address[ที่อยู่ Store],MATCH(F160,tb_Address[Branch],0))),"")</f>
        <v>-</v>
      </c>
      <c r="O160" s="193"/>
    </row>
    <row r="161" ht="22.5" customHeight="1">
      <c r="A161" s="186">
        <f>IF(C161="","",ROW()-ROW(tb_PO[[#HEADERS],[Order]]))</f>
        <v>158</v>
      </c>
      <c r="B161" s="63">
        <v>46046.0</v>
      </c>
      <c r="C161" s="64" t="s">
        <v>780</v>
      </c>
      <c r="D161" s="64" t="s">
        <v>781</v>
      </c>
      <c r="E161" s="66" t="s">
        <v>52</v>
      </c>
      <c r="F161" s="186" t="str">
        <f t="array" ref="F161">IF(E161&lt;&gt;"",INDEX(tb_Address[Branch],MATCH(E161,tb_Address[Branch Code],0)),"")</f>
        <v>สาขาที่ 00001</v>
      </c>
      <c r="G161" s="191">
        <v>8.85712801185E12</v>
      </c>
      <c r="H161" s="193" t="str">
        <f t="array" ref="H161">IF(G161&lt;&gt;"",INDEX(tb_MainDatabase[Scent],MATCH(G161,tb_MainDatabase[Barcode],0)),"")</f>
        <v>Secret of Peach</v>
      </c>
      <c r="I161" s="193" t="str">
        <f t="array" ref="I161">IF(G161&lt;&gt;"",INDEX(tb_MainDatabase[Size],MATCH(G161,tb_MainDatabase[Barcode],0)),"")</f>
        <v>30 ml.</v>
      </c>
      <c r="J161" s="191">
        <v>7.0</v>
      </c>
      <c r="K161" s="193"/>
      <c r="L161" s="193" t="str">
        <f t="array" ref="L161">IFERROR(IF(C161=C160,IF(C161="","","-"),INDEX(tb_Address[Store Tel.],MATCH(F161,tb_Address[Branch],0))),"")</f>
        <v>-</v>
      </c>
      <c r="M161" s="193" t="str">
        <f t="array" ref="M161">IFERROR(IF(C161=C160,IF(C161="","","-"),INDEX(tb_Address[ชื่อผู้รับสินค้า],MATCH(F161,tb_Address[Branch],0))),"")</f>
        <v>-</v>
      </c>
      <c r="N161" s="193" t="str">
        <f t="array" ref="N161">IFERROR(IF(C161=C160,IF(C161="","","-"),INDEX(tb_Address[ที่อยู่ Store],MATCH(F161,tb_Address[Branch],0))),"")</f>
        <v>-</v>
      </c>
      <c r="O161" s="193"/>
    </row>
    <row r="162" ht="22.5" customHeight="1">
      <c r="A162" s="186">
        <f>IF(C162="","",ROW()-ROW(tb_PO[[#HEADERS],[Order]]))</f>
        <v>159</v>
      </c>
      <c r="B162" s="63">
        <v>46046.0</v>
      </c>
      <c r="C162" s="64" t="s">
        <v>780</v>
      </c>
      <c r="D162" s="64" t="s">
        <v>781</v>
      </c>
      <c r="E162" s="66" t="s">
        <v>52</v>
      </c>
      <c r="F162" s="186" t="str">
        <f t="array" ref="F162">IF(E162&lt;&gt;"",INDEX(tb_Address[Branch],MATCH(E162,tb_Address[Branch Code],0)),"")</f>
        <v>สาขาที่ 00001</v>
      </c>
      <c r="G162" s="191">
        <v>8.857128012069E12</v>
      </c>
      <c r="H162" s="193" t="str">
        <f t="array" ref="H162">IF(G162&lt;&gt;"",INDEX(tb_MainDatabase[Scent],MATCH(G162,tb_MainDatabase[Barcode],0)),"")</f>
        <v>Teenage Dream</v>
      </c>
      <c r="I162" s="193" t="str">
        <f t="array" ref="I162">IF(G162&lt;&gt;"",INDEX(tb_MainDatabase[Size],MATCH(G162,tb_MainDatabase[Barcode],0)),"")</f>
        <v>30 ml.</v>
      </c>
      <c r="J162" s="191">
        <v>2.0</v>
      </c>
      <c r="K162" s="193"/>
      <c r="L162" s="193" t="str">
        <f t="array" ref="L162">IFERROR(IF(C162=C161,IF(C162="","","-"),INDEX(tb_Address[Store Tel.],MATCH(F162,tb_Address[Branch],0))),"")</f>
        <v>-</v>
      </c>
      <c r="M162" s="193" t="str">
        <f t="array" ref="M162">IFERROR(IF(C162=C161,IF(C162="","","-"),INDEX(tb_Address[ชื่อผู้รับสินค้า],MATCH(F162,tb_Address[Branch],0))),"")</f>
        <v>-</v>
      </c>
      <c r="N162" s="193" t="str">
        <f t="array" ref="N162">IFERROR(IF(C162=C161,IF(C162="","","-"),INDEX(tb_Address[ที่อยู่ Store],MATCH(F162,tb_Address[Branch],0))),"")</f>
        <v>-</v>
      </c>
      <c r="O162" s="193"/>
    </row>
    <row r="163" ht="22.5" customHeight="1">
      <c r="A163" s="186">
        <f>IF(C163="","",ROW()-ROW(tb_PO[[#HEADERS],[Order]]))</f>
        <v>160</v>
      </c>
      <c r="B163" s="63">
        <v>46046.0</v>
      </c>
      <c r="C163" s="64" t="s">
        <v>780</v>
      </c>
      <c r="D163" s="64" t="s">
        <v>781</v>
      </c>
      <c r="E163" s="66" t="s">
        <v>52</v>
      </c>
      <c r="F163" s="186" t="str">
        <f t="array" ref="F163">IF(E163&lt;&gt;"",INDEX(tb_Address[Branch],MATCH(E163,tb_Address[Branch Code],0)),"")</f>
        <v>สาขาที่ 00001</v>
      </c>
      <c r="G163" s="191">
        <v>8.85712801143E12</v>
      </c>
      <c r="H163" s="193" t="str">
        <f t="array" ref="H163">IF(G163&lt;&gt;"",INDEX(tb_MainDatabase[Scent],MATCH(G163,tb_MainDatabase[Barcode],0)),"")</f>
        <v>Victory</v>
      </c>
      <c r="I163" s="193" t="str">
        <f t="array" ref="I163">IF(G163&lt;&gt;"",INDEX(tb_MainDatabase[Size],MATCH(G163,tb_MainDatabase[Barcode],0)),"")</f>
        <v>30 ml.</v>
      </c>
      <c r="J163" s="191">
        <v>2.0</v>
      </c>
      <c r="K163" s="193"/>
      <c r="L163" s="193" t="str">
        <f t="array" ref="L163">IFERROR(IF(C163=C162,IF(C163="","","-"),INDEX(tb_Address[Store Tel.],MATCH(F163,tb_Address[Branch],0))),"")</f>
        <v>-</v>
      </c>
      <c r="M163" s="193" t="str">
        <f t="array" ref="M163">IFERROR(IF(C163=C162,IF(C163="","","-"),INDEX(tb_Address[ชื่อผู้รับสินค้า],MATCH(F163,tb_Address[Branch],0))),"")</f>
        <v>-</v>
      </c>
      <c r="N163" s="193" t="str">
        <f t="array" ref="N163">IFERROR(IF(C163=C162,IF(C163="","","-"),INDEX(tb_Address[ที่อยู่ Store],MATCH(F163,tb_Address[Branch],0))),"")</f>
        <v>-</v>
      </c>
      <c r="O163" s="193"/>
    </row>
    <row r="164" ht="22.5" customHeight="1">
      <c r="A164" s="186">
        <f>IF(C164="","",ROW()-ROW(tb_PO[[#HEADERS],[Order]]))</f>
        <v>161</v>
      </c>
      <c r="B164" s="63">
        <v>46046.0</v>
      </c>
      <c r="C164" s="64" t="s">
        <v>780</v>
      </c>
      <c r="D164" s="64" t="s">
        <v>781</v>
      </c>
      <c r="E164" s="66" t="s">
        <v>52</v>
      </c>
      <c r="F164" s="186" t="str">
        <f t="array" ref="F164">IF(E164&lt;&gt;"",INDEX(tb_Address[Branch],MATCH(E164,tb_Address[Branch Code],0)),"")</f>
        <v>สาขาที่ 00001</v>
      </c>
      <c r="G164" s="191">
        <v>8.857128011317E12</v>
      </c>
      <c r="H164" s="193" t="str">
        <f t="array" ref="H164">IF(G164&lt;&gt;"",INDEX(tb_MainDatabase[Scent],MATCH(G164,tb_MainDatabase[Barcode],0)),"")</f>
        <v>Eden</v>
      </c>
      <c r="I164" s="193" t="str">
        <f t="array" ref="I164">IF(G164&lt;&gt;"",INDEX(tb_MainDatabase[Size],MATCH(G164,tb_MainDatabase[Barcode],0)),"")</f>
        <v>50 ml.</v>
      </c>
      <c r="J164" s="191">
        <v>5.0</v>
      </c>
      <c r="K164" s="193"/>
      <c r="L164" s="193" t="str">
        <f t="array" ref="L164">IFERROR(IF(C164=C163,IF(C164="","","-"),INDEX(tb_Address[Store Tel.],MATCH(F164,tb_Address[Branch],0))),"")</f>
        <v>-</v>
      </c>
      <c r="M164" s="193" t="str">
        <f t="array" ref="M164">IFERROR(IF(C164=C163,IF(C164="","","-"),INDEX(tb_Address[ชื่อผู้รับสินค้า],MATCH(F164,tb_Address[Branch],0))),"")</f>
        <v>-</v>
      </c>
      <c r="N164" s="193" t="str">
        <f t="array" ref="N164">IFERROR(IF(C164=C163,IF(C164="","","-"),INDEX(tb_Address[ที่อยู่ Store],MATCH(F164,tb_Address[Branch],0))),"")</f>
        <v>-</v>
      </c>
      <c r="O164" s="193"/>
    </row>
    <row r="165" ht="22.5" customHeight="1">
      <c r="A165" s="186">
        <f>IF(C165="","",ROW()-ROW(tb_PO[[#HEADERS],[Order]]))</f>
        <v>162</v>
      </c>
      <c r="B165" s="63">
        <v>46046.0</v>
      </c>
      <c r="C165" s="64" t="s">
        <v>780</v>
      </c>
      <c r="D165" s="64" t="s">
        <v>781</v>
      </c>
      <c r="E165" s="66" t="s">
        <v>52</v>
      </c>
      <c r="F165" s="186" t="str">
        <f t="array" ref="F165">IF(E165&lt;&gt;"",INDEX(tb_Address[Branch],MATCH(E165,tb_Address[Branch Code],0)),"")</f>
        <v>สาขาที่ 00001</v>
      </c>
      <c r="G165" s="191">
        <v>8.857128011164E12</v>
      </c>
      <c r="H165" s="193" t="str">
        <f t="array" ref="H165">IF(G165&lt;&gt;"",INDEX(tb_MainDatabase[Scent],MATCH(G165,tb_MainDatabase[Barcode],0)),"")</f>
        <v>Victory</v>
      </c>
      <c r="I165" s="193" t="str">
        <f t="array" ref="I165">IF(G165&lt;&gt;"",INDEX(tb_MainDatabase[Size],MATCH(G165,tb_MainDatabase[Barcode],0)),"")</f>
        <v>50 ml.</v>
      </c>
      <c r="J165" s="191">
        <v>3.0</v>
      </c>
      <c r="K165" s="193"/>
      <c r="L165" s="193" t="str">
        <f t="array" ref="L165">IFERROR(IF(C165=C164,IF(C165="","","-"),INDEX(tb_Address[Store Tel.],MATCH(F165,tb_Address[Branch],0))),"")</f>
        <v>-</v>
      </c>
      <c r="M165" s="193" t="str">
        <f t="array" ref="M165">IFERROR(IF(C165=C164,IF(C165="","","-"),INDEX(tb_Address[ชื่อผู้รับสินค้า],MATCH(F165,tb_Address[Branch],0))),"")</f>
        <v>-</v>
      </c>
      <c r="N165" s="193" t="str">
        <f t="array" ref="N165">IFERROR(IF(C165=C164,IF(C165="","","-"),INDEX(tb_Address[ที่อยู่ Store],MATCH(F165,tb_Address[Branch],0))),"")</f>
        <v>-</v>
      </c>
      <c r="O165" s="193"/>
    </row>
    <row r="166" ht="22.5" customHeight="1">
      <c r="A166" s="186">
        <f>IF(C166="","",ROW()-ROW(tb_PO[[#HEADERS],[Order]]))</f>
        <v>163</v>
      </c>
      <c r="B166" s="63">
        <v>46046.0</v>
      </c>
      <c r="C166" s="64" t="s">
        <v>780</v>
      </c>
      <c r="D166" s="64" t="s">
        <v>781</v>
      </c>
      <c r="E166" s="66" t="s">
        <v>52</v>
      </c>
      <c r="F166" s="186" t="str">
        <f t="array" ref="F166">IF(E166&lt;&gt;"",INDEX(tb_Address[Branch],MATCH(E166,tb_Address[Branch Code],0)),"")</f>
        <v>สาขาที่ 00001</v>
      </c>
      <c r="G166" s="191">
        <v>8.85712801213E12</v>
      </c>
      <c r="H166" s="193" t="str">
        <f t="array" ref="H166">IF(G166&lt;&gt;"",INDEX(tb_MainDatabase[Scent],MATCH(G166,tb_MainDatabase[Barcode],0)),"")</f>
        <v>Tumbler CYOC (White)</v>
      </c>
      <c r="I166" s="193" t="str">
        <f t="array" ref="I166">IF(G166&lt;&gt;"",INDEX(tb_MainDatabase[Size],MATCH(G166,tb_MainDatabase[Barcode],0)),"")</f>
        <v>White</v>
      </c>
      <c r="J166" s="191">
        <v>2.0</v>
      </c>
      <c r="K166" s="193"/>
      <c r="L166" s="193" t="str">
        <f t="array" ref="L166">IFERROR(IF(C166=C165,IF(C166="","","-"),INDEX(tb_Address[Store Tel.],MATCH(F166,tb_Address[Branch],0))),"")</f>
        <v>-</v>
      </c>
      <c r="M166" s="193" t="str">
        <f t="array" ref="M166">IFERROR(IF(C166=C165,IF(C166="","","-"),INDEX(tb_Address[ชื่อผู้รับสินค้า],MATCH(F166,tb_Address[Branch],0))),"")</f>
        <v>-</v>
      </c>
      <c r="N166" s="193" t="str">
        <f t="array" ref="N166">IFERROR(IF(C166=C165,IF(C166="","","-"),INDEX(tb_Address[ที่อยู่ Store],MATCH(F166,tb_Address[Branch],0))),"")</f>
        <v>-</v>
      </c>
      <c r="O166" s="193"/>
    </row>
    <row r="167" ht="22.5" customHeight="1">
      <c r="A167" s="186">
        <f>IF(C167="","",ROW()-ROW(tb_PO[[#HEADERS],[Order]]))</f>
        <v>164</v>
      </c>
      <c r="B167" s="63">
        <v>46046.0</v>
      </c>
      <c r="C167" s="64" t="s">
        <v>780</v>
      </c>
      <c r="D167" s="64" t="s">
        <v>781</v>
      </c>
      <c r="E167" s="66" t="s">
        <v>52</v>
      </c>
      <c r="F167" s="186" t="str">
        <f t="array" ref="F167">IF(E167&lt;&gt;"",INDEX(tb_Address[Branch],MATCH(E167,tb_Address[Branch Code],0)),"")</f>
        <v>สาขาที่ 00001</v>
      </c>
      <c r="G167" s="64">
        <v>8.857128011967E12</v>
      </c>
      <c r="H167" s="193" t="str">
        <f t="array" ref="H167">IF(G167&lt;&gt;"",INDEX(tb_MainDatabase[Scent],MATCH(G167,tb_MainDatabase[Barcode],0)),"")</f>
        <v>#N/A</v>
      </c>
      <c r="I167" s="193" t="str">
        <f t="array" ref="I167">IF(G167&lt;&gt;"",INDEX(tb_MainDatabase[Size],MATCH(G167,tb_MainDatabase[Barcode],0)),"")</f>
        <v>#N/A</v>
      </c>
      <c r="J167" s="191">
        <v>5.0</v>
      </c>
      <c r="K167" s="193"/>
      <c r="L167" s="193" t="str">
        <f t="array" ref="L167">IFERROR(IF(C167=C166,IF(C167="","","-"),INDEX(tb_Address[Store Tel.],MATCH(F167,tb_Address[Branch],0))),"")</f>
        <v>-</v>
      </c>
      <c r="M167" s="193" t="str">
        <f t="array" ref="M167">IFERROR(IF(C167=C166,IF(C167="","","-"),INDEX(tb_Address[ชื่อผู้รับสินค้า],MATCH(F167,tb_Address[Branch],0))),"")</f>
        <v>-</v>
      </c>
      <c r="N167" s="193" t="str">
        <f t="array" ref="N167">IFERROR(IF(C167=C166,IF(C167="","","-"),INDEX(tb_Address[ที่อยู่ Store],MATCH(F167,tb_Address[Branch],0))),"")</f>
        <v>-</v>
      </c>
      <c r="O167" s="193"/>
    </row>
    <row r="168" ht="22.5" customHeight="1">
      <c r="A168" s="186">
        <f>IF(C168="","",ROW()-ROW(tb_PO[[#HEADERS],[Order]]))</f>
        <v>165</v>
      </c>
      <c r="B168" s="63">
        <v>46056.0</v>
      </c>
      <c r="C168" s="64" t="s">
        <v>805</v>
      </c>
      <c r="D168" s="64" t="s">
        <v>806</v>
      </c>
      <c r="E168" s="66" t="s">
        <v>52</v>
      </c>
      <c r="F168" s="186" t="str">
        <f t="array" ref="F168">IF(E168&lt;&gt;"",INDEX(tb_Address[Branch],MATCH(E168,tb_Address[Branch Code],0)),"")</f>
        <v>สาขาที่ 00001</v>
      </c>
      <c r="G168" s="191">
        <v>8.857128011058E12</v>
      </c>
      <c r="H168" s="193" t="str">
        <f t="array" ref="H168">IF(G168&lt;&gt;"",INDEX(tb_MainDatabase[Scent],MATCH(G168,tb_MainDatabase[Barcode],0)),"")</f>
        <v>La Belle</v>
      </c>
      <c r="I168" s="193" t="str">
        <f t="array" ref="I168">IF(G168&lt;&gt;"",INDEX(tb_MainDatabase[Size],MATCH(G168,tb_MainDatabase[Barcode],0)),"")</f>
        <v>50 ml.</v>
      </c>
      <c r="J168" s="191">
        <v>10.0</v>
      </c>
      <c r="K168" s="193"/>
      <c r="L168" s="193" t="str">
        <f t="array" ref="L168">IFERROR(IF(C168=C167,IF(C168="","","-"),INDEX(tb_Address[Store Tel.],MATCH(F168,tb_Address[Branch],0))),"")</f>
        <v>-</v>
      </c>
      <c r="M168" s="193" t="str">
        <f t="array" ref="M168">IFERROR(IF(C168=C167,IF(C168="","","-"),INDEX(tb_Address[ชื่อผู้รับสินค้า],MATCH(F168,tb_Address[Branch],0))),"")</f>
        <v>-</v>
      </c>
      <c r="N168" s="193" t="str">
        <f t="array" ref="N168">IFERROR(IF(C168=C167,IF(C168="","","-"),INDEX(tb_Address[ที่อยู่ Store],MATCH(F168,tb_Address[Branch],0))),"")</f>
        <v>-</v>
      </c>
      <c r="O168" s="193"/>
    </row>
    <row r="169" ht="22.5" customHeight="1">
      <c r="A169" s="186">
        <f>IF(C169="","",ROW()-ROW(tb_PO[[#HEADERS],[Order]]))</f>
        <v>166</v>
      </c>
      <c r="B169" s="63">
        <v>46056.0</v>
      </c>
      <c r="C169" s="64" t="s">
        <v>805</v>
      </c>
      <c r="D169" s="64" t="s">
        <v>806</v>
      </c>
      <c r="E169" s="66" t="s">
        <v>52</v>
      </c>
      <c r="F169" s="186" t="str">
        <f t="array" ref="F169">IF(E169&lt;&gt;"",INDEX(tb_Address[Branch],MATCH(E169,tb_Address[Branch Code],0)),"")</f>
        <v>สาขาที่ 00001</v>
      </c>
      <c r="G169" s="191">
        <v>8.857128012034E12</v>
      </c>
      <c r="H169" s="193" t="str">
        <f t="array" ref="H169">IF(G169&lt;&gt;"",INDEX(tb_MainDatabase[Scent],MATCH(G169,tb_MainDatabase[Barcode],0)),"")</f>
        <v>La Belle</v>
      </c>
      <c r="I169" s="193" t="str">
        <f t="array" ref="I169">IF(G169&lt;&gt;"",INDEX(tb_MainDatabase[Size],MATCH(G169,tb_MainDatabase[Barcode],0)),"")</f>
        <v>10 ml.</v>
      </c>
      <c r="J169" s="191">
        <v>10.0</v>
      </c>
      <c r="K169" s="193"/>
      <c r="L169" s="193" t="str">
        <f t="array" ref="L169">IFERROR(IF(C169=C168,IF(C169="","","-"),INDEX(tb_Address[Store Tel.],MATCH(F169,tb_Address[Branch],0))),"")</f>
        <v>-</v>
      </c>
      <c r="M169" s="193" t="str">
        <f t="array" ref="M169">IFERROR(IF(C169=C168,IF(C169="","","-"),INDEX(tb_Address[ชื่อผู้รับสินค้า],MATCH(F169,tb_Address[Branch],0))),"")</f>
        <v>-</v>
      </c>
      <c r="N169" s="193" t="str">
        <f t="array" ref="N169">IFERROR(IF(C169=C168,IF(C169="","","-"),INDEX(tb_Address[ที่อยู่ Store],MATCH(F169,tb_Address[Branch],0))),"")</f>
        <v>-</v>
      </c>
      <c r="O169" s="193"/>
    </row>
    <row r="170" ht="22.5" customHeight="1">
      <c r="A170" s="186">
        <f>IF(C170="","",ROW()-ROW(tb_PO[[#HEADERS],[Order]]))</f>
        <v>167</v>
      </c>
      <c r="B170" s="63">
        <v>46056.0</v>
      </c>
      <c r="C170" s="64" t="s">
        <v>805</v>
      </c>
      <c r="D170" s="64" t="s">
        <v>806</v>
      </c>
      <c r="E170" s="66" t="s">
        <v>52</v>
      </c>
      <c r="F170" s="186" t="str">
        <f t="array" ref="F170">IF(E170&lt;&gt;"",INDEX(tb_Address[Branch],MATCH(E170,tb_Address[Branch Code],0)),"")</f>
        <v>สาขาที่ 00001</v>
      </c>
      <c r="G170" s="191">
        <v>8.857128011164E12</v>
      </c>
      <c r="H170" s="193" t="str">
        <f t="array" ref="H170">IF(G170&lt;&gt;"",INDEX(tb_MainDatabase[Scent],MATCH(G170,tb_MainDatabase[Barcode],0)),"")</f>
        <v>Victory</v>
      </c>
      <c r="I170" s="193" t="str">
        <f t="array" ref="I170">IF(G170&lt;&gt;"",INDEX(tb_MainDatabase[Size],MATCH(G170,tb_MainDatabase[Barcode],0)),"")</f>
        <v>50 ml.</v>
      </c>
      <c r="J170" s="191">
        <v>5.0</v>
      </c>
      <c r="K170" s="193"/>
      <c r="L170" s="193" t="str">
        <f t="array" ref="L170">IFERROR(IF(C170=C169,IF(C170="","","-"),INDEX(tb_Address[Store Tel.],MATCH(F170,tb_Address[Branch],0))),"")</f>
        <v>-</v>
      </c>
      <c r="M170" s="193" t="str">
        <f t="array" ref="M170">IFERROR(IF(C170=C169,IF(C170="","","-"),INDEX(tb_Address[ชื่อผู้รับสินค้า],MATCH(F170,tb_Address[Branch],0))),"")</f>
        <v>-</v>
      </c>
      <c r="N170" s="193" t="str">
        <f t="array" ref="N170">IFERROR(IF(C170=C169,IF(C170="","","-"),INDEX(tb_Address[ที่อยู่ Store],MATCH(F170,tb_Address[Branch],0))),"")</f>
        <v>-</v>
      </c>
      <c r="O170" s="193"/>
    </row>
    <row r="171" ht="22.5" customHeight="1">
      <c r="A171" s="186">
        <f>IF(C171="","",ROW()-ROW(tb_PO[[#HEADERS],[Order]]))</f>
        <v>168</v>
      </c>
      <c r="B171" s="63">
        <v>46056.0</v>
      </c>
      <c r="C171" s="64" t="s">
        <v>805</v>
      </c>
      <c r="D171" s="64" t="s">
        <v>806</v>
      </c>
      <c r="E171" s="66" t="s">
        <v>52</v>
      </c>
      <c r="F171" s="186" t="str">
        <f t="array" ref="F171">IF(E171&lt;&gt;"",INDEX(tb_Address[Branch],MATCH(E171,tb_Address[Branch Code],0)),"")</f>
        <v>สาขาที่ 00001</v>
      </c>
      <c r="G171" s="191">
        <v>8.857128011263E12</v>
      </c>
      <c r="H171" s="193" t="str">
        <f t="array" ref="H171">IF(G171&lt;&gt;"",INDEX(tb_MainDatabase[Scent],MATCH(G171,tb_MainDatabase[Barcode],0)),"")</f>
        <v>Victory</v>
      </c>
      <c r="I171" s="193" t="str">
        <f t="array" ref="I171">IF(G171&lt;&gt;"",INDEX(tb_MainDatabase[Size],MATCH(G171,tb_MainDatabase[Barcode],0)),"")</f>
        <v>10 ml.</v>
      </c>
      <c r="J171" s="191">
        <v>10.0</v>
      </c>
      <c r="K171" s="193"/>
      <c r="L171" s="193" t="str">
        <f t="array" ref="L171">IFERROR(IF(C171=C170,IF(C171="","","-"),INDEX(tb_Address[Store Tel.],MATCH(F171,tb_Address[Branch],0))),"")</f>
        <v>-</v>
      </c>
      <c r="M171" s="193" t="str">
        <f t="array" ref="M171">IFERROR(IF(C171=C170,IF(C171="","","-"),INDEX(tb_Address[ชื่อผู้รับสินค้า],MATCH(F171,tb_Address[Branch],0))),"")</f>
        <v>-</v>
      </c>
      <c r="N171" s="193" t="str">
        <f t="array" ref="N171">IFERROR(IF(C171=C170,IF(C171="","","-"),INDEX(tb_Address[ที่อยู่ Store],MATCH(F171,tb_Address[Branch],0))),"")</f>
        <v>-</v>
      </c>
      <c r="O171" s="193"/>
    </row>
    <row r="172" ht="22.5" customHeight="1">
      <c r="A172" s="186">
        <f>IF(C172="","",ROW()-ROW(tb_PO[[#HEADERS],[Order]]))</f>
        <v>169</v>
      </c>
      <c r="B172" s="63">
        <v>46056.0</v>
      </c>
      <c r="C172" s="64" t="s">
        <v>805</v>
      </c>
      <c r="D172" s="64" t="s">
        <v>806</v>
      </c>
      <c r="E172" s="66" t="s">
        <v>52</v>
      </c>
      <c r="F172" s="186" t="str">
        <f t="array" ref="F172">IF(E172&lt;&gt;"",INDEX(tb_Address[Branch],MATCH(E172,tb_Address[Branch Code],0)),"")</f>
        <v>สาขาที่ 00001</v>
      </c>
      <c r="G172" s="191">
        <v>8.857128011287E12</v>
      </c>
      <c r="H172" s="193" t="str">
        <f t="array" ref="H172">IF(G172&lt;&gt;"",INDEX(tb_MainDatabase[Scent],MATCH(G172,tb_MainDatabase[Barcode],0)),"")</f>
        <v>Never Blue</v>
      </c>
      <c r="I172" s="193" t="str">
        <f t="array" ref="I172">IF(G172&lt;&gt;"",INDEX(tb_MainDatabase[Size],MATCH(G172,tb_MainDatabase[Barcode],0)),"")</f>
        <v>50 ml.</v>
      </c>
      <c r="J172" s="191">
        <v>10.0</v>
      </c>
      <c r="K172" s="193"/>
      <c r="L172" s="193" t="str">
        <f t="array" ref="L172">IFERROR(IF(C172=C171,IF(C172="","","-"),INDEX(tb_Address[Store Tel.],MATCH(F172,tb_Address[Branch],0))),"")</f>
        <v>-</v>
      </c>
      <c r="M172" s="193" t="str">
        <f t="array" ref="M172">IFERROR(IF(C172=C171,IF(C172="","","-"),INDEX(tb_Address[ชื่อผู้รับสินค้า],MATCH(F172,tb_Address[Branch],0))),"")</f>
        <v>-</v>
      </c>
      <c r="N172" s="193" t="str">
        <f t="array" ref="N172">IFERROR(IF(C172=C171,IF(C172="","","-"),INDEX(tb_Address[ที่อยู่ Store],MATCH(F172,tb_Address[Branch],0))),"")</f>
        <v>-</v>
      </c>
      <c r="O172" s="193"/>
    </row>
    <row r="173" ht="22.5" customHeight="1">
      <c r="A173" s="186">
        <f>IF(C173="","",ROW()-ROW(tb_PO[[#HEADERS],[Order]]))</f>
        <v>170</v>
      </c>
      <c r="B173" s="63">
        <v>46056.0</v>
      </c>
      <c r="C173" s="64" t="s">
        <v>805</v>
      </c>
      <c r="D173" s="64" t="s">
        <v>806</v>
      </c>
      <c r="E173" s="66" t="s">
        <v>52</v>
      </c>
      <c r="F173" s="186" t="str">
        <f t="array" ref="F173">IF(E173&lt;&gt;"",INDEX(tb_Address[Branch],MATCH(E173,tb_Address[Branch Code],0)),"")</f>
        <v>สาขาที่ 00001</v>
      </c>
      <c r="G173" s="191">
        <v>8.857128012066E12</v>
      </c>
      <c r="H173" s="193" t="str">
        <f t="array" ref="H173">IF(G173&lt;&gt;"",INDEX(tb_MainDatabase[Scent],MATCH(G173,tb_MainDatabase[Barcode],0)),"")</f>
        <v>Blind Magnolia</v>
      </c>
      <c r="I173" s="193" t="str">
        <f t="array" ref="I173">IF(G173&lt;&gt;"",INDEX(tb_MainDatabase[Size],MATCH(G173,tb_MainDatabase[Barcode],0)),"")</f>
        <v>4 ml.</v>
      </c>
      <c r="J173" s="191">
        <v>10.0</v>
      </c>
      <c r="K173" s="193"/>
      <c r="L173" s="193" t="str">
        <f t="array" ref="L173">IFERROR(IF(C173=C172,IF(C173="","","-"),INDEX(tb_Address[Store Tel.],MATCH(F173,tb_Address[Branch],0))),"")</f>
        <v>-</v>
      </c>
      <c r="M173" s="193" t="str">
        <f t="array" ref="M173">IFERROR(IF(C173=C172,IF(C173="","","-"),INDEX(tb_Address[ชื่อผู้รับสินค้า],MATCH(F173,tb_Address[Branch],0))),"")</f>
        <v>-</v>
      </c>
      <c r="N173" s="193" t="str">
        <f t="array" ref="N173">IFERROR(IF(C173=C172,IF(C173="","","-"),INDEX(tb_Address[ที่อยู่ Store],MATCH(F173,tb_Address[Branch],0))),"")</f>
        <v>-</v>
      </c>
      <c r="O173" s="193"/>
    </row>
    <row r="174" ht="22.5" customHeight="1">
      <c r="A174" s="186">
        <f>IF(C174="","",ROW()-ROW(tb_PO[[#HEADERS],[Order]]))</f>
        <v>171</v>
      </c>
      <c r="B174" s="63">
        <v>46056.0</v>
      </c>
      <c r="C174" s="64" t="s">
        <v>805</v>
      </c>
      <c r="D174" s="64" t="s">
        <v>806</v>
      </c>
      <c r="E174" s="66" t="s">
        <v>52</v>
      </c>
      <c r="F174" s="186" t="str">
        <f t="array" ref="F174">IF(E174&lt;&gt;"",INDEX(tb_Address[Branch],MATCH(E174,tb_Address[Branch Code],0)),"")</f>
        <v>สาขาที่ 00001</v>
      </c>
      <c r="G174" s="191">
        <v>8.857128012063E12</v>
      </c>
      <c r="H174" s="193" t="str">
        <f t="array" ref="H174">IF(G174&lt;&gt;"",INDEX(tb_MainDatabase[Scent],MATCH(G174,tb_MainDatabase[Barcode],0)),"")</f>
        <v>Excalibur (EDP)</v>
      </c>
      <c r="I174" s="193" t="str">
        <f t="array" ref="I174">IF(G174&lt;&gt;"",INDEX(tb_MainDatabase[Size],MATCH(G174,tb_MainDatabase[Barcode],0)),"")</f>
        <v>4 ml.</v>
      </c>
      <c r="J174" s="191">
        <v>10.0</v>
      </c>
      <c r="K174" s="193"/>
      <c r="L174" s="193" t="str">
        <f t="array" ref="L174">IFERROR(IF(C174=C173,IF(C174="","","-"),INDEX(tb_Address[Store Tel.],MATCH(F174,tb_Address[Branch],0))),"")</f>
        <v>-</v>
      </c>
      <c r="M174" s="193" t="str">
        <f t="array" ref="M174">IFERROR(IF(C174=C173,IF(C174="","","-"),INDEX(tb_Address[ชื่อผู้รับสินค้า],MATCH(F174,tb_Address[Branch],0))),"")</f>
        <v>-</v>
      </c>
      <c r="N174" s="193" t="str">
        <f t="array" ref="N174">IFERROR(IF(C174=C173,IF(C174="","","-"),INDEX(tb_Address[ที่อยู่ Store],MATCH(F174,tb_Address[Branch],0))),"")</f>
        <v>-</v>
      </c>
      <c r="O174" s="193"/>
    </row>
    <row r="175" ht="22.5" customHeight="1">
      <c r="A175" s="186">
        <f>IF(C175="","",ROW()-ROW(tb_PO[[#HEADERS],[Order]]))</f>
        <v>172</v>
      </c>
      <c r="B175" s="63">
        <v>46056.0</v>
      </c>
      <c r="C175" s="64" t="s">
        <v>805</v>
      </c>
      <c r="D175" s="64" t="s">
        <v>806</v>
      </c>
      <c r="E175" s="66" t="s">
        <v>52</v>
      </c>
      <c r="F175" s="186" t="str">
        <f t="array" ref="F175">IF(E175&lt;&gt;"",INDEX(tb_Address[Branch],MATCH(E175,tb_Address[Branch Code],0)),"")</f>
        <v>สาขาที่ 00001</v>
      </c>
      <c r="G175" s="191">
        <v>8.857128012054E12</v>
      </c>
      <c r="H175" s="193" t="str">
        <f t="array" ref="H175">IF(G175&lt;&gt;"",INDEX(tb_MainDatabase[Scent],MATCH(G175,tb_MainDatabase[Barcode],0)),"")</f>
        <v>Virgin X</v>
      </c>
      <c r="I175" s="193" t="str">
        <f t="array" ref="I175">IF(G175&lt;&gt;"",INDEX(tb_MainDatabase[Size],MATCH(G175,tb_MainDatabase[Barcode],0)),"")</f>
        <v>4 ml.</v>
      </c>
      <c r="J175" s="191">
        <v>10.0</v>
      </c>
      <c r="K175" s="193"/>
      <c r="L175" s="193" t="str">
        <f t="array" ref="L175">IFERROR(IF(C175=C174,IF(C175="","","-"),INDEX(tb_Address[Store Tel.],MATCH(F175,tb_Address[Branch],0))),"")</f>
        <v>-</v>
      </c>
      <c r="M175" s="193" t="str">
        <f t="array" ref="M175">IFERROR(IF(C175=C174,IF(C175="","","-"),INDEX(tb_Address[ชื่อผู้รับสินค้า],MATCH(F175,tb_Address[Branch],0))),"")</f>
        <v>-</v>
      </c>
      <c r="N175" s="193" t="str">
        <f t="array" ref="N175">IFERROR(IF(C175=C174,IF(C175="","","-"),INDEX(tb_Address[ที่อยู่ Store],MATCH(F175,tb_Address[Branch],0))),"")</f>
        <v>-</v>
      </c>
      <c r="O175" s="193"/>
    </row>
    <row r="176" ht="22.5" customHeight="1">
      <c r="A176" s="186">
        <f>IF(C176="","",ROW()-ROW(tb_PO[[#HEADERS],[Order]]))</f>
        <v>173</v>
      </c>
      <c r="B176" s="63">
        <v>46056.0</v>
      </c>
      <c r="C176" s="64" t="s">
        <v>805</v>
      </c>
      <c r="D176" s="64" t="s">
        <v>806</v>
      </c>
      <c r="E176" s="66" t="s">
        <v>52</v>
      </c>
      <c r="F176" s="186" t="str">
        <f t="array" ref="F176">IF(E176&lt;&gt;"",INDEX(tb_Address[Branch],MATCH(E176,tb_Address[Branch Code],0)),"")</f>
        <v>สาขาที่ 00001</v>
      </c>
      <c r="G176" s="191">
        <v>8.857128012061E12</v>
      </c>
      <c r="H176" s="193" t="str">
        <f t="array" ref="H176">IF(G176&lt;&gt;"",INDEX(tb_MainDatabase[Scent],MATCH(G176,tb_MainDatabase[Barcode],0)),"")</f>
        <v>Vivid</v>
      </c>
      <c r="I176" s="193" t="str">
        <f t="array" ref="I176">IF(G176&lt;&gt;"",INDEX(tb_MainDatabase[Size],MATCH(G176,tb_MainDatabase[Barcode],0)),"")</f>
        <v>4 ml.</v>
      </c>
      <c r="J176" s="191">
        <v>10.0</v>
      </c>
      <c r="K176" s="193"/>
      <c r="L176" s="193" t="str">
        <f t="array" ref="L176">IFERROR(IF(C176=C175,IF(C176="","","-"),INDEX(tb_Address[Store Tel.],MATCH(F176,tb_Address[Branch],0))),"")</f>
        <v>-</v>
      </c>
      <c r="M176" s="193" t="str">
        <f t="array" ref="M176">IFERROR(IF(C176=C175,IF(C176="","","-"),INDEX(tb_Address[ชื่อผู้รับสินค้า],MATCH(F176,tb_Address[Branch],0))),"")</f>
        <v>-</v>
      </c>
      <c r="N176" s="193" t="str">
        <f t="array" ref="N176">IFERROR(IF(C176=C175,IF(C176="","","-"),INDEX(tb_Address[ที่อยู่ Store],MATCH(F176,tb_Address[Branch],0))),"")</f>
        <v>-</v>
      </c>
      <c r="O176" s="193"/>
    </row>
    <row r="177" ht="22.5" customHeight="1">
      <c r="A177" s="186">
        <f>IF(C177="","",ROW()-ROW(tb_PO[[#HEADERS],[Order]]))</f>
        <v>174</v>
      </c>
      <c r="B177" s="63">
        <v>46056.0</v>
      </c>
      <c r="C177" s="64" t="s">
        <v>805</v>
      </c>
      <c r="D177" s="64" t="s">
        <v>806</v>
      </c>
      <c r="E177" s="66" t="s">
        <v>52</v>
      </c>
      <c r="F177" s="186" t="str">
        <f t="array" ref="F177">IF(E177&lt;&gt;"",INDEX(tb_Address[Branch],MATCH(E177,tb_Address[Branch Code],0)),"")</f>
        <v>สาขาที่ 00001</v>
      </c>
      <c r="G177" s="191">
        <v>8.857128012134E12</v>
      </c>
      <c r="H177" s="193" t="str">
        <f t="array" ref="H177">IF(G177&lt;&gt;"",INDEX(tb_MainDatabase[Scent],MATCH(G177,tb_MainDatabase[Barcode],0)),"")</f>
        <v>ถุงกระดาษ Size M</v>
      </c>
      <c r="I177" s="193" t="str">
        <f t="array" ref="I177">IF(G177&lt;&gt;"",INDEX(tb_MainDatabase[Size],MATCH(G177,tb_MainDatabase[Barcode],0)),"")</f>
        <v>Size M</v>
      </c>
      <c r="J177" s="191">
        <v>80.0</v>
      </c>
      <c r="K177" s="193"/>
      <c r="L177" s="193" t="str">
        <f t="array" ref="L177">IFERROR(IF(C177=C176,IF(C177="","","-"),INDEX(tb_Address[Store Tel.],MATCH(F177,tb_Address[Branch],0))),"")</f>
        <v>-</v>
      </c>
      <c r="M177" s="193" t="str">
        <f t="array" ref="M177">IFERROR(IF(C177=C176,IF(C177="","","-"),INDEX(tb_Address[ชื่อผู้รับสินค้า],MATCH(F177,tb_Address[Branch],0))),"")</f>
        <v>-</v>
      </c>
      <c r="N177" s="193" t="str">
        <f t="array" ref="N177">IFERROR(IF(C177=C176,IF(C177="","","-"),INDEX(tb_Address[ที่อยู่ Store],MATCH(F177,tb_Address[Branch],0))),"")</f>
        <v>-</v>
      </c>
      <c r="O177" s="193"/>
    </row>
    <row r="178" ht="22.5" customHeight="1">
      <c r="A178" s="186">
        <f>IF(C178="","",ROW()-ROW(tb_PO[[#HEADERS],[Order]]))</f>
        <v>175</v>
      </c>
      <c r="B178" s="63">
        <v>46056.0</v>
      </c>
      <c r="C178" s="64" t="s">
        <v>805</v>
      </c>
      <c r="D178" s="64" t="s">
        <v>806</v>
      </c>
      <c r="E178" s="66" t="s">
        <v>52</v>
      </c>
      <c r="F178" s="186" t="str">
        <f t="array" ref="F178">IF(E178&lt;&gt;"",INDEX(tb_Address[Branch],MATCH(E178,tb_Address[Branch Code],0)),"")</f>
        <v>สาขาที่ 00001</v>
      </c>
      <c r="G178" s="191">
        <v>8.85712801143E12</v>
      </c>
      <c r="H178" s="193" t="str">
        <f t="array" ref="H178">IF(G178&lt;&gt;"",INDEX(tb_MainDatabase[Scent],MATCH(G178,tb_MainDatabase[Barcode],0)),"")</f>
        <v>Victory</v>
      </c>
      <c r="I178" s="193" t="str">
        <f t="array" ref="I178">IF(G178&lt;&gt;"",INDEX(tb_MainDatabase[Size],MATCH(G178,tb_MainDatabase[Barcode],0)),"")</f>
        <v>30 ml.</v>
      </c>
      <c r="J178" s="191">
        <v>5.0</v>
      </c>
      <c r="K178" s="193"/>
      <c r="L178" s="193" t="str">
        <f t="array" ref="L178">IFERROR(IF(C178=C177,IF(C178="","","-"),INDEX(tb_Address[Store Tel.],MATCH(F178,tb_Address[Branch],0))),"")</f>
        <v>-</v>
      </c>
      <c r="M178" s="193" t="str">
        <f t="array" ref="M178">IFERROR(IF(C178=C177,IF(C178="","","-"),INDEX(tb_Address[ชื่อผู้รับสินค้า],MATCH(F178,tb_Address[Branch],0))),"")</f>
        <v>-</v>
      </c>
      <c r="N178" s="193" t="str">
        <f t="array" ref="N178">IFERROR(IF(C178=C177,IF(C178="","","-"),INDEX(tb_Address[ที่อยู่ Store],MATCH(F178,tb_Address[Branch],0))),"")</f>
        <v>-</v>
      </c>
      <c r="O178" s="193"/>
    </row>
    <row r="179" ht="22.5" customHeight="1">
      <c r="A179" s="186">
        <f>IF(C179="","",ROW()-ROW(tb_PO[[#HEADERS],[Order]]))</f>
        <v>176</v>
      </c>
      <c r="B179" s="63">
        <v>46060.0</v>
      </c>
      <c r="C179" s="64" t="s">
        <v>829</v>
      </c>
      <c r="D179" s="64" t="s">
        <v>830</v>
      </c>
      <c r="E179" s="66" t="s">
        <v>52</v>
      </c>
      <c r="F179" s="186" t="str">
        <f t="array" ref="F179">IF(E179&lt;&gt;"",INDEX(tb_Address[Branch],MATCH(E179,tb_Address[Branch Code],0)),"")</f>
        <v>สาขาที่ 00001</v>
      </c>
      <c r="G179" s="191">
        <v>8.857128011867E12</v>
      </c>
      <c r="H179" s="193" t="str">
        <f t="array" ref="H179">IF(G179&lt;&gt;"",INDEX(tb_MainDatabase[Scent],MATCH(G179,tb_MainDatabase[Barcode],0)),"")</f>
        <v>Senorita</v>
      </c>
      <c r="I179" s="193" t="str">
        <f t="array" ref="I179">IF(G179&lt;&gt;"",INDEX(tb_MainDatabase[Size],MATCH(G179,tb_MainDatabase[Barcode],0)),"")</f>
        <v>30 ml.</v>
      </c>
      <c r="J179" s="191">
        <v>5.0</v>
      </c>
      <c r="K179" s="193"/>
      <c r="L179" s="193" t="str">
        <f t="array" ref="L179">IFERROR(IF(C179=C178,IF(C179="","","-"),INDEX(tb_Address[Store Tel.],MATCH(F179,tb_Address[Branch],0))),"")</f>
        <v>-</v>
      </c>
      <c r="M179" s="193" t="str">
        <f t="array" ref="M179">IFERROR(IF(C179=C178,IF(C179="","","-"),INDEX(tb_Address[ชื่อผู้รับสินค้า],MATCH(F179,tb_Address[Branch],0))),"")</f>
        <v>-</v>
      </c>
      <c r="N179" s="193" t="str">
        <f t="array" ref="N179">IFERROR(IF(C179=C178,IF(C179="","","-"),INDEX(tb_Address[ที่อยู่ Store],MATCH(F179,tb_Address[Branch],0))),"")</f>
        <v>-</v>
      </c>
      <c r="O179" s="193"/>
    </row>
    <row r="180" ht="22.5" customHeight="1">
      <c r="A180" s="186">
        <f>IF(C180="","",ROW()-ROW(tb_PO[[#HEADERS],[Order]]))</f>
        <v>177</v>
      </c>
      <c r="B180" s="63">
        <v>46060.0</v>
      </c>
      <c r="C180" s="64" t="s">
        <v>829</v>
      </c>
      <c r="D180" s="64" t="s">
        <v>830</v>
      </c>
      <c r="E180" s="66" t="s">
        <v>52</v>
      </c>
      <c r="F180" s="186" t="str">
        <f t="array" ref="F180">IF(E180&lt;&gt;"",INDEX(tb_Address[Branch],MATCH(E180,tb_Address[Branch Code],0)),"")</f>
        <v>สาขาที่ 00001</v>
      </c>
      <c r="G180" s="195">
        <v>8.857128012039E12</v>
      </c>
      <c r="H180" s="193" t="str">
        <f t="array" ref="H180">IF(G180&lt;&gt;"",INDEX(tb_MainDatabase[Scent],MATCH(G180,tb_MainDatabase[Barcode],0)),"")</f>
        <v>Senorita</v>
      </c>
      <c r="I180" s="193" t="str">
        <f t="array" ref="I180">IF(G180&lt;&gt;"",INDEX(tb_MainDatabase[Size],MATCH(G180,tb_MainDatabase[Barcode],0)),"")</f>
        <v>10 ml.</v>
      </c>
      <c r="J180" s="191">
        <v>10.0</v>
      </c>
      <c r="K180" s="193"/>
      <c r="L180" s="193" t="str">
        <f t="array" ref="L180">IFERROR(IF(C180=C179,IF(C180="","","-"),INDEX(tb_Address[Store Tel.],MATCH(F180,tb_Address[Branch],0))),"")</f>
        <v>-</v>
      </c>
      <c r="M180" s="193" t="str">
        <f t="array" ref="M180">IFERROR(IF(C180=C179,IF(C180="","","-"),INDEX(tb_Address[ชื่อผู้รับสินค้า],MATCH(F180,tb_Address[Branch],0))),"")</f>
        <v>-</v>
      </c>
      <c r="N180" s="193" t="str">
        <f t="array" ref="N180">IFERROR(IF(C180=C179,IF(C180="","","-"),INDEX(tb_Address[ที่อยู่ Store],MATCH(F180,tb_Address[Branch],0))),"")</f>
        <v>-</v>
      </c>
      <c r="O180" s="193"/>
    </row>
    <row r="181" ht="22.5" customHeight="1">
      <c r="A181" s="186">
        <f>IF(C181="","",ROW()-ROW(tb_PO[[#HEADERS],[Order]]))</f>
        <v>178</v>
      </c>
      <c r="B181" s="63">
        <v>46060.0</v>
      </c>
      <c r="C181" s="64" t="s">
        <v>829</v>
      </c>
      <c r="D181" s="64" t="s">
        <v>830</v>
      </c>
      <c r="E181" s="66" t="s">
        <v>52</v>
      </c>
      <c r="F181" s="186" t="str">
        <f t="array" ref="F181">IF(E181&lt;&gt;"",INDEX(tb_Address[Branch],MATCH(E181,tb_Address[Branch Code],0)),"")</f>
        <v>สาขาที่ 00001</v>
      </c>
      <c r="G181" s="191">
        <v>8.85712801185E12</v>
      </c>
      <c r="H181" s="193" t="str">
        <f t="array" ref="H181">IF(G181&lt;&gt;"",INDEX(tb_MainDatabase[Scent],MATCH(G181,tb_MainDatabase[Barcode],0)),"")</f>
        <v>Secret of Peach</v>
      </c>
      <c r="I181" s="193" t="str">
        <f t="array" ref="I181">IF(G181&lt;&gt;"",INDEX(tb_MainDatabase[Size],MATCH(G181,tb_MainDatabase[Barcode],0)),"")</f>
        <v>30 ml.</v>
      </c>
      <c r="J181" s="191">
        <v>5.0</v>
      </c>
      <c r="K181" s="193"/>
      <c r="L181" s="193" t="str">
        <f t="array" ref="L181">IFERROR(IF(C181=C180,IF(C181="","","-"),INDEX(tb_Address[Store Tel.],MATCH(F181,tb_Address[Branch],0))),"")</f>
        <v>-</v>
      </c>
      <c r="M181" s="193" t="str">
        <f t="array" ref="M181">IFERROR(IF(C181=C180,IF(C181="","","-"),INDEX(tb_Address[ชื่อผู้รับสินค้า],MATCH(F181,tb_Address[Branch],0))),"")</f>
        <v>-</v>
      </c>
      <c r="N181" s="193" t="str">
        <f t="array" ref="N181">IFERROR(IF(C181=C180,IF(C181="","","-"),INDEX(tb_Address[ที่อยู่ Store],MATCH(F181,tb_Address[Branch],0))),"")</f>
        <v>-</v>
      </c>
      <c r="O181" s="193"/>
    </row>
    <row r="182" ht="22.5" customHeight="1">
      <c r="A182" s="186">
        <f>IF(C182="","",ROW()-ROW(tb_PO[[#HEADERS],[Order]]))</f>
        <v>179</v>
      </c>
      <c r="B182" s="63">
        <v>46060.0</v>
      </c>
      <c r="C182" s="64" t="s">
        <v>829</v>
      </c>
      <c r="D182" s="64" t="s">
        <v>830</v>
      </c>
      <c r="E182" s="66" t="s">
        <v>52</v>
      </c>
      <c r="F182" s="186" t="str">
        <f t="array" ref="F182">IF(E182&lt;&gt;"",INDEX(tb_Address[Branch],MATCH(E182,tb_Address[Branch Code],0)),"")</f>
        <v>สาขาที่ 00001</v>
      </c>
      <c r="G182" s="191">
        <v>8.857128012037E12</v>
      </c>
      <c r="H182" s="193" t="str">
        <f t="array" ref="H182">IF(G182&lt;&gt;"",INDEX(tb_MainDatabase[Scent],MATCH(G182,tb_MainDatabase[Barcode],0)),"")</f>
        <v>Secret of Peach</v>
      </c>
      <c r="I182" s="193" t="str">
        <f t="array" ref="I182">IF(G182&lt;&gt;"",INDEX(tb_MainDatabase[Size],MATCH(G182,tb_MainDatabase[Barcode],0)),"")</f>
        <v>10 ml.</v>
      </c>
      <c r="J182" s="191">
        <v>10.0</v>
      </c>
      <c r="K182" s="193"/>
      <c r="L182" s="193" t="str">
        <f t="array" ref="L182">IFERROR(IF(C182=C181,IF(C182="","","-"),INDEX(tb_Address[Store Tel.],MATCH(F182,tb_Address[Branch],0))),"")</f>
        <v>-</v>
      </c>
      <c r="M182" s="193" t="str">
        <f t="array" ref="M182">IFERROR(IF(C182=C181,IF(C182="","","-"),INDEX(tb_Address[ชื่อผู้รับสินค้า],MATCH(F182,tb_Address[Branch],0))),"")</f>
        <v>-</v>
      </c>
      <c r="N182" s="193" t="str">
        <f t="array" ref="N182">IFERROR(IF(C182=C181,IF(C182="","","-"),INDEX(tb_Address[ที่อยู่ Store],MATCH(F182,tb_Address[Branch],0))),"")</f>
        <v>-</v>
      </c>
      <c r="O182" s="193"/>
    </row>
    <row r="183" ht="22.5" customHeight="1">
      <c r="A183" s="186">
        <f>IF(C183="","",ROW()-ROW(tb_PO[[#HEADERS],[Order]]))</f>
        <v>180</v>
      </c>
      <c r="B183" s="63">
        <v>46060.0</v>
      </c>
      <c r="C183" s="64" t="s">
        <v>829</v>
      </c>
      <c r="D183" s="64" t="s">
        <v>830</v>
      </c>
      <c r="E183" s="66" t="s">
        <v>52</v>
      </c>
      <c r="F183" s="186" t="str">
        <f t="array" ref="F183">IF(E183&lt;&gt;"",INDEX(tb_Address[Branch],MATCH(E183,tb_Address[Branch Code],0)),"")</f>
        <v>สาขาที่ 00001</v>
      </c>
      <c r="G183" s="191">
        <v>8.857128012145E12</v>
      </c>
      <c r="H183" s="193" t="str">
        <f t="array" ref="H183">IF(G183&lt;&gt;"",INDEX(tb_MainDatabase[Scent],MATCH(G183,tb_MainDatabase[Barcode],0)),"")</f>
        <v>Soir</v>
      </c>
      <c r="I183" s="193" t="str">
        <f t="array" ref="I183">IF(G183&lt;&gt;"",INDEX(tb_MainDatabase[Size],MATCH(G183,tb_MainDatabase[Barcode],0)),"")</f>
        <v>30 ml.</v>
      </c>
      <c r="J183" s="191">
        <v>5.0</v>
      </c>
      <c r="K183" s="193"/>
      <c r="L183" s="193" t="str">
        <f t="array" ref="L183">IFERROR(IF(C183=C182,IF(C183="","","-"),INDEX(tb_Address[Store Tel.],MATCH(F183,tb_Address[Branch],0))),"")</f>
        <v>-</v>
      </c>
      <c r="M183" s="193" t="str">
        <f t="array" ref="M183">IFERROR(IF(C183=C182,IF(C183="","","-"),INDEX(tb_Address[ชื่อผู้รับสินค้า],MATCH(F183,tb_Address[Branch],0))),"")</f>
        <v>-</v>
      </c>
      <c r="N183" s="193" t="str">
        <f t="array" ref="N183">IFERROR(IF(C183=C182,IF(C183="","","-"),INDEX(tb_Address[ที่อยู่ Store],MATCH(F183,tb_Address[Branch],0))),"")</f>
        <v>-</v>
      </c>
      <c r="O183" s="193"/>
    </row>
    <row r="184" ht="22.5" customHeight="1">
      <c r="A184" s="186">
        <f>IF(C184="","",ROW()-ROW(tb_PO[[#HEADERS],[Order]]))</f>
        <v>181</v>
      </c>
      <c r="B184" s="63">
        <v>46060.0</v>
      </c>
      <c r="C184" s="64" t="s">
        <v>829</v>
      </c>
      <c r="D184" s="64" t="s">
        <v>830</v>
      </c>
      <c r="E184" s="66" t="s">
        <v>52</v>
      </c>
      <c r="F184" s="186" t="str">
        <f t="array" ref="F184">IF(E184&lt;&gt;"",INDEX(tb_Address[Branch],MATCH(E184,tb_Address[Branch Code],0)),"")</f>
        <v>สาขาที่ 00001</v>
      </c>
      <c r="G184" s="191">
        <v>8.857128012146E12</v>
      </c>
      <c r="H184" s="193" t="str">
        <f t="array" ref="H184">IF(G184&lt;&gt;"",INDEX(tb_MainDatabase[Scent],MATCH(G184,tb_MainDatabase[Barcode],0)),"")</f>
        <v>Soir</v>
      </c>
      <c r="I184" s="193" t="str">
        <f t="array" ref="I184">IF(G184&lt;&gt;"",INDEX(tb_MainDatabase[Size],MATCH(G184,tb_MainDatabase[Barcode],0)),"")</f>
        <v>10 ml.</v>
      </c>
      <c r="J184" s="191">
        <v>10.0</v>
      </c>
      <c r="K184" s="193"/>
      <c r="L184" s="193" t="str">
        <f t="array" ref="L184">IFERROR(IF(C184=C183,IF(C184="","","-"),INDEX(tb_Address[Store Tel.],MATCH(F184,tb_Address[Branch],0))),"")</f>
        <v>-</v>
      </c>
      <c r="M184" s="193" t="str">
        <f t="array" ref="M184">IFERROR(IF(C184=C183,IF(C184="","","-"),INDEX(tb_Address[ชื่อผู้รับสินค้า],MATCH(F184,tb_Address[Branch],0))),"")</f>
        <v>-</v>
      </c>
      <c r="N184" s="193" t="str">
        <f t="array" ref="N184">IFERROR(IF(C184=C183,IF(C184="","","-"),INDEX(tb_Address[ที่อยู่ Store],MATCH(F184,tb_Address[Branch],0))),"")</f>
        <v>-</v>
      </c>
      <c r="O184" s="193"/>
    </row>
    <row r="185" ht="22.5" customHeight="1">
      <c r="A185" s="186">
        <f>IF(C185="","",ROW()-ROW(tb_PO[[#HEADERS],[Order]]))</f>
        <v>182</v>
      </c>
      <c r="B185" s="63">
        <v>46060.0</v>
      </c>
      <c r="C185" s="64" t="s">
        <v>829</v>
      </c>
      <c r="D185" s="64" t="s">
        <v>830</v>
      </c>
      <c r="E185" s="66" t="s">
        <v>52</v>
      </c>
      <c r="F185" s="186" t="str">
        <f t="array" ref="F185">IF(E185&lt;&gt;"",INDEX(tb_Address[Branch],MATCH(E185,tb_Address[Branch Code],0)),"")</f>
        <v>สาขาที่ 00001</v>
      </c>
      <c r="G185" s="191">
        <v>8.857128012141E12</v>
      </c>
      <c r="H185" s="193" t="str">
        <f t="array" ref="H185">IF(G185&lt;&gt;"",INDEX(tb_MainDatabase[Scent],MATCH(G185,tb_MainDatabase[Barcode],0)),"")</f>
        <v>Gentle Elixir</v>
      </c>
      <c r="I185" s="193" t="str">
        <f t="array" ref="I185">IF(G185&lt;&gt;"",INDEX(tb_MainDatabase[Size],MATCH(G185,tb_MainDatabase[Barcode],0)),"")</f>
        <v>30 ml.</v>
      </c>
      <c r="J185" s="191">
        <v>5.0</v>
      </c>
      <c r="K185" s="193"/>
      <c r="L185" s="193" t="str">
        <f t="array" ref="L185">IFERROR(IF(C185=C184,IF(C185="","","-"),INDEX(tb_Address[Store Tel.],MATCH(F185,tb_Address[Branch],0))),"")</f>
        <v>-</v>
      </c>
      <c r="M185" s="193" t="str">
        <f t="array" ref="M185">IFERROR(IF(C185=C184,IF(C185="","","-"),INDEX(tb_Address[ชื่อผู้รับสินค้า],MATCH(F185,tb_Address[Branch],0))),"")</f>
        <v>-</v>
      </c>
      <c r="N185" s="193" t="str">
        <f t="array" ref="N185">IFERROR(IF(C185=C184,IF(C185="","","-"),INDEX(tb_Address[ที่อยู่ Store],MATCH(F185,tb_Address[Branch],0))),"")</f>
        <v>-</v>
      </c>
      <c r="O185" s="193"/>
    </row>
    <row r="186" ht="22.5" customHeight="1">
      <c r="A186" s="186">
        <f>IF(C186="","",ROW()-ROW(tb_PO[[#HEADERS],[Order]]))</f>
        <v>183</v>
      </c>
      <c r="B186" s="63">
        <v>46060.0</v>
      </c>
      <c r="C186" s="64" t="s">
        <v>829</v>
      </c>
      <c r="D186" s="64" t="s">
        <v>830</v>
      </c>
      <c r="E186" s="66" t="s">
        <v>52</v>
      </c>
      <c r="F186" s="186" t="str">
        <f t="array" ref="F186">IF(E186&lt;&gt;"",INDEX(tb_Address[Branch],MATCH(E186,tb_Address[Branch Code],0)),"")</f>
        <v>สาขาที่ 00001</v>
      </c>
      <c r="G186" s="191">
        <v>8.857128012142E12</v>
      </c>
      <c r="H186" s="193" t="str">
        <f t="array" ref="H186">IF(G186&lt;&gt;"",INDEX(tb_MainDatabase[Scent],MATCH(G186,tb_MainDatabase[Barcode],0)),"")</f>
        <v>Gentle Elixir</v>
      </c>
      <c r="I186" s="193" t="str">
        <f t="array" ref="I186">IF(G186&lt;&gt;"",INDEX(tb_MainDatabase[Size],MATCH(G186,tb_MainDatabase[Barcode],0)),"")</f>
        <v>10 ml.</v>
      </c>
      <c r="J186" s="191">
        <v>10.0</v>
      </c>
      <c r="K186" s="193"/>
      <c r="L186" s="193" t="str">
        <f t="array" ref="L186">IFERROR(IF(C186=C185,IF(C186="","","-"),INDEX(tb_Address[Store Tel.],MATCH(F186,tb_Address[Branch],0))),"")</f>
        <v>-</v>
      </c>
      <c r="M186" s="193" t="str">
        <f t="array" ref="M186">IFERROR(IF(C186=C185,IF(C186="","","-"),INDEX(tb_Address[ชื่อผู้รับสินค้า],MATCH(F186,tb_Address[Branch],0))),"")</f>
        <v>-</v>
      </c>
      <c r="N186" s="193" t="str">
        <f t="array" ref="N186">IFERROR(IF(C186=C185,IF(C186="","","-"),INDEX(tb_Address[ที่อยู่ Store],MATCH(F186,tb_Address[Branch],0))),"")</f>
        <v>-</v>
      </c>
      <c r="O186" s="193"/>
    </row>
    <row r="187" ht="22.5" customHeight="1">
      <c r="A187" s="186">
        <f>IF(C187="","",ROW()-ROW(tb_PO[[#HEADERS],[Order]]))</f>
        <v>184</v>
      </c>
      <c r="B187" s="63">
        <v>46060.0</v>
      </c>
      <c r="C187" s="64" t="s">
        <v>829</v>
      </c>
      <c r="D187" s="64" t="s">
        <v>830</v>
      </c>
      <c r="E187" s="66" t="s">
        <v>52</v>
      </c>
      <c r="F187" s="186" t="str">
        <f t="array" ref="F187">IF(E187&lt;&gt;"",INDEX(tb_Address[Branch],MATCH(E187,tb_Address[Branch Code],0)),"")</f>
        <v>สาขาที่ 00001</v>
      </c>
      <c r="G187" s="191">
        <v>8.85712801207E12</v>
      </c>
      <c r="H187" s="193" t="str">
        <f t="array" ref="H187">IF(G187&lt;&gt;"",INDEX(tb_MainDatabase[Scent],MATCH(G187,tb_MainDatabase[Barcode],0)),"")</f>
        <v>Teenage Dream</v>
      </c>
      <c r="I187" s="193" t="str">
        <f t="array" ref="I187">IF(G187&lt;&gt;"",INDEX(tb_MainDatabase[Size],MATCH(G187,tb_MainDatabase[Barcode],0)),"")</f>
        <v>10 ml.</v>
      </c>
      <c r="J187" s="191">
        <v>5.0</v>
      </c>
      <c r="K187" s="193"/>
      <c r="L187" s="193" t="str">
        <f t="array" ref="L187">IFERROR(IF(C187=C186,IF(C187="","","-"),INDEX(tb_Address[Store Tel.],MATCH(F187,tb_Address[Branch],0))),"")</f>
        <v>-</v>
      </c>
      <c r="M187" s="193" t="str">
        <f t="array" ref="M187">IFERROR(IF(C187=C186,IF(C187="","","-"),INDEX(tb_Address[ชื่อผู้รับสินค้า],MATCH(F187,tb_Address[Branch],0))),"")</f>
        <v>-</v>
      </c>
      <c r="N187" s="193" t="str">
        <f t="array" ref="N187">IFERROR(IF(C187=C186,IF(C187="","","-"),INDEX(tb_Address[ที่อยู่ Store],MATCH(F187,tb_Address[Branch],0))),"")</f>
        <v>-</v>
      </c>
      <c r="O187" s="193"/>
    </row>
    <row r="188" ht="22.5" customHeight="1">
      <c r="A188" s="186">
        <f>IF(C188="","",ROW()-ROW(tb_PO[[#HEADERS],[Order]]))</f>
        <v>185</v>
      </c>
      <c r="B188" s="63">
        <v>46060.0</v>
      </c>
      <c r="C188" s="64" t="s">
        <v>829</v>
      </c>
      <c r="D188" s="64" t="s">
        <v>830</v>
      </c>
      <c r="E188" s="66" t="s">
        <v>52</v>
      </c>
      <c r="F188" s="186" t="str">
        <f t="array" ref="F188">IF(E188&lt;&gt;"",INDEX(tb_Address[Branch],MATCH(E188,tb_Address[Branch Code],0)),"")</f>
        <v>สาขาที่ 00001</v>
      </c>
      <c r="G188" s="191">
        <v>8.857128012101E12</v>
      </c>
      <c r="H188" s="193" t="str">
        <f t="array" ref="H188">IF(G188&lt;&gt;"",INDEX(tb_MainDatabase[Scent],MATCH(G188,tb_MainDatabase[Barcode],0)),"")</f>
        <v>Blackest Black</v>
      </c>
      <c r="I188" s="193" t="str">
        <f t="array" ref="I188">IF(G188&lt;&gt;"",INDEX(tb_MainDatabase[Size],MATCH(G188,tb_MainDatabase[Barcode],0)),"")</f>
        <v>10 ml.</v>
      </c>
      <c r="J188" s="191">
        <v>5.0</v>
      </c>
      <c r="K188" s="193"/>
      <c r="L188" s="193" t="str">
        <f t="array" ref="L188">IFERROR(IF(C188=C187,IF(C188="","","-"),INDEX(tb_Address[Store Tel.],MATCH(F188,tb_Address[Branch],0))),"")</f>
        <v>-</v>
      </c>
      <c r="M188" s="193" t="str">
        <f t="array" ref="M188">IFERROR(IF(C188=C187,IF(C188="","","-"),INDEX(tb_Address[ชื่อผู้รับสินค้า],MATCH(F188,tb_Address[Branch],0))),"")</f>
        <v>-</v>
      </c>
      <c r="N188" s="193" t="str">
        <f t="array" ref="N188">IFERROR(IF(C188=C187,IF(C188="","","-"),INDEX(tb_Address[ที่อยู่ Store],MATCH(F188,tb_Address[Branch],0))),"")</f>
        <v>-</v>
      </c>
      <c r="O188" s="193"/>
    </row>
    <row r="189" ht="22.5" customHeight="1">
      <c r="A189" s="186">
        <f>IF(C189="","",ROW()-ROW(tb_PO[[#HEADERS],[Order]]))</f>
        <v>186</v>
      </c>
      <c r="B189" s="63">
        <v>46060.0</v>
      </c>
      <c r="C189" s="64" t="s">
        <v>829</v>
      </c>
      <c r="D189" s="64" t="s">
        <v>830</v>
      </c>
      <c r="E189" s="66" t="s">
        <v>52</v>
      </c>
      <c r="F189" s="186" t="str">
        <f t="array" ref="F189">IF(E189&lt;&gt;"",INDEX(tb_Address[Branch],MATCH(E189,tb_Address[Branch Code],0)),"")</f>
        <v>สาขาที่ 00001</v>
      </c>
      <c r="G189" s="191" t="s">
        <v>849</v>
      </c>
      <c r="H189" s="193" t="str">
        <f t="array" ref="H189">IF(G189&lt;&gt;"",INDEX(tb_MainDatabase[Scent],MATCH(G189,tb_MainDatabase[Barcode],0)),"")</f>
        <v>Dream Island TRY ME!</v>
      </c>
      <c r="I189" s="193" t="str">
        <f t="array" ref="I189">IF(G189&lt;&gt;"",INDEX(tb_MainDatabase[Size],MATCH(G189,tb_MainDatabase[Barcode],0)),"")</f>
        <v>50 ml.</v>
      </c>
      <c r="J189" s="191">
        <v>1.0</v>
      </c>
      <c r="K189" s="193"/>
      <c r="L189" s="193" t="str">
        <f t="array" ref="L189">IFERROR(IF(C189=C188,IF(C189="","","-"),INDEX(tb_Address[Store Tel.],MATCH(F189,tb_Address[Branch],0))),"")</f>
        <v>-</v>
      </c>
      <c r="M189" s="193" t="str">
        <f t="array" ref="M189">IFERROR(IF(C189=C188,IF(C189="","","-"),INDEX(tb_Address[ชื่อผู้รับสินค้า],MATCH(F189,tb_Address[Branch],0))),"")</f>
        <v>-</v>
      </c>
      <c r="N189" s="193" t="str">
        <f t="array" ref="N189">IFERROR(IF(C189=C188,IF(C189="","","-"),INDEX(tb_Address[ที่อยู่ Store],MATCH(F189,tb_Address[Branch],0))),"")</f>
        <v>-</v>
      </c>
      <c r="O189" s="193"/>
    </row>
    <row r="190" ht="22.5" customHeight="1">
      <c r="A190" s="186">
        <f>IF(C190="","",ROW()-ROW(tb_PO[[#HEADERS],[Order]]))</f>
        <v>187</v>
      </c>
      <c r="B190" s="63">
        <v>46060.0</v>
      </c>
      <c r="C190" s="64" t="s">
        <v>829</v>
      </c>
      <c r="D190" s="64" t="s">
        <v>830</v>
      </c>
      <c r="E190" s="66" t="s">
        <v>52</v>
      </c>
      <c r="F190" s="186" t="str">
        <f t="array" ref="F190">IF(E190&lt;&gt;"",INDEX(tb_Address[Branch],MATCH(E190,tb_Address[Branch Code],0)),"")</f>
        <v>สาขาที่ 00001</v>
      </c>
      <c r="G190" s="216" t="s">
        <v>851</v>
      </c>
      <c r="H190" s="193" t="str">
        <f t="array" ref="H190">IF(G190&lt;&gt;"",INDEX(tb_MainDatabase[Scent],MATCH(G190,tb_MainDatabase[Barcode],0)),"")</f>
        <v>Eden TRY ME!</v>
      </c>
      <c r="I190" s="193" t="str">
        <f t="array" ref="I190">IF(G190&lt;&gt;"",INDEX(tb_MainDatabase[Size],MATCH(G190,tb_MainDatabase[Barcode],0)),"")</f>
        <v>50 ml.</v>
      </c>
      <c r="J190" s="191">
        <v>1.0</v>
      </c>
      <c r="K190" s="193"/>
      <c r="L190" s="193" t="str">
        <f t="array" ref="L190">IFERROR(IF(C190=C189,IF(C190="","","-"),INDEX(tb_Address[Store Tel.],MATCH(F190,tb_Address[Branch],0))),"")</f>
        <v>-</v>
      </c>
      <c r="M190" s="193" t="str">
        <f t="array" ref="M190">IFERROR(IF(C190=C189,IF(C190="","","-"),INDEX(tb_Address[ชื่อผู้รับสินค้า],MATCH(F190,tb_Address[Branch],0))),"")</f>
        <v>-</v>
      </c>
      <c r="N190" s="193" t="str">
        <f t="array" ref="N190">IFERROR(IF(C190=C189,IF(C190="","","-"),INDEX(tb_Address[ที่อยู่ Store],MATCH(F190,tb_Address[Branch],0))),"")</f>
        <v>-</v>
      </c>
      <c r="O190" s="193"/>
    </row>
    <row r="191" ht="22.5" customHeight="1">
      <c r="A191" s="186">
        <f>IF(C191="","",ROW()-ROW(tb_PO[[#HEADERS],[Order]]))</f>
        <v>188</v>
      </c>
      <c r="B191" s="63">
        <v>46060.0</v>
      </c>
      <c r="C191" s="64" t="s">
        <v>829</v>
      </c>
      <c r="D191" s="64" t="s">
        <v>830</v>
      </c>
      <c r="E191" s="66" t="s">
        <v>52</v>
      </c>
      <c r="F191" s="186" t="str">
        <f t="array" ref="F191">IF(E191&lt;&gt;"",INDEX(tb_Address[Branch],MATCH(E191,tb_Address[Branch Code],0)),"")</f>
        <v>สาขาที่ 00001</v>
      </c>
      <c r="G191" s="216" t="s">
        <v>854</v>
      </c>
      <c r="H191" s="193" t="str">
        <f t="array" ref="H191">IF(G191&lt;&gt;"",INDEX(tb_MainDatabase[Scent],MATCH(G191,tb_MainDatabase[Barcode],0)),"")</f>
        <v>Secret of Peach TRY ME!</v>
      </c>
      <c r="I191" s="193" t="str">
        <f t="array" ref="I191">IF(G191&lt;&gt;"",INDEX(tb_MainDatabase[Size],MATCH(G191,tb_MainDatabase[Barcode],0)),"")</f>
        <v>50 ml.</v>
      </c>
      <c r="J191" s="191">
        <v>1.0</v>
      </c>
      <c r="K191" s="193"/>
      <c r="L191" s="193" t="str">
        <f t="array" ref="L191">IFERROR(IF(C191=C190,IF(C191="","","-"),INDEX(tb_Address[Store Tel.],MATCH(F191,tb_Address[Branch],0))),"")</f>
        <v>-</v>
      </c>
      <c r="M191" s="193" t="str">
        <f t="array" ref="M191">IFERROR(IF(C191=C190,IF(C191="","","-"),INDEX(tb_Address[ชื่อผู้รับสินค้า],MATCH(F191,tb_Address[Branch],0))),"")</f>
        <v>-</v>
      </c>
      <c r="N191" s="193" t="str">
        <f t="array" ref="N191">IFERROR(IF(C191=C190,IF(C191="","","-"),INDEX(tb_Address[ที่อยู่ Store],MATCH(F191,tb_Address[Branch],0))),"")</f>
        <v>-</v>
      </c>
      <c r="O191" s="193"/>
    </row>
    <row r="192" ht="22.5" customHeight="1">
      <c r="A192" s="186">
        <f>IF(C192="","",ROW()-ROW(tb_PO[[#HEADERS],[Order]]))</f>
        <v>189</v>
      </c>
      <c r="B192" s="63">
        <v>46060.0</v>
      </c>
      <c r="C192" s="64" t="s">
        <v>829</v>
      </c>
      <c r="D192" s="64" t="s">
        <v>830</v>
      </c>
      <c r="E192" s="66" t="s">
        <v>52</v>
      </c>
      <c r="F192" s="186" t="str">
        <f t="array" ref="F192">IF(E192&lt;&gt;"",INDEX(tb_Address[Branch],MATCH(E192,tb_Address[Branch Code],0)),"")</f>
        <v>สาขาที่ 00001</v>
      </c>
      <c r="G192" s="216" t="s">
        <v>672</v>
      </c>
      <c r="H192" s="193" t="str">
        <f t="array" ref="H192">IF(G192&lt;&gt;"",INDEX(tb_MainDatabase[Scent],MATCH(G192,tb_MainDatabase[Barcode],0)),"")</f>
        <v>Senorita TRY ME!</v>
      </c>
      <c r="I192" s="193" t="str">
        <f t="array" ref="I192">IF(G192&lt;&gt;"",INDEX(tb_MainDatabase[Size],MATCH(G192,tb_MainDatabase[Barcode],0)),"")</f>
        <v>50 ml.</v>
      </c>
      <c r="J192" s="191">
        <v>1.0</v>
      </c>
      <c r="K192" s="193"/>
      <c r="L192" s="193" t="str">
        <f t="array" ref="L192">IFERROR(IF(C192=C191,IF(C192="","","-"),INDEX(tb_Address[Store Tel.],MATCH(F192,tb_Address[Branch],0))),"")</f>
        <v>-</v>
      </c>
      <c r="M192" s="193" t="str">
        <f t="array" ref="M192">IFERROR(IF(C192=C191,IF(C192="","","-"),INDEX(tb_Address[ชื่อผู้รับสินค้า],MATCH(F192,tb_Address[Branch],0))),"")</f>
        <v>-</v>
      </c>
      <c r="N192" s="193" t="str">
        <f t="array" ref="N192">IFERROR(IF(C192=C191,IF(C192="","","-"),INDEX(tb_Address[ที่อยู่ Store],MATCH(F192,tb_Address[Branch],0))),"")</f>
        <v>-</v>
      </c>
      <c r="O192" s="193"/>
    </row>
    <row r="193" ht="22.5" customHeight="1">
      <c r="A193" s="186">
        <f>IF(C193="","",ROW()-ROW(tb_PO[[#HEADERS],[Order]]))</f>
        <v>190</v>
      </c>
      <c r="B193" s="63">
        <v>46066.0</v>
      </c>
      <c r="C193" s="191" t="s">
        <v>856</v>
      </c>
      <c r="D193" s="191" t="s">
        <v>857</v>
      </c>
      <c r="E193" s="66" t="s">
        <v>52</v>
      </c>
      <c r="F193" s="186" t="str">
        <f t="array" ref="F193">IF(E193&lt;&gt;"",INDEX(tb_Address[Branch],MATCH(E193,tb_Address[Branch Code],0)),"")</f>
        <v>สาขาที่ 00001</v>
      </c>
      <c r="G193" s="191">
        <v>8.85712801156E12</v>
      </c>
      <c r="H193" s="193" t="str">
        <f t="array" ref="H193">IF(G193&lt;&gt;"",INDEX(tb_MainDatabase[Scent],MATCH(G193,tb_MainDatabase[Barcode],0)),"")</f>
        <v>Cherry Shade</v>
      </c>
      <c r="I193" s="193" t="str">
        <f t="array" ref="I193">IF(G193&lt;&gt;"",INDEX(tb_MainDatabase[Size],MATCH(G193,tb_MainDatabase[Barcode],0)),"")</f>
        <v>50 ml.</v>
      </c>
      <c r="J193" s="191">
        <v>10.0</v>
      </c>
      <c r="K193" s="193"/>
      <c r="L193" s="193" t="str">
        <f t="array" ref="L193">IFERROR(IF(C193=C192,IF(C193="","","-"),INDEX(tb_Address[Store Tel.],MATCH(F193,tb_Address[Branch],0))),"")</f>
        <v>-</v>
      </c>
      <c r="M193" s="193" t="str">
        <f t="array" ref="M193">IFERROR(IF(C193=C192,IF(C193="","","-"),INDEX(tb_Address[ชื่อผู้รับสินค้า],MATCH(F193,tb_Address[Branch],0))),"")</f>
        <v>-</v>
      </c>
      <c r="N193" s="193" t="str">
        <f t="array" ref="N193">IFERROR(IF(C193=C192,IF(C193="","","-"),INDEX(tb_Address[ที่อยู่ Store],MATCH(F193,tb_Address[Branch],0))),"")</f>
        <v>-</v>
      </c>
      <c r="O193" s="193"/>
    </row>
    <row r="194" ht="22.5" customHeight="1">
      <c r="A194" s="186">
        <f>IF(C194="","",ROW()-ROW(tb_PO[[#HEADERS],[Order]]))</f>
        <v>191</v>
      </c>
      <c r="B194" s="63">
        <v>46066.0</v>
      </c>
      <c r="C194" s="191" t="s">
        <v>856</v>
      </c>
      <c r="D194" s="191" t="s">
        <v>857</v>
      </c>
      <c r="E194" s="66" t="s">
        <v>52</v>
      </c>
      <c r="F194" s="186" t="str">
        <f t="array" ref="F194">IF(E194&lt;&gt;"",INDEX(tb_Address[Branch],MATCH(E194,tb_Address[Branch Code],0)),"")</f>
        <v>สาขาที่ 00001</v>
      </c>
      <c r="G194" s="191">
        <v>8.857128012153E12</v>
      </c>
      <c r="H194" s="193" t="str">
        <f t="array" ref="H194">IF(G194&lt;&gt;"",INDEX(tb_MainDatabase[Scent],MATCH(G194,tb_MainDatabase[Barcode],0)),"")</f>
        <v>Cherry Shade</v>
      </c>
      <c r="I194" s="193" t="str">
        <f t="array" ref="I194">IF(G194&lt;&gt;"",INDEX(tb_MainDatabase[Size],MATCH(G194,tb_MainDatabase[Barcode],0)),"")</f>
        <v>30 ml.</v>
      </c>
      <c r="J194" s="191">
        <v>10.0</v>
      </c>
      <c r="K194" s="193"/>
      <c r="L194" s="193" t="str">
        <f t="array" ref="L194">IFERROR(IF(C194=C193,IF(C194="","","-"),INDEX(tb_Address[Store Tel.],MATCH(F194,tb_Address[Branch],0))),"")</f>
        <v>-</v>
      </c>
      <c r="M194" s="193" t="str">
        <f t="array" ref="M194">IFERROR(IF(C194=C193,IF(C194="","","-"),INDEX(tb_Address[ชื่อผู้รับสินค้า],MATCH(F194,tb_Address[Branch],0))),"")</f>
        <v>-</v>
      </c>
      <c r="N194" s="193" t="str">
        <f t="array" ref="N194">IFERROR(IF(C194=C193,IF(C194="","","-"),INDEX(tb_Address[ที่อยู่ Store],MATCH(F194,tb_Address[Branch],0))),"")</f>
        <v>-</v>
      </c>
      <c r="O194" s="193"/>
    </row>
    <row r="195" ht="22.5" customHeight="1">
      <c r="A195" s="186">
        <f>IF(C195="","",ROW()-ROW(tb_PO[[#HEADERS],[Order]]))</f>
        <v>192</v>
      </c>
      <c r="B195" s="63">
        <v>46066.0</v>
      </c>
      <c r="C195" s="191" t="s">
        <v>856</v>
      </c>
      <c r="D195" s="191" t="s">
        <v>857</v>
      </c>
      <c r="E195" s="66" t="s">
        <v>52</v>
      </c>
      <c r="F195" s="186" t="str">
        <f t="array" ref="F195">IF(E195&lt;&gt;"",INDEX(tb_Address[Branch],MATCH(E195,tb_Address[Branch Code],0)),"")</f>
        <v>สาขาที่ 00001</v>
      </c>
      <c r="G195" s="217">
        <v>8.857128011584E12</v>
      </c>
      <c r="H195" s="193" t="str">
        <f t="array" ref="H195">IF(G195&lt;&gt;"",INDEX(tb_MainDatabase[Scent],MATCH(G195,tb_MainDatabase[Barcode],0)),"")</f>
        <v>Passion</v>
      </c>
      <c r="I195" s="193" t="str">
        <f t="array" ref="I195">IF(G195&lt;&gt;"",INDEX(tb_MainDatabase[Size],MATCH(G195,tb_MainDatabase[Barcode],0)),"")</f>
        <v>50 ml.</v>
      </c>
      <c r="J195" s="191">
        <v>10.0</v>
      </c>
      <c r="K195" s="193"/>
      <c r="L195" s="193" t="str">
        <f t="array" ref="L195">IFERROR(IF(C195=C194,IF(C195="","","-"),INDEX(tb_Address[Store Tel.],MATCH(F195,tb_Address[Branch],0))),"")</f>
        <v>-</v>
      </c>
      <c r="M195" s="193" t="str">
        <f t="array" ref="M195">IFERROR(IF(C195=C194,IF(C195="","","-"),INDEX(tb_Address[ชื่อผู้รับสินค้า],MATCH(F195,tb_Address[Branch],0))),"")</f>
        <v>-</v>
      </c>
      <c r="N195" s="193" t="str">
        <f t="array" ref="N195">IFERROR(IF(C195=C194,IF(C195="","","-"),INDEX(tb_Address[ที่อยู่ Store],MATCH(F195,tb_Address[Branch],0))),"")</f>
        <v>-</v>
      </c>
      <c r="O195" s="193"/>
    </row>
    <row r="196" ht="22.5" customHeight="1">
      <c r="A196" s="186">
        <f>IF(C196="","",ROW()-ROW(tb_PO[[#HEADERS],[Order]]))</f>
        <v>193</v>
      </c>
      <c r="B196" s="63">
        <v>46066.0</v>
      </c>
      <c r="C196" s="191" t="s">
        <v>856</v>
      </c>
      <c r="D196" s="191" t="s">
        <v>857</v>
      </c>
      <c r="E196" s="66" t="s">
        <v>52</v>
      </c>
      <c r="F196" s="186" t="str">
        <f t="array" ref="F196">IF(E196&lt;&gt;"",INDEX(tb_Address[Branch],MATCH(E196,tb_Address[Branch Code],0)),"")</f>
        <v>สาขาที่ 00001</v>
      </c>
      <c r="G196" s="217">
        <v>8.857128012156E12</v>
      </c>
      <c r="H196" s="193" t="str">
        <f t="array" ref="H196">IF(G196&lt;&gt;"",INDEX(tb_MainDatabase[Scent],MATCH(G196,tb_MainDatabase[Barcode],0)),"")</f>
        <v>Passion</v>
      </c>
      <c r="I196" s="193" t="str">
        <f t="array" ref="I196">IF(G196&lt;&gt;"",INDEX(tb_MainDatabase[Size],MATCH(G196,tb_MainDatabase[Barcode],0)),"")</f>
        <v>30 ml.</v>
      </c>
      <c r="J196" s="191">
        <v>10.0</v>
      </c>
      <c r="K196" s="193"/>
      <c r="L196" s="193" t="str">
        <f t="array" ref="L196">IFERROR(IF(C196=C195,IF(C196="","","-"),INDEX(tb_Address[Store Tel.],MATCH(F196,tb_Address[Branch],0))),"")</f>
        <v>-</v>
      </c>
      <c r="M196" s="193" t="str">
        <f t="array" ref="M196">IFERROR(IF(C196=C195,IF(C196="","","-"),INDEX(tb_Address[ชื่อผู้รับสินค้า],MATCH(F196,tb_Address[Branch],0))),"")</f>
        <v>-</v>
      </c>
      <c r="N196" s="193" t="str">
        <f t="array" ref="N196">IFERROR(IF(C196=C195,IF(C196="","","-"),INDEX(tb_Address[ที่อยู่ Store],MATCH(F196,tb_Address[Branch],0))),"")</f>
        <v>-</v>
      </c>
      <c r="O196" s="193"/>
    </row>
    <row r="197" ht="22.5" customHeight="1">
      <c r="A197" s="186">
        <f>IF(C197="","",ROW()-ROW(tb_PO[[#HEADERS],[Order]]))</f>
        <v>194</v>
      </c>
      <c r="B197" s="63">
        <v>46066.0</v>
      </c>
      <c r="C197" s="191" t="s">
        <v>856</v>
      </c>
      <c r="D197" s="191" t="s">
        <v>857</v>
      </c>
      <c r="E197" s="66" t="s">
        <v>52</v>
      </c>
      <c r="F197" s="186" t="str">
        <f t="array" ref="F197">IF(E197&lt;&gt;"",INDEX(tb_Address[Branch],MATCH(E197,tb_Address[Branch Code],0)),"")</f>
        <v>สาขาที่ 00001</v>
      </c>
      <c r="G197" s="217">
        <v>8.857128011621E12</v>
      </c>
      <c r="H197" s="193" t="str">
        <f t="array" ref="H197">IF(G197&lt;&gt;"",INDEX(tb_MainDatabase[Scent],MATCH(G197,tb_MainDatabase[Barcode],0)),"")</f>
        <v>Rosarine</v>
      </c>
      <c r="I197" s="193" t="str">
        <f t="array" ref="I197">IF(G197&lt;&gt;"",INDEX(tb_MainDatabase[Size],MATCH(G197,tb_MainDatabase[Barcode],0)),"")</f>
        <v>50 ml.</v>
      </c>
      <c r="J197" s="191">
        <v>10.0</v>
      </c>
      <c r="K197" s="193"/>
      <c r="L197" s="193" t="str">
        <f t="array" ref="L197">IFERROR(IF(C197=C196,IF(C197="","","-"),INDEX(tb_Address[Store Tel.],MATCH(F197,tb_Address[Branch],0))),"")</f>
        <v>-</v>
      </c>
      <c r="M197" s="193" t="str">
        <f t="array" ref="M197">IFERROR(IF(C197=C196,IF(C197="","","-"),INDEX(tb_Address[ชื่อผู้รับสินค้า],MATCH(F197,tb_Address[Branch],0))),"")</f>
        <v>-</v>
      </c>
      <c r="N197" s="193" t="str">
        <f t="array" ref="N197">IFERROR(IF(C197=C196,IF(C197="","","-"),INDEX(tb_Address[ที่อยู่ Store],MATCH(F197,tb_Address[Branch],0))),"")</f>
        <v>-</v>
      </c>
      <c r="O197" s="193"/>
    </row>
    <row r="198" ht="22.5" customHeight="1">
      <c r="A198" s="186">
        <f>IF(C198="","",ROW()-ROW(tb_PO[[#HEADERS],[Order]]))</f>
        <v>195</v>
      </c>
      <c r="B198" s="63">
        <v>46066.0</v>
      </c>
      <c r="C198" s="191" t="s">
        <v>856</v>
      </c>
      <c r="D198" s="191" t="s">
        <v>857</v>
      </c>
      <c r="E198" s="66" t="s">
        <v>52</v>
      </c>
      <c r="F198" s="186" t="str">
        <f t="array" ref="F198">IF(E198&lt;&gt;"",INDEX(tb_Address[Branch],MATCH(E198,tb_Address[Branch Code],0)),"")</f>
        <v>สาขาที่ 00001</v>
      </c>
      <c r="G198" s="218">
        <v>8.857128012159E12</v>
      </c>
      <c r="H198" s="193" t="str">
        <f t="array" ref="H198">IF(G198&lt;&gt;"",INDEX(tb_MainDatabase[Scent],MATCH(G198,tb_MainDatabase[Barcode],0)),"")</f>
        <v>Rosarine</v>
      </c>
      <c r="I198" s="193" t="str">
        <f t="array" ref="I198">IF(G198&lt;&gt;"",INDEX(tb_MainDatabase[Size],MATCH(G198,tb_MainDatabase[Barcode],0)),"")</f>
        <v>30 ml.</v>
      </c>
      <c r="J198" s="191">
        <v>10.0</v>
      </c>
      <c r="K198" s="193"/>
      <c r="L198" s="193" t="str">
        <f t="array" ref="L198">IFERROR(IF(C198=C197,IF(C198="","","-"),INDEX(tb_Address[Store Tel.],MATCH(F198,tb_Address[Branch],0))),"")</f>
        <v>-</v>
      </c>
      <c r="M198" s="193" t="str">
        <f t="array" ref="M198">IFERROR(IF(C198=C197,IF(C198="","","-"),INDEX(tb_Address[ชื่อผู้รับสินค้า],MATCH(F198,tb_Address[Branch],0))),"")</f>
        <v>-</v>
      </c>
      <c r="N198" s="193" t="str">
        <f t="array" ref="N198">IFERROR(IF(C198=C197,IF(C198="","","-"),INDEX(tb_Address[ที่อยู่ Store],MATCH(F198,tb_Address[Branch],0))),"")</f>
        <v>-</v>
      </c>
      <c r="O198" s="193"/>
    </row>
    <row r="199" ht="22.5" customHeight="1">
      <c r="A199" s="186">
        <f>IF(C199="","",ROW()-ROW(tb_PO[[#HEADERS],[Order]]))</f>
        <v>196</v>
      </c>
      <c r="B199" s="63">
        <v>46066.0</v>
      </c>
      <c r="C199" s="191" t="s">
        <v>856</v>
      </c>
      <c r="D199" s="191" t="s">
        <v>857</v>
      </c>
      <c r="E199" s="66" t="s">
        <v>52</v>
      </c>
      <c r="F199" s="186" t="str">
        <f t="array" ref="F199">IF(E199&lt;&gt;"",INDEX(tb_Address[Branch],MATCH(E199,tb_Address[Branch Code],0)),"")</f>
        <v>สาขาที่ 00001</v>
      </c>
      <c r="G199" s="217">
        <v>8.857128011638E12</v>
      </c>
      <c r="H199" s="193" t="str">
        <f t="array" ref="H199">IF(G199&lt;&gt;"",INDEX(tb_MainDatabase[Scent],MATCH(G199,tb_MainDatabase[Barcode],0)),"")</f>
        <v>Silver</v>
      </c>
      <c r="I199" s="193" t="str">
        <f t="array" ref="I199">IF(G199&lt;&gt;"",INDEX(tb_MainDatabase[Size],MATCH(G199,tb_MainDatabase[Barcode],0)),"")</f>
        <v>50 ml.</v>
      </c>
      <c r="J199" s="191">
        <v>10.0</v>
      </c>
      <c r="K199" s="193"/>
      <c r="L199" s="193" t="str">
        <f t="array" ref="L199">IFERROR(IF(C199=C198,IF(C199="","","-"),INDEX(tb_Address[Store Tel.],MATCH(F199,tb_Address[Branch],0))),"")</f>
        <v>-</v>
      </c>
      <c r="M199" s="193" t="str">
        <f t="array" ref="M199">IFERROR(IF(C199=C198,IF(C199="","","-"),INDEX(tb_Address[ชื่อผู้รับสินค้า],MATCH(F199,tb_Address[Branch],0))),"")</f>
        <v>-</v>
      </c>
      <c r="N199" s="193" t="str">
        <f t="array" ref="N199">IFERROR(IF(C199=C198,IF(C199="","","-"),INDEX(tb_Address[ที่อยู่ Store],MATCH(F199,tb_Address[Branch],0))),"")</f>
        <v>-</v>
      </c>
      <c r="O199" s="193"/>
    </row>
    <row r="200" ht="22.5" customHeight="1">
      <c r="A200" s="186">
        <f>IF(C200="","",ROW()-ROW(tb_PO[[#HEADERS],[Order]]))</f>
        <v>197</v>
      </c>
      <c r="B200" s="63">
        <v>46066.0</v>
      </c>
      <c r="C200" s="191" t="s">
        <v>856</v>
      </c>
      <c r="D200" s="191" t="s">
        <v>857</v>
      </c>
      <c r="E200" s="66" t="s">
        <v>52</v>
      </c>
      <c r="F200" s="186" t="str">
        <f t="array" ref="F200">IF(E200&lt;&gt;"",INDEX(tb_Address[Branch],MATCH(E200,tb_Address[Branch Code],0)),"")</f>
        <v>สาขาที่ 00001</v>
      </c>
      <c r="G200" s="218">
        <v>8.857128012162E12</v>
      </c>
      <c r="H200" s="193" t="str">
        <f t="array" ref="H200">IF(G200&lt;&gt;"",INDEX(tb_MainDatabase[Scent],MATCH(G200,tb_MainDatabase[Barcode],0)),"")</f>
        <v>Silver</v>
      </c>
      <c r="I200" s="193" t="str">
        <f t="array" ref="I200">IF(G200&lt;&gt;"",INDEX(tb_MainDatabase[Size],MATCH(G200,tb_MainDatabase[Barcode],0)),"")</f>
        <v>30 ml.</v>
      </c>
      <c r="J200" s="191">
        <v>10.0</v>
      </c>
      <c r="K200" s="193"/>
      <c r="L200" s="193" t="str">
        <f t="array" ref="L200">IFERROR(IF(C200=C199,IF(C200="","","-"),INDEX(tb_Address[Store Tel.],MATCH(F200,tb_Address[Branch],0))),"")</f>
        <v>-</v>
      </c>
      <c r="M200" s="193" t="str">
        <f t="array" ref="M200">IFERROR(IF(C200=C199,IF(C200="","","-"),INDEX(tb_Address[ชื่อผู้รับสินค้า],MATCH(F200,tb_Address[Branch],0))),"")</f>
        <v>-</v>
      </c>
      <c r="N200" s="193" t="str">
        <f t="array" ref="N200">IFERROR(IF(C200=C199,IF(C200="","","-"),INDEX(tb_Address[ที่อยู่ Store],MATCH(F200,tb_Address[Branch],0))),"")</f>
        <v>-</v>
      </c>
      <c r="O200" s="193"/>
    </row>
    <row r="201" ht="22.5" customHeight="1">
      <c r="A201" s="186">
        <f>IF(C201="","",ROW()-ROW(tb_PO[[#HEADERS],[Order]]))</f>
        <v>198</v>
      </c>
      <c r="B201" s="63">
        <v>46066.0</v>
      </c>
      <c r="C201" s="191" t="s">
        <v>856</v>
      </c>
      <c r="D201" s="191" t="s">
        <v>857</v>
      </c>
      <c r="E201" s="66" t="s">
        <v>52</v>
      </c>
      <c r="F201" s="186" t="str">
        <f t="array" ref="F201">IF(E201&lt;&gt;"",INDEX(tb_Address[Branch],MATCH(E201,tb_Address[Branch Code],0)),"")</f>
        <v>สาขาที่ 00001</v>
      </c>
      <c r="G201" s="217" t="s">
        <v>640</v>
      </c>
      <c r="H201" s="193" t="str">
        <f t="array" ref="H201">IF(G201&lt;&gt;"",INDEX(tb_MainDatabase[Scent],MATCH(G201,tb_MainDatabase[Barcode],0)),"")</f>
        <v>Cherry Shade TRY ME!</v>
      </c>
      <c r="I201" s="193" t="str">
        <f t="array" ref="I201">IF(G201&lt;&gt;"",INDEX(tb_MainDatabase[Size],MATCH(G201,tb_MainDatabase[Barcode],0)),"")</f>
        <v>50 ml.</v>
      </c>
      <c r="J201" s="191">
        <v>1.0</v>
      </c>
      <c r="K201" s="193"/>
      <c r="L201" s="193" t="str">
        <f t="array" ref="L201">IFERROR(IF(C201=C200,IF(C201="","","-"),INDEX(tb_Address[Store Tel.],MATCH(F201,tb_Address[Branch],0))),"")</f>
        <v>-</v>
      </c>
      <c r="M201" s="193" t="str">
        <f t="array" ref="M201">IFERROR(IF(C201=C200,IF(C201="","","-"),INDEX(tb_Address[ชื่อผู้รับสินค้า],MATCH(F201,tb_Address[Branch],0))),"")</f>
        <v>-</v>
      </c>
      <c r="N201" s="193" t="str">
        <f t="array" ref="N201">IFERROR(IF(C201=C200,IF(C201="","","-"),INDEX(tb_Address[ที่อยู่ Store],MATCH(F201,tb_Address[Branch],0))),"")</f>
        <v>-</v>
      </c>
      <c r="O201" s="193"/>
    </row>
    <row r="202" ht="22.5" customHeight="1">
      <c r="A202" s="186">
        <f>IF(C202="","",ROW()-ROW(tb_PO[[#HEADERS],[Order]]))</f>
        <v>199</v>
      </c>
      <c r="B202" s="63">
        <v>46066.0</v>
      </c>
      <c r="C202" s="191" t="s">
        <v>856</v>
      </c>
      <c r="D202" s="191" t="s">
        <v>857</v>
      </c>
      <c r="E202" s="66" t="s">
        <v>52</v>
      </c>
      <c r="F202" s="186" t="str">
        <f t="array" ref="F202">IF(E202&lt;&gt;"",INDEX(tb_Address[Branch],MATCH(E202,tb_Address[Branch Code],0)),"")</f>
        <v>สาขาที่ 00001</v>
      </c>
      <c r="G202" s="217" t="s">
        <v>675</v>
      </c>
      <c r="H202" s="193" t="str">
        <f t="array" ref="H202">IF(G202&lt;&gt;"",INDEX(tb_MainDatabase[Scent],MATCH(G202,tb_MainDatabase[Barcode],0)),"")</f>
        <v>Passion TRY ME!</v>
      </c>
      <c r="I202" s="193" t="str">
        <f t="array" ref="I202">IF(G202&lt;&gt;"",INDEX(tb_MainDatabase[Size],MATCH(G202,tb_MainDatabase[Barcode],0)),"")</f>
        <v>50 ml.</v>
      </c>
      <c r="J202" s="191">
        <v>1.0</v>
      </c>
      <c r="K202" s="193"/>
      <c r="L202" s="193" t="str">
        <f t="array" ref="L202">IFERROR(IF(C202=C201,IF(C202="","","-"),INDEX(tb_Address[Store Tel.],MATCH(F202,tb_Address[Branch],0))),"")</f>
        <v>-</v>
      </c>
      <c r="M202" s="193" t="str">
        <f t="array" ref="M202">IFERROR(IF(C202=C201,IF(C202="","","-"),INDEX(tb_Address[ชื่อผู้รับสินค้า],MATCH(F202,tb_Address[Branch],0))),"")</f>
        <v>-</v>
      </c>
      <c r="N202" s="193" t="str">
        <f t="array" ref="N202">IFERROR(IF(C202=C201,IF(C202="","","-"),INDEX(tb_Address[ที่อยู่ Store],MATCH(F202,tb_Address[Branch],0))),"")</f>
        <v>-</v>
      </c>
      <c r="O202" s="193"/>
    </row>
    <row r="203" ht="22.5" customHeight="1">
      <c r="A203" s="186">
        <f>IF(C203="","",ROW()-ROW(tb_PO[[#HEADERS],[Order]]))</f>
        <v>200</v>
      </c>
      <c r="B203" s="63">
        <v>46066.0</v>
      </c>
      <c r="C203" s="191" t="s">
        <v>856</v>
      </c>
      <c r="D203" s="191" t="s">
        <v>857</v>
      </c>
      <c r="E203" s="66" t="s">
        <v>52</v>
      </c>
      <c r="F203" s="186" t="str">
        <f t="array" ref="F203">IF(E203&lt;&gt;"",INDEX(tb_Address[Branch],MATCH(E203,tb_Address[Branch Code],0)),"")</f>
        <v>สาขาที่ 00001</v>
      </c>
      <c r="G203" s="217" t="s">
        <v>680</v>
      </c>
      <c r="H203" s="193" t="str">
        <f t="array" ref="H203">IF(G203&lt;&gt;"",INDEX(tb_MainDatabase[Scent],MATCH(G203,tb_MainDatabase[Barcode],0)),"")</f>
        <v>Rosarine TRY ME!</v>
      </c>
      <c r="I203" s="193" t="str">
        <f t="array" ref="I203">IF(G203&lt;&gt;"",INDEX(tb_MainDatabase[Size],MATCH(G203,tb_MainDatabase[Barcode],0)),"")</f>
        <v>50 ml.</v>
      </c>
      <c r="J203" s="191">
        <v>1.0</v>
      </c>
      <c r="K203" s="193"/>
      <c r="L203" s="193" t="str">
        <f t="array" ref="L203">IFERROR(IF(C203=C202,IF(C203="","","-"),INDEX(tb_Address[Store Tel.],MATCH(F203,tb_Address[Branch],0))),"")</f>
        <v>-</v>
      </c>
      <c r="M203" s="193" t="str">
        <f t="array" ref="M203">IFERROR(IF(C203=C202,IF(C203="","","-"),INDEX(tb_Address[ชื่อผู้รับสินค้า],MATCH(F203,tb_Address[Branch],0))),"")</f>
        <v>-</v>
      </c>
      <c r="N203" s="193" t="str">
        <f t="array" ref="N203">IFERROR(IF(C203=C202,IF(C203="","","-"),INDEX(tb_Address[ที่อยู่ Store],MATCH(F203,tb_Address[Branch],0))),"")</f>
        <v>-</v>
      </c>
      <c r="O203" s="193"/>
    </row>
    <row r="204" ht="22.5" customHeight="1">
      <c r="A204" s="186">
        <f>IF(C204="","",ROW()-ROW(tb_PO[[#HEADERS],[Order]]))</f>
        <v>201</v>
      </c>
      <c r="B204" s="63">
        <v>46066.0</v>
      </c>
      <c r="C204" s="191" t="s">
        <v>856</v>
      </c>
      <c r="D204" s="191" t="s">
        <v>857</v>
      </c>
      <c r="E204" s="66" t="s">
        <v>52</v>
      </c>
      <c r="F204" s="186" t="str">
        <f t="array" ref="F204">IF(E204&lt;&gt;"",INDEX(tb_Address[Branch],MATCH(E204,tb_Address[Branch Code],0)),"")</f>
        <v>สาขาที่ 00001</v>
      </c>
      <c r="G204" s="217" t="s">
        <v>688</v>
      </c>
      <c r="H204" s="193" t="str">
        <f t="array" ref="H204">IF(G204&lt;&gt;"",INDEX(tb_MainDatabase[Scent],MATCH(G204,tb_MainDatabase[Barcode],0)),"")</f>
        <v>Silver TRY ME!</v>
      </c>
      <c r="I204" s="193" t="str">
        <f t="array" ref="I204">IF(G204&lt;&gt;"",INDEX(tb_MainDatabase[Size],MATCH(G204,tb_MainDatabase[Barcode],0)),"")</f>
        <v>50 ml.</v>
      </c>
      <c r="J204" s="191">
        <v>1.0</v>
      </c>
      <c r="K204" s="193"/>
      <c r="L204" s="193" t="str">
        <f t="array" ref="L204">IFERROR(IF(C204=C203,IF(C204="","","-"),INDEX(tb_Address[Store Tel.],MATCH(F204,tb_Address[Branch],0))),"")</f>
        <v>-</v>
      </c>
      <c r="M204" s="193" t="str">
        <f t="array" ref="M204">IFERROR(IF(C204=C203,IF(C204="","","-"),INDEX(tb_Address[ชื่อผู้รับสินค้า],MATCH(F204,tb_Address[Branch],0))),"")</f>
        <v>-</v>
      </c>
      <c r="N204" s="193" t="str">
        <f t="array" ref="N204">IFERROR(IF(C204=C203,IF(C204="","","-"),INDEX(tb_Address[ที่อยู่ Store],MATCH(F204,tb_Address[Branch],0))),"")</f>
        <v>-</v>
      </c>
      <c r="O204" s="193"/>
    </row>
    <row r="205" ht="22.5" customHeight="1">
      <c r="A205" s="186">
        <f>IF(C205="","",ROW()-ROW(tb_PO[[#HEADERS],[Order]]))</f>
        <v>202</v>
      </c>
      <c r="B205" s="63">
        <v>46066.0</v>
      </c>
      <c r="C205" s="191" t="s">
        <v>856</v>
      </c>
      <c r="D205" s="191" t="s">
        <v>857</v>
      </c>
      <c r="E205" s="66" t="s">
        <v>52</v>
      </c>
      <c r="F205" s="186" t="str">
        <f t="array" ref="F205">IF(E205&lt;&gt;"",INDEX(tb_Address[Branch],MATCH(E205,tb_Address[Branch Code],0)),"")</f>
        <v>สาขาที่ 00001</v>
      </c>
      <c r="G205" s="216" t="s">
        <v>849</v>
      </c>
      <c r="H205" s="193" t="str">
        <f t="array" ref="H205">IF(G205&lt;&gt;"",INDEX(tb_MainDatabase[Scent],MATCH(G205,tb_MainDatabase[Barcode],0)),"")</f>
        <v>Dream Island TRY ME!</v>
      </c>
      <c r="I205" s="193" t="str">
        <f t="array" ref="I205">IF(G205&lt;&gt;"",INDEX(tb_MainDatabase[Size],MATCH(G205,tb_MainDatabase[Barcode],0)),"")</f>
        <v>50 ml.</v>
      </c>
      <c r="J205" s="191">
        <v>1.0</v>
      </c>
      <c r="K205" s="193"/>
      <c r="L205" s="193" t="str">
        <f t="array" ref="L205">IFERROR(IF(C205=C204,IF(C205="","","-"),INDEX(tb_Address[Store Tel.],MATCH(F205,tb_Address[Branch],0))),"")</f>
        <v>-</v>
      </c>
      <c r="M205" s="193" t="str">
        <f t="array" ref="M205">IFERROR(IF(C205=C204,IF(C205="","","-"),INDEX(tb_Address[ชื่อผู้รับสินค้า],MATCH(F205,tb_Address[Branch],0))),"")</f>
        <v>-</v>
      </c>
      <c r="N205" s="193" t="str">
        <f t="array" ref="N205">IFERROR(IF(C205=C204,IF(C205="","","-"),INDEX(tb_Address[ที่อยู่ Store],MATCH(F205,tb_Address[Branch],0))),"")</f>
        <v>-</v>
      </c>
      <c r="O205" s="193"/>
    </row>
    <row r="206" ht="22.5" customHeight="1">
      <c r="A206" s="186">
        <f>IF(C206="","",ROW()-ROW(tb_PO[[#HEADERS],[Order]]))</f>
        <v>203</v>
      </c>
      <c r="B206" s="63">
        <v>46066.0</v>
      </c>
      <c r="C206" s="191" t="s">
        <v>856</v>
      </c>
      <c r="D206" s="191" t="s">
        <v>857</v>
      </c>
      <c r="E206" s="66" t="s">
        <v>52</v>
      </c>
      <c r="F206" s="186" t="str">
        <f t="array" ref="F206">IF(E206&lt;&gt;"",INDEX(tb_Address[Branch],MATCH(E206,tb_Address[Branch Code],0)),"")</f>
        <v>สาขาที่ 00001</v>
      </c>
      <c r="G206" s="216" t="s">
        <v>854</v>
      </c>
      <c r="H206" s="193" t="str">
        <f t="array" ref="H206">IF(G206&lt;&gt;"",INDEX(tb_MainDatabase[Scent],MATCH(G206,tb_MainDatabase[Barcode],0)),"")</f>
        <v>Secret of Peach TRY ME!</v>
      </c>
      <c r="I206" s="193" t="str">
        <f t="array" ref="I206">IF(G206&lt;&gt;"",INDEX(tb_MainDatabase[Size],MATCH(G206,tb_MainDatabase[Barcode],0)),"")</f>
        <v>50 ml.</v>
      </c>
      <c r="J206" s="191">
        <v>1.0</v>
      </c>
      <c r="K206" s="193"/>
      <c r="L206" s="193" t="str">
        <f t="array" ref="L206">IFERROR(IF(C206=C205,IF(C206="","","-"),INDEX(tb_Address[Store Tel.],MATCH(F206,tb_Address[Branch],0))),"")</f>
        <v>-</v>
      </c>
      <c r="M206" s="193" t="str">
        <f t="array" ref="M206">IFERROR(IF(C206=C205,IF(C206="","","-"),INDEX(tb_Address[ชื่อผู้รับสินค้า],MATCH(F206,tb_Address[Branch],0))),"")</f>
        <v>-</v>
      </c>
      <c r="N206" s="193" t="str">
        <f t="array" ref="N206">IFERROR(IF(C206=C205,IF(C206="","","-"),INDEX(tb_Address[ที่อยู่ Store],MATCH(F206,tb_Address[Branch],0))),"")</f>
        <v>-</v>
      </c>
      <c r="O206" s="193"/>
    </row>
    <row r="207" ht="22.5" customHeight="1">
      <c r="A207" s="186">
        <f>IF(C207="","",ROW()-ROW(tb_PO[[#HEADERS],[Order]]))</f>
        <v>204</v>
      </c>
      <c r="B207" s="63">
        <v>46066.0</v>
      </c>
      <c r="C207" s="191" t="s">
        <v>856</v>
      </c>
      <c r="D207" s="191" t="s">
        <v>857</v>
      </c>
      <c r="E207" s="66" t="s">
        <v>52</v>
      </c>
      <c r="F207" s="186" t="str">
        <f t="array" ref="F207">IF(E207&lt;&gt;"",INDEX(tb_Address[Branch],MATCH(E207,tb_Address[Branch Code],0)),"")</f>
        <v>สาขาที่ 00001</v>
      </c>
      <c r="G207" s="216" t="s">
        <v>894</v>
      </c>
      <c r="H207" s="193" t="str">
        <f t="array" ref="H207">IF(G207&lt;&gt;"",INDEX(tb_MainDatabase[Scent],MATCH(G207,tb_MainDatabase[Barcode],0)),"")</f>
        <v>Victory TRY ME!</v>
      </c>
      <c r="I207" s="193" t="str">
        <f t="array" ref="I207">IF(G207&lt;&gt;"",INDEX(tb_MainDatabase[Size],MATCH(G207,tb_MainDatabase[Barcode],0)),"")</f>
        <v>50 ml.</v>
      </c>
      <c r="J207" s="191">
        <v>1.0</v>
      </c>
      <c r="K207" s="193"/>
      <c r="L207" s="193" t="str">
        <f t="array" ref="L207">IFERROR(IF(C207=C206,IF(C207="","","-"),INDEX(tb_Address[Store Tel.],MATCH(F207,tb_Address[Branch],0))),"")</f>
        <v>-</v>
      </c>
      <c r="M207" s="193" t="str">
        <f t="array" ref="M207">IFERROR(IF(C207=C206,IF(C207="","","-"),INDEX(tb_Address[ชื่อผู้รับสินค้า],MATCH(F207,tb_Address[Branch],0))),"")</f>
        <v>-</v>
      </c>
      <c r="N207" s="193" t="str">
        <f t="array" ref="N207">IFERROR(IF(C207=C206,IF(C207="","","-"),INDEX(tb_Address[ที่อยู่ Store],MATCH(F207,tb_Address[Branch],0))),"")</f>
        <v>-</v>
      </c>
      <c r="O207" s="193"/>
    </row>
    <row r="208" ht="22.5" customHeight="1">
      <c r="A208" s="186">
        <f>IF(C208="","",ROW()-ROW(tb_PO[[#HEADERS],[Order]]))</f>
        <v>205</v>
      </c>
      <c r="B208" s="63">
        <v>46066.0</v>
      </c>
      <c r="C208" s="191" t="s">
        <v>856</v>
      </c>
      <c r="D208" s="191" t="s">
        <v>857</v>
      </c>
      <c r="E208" s="66" t="s">
        <v>52</v>
      </c>
      <c r="F208" s="186" t="str">
        <f t="array" ref="F208">IF(E208&lt;&gt;"",INDEX(tb_Address[Branch],MATCH(E208,tb_Address[Branch Code],0)),"")</f>
        <v>สาขาที่ 00001</v>
      </c>
      <c r="G208" s="216" t="s">
        <v>851</v>
      </c>
      <c r="H208" s="193" t="str">
        <f t="array" ref="H208">IF(G208&lt;&gt;"",INDEX(tb_MainDatabase[Scent],MATCH(G208,tb_MainDatabase[Barcode],0)),"")</f>
        <v>Eden TRY ME!</v>
      </c>
      <c r="I208" s="193" t="str">
        <f t="array" ref="I208">IF(G208&lt;&gt;"",INDEX(tb_MainDatabase[Size],MATCH(G208,tb_MainDatabase[Barcode],0)),"")</f>
        <v>50 ml.</v>
      </c>
      <c r="J208" s="191">
        <v>1.0</v>
      </c>
      <c r="K208" s="193"/>
      <c r="L208" s="193" t="str">
        <f t="array" ref="L208">IFERROR(IF(C208=C207,IF(C208="","","-"),INDEX(tb_Address[Store Tel.],MATCH(F208,tb_Address[Branch],0))),"")</f>
        <v>-</v>
      </c>
      <c r="M208" s="193" t="str">
        <f t="array" ref="M208">IFERROR(IF(C208=C207,IF(C208="","","-"),INDEX(tb_Address[ชื่อผู้รับสินค้า],MATCH(F208,tb_Address[Branch],0))),"")</f>
        <v>-</v>
      </c>
      <c r="N208" s="193" t="str">
        <f t="array" ref="N208">IFERROR(IF(C208=C207,IF(C208="","","-"),INDEX(tb_Address[ที่อยู่ Store],MATCH(F208,tb_Address[Branch],0))),"")</f>
        <v>-</v>
      </c>
      <c r="O208" s="193"/>
    </row>
    <row r="209" ht="22.5" customHeight="1">
      <c r="A209" s="186">
        <f>IF(C209="","",ROW()-ROW(tb_PO[[#HEADERS],[Order]]))</f>
        <v>206</v>
      </c>
      <c r="B209" s="63">
        <v>46066.0</v>
      </c>
      <c r="C209" s="191" t="s">
        <v>856</v>
      </c>
      <c r="D209" s="191" t="s">
        <v>857</v>
      </c>
      <c r="E209" s="66" t="s">
        <v>52</v>
      </c>
      <c r="F209" s="186" t="str">
        <f t="array" ref="F209">IF(E209&lt;&gt;"",INDEX(tb_Address[Branch],MATCH(E209,tb_Address[Branch Code],0)),"")</f>
        <v>สาขาที่ 00001</v>
      </c>
      <c r="G209" s="216" t="s">
        <v>672</v>
      </c>
      <c r="H209" s="193" t="str">
        <f t="array" ref="H209">IF(G209&lt;&gt;"",INDEX(tb_MainDatabase[Scent],MATCH(G209,tb_MainDatabase[Barcode],0)),"")</f>
        <v>Senorita TRY ME!</v>
      </c>
      <c r="I209" s="193" t="str">
        <f t="array" ref="I209">IF(G209&lt;&gt;"",INDEX(tb_MainDatabase[Size],MATCH(G209,tb_MainDatabase[Barcode],0)),"")</f>
        <v>50 ml.</v>
      </c>
      <c r="J209" s="191">
        <v>1.0</v>
      </c>
      <c r="K209" s="193"/>
      <c r="L209" s="193" t="str">
        <f t="array" ref="L209">IFERROR(IF(C209=C208,IF(C209="","","-"),INDEX(tb_Address[Store Tel.],MATCH(F209,tb_Address[Branch],0))),"")</f>
        <v>-</v>
      </c>
      <c r="M209" s="193" t="str">
        <f t="array" ref="M209">IFERROR(IF(C209=C208,IF(C209="","","-"),INDEX(tb_Address[ชื่อผู้รับสินค้า],MATCH(F209,tb_Address[Branch],0))),"")</f>
        <v>-</v>
      </c>
      <c r="N209" s="193" t="str">
        <f t="array" ref="N209">IFERROR(IF(C209=C208,IF(C209="","","-"),INDEX(tb_Address[ที่อยู่ Store],MATCH(F209,tb_Address[Branch],0))),"")</f>
        <v>-</v>
      </c>
      <c r="O209" s="193"/>
    </row>
    <row r="210" ht="22.5" customHeight="1">
      <c r="A210" s="186">
        <f>IF(C210="","",ROW()-ROW(tb_PO[[#HEADERS],[Order]]))</f>
        <v>207</v>
      </c>
      <c r="B210" s="63">
        <v>46066.0</v>
      </c>
      <c r="C210" s="191" t="s">
        <v>856</v>
      </c>
      <c r="D210" s="191" t="s">
        <v>857</v>
      </c>
      <c r="E210" s="66" t="s">
        <v>52</v>
      </c>
      <c r="F210" s="186" t="str">
        <f t="array" ref="F210">IF(E210&lt;&gt;"",INDEX(tb_Address[Branch],MATCH(E210,tb_Address[Branch Code],0)),"")</f>
        <v>สาขาที่ 00001</v>
      </c>
      <c r="G210" s="191">
        <v>8.857128012061E12</v>
      </c>
      <c r="H210" s="193" t="str">
        <f t="array" ref="H210">IF(G210&lt;&gt;"",INDEX(tb_MainDatabase[Scent],MATCH(G210,tb_MainDatabase[Barcode],0)),"")</f>
        <v>Vivid</v>
      </c>
      <c r="I210" s="193" t="str">
        <f t="array" ref="I210">IF(G210&lt;&gt;"",INDEX(tb_MainDatabase[Size],MATCH(G210,tb_MainDatabase[Barcode],0)),"")</f>
        <v>4 ml.</v>
      </c>
      <c r="J210" s="191">
        <v>10.0</v>
      </c>
      <c r="K210" s="193"/>
      <c r="L210" s="193" t="str">
        <f t="array" ref="L210">IFERROR(IF(C210=C209,IF(C210="","","-"),INDEX(tb_Address[Store Tel.],MATCH(F210,tb_Address[Branch],0))),"")</f>
        <v>-</v>
      </c>
      <c r="M210" s="193" t="str">
        <f t="array" ref="M210">IFERROR(IF(C210=C209,IF(C210="","","-"),INDEX(tb_Address[ชื่อผู้รับสินค้า],MATCH(F210,tb_Address[Branch],0))),"")</f>
        <v>-</v>
      </c>
      <c r="N210" s="193" t="str">
        <f t="array" ref="N210">IFERROR(IF(C210=C209,IF(C210="","","-"),INDEX(tb_Address[ที่อยู่ Store],MATCH(F210,tb_Address[Branch],0))),"")</f>
        <v>-</v>
      </c>
      <c r="O210" s="193"/>
    </row>
    <row r="211" ht="22.5" customHeight="1">
      <c r="A211" s="186">
        <f>IF(C211="","",ROW()-ROW(tb_PO[[#HEADERS],[Order]]))</f>
        <v>208</v>
      </c>
      <c r="B211" s="63">
        <v>46066.0</v>
      </c>
      <c r="C211" s="191" t="s">
        <v>856</v>
      </c>
      <c r="D211" s="191" t="s">
        <v>857</v>
      </c>
      <c r="E211" s="66" t="s">
        <v>52</v>
      </c>
      <c r="F211" s="186" t="str">
        <f t="array" ref="F211">IF(E211&lt;&gt;"",INDEX(tb_Address[Branch],MATCH(E211,tb_Address[Branch Code],0)),"")</f>
        <v>สาขาที่ 00001</v>
      </c>
      <c r="G211" s="191">
        <v>8.857128012056E12</v>
      </c>
      <c r="H211" s="193" t="str">
        <f t="array" ref="H211">IF(G211&lt;&gt;"",INDEX(tb_MainDatabase[Scent],MATCH(G211,tb_MainDatabase[Barcode],0)),"")</f>
        <v>Sicilia</v>
      </c>
      <c r="I211" s="193" t="str">
        <f t="array" ref="I211">IF(G211&lt;&gt;"",INDEX(tb_MainDatabase[Size],MATCH(G211,tb_MainDatabase[Barcode],0)),"")</f>
        <v>4 ml.</v>
      </c>
      <c r="J211" s="191">
        <v>10.0</v>
      </c>
      <c r="K211" s="193"/>
      <c r="L211" s="193" t="str">
        <f t="array" ref="L211">IFERROR(IF(C211=C210,IF(C211="","","-"),INDEX(tb_Address[Store Tel.],MATCH(F211,tb_Address[Branch],0))),"")</f>
        <v>-</v>
      </c>
      <c r="M211" s="193" t="str">
        <f t="array" ref="M211">IFERROR(IF(C211=C210,IF(C211="","","-"),INDEX(tb_Address[ชื่อผู้รับสินค้า],MATCH(F211,tb_Address[Branch],0))),"")</f>
        <v>-</v>
      </c>
      <c r="N211" s="193" t="str">
        <f t="array" ref="N211">IFERROR(IF(C211=C210,IF(C211="","","-"),INDEX(tb_Address[ที่อยู่ Store],MATCH(F211,tb_Address[Branch],0))),"")</f>
        <v>-</v>
      </c>
      <c r="O211" s="193"/>
    </row>
    <row r="212" ht="22.5" customHeight="1">
      <c r="A212" s="186">
        <f>IF(C212="","",ROW()-ROW(tb_PO[[#HEADERS],[Order]]))</f>
        <v>209</v>
      </c>
      <c r="B212" s="63">
        <v>46071.0</v>
      </c>
      <c r="C212" s="191" t="s">
        <v>914</v>
      </c>
      <c r="D212" s="191" t="s">
        <v>915</v>
      </c>
      <c r="E212" s="66" t="s">
        <v>52</v>
      </c>
      <c r="F212" s="186" t="str">
        <f t="array" ref="F212">IF(E212&lt;&gt;"",INDEX(tb_Address[Branch],MATCH(E212,tb_Address[Branch Code],0)),"")</f>
        <v>สาขาที่ 00001</v>
      </c>
      <c r="G212" s="225">
        <v>8.857128012154E12</v>
      </c>
      <c r="H212" s="193" t="str">
        <f t="array" ref="H212">IF(G212&lt;&gt;"",INDEX(tb_MainDatabase[Scent],MATCH(G212,tb_MainDatabase[Barcode],0)),"")</f>
        <v>Cherry Shade</v>
      </c>
      <c r="I212" s="193" t="str">
        <f t="array" ref="I212">IF(G212&lt;&gt;"",INDEX(tb_MainDatabase[Size],MATCH(G212,tb_MainDatabase[Barcode],0)),"")</f>
        <v>10 ml.</v>
      </c>
      <c r="J212" s="191">
        <v>5.0</v>
      </c>
      <c r="K212" s="193"/>
      <c r="L212" s="193" t="str">
        <f t="array" ref="L212">IFERROR(IF(C212=C211,IF(C212="","","-"),INDEX(tb_Address[Store Tel.],MATCH(F212,tb_Address[Branch],0))),"")</f>
        <v>-</v>
      </c>
      <c r="M212" s="193" t="str">
        <f t="array" ref="M212">IFERROR(IF(C212=C211,IF(C212="","","-"),INDEX(tb_Address[ชื่อผู้รับสินค้า],MATCH(F212,tb_Address[Branch],0))),"")</f>
        <v>-</v>
      </c>
      <c r="N212" s="193" t="str">
        <f t="array" ref="N212">IFERROR(IF(C212=C211,IF(C212="","","-"),INDEX(tb_Address[ที่อยู่ Store],MATCH(F212,tb_Address[Branch],0))),"")</f>
        <v>-</v>
      </c>
      <c r="O212" s="193"/>
    </row>
    <row r="213" ht="22.5" customHeight="1">
      <c r="A213" s="186">
        <f>IF(C213="","",ROW()-ROW(tb_PO[[#HEADERS],[Order]]))</f>
        <v>210</v>
      </c>
      <c r="B213" s="63">
        <v>46071.0</v>
      </c>
      <c r="C213" s="191" t="s">
        <v>914</v>
      </c>
      <c r="D213" s="191" t="s">
        <v>915</v>
      </c>
      <c r="E213" s="66" t="s">
        <v>52</v>
      </c>
      <c r="F213" s="186" t="str">
        <f t="array" ref="F213">IF(E213&lt;&gt;"",INDEX(tb_Address[Branch],MATCH(E213,tb_Address[Branch Code],0)),"")</f>
        <v>สาขาที่ 00001</v>
      </c>
      <c r="G213" s="225">
        <v>8.857128012157E12</v>
      </c>
      <c r="H213" s="193" t="str">
        <f t="array" ref="H213">IF(G213&lt;&gt;"",INDEX(tb_MainDatabase[Scent],MATCH(G213,tb_MainDatabase[Barcode],0)),"")</f>
        <v>Passion</v>
      </c>
      <c r="I213" s="193" t="str">
        <f t="array" ref="I213">IF(G213&lt;&gt;"",INDEX(tb_MainDatabase[Size],MATCH(G213,tb_MainDatabase[Barcode],0)),"")</f>
        <v>10 ml.</v>
      </c>
      <c r="J213" s="191">
        <v>5.0</v>
      </c>
      <c r="K213" s="193"/>
      <c r="L213" s="193" t="str">
        <f t="array" ref="L213">IFERROR(IF(C213=C212,IF(C213="","","-"),INDEX(tb_Address[Store Tel.],MATCH(F213,tb_Address[Branch],0))),"")</f>
        <v>-</v>
      </c>
      <c r="M213" s="193" t="str">
        <f t="array" ref="M213">IFERROR(IF(C213=C212,IF(C213="","","-"),INDEX(tb_Address[ชื่อผู้รับสินค้า],MATCH(F213,tb_Address[Branch],0))),"")</f>
        <v>-</v>
      </c>
      <c r="N213" s="193" t="str">
        <f t="array" ref="N213">IFERROR(IF(C213=C212,IF(C213="","","-"),INDEX(tb_Address[ที่อยู่ Store],MATCH(F213,tb_Address[Branch],0))),"")</f>
        <v>-</v>
      </c>
      <c r="O213" s="193"/>
    </row>
    <row r="214" ht="22.5" customHeight="1">
      <c r="A214" s="186">
        <f>IF(C214="","",ROW()-ROW(tb_PO[[#HEADERS],[Order]]))</f>
        <v>211</v>
      </c>
      <c r="B214" s="63">
        <v>46071.0</v>
      </c>
      <c r="C214" s="191" t="s">
        <v>914</v>
      </c>
      <c r="D214" s="191" t="s">
        <v>915</v>
      </c>
      <c r="E214" s="66" t="s">
        <v>52</v>
      </c>
      <c r="F214" s="186" t="str">
        <f t="array" ref="F214">IF(E214&lt;&gt;"",INDEX(tb_Address[Branch],MATCH(E214,tb_Address[Branch Code],0)),"")</f>
        <v>สาขาที่ 00001</v>
      </c>
      <c r="G214" s="225">
        <v>8.85712801216E12</v>
      </c>
      <c r="H214" s="193" t="str">
        <f t="array" ref="H214">IF(G214&lt;&gt;"",INDEX(tb_MainDatabase[Scent],MATCH(G214,tb_MainDatabase[Barcode],0)),"")</f>
        <v>Rosarine</v>
      </c>
      <c r="I214" s="193" t="str">
        <f t="array" ref="I214">IF(G214&lt;&gt;"",INDEX(tb_MainDatabase[Size],MATCH(G214,tb_MainDatabase[Barcode],0)),"")</f>
        <v>10 ml.</v>
      </c>
      <c r="J214" s="191">
        <v>5.0</v>
      </c>
      <c r="K214" s="193"/>
      <c r="L214" s="193" t="str">
        <f t="array" ref="L214">IFERROR(IF(C214=C213,IF(C214="","","-"),INDEX(tb_Address[Store Tel.],MATCH(F214,tb_Address[Branch],0))),"")</f>
        <v>-</v>
      </c>
      <c r="M214" s="193" t="str">
        <f t="array" ref="M214">IFERROR(IF(C214=C213,IF(C214="","","-"),INDEX(tb_Address[ชื่อผู้รับสินค้า],MATCH(F214,tb_Address[Branch],0))),"")</f>
        <v>-</v>
      </c>
      <c r="N214" s="193" t="str">
        <f t="array" ref="N214">IFERROR(IF(C214=C213,IF(C214="","","-"),INDEX(tb_Address[ที่อยู่ Store],MATCH(F214,tb_Address[Branch],0))),"")</f>
        <v>-</v>
      </c>
      <c r="O214" s="193"/>
    </row>
    <row r="215" ht="22.5" customHeight="1">
      <c r="A215" s="186">
        <f>IF(C215="","",ROW()-ROW(tb_PO[[#HEADERS],[Order]]))</f>
        <v>212</v>
      </c>
      <c r="B215" s="63">
        <v>46071.0</v>
      </c>
      <c r="C215" s="191" t="s">
        <v>914</v>
      </c>
      <c r="D215" s="191" t="s">
        <v>915</v>
      </c>
      <c r="E215" s="66" t="s">
        <v>52</v>
      </c>
      <c r="F215" s="186" t="str">
        <f t="array" ref="F215">IF(E215&lt;&gt;"",INDEX(tb_Address[Branch],MATCH(E215,tb_Address[Branch Code],0)),"")</f>
        <v>สาขาที่ 00001</v>
      </c>
      <c r="G215" s="225">
        <v>8.857128012163E12</v>
      </c>
      <c r="H215" s="193" t="str">
        <f t="array" ref="H215">IF(G215&lt;&gt;"",INDEX(tb_MainDatabase[Scent],MATCH(G215,tb_MainDatabase[Barcode],0)),"")</f>
        <v>Silver</v>
      </c>
      <c r="I215" s="193" t="str">
        <f t="array" ref="I215">IF(G215&lt;&gt;"",INDEX(tb_MainDatabase[Size],MATCH(G215,tb_MainDatabase[Barcode],0)),"")</f>
        <v>10 ml.</v>
      </c>
      <c r="J215" s="191">
        <v>5.0</v>
      </c>
      <c r="K215" s="193"/>
      <c r="L215" s="193" t="str">
        <f t="array" ref="L215">IFERROR(IF(C215=C214,IF(C215="","","-"),INDEX(tb_Address[Store Tel.],MATCH(F215,tb_Address[Branch],0))),"")</f>
        <v>-</v>
      </c>
      <c r="M215" s="193" t="str">
        <f t="array" ref="M215">IFERROR(IF(C215=C214,IF(C215="","","-"),INDEX(tb_Address[ชื่อผู้รับสินค้า],MATCH(F215,tb_Address[Branch],0))),"")</f>
        <v>-</v>
      </c>
      <c r="N215" s="193" t="str">
        <f t="array" ref="N215">IFERROR(IF(C215=C214,IF(C215="","","-"),INDEX(tb_Address[ที่อยู่ Store],MATCH(F215,tb_Address[Branch],0))),"")</f>
        <v>-</v>
      </c>
      <c r="O215" s="193"/>
    </row>
    <row r="216" ht="22.5" customHeight="1">
      <c r="A216" s="186">
        <f>IF(C216="","",ROW()-ROW(tb_PO[[#HEADERS],[Order]]))</f>
        <v>213</v>
      </c>
      <c r="B216" s="63">
        <v>46071.0</v>
      </c>
      <c r="C216" s="191" t="s">
        <v>914</v>
      </c>
      <c r="D216" s="191" t="s">
        <v>915</v>
      </c>
      <c r="E216" s="66" t="s">
        <v>52</v>
      </c>
      <c r="F216" s="186" t="str">
        <f t="array" ref="F216">IF(E216&lt;&gt;"",INDEX(tb_Address[Branch],MATCH(E216,tb_Address[Branch Code],0)),"")</f>
        <v>สาขาที่ 00001</v>
      </c>
      <c r="G216" s="226">
        <v>8.85712801203E12</v>
      </c>
      <c r="H216" s="193" t="str">
        <f t="array" ref="H216">IF(G216&lt;&gt;"",INDEX(tb_MainDatabase[Scent],MATCH(G216,tb_MainDatabase[Barcode],0)),"")</f>
        <v>Dream Island</v>
      </c>
      <c r="I216" s="193" t="str">
        <f t="array" ref="I216">IF(G216&lt;&gt;"",INDEX(tb_MainDatabase[Size],MATCH(G216,tb_MainDatabase[Barcode],0)),"")</f>
        <v>10 ml.</v>
      </c>
      <c r="J216" s="191">
        <v>10.0</v>
      </c>
      <c r="K216" s="193"/>
      <c r="L216" s="193" t="str">
        <f t="array" ref="L216">IFERROR(IF(C216=C215,IF(C216="","","-"),INDEX(tb_Address[Store Tel.],MATCH(F216,tb_Address[Branch],0))),"")</f>
        <v>-</v>
      </c>
      <c r="M216" s="193" t="str">
        <f t="array" ref="M216">IFERROR(IF(C216=C215,IF(C216="","","-"),INDEX(tb_Address[ชื่อผู้รับสินค้า],MATCH(F216,tb_Address[Branch],0))),"")</f>
        <v>-</v>
      </c>
      <c r="N216" s="193" t="str">
        <f t="array" ref="N216">IFERROR(IF(C216=C215,IF(C216="","","-"),INDEX(tb_Address[ที่อยู่ Store],MATCH(F216,tb_Address[Branch],0))),"")</f>
        <v>-</v>
      </c>
      <c r="O216" s="193"/>
    </row>
    <row r="217" ht="22.5" customHeight="1">
      <c r="A217" s="186">
        <f>IF(C217="","",ROW()-ROW(tb_PO[[#HEADERS],[Order]]))</f>
        <v>214</v>
      </c>
      <c r="B217" s="63">
        <v>46071.0</v>
      </c>
      <c r="C217" s="191" t="s">
        <v>914</v>
      </c>
      <c r="D217" s="191" t="s">
        <v>915</v>
      </c>
      <c r="E217" s="66" t="s">
        <v>52</v>
      </c>
      <c r="F217" s="186" t="str">
        <f t="array" ref="F217">IF(E217&lt;&gt;"",INDEX(tb_Address[Branch],MATCH(E217,tb_Address[Branch Code],0)),"")</f>
        <v>สาขาที่ 00001</v>
      </c>
      <c r="G217" s="226">
        <v>8.857128012058E12</v>
      </c>
      <c r="H217" s="193" t="str">
        <f t="array" ref="H217">IF(G217&lt;&gt;"",INDEX(tb_MainDatabase[Scent],MATCH(G217,tb_MainDatabase[Barcode],0)),"")</f>
        <v>Eden</v>
      </c>
      <c r="I217" s="193" t="str">
        <f t="array" ref="I217">IF(G217&lt;&gt;"",INDEX(tb_MainDatabase[Size],MATCH(G217,tb_MainDatabase[Barcode],0)),"")</f>
        <v>10 ml.</v>
      </c>
      <c r="J217" s="191">
        <v>5.0</v>
      </c>
      <c r="K217" s="193"/>
      <c r="L217" s="193" t="str">
        <f t="array" ref="L217">IFERROR(IF(C217=C216,IF(C217="","","-"),INDEX(tb_Address[Store Tel.],MATCH(F217,tb_Address[Branch],0))),"")</f>
        <v>-</v>
      </c>
      <c r="M217" s="193" t="str">
        <f t="array" ref="M217">IFERROR(IF(C217=C216,IF(C217="","","-"),INDEX(tb_Address[ชื่อผู้รับสินค้า],MATCH(F217,tb_Address[Branch],0))),"")</f>
        <v>-</v>
      </c>
      <c r="N217" s="193" t="str">
        <f t="array" ref="N217">IFERROR(IF(C217=C216,IF(C217="","","-"),INDEX(tb_Address[ที่อยู่ Store],MATCH(F217,tb_Address[Branch],0))),"")</f>
        <v>-</v>
      </c>
      <c r="O217" s="193"/>
    </row>
    <row r="218" ht="22.5" customHeight="1">
      <c r="A218" s="186">
        <f>IF(C218="","",ROW()-ROW(tb_PO[[#HEADERS],[Order]]))</f>
        <v>215</v>
      </c>
      <c r="B218" s="63">
        <v>46071.0</v>
      </c>
      <c r="C218" s="191" t="s">
        <v>914</v>
      </c>
      <c r="D218" s="191" t="s">
        <v>915</v>
      </c>
      <c r="E218" s="66" t="s">
        <v>52</v>
      </c>
      <c r="F218" s="186" t="str">
        <f t="array" ref="F218">IF(E218&lt;&gt;"",INDEX(tb_Address[Branch],MATCH(E218,tb_Address[Branch Code],0)),"")</f>
        <v>สาขาที่ 00001</v>
      </c>
      <c r="G218" s="226">
        <v>8.857128012039E12</v>
      </c>
      <c r="H218" s="193" t="str">
        <f t="array" ref="H218">IF(G218&lt;&gt;"",INDEX(tb_MainDatabase[Scent],MATCH(G218,tb_MainDatabase[Barcode],0)),"")</f>
        <v>Senorita</v>
      </c>
      <c r="I218" s="193" t="str">
        <f t="array" ref="I218">IF(G218&lt;&gt;"",INDEX(tb_MainDatabase[Size],MATCH(G218,tb_MainDatabase[Barcode],0)),"")</f>
        <v>10 ml.</v>
      </c>
      <c r="J218" s="191">
        <v>5.0</v>
      </c>
      <c r="K218" s="193"/>
      <c r="L218" s="193" t="str">
        <f t="array" ref="L218">IFERROR(IF(C218=C217,IF(C218="","","-"),INDEX(tb_Address[Store Tel.],MATCH(F218,tb_Address[Branch],0))),"")</f>
        <v>-</v>
      </c>
      <c r="M218" s="193" t="str">
        <f t="array" ref="M218">IFERROR(IF(C218=C217,IF(C218="","","-"),INDEX(tb_Address[ชื่อผู้รับสินค้า],MATCH(F218,tb_Address[Branch],0))),"")</f>
        <v>-</v>
      </c>
      <c r="N218" s="193" t="str">
        <f t="array" ref="N218">IFERROR(IF(C218=C217,IF(C218="","","-"),INDEX(tb_Address[ที่อยู่ Store],MATCH(F218,tb_Address[Branch],0))),"")</f>
        <v>-</v>
      </c>
      <c r="O218" s="193"/>
    </row>
    <row r="219" ht="22.5" customHeight="1">
      <c r="A219" s="186">
        <f>IF(C219="","",ROW()-ROW(tb_PO[[#HEADERS],[Order]]))</f>
        <v>216</v>
      </c>
      <c r="B219" s="63">
        <v>46071.0</v>
      </c>
      <c r="C219" s="191" t="s">
        <v>914</v>
      </c>
      <c r="D219" s="191" t="s">
        <v>915</v>
      </c>
      <c r="E219" s="66" t="s">
        <v>52</v>
      </c>
      <c r="F219" s="186" t="str">
        <f t="array" ref="F219">IF(E219&lt;&gt;"",INDEX(tb_Address[Branch],MATCH(E219,tb_Address[Branch Code],0)),"")</f>
        <v>สาขาที่ 00001</v>
      </c>
      <c r="G219" s="225">
        <v>8.857128012108E12</v>
      </c>
      <c r="H219" s="193" t="str">
        <f t="array" ref="H219">IF(G219&lt;&gt;"",INDEX(tb_MainDatabase[Scent],MATCH(G219,tb_MainDatabase[Barcode],0)),"")</f>
        <v>Sparkling Mandarin</v>
      </c>
      <c r="I219" s="193" t="str">
        <f t="array" ref="I219">IF(G219&lt;&gt;"",INDEX(tb_MainDatabase[Size],MATCH(G219,tb_MainDatabase[Barcode],0)),"")</f>
        <v>10 ml.</v>
      </c>
      <c r="J219" s="191">
        <v>5.0</v>
      </c>
      <c r="K219" s="193"/>
      <c r="L219" s="193" t="str">
        <f t="array" ref="L219">IFERROR(IF(C219=C218,IF(C219="","","-"),INDEX(tb_Address[Store Tel.],MATCH(F219,tb_Address[Branch],0))),"")</f>
        <v>-</v>
      </c>
      <c r="M219" s="193" t="str">
        <f t="array" ref="M219">IFERROR(IF(C219=C218,IF(C219="","","-"),INDEX(tb_Address[ชื่อผู้รับสินค้า],MATCH(F219,tb_Address[Branch],0))),"")</f>
        <v>-</v>
      </c>
      <c r="N219" s="193" t="str">
        <f t="array" ref="N219">IFERROR(IF(C219=C218,IF(C219="","","-"),INDEX(tb_Address[ที่อยู่ Store],MATCH(F219,tb_Address[Branch],0))),"")</f>
        <v>-</v>
      </c>
      <c r="O219" s="193"/>
    </row>
    <row r="220" ht="22.5" customHeight="1">
      <c r="A220" s="186">
        <f>IF(C220="","",ROW()-ROW(tb_PO[[#HEADERS],[Order]]))</f>
        <v>217</v>
      </c>
      <c r="B220" s="63">
        <v>46071.0</v>
      </c>
      <c r="C220" s="191" t="s">
        <v>914</v>
      </c>
      <c r="D220" s="191" t="s">
        <v>915</v>
      </c>
      <c r="E220" s="66" t="s">
        <v>52</v>
      </c>
      <c r="F220" s="186" t="str">
        <f t="array" ref="F220">IF(E220&lt;&gt;"",INDEX(tb_Address[Branch],MATCH(E220,tb_Address[Branch Code],0)),"")</f>
        <v>สาขาที่ 00001</v>
      </c>
      <c r="G220" s="226">
        <v>8.857128012066E12</v>
      </c>
      <c r="H220" s="193" t="str">
        <f t="array" ref="H220">IF(G220&lt;&gt;"",INDEX(tb_MainDatabase[Scent],MATCH(G220,tb_MainDatabase[Barcode],0)),"")</f>
        <v>Blind Magnolia</v>
      </c>
      <c r="I220" s="193" t="str">
        <f t="array" ref="I220">IF(G220&lt;&gt;"",INDEX(tb_MainDatabase[Size],MATCH(G220,tb_MainDatabase[Barcode],0)),"")</f>
        <v>4 ml.</v>
      </c>
      <c r="J220" s="191">
        <v>15.0</v>
      </c>
      <c r="K220" s="193"/>
      <c r="L220" s="193" t="str">
        <f t="array" ref="L220">IFERROR(IF(C220=C219,IF(C220="","","-"),INDEX(tb_Address[Store Tel.],MATCH(F220,tb_Address[Branch],0))),"")</f>
        <v>-</v>
      </c>
      <c r="M220" s="193" t="str">
        <f t="array" ref="M220">IFERROR(IF(C220=C219,IF(C220="","","-"),INDEX(tb_Address[ชื่อผู้รับสินค้า],MATCH(F220,tb_Address[Branch],0))),"")</f>
        <v>-</v>
      </c>
      <c r="N220" s="193" t="str">
        <f t="array" ref="N220">IFERROR(IF(C220=C219,IF(C220="","","-"),INDEX(tb_Address[ที่อยู่ Store],MATCH(F220,tb_Address[Branch],0))),"")</f>
        <v>-</v>
      </c>
      <c r="O220" s="193"/>
    </row>
    <row r="221" ht="22.5" customHeight="1">
      <c r="A221" s="186">
        <f>IF(C221="","",ROW()-ROW(tb_PO[[#HEADERS],[Order]]))</f>
        <v>218</v>
      </c>
      <c r="B221" s="63">
        <v>46071.0</v>
      </c>
      <c r="C221" s="191" t="s">
        <v>914</v>
      </c>
      <c r="D221" s="191" t="s">
        <v>915</v>
      </c>
      <c r="E221" s="66" t="s">
        <v>52</v>
      </c>
      <c r="F221" s="186" t="str">
        <f t="array" ref="F221">IF(E221&lt;&gt;"",INDEX(tb_Address[Branch],MATCH(E221,tb_Address[Branch Code],0)),"")</f>
        <v>สาขาที่ 00001</v>
      </c>
      <c r="G221" s="226">
        <v>8.857128012056E12</v>
      </c>
      <c r="H221" s="193" t="str">
        <f t="array" ref="H221">IF(G221&lt;&gt;"",INDEX(tb_MainDatabase[Scent],MATCH(G221,tb_MainDatabase[Barcode],0)),"")</f>
        <v>Sicilia</v>
      </c>
      <c r="I221" s="193" t="str">
        <f t="array" ref="I221">IF(G221&lt;&gt;"",INDEX(tb_MainDatabase[Size],MATCH(G221,tb_MainDatabase[Barcode],0)),"")</f>
        <v>4 ml.</v>
      </c>
      <c r="J221" s="191">
        <v>10.0</v>
      </c>
      <c r="K221" s="193"/>
      <c r="L221" s="193" t="str">
        <f t="array" ref="L221">IFERROR(IF(C221=C220,IF(C221="","","-"),INDEX(tb_Address[Store Tel.],MATCH(F221,tb_Address[Branch],0))),"")</f>
        <v>-</v>
      </c>
      <c r="M221" s="193" t="str">
        <f t="array" ref="M221">IFERROR(IF(C221=C220,IF(C221="","","-"),INDEX(tb_Address[ชื่อผู้รับสินค้า],MATCH(F221,tb_Address[Branch],0))),"")</f>
        <v>-</v>
      </c>
      <c r="N221" s="193" t="str">
        <f t="array" ref="N221">IFERROR(IF(C221=C220,IF(C221="","","-"),INDEX(tb_Address[ที่อยู่ Store],MATCH(F221,tb_Address[Branch],0))),"")</f>
        <v>-</v>
      </c>
      <c r="O221" s="193"/>
    </row>
    <row r="222" ht="22.5" customHeight="1">
      <c r="A222" s="186">
        <f>IF(C222="","",ROW()-ROW(tb_PO[[#HEADERS],[Order]]))</f>
        <v>219</v>
      </c>
      <c r="B222" s="63">
        <v>46071.0</v>
      </c>
      <c r="C222" s="191" t="s">
        <v>914</v>
      </c>
      <c r="D222" s="191" t="s">
        <v>915</v>
      </c>
      <c r="E222" s="66" t="s">
        <v>52</v>
      </c>
      <c r="F222" s="186" t="str">
        <f t="array" ref="F222">IF(E222&lt;&gt;"",INDEX(tb_Address[Branch],MATCH(E222,tb_Address[Branch Code],0)),"")</f>
        <v>สาขาที่ 00001</v>
      </c>
      <c r="G222" s="191">
        <v>8.85712801215E12</v>
      </c>
      <c r="H222" s="193" t="str">
        <f t="array" ref="H222">IF(G222&lt;&gt;"",INDEX(tb_MainDatabase[Scent],MATCH(G222,tb_MainDatabase[Barcode],0)),"")</f>
        <v>Mellow</v>
      </c>
      <c r="I222" s="193" t="str">
        <f t="array" ref="I222">IF(G222&lt;&gt;"",INDEX(tb_MainDatabase[Size],MATCH(G222,tb_MainDatabase[Barcode],0)),"")</f>
        <v>4 ml.</v>
      </c>
      <c r="J222" s="191">
        <v>15.0</v>
      </c>
      <c r="K222" s="193"/>
      <c r="L222" s="193" t="str">
        <f t="array" ref="L222">IFERROR(IF(C222=C221,IF(C222="","","-"),INDEX(tb_Address[Store Tel.],MATCH(F222,tb_Address[Branch],0))),"")</f>
        <v>-</v>
      </c>
      <c r="M222" s="193" t="str">
        <f t="array" ref="M222">IFERROR(IF(C222=C221,IF(C222="","","-"),INDEX(tb_Address[ชื่อผู้รับสินค้า],MATCH(F222,tb_Address[Branch],0))),"")</f>
        <v>-</v>
      </c>
      <c r="N222" s="193" t="str">
        <f t="array" ref="N222">IFERROR(IF(C222=C221,IF(C222="","","-"),INDEX(tb_Address[ที่อยู่ Store],MATCH(F222,tb_Address[Branch],0))),"")</f>
        <v>-</v>
      </c>
      <c r="O222" s="193"/>
    </row>
    <row r="223" ht="22.5" customHeight="1">
      <c r="A223" s="186">
        <f>IF(C223="","",ROW()-ROW(tb_PO[[#HEADERS],[Order]]))</f>
        <v>220</v>
      </c>
      <c r="B223" s="63">
        <v>46073.0</v>
      </c>
      <c r="C223" s="191" t="s">
        <v>969</v>
      </c>
      <c r="D223" s="191" t="s">
        <v>971</v>
      </c>
      <c r="E223" s="66" t="s">
        <v>52</v>
      </c>
      <c r="F223" s="186" t="str">
        <f t="array" ref="F223">IF(E223&lt;&gt;"",INDEX(tb_Address[Branch],MATCH(E223,tb_Address[Branch Code],0)),"")</f>
        <v>สาขาที่ 00001</v>
      </c>
      <c r="G223" s="226">
        <v>8.857128012033E12</v>
      </c>
      <c r="H223" s="193" t="str">
        <f t="array" ref="H223">IF(G223&lt;&gt;"",INDEX(tb_MainDatabase[Scent],MATCH(G223,tb_MainDatabase[Barcode],0)),"")</f>
        <v>Beyond</v>
      </c>
      <c r="I223" s="193" t="str">
        <f t="array" ref="I223">IF(G223&lt;&gt;"",INDEX(tb_MainDatabase[Size],MATCH(G223,tb_MainDatabase[Barcode],0)),"")</f>
        <v>4 ml.</v>
      </c>
      <c r="J223" s="191">
        <v>10.0</v>
      </c>
      <c r="K223" s="193"/>
      <c r="L223" s="193" t="str">
        <f t="array" ref="L223">IFERROR(IF(C223=C222,IF(C223="","","-"),INDEX(tb_Address[Store Tel.],MATCH(F223,tb_Address[Branch],0))),"")</f>
        <v>-</v>
      </c>
      <c r="M223" s="193" t="str">
        <f t="array" ref="M223">IFERROR(IF(C223=C222,IF(C223="","","-"),INDEX(tb_Address[ชื่อผู้รับสินค้า],MATCH(F223,tb_Address[Branch],0))),"")</f>
        <v>-</v>
      </c>
      <c r="N223" s="193" t="str">
        <f t="array" ref="N223">IFERROR(IF(C223=C222,IF(C223="","","-"),INDEX(tb_Address[ที่อยู่ Store],MATCH(F223,tb_Address[Branch],0))),"")</f>
        <v>-</v>
      </c>
      <c r="O223" s="193"/>
    </row>
    <row r="224" ht="22.5" customHeight="1">
      <c r="A224" s="186">
        <f>IF(C224="","",ROW()-ROW(tb_PO[[#HEADERS],[Order]]))</f>
        <v>221</v>
      </c>
      <c r="B224" s="63">
        <v>46073.0</v>
      </c>
      <c r="C224" s="191" t="s">
        <v>969</v>
      </c>
      <c r="D224" s="191" t="s">
        <v>971</v>
      </c>
      <c r="E224" s="66" t="s">
        <v>52</v>
      </c>
      <c r="F224" s="186" t="str">
        <f t="array" ref="F224">IF(E224&lt;&gt;"",INDEX(tb_Address[Branch],MATCH(E224,tb_Address[Branch Code],0)),"")</f>
        <v>สาขาที่ 00001</v>
      </c>
      <c r="G224" s="226">
        <v>8.85712801204E12</v>
      </c>
      <c r="H224" s="193" t="str">
        <f t="array" ref="H224">IF(G224&lt;&gt;"",INDEX(tb_MainDatabase[Scent],MATCH(G224,tb_MainDatabase[Barcode],0)),"")</f>
        <v>Senorita</v>
      </c>
      <c r="I224" s="193" t="str">
        <f t="array" ref="I224">IF(G224&lt;&gt;"",INDEX(tb_MainDatabase[Size],MATCH(G224,tb_MainDatabase[Barcode],0)),"")</f>
        <v>4 ml.</v>
      </c>
      <c r="J224" s="191">
        <v>10.0</v>
      </c>
      <c r="K224" s="193"/>
      <c r="L224" s="193" t="str">
        <f t="array" ref="L224">IFERROR(IF(C224=C223,IF(C224="","","-"),INDEX(tb_Address[Store Tel.],MATCH(F224,tb_Address[Branch],0))),"")</f>
        <v>-</v>
      </c>
      <c r="M224" s="193" t="str">
        <f t="array" ref="M224">IFERROR(IF(C224=C223,IF(C224="","","-"),INDEX(tb_Address[ชื่อผู้รับสินค้า],MATCH(F224,tb_Address[Branch],0))),"")</f>
        <v>-</v>
      </c>
      <c r="N224" s="193" t="str">
        <f t="array" ref="N224">IFERROR(IF(C224=C223,IF(C224="","","-"),INDEX(tb_Address[ที่อยู่ Store],MATCH(F224,tb_Address[Branch],0))),"")</f>
        <v>-</v>
      </c>
      <c r="O224" s="193"/>
    </row>
    <row r="225" ht="22.5" customHeight="1">
      <c r="A225" s="186">
        <f>IF(C225="","",ROW()-ROW(tb_PO[[#HEADERS],[Order]]))</f>
        <v>222</v>
      </c>
      <c r="B225" s="63">
        <v>46073.0</v>
      </c>
      <c r="C225" s="191" t="s">
        <v>969</v>
      </c>
      <c r="D225" s="191" t="s">
        <v>971</v>
      </c>
      <c r="E225" s="66" t="s">
        <v>52</v>
      </c>
      <c r="F225" s="186" t="str">
        <f t="array" ref="F225">IF(E225&lt;&gt;"",INDEX(tb_Address[Branch],MATCH(E225,tb_Address[Branch Code],0)),"")</f>
        <v>สาขาที่ 00001</v>
      </c>
      <c r="G225" s="226">
        <v>8.857128012071E12</v>
      </c>
      <c r="H225" s="193" t="str">
        <f t="array" ref="H225">IF(G225&lt;&gt;"",INDEX(tb_MainDatabase[Scent],MATCH(G225,tb_MainDatabase[Barcode],0)),"")</f>
        <v>Teenage Dream</v>
      </c>
      <c r="I225" s="193" t="str">
        <f t="array" ref="I225">IF(G225&lt;&gt;"",INDEX(tb_MainDatabase[Size],MATCH(G225,tb_MainDatabase[Barcode],0)),"")</f>
        <v>4 ml.</v>
      </c>
      <c r="J225" s="191">
        <v>10.0</v>
      </c>
      <c r="K225" s="193"/>
      <c r="L225" s="193" t="str">
        <f t="array" ref="L225">IFERROR(IF(C225=C224,IF(C225="","","-"),INDEX(tb_Address[Store Tel.],MATCH(F225,tb_Address[Branch],0))),"")</f>
        <v>-</v>
      </c>
      <c r="M225" s="193" t="str">
        <f t="array" ref="M225">IFERROR(IF(C225=C224,IF(C225="","","-"),INDEX(tb_Address[ชื่อผู้รับสินค้า],MATCH(F225,tb_Address[Branch],0))),"")</f>
        <v>-</v>
      </c>
      <c r="N225" s="193" t="str">
        <f t="array" ref="N225">IFERROR(IF(C225=C224,IF(C225="","","-"),INDEX(tb_Address[ที่อยู่ Store],MATCH(F225,tb_Address[Branch],0))),"")</f>
        <v>-</v>
      </c>
      <c r="O225" s="193"/>
    </row>
    <row r="226" ht="22.5" customHeight="1">
      <c r="A226" s="186">
        <f>IF(C226="","",ROW()-ROW(tb_PO[[#HEADERS],[Order]]))</f>
        <v>223</v>
      </c>
      <c r="B226" s="63">
        <v>46073.0</v>
      </c>
      <c r="C226" s="191" t="s">
        <v>969</v>
      </c>
      <c r="D226" s="191" t="s">
        <v>971</v>
      </c>
      <c r="E226" s="66" t="s">
        <v>52</v>
      </c>
      <c r="F226" s="186" t="str">
        <f t="array" ref="F226">IF(E226&lt;&gt;"",INDEX(tb_Address[Branch],MATCH(E226,tb_Address[Branch Code],0)),"")</f>
        <v>สาขาที่ 00001</v>
      </c>
      <c r="G226" s="226">
        <v>8.857128012054E12</v>
      </c>
      <c r="H226" s="193" t="str">
        <f t="array" ref="H226">IF(G226&lt;&gt;"",INDEX(tb_MainDatabase[Scent],MATCH(G226,tb_MainDatabase[Barcode],0)),"")</f>
        <v>Virgin X</v>
      </c>
      <c r="I226" s="193" t="str">
        <f t="array" ref="I226">IF(G226&lt;&gt;"",INDEX(tb_MainDatabase[Size],MATCH(G226,tb_MainDatabase[Barcode],0)),"")</f>
        <v>4 ml.</v>
      </c>
      <c r="J226" s="191">
        <v>10.0</v>
      </c>
      <c r="K226" s="193"/>
      <c r="L226" s="193" t="str">
        <f t="array" ref="L226">IFERROR(IF(C226=C225,IF(C226="","","-"),INDEX(tb_Address[Store Tel.],MATCH(F226,tb_Address[Branch],0))),"")</f>
        <v>-</v>
      </c>
      <c r="M226" s="193" t="str">
        <f t="array" ref="M226">IFERROR(IF(C226=C225,IF(C226="","","-"),INDEX(tb_Address[ชื่อผู้รับสินค้า],MATCH(F226,tb_Address[Branch],0))),"")</f>
        <v>-</v>
      </c>
      <c r="N226" s="193" t="str">
        <f t="array" ref="N226">IFERROR(IF(C226=C225,IF(C226="","","-"),INDEX(tb_Address[ที่อยู่ Store],MATCH(F226,tb_Address[Branch],0))),"")</f>
        <v>-</v>
      </c>
      <c r="O226" s="193"/>
    </row>
    <row r="227" ht="22.5" customHeight="1">
      <c r="A227" s="186">
        <f>IF(C227="","",ROW()-ROW(tb_PO[[#HEADERS],[Order]]))</f>
        <v>224</v>
      </c>
      <c r="B227" s="63">
        <v>46081.0</v>
      </c>
      <c r="C227" s="191" t="s">
        <v>982</v>
      </c>
      <c r="D227" s="191" t="s">
        <v>983</v>
      </c>
      <c r="E227" s="66" t="s">
        <v>52</v>
      </c>
      <c r="F227" s="186" t="str">
        <f t="array" ref="F227">IF(E227&lt;&gt;"",INDEX(tb_Address[Branch],MATCH(E227,tb_Address[Branch Code],0)),"")</f>
        <v>สาขาที่ 00001</v>
      </c>
      <c r="G227" s="225">
        <v>8.85712801216E12</v>
      </c>
      <c r="H227" s="193" t="str">
        <f t="array" ref="H227">IF(G227&lt;&gt;"",INDEX(tb_MainDatabase[Scent],MATCH(G227,tb_MainDatabase[Barcode],0)),"")</f>
        <v>Rosarine</v>
      </c>
      <c r="I227" s="193" t="str">
        <f t="array" ref="I227">IF(G227&lt;&gt;"",INDEX(tb_MainDatabase[Size],MATCH(G227,tb_MainDatabase[Barcode],0)),"")</f>
        <v>10 ml.</v>
      </c>
      <c r="J227" s="191">
        <v>10.0</v>
      </c>
      <c r="K227" s="193"/>
      <c r="L227" s="193" t="str">
        <f t="array" ref="L227">IFERROR(IF(C227=C226,IF(C227="","","-"),INDEX(tb_Address[Store Tel.],MATCH(F227,tb_Address[Branch],0))),"")</f>
        <v>-</v>
      </c>
      <c r="M227" s="193" t="str">
        <f t="array" ref="M227">IFERROR(IF(C227=C226,IF(C227="","","-"),INDEX(tb_Address[ชื่อผู้รับสินค้า],MATCH(F227,tb_Address[Branch],0))),"")</f>
        <v>-</v>
      </c>
      <c r="N227" s="193" t="str">
        <f t="array" ref="N227">IFERROR(IF(C227=C226,IF(C227="","","-"),INDEX(tb_Address[ที่อยู่ Store],MATCH(F227,tb_Address[Branch],0))),"")</f>
        <v>-</v>
      </c>
      <c r="O227" s="193"/>
    </row>
    <row r="228" ht="22.5" customHeight="1">
      <c r="A228" s="186">
        <f>IF(C228="","",ROW()-ROW(tb_PO[[#HEADERS],[Order]]))</f>
        <v>225</v>
      </c>
      <c r="B228" s="63">
        <v>46081.0</v>
      </c>
      <c r="C228" s="191" t="s">
        <v>982</v>
      </c>
      <c r="D228" s="191" t="s">
        <v>983</v>
      </c>
      <c r="E228" s="66" t="s">
        <v>52</v>
      </c>
      <c r="F228" s="186" t="str">
        <f t="array" ref="F228">IF(E228&lt;&gt;"",INDEX(tb_Address[Branch],MATCH(E228,tb_Address[Branch Code],0)),"")</f>
        <v>สาขาที่ 00001</v>
      </c>
      <c r="G228" s="191">
        <v>8.857128012077E12</v>
      </c>
      <c r="H228" s="193" t="str">
        <f t="array" ref="H228">IF(G228&lt;&gt;"",INDEX(tb_MainDatabase[Scent],MATCH(G228,tb_MainDatabase[Barcode],0)),"")</f>
        <v>Buoyant</v>
      </c>
      <c r="I228" s="193" t="str">
        <f t="array" ref="I228">IF(G228&lt;&gt;"",INDEX(tb_MainDatabase[Size],MATCH(G228,tb_MainDatabase[Barcode],0)),"")</f>
        <v>10 ml.</v>
      </c>
      <c r="J228" s="191">
        <v>5.0</v>
      </c>
      <c r="K228" s="193"/>
      <c r="L228" s="193" t="str">
        <f t="array" ref="L228">IFERROR(IF(C228=C227,IF(C228="","","-"),INDEX(tb_Address[Store Tel.],MATCH(F228,tb_Address[Branch],0))),"")</f>
        <v>-</v>
      </c>
      <c r="M228" s="193" t="str">
        <f t="array" ref="M228">IFERROR(IF(C228=C227,IF(C228="","","-"),INDEX(tb_Address[ชื่อผู้รับสินค้า],MATCH(F228,tb_Address[Branch],0))),"")</f>
        <v>-</v>
      </c>
      <c r="N228" s="193" t="str">
        <f t="array" ref="N228">IFERROR(IF(C228=C227,IF(C228="","","-"),INDEX(tb_Address[ที่อยู่ Store],MATCH(F228,tb_Address[Branch],0))),"")</f>
        <v>-</v>
      </c>
      <c r="O228" s="193"/>
    </row>
    <row r="229" ht="22.5" customHeight="1">
      <c r="A229" s="186">
        <f>IF(C229="","",ROW()-ROW(tb_PO[[#HEADERS],[Order]]))</f>
        <v>226</v>
      </c>
      <c r="B229" s="63">
        <v>46081.0</v>
      </c>
      <c r="C229" s="191" t="s">
        <v>982</v>
      </c>
      <c r="D229" s="191" t="s">
        <v>983</v>
      </c>
      <c r="E229" s="66" t="s">
        <v>52</v>
      </c>
      <c r="F229" s="186" t="str">
        <f t="array" ref="F229">IF(E229&lt;&gt;"",INDEX(tb_Address[Branch],MATCH(E229,tb_Address[Branch Code],0)),"")</f>
        <v>สาขาที่ 00001</v>
      </c>
      <c r="G229" s="191">
        <v>8.857128012062E12</v>
      </c>
      <c r="H229" s="193" t="str">
        <f t="array" ref="H229">IF(G229&lt;&gt;"",INDEX(tb_MainDatabase[Scent],MATCH(G229,tb_MainDatabase[Barcode],0)),"")</f>
        <v>Excalibur (EDP)</v>
      </c>
      <c r="I229" s="193" t="str">
        <f t="array" ref="I229">IF(G229&lt;&gt;"",INDEX(tb_MainDatabase[Size],MATCH(G229,tb_MainDatabase[Barcode],0)),"")</f>
        <v>10 ml.</v>
      </c>
      <c r="J229" s="191">
        <v>5.0</v>
      </c>
      <c r="K229" s="193"/>
      <c r="L229" s="193" t="str">
        <f t="array" ref="L229">IFERROR(IF(C229=C228,IF(C229="","","-"),INDEX(tb_Address[Store Tel.],MATCH(F229,tb_Address[Branch],0))),"")</f>
        <v>-</v>
      </c>
      <c r="M229" s="193" t="str">
        <f t="array" ref="M229">IFERROR(IF(C229=C228,IF(C229="","","-"),INDEX(tb_Address[ชื่อผู้รับสินค้า],MATCH(F229,tb_Address[Branch],0))),"")</f>
        <v>-</v>
      </c>
      <c r="N229" s="193" t="str">
        <f t="array" ref="N229">IFERROR(IF(C229=C228,IF(C229="","","-"),INDEX(tb_Address[ที่อยู่ Store],MATCH(F229,tb_Address[Branch],0))),"")</f>
        <v>-</v>
      </c>
      <c r="O229" s="193"/>
    </row>
    <row r="230" ht="22.5" customHeight="1">
      <c r="A230" s="186">
        <f>IF(C230="","",ROW()-ROW(tb_PO[[#HEADERS],[Order]]))</f>
        <v>227</v>
      </c>
      <c r="B230" s="63">
        <v>46081.0</v>
      </c>
      <c r="C230" s="191" t="s">
        <v>982</v>
      </c>
      <c r="D230" s="191" t="s">
        <v>983</v>
      </c>
      <c r="E230" s="66" t="s">
        <v>52</v>
      </c>
      <c r="F230" s="186" t="str">
        <f t="array" ref="F230">IF(E230&lt;&gt;"",INDEX(tb_Address[Branch],MATCH(E230,tb_Address[Branch Code],0)),"")</f>
        <v>สาขาที่ 00001</v>
      </c>
      <c r="G230" s="191">
        <v>8.857128012053E12</v>
      </c>
      <c r="H230" s="193" t="str">
        <f t="array" ref="H230">IF(G230&lt;&gt;"",INDEX(tb_MainDatabase[Scent],MATCH(G230,tb_MainDatabase[Barcode],0)),"")</f>
        <v>Virgin X</v>
      </c>
      <c r="I230" s="193" t="str">
        <f t="array" ref="I230">IF(G230&lt;&gt;"",INDEX(tb_MainDatabase[Size],MATCH(G230,tb_MainDatabase[Barcode],0)),"")</f>
        <v>10 ml.</v>
      </c>
      <c r="J230" s="191">
        <v>5.0</v>
      </c>
      <c r="K230" s="193"/>
      <c r="L230" s="193" t="str">
        <f t="array" ref="L230">IFERROR(IF(C230=C229,IF(C230="","","-"),INDEX(tb_Address[Store Tel.],MATCH(F230,tb_Address[Branch],0))),"")</f>
        <v>-</v>
      </c>
      <c r="M230" s="193" t="str">
        <f t="array" ref="M230">IFERROR(IF(C230=C229,IF(C230="","","-"),INDEX(tb_Address[ชื่อผู้รับสินค้า],MATCH(F230,tb_Address[Branch],0))),"")</f>
        <v>-</v>
      </c>
      <c r="N230" s="193" t="str">
        <f t="array" ref="N230">IFERROR(IF(C230=C229,IF(C230="","","-"),INDEX(tb_Address[ที่อยู่ Store],MATCH(F230,tb_Address[Branch],0))),"")</f>
        <v>-</v>
      </c>
      <c r="O230" s="193"/>
    </row>
    <row r="231" ht="22.5" customHeight="1">
      <c r="A231" s="186">
        <f>IF(C231="","",ROW()-ROW(tb_PO[[#HEADERS],[Order]]))</f>
        <v>228</v>
      </c>
      <c r="B231" s="63">
        <v>46081.0</v>
      </c>
      <c r="C231" s="191" t="s">
        <v>982</v>
      </c>
      <c r="D231" s="191" t="s">
        <v>983</v>
      </c>
      <c r="E231" s="66" t="s">
        <v>52</v>
      </c>
      <c r="F231" s="186" t="str">
        <f t="array" ref="F231">IF(E231&lt;&gt;"",INDEX(tb_Address[Branch],MATCH(E231,tb_Address[Branch Code],0)),"")</f>
        <v>สาขาที่ 00001</v>
      </c>
      <c r="G231" s="191">
        <v>8.857128011874E12</v>
      </c>
      <c r="H231" s="193" t="str">
        <f t="array" ref="H231">IF(G231&lt;&gt;"",INDEX(tb_MainDatabase[Scent],MATCH(G231,tb_MainDatabase[Barcode],0)),"")</f>
        <v>Dream Island</v>
      </c>
      <c r="I231" s="193" t="str">
        <f t="array" ref="I231">IF(G231&lt;&gt;"",INDEX(tb_MainDatabase[Size],MATCH(G231,tb_MainDatabase[Barcode],0)),"")</f>
        <v>30 ml.</v>
      </c>
      <c r="J231" s="191">
        <v>5.0</v>
      </c>
      <c r="K231" s="193"/>
      <c r="L231" s="193" t="str">
        <f t="array" ref="L231">IFERROR(IF(C231=C230,IF(C231="","","-"),INDEX(tb_Address[Store Tel.],MATCH(F231,tb_Address[Branch],0))),"")</f>
        <v>-</v>
      </c>
      <c r="M231" s="193" t="str">
        <f t="array" ref="M231">IFERROR(IF(C231=C230,IF(C231="","","-"),INDEX(tb_Address[ชื่อผู้รับสินค้า],MATCH(F231,tb_Address[Branch],0))),"")</f>
        <v>-</v>
      </c>
      <c r="N231" s="193" t="str">
        <f t="array" ref="N231">IFERROR(IF(C231=C230,IF(C231="","","-"),INDEX(tb_Address[ที่อยู่ Store],MATCH(F231,tb_Address[Branch],0))),"")</f>
        <v>-</v>
      </c>
      <c r="O231" s="193"/>
    </row>
    <row r="232" ht="22.5" customHeight="1">
      <c r="A232" s="186">
        <f>IF(C232="","",ROW()-ROW(tb_PO[[#HEADERS],[Order]]))</f>
        <v>229</v>
      </c>
      <c r="B232" s="63">
        <v>46081.0</v>
      </c>
      <c r="C232" s="191" t="s">
        <v>982</v>
      </c>
      <c r="D232" s="191" t="s">
        <v>983</v>
      </c>
      <c r="E232" s="66" t="s">
        <v>52</v>
      </c>
      <c r="F232" s="186" t="str">
        <f t="array" ref="F232">IF(E232&lt;&gt;"",INDEX(tb_Address[Branch],MATCH(E232,tb_Address[Branch Code],0)),"")</f>
        <v>สาขาที่ 00001</v>
      </c>
      <c r="G232" s="191">
        <v>8.857128011904E12</v>
      </c>
      <c r="H232" s="193" t="str">
        <f t="array" ref="H232">IF(G232&lt;&gt;"",INDEX(tb_MainDatabase[Scent],MATCH(G232,tb_MainDatabase[Barcode],0)),"")</f>
        <v>La Belle</v>
      </c>
      <c r="I232" s="193" t="str">
        <f t="array" ref="I232">IF(G232&lt;&gt;"",INDEX(tb_MainDatabase[Size],MATCH(G232,tb_MainDatabase[Barcode],0)),"")</f>
        <v>30 ml.</v>
      </c>
      <c r="J232" s="191">
        <v>5.0</v>
      </c>
      <c r="K232" s="193"/>
      <c r="L232" s="193" t="str">
        <f t="array" ref="L232">IFERROR(IF(C232=C231,IF(C232="","","-"),INDEX(tb_Address[Store Tel.],MATCH(F232,tb_Address[Branch],0))),"")</f>
        <v>-</v>
      </c>
      <c r="M232" s="193" t="str">
        <f t="array" ref="M232">IFERROR(IF(C232=C231,IF(C232="","","-"),INDEX(tb_Address[ชื่อผู้รับสินค้า],MATCH(F232,tb_Address[Branch],0))),"")</f>
        <v>-</v>
      </c>
      <c r="N232" s="193" t="str">
        <f t="array" ref="N232">IFERROR(IF(C232=C231,IF(C232="","","-"),INDEX(tb_Address[ที่อยู่ Store],MATCH(F232,tb_Address[Branch],0))),"")</f>
        <v>-</v>
      </c>
      <c r="O232" s="193"/>
    </row>
    <row r="233" ht="22.5" customHeight="1">
      <c r="A233" s="186">
        <f>IF(C233="","",ROW()-ROW(tb_PO[[#HEADERS],[Order]]))</f>
        <v>230</v>
      </c>
      <c r="B233" s="63">
        <v>46081.0</v>
      </c>
      <c r="C233" s="191" t="s">
        <v>982</v>
      </c>
      <c r="D233" s="191" t="s">
        <v>983</v>
      </c>
      <c r="E233" s="66" t="s">
        <v>52</v>
      </c>
      <c r="F233" s="186" t="str">
        <f t="array" ref="F233">IF(E233&lt;&gt;"",INDEX(tb_Address[Branch],MATCH(E233,tb_Address[Branch Code],0)),"")</f>
        <v>สาขาที่ 00001</v>
      </c>
      <c r="G233" s="191">
        <v>8.857128011591E12</v>
      </c>
      <c r="H233" s="193" t="str">
        <f t="array" ref="H233">IF(G233&lt;&gt;"",INDEX(tb_MainDatabase[Scent],MATCH(G233,tb_MainDatabase[Barcode],0)),"")</f>
        <v>Gambling34+35</v>
      </c>
      <c r="I233" s="193" t="str">
        <f t="array" ref="I233">IF(G233&lt;&gt;"",INDEX(tb_MainDatabase[Size],MATCH(G233,tb_MainDatabase[Barcode],0)),"")</f>
        <v>50 ml.</v>
      </c>
      <c r="J233" s="191">
        <v>3.0</v>
      </c>
      <c r="K233" s="193"/>
      <c r="L233" s="193" t="str">
        <f t="array" ref="L233">IFERROR(IF(C233=C232,IF(C233="","","-"),INDEX(tb_Address[Store Tel.],MATCH(F233,tb_Address[Branch],0))),"")</f>
        <v>-</v>
      </c>
      <c r="M233" s="193" t="str">
        <f t="array" ref="M233">IFERROR(IF(C233=C232,IF(C233="","","-"),INDEX(tb_Address[ชื่อผู้รับสินค้า],MATCH(F233,tb_Address[Branch],0))),"")</f>
        <v>-</v>
      </c>
      <c r="N233" s="193" t="str">
        <f t="array" ref="N233">IFERROR(IF(C233=C232,IF(C233="","","-"),INDEX(tb_Address[ที่อยู่ Store],MATCH(F233,tb_Address[Branch],0))),"")</f>
        <v>-</v>
      </c>
      <c r="O233" s="193"/>
    </row>
    <row r="234" ht="22.5" customHeight="1">
      <c r="A234" s="186">
        <f>IF(C234="","",ROW()-ROW(tb_PO[[#HEADERS],[Order]]))</f>
        <v>231</v>
      </c>
      <c r="B234" s="63">
        <v>46081.0</v>
      </c>
      <c r="C234" s="191" t="s">
        <v>982</v>
      </c>
      <c r="D234" s="191" t="s">
        <v>983</v>
      </c>
      <c r="E234" s="66" t="s">
        <v>52</v>
      </c>
      <c r="F234" s="186" t="str">
        <f t="array" ref="F234">IF(E234&lt;&gt;"",INDEX(tb_Address[Branch],MATCH(E234,tb_Address[Branch Code],0)),"")</f>
        <v>สาขาที่ 00001</v>
      </c>
      <c r="G234" s="191">
        <v>8.857128011621E12</v>
      </c>
      <c r="H234" s="193" t="str">
        <f t="array" ref="H234">IF(G234&lt;&gt;"",INDEX(tb_MainDatabase[Scent],MATCH(G234,tb_MainDatabase[Barcode],0)),"")</f>
        <v>Rosarine</v>
      </c>
      <c r="I234" s="193" t="str">
        <f t="array" ref="I234">IF(G234&lt;&gt;"",INDEX(tb_MainDatabase[Size],MATCH(G234,tb_MainDatabase[Barcode],0)),"")</f>
        <v>50 ml.</v>
      </c>
      <c r="J234" s="191">
        <v>0.0</v>
      </c>
      <c r="K234" s="193"/>
      <c r="L234" s="193" t="str">
        <f t="array" ref="L234">IFERROR(IF(C234=C233,IF(C234="","","-"),INDEX(tb_Address[Store Tel.],MATCH(F234,tb_Address[Branch],0))),"")</f>
        <v>-</v>
      </c>
      <c r="M234" s="193" t="str">
        <f t="array" ref="M234">IFERROR(IF(C234=C233,IF(C234="","","-"),INDEX(tb_Address[ชื่อผู้รับสินค้า],MATCH(F234,tb_Address[Branch],0))),"")</f>
        <v>-</v>
      </c>
      <c r="N234" s="193" t="str">
        <f t="array" ref="N234">IFERROR(IF(C234=C233,IF(C234="","","-"),INDEX(tb_Address[ที่อยู่ Store],MATCH(F234,tb_Address[Branch],0))),"")</f>
        <v>-</v>
      </c>
      <c r="O234" s="193"/>
    </row>
    <row r="235" ht="22.5" customHeight="1">
      <c r="A235" s="186">
        <f>IF(C235="","",ROW()-ROW(tb_PO[[#HEADERS],[Order]]))</f>
        <v>232</v>
      </c>
      <c r="B235" s="63">
        <v>46081.0</v>
      </c>
      <c r="C235" s="191" t="s">
        <v>982</v>
      </c>
      <c r="D235" s="191" t="s">
        <v>983</v>
      </c>
      <c r="E235" s="66" t="s">
        <v>52</v>
      </c>
      <c r="F235" s="186" t="str">
        <f t="array" ref="F235">IF(E235&lt;&gt;"",INDEX(tb_Address[Branch],MATCH(E235,tb_Address[Branch Code],0)),"")</f>
        <v>สาขาที่ 00001</v>
      </c>
      <c r="G235" s="191">
        <v>8.857128012134E12</v>
      </c>
      <c r="H235" s="193" t="str">
        <f t="array" ref="H235">IF(G235&lt;&gt;"",INDEX(tb_MainDatabase[Scent],MATCH(G235,tb_MainDatabase[Barcode],0)),"")</f>
        <v>ถุงกระดาษ Size M</v>
      </c>
      <c r="I235" s="193" t="str">
        <f t="array" ref="I235">IF(G235&lt;&gt;"",INDEX(tb_MainDatabase[Size],MATCH(G235,tb_MainDatabase[Barcode],0)),"")</f>
        <v>Size M</v>
      </c>
      <c r="J235" s="191">
        <v>40.0</v>
      </c>
      <c r="K235" s="193"/>
      <c r="L235" s="193" t="str">
        <f t="array" ref="L235">IFERROR(IF(C235=C234,IF(C235="","","-"),INDEX(tb_Address[Store Tel.],MATCH(F235,tb_Address[Branch],0))),"")</f>
        <v>-</v>
      </c>
      <c r="M235" s="193" t="str">
        <f t="array" ref="M235">IFERROR(IF(C235=C234,IF(C235="","","-"),INDEX(tb_Address[ชื่อผู้รับสินค้า],MATCH(F235,tb_Address[Branch],0))),"")</f>
        <v>-</v>
      </c>
      <c r="N235" s="193" t="str">
        <f t="array" ref="N235">IFERROR(IF(C235=C234,IF(C235="","","-"),INDEX(tb_Address[ที่อยู่ Store],MATCH(F235,tb_Address[Branch],0))),"")</f>
        <v>-</v>
      </c>
      <c r="O235" s="193"/>
    </row>
    <row r="236" ht="22.5" customHeight="1">
      <c r="A236" s="186">
        <f>IF(C236="","",ROW()-ROW(tb_PO[[#HEADERS],[Order]]))</f>
        <v>233</v>
      </c>
      <c r="B236" s="63">
        <v>46085.0</v>
      </c>
      <c r="C236" s="191" t="s">
        <v>1002</v>
      </c>
      <c r="D236" s="191" t="s">
        <v>1003</v>
      </c>
      <c r="E236" s="66" t="s">
        <v>52</v>
      </c>
      <c r="F236" s="186" t="str">
        <f t="array" ref="F236">IF(E236&lt;&gt;"",INDEX(tb_Address[Branch],MATCH(E236,tb_Address[Branch Code],0)),"")</f>
        <v>สาขาที่ 00001</v>
      </c>
      <c r="G236" s="191">
        <v>8.857128011171E12</v>
      </c>
      <c r="H236" s="193" t="str">
        <f t="array" ref="H236">IF(G236&lt;&gt;"",INDEX(tb_MainDatabase[Scent],MATCH(G236,tb_MainDatabase[Barcode],0)),"")</f>
        <v>Senorita</v>
      </c>
      <c r="I236" s="193" t="str">
        <f t="array" ref="I236">IF(G236&lt;&gt;"",INDEX(tb_MainDatabase[Size],MATCH(G236,tb_MainDatabase[Barcode],0)),"")</f>
        <v>50 ml.</v>
      </c>
      <c r="J236" s="191">
        <v>5.0</v>
      </c>
      <c r="K236" s="193"/>
      <c r="L236" s="193" t="str">
        <f t="array" ref="L236">IFERROR(IF(C236=C235,IF(C236="","","-"),INDEX(tb_Address[Store Tel.],MATCH(F236,tb_Address[Branch],0))),"")</f>
        <v>-</v>
      </c>
      <c r="M236" s="193" t="str">
        <f t="array" ref="M236">IFERROR(IF(C236=C235,IF(C236="","","-"),INDEX(tb_Address[ชื่อผู้รับสินค้า],MATCH(F236,tb_Address[Branch],0))),"")</f>
        <v>-</v>
      </c>
      <c r="N236" s="193" t="str">
        <f t="array" ref="N236">IFERROR(IF(C236=C235,IF(C236="","","-"),INDEX(tb_Address[ที่อยู่ Store],MATCH(F236,tb_Address[Branch],0))),"")</f>
        <v>-</v>
      </c>
      <c r="O236" s="193"/>
    </row>
    <row r="237" ht="22.5" customHeight="1">
      <c r="A237" s="186">
        <f>IF(C237="","",ROW()-ROW(tb_PO[[#HEADERS],[Order]]))</f>
        <v>234</v>
      </c>
      <c r="B237" s="63">
        <v>46085.0</v>
      </c>
      <c r="C237" s="191" t="s">
        <v>1002</v>
      </c>
      <c r="D237" s="191" t="s">
        <v>1003</v>
      </c>
      <c r="E237" s="66" t="s">
        <v>52</v>
      </c>
      <c r="F237" s="186" t="str">
        <f t="array" ref="F237">IF(E237&lt;&gt;"",INDEX(tb_Address[Branch],MATCH(E237,tb_Address[Branch Code],0)),"")</f>
        <v>สาขาที่ 00001</v>
      </c>
      <c r="G237" s="191">
        <v>8.857128012039E12</v>
      </c>
      <c r="H237" s="193" t="str">
        <f t="array" ref="H237">IF(G237&lt;&gt;"",INDEX(tb_MainDatabase[Scent],MATCH(G237,tb_MainDatabase[Barcode],0)),"")</f>
        <v>Senorita</v>
      </c>
      <c r="I237" s="193" t="str">
        <f t="array" ref="I237">IF(G237&lt;&gt;"",INDEX(tb_MainDatabase[Size],MATCH(G237,tb_MainDatabase[Barcode],0)),"")</f>
        <v>10 ml.</v>
      </c>
      <c r="J237" s="191">
        <v>10.0</v>
      </c>
      <c r="K237" s="193"/>
      <c r="L237" s="193" t="str">
        <f t="array" ref="L237">IFERROR(IF(C237=C236,IF(C237="","","-"),INDEX(tb_Address[Store Tel.],MATCH(F237,tb_Address[Branch],0))),"")</f>
        <v>-</v>
      </c>
      <c r="M237" s="193" t="str">
        <f t="array" ref="M237">IFERROR(IF(C237=C236,IF(C237="","","-"),INDEX(tb_Address[ชื่อผู้รับสินค้า],MATCH(F237,tb_Address[Branch],0))),"")</f>
        <v>-</v>
      </c>
      <c r="N237" s="193" t="str">
        <f t="array" ref="N237">IFERROR(IF(C237=C236,IF(C237="","","-"),INDEX(tb_Address[ที่อยู่ Store],MATCH(F237,tb_Address[Branch],0))),"")</f>
        <v>-</v>
      </c>
      <c r="O237" s="193"/>
    </row>
    <row r="238" ht="22.5" customHeight="1">
      <c r="A238" s="186">
        <f>IF(C238="","",ROW()-ROW(tb_PO[[#HEADERS],[Order]]))</f>
        <v>235</v>
      </c>
      <c r="B238" s="63">
        <v>46085.0</v>
      </c>
      <c r="C238" s="191" t="s">
        <v>1002</v>
      </c>
      <c r="D238" s="191" t="s">
        <v>1003</v>
      </c>
      <c r="E238" s="66" t="s">
        <v>52</v>
      </c>
      <c r="F238" s="186" t="str">
        <f t="array" ref="F238">IF(E238&lt;&gt;"",INDEX(tb_Address[Branch],MATCH(E238,tb_Address[Branch Code],0)),"")</f>
        <v>สาขาที่ 00001</v>
      </c>
      <c r="G238" s="191">
        <v>8.857128011119E12</v>
      </c>
      <c r="H238" s="193" t="str">
        <f t="array" ref="H238">IF(G238&lt;&gt;"",INDEX(tb_MainDatabase[Scent],MATCH(G238,tb_MainDatabase[Barcode],0)),"")</f>
        <v>Secret of Peach</v>
      </c>
      <c r="I238" s="193" t="str">
        <f t="array" ref="I238">IF(G238&lt;&gt;"",INDEX(tb_MainDatabase[Size],MATCH(G238,tb_MainDatabase[Barcode],0)),"")</f>
        <v>50 ml.</v>
      </c>
      <c r="J238" s="191">
        <v>5.0</v>
      </c>
      <c r="K238" s="193"/>
      <c r="L238" s="193" t="str">
        <f t="array" ref="L238">IFERROR(IF(C238=C237,IF(C238="","","-"),INDEX(tb_Address[Store Tel.],MATCH(F238,tb_Address[Branch],0))),"")</f>
        <v>-</v>
      </c>
      <c r="M238" s="193" t="str">
        <f t="array" ref="M238">IFERROR(IF(C238=C237,IF(C238="","","-"),INDEX(tb_Address[ชื่อผู้รับสินค้า],MATCH(F238,tb_Address[Branch],0))),"")</f>
        <v>-</v>
      </c>
      <c r="N238" s="193" t="str">
        <f t="array" ref="N238">IFERROR(IF(C238=C237,IF(C238="","","-"),INDEX(tb_Address[ที่อยู่ Store],MATCH(F238,tb_Address[Branch],0))),"")</f>
        <v>-</v>
      </c>
      <c r="O238" s="193"/>
    </row>
    <row r="239" ht="22.5" customHeight="1">
      <c r="A239" s="186">
        <f>IF(C239="","",ROW()-ROW(tb_PO[[#HEADERS],[Order]]))</f>
        <v>236</v>
      </c>
      <c r="B239" s="63">
        <v>46085.0</v>
      </c>
      <c r="C239" s="191" t="s">
        <v>1002</v>
      </c>
      <c r="D239" s="191" t="s">
        <v>1003</v>
      </c>
      <c r="E239" s="66" t="s">
        <v>52</v>
      </c>
      <c r="F239" s="186" t="str">
        <f t="array" ref="F239">IF(E239&lt;&gt;"",INDEX(tb_Address[Branch],MATCH(E239,tb_Address[Branch Code],0)),"")</f>
        <v>สาขาที่ 00001</v>
      </c>
      <c r="G239" s="191">
        <v>8.857128012037E12</v>
      </c>
      <c r="H239" s="193" t="str">
        <f t="array" ref="H239">IF(G239&lt;&gt;"",INDEX(tb_MainDatabase[Scent],MATCH(G239,tb_MainDatabase[Barcode],0)),"")</f>
        <v>Secret of Peach</v>
      </c>
      <c r="I239" s="193" t="str">
        <f t="array" ref="I239">IF(G239&lt;&gt;"",INDEX(tb_MainDatabase[Size],MATCH(G239,tb_MainDatabase[Barcode],0)),"")</f>
        <v>10 ml.</v>
      </c>
      <c r="J239" s="191">
        <v>10.0</v>
      </c>
      <c r="K239" s="193"/>
      <c r="L239" s="193" t="str">
        <f t="array" ref="L239">IFERROR(IF(C239=C238,IF(C239="","","-"),INDEX(tb_Address[Store Tel.],MATCH(F239,tb_Address[Branch],0))),"")</f>
        <v>-</v>
      </c>
      <c r="M239" s="193" t="str">
        <f t="array" ref="M239">IFERROR(IF(C239=C238,IF(C239="","","-"),INDEX(tb_Address[ชื่อผู้รับสินค้า],MATCH(F239,tb_Address[Branch],0))),"")</f>
        <v>-</v>
      </c>
      <c r="N239" s="193" t="str">
        <f t="array" ref="N239">IFERROR(IF(C239=C238,IF(C239="","","-"),INDEX(tb_Address[ที่อยู่ Store],MATCH(F239,tb_Address[Branch],0))),"")</f>
        <v>-</v>
      </c>
      <c r="O239" s="193"/>
    </row>
    <row r="240" ht="22.5" customHeight="1">
      <c r="A240" s="186">
        <f>IF(C240="","",ROW()-ROW(tb_PO[[#HEADERS],[Order]]))</f>
        <v>237</v>
      </c>
      <c r="B240" s="63">
        <v>46085.0</v>
      </c>
      <c r="C240" s="191" t="s">
        <v>1002</v>
      </c>
      <c r="D240" s="191" t="s">
        <v>1003</v>
      </c>
      <c r="E240" s="66" t="s">
        <v>52</v>
      </c>
      <c r="F240" s="186" t="str">
        <f t="array" ref="F240">IF(E240&lt;&gt;"",INDEX(tb_Address[Branch],MATCH(E240,tb_Address[Branch Code],0)),"")</f>
        <v>สาขาที่ 00001</v>
      </c>
      <c r="G240" s="191">
        <v>8.8571280113E12</v>
      </c>
      <c r="H240" s="193" t="str">
        <f t="array" ref="H240">IF(G240&lt;&gt;"",INDEX(tb_MainDatabase[Scent],MATCH(G240,tb_MainDatabase[Barcode],0)),"")</f>
        <v>Dream Island</v>
      </c>
      <c r="I240" s="193" t="str">
        <f t="array" ref="I240">IF(G240&lt;&gt;"",INDEX(tb_MainDatabase[Size],MATCH(G240,tb_MainDatabase[Barcode],0)),"")</f>
        <v>50 ml.</v>
      </c>
      <c r="J240" s="191">
        <v>5.0</v>
      </c>
      <c r="K240" s="193"/>
      <c r="L240" s="193" t="str">
        <f t="array" ref="L240">IFERROR(IF(C240=C239,IF(C240="","","-"),INDEX(tb_Address[Store Tel.],MATCH(F240,tb_Address[Branch],0))),"")</f>
        <v>-</v>
      </c>
      <c r="M240" s="193" t="str">
        <f t="array" ref="M240">IFERROR(IF(C240=C239,IF(C240="","","-"),INDEX(tb_Address[ชื่อผู้รับสินค้า],MATCH(F240,tb_Address[Branch],0))),"")</f>
        <v>-</v>
      </c>
      <c r="N240" s="193" t="str">
        <f t="array" ref="N240">IFERROR(IF(C240=C239,IF(C240="","","-"),INDEX(tb_Address[ที่อยู่ Store],MATCH(F240,tb_Address[Branch],0))),"")</f>
        <v>-</v>
      </c>
      <c r="O240" s="193"/>
    </row>
    <row r="241" ht="22.5" customHeight="1">
      <c r="A241" s="186">
        <f>IF(C241="","",ROW()-ROW(tb_PO[[#HEADERS],[Order]]))</f>
        <v>238</v>
      </c>
      <c r="B241" s="63">
        <v>46085.0</v>
      </c>
      <c r="C241" s="191" t="s">
        <v>1002</v>
      </c>
      <c r="D241" s="191" t="s">
        <v>1003</v>
      </c>
      <c r="E241" s="66" t="s">
        <v>52</v>
      </c>
      <c r="F241" s="186" t="str">
        <f t="array" ref="F241">IF(E241&lt;&gt;"",INDEX(tb_Address[Branch],MATCH(E241,tb_Address[Branch Code],0)),"")</f>
        <v>สาขาที่ 00001</v>
      </c>
      <c r="G241" s="191">
        <v>8.857128012047E12</v>
      </c>
      <c r="H241" s="193" t="str">
        <f t="array" ref="H241">IF(G241&lt;&gt;"",INDEX(tb_MainDatabase[Scent],MATCH(G241,tb_MainDatabase[Barcode],0)),"")</f>
        <v>Velvet Oud</v>
      </c>
      <c r="I241" s="193" t="str">
        <f t="array" ref="I241">IF(G241&lt;&gt;"",INDEX(tb_MainDatabase[Size],MATCH(G241,tb_MainDatabase[Barcode],0)),"")</f>
        <v>10 ml.</v>
      </c>
      <c r="J241" s="191">
        <v>5.0</v>
      </c>
      <c r="K241" s="193"/>
      <c r="L241" s="193" t="str">
        <f t="array" ref="L241">IFERROR(IF(C241=C240,IF(C241="","","-"),INDEX(tb_Address[Store Tel.],MATCH(F241,tb_Address[Branch],0))),"")</f>
        <v>-</v>
      </c>
      <c r="M241" s="193" t="str">
        <f t="array" ref="M241">IFERROR(IF(C241=C240,IF(C241="","","-"),INDEX(tb_Address[ชื่อผู้รับสินค้า],MATCH(F241,tb_Address[Branch],0))),"")</f>
        <v>-</v>
      </c>
      <c r="N241" s="193" t="str">
        <f t="array" ref="N241">IFERROR(IF(C241=C240,IF(C241="","","-"),INDEX(tb_Address[ที่อยู่ Store],MATCH(F241,tb_Address[Branch],0))),"")</f>
        <v>-</v>
      </c>
      <c r="O241" s="193"/>
    </row>
    <row r="242" ht="22.5" customHeight="1">
      <c r="A242" s="186">
        <f>IF(C242="","",ROW()-ROW(tb_PO[[#HEADERS],[Order]]))</f>
        <v>239</v>
      </c>
      <c r="B242" s="63">
        <v>46086.0</v>
      </c>
      <c r="C242" s="191" t="s">
        <v>1045</v>
      </c>
      <c r="D242" s="191" t="s">
        <v>1046</v>
      </c>
      <c r="E242" s="66" t="s">
        <v>52</v>
      </c>
      <c r="F242" s="186" t="str">
        <f t="array" ref="F242">IF(E242&lt;&gt;"",INDEX(tb_Address[Branch],MATCH(E242,tb_Address[Branch Code],0)),"")</f>
        <v>สาขาที่ 00001</v>
      </c>
      <c r="G242" s="191" t="s">
        <v>903</v>
      </c>
      <c r="H242" s="193" t="str">
        <f t="array" ref="H242">IF(G242&lt;&gt;"",INDEX(tb_MainDatabase[Scent],MATCH(G242,tb_MainDatabase[Barcode],0)),"")</f>
        <v>Voyage TRY ME!</v>
      </c>
      <c r="I242" s="193" t="str">
        <f t="array" ref="I242">IF(G242&lt;&gt;"",INDEX(tb_MainDatabase[Size],MATCH(G242,tb_MainDatabase[Barcode],0)),"")</f>
        <v>50 ml.</v>
      </c>
      <c r="J242" s="191">
        <v>1.0</v>
      </c>
      <c r="K242" s="193"/>
      <c r="L242" s="193" t="str">
        <f t="array" ref="L242">IFERROR(IF(C242=C241,IF(C242="","","-"),INDEX(tb_Address[Store Tel.],MATCH(F242,tb_Address[Branch],0))),"")</f>
        <v>-</v>
      </c>
      <c r="M242" s="193" t="str">
        <f t="array" ref="M242">IFERROR(IF(C242=C241,IF(C242="","","-"),INDEX(tb_Address[ชื่อผู้รับสินค้า],MATCH(F242,tb_Address[Branch],0))),"")</f>
        <v>-</v>
      </c>
      <c r="N242" s="193" t="str">
        <f t="array" ref="N242">IFERROR(IF(C242=C241,IF(C242="","","-"),INDEX(tb_Address[ที่อยู่ Store],MATCH(F242,tb_Address[Branch],0))),"")</f>
        <v>-</v>
      </c>
      <c r="O242" s="193"/>
    </row>
    <row r="243" ht="22.5" customHeight="1">
      <c r="A243" s="186">
        <f>IF(C243="","",ROW()-ROW(tb_PO[[#HEADERS],[Order]]))</f>
        <v>240</v>
      </c>
      <c r="B243" s="63">
        <v>46086.0</v>
      </c>
      <c r="C243" s="191" t="s">
        <v>1045</v>
      </c>
      <c r="D243" s="191" t="s">
        <v>1046</v>
      </c>
      <c r="E243" s="66" t="s">
        <v>52</v>
      </c>
      <c r="F243" s="186" t="str">
        <f t="array" ref="F243">IF(E243&lt;&gt;"",INDEX(tb_Address[Branch],MATCH(E243,tb_Address[Branch Code],0)),"")</f>
        <v>สาขาที่ 00001</v>
      </c>
      <c r="G243" s="191" t="s">
        <v>889</v>
      </c>
      <c r="H243" s="193" t="str">
        <f t="array" ref="H243">IF(G243&lt;&gt;"",INDEX(tb_MainDatabase[Scent],MATCH(G243,tb_MainDatabase[Barcode],0)),"")</f>
        <v>Never Blue TRY ME!</v>
      </c>
      <c r="I243" s="193" t="str">
        <f t="array" ref="I243">IF(G243&lt;&gt;"",INDEX(tb_MainDatabase[Size],MATCH(G243,tb_MainDatabase[Barcode],0)),"")</f>
        <v>50 ml.</v>
      </c>
      <c r="J243" s="191">
        <v>1.0</v>
      </c>
      <c r="K243" s="193"/>
      <c r="L243" s="193" t="str">
        <f t="array" ref="L243">IFERROR(IF(C243=C242,IF(C243="","","-"),INDEX(tb_Address[Store Tel.],MATCH(F243,tb_Address[Branch],0))),"")</f>
        <v>-</v>
      </c>
      <c r="M243" s="193" t="str">
        <f t="array" ref="M243">IFERROR(IF(C243=C242,IF(C243="","","-"),INDEX(tb_Address[ชื่อผู้รับสินค้า],MATCH(F243,tb_Address[Branch],0))),"")</f>
        <v>-</v>
      </c>
      <c r="N243" s="193" t="str">
        <f t="array" ref="N243">IFERROR(IF(C243=C242,IF(C243="","","-"),INDEX(tb_Address[ที่อยู่ Store],MATCH(F243,tb_Address[Branch],0))),"")</f>
        <v>-</v>
      </c>
      <c r="O243" s="193"/>
    </row>
    <row r="244" ht="22.5" customHeight="1">
      <c r="A244" s="186">
        <f>IF(C244="","",ROW()-ROW(tb_PO[[#HEADERS],[Order]]))</f>
        <v>241</v>
      </c>
      <c r="B244" s="63">
        <v>46086.0</v>
      </c>
      <c r="C244" s="191" t="s">
        <v>1045</v>
      </c>
      <c r="D244" s="191" t="s">
        <v>1046</v>
      </c>
      <c r="E244" s="66" t="s">
        <v>52</v>
      </c>
      <c r="F244" s="186" t="str">
        <f t="array" ref="F244">IF(E244&lt;&gt;"",INDEX(tb_Address[Branch],MATCH(E244,tb_Address[Branch Code],0)),"")</f>
        <v>สาขาที่ 00001</v>
      </c>
      <c r="G244" s="191" t="s">
        <v>883</v>
      </c>
      <c r="H244" s="193" t="str">
        <f t="array" ref="H244">IF(G244&lt;&gt;"",INDEX(tb_MainDatabase[Scent],MATCH(G244,tb_MainDatabase[Barcode],0)),"")</f>
        <v>La Belle TRY ME!</v>
      </c>
      <c r="I244" s="193" t="str">
        <f t="array" ref="I244">IF(G244&lt;&gt;"",INDEX(tb_MainDatabase[Size],MATCH(G244,tb_MainDatabase[Barcode],0)),"")</f>
        <v>50 ml.</v>
      </c>
      <c r="J244" s="191">
        <v>1.0</v>
      </c>
      <c r="K244" s="193"/>
      <c r="L244" s="193" t="str">
        <f t="array" ref="L244">IFERROR(IF(C244=C243,IF(C244="","","-"),INDEX(tb_Address[Store Tel.],MATCH(F244,tb_Address[Branch],0))),"")</f>
        <v>-</v>
      </c>
      <c r="M244" s="193" t="str">
        <f t="array" ref="M244">IFERROR(IF(C244=C243,IF(C244="","","-"),INDEX(tb_Address[ชื่อผู้รับสินค้า],MATCH(F244,tb_Address[Branch],0))),"")</f>
        <v>-</v>
      </c>
      <c r="N244" s="193" t="str">
        <f t="array" ref="N244">IFERROR(IF(C244=C243,IF(C244="","","-"),INDEX(tb_Address[ที่อยู่ Store],MATCH(F244,tb_Address[Branch],0))),"")</f>
        <v>-</v>
      </c>
      <c r="O244" s="193"/>
    </row>
    <row r="245" ht="22.5" customHeight="1">
      <c r="A245" s="186">
        <f>IF(C245="","",ROW()-ROW(tb_PO[[#HEADERS],[Order]]))</f>
        <v>242</v>
      </c>
      <c r="B245" s="63">
        <v>46086.0</v>
      </c>
      <c r="C245" s="191" t="s">
        <v>1045</v>
      </c>
      <c r="D245" s="191" t="s">
        <v>1046</v>
      </c>
      <c r="E245" s="66" t="s">
        <v>52</v>
      </c>
      <c r="F245" s="186" t="str">
        <f t="array" ref="F245">IF(E245&lt;&gt;"",INDEX(tb_Address[Branch],MATCH(E245,tb_Address[Branch Code],0)),"")</f>
        <v>สาขาที่ 00001</v>
      </c>
      <c r="G245" s="191" t="s">
        <v>905</v>
      </c>
      <c r="H245" s="193" t="str">
        <f t="array" ref="H245">IF(G245&lt;&gt;"",INDEX(tb_MainDatabase[Scent],MATCH(G245,tb_MainDatabase[Barcode],0)),"")</f>
        <v>Zeus TRY ME!</v>
      </c>
      <c r="I245" s="193" t="str">
        <f t="array" ref="I245">IF(G245&lt;&gt;"",INDEX(tb_MainDatabase[Size],MATCH(G245,tb_MainDatabase[Barcode],0)),"")</f>
        <v>50 ml.</v>
      </c>
      <c r="J245" s="191">
        <v>1.0</v>
      </c>
      <c r="K245" s="193"/>
      <c r="L245" s="193" t="str">
        <f t="array" ref="L245">IFERROR(IF(C245=C244,IF(C245="","","-"),INDEX(tb_Address[Store Tel.],MATCH(F245,tb_Address[Branch],0))),"")</f>
        <v>-</v>
      </c>
      <c r="M245" s="193" t="str">
        <f t="array" ref="M245">IFERROR(IF(C245=C244,IF(C245="","","-"),INDEX(tb_Address[ชื่อผู้รับสินค้า],MATCH(F245,tb_Address[Branch],0))),"")</f>
        <v>-</v>
      </c>
      <c r="N245" s="193" t="str">
        <f t="array" ref="N245">IFERROR(IF(C245=C244,IF(C245="","","-"),INDEX(tb_Address[ที่อยู่ Store],MATCH(F245,tb_Address[Branch],0))),"")</f>
        <v>-</v>
      </c>
      <c r="O245" s="193"/>
    </row>
    <row r="246" ht="22.5" customHeight="1">
      <c r="A246" s="186">
        <f>IF(C246="","",ROW()-ROW(tb_PO[[#HEADERS],[Order]]))</f>
        <v>243</v>
      </c>
      <c r="B246" s="63">
        <v>46086.0</v>
      </c>
      <c r="C246" s="191" t="s">
        <v>1045</v>
      </c>
      <c r="D246" s="191" t="s">
        <v>1046</v>
      </c>
      <c r="E246" s="66" t="s">
        <v>52</v>
      </c>
      <c r="F246" s="186" t="str">
        <f t="array" ref="F246">IF(E246&lt;&gt;"",INDEX(tb_Address[Branch],MATCH(E246,tb_Address[Branch Code],0)),"")</f>
        <v>สาขาที่ 00001</v>
      </c>
      <c r="G246" s="191" t="s">
        <v>899</v>
      </c>
      <c r="H246" s="193" t="str">
        <f t="array" ref="H246">IF(G246&lt;&gt;"",INDEX(tb_MainDatabase[Scent],MATCH(G246,tb_MainDatabase[Barcode],0)),"")</f>
        <v>Velvet Oud TRY ME!</v>
      </c>
      <c r="I246" s="193" t="str">
        <f t="array" ref="I246">IF(G246&lt;&gt;"",INDEX(tb_MainDatabase[Size],MATCH(G246,tb_MainDatabase[Barcode],0)),"")</f>
        <v>50 ml.</v>
      </c>
      <c r="J246" s="191">
        <v>1.0</v>
      </c>
      <c r="K246" s="193"/>
      <c r="L246" s="193" t="str">
        <f t="array" ref="L246">IFERROR(IF(C246=C245,IF(C246="","","-"),INDEX(tb_Address[Store Tel.],MATCH(F246,tb_Address[Branch],0))),"")</f>
        <v>-</v>
      </c>
      <c r="M246" s="193" t="str">
        <f t="array" ref="M246">IFERROR(IF(C246=C245,IF(C246="","","-"),INDEX(tb_Address[ชื่อผู้รับสินค้า],MATCH(F246,tb_Address[Branch],0))),"")</f>
        <v>-</v>
      </c>
      <c r="N246" s="193" t="str">
        <f t="array" ref="N246">IFERROR(IF(C246=C245,IF(C246="","","-"),INDEX(tb_Address[ที่อยู่ Store],MATCH(F246,tb_Address[Branch],0))),"")</f>
        <v>-</v>
      </c>
      <c r="O246" s="193"/>
    </row>
    <row r="247" ht="22.5" customHeight="1">
      <c r="A247" s="186">
        <f>IF(C247="","",ROW()-ROW(tb_PO[[#HEADERS],[Order]]))</f>
        <v>244</v>
      </c>
      <c r="B247" s="63">
        <v>46086.0</v>
      </c>
      <c r="C247" s="191" t="s">
        <v>1045</v>
      </c>
      <c r="D247" s="191" t="s">
        <v>1046</v>
      </c>
      <c r="E247" s="66" t="s">
        <v>52</v>
      </c>
      <c r="F247" s="186" t="str">
        <f t="array" ref="F247">IF(E247&lt;&gt;"",INDEX(tb_Address[Branch],MATCH(E247,tb_Address[Branch Code],0)),"")</f>
        <v>สาขาที่ 00001</v>
      </c>
      <c r="G247" s="191" t="s">
        <v>901</v>
      </c>
      <c r="H247" s="193" t="str">
        <f t="array" ref="H247">IF(G247&lt;&gt;"",INDEX(tb_MainDatabase[Scent],MATCH(G247,tb_MainDatabase[Barcode],0)),"")</f>
        <v>Virgin X TRY ME!</v>
      </c>
      <c r="I247" s="193" t="str">
        <f t="array" ref="I247">IF(G247&lt;&gt;"",INDEX(tb_MainDatabase[Size],MATCH(G247,tb_MainDatabase[Barcode],0)),"")</f>
        <v>50 ml.</v>
      </c>
      <c r="J247" s="191">
        <v>1.0</v>
      </c>
      <c r="K247" s="193"/>
      <c r="L247" s="193" t="str">
        <f t="array" ref="L247">IFERROR(IF(C247=C246,IF(C247="","","-"),INDEX(tb_Address[Store Tel.],MATCH(F247,tb_Address[Branch],0))),"")</f>
        <v>-</v>
      </c>
      <c r="M247" s="193" t="str">
        <f t="array" ref="M247">IFERROR(IF(C247=C246,IF(C247="","","-"),INDEX(tb_Address[ชื่อผู้รับสินค้า],MATCH(F247,tb_Address[Branch],0))),"")</f>
        <v>-</v>
      </c>
      <c r="N247" s="193" t="str">
        <f t="array" ref="N247">IFERROR(IF(C247=C246,IF(C247="","","-"),INDEX(tb_Address[ที่อยู่ Store],MATCH(F247,tb_Address[Branch],0))),"")</f>
        <v>-</v>
      </c>
      <c r="O247" s="193"/>
    </row>
    <row r="248" ht="22.5" customHeight="1">
      <c r="A248" s="186">
        <f>IF(C248="","",ROW()-ROW(tb_PO[[#HEADERS],[Order]]))</f>
        <v>245</v>
      </c>
      <c r="B248" s="63">
        <v>46086.0</v>
      </c>
      <c r="C248" s="191" t="s">
        <v>1045</v>
      </c>
      <c r="D248" s="191" t="s">
        <v>1046</v>
      </c>
      <c r="E248" s="66" t="s">
        <v>52</v>
      </c>
      <c r="F248" s="186" t="str">
        <f t="array" ref="F248">IF(E248&lt;&gt;"",INDEX(tb_Address[Branch],MATCH(E248,tb_Address[Branch Code],0)),"")</f>
        <v>สาขาที่ 00001</v>
      </c>
      <c r="G248" s="191" t="s">
        <v>902</v>
      </c>
      <c r="H248" s="193" t="str">
        <f t="array" ref="H248">IF(G248&lt;&gt;"",INDEX(tb_MainDatabase[Scent],MATCH(G248,tb_MainDatabase[Barcode],0)),"")</f>
        <v>Vivid TRY ME!</v>
      </c>
      <c r="I248" s="193" t="str">
        <f t="array" ref="I248">IF(G248&lt;&gt;"",INDEX(tb_MainDatabase[Size],MATCH(G248,tb_MainDatabase[Barcode],0)),"")</f>
        <v>50 ml.</v>
      </c>
      <c r="J248" s="191">
        <v>1.0</v>
      </c>
      <c r="K248" s="193"/>
      <c r="L248" s="193" t="str">
        <f t="array" ref="L248">IFERROR(IF(C248=C247,IF(C248="","","-"),INDEX(tb_Address[Store Tel.],MATCH(F248,tb_Address[Branch],0))),"")</f>
        <v>-</v>
      </c>
      <c r="M248" s="193" t="str">
        <f t="array" ref="M248">IFERROR(IF(C248=C247,IF(C248="","","-"),INDEX(tb_Address[ชื่อผู้รับสินค้า],MATCH(F248,tb_Address[Branch],0))),"")</f>
        <v>-</v>
      </c>
      <c r="N248" s="193" t="str">
        <f t="array" ref="N248">IFERROR(IF(C248=C247,IF(C248="","","-"),INDEX(tb_Address[ที่อยู่ Store],MATCH(F248,tb_Address[Branch],0))),"")</f>
        <v>-</v>
      </c>
      <c r="O248" s="193"/>
    </row>
    <row r="249" ht="22.5" customHeight="1">
      <c r="A249" s="186">
        <f>IF(C249="","",ROW()-ROW(tb_PO[[#HEADERS],[Order]]))</f>
        <v>246</v>
      </c>
      <c r="B249" s="63">
        <v>46086.0</v>
      </c>
      <c r="C249" s="191" t="s">
        <v>1045</v>
      </c>
      <c r="D249" s="191" t="s">
        <v>1046</v>
      </c>
      <c r="E249" s="66" t="s">
        <v>52</v>
      </c>
      <c r="F249" s="186" t="str">
        <f t="array" ref="F249">IF(E249&lt;&gt;"",INDEX(tb_Address[Branch],MATCH(E249,tb_Address[Branch Code],0)),"")</f>
        <v>สาขาที่ 00001</v>
      </c>
      <c r="G249" s="191" t="s">
        <v>973</v>
      </c>
      <c r="H249" s="193" t="str">
        <f t="array" ref="H249">IF(G249&lt;&gt;"",INDEX(tb_MainDatabase[Scent],MATCH(G249,tb_MainDatabase[Barcode],0)),"")</f>
        <v>Gambling34+35 TRY ME!</v>
      </c>
      <c r="I249" s="193" t="str">
        <f t="array" ref="I249">IF(G249&lt;&gt;"",INDEX(tb_MainDatabase[Size],MATCH(G249,tb_MainDatabase[Barcode],0)),"")</f>
        <v>50 ml.</v>
      </c>
      <c r="J249" s="191">
        <v>1.0</v>
      </c>
      <c r="K249" s="193"/>
      <c r="L249" s="193" t="str">
        <f t="array" ref="L249">IFERROR(IF(C249=C248,IF(C249="","","-"),INDEX(tb_Address[Store Tel.],MATCH(F249,tb_Address[Branch],0))),"")</f>
        <v>-</v>
      </c>
      <c r="M249" s="193" t="str">
        <f t="array" ref="M249">IFERROR(IF(C249=C248,IF(C249="","","-"),INDEX(tb_Address[ชื่อผู้รับสินค้า],MATCH(F249,tb_Address[Branch],0))),"")</f>
        <v>-</v>
      </c>
      <c r="N249" s="193" t="str">
        <f t="array" ref="N249">IFERROR(IF(C249=C248,IF(C249="","","-"),INDEX(tb_Address[ที่อยู่ Store],MATCH(F249,tb_Address[Branch],0))),"")</f>
        <v>-</v>
      </c>
      <c r="O249" s="193"/>
    </row>
    <row r="250" ht="22.5" customHeight="1">
      <c r="A250" s="186">
        <f>IF(C250="","",ROW()-ROW(tb_PO[[#HEADERS],[Order]]))</f>
        <v>247</v>
      </c>
      <c r="B250" s="63">
        <v>46086.0</v>
      </c>
      <c r="C250" s="191" t="s">
        <v>1045</v>
      </c>
      <c r="D250" s="191" t="s">
        <v>1046</v>
      </c>
      <c r="E250" s="66" t="s">
        <v>52</v>
      </c>
      <c r="F250" s="186" t="str">
        <f t="array" ref="F250">IF(E250&lt;&gt;"",INDEX(tb_Address[Branch],MATCH(E250,tb_Address[Branch Code],0)),"")</f>
        <v>สาขาที่ 00001</v>
      </c>
      <c r="G250" s="191" t="s">
        <v>966</v>
      </c>
      <c r="H250" s="193" t="str">
        <f t="array" ref="H250">IF(G250&lt;&gt;"",INDEX(tb_MainDatabase[Scent],MATCH(G250,tb_MainDatabase[Barcode],0)),"")</f>
        <v>Sparkling Mandarin TRY ME!</v>
      </c>
      <c r="I250" s="193" t="str">
        <f t="array" ref="I250">IF(G250&lt;&gt;"",INDEX(tb_MainDatabase[Size],MATCH(G250,tb_MainDatabase[Barcode],0)),"")</f>
        <v>50 ml.</v>
      </c>
      <c r="J250" s="191">
        <v>1.0</v>
      </c>
      <c r="K250" s="193"/>
      <c r="L250" s="193" t="str">
        <f t="array" ref="L250">IFERROR(IF(C250=C249,IF(C250="","","-"),INDEX(tb_Address[Store Tel.],MATCH(F250,tb_Address[Branch],0))),"")</f>
        <v>-</v>
      </c>
      <c r="M250" s="193" t="str">
        <f t="array" ref="M250">IFERROR(IF(C250=C249,IF(C250="","","-"),INDEX(tb_Address[ชื่อผู้รับสินค้า],MATCH(F250,tb_Address[Branch],0))),"")</f>
        <v>-</v>
      </c>
      <c r="N250" s="193" t="str">
        <f t="array" ref="N250">IFERROR(IF(C250=C249,IF(C250="","","-"),INDEX(tb_Address[ที่อยู่ Store],MATCH(F250,tb_Address[Branch],0))),"")</f>
        <v>-</v>
      </c>
      <c r="O250" s="193"/>
    </row>
    <row r="251" ht="22.5" customHeight="1">
      <c r="A251" s="186">
        <f>IF(C251="","",ROW()-ROW(tb_PO[[#HEADERS],[Order]]))</f>
        <v>248</v>
      </c>
      <c r="B251" s="63">
        <v>46094.0</v>
      </c>
      <c r="C251" s="191" t="s">
        <v>1066</v>
      </c>
      <c r="D251" s="191" t="s">
        <v>1067</v>
      </c>
      <c r="E251" s="66" t="s">
        <v>52</v>
      </c>
      <c r="F251" s="186" t="str">
        <f t="array" ref="F251">IF(E251&lt;&gt;"",INDEX(tb_Address[Branch],MATCH(E251,tb_Address[Branch Code],0)),"")</f>
        <v>สาขาที่ 00001</v>
      </c>
      <c r="G251" s="191">
        <v>8.857128012039E12</v>
      </c>
      <c r="H251" s="193" t="str">
        <f t="array" ref="H251">IF(G251&lt;&gt;"",INDEX(tb_MainDatabase[Scent],MATCH(G251,tb_MainDatabase[Barcode],0)),"")</f>
        <v>Senorita</v>
      </c>
      <c r="I251" s="193" t="str">
        <f t="array" ref="I251">IF(G251&lt;&gt;"",INDEX(tb_MainDatabase[Size],MATCH(G251,tb_MainDatabase[Barcode],0)),"")</f>
        <v>10 ml.</v>
      </c>
      <c r="J251" s="191">
        <v>10.0</v>
      </c>
      <c r="K251" s="193"/>
      <c r="L251" s="193" t="str">
        <f t="array" ref="L251">IFERROR(IF(C251=C250,IF(C251="","","-"),INDEX(tb_Address[Store Tel.],MATCH(F251,tb_Address[Branch],0))),"")</f>
        <v>-</v>
      </c>
      <c r="M251" s="193" t="str">
        <f t="array" ref="M251">IFERROR(IF(C251=C250,IF(C251="","","-"),INDEX(tb_Address[ชื่อผู้รับสินค้า],MATCH(F251,tb_Address[Branch],0))),"")</f>
        <v>-</v>
      </c>
      <c r="N251" s="193" t="str">
        <f t="array" ref="N251">IFERROR(IF(C251=C250,IF(C251="","","-"),INDEX(tb_Address[ที่อยู่ Store],MATCH(F251,tb_Address[Branch],0))),"")</f>
        <v>-</v>
      </c>
      <c r="O251" s="193"/>
    </row>
    <row r="252" ht="22.5" customHeight="1">
      <c r="A252" s="186">
        <f>IF(C252="","",ROW()-ROW(tb_PO[[#HEADERS],[Order]]))</f>
        <v>249</v>
      </c>
      <c r="B252" s="63">
        <v>46094.0</v>
      </c>
      <c r="C252" s="191" t="s">
        <v>1066</v>
      </c>
      <c r="D252" s="191" t="s">
        <v>1067</v>
      </c>
      <c r="E252" s="66" t="s">
        <v>52</v>
      </c>
      <c r="F252" s="186" t="str">
        <f t="array" ref="F252">IF(E252&lt;&gt;"",INDEX(tb_Address[Branch],MATCH(E252,tb_Address[Branch Code],0)),"")</f>
        <v>สาขาที่ 00001</v>
      </c>
      <c r="G252" s="191">
        <v>8.857128012037E12</v>
      </c>
      <c r="H252" s="193" t="str">
        <f t="array" ref="H252">IF(G252&lt;&gt;"",INDEX(tb_MainDatabase[Scent],MATCH(G252,tb_MainDatabase[Barcode],0)),"")</f>
        <v>Secret of Peach</v>
      </c>
      <c r="I252" s="193" t="str">
        <f t="array" ref="I252">IF(G252&lt;&gt;"",INDEX(tb_MainDatabase[Size],MATCH(G252,tb_MainDatabase[Barcode],0)),"")</f>
        <v>10 ml.</v>
      </c>
      <c r="J252" s="191">
        <v>5.0</v>
      </c>
      <c r="K252" s="193"/>
      <c r="L252" s="193" t="str">
        <f t="array" ref="L252">IFERROR(IF(C252=C251,IF(C252="","","-"),INDEX(tb_Address[Store Tel.],MATCH(F252,tb_Address[Branch],0))),"")</f>
        <v>-</v>
      </c>
      <c r="M252" s="193" t="str">
        <f t="array" ref="M252">IFERROR(IF(C252=C251,IF(C252="","","-"),INDEX(tb_Address[ชื่อผู้รับสินค้า],MATCH(F252,tb_Address[Branch],0))),"")</f>
        <v>-</v>
      </c>
      <c r="N252" s="193" t="str">
        <f t="array" ref="N252">IFERROR(IF(C252=C251,IF(C252="","","-"),INDEX(tb_Address[ที่อยู่ Store],MATCH(F252,tb_Address[Branch],0))),"")</f>
        <v>-</v>
      </c>
      <c r="O252" s="193"/>
    </row>
    <row r="253" ht="22.5" customHeight="1">
      <c r="A253" s="186">
        <f>IF(C253="","",ROW()-ROW(tb_PO[[#HEADERS],[Order]]))</f>
        <v>250</v>
      </c>
      <c r="B253" s="63">
        <v>46094.0</v>
      </c>
      <c r="C253" s="191" t="s">
        <v>1066</v>
      </c>
      <c r="D253" s="191" t="s">
        <v>1067</v>
      </c>
      <c r="E253" s="66" t="s">
        <v>52</v>
      </c>
      <c r="F253" s="186" t="str">
        <f t="array" ref="F253">IF(E253&lt;&gt;"",INDEX(tb_Address[Branch],MATCH(E253,tb_Address[Branch Code],0)),"")</f>
        <v>สาขาที่ 00001</v>
      </c>
      <c r="G253" s="225">
        <v>8.85712801216E12</v>
      </c>
      <c r="H253" s="193" t="str">
        <f t="array" ref="H253">IF(G253&lt;&gt;"",INDEX(tb_MainDatabase[Scent],MATCH(G253,tb_MainDatabase[Barcode],0)),"")</f>
        <v>Rosarine</v>
      </c>
      <c r="I253" s="193" t="str">
        <f t="array" ref="I253">IF(G253&lt;&gt;"",INDEX(tb_MainDatabase[Size],MATCH(G253,tb_MainDatabase[Barcode],0)),"")</f>
        <v>10 ml.</v>
      </c>
      <c r="J253" s="191">
        <v>10.0</v>
      </c>
      <c r="K253" s="193"/>
      <c r="L253" s="193" t="str">
        <f t="array" ref="L253">IFERROR(IF(C253=C252,IF(C253="","","-"),INDEX(tb_Address[Store Tel.],MATCH(F253,tb_Address[Branch],0))),"")</f>
        <v>-</v>
      </c>
      <c r="M253" s="193" t="str">
        <f t="array" ref="M253">IFERROR(IF(C253=C252,IF(C253="","","-"),INDEX(tb_Address[ชื่อผู้รับสินค้า],MATCH(F253,tb_Address[Branch],0))),"")</f>
        <v>-</v>
      </c>
      <c r="N253" s="193" t="str">
        <f t="array" ref="N253">IFERROR(IF(C253=C252,IF(C253="","","-"),INDEX(tb_Address[ที่อยู่ Store],MATCH(F253,tb_Address[Branch],0))),"")</f>
        <v>-</v>
      </c>
      <c r="O253" s="193"/>
    </row>
    <row r="254" ht="22.5" customHeight="1">
      <c r="A254" s="186">
        <f>IF(C254="","",ROW()-ROW(tb_PO[[#HEADERS],[Order]]))</f>
        <v>251</v>
      </c>
      <c r="B254" s="63">
        <v>46094.0</v>
      </c>
      <c r="C254" s="191" t="s">
        <v>1066</v>
      </c>
      <c r="D254" s="191" t="s">
        <v>1067</v>
      </c>
      <c r="E254" s="66" t="s">
        <v>52</v>
      </c>
      <c r="F254" s="186" t="str">
        <f t="array" ref="F254">IF(E254&lt;&gt;"",INDEX(tb_Address[Branch],MATCH(E254,tb_Address[Branch Code],0)),"")</f>
        <v>สาขาที่ 00001</v>
      </c>
      <c r="G254" s="191">
        <v>8.857128012062E12</v>
      </c>
      <c r="H254" s="193" t="str">
        <f t="array" ref="H254">IF(G254&lt;&gt;"",INDEX(tb_MainDatabase[Scent],MATCH(G254,tb_MainDatabase[Barcode],0)),"")</f>
        <v>Excalibur (EDP)</v>
      </c>
      <c r="I254" s="193" t="str">
        <f t="array" ref="I254">IF(G254&lt;&gt;"",INDEX(tb_MainDatabase[Size],MATCH(G254,tb_MainDatabase[Barcode],0)),"")</f>
        <v>10 ml.</v>
      </c>
      <c r="J254" s="191">
        <v>5.0</v>
      </c>
      <c r="K254" s="193"/>
      <c r="L254" s="193" t="str">
        <f t="array" ref="L254">IFERROR(IF(C254=C253,IF(C254="","","-"),INDEX(tb_Address[Store Tel.],MATCH(F254,tb_Address[Branch],0))),"")</f>
        <v>-</v>
      </c>
      <c r="M254" s="193" t="str">
        <f t="array" ref="M254">IFERROR(IF(C254=C253,IF(C254="","","-"),INDEX(tb_Address[ชื่อผู้รับสินค้า],MATCH(F254,tb_Address[Branch],0))),"")</f>
        <v>-</v>
      </c>
      <c r="N254" s="193" t="str">
        <f t="array" ref="N254">IFERROR(IF(C254=C253,IF(C254="","","-"),INDEX(tb_Address[ที่อยู่ Store],MATCH(F254,tb_Address[Branch],0))),"")</f>
        <v>-</v>
      </c>
      <c r="O254" s="193"/>
    </row>
    <row r="255" ht="22.5" customHeight="1">
      <c r="A255" s="186">
        <f>IF(C255="","",ROW()-ROW(tb_PO[[#HEADERS],[Order]]))</f>
        <v>252</v>
      </c>
      <c r="B255" s="63">
        <v>46094.0</v>
      </c>
      <c r="C255" s="191" t="s">
        <v>1066</v>
      </c>
      <c r="D255" s="191" t="s">
        <v>1067</v>
      </c>
      <c r="E255" s="66" t="s">
        <v>52</v>
      </c>
      <c r="F255" s="186" t="str">
        <f t="array" ref="F255">IF(E255&lt;&gt;"",INDEX(tb_Address[Branch],MATCH(E255,tb_Address[Branch Code],0)),"")</f>
        <v>สาขาที่ 00001</v>
      </c>
      <c r="G255" s="191">
        <v>8.85712801203E12</v>
      </c>
      <c r="H255" s="193" t="str">
        <f t="array" ref="H255">IF(G255&lt;&gt;"",INDEX(tb_MainDatabase[Scent],MATCH(G255,tb_MainDatabase[Barcode],0)),"")</f>
        <v>Dream Island</v>
      </c>
      <c r="I255" s="193" t="str">
        <f t="array" ref="I255">IF(G255&lt;&gt;"",INDEX(tb_MainDatabase[Size],MATCH(G255,tb_MainDatabase[Barcode],0)),"")</f>
        <v>10 ml.</v>
      </c>
      <c r="J255" s="191">
        <v>10.0</v>
      </c>
      <c r="K255" s="193"/>
      <c r="L255" s="193" t="str">
        <f t="array" ref="L255">IFERROR(IF(C255=C254,IF(C255="","","-"),INDEX(tb_Address[Store Tel.],MATCH(F255,tb_Address[Branch],0))),"")</f>
        <v>-</v>
      </c>
      <c r="M255" s="193" t="str">
        <f t="array" ref="M255">IFERROR(IF(C255=C254,IF(C255="","","-"),INDEX(tb_Address[ชื่อผู้รับสินค้า],MATCH(F255,tb_Address[Branch],0))),"")</f>
        <v>-</v>
      </c>
      <c r="N255" s="193" t="str">
        <f t="array" ref="N255">IFERROR(IF(C255=C254,IF(C255="","","-"),INDEX(tb_Address[ที่อยู่ Store],MATCH(F255,tb_Address[Branch],0))),"")</f>
        <v>-</v>
      </c>
      <c r="O255" s="193"/>
    </row>
    <row r="256" ht="22.5" customHeight="1">
      <c r="A256" s="186">
        <f>IF(C256="","",ROW()-ROW(tb_PO[[#HEADERS],[Order]]))</f>
        <v>253</v>
      </c>
      <c r="B256" s="63">
        <v>46094.0</v>
      </c>
      <c r="C256" s="191" t="s">
        <v>1066</v>
      </c>
      <c r="D256" s="191" t="s">
        <v>1067</v>
      </c>
      <c r="E256" s="66" t="s">
        <v>52</v>
      </c>
      <c r="F256" s="186" t="str">
        <f t="array" ref="F256">IF(E256&lt;&gt;"",INDEX(tb_Address[Branch],MATCH(E256,tb_Address[Branch Code],0)),"")</f>
        <v>สาขาที่ 00001</v>
      </c>
      <c r="G256" s="191">
        <v>8.857128012032E12</v>
      </c>
      <c r="H256" s="193" t="str">
        <f t="array" ref="H256">IF(G256&lt;&gt;"",INDEX(tb_MainDatabase[Scent],MATCH(G256,tb_MainDatabase[Barcode],0)),"")</f>
        <v>Beyond</v>
      </c>
      <c r="I256" s="193" t="str">
        <f t="array" ref="I256">IF(G256&lt;&gt;"",INDEX(tb_MainDatabase[Size],MATCH(G256,tb_MainDatabase[Barcode],0)),"")</f>
        <v>10 ml.</v>
      </c>
      <c r="J256" s="191">
        <v>5.0</v>
      </c>
      <c r="K256" s="193"/>
      <c r="L256" s="193" t="str">
        <f t="array" ref="L256">IFERROR(IF(C256=C255,IF(C256="","","-"),INDEX(tb_Address[Store Tel.],MATCH(F256,tb_Address[Branch],0))),"")</f>
        <v>-</v>
      </c>
      <c r="M256" s="193" t="str">
        <f t="array" ref="M256">IFERROR(IF(C256=C255,IF(C256="","","-"),INDEX(tb_Address[ชื่อผู้รับสินค้า],MATCH(F256,tb_Address[Branch],0))),"")</f>
        <v>-</v>
      </c>
      <c r="N256" s="193" t="str">
        <f t="array" ref="N256">IFERROR(IF(C256=C255,IF(C256="","","-"),INDEX(tb_Address[ที่อยู่ Store],MATCH(F256,tb_Address[Branch],0))),"")</f>
        <v>-</v>
      </c>
      <c r="O256" s="193"/>
    </row>
    <row r="257" ht="22.5" customHeight="1">
      <c r="A257" s="186">
        <f>IF(C257="","",ROW()-ROW(tb_PO[[#HEADERS],[Order]]))</f>
        <v>254</v>
      </c>
      <c r="B257" s="63">
        <v>46094.0</v>
      </c>
      <c r="C257" s="191" t="s">
        <v>1066</v>
      </c>
      <c r="D257" s="191" t="s">
        <v>1067</v>
      </c>
      <c r="E257" s="66" t="s">
        <v>52</v>
      </c>
      <c r="F257" s="186" t="str">
        <f t="array" ref="F257">IF(E257&lt;&gt;"",INDEX(tb_Address[Branch],MATCH(E257,tb_Address[Branch Code],0)),"")</f>
        <v>สาขาที่ 00001</v>
      </c>
      <c r="G257" s="191">
        <v>8.857128012159E12</v>
      </c>
      <c r="H257" s="193" t="str">
        <f t="array" ref="H257">IF(G257&lt;&gt;"",INDEX(tb_MainDatabase[Scent],MATCH(G257,tb_MainDatabase[Barcode],0)),"")</f>
        <v>Rosarine</v>
      </c>
      <c r="I257" s="193" t="str">
        <f t="array" ref="I257">IF(G257&lt;&gt;"",INDEX(tb_MainDatabase[Size],MATCH(G257,tb_MainDatabase[Barcode],0)),"")</f>
        <v>30 ml.</v>
      </c>
      <c r="J257" s="191">
        <v>5.0</v>
      </c>
      <c r="K257" s="193"/>
      <c r="L257" s="193" t="str">
        <f t="array" ref="L257">IFERROR(IF(C257=C256,IF(C257="","","-"),INDEX(tb_Address[Store Tel.],MATCH(F257,tb_Address[Branch],0))),"")</f>
        <v>-</v>
      </c>
      <c r="M257" s="193" t="str">
        <f t="array" ref="M257">IFERROR(IF(C257=C256,IF(C257="","","-"),INDEX(tb_Address[ชื่อผู้รับสินค้า],MATCH(F257,tb_Address[Branch],0))),"")</f>
        <v>-</v>
      </c>
      <c r="N257" s="193" t="str">
        <f t="array" ref="N257">IFERROR(IF(C257=C256,IF(C257="","","-"),INDEX(tb_Address[ที่อยู่ Store],MATCH(F257,tb_Address[Branch],0))),"")</f>
        <v>-</v>
      </c>
      <c r="O257" s="193"/>
    </row>
    <row r="258" ht="22.5" customHeight="1">
      <c r="A258" s="186">
        <f>IF(C258="","",ROW()-ROW(tb_PO[[#HEADERS],[Order]]))</f>
        <v>255</v>
      </c>
      <c r="B258" s="63">
        <v>46094.0</v>
      </c>
      <c r="C258" s="191" t="s">
        <v>1066</v>
      </c>
      <c r="D258" s="191" t="s">
        <v>1067</v>
      </c>
      <c r="E258" s="66" t="s">
        <v>52</v>
      </c>
      <c r="F258" s="186" t="str">
        <f t="array" ref="F258">IF(E258&lt;&gt;"",INDEX(tb_Address[Branch],MATCH(E258,tb_Address[Branch Code],0)),"")</f>
        <v>สาขาที่ 00001</v>
      </c>
      <c r="G258" s="191">
        <v>8.857128011621E12</v>
      </c>
      <c r="H258" s="193" t="str">
        <f t="array" ref="H258">IF(G258&lt;&gt;"",INDEX(tb_MainDatabase[Scent],MATCH(G258,tb_MainDatabase[Barcode],0)),"")</f>
        <v>Rosarine</v>
      </c>
      <c r="I258" s="193" t="str">
        <f t="array" ref="I258">IF(G258&lt;&gt;"",INDEX(tb_MainDatabase[Size],MATCH(G258,tb_MainDatabase[Barcode],0)),"")</f>
        <v>50 ml.</v>
      </c>
      <c r="J258" s="191">
        <v>5.0</v>
      </c>
      <c r="K258" s="193"/>
      <c r="L258" s="193" t="str">
        <f t="array" ref="L258">IFERROR(IF(C258=C257,IF(C258="","","-"),INDEX(tb_Address[Store Tel.],MATCH(F258,tb_Address[Branch],0))),"")</f>
        <v>-</v>
      </c>
      <c r="M258" s="193" t="str">
        <f t="array" ref="M258">IFERROR(IF(C258=C257,IF(C258="","","-"),INDEX(tb_Address[ชื่อผู้รับสินค้า],MATCH(F258,tb_Address[Branch],0))),"")</f>
        <v>-</v>
      </c>
      <c r="N258" s="193" t="str">
        <f t="array" ref="N258">IFERROR(IF(C258=C257,IF(C258="","","-"),INDEX(tb_Address[ที่อยู่ Store],MATCH(F258,tb_Address[Branch],0))),"")</f>
        <v>-</v>
      </c>
      <c r="O258" s="193"/>
    </row>
    <row r="259" ht="22.5" customHeight="1">
      <c r="A259" s="186">
        <f>IF(C259="","",ROW()-ROW(tb_PO[[#HEADERS],[Order]]))</f>
        <v>256</v>
      </c>
      <c r="B259" s="63">
        <v>46094.0</v>
      </c>
      <c r="C259" s="191" t="s">
        <v>1066</v>
      </c>
      <c r="D259" s="191" t="s">
        <v>1067</v>
      </c>
      <c r="E259" s="66" t="s">
        <v>52</v>
      </c>
      <c r="F259" s="186" t="str">
        <f t="array" ref="F259">IF(E259&lt;&gt;"",INDEX(tb_Address[Branch],MATCH(E259,tb_Address[Branch Code],0)),"")</f>
        <v>สาขาที่ 00001</v>
      </c>
      <c r="G259" s="191">
        <v>8.857128012048E12</v>
      </c>
      <c r="H259" s="193" t="str">
        <f t="array" ref="H259">IF(G259&lt;&gt;"",INDEX(tb_MainDatabase[Scent],MATCH(G259,tb_MainDatabase[Barcode],0)),"")</f>
        <v>Velvet Oud</v>
      </c>
      <c r="I259" s="193" t="str">
        <f t="array" ref="I259">IF(G259&lt;&gt;"",INDEX(tb_MainDatabase[Size],MATCH(G259,tb_MainDatabase[Barcode],0)),"")</f>
        <v>30 ml.</v>
      </c>
      <c r="J259" s="191">
        <v>5.0</v>
      </c>
      <c r="K259" s="193"/>
      <c r="L259" s="193" t="str">
        <f t="array" ref="L259">IFERROR(IF(C259=C258,IF(C259="","","-"),INDEX(tb_Address[Store Tel.],MATCH(F259,tb_Address[Branch],0))),"")</f>
        <v>-</v>
      </c>
      <c r="M259" s="193" t="str">
        <f t="array" ref="M259">IFERROR(IF(C259=C258,IF(C259="","","-"),INDEX(tb_Address[ชื่อผู้รับสินค้า],MATCH(F259,tb_Address[Branch],0))),"")</f>
        <v>-</v>
      </c>
      <c r="N259" s="193" t="str">
        <f t="array" ref="N259">IFERROR(IF(C259=C258,IF(C259="","","-"),INDEX(tb_Address[ที่อยู่ Store],MATCH(F259,tb_Address[Branch],0))),"")</f>
        <v>-</v>
      </c>
      <c r="O259" s="193"/>
    </row>
    <row r="260" ht="22.5" customHeight="1">
      <c r="A260" s="186">
        <f>IF(C260="","",ROW()-ROW(tb_PO[[#HEADERS],[Order]]))</f>
        <v>257</v>
      </c>
      <c r="B260" s="63">
        <v>46094.0</v>
      </c>
      <c r="C260" s="191" t="s">
        <v>1066</v>
      </c>
      <c r="D260" s="191" t="s">
        <v>1067</v>
      </c>
      <c r="E260" s="66" t="s">
        <v>52</v>
      </c>
      <c r="F260" s="186" t="str">
        <f t="array" ref="F260">IF(E260&lt;&gt;"",INDEX(tb_Address[Branch],MATCH(E260,tb_Address[Branch Code],0)),"")</f>
        <v>สาขาที่ 00001</v>
      </c>
      <c r="G260" s="195">
        <v>8.857128011713E12</v>
      </c>
      <c r="H260" s="193" t="str">
        <f t="array" ref="H260">IF(G260&lt;&gt;"",INDEX(tb_MainDatabase[Scent],MATCH(G260,tb_MainDatabase[Barcode],0)),"")</f>
        <v>Sparkling Mandarin</v>
      </c>
      <c r="I260" s="193" t="str">
        <f t="array" ref="I260">IF(G260&lt;&gt;"",INDEX(tb_MainDatabase[Size],MATCH(G260,tb_MainDatabase[Barcode],0)),"")</f>
        <v>50 ml.</v>
      </c>
      <c r="J260" s="191">
        <v>2.0</v>
      </c>
      <c r="K260" s="193"/>
      <c r="L260" s="193" t="str">
        <f t="array" ref="L260">IFERROR(IF(C260=C259,IF(C260="","","-"),INDEX(tb_Address[Store Tel.],MATCH(F260,tb_Address[Branch],0))),"")</f>
        <v>-</v>
      </c>
      <c r="M260" s="193" t="str">
        <f t="array" ref="M260">IFERROR(IF(C260=C259,IF(C260="","","-"),INDEX(tb_Address[ชื่อผู้รับสินค้า],MATCH(F260,tb_Address[Branch],0))),"")</f>
        <v>-</v>
      </c>
      <c r="N260" s="193" t="str">
        <f t="array" ref="N260">IFERROR(IF(C260=C259,IF(C260="","","-"),INDEX(tb_Address[ที่อยู่ Store],MATCH(F260,tb_Address[Branch],0))),"")</f>
        <v>-</v>
      </c>
      <c r="O260" s="193"/>
    </row>
    <row r="261" ht="22.5" customHeight="1">
      <c r="A261" s="186">
        <f>IF(C261="","",ROW()-ROW(tb_PO[[#HEADERS],[Order]]))</f>
        <v>258</v>
      </c>
      <c r="B261" s="63">
        <v>46094.0</v>
      </c>
      <c r="C261" s="191" t="s">
        <v>1066</v>
      </c>
      <c r="D261" s="191" t="s">
        <v>1067</v>
      </c>
      <c r="E261" s="66" t="s">
        <v>52</v>
      </c>
      <c r="F261" s="186" t="str">
        <f t="array" ref="F261">IF(E261&lt;&gt;"",INDEX(tb_Address[Branch],MATCH(E261,tb_Address[Branch Code],0)),"")</f>
        <v>สาขาที่ 00001</v>
      </c>
      <c r="G261" s="191">
        <v>8.857128011669E12</v>
      </c>
      <c r="H261" s="193" t="str">
        <f t="array" ref="H261">IF(G261&lt;&gt;"",INDEX(tb_MainDatabase[Scent],MATCH(G261,tb_MainDatabase[Barcode],0)),"")</f>
        <v>Blackest Black</v>
      </c>
      <c r="I261" s="193" t="str">
        <f t="array" ref="I261">IF(G261&lt;&gt;"",INDEX(tb_MainDatabase[Size],MATCH(G261,tb_MainDatabase[Barcode],0)),"")</f>
        <v>50 ml.</v>
      </c>
      <c r="J261" s="191">
        <v>2.0</v>
      </c>
      <c r="K261" s="193"/>
      <c r="L261" s="193" t="str">
        <f t="array" ref="L261">IFERROR(IF(C261=C260,IF(C261="","","-"),INDEX(tb_Address[Store Tel.],MATCH(F261,tb_Address[Branch],0))),"")</f>
        <v>-</v>
      </c>
      <c r="M261" s="193" t="str">
        <f t="array" ref="M261">IFERROR(IF(C261=C260,IF(C261="","","-"),INDEX(tb_Address[ชื่อผู้รับสินค้า],MATCH(F261,tb_Address[Branch],0))),"")</f>
        <v>-</v>
      </c>
      <c r="N261" s="193" t="str">
        <f t="array" ref="N261">IFERROR(IF(C261=C260,IF(C261="","","-"),INDEX(tb_Address[ที่อยู่ Store],MATCH(F261,tb_Address[Branch],0))),"")</f>
        <v>-</v>
      </c>
      <c r="O261" s="193"/>
    </row>
    <row r="262" ht="22.5" customHeight="1">
      <c r="A262" s="186">
        <f>IF(C262="","",ROW()-ROW(tb_PO[[#HEADERS],[Order]]))</f>
        <v>259</v>
      </c>
      <c r="B262" s="63">
        <v>46094.0</v>
      </c>
      <c r="C262" s="191" t="s">
        <v>1066</v>
      </c>
      <c r="D262" s="191" t="s">
        <v>1067</v>
      </c>
      <c r="E262" s="66" t="s">
        <v>52</v>
      </c>
      <c r="F262" s="186" t="str">
        <f t="array" ref="F262">IF(E262&lt;&gt;"",INDEX(tb_Address[Branch],MATCH(E262,tb_Address[Branch Code],0)),"")</f>
        <v>สาขาที่ 00001</v>
      </c>
      <c r="G262" s="191">
        <v>8.857128012047E12</v>
      </c>
      <c r="H262" s="193" t="str">
        <f t="array" ref="H262">IF(G262&lt;&gt;"",INDEX(tb_MainDatabase[Scent],MATCH(G262,tb_MainDatabase[Barcode],0)),"")</f>
        <v>Velvet Oud</v>
      </c>
      <c r="I262" s="193" t="str">
        <f t="array" ref="I262">IF(G262&lt;&gt;"",INDEX(tb_MainDatabase[Size],MATCH(G262,tb_MainDatabase[Barcode],0)),"")</f>
        <v>10 ml.</v>
      </c>
      <c r="J262" s="191">
        <v>5.0</v>
      </c>
      <c r="K262" s="193"/>
      <c r="L262" s="193" t="str">
        <f t="array" ref="L262">IFERROR(IF(C262=C261,IF(C262="","","-"),INDEX(tb_Address[Store Tel.],MATCH(F262,tb_Address[Branch],0))),"")</f>
        <v>-</v>
      </c>
      <c r="M262" s="193" t="str">
        <f t="array" ref="M262">IFERROR(IF(C262=C261,IF(C262="","","-"),INDEX(tb_Address[ชื่อผู้รับสินค้า],MATCH(F262,tb_Address[Branch],0))),"")</f>
        <v>-</v>
      </c>
      <c r="N262" s="193" t="str">
        <f t="array" ref="N262">IFERROR(IF(C262=C261,IF(C262="","","-"),INDEX(tb_Address[ที่อยู่ Store],MATCH(F262,tb_Address[Branch],0))),"")</f>
        <v>-</v>
      </c>
      <c r="O262" s="193"/>
    </row>
    <row r="263" ht="22.5" customHeight="1">
      <c r="A263" s="186">
        <f>IF(C263="","",ROW()-ROW(tb_PO[[#HEADERS],[Order]]))</f>
        <v>260</v>
      </c>
      <c r="B263" s="63">
        <v>46094.0</v>
      </c>
      <c r="C263" s="191" t="s">
        <v>1066</v>
      </c>
      <c r="D263" s="191" t="s">
        <v>1067</v>
      </c>
      <c r="E263" s="66" t="s">
        <v>52</v>
      </c>
      <c r="F263" s="186" t="str">
        <f t="array" ref="F263">IF(E263&lt;&gt;"",INDEX(tb_Address[Branch],MATCH(E263,tb_Address[Branch Code],0)),"")</f>
        <v>สาขาที่ 00001</v>
      </c>
      <c r="G263" s="191">
        <v>8.857128012134E12</v>
      </c>
      <c r="H263" s="193" t="str">
        <f t="array" ref="H263">IF(G263&lt;&gt;"",INDEX(tb_MainDatabase[Scent],MATCH(G263,tb_MainDatabase[Barcode],0)),"")</f>
        <v>ถุงกระดาษ Size M</v>
      </c>
      <c r="I263" s="193" t="str">
        <f t="array" ref="I263">IF(G263&lt;&gt;"",INDEX(tb_MainDatabase[Size],MATCH(G263,tb_MainDatabase[Barcode],0)),"")</f>
        <v>Size M</v>
      </c>
      <c r="J263" s="191">
        <v>40.0</v>
      </c>
      <c r="K263" s="193"/>
      <c r="L263" s="193" t="str">
        <f t="array" ref="L263">IFERROR(IF(C263=C262,IF(C263="","","-"),INDEX(tb_Address[Store Tel.],MATCH(F263,tb_Address[Branch],0))),"")</f>
        <v>-</v>
      </c>
      <c r="M263" s="193" t="str">
        <f t="array" ref="M263">IFERROR(IF(C263=C262,IF(C263="","","-"),INDEX(tb_Address[ชื่อผู้รับสินค้า],MATCH(F263,tb_Address[Branch],0))),"")</f>
        <v>-</v>
      </c>
      <c r="N263" s="193" t="str">
        <f t="array" ref="N263">IFERROR(IF(C263=C262,IF(C263="","","-"),INDEX(tb_Address[ที่อยู่ Store],MATCH(F263,tb_Address[Branch],0))),"")</f>
        <v>-</v>
      </c>
      <c r="O263" s="193"/>
    </row>
    <row r="264" ht="22.5" customHeight="1">
      <c r="A264" s="186">
        <f>IF(C264="","",ROW()-ROW(tb_PO[[#HEADERS],[Order]]))</f>
        <v>261</v>
      </c>
      <c r="B264" s="63">
        <v>46094.0</v>
      </c>
      <c r="C264" s="191" t="s">
        <v>1066</v>
      </c>
      <c r="D264" s="191" t="s">
        <v>1067</v>
      </c>
      <c r="E264" s="66" t="s">
        <v>52</v>
      </c>
      <c r="F264" s="186" t="str">
        <f t="array" ref="F264">IF(E264&lt;&gt;"",INDEX(tb_Address[Branch],MATCH(E264,tb_Address[Branch Code],0)),"")</f>
        <v>สาขาที่ 00001</v>
      </c>
      <c r="G264" s="191">
        <v>8.857128012005E12</v>
      </c>
      <c r="H264" s="193" t="str">
        <f t="array" ref="H264">IF(G264&lt;&gt;"",INDEX(tb_MainDatabase[Scent],MATCH(G264,tb_MainDatabase[Barcode],0)),"")</f>
        <v>Blackest Black</v>
      </c>
      <c r="I264" s="193" t="str">
        <f t="array" ref="I264">IF(G264&lt;&gt;"",INDEX(tb_MainDatabase[Size],MATCH(G264,tb_MainDatabase[Barcode],0)),"")</f>
        <v>30 ml.</v>
      </c>
      <c r="J264" s="191">
        <v>2.0</v>
      </c>
      <c r="K264" s="193"/>
      <c r="L264" s="193" t="str">
        <f t="array" ref="L264">IFERROR(IF(C264=C263,IF(C264="","","-"),INDEX(tb_Address[Store Tel.],MATCH(F264,tb_Address[Branch],0))),"")</f>
        <v>-</v>
      </c>
      <c r="M264" s="193" t="str">
        <f t="array" ref="M264">IFERROR(IF(C264=C263,IF(C264="","","-"),INDEX(tb_Address[ชื่อผู้รับสินค้า],MATCH(F264,tb_Address[Branch],0))),"")</f>
        <v>-</v>
      </c>
      <c r="N264" s="193" t="str">
        <f t="array" ref="N264">IFERROR(IF(C264=C263,IF(C264="","","-"),INDEX(tb_Address[ที่อยู่ Store],MATCH(F264,tb_Address[Branch],0))),"")</f>
        <v>-</v>
      </c>
      <c r="O264" s="193"/>
    </row>
    <row r="265" ht="22.5" customHeight="1">
      <c r="A265" s="186">
        <f>IF(C265="","",ROW()-ROW(tb_PO[[#HEADERS],[Order]]))</f>
        <v>262</v>
      </c>
      <c r="B265" s="63">
        <v>46094.0</v>
      </c>
      <c r="C265" s="191" t="s">
        <v>1066</v>
      </c>
      <c r="D265" s="191" t="s">
        <v>1067</v>
      </c>
      <c r="E265" s="66" t="s">
        <v>52</v>
      </c>
      <c r="F265" s="186" t="str">
        <f t="array" ref="F265">IF(E265&lt;&gt;"",INDEX(tb_Address[Branch],MATCH(E265,tb_Address[Branch Code],0)),"")</f>
        <v>สาขาที่ 00001</v>
      </c>
      <c r="G265" s="191">
        <v>8.857128012154E12</v>
      </c>
      <c r="H265" s="193" t="str">
        <f t="array" ref="H265">IF(G265&lt;&gt;"",INDEX(tb_MainDatabase[Scent],MATCH(G265,tb_MainDatabase[Barcode],0)),"")</f>
        <v>Cherry Shade</v>
      </c>
      <c r="I265" s="193" t="str">
        <f t="array" ref="I265">IF(G265&lt;&gt;"",INDEX(tb_MainDatabase[Size],MATCH(G265,tb_MainDatabase[Barcode],0)),"")</f>
        <v>10 ml.</v>
      </c>
      <c r="J265" s="191">
        <v>10.0</v>
      </c>
      <c r="K265" s="193"/>
      <c r="L265" s="193" t="str">
        <f t="array" ref="L265">IFERROR(IF(C265=C264,IF(C265="","","-"),INDEX(tb_Address[Store Tel.],MATCH(F265,tb_Address[Branch],0))),"")</f>
        <v>-</v>
      </c>
      <c r="M265" s="193" t="str">
        <f t="array" ref="M265">IFERROR(IF(C265=C264,IF(C265="","","-"),INDEX(tb_Address[ชื่อผู้รับสินค้า],MATCH(F265,tb_Address[Branch],0))),"")</f>
        <v>-</v>
      </c>
      <c r="N265" s="193" t="str">
        <f t="array" ref="N265">IFERROR(IF(C265=C264,IF(C265="","","-"),INDEX(tb_Address[ที่อยู่ Store],MATCH(F265,tb_Address[Branch],0))),"")</f>
        <v>-</v>
      </c>
      <c r="O265" s="193"/>
    </row>
    <row r="266" ht="22.5" customHeight="1">
      <c r="A266" s="186">
        <f>IF(C266="","",ROW()-ROW(tb_PO[[#HEADERS],[Order]]))</f>
        <v>263</v>
      </c>
      <c r="B266" s="63">
        <v>46094.0</v>
      </c>
      <c r="C266" s="191" t="s">
        <v>1119</v>
      </c>
      <c r="D266" s="191" t="s">
        <v>1120</v>
      </c>
      <c r="E266" s="66" t="s">
        <v>52</v>
      </c>
      <c r="F266" s="186" t="str">
        <f t="array" ref="F266">IF(E266&lt;&gt;"",INDEX(tb_Address[Branch],MATCH(E266,tb_Address[Branch Code],0)),"")</f>
        <v>สาขาที่ 00001</v>
      </c>
      <c r="G266" s="191" t="s">
        <v>672</v>
      </c>
      <c r="H266" s="193" t="str">
        <f t="array" ref="H266">IF(G266&lt;&gt;"",INDEX(tb_MainDatabase[Scent],MATCH(G266,tb_MainDatabase[Barcode],0)),"")</f>
        <v>Senorita TRY ME!</v>
      </c>
      <c r="I266" s="193" t="str">
        <f t="array" ref="I266">IF(G266&lt;&gt;"",INDEX(tb_MainDatabase[Size],MATCH(G266,tb_MainDatabase[Barcode],0)),"")</f>
        <v>50 ml.</v>
      </c>
      <c r="J266" s="191">
        <v>1.0</v>
      </c>
      <c r="K266" s="193"/>
      <c r="L266" s="193" t="str">
        <f t="array" ref="L266">IFERROR(IF(C266=C265,IF(C266="","","-"),INDEX(tb_Address[Store Tel.],MATCH(F266,tb_Address[Branch],0))),"")</f>
        <v>-</v>
      </c>
      <c r="M266" s="193" t="str">
        <f t="array" ref="M266">IFERROR(IF(C266=C265,IF(C266="","","-"),INDEX(tb_Address[ชื่อผู้รับสินค้า],MATCH(F266,tb_Address[Branch],0))),"")</f>
        <v>-</v>
      </c>
      <c r="N266" s="193" t="str">
        <f t="array" ref="N266">IFERROR(IF(C266=C265,IF(C266="","","-"),INDEX(tb_Address[ที่อยู่ Store],MATCH(F266,tb_Address[Branch],0))),"")</f>
        <v>-</v>
      </c>
      <c r="O266" s="193"/>
    </row>
    <row r="267" ht="22.5" customHeight="1">
      <c r="A267" s="186">
        <f>IF(C267="","",ROW()-ROW(tb_PO[[#HEADERS],[Order]]))</f>
        <v>264</v>
      </c>
      <c r="B267" s="63">
        <v>46094.0</v>
      </c>
      <c r="C267" s="191" t="s">
        <v>1119</v>
      </c>
      <c r="D267" s="191" t="s">
        <v>1120</v>
      </c>
      <c r="E267" s="66" t="s">
        <v>52</v>
      </c>
      <c r="F267" s="186" t="str">
        <f t="array" ref="F267">IF(E267&lt;&gt;"",INDEX(tb_Address[Branch],MATCH(E267,tb_Address[Branch Code],0)),"")</f>
        <v>สาขาที่ 00001</v>
      </c>
      <c r="G267" s="191" t="s">
        <v>854</v>
      </c>
      <c r="H267" s="193" t="str">
        <f t="array" ref="H267">IF(G267&lt;&gt;"",INDEX(tb_MainDatabase[Scent],MATCH(G267,tb_MainDatabase[Barcode],0)),"")</f>
        <v>Secret of Peach TRY ME!</v>
      </c>
      <c r="I267" s="193" t="str">
        <f t="array" ref="I267">IF(G267&lt;&gt;"",INDEX(tb_MainDatabase[Size],MATCH(G267,tb_MainDatabase[Barcode],0)),"")</f>
        <v>50 ml.</v>
      </c>
      <c r="J267" s="191">
        <v>1.0</v>
      </c>
      <c r="K267" s="193"/>
      <c r="L267" s="193" t="str">
        <f t="array" ref="L267">IFERROR(IF(C267=C266,IF(C267="","","-"),INDEX(tb_Address[Store Tel.],MATCH(F267,tb_Address[Branch],0))),"")</f>
        <v>-</v>
      </c>
      <c r="M267" s="193" t="str">
        <f t="array" ref="M267">IFERROR(IF(C267=C266,IF(C267="","","-"),INDEX(tb_Address[ชื่อผู้รับสินค้า],MATCH(F267,tb_Address[Branch],0))),"")</f>
        <v>-</v>
      </c>
      <c r="N267" s="193" t="str">
        <f t="array" ref="N267">IFERROR(IF(C267=C266,IF(C267="","","-"),INDEX(tb_Address[ที่อยู่ Store],MATCH(F267,tb_Address[Branch],0))),"")</f>
        <v>-</v>
      </c>
      <c r="O267" s="193"/>
    </row>
    <row r="268" ht="22.5" customHeight="1">
      <c r="A268" s="186">
        <f>IF(C268="","",ROW()-ROW(tb_PO[[#HEADERS],[Order]]))</f>
        <v>265</v>
      </c>
      <c r="B268" s="63">
        <v>46101.0</v>
      </c>
      <c r="C268" s="191" t="s">
        <v>1127</v>
      </c>
      <c r="D268" s="191" t="s">
        <v>1128</v>
      </c>
      <c r="E268" s="66" t="s">
        <v>52</v>
      </c>
      <c r="F268" s="186" t="str">
        <f t="array" ref="F268">IF(E268&lt;&gt;"",INDEX(tb_Address[Branch],MATCH(E268,tb_Address[Branch Code],0)),"")</f>
        <v>สาขาที่ 00001</v>
      </c>
      <c r="G268" s="191">
        <v>8.857128012018E12</v>
      </c>
      <c r="H268" s="193" t="str">
        <f t="array" ref="H268">IF(G268&lt;&gt;"",INDEX(tb_MainDatabase[Scent],MATCH(G268,tb_MainDatabase[Barcode],0)),"")</f>
        <v>Aqua</v>
      </c>
      <c r="I268" s="193" t="str">
        <f t="array" ref="I268">IF(G268&lt;&gt;"",INDEX(tb_MainDatabase[Size],MATCH(G268,tb_MainDatabase[Barcode],0)),"")</f>
        <v>50 ml.</v>
      </c>
      <c r="J268" s="191">
        <v>2.0</v>
      </c>
      <c r="K268" s="193"/>
      <c r="L268" s="193" t="str">
        <f t="array" ref="L268">IFERROR(IF(C268=C267,IF(C268="","","-"),INDEX(tb_Address[Store Tel.],MATCH(F268,tb_Address[Branch],0))),"")</f>
        <v>-</v>
      </c>
      <c r="M268" s="193" t="str">
        <f t="array" ref="M268">IFERROR(IF(C268=C267,IF(C268="","","-"),INDEX(tb_Address[ชื่อผู้รับสินค้า],MATCH(F268,tb_Address[Branch],0))),"")</f>
        <v>-</v>
      </c>
      <c r="N268" s="193" t="str">
        <f t="array" ref="N268">IFERROR(IF(C268=C267,IF(C268="","","-"),INDEX(tb_Address[ที่อยู่ Store],MATCH(F268,tb_Address[Branch],0))),"")</f>
        <v>-</v>
      </c>
      <c r="O268" s="193"/>
    </row>
    <row r="269" ht="22.5" customHeight="1">
      <c r="A269" s="186">
        <f>IF(C269="","",ROW()-ROW(tb_PO[[#HEADERS],[Order]]))</f>
        <v>266</v>
      </c>
      <c r="B269" s="63">
        <v>46101.0</v>
      </c>
      <c r="C269" s="191" t="s">
        <v>1127</v>
      </c>
      <c r="D269" s="191" t="s">
        <v>1128</v>
      </c>
      <c r="E269" s="66" t="s">
        <v>52</v>
      </c>
      <c r="F269" s="186" t="str">
        <f t="array" ref="F269">IF(E269&lt;&gt;"",INDEX(tb_Address[Branch],MATCH(E269,tb_Address[Branch Code],0)),"")</f>
        <v>สาขาที่ 00001</v>
      </c>
      <c r="G269" s="191">
        <v>8.857128012022E12</v>
      </c>
      <c r="H269" s="193" t="str">
        <f t="array" ref="H269">IF(G269&lt;&gt;"",INDEX(tb_MainDatabase[Scent],MATCH(G269,tb_MainDatabase[Barcode],0)),"")</f>
        <v>Aqua</v>
      </c>
      <c r="I269" s="193" t="str">
        <f t="array" ref="I269">IF(G269&lt;&gt;"",INDEX(tb_MainDatabase[Size],MATCH(G269,tb_MainDatabase[Barcode],0)),"")</f>
        <v>30 ml.</v>
      </c>
      <c r="J269" s="191">
        <v>5.0</v>
      </c>
      <c r="K269" s="193"/>
      <c r="L269" s="193" t="str">
        <f t="array" ref="L269">IFERROR(IF(C269=C268,IF(C269="","","-"),INDEX(tb_Address[Store Tel.],MATCH(F269,tb_Address[Branch],0))),"")</f>
        <v>-</v>
      </c>
      <c r="M269" s="193" t="str">
        <f t="array" ref="M269">IFERROR(IF(C269=C268,IF(C269="","","-"),INDEX(tb_Address[ชื่อผู้รับสินค้า],MATCH(F269,tb_Address[Branch],0))),"")</f>
        <v>-</v>
      </c>
      <c r="N269" s="193" t="str">
        <f t="array" ref="N269">IFERROR(IF(C269=C268,IF(C269="","","-"),INDEX(tb_Address[ที่อยู่ Store],MATCH(F269,tb_Address[Branch],0))),"")</f>
        <v>-</v>
      </c>
      <c r="O269" s="193"/>
    </row>
    <row r="270" ht="22.5" customHeight="1">
      <c r="A270" s="186">
        <f>IF(C270="","",ROW()-ROW(tb_PO[[#HEADERS],[Order]]))</f>
        <v>267</v>
      </c>
      <c r="B270" s="63">
        <v>46101.0</v>
      </c>
      <c r="C270" s="191" t="s">
        <v>1127</v>
      </c>
      <c r="D270" s="191" t="s">
        <v>1128</v>
      </c>
      <c r="E270" s="66" t="s">
        <v>52</v>
      </c>
      <c r="F270" s="186" t="str">
        <f t="array" ref="F270">IF(E270&lt;&gt;"",INDEX(tb_Address[Branch],MATCH(E270,tb_Address[Branch Code],0)),"")</f>
        <v>สาขาที่ 00001</v>
      </c>
      <c r="G270" s="191">
        <v>8.857128011133E12</v>
      </c>
      <c r="H270" s="193" t="str">
        <f t="array" ref="H270">IF(G270&lt;&gt;"",INDEX(tb_MainDatabase[Scent],MATCH(G270,tb_MainDatabase[Barcode],0)),"")</f>
        <v>Excalibur (EDP)</v>
      </c>
      <c r="I270" s="193" t="str">
        <f t="array" ref="I270">IF(G270&lt;&gt;"",INDEX(tb_MainDatabase[Size],MATCH(G270,tb_MainDatabase[Barcode],0)),"")</f>
        <v>50 ml.</v>
      </c>
      <c r="J270" s="191">
        <v>2.0</v>
      </c>
      <c r="K270" s="193"/>
      <c r="L270" s="193" t="str">
        <f t="array" ref="L270">IFERROR(IF(C270=C269,IF(C270="","","-"),INDEX(tb_Address[Store Tel.],MATCH(F270,tb_Address[Branch],0))),"")</f>
        <v>-</v>
      </c>
      <c r="M270" s="193" t="str">
        <f t="array" ref="M270">IFERROR(IF(C270=C269,IF(C270="","","-"),INDEX(tb_Address[ชื่อผู้รับสินค้า],MATCH(F270,tb_Address[Branch],0))),"")</f>
        <v>-</v>
      </c>
      <c r="N270" s="193" t="str">
        <f t="array" ref="N270">IFERROR(IF(C270=C269,IF(C270="","","-"),INDEX(tb_Address[ที่อยู่ Store],MATCH(F270,tb_Address[Branch],0))),"")</f>
        <v>-</v>
      </c>
      <c r="O270" s="193"/>
    </row>
    <row r="271" ht="22.5" customHeight="1">
      <c r="A271" s="186">
        <f>IF(C271="","",ROW()-ROW(tb_PO[[#HEADERS],[Order]]))</f>
        <v>268</v>
      </c>
      <c r="B271" s="63">
        <v>46101.0</v>
      </c>
      <c r="C271" s="191" t="s">
        <v>1127</v>
      </c>
      <c r="D271" s="191" t="s">
        <v>1128</v>
      </c>
      <c r="E271" s="66" t="s">
        <v>52</v>
      </c>
      <c r="F271" s="186" t="str">
        <f t="array" ref="F271">IF(E271&lt;&gt;"",INDEX(tb_Address[Branch],MATCH(E271,tb_Address[Branch Code],0)),"")</f>
        <v>สาขาที่ 00001</v>
      </c>
      <c r="G271" s="191">
        <v>8.857128012062E12</v>
      </c>
      <c r="H271" s="193" t="str">
        <f t="array" ref="H271">IF(G271&lt;&gt;"",INDEX(tb_MainDatabase[Scent],MATCH(G271,tb_MainDatabase[Barcode],0)),"")</f>
        <v>Excalibur (EDP)</v>
      </c>
      <c r="I271" s="193" t="str">
        <f t="array" ref="I271">IF(G271&lt;&gt;"",INDEX(tb_MainDatabase[Size],MATCH(G271,tb_MainDatabase[Barcode],0)),"")</f>
        <v>10 ml.</v>
      </c>
      <c r="J271" s="191">
        <v>5.0</v>
      </c>
      <c r="K271" s="193"/>
      <c r="L271" s="193" t="str">
        <f t="array" ref="L271">IFERROR(IF(C271=C270,IF(C271="","","-"),INDEX(tb_Address[Store Tel.],MATCH(F271,tb_Address[Branch],0))),"")</f>
        <v>-</v>
      </c>
      <c r="M271" s="193" t="str">
        <f t="array" ref="M271">IFERROR(IF(C271=C270,IF(C271="","","-"),INDEX(tb_Address[ชื่อผู้รับสินค้า],MATCH(F271,tb_Address[Branch],0))),"")</f>
        <v>-</v>
      </c>
      <c r="N271" s="193" t="str">
        <f t="array" ref="N271">IFERROR(IF(C271=C270,IF(C271="","","-"),INDEX(tb_Address[ที่อยู่ Store],MATCH(F271,tb_Address[Branch],0))),"")</f>
        <v>-</v>
      </c>
      <c r="O271" s="193"/>
    </row>
    <row r="272" ht="22.5" customHeight="1">
      <c r="A272" s="186">
        <f>IF(C272="","",ROW()-ROW(tb_PO[[#HEADERS],[Order]]))</f>
        <v>269</v>
      </c>
      <c r="B272" s="63">
        <v>46101.0</v>
      </c>
      <c r="C272" s="191" t="s">
        <v>1127</v>
      </c>
      <c r="D272" s="191" t="s">
        <v>1128</v>
      </c>
      <c r="E272" s="66" t="s">
        <v>52</v>
      </c>
      <c r="F272" s="186" t="str">
        <f t="array" ref="F272">IF(E272&lt;&gt;"",INDEX(tb_Address[Branch],MATCH(E272,tb_Address[Branch Code],0)),"")</f>
        <v>สาขาที่ 00001</v>
      </c>
      <c r="G272" s="191">
        <v>8.857128011119E12</v>
      </c>
      <c r="H272" s="193" t="str">
        <f t="array" ref="H272">IF(G272&lt;&gt;"",INDEX(tb_MainDatabase[Scent],MATCH(G272,tb_MainDatabase[Barcode],0)),"")</f>
        <v>Secret of Peach</v>
      </c>
      <c r="I272" s="193" t="str">
        <f t="array" ref="I272">IF(G272&lt;&gt;"",INDEX(tb_MainDatabase[Size],MATCH(G272,tb_MainDatabase[Barcode],0)),"")</f>
        <v>50 ml.</v>
      </c>
      <c r="J272" s="191">
        <v>5.0</v>
      </c>
      <c r="K272" s="193"/>
      <c r="L272" s="193" t="str">
        <f t="array" ref="L272">IFERROR(IF(C272=C271,IF(C272="","","-"),INDEX(tb_Address[Store Tel.],MATCH(F272,tb_Address[Branch],0))),"")</f>
        <v>-</v>
      </c>
      <c r="M272" s="193" t="str">
        <f t="array" ref="M272">IFERROR(IF(C272=C271,IF(C272="","","-"),INDEX(tb_Address[ชื่อผู้รับสินค้า],MATCH(F272,tb_Address[Branch],0))),"")</f>
        <v>-</v>
      </c>
      <c r="N272" s="193" t="str">
        <f t="array" ref="N272">IFERROR(IF(C272=C271,IF(C272="","","-"),INDEX(tb_Address[ที่อยู่ Store],MATCH(F272,tb_Address[Branch],0))),"")</f>
        <v>-</v>
      </c>
      <c r="O272" s="193"/>
    </row>
    <row r="273" ht="22.5" customHeight="1">
      <c r="A273" s="186">
        <f>IF(C273="","",ROW()-ROW(tb_PO[[#HEADERS],[Order]]))</f>
        <v>270</v>
      </c>
      <c r="B273" s="63">
        <v>46101.0</v>
      </c>
      <c r="C273" s="191" t="s">
        <v>1127</v>
      </c>
      <c r="D273" s="191" t="s">
        <v>1128</v>
      </c>
      <c r="E273" s="66" t="s">
        <v>52</v>
      </c>
      <c r="F273" s="186" t="str">
        <f t="array" ref="F273">IF(E273&lt;&gt;"",INDEX(tb_Address[Branch],MATCH(E273,tb_Address[Branch Code],0)),"")</f>
        <v>สาขาที่ 00001</v>
      </c>
      <c r="G273" s="191">
        <v>8.85712801185E12</v>
      </c>
      <c r="H273" s="193" t="str">
        <f t="array" ref="H273">IF(G273&lt;&gt;"",INDEX(tb_MainDatabase[Scent],MATCH(G273,tb_MainDatabase[Barcode],0)),"")</f>
        <v>Secret of Peach</v>
      </c>
      <c r="I273" s="193" t="str">
        <f t="array" ref="I273">IF(G273&lt;&gt;"",INDEX(tb_MainDatabase[Size],MATCH(G273,tb_MainDatabase[Barcode],0)),"")</f>
        <v>30 ml.</v>
      </c>
      <c r="J273" s="191">
        <v>5.0</v>
      </c>
      <c r="K273" s="193"/>
      <c r="L273" s="193" t="str">
        <f t="array" ref="L273">IFERROR(IF(C273=C272,IF(C273="","","-"),INDEX(tb_Address[Store Tel.],MATCH(F273,tb_Address[Branch],0))),"")</f>
        <v>-</v>
      </c>
      <c r="M273" s="193" t="str">
        <f t="array" ref="M273">IFERROR(IF(C273=C272,IF(C273="","","-"),INDEX(tb_Address[ชื่อผู้รับสินค้า],MATCH(F273,tb_Address[Branch],0))),"")</f>
        <v>-</v>
      </c>
      <c r="N273" s="193" t="str">
        <f t="array" ref="N273">IFERROR(IF(C273=C272,IF(C273="","","-"),INDEX(tb_Address[ที่อยู่ Store],MATCH(F273,tb_Address[Branch],0))),"")</f>
        <v>-</v>
      </c>
      <c r="O273" s="193"/>
    </row>
    <row r="274" ht="22.5" customHeight="1">
      <c r="A274" s="186">
        <f>IF(C274="","",ROW()-ROW(tb_PO[[#HEADERS],[Order]]))</f>
        <v>271</v>
      </c>
      <c r="B274" s="63">
        <v>46101.0</v>
      </c>
      <c r="C274" s="191" t="s">
        <v>1127</v>
      </c>
      <c r="D274" s="191" t="s">
        <v>1128</v>
      </c>
      <c r="E274" s="66" t="s">
        <v>52</v>
      </c>
      <c r="F274" s="186" t="str">
        <f t="array" ref="F274">IF(E274&lt;&gt;"",INDEX(tb_Address[Branch],MATCH(E274,tb_Address[Branch Code],0)),"")</f>
        <v>สาขาที่ 00001</v>
      </c>
      <c r="G274" s="191">
        <v>8.857128012037E12</v>
      </c>
      <c r="H274" s="193" t="str">
        <f t="array" ref="H274">IF(G274&lt;&gt;"",INDEX(tb_MainDatabase[Scent],MATCH(G274,tb_MainDatabase[Barcode],0)),"")</f>
        <v>Secret of Peach</v>
      </c>
      <c r="I274" s="193" t="str">
        <f t="array" ref="I274">IF(G274&lt;&gt;"",INDEX(tb_MainDatabase[Size],MATCH(G274,tb_MainDatabase[Barcode],0)),"")</f>
        <v>10 ml.</v>
      </c>
      <c r="J274" s="191">
        <v>10.0</v>
      </c>
      <c r="K274" s="193"/>
      <c r="L274" s="193" t="str">
        <f t="array" ref="L274">IFERROR(IF(C274=C273,IF(C274="","","-"),INDEX(tb_Address[Store Tel.],MATCH(F274,tb_Address[Branch],0))),"")</f>
        <v>-</v>
      </c>
      <c r="M274" s="193" t="str">
        <f t="array" ref="M274">IFERROR(IF(C274=C273,IF(C274="","","-"),INDEX(tb_Address[ชื่อผู้รับสินค้า],MATCH(F274,tb_Address[Branch],0))),"")</f>
        <v>-</v>
      </c>
      <c r="N274" s="193" t="str">
        <f t="array" ref="N274">IFERROR(IF(C274=C273,IF(C274="","","-"),INDEX(tb_Address[ที่อยู่ Store],MATCH(F274,tb_Address[Branch],0))),"")</f>
        <v>-</v>
      </c>
      <c r="O274" s="193"/>
    </row>
    <row r="275" ht="22.5" customHeight="1">
      <c r="A275" s="186">
        <f>IF(C275="","",ROW()-ROW(tb_PO[[#HEADERS],[Order]]))</f>
        <v>272</v>
      </c>
      <c r="B275" s="63">
        <v>46101.0</v>
      </c>
      <c r="C275" s="191" t="s">
        <v>1127</v>
      </c>
      <c r="D275" s="191" t="s">
        <v>1128</v>
      </c>
      <c r="E275" s="66" t="s">
        <v>52</v>
      </c>
      <c r="F275" s="186" t="str">
        <f t="array" ref="F275">IF(E275&lt;&gt;"",INDEX(tb_Address[Branch],MATCH(E275,tb_Address[Branch Code],0)),"")</f>
        <v>สาขาที่ 00001</v>
      </c>
      <c r="G275" s="191">
        <v>8.857128011171E12</v>
      </c>
      <c r="H275" s="193" t="str">
        <f t="array" ref="H275">IF(G275&lt;&gt;"",INDEX(tb_MainDatabase[Scent],MATCH(G275,tb_MainDatabase[Barcode],0)),"")</f>
        <v>Senorita</v>
      </c>
      <c r="I275" s="193" t="str">
        <f t="array" ref="I275">IF(G275&lt;&gt;"",INDEX(tb_MainDatabase[Size],MATCH(G275,tb_MainDatabase[Barcode],0)),"")</f>
        <v>50 ml.</v>
      </c>
      <c r="J275" s="191">
        <v>5.0</v>
      </c>
      <c r="K275" s="193"/>
      <c r="L275" s="193" t="str">
        <f t="array" ref="L275">IFERROR(IF(C275=C274,IF(C275="","","-"),INDEX(tb_Address[Store Tel.],MATCH(F275,tb_Address[Branch],0))),"")</f>
        <v>-</v>
      </c>
      <c r="M275" s="193" t="str">
        <f t="array" ref="M275">IFERROR(IF(C275=C274,IF(C275="","","-"),INDEX(tb_Address[ชื่อผู้รับสินค้า],MATCH(F275,tb_Address[Branch],0))),"")</f>
        <v>-</v>
      </c>
      <c r="N275" s="193" t="str">
        <f t="array" ref="N275">IFERROR(IF(C275=C274,IF(C275="","","-"),INDEX(tb_Address[ที่อยู่ Store],MATCH(F275,tb_Address[Branch],0))),"")</f>
        <v>-</v>
      </c>
      <c r="O275" s="193"/>
    </row>
    <row r="276" ht="22.5" customHeight="1">
      <c r="A276" s="186">
        <f>IF(C276="","",ROW()-ROW(tb_PO[[#HEADERS],[Order]]))</f>
        <v>273</v>
      </c>
      <c r="B276" s="63">
        <v>46101.0</v>
      </c>
      <c r="C276" s="191" t="s">
        <v>1127</v>
      </c>
      <c r="D276" s="191" t="s">
        <v>1128</v>
      </c>
      <c r="E276" s="66" t="s">
        <v>52</v>
      </c>
      <c r="F276" s="186" t="str">
        <f t="array" ref="F276">IF(E276&lt;&gt;"",INDEX(tb_Address[Branch],MATCH(E276,tb_Address[Branch Code],0)),"")</f>
        <v>สาขาที่ 00001</v>
      </c>
      <c r="G276" s="191">
        <v>8.857128012039E12</v>
      </c>
      <c r="H276" s="193" t="str">
        <f t="array" ref="H276">IF(G276&lt;&gt;"",INDEX(tb_MainDatabase[Scent],MATCH(G276,tb_MainDatabase[Barcode],0)),"")</f>
        <v>Senorita</v>
      </c>
      <c r="I276" s="193" t="str">
        <f t="array" ref="I276">IF(G276&lt;&gt;"",INDEX(tb_MainDatabase[Size],MATCH(G276,tb_MainDatabase[Barcode],0)),"")</f>
        <v>10 ml.</v>
      </c>
      <c r="J276" s="191">
        <v>10.0</v>
      </c>
      <c r="K276" s="193"/>
      <c r="L276" s="193" t="str">
        <f t="array" ref="L276">IFERROR(IF(C276=C275,IF(C276="","","-"),INDEX(tb_Address[Store Tel.],MATCH(F276,tb_Address[Branch],0))),"")</f>
        <v>-</v>
      </c>
      <c r="M276" s="193" t="str">
        <f t="array" ref="M276">IFERROR(IF(C276=C275,IF(C276="","","-"),INDEX(tb_Address[ชื่อผู้รับสินค้า],MATCH(F276,tb_Address[Branch],0))),"")</f>
        <v>-</v>
      </c>
      <c r="N276" s="193" t="str">
        <f t="array" ref="N276">IFERROR(IF(C276=C275,IF(C276="","","-"),INDEX(tb_Address[ที่อยู่ Store],MATCH(F276,tb_Address[Branch],0))),"")</f>
        <v>-</v>
      </c>
      <c r="O276" s="193"/>
    </row>
    <row r="277" ht="22.5" customHeight="1">
      <c r="A277" s="186">
        <f>IF(C277="","",ROW()-ROW(tb_PO[[#HEADERS],[Order]]))</f>
        <v>274</v>
      </c>
      <c r="B277" s="63">
        <v>46101.0</v>
      </c>
      <c r="C277" s="191" t="s">
        <v>1127</v>
      </c>
      <c r="D277" s="191" t="s">
        <v>1128</v>
      </c>
      <c r="E277" s="66" t="s">
        <v>52</v>
      </c>
      <c r="F277" s="186" t="str">
        <f t="array" ref="F277">IF(E277&lt;&gt;"",INDEX(tb_Address[Branch],MATCH(E277,tb_Address[Branch Code],0)),"")</f>
        <v>สาขาที่ 00001</v>
      </c>
      <c r="G277" s="191">
        <v>8.8571280113E12</v>
      </c>
      <c r="H277" s="193" t="str">
        <f t="array" ref="H277">IF(G277&lt;&gt;"",INDEX(tb_MainDatabase[Scent],MATCH(G277,tb_MainDatabase[Barcode],0)),"")</f>
        <v>Dream Island</v>
      </c>
      <c r="I277" s="193" t="str">
        <f t="array" ref="I277">IF(G277&lt;&gt;"",INDEX(tb_MainDatabase[Size],MATCH(G277,tb_MainDatabase[Barcode],0)),"")</f>
        <v>50 ml.</v>
      </c>
      <c r="J277" s="191">
        <v>5.0</v>
      </c>
      <c r="K277" s="193"/>
      <c r="L277" s="193" t="str">
        <f t="array" ref="L277">IFERROR(IF(C277=C276,IF(C277="","","-"),INDEX(tb_Address[Store Tel.],MATCH(F277,tb_Address[Branch],0))),"")</f>
        <v>-</v>
      </c>
      <c r="M277" s="193" t="str">
        <f t="array" ref="M277">IFERROR(IF(C277=C276,IF(C277="","","-"),INDEX(tb_Address[ชื่อผู้รับสินค้า],MATCH(F277,tb_Address[Branch],0))),"")</f>
        <v>-</v>
      </c>
      <c r="N277" s="193" t="str">
        <f t="array" ref="N277">IFERROR(IF(C277=C276,IF(C277="","","-"),INDEX(tb_Address[ที่อยู่ Store],MATCH(F277,tb_Address[Branch],0))),"")</f>
        <v>-</v>
      </c>
      <c r="O277" s="193"/>
    </row>
    <row r="278" ht="22.5" customHeight="1">
      <c r="A278" s="186">
        <f>IF(C278="","",ROW()-ROW(tb_PO[[#HEADERS],[Order]]))</f>
        <v>275</v>
      </c>
      <c r="B278" s="63">
        <v>46101.0</v>
      </c>
      <c r="C278" s="191" t="s">
        <v>1127</v>
      </c>
      <c r="D278" s="191" t="s">
        <v>1128</v>
      </c>
      <c r="E278" s="66" t="s">
        <v>52</v>
      </c>
      <c r="F278" s="186" t="str">
        <f t="array" ref="F278">IF(E278&lt;&gt;"",INDEX(tb_Address[Branch],MATCH(E278,tb_Address[Branch Code],0)),"")</f>
        <v>สาขาที่ 00001</v>
      </c>
      <c r="G278" s="191">
        <v>8.857128011058E12</v>
      </c>
      <c r="H278" s="193" t="str">
        <f t="array" ref="H278">IF(G278&lt;&gt;"",INDEX(tb_MainDatabase[Scent],MATCH(G278,tb_MainDatabase[Barcode],0)),"")</f>
        <v>La Belle</v>
      </c>
      <c r="I278" s="193" t="str">
        <f t="array" ref="I278">IF(G278&lt;&gt;"",INDEX(tb_MainDatabase[Size],MATCH(G278,tb_MainDatabase[Barcode],0)),"")</f>
        <v>50 ml.</v>
      </c>
      <c r="J278" s="191">
        <v>5.0</v>
      </c>
      <c r="K278" s="193"/>
      <c r="L278" s="193" t="str">
        <f t="array" ref="L278">IFERROR(IF(C278=C277,IF(C278="","","-"),INDEX(tb_Address[Store Tel.],MATCH(F278,tb_Address[Branch],0))),"")</f>
        <v>-</v>
      </c>
      <c r="M278" s="193" t="str">
        <f t="array" ref="M278">IFERROR(IF(C278=C277,IF(C278="","","-"),INDEX(tb_Address[ชื่อผู้รับสินค้า],MATCH(F278,tb_Address[Branch],0))),"")</f>
        <v>-</v>
      </c>
      <c r="N278" s="193" t="str">
        <f t="array" ref="N278">IFERROR(IF(C278=C277,IF(C278="","","-"),INDEX(tb_Address[ที่อยู่ Store],MATCH(F278,tb_Address[Branch],0))),"")</f>
        <v>-</v>
      </c>
      <c r="O278" s="193"/>
    </row>
    <row r="279" ht="22.5" customHeight="1">
      <c r="A279" s="186">
        <f>IF(C279="","",ROW()-ROW(tb_PO[[#HEADERS],[Order]]))</f>
        <v>276</v>
      </c>
      <c r="B279" s="63">
        <v>46101.0</v>
      </c>
      <c r="C279" s="191" t="s">
        <v>1127</v>
      </c>
      <c r="D279" s="191" t="s">
        <v>1128</v>
      </c>
      <c r="E279" s="66" t="s">
        <v>52</v>
      </c>
      <c r="F279" s="186" t="str">
        <f t="array" ref="F279">IF(E279&lt;&gt;"",INDEX(tb_Address[Branch],MATCH(E279,tb_Address[Branch Code],0)),"")</f>
        <v>สาขาที่ 00001</v>
      </c>
      <c r="G279" s="191">
        <v>8.857128012034E12</v>
      </c>
      <c r="H279" s="193" t="str">
        <f t="array" ref="H279">IF(G279&lt;&gt;"",INDEX(tb_MainDatabase[Scent],MATCH(G279,tb_MainDatabase[Barcode],0)),"")</f>
        <v>La Belle</v>
      </c>
      <c r="I279" s="193" t="str">
        <f t="array" ref="I279">IF(G279&lt;&gt;"",INDEX(tb_MainDatabase[Size],MATCH(G279,tb_MainDatabase[Barcode],0)),"")</f>
        <v>10 ml.</v>
      </c>
      <c r="J279" s="191">
        <v>5.0</v>
      </c>
      <c r="K279" s="193"/>
      <c r="L279" s="193" t="str">
        <f t="array" ref="L279">IFERROR(IF(C279=C278,IF(C279="","","-"),INDEX(tb_Address[Store Tel.],MATCH(F279,tb_Address[Branch],0))),"")</f>
        <v>-</v>
      </c>
      <c r="M279" s="193" t="str">
        <f t="array" ref="M279">IFERROR(IF(C279=C278,IF(C279="","","-"),INDEX(tb_Address[ชื่อผู้รับสินค้า],MATCH(F279,tb_Address[Branch],0))),"")</f>
        <v>-</v>
      </c>
      <c r="N279" s="193" t="str">
        <f t="array" ref="N279">IFERROR(IF(C279=C278,IF(C279="","","-"),INDEX(tb_Address[ที่อยู่ Store],MATCH(F279,tb_Address[Branch],0))),"")</f>
        <v>-</v>
      </c>
      <c r="O279" s="193"/>
    </row>
    <row r="280" ht="22.5" customHeight="1">
      <c r="A280" s="186">
        <f>IF(C280="","",ROW()-ROW(tb_PO[[#HEADERS],[Order]]))</f>
        <v>277</v>
      </c>
      <c r="B280" s="63">
        <v>46101.0</v>
      </c>
      <c r="C280" s="191" t="s">
        <v>1127</v>
      </c>
      <c r="D280" s="191" t="s">
        <v>1128</v>
      </c>
      <c r="E280" s="66" t="s">
        <v>52</v>
      </c>
      <c r="F280" s="186" t="str">
        <f t="array" ref="F280">IF(E280&lt;&gt;"",INDEX(tb_Address[Branch],MATCH(E280,tb_Address[Branch Code],0)),"")</f>
        <v>สาขาที่ 00001</v>
      </c>
      <c r="G280" s="191">
        <v>8.857128012016E12</v>
      </c>
      <c r="H280" s="193" t="str">
        <f t="array" ref="H280">IF(G280&lt;&gt;"",INDEX(tb_MainDatabase[Scent],MATCH(G280,tb_MainDatabase[Barcode],0)),"")</f>
        <v>La Belle</v>
      </c>
      <c r="I280" s="193" t="str">
        <f t="array" ref="I280">IF(G280&lt;&gt;"",INDEX(tb_MainDatabase[Size],MATCH(G280,tb_MainDatabase[Barcode],0)),"")</f>
        <v>4 ml.</v>
      </c>
      <c r="J280" s="191">
        <v>10.0</v>
      </c>
      <c r="K280" s="193"/>
      <c r="L280" s="193" t="str">
        <f t="array" ref="L280">IFERROR(IF(C280=C279,IF(C280="","","-"),INDEX(tb_Address[Store Tel.],MATCH(F280,tb_Address[Branch],0))),"")</f>
        <v>-</v>
      </c>
      <c r="M280" s="193" t="str">
        <f t="array" ref="M280">IFERROR(IF(C280=C279,IF(C280="","","-"),INDEX(tb_Address[ชื่อผู้รับสินค้า],MATCH(F280,tb_Address[Branch],0))),"")</f>
        <v>-</v>
      </c>
      <c r="N280" s="193" t="str">
        <f t="array" ref="N280">IFERROR(IF(C280=C279,IF(C280="","","-"),INDEX(tb_Address[ที่อยู่ Store],MATCH(F280,tb_Address[Branch],0))),"")</f>
        <v>-</v>
      </c>
      <c r="O280" s="193"/>
    </row>
    <row r="281" ht="22.5" customHeight="1">
      <c r="A281" s="186">
        <f>IF(C281="","",ROW()-ROW(tb_PO[[#HEADERS],[Order]]))</f>
        <v>278</v>
      </c>
      <c r="B281" s="63">
        <v>46101.0</v>
      </c>
      <c r="C281" s="191" t="s">
        <v>1127</v>
      </c>
      <c r="D281" s="191" t="s">
        <v>1128</v>
      </c>
      <c r="E281" s="66" t="s">
        <v>52</v>
      </c>
      <c r="F281" s="186" t="str">
        <f t="array" ref="F281">IF(E281&lt;&gt;"",INDEX(tb_Address[Branch],MATCH(E281,tb_Address[Branch Code],0)),"")</f>
        <v>สาขาที่ 00001</v>
      </c>
      <c r="G281" s="191">
        <v>8.857128011041E12</v>
      </c>
      <c r="H281" s="193" t="str">
        <f t="array" ref="H281">IF(G281&lt;&gt;"",INDEX(tb_MainDatabase[Scent],MATCH(G281,tb_MainDatabase[Barcode],0)),"")</f>
        <v>Persist</v>
      </c>
      <c r="I281" s="193" t="str">
        <f t="array" ref="I281">IF(G281&lt;&gt;"",INDEX(tb_MainDatabase[Size],MATCH(G281,tb_MainDatabase[Barcode],0)),"")</f>
        <v>50 ml.</v>
      </c>
      <c r="J281" s="191">
        <v>2.0</v>
      </c>
      <c r="K281" s="193"/>
      <c r="L281" s="193" t="str">
        <f t="array" ref="L281">IFERROR(IF(C281=C280,IF(C281="","","-"),INDEX(tb_Address[Store Tel.],MATCH(F281,tb_Address[Branch],0))),"")</f>
        <v>-</v>
      </c>
      <c r="M281" s="193" t="str">
        <f t="array" ref="M281">IFERROR(IF(C281=C280,IF(C281="","","-"),INDEX(tb_Address[ชื่อผู้รับสินค้า],MATCH(F281,tb_Address[Branch],0))),"")</f>
        <v>-</v>
      </c>
      <c r="N281" s="193" t="str">
        <f t="array" ref="N281">IFERROR(IF(C281=C280,IF(C281="","","-"),INDEX(tb_Address[ที่อยู่ Store],MATCH(F281,tb_Address[Branch],0))),"")</f>
        <v>-</v>
      </c>
      <c r="O281" s="193"/>
    </row>
    <row r="282" ht="22.5" customHeight="1">
      <c r="A282" s="186">
        <f>IF(C282="","",ROW()-ROW(tb_PO[[#HEADERS],[Order]]))</f>
        <v>279</v>
      </c>
      <c r="B282" s="63">
        <v>46101.0</v>
      </c>
      <c r="C282" s="191" t="s">
        <v>1127</v>
      </c>
      <c r="D282" s="191" t="s">
        <v>1128</v>
      </c>
      <c r="E282" s="66" t="s">
        <v>52</v>
      </c>
      <c r="F282" s="186" t="str">
        <f t="array" ref="F282">IF(E282&lt;&gt;"",INDEX(tb_Address[Branch],MATCH(E282,tb_Address[Branch Code],0)),"")</f>
        <v>สาขาที่ 00001</v>
      </c>
      <c r="G282" s="191">
        <v>8.85712801169E12</v>
      </c>
      <c r="H282" s="193" t="str">
        <f t="array" ref="H282">IF(G282&lt;&gt;"",INDEX(tb_MainDatabase[Scent],MATCH(G282,tb_MainDatabase[Barcode],0)),"")</f>
        <v>Luscious Santal</v>
      </c>
      <c r="I282" s="193" t="str">
        <f t="array" ref="I282">IF(G282&lt;&gt;"",INDEX(tb_MainDatabase[Size],MATCH(G282,tb_MainDatabase[Barcode],0)),"")</f>
        <v>50 ml.</v>
      </c>
      <c r="J282" s="191">
        <v>1.0</v>
      </c>
      <c r="K282" s="193"/>
      <c r="L282" s="193" t="str">
        <f t="array" ref="L282">IFERROR(IF(C282=C281,IF(C282="","","-"),INDEX(tb_Address[Store Tel.],MATCH(F282,tb_Address[Branch],0))),"")</f>
        <v>-</v>
      </c>
      <c r="M282" s="193" t="str">
        <f t="array" ref="M282">IFERROR(IF(C282=C281,IF(C282="","","-"),INDEX(tb_Address[ชื่อผู้รับสินค้า],MATCH(F282,tb_Address[Branch],0))),"")</f>
        <v>-</v>
      </c>
      <c r="N282" s="193" t="str">
        <f t="array" ref="N282">IFERROR(IF(C282=C281,IF(C282="","","-"),INDEX(tb_Address[ที่อยู่ Store],MATCH(F282,tb_Address[Branch],0))),"")</f>
        <v>-</v>
      </c>
      <c r="O282" s="193"/>
    </row>
    <row r="283" ht="22.5" customHeight="1">
      <c r="A283" s="186">
        <f>IF(C283="","",ROW()-ROW(tb_PO[[#HEADERS],[Order]]))</f>
        <v>280</v>
      </c>
      <c r="B283" s="63">
        <v>46101.0</v>
      </c>
      <c r="C283" s="191" t="s">
        <v>1127</v>
      </c>
      <c r="D283" s="191" t="s">
        <v>1128</v>
      </c>
      <c r="E283" s="66" t="s">
        <v>52</v>
      </c>
      <c r="F283" s="186" t="str">
        <f t="array" ref="F283">IF(E283&lt;&gt;"",INDEX(tb_Address[Branch],MATCH(E283,tb_Address[Branch Code],0)),"")</f>
        <v>สาขาที่ 00001</v>
      </c>
      <c r="G283" s="191">
        <v>8.857128012001E12</v>
      </c>
      <c r="H283" s="193" t="str">
        <f t="array" ref="H283">IF(G283&lt;&gt;"",INDEX(tb_MainDatabase[Scent],MATCH(G283,tb_MainDatabase[Barcode],0)),"")</f>
        <v>Queen</v>
      </c>
      <c r="I283" s="193" t="str">
        <f t="array" ref="I283">IF(G283&lt;&gt;"",INDEX(tb_MainDatabase[Size],MATCH(G283,tb_MainDatabase[Barcode],0)),"")</f>
        <v>30 ml.</v>
      </c>
      <c r="J283" s="191">
        <v>3.0</v>
      </c>
      <c r="K283" s="193"/>
      <c r="L283" s="193" t="str">
        <f t="array" ref="L283">IFERROR(IF(C283=C282,IF(C283="","","-"),INDEX(tb_Address[Store Tel.],MATCH(F283,tb_Address[Branch],0))),"")</f>
        <v>-</v>
      </c>
      <c r="M283" s="193" t="str">
        <f t="array" ref="M283">IFERROR(IF(C283=C282,IF(C283="","","-"),INDEX(tb_Address[ชื่อผู้รับสินค้า],MATCH(F283,tb_Address[Branch],0))),"")</f>
        <v>-</v>
      </c>
      <c r="N283" s="193" t="str">
        <f t="array" ref="N283">IFERROR(IF(C283=C282,IF(C283="","","-"),INDEX(tb_Address[ที่อยู่ Store],MATCH(F283,tb_Address[Branch],0))),"")</f>
        <v>-</v>
      </c>
      <c r="O283" s="193"/>
    </row>
    <row r="284" ht="22.5" customHeight="1">
      <c r="A284" s="186">
        <f>IF(C284="","",ROW()-ROW(tb_PO[[#HEADERS],[Order]]))</f>
        <v>281</v>
      </c>
      <c r="B284" s="63">
        <v>46101.0</v>
      </c>
      <c r="C284" s="191" t="s">
        <v>1127</v>
      </c>
      <c r="D284" s="191" t="s">
        <v>1128</v>
      </c>
      <c r="E284" s="66" t="s">
        <v>52</v>
      </c>
      <c r="F284" s="186" t="str">
        <f t="array" ref="F284">IF(E284&lt;&gt;"",INDEX(tb_Address[Branch],MATCH(E284,tb_Address[Branch Code],0)),"")</f>
        <v>สาขาที่ 00001</v>
      </c>
      <c r="G284" s="191">
        <v>8.857128012002E12</v>
      </c>
      <c r="H284" s="193" t="str">
        <f t="array" ref="H284">IF(G284&lt;&gt;"",INDEX(tb_MainDatabase[Scent],MATCH(G284,tb_MainDatabase[Barcode],0)),"")</f>
        <v>Savoury</v>
      </c>
      <c r="I284" s="193" t="str">
        <f t="array" ref="I284">IF(G284&lt;&gt;"",INDEX(tb_MainDatabase[Size],MATCH(G284,tb_MainDatabase[Barcode],0)),"")</f>
        <v>30 ml.</v>
      </c>
      <c r="J284" s="191">
        <v>1.0</v>
      </c>
      <c r="K284" s="193"/>
      <c r="L284" s="193" t="str">
        <f t="array" ref="L284">IFERROR(IF(C284=C283,IF(C284="","","-"),INDEX(tb_Address[Store Tel.],MATCH(F284,tb_Address[Branch],0))),"")</f>
        <v>-</v>
      </c>
      <c r="M284" s="193" t="str">
        <f t="array" ref="M284">IFERROR(IF(C284=C283,IF(C284="","","-"),INDEX(tb_Address[ชื่อผู้รับสินค้า],MATCH(F284,tb_Address[Branch],0))),"")</f>
        <v>-</v>
      </c>
      <c r="N284" s="193" t="str">
        <f t="array" ref="N284">IFERROR(IF(C284=C283,IF(C284="","","-"),INDEX(tb_Address[ที่อยู่ Store],MATCH(F284,tb_Address[Branch],0))),"")</f>
        <v>-</v>
      </c>
      <c r="O284" s="193"/>
    </row>
    <row r="285" ht="22.5" customHeight="1">
      <c r="A285" s="186">
        <f>IF(C285="","",ROW()-ROW(tb_PO[[#HEADERS],[Order]]))</f>
        <v>282</v>
      </c>
      <c r="B285" s="63">
        <v>46101.0</v>
      </c>
      <c r="C285" s="191" t="s">
        <v>1127</v>
      </c>
      <c r="D285" s="191" t="s">
        <v>1128</v>
      </c>
      <c r="E285" s="66" t="s">
        <v>52</v>
      </c>
      <c r="F285" s="186" t="str">
        <f t="array" ref="F285">IF(E285&lt;&gt;"",INDEX(tb_Address[Branch],MATCH(E285,tb_Address[Branch Code],0)),"")</f>
        <v>สาขาที่ 00001</v>
      </c>
      <c r="G285" s="191">
        <v>8.857128012005E12</v>
      </c>
      <c r="H285" s="193" t="str">
        <f t="array" ref="H285">IF(G285&lt;&gt;"",INDEX(tb_MainDatabase[Scent],MATCH(G285,tb_MainDatabase[Barcode],0)),"")</f>
        <v>Blackest Black</v>
      </c>
      <c r="I285" s="193" t="str">
        <f t="array" ref="I285">IF(G285&lt;&gt;"",INDEX(tb_MainDatabase[Size],MATCH(G285,tb_MainDatabase[Barcode],0)),"")</f>
        <v>30 ml.</v>
      </c>
      <c r="J285" s="191">
        <v>2.0</v>
      </c>
      <c r="K285" s="193"/>
      <c r="L285" s="193" t="str">
        <f t="array" ref="L285">IFERROR(IF(C285=C284,IF(C285="","","-"),INDEX(tb_Address[Store Tel.],MATCH(F285,tb_Address[Branch],0))),"")</f>
        <v>-</v>
      </c>
      <c r="M285" s="193" t="str">
        <f t="array" ref="M285">IFERROR(IF(C285=C284,IF(C285="","","-"),INDEX(tb_Address[ชื่อผู้รับสินค้า],MATCH(F285,tb_Address[Branch],0))),"")</f>
        <v>-</v>
      </c>
      <c r="N285" s="193" t="str">
        <f t="array" ref="N285">IFERROR(IF(C285=C284,IF(C285="","","-"),INDEX(tb_Address[ที่อยู่ Store],MATCH(F285,tb_Address[Branch],0))),"")</f>
        <v>-</v>
      </c>
      <c r="O285" s="193"/>
    </row>
    <row r="286" ht="22.5" customHeight="1">
      <c r="A286" s="186">
        <f>IF(C286="","",ROW()-ROW(tb_PO[[#HEADERS],[Order]]))</f>
        <v>283</v>
      </c>
      <c r="B286" s="63">
        <v>46101.0</v>
      </c>
      <c r="C286" s="191" t="s">
        <v>1127</v>
      </c>
      <c r="D286" s="191" t="s">
        <v>1128</v>
      </c>
      <c r="E286" s="66" t="s">
        <v>52</v>
      </c>
      <c r="F286" s="186" t="str">
        <f t="array" ref="F286">IF(E286&lt;&gt;"",INDEX(tb_Address[Branch],MATCH(E286,tb_Address[Branch Code],0)),"")</f>
        <v>สาขาที่ 00001</v>
      </c>
      <c r="G286" s="191">
        <v>8.857128012054E12</v>
      </c>
      <c r="H286" s="193" t="str">
        <f t="array" ref="H286">IF(G286&lt;&gt;"",INDEX(tb_MainDatabase[Scent],MATCH(G286,tb_MainDatabase[Barcode],0)),"")</f>
        <v>Virgin X</v>
      </c>
      <c r="I286" s="193" t="str">
        <f t="array" ref="I286">IF(G286&lt;&gt;"",INDEX(tb_MainDatabase[Size],MATCH(G286,tb_MainDatabase[Barcode],0)),"")</f>
        <v>4 ml.</v>
      </c>
      <c r="J286" s="191">
        <v>10.0</v>
      </c>
      <c r="K286" s="193"/>
      <c r="L286" s="193" t="str">
        <f t="array" ref="L286">IFERROR(IF(C286=C285,IF(C286="","","-"),INDEX(tb_Address[Store Tel.],MATCH(F286,tb_Address[Branch],0))),"")</f>
        <v>-</v>
      </c>
      <c r="M286" s="193" t="str">
        <f t="array" ref="M286">IFERROR(IF(C286=C285,IF(C286="","","-"),INDEX(tb_Address[ชื่อผู้รับสินค้า],MATCH(F286,tb_Address[Branch],0))),"")</f>
        <v>-</v>
      </c>
      <c r="N286" s="193" t="str">
        <f t="array" ref="N286">IFERROR(IF(C286=C285,IF(C286="","","-"),INDEX(tb_Address[ที่อยู่ Store],MATCH(F286,tb_Address[Branch],0))),"")</f>
        <v>-</v>
      </c>
      <c r="O286" s="193"/>
    </row>
    <row r="287" ht="22.5" customHeight="1">
      <c r="A287" s="186">
        <f>IF(C287="","",ROW()-ROW(tb_PO[[#HEADERS],[Order]]))</f>
        <v>284</v>
      </c>
      <c r="B287" s="63">
        <v>46101.0</v>
      </c>
      <c r="C287" s="191" t="s">
        <v>1127</v>
      </c>
      <c r="D287" s="191" t="s">
        <v>1128</v>
      </c>
      <c r="E287" s="66" t="s">
        <v>52</v>
      </c>
      <c r="F287" s="186" t="str">
        <f t="array" ref="F287">IF(E287&lt;&gt;"",INDEX(tb_Address[Branch],MATCH(E287,tb_Address[Branch Code],0)),"")</f>
        <v>สาขาที่ 00001</v>
      </c>
      <c r="G287" s="191">
        <v>8.857128012017E12</v>
      </c>
      <c r="H287" s="193" t="str">
        <f t="array" ref="H287">IF(G287&lt;&gt;"",INDEX(tb_MainDatabase[Scent],MATCH(G287,tb_MainDatabase[Barcode],0)),"")</f>
        <v>Zeus</v>
      </c>
      <c r="I287" s="193" t="str">
        <f t="array" ref="I287">IF(G287&lt;&gt;"",INDEX(tb_MainDatabase[Size],MATCH(G287,tb_MainDatabase[Barcode],0)),"")</f>
        <v>4 ml.</v>
      </c>
      <c r="J287" s="191">
        <v>10.0</v>
      </c>
      <c r="K287" s="193"/>
      <c r="L287" s="193" t="str">
        <f t="array" ref="L287">IFERROR(IF(C287=C286,IF(C287="","","-"),INDEX(tb_Address[Store Tel.],MATCH(F287,tb_Address[Branch],0))),"")</f>
        <v>-</v>
      </c>
      <c r="M287" s="193" t="str">
        <f t="array" ref="M287">IFERROR(IF(C287=C286,IF(C287="","","-"),INDEX(tb_Address[ชื่อผู้รับสินค้า],MATCH(F287,tb_Address[Branch],0))),"")</f>
        <v>-</v>
      </c>
      <c r="N287" s="193" t="str">
        <f t="array" ref="N287">IFERROR(IF(C287=C286,IF(C287="","","-"),INDEX(tb_Address[ที่อยู่ Store],MATCH(F287,tb_Address[Branch],0))),"")</f>
        <v>-</v>
      </c>
      <c r="O287" s="193"/>
    </row>
    <row r="288" ht="22.5" customHeight="1">
      <c r="A288" s="186">
        <f>IF(C288="","",ROW()-ROW(tb_PO[[#HEADERS],[Order]]))</f>
        <v>285</v>
      </c>
      <c r="B288" s="63">
        <v>46101.0</v>
      </c>
      <c r="C288" s="191" t="s">
        <v>1165</v>
      </c>
      <c r="D288" s="191" t="s">
        <v>1166</v>
      </c>
      <c r="E288" s="66" t="s">
        <v>52</v>
      </c>
      <c r="F288" s="186" t="str">
        <f t="array" ref="F288">IF(E288&lt;&gt;"",INDEX(tb_Address[Branch],MATCH(E288,tb_Address[Branch Code],0)),"")</f>
        <v>สาขาที่ 00001</v>
      </c>
      <c r="G288" s="191" t="s">
        <v>849</v>
      </c>
      <c r="H288" s="193" t="str">
        <f t="array" ref="H288">IF(G288&lt;&gt;"",INDEX(tb_MainDatabase[Scent],MATCH(G288,tb_MainDatabase[Barcode],0)),"")</f>
        <v>Dream Island TRY ME!</v>
      </c>
      <c r="I288" s="193" t="str">
        <f t="array" ref="I288">IF(G288&lt;&gt;"",INDEX(tb_MainDatabase[Size],MATCH(G288,tb_MainDatabase[Barcode],0)),"")</f>
        <v>50 ml.</v>
      </c>
      <c r="J288" s="191">
        <v>1.0</v>
      </c>
      <c r="K288" s="193"/>
      <c r="L288" s="193" t="str">
        <f t="array" ref="L288">IFERROR(IF(C288=C287,IF(C288="","","-"),INDEX(tb_Address[Store Tel.],MATCH(F288,tb_Address[Branch],0))),"")</f>
        <v>-</v>
      </c>
      <c r="M288" s="193" t="str">
        <f t="array" ref="M288">IFERROR(IF(C288=C287,IF(C288="","","-"),INDEX(tb_Address[ชื่อผู้รับสินค้า],MATCH(F288,tb_Address[Branch],0))),"")</f>
        <v>-</v>
      </c>
      <c r="N288" s="193" t="str">
        <f t="array" ref="N288">IFERROR(IF(C288=C287,IF(C288="","","-"),INDEX(tb_Address[ที่อยู่ Store],MATCH(F288,tb_Address[Branch],0))),"")</f>
        <v>-</v>
      </c>
      <c r="O288" s="193"/>
    </row>
    <row r="289" ht="22.5" customHeight="1">
      <c r="A289" s="186">
        <f>IF(C289="","",ROW()-ROW(tb_PO[[#HEADERS],[Order]]))</f>
        <v>286</v>
      </c>
      <c r="B289" s="63">
        <v>46101.0</v>
      </c>
      <c r="C289" s="191" t="s">
        <v>1165</v>
      </c>
      <c r="D289" s="191" t="s">
        <v>1166</v>
      </c>
      <c r="E289" s="66" t="s">
        <v>52</v>
      </c>
      <c r="F289" s="186" t="str">
        <f t="array" ref="F289">IF(E289&lt;&gt;"",INDEX(tb_Address[Branch],MATCH(E289,tb_Address[Branch Code],0)),"")</f>
        <v>สาขาที่ 00001</v>
      </c>
      <c r="G289" s="191" t="s">
        <v>885</v>
      </c>
      <c r="H289" s="193" t="str">
        <f t="array" ref="H289">IF(G289&lt;&gt;"",INDEX(tb_MainDatabase[Scent],MATCH(G289,tb_MainDatabase[Barcode],0)),"")</f>
        <v>Make Way TRY ME!</v>
      </c>
      <c r="I289" s="193" t="str">
        <f t="array" ref="I289">IF(G289&lt;&gt;"",INDEX(tb_MainDatabase[Size],MATCH(G289,tb_MainDatabase[Barcode],0)),"")</f>
        <v>50 ml.</v>
      </c>
      <c r="J289" s="191">
        <v>1.0</v>
      </c>
      <c r="K289" s="193"/>
      <c r="L289" s="193" t="str">
        <f t="array" ref="L289">IFERROR(IF(C289=C288,IF(C289="","","-"),INDEX(tb_Address[Store Tel.],MATCH(F289,tb_Address[Branch],0))),"")</f>
        <v>-</v>
      </c>
      <c r="M289" s="193" t="str">
        <f t="array" ref="M289">IFERROR(IF(C289=C288,IF(C289="","","-"),INDEX(tb_Address[ชื่อผู้รับสินค้า],MATCH(F289,tb_Address[Branch],0))),"")</f>
        <v>-</v>
      </c>
      <c r="N289" s="193" t="str">
        <f t="array" ref="N289">IFERROR(IF(C289=C288,IF(C289="","","-"),INDEX(tb_Address[ที่อยู่ Store],MATCH(F289,tb_Address[Branch],0))),"")</f>
        <v>-</v>
      </c>
      <c r="O289" s="193"/>
    </row>
    <row r="290" ht="22.5" customHeight="1">
      <c r="A290" s="186">
        <f>IF(C290="","",ROW()-ROW(tb_PO[[#HEADERS],[Order]]))</f>
        <v>287</v>
      </c>
      <c r="B290" s="63">
        <v>46101.0</v>
      </c>
      <c r="C290" s="191" t="s">
        <v>1165</v>
      </c>
      <c r="D290" s="191" t="s">
        <v>1166</v>
      </c>
      <c r="E290" s="66" t="s">
        <v>52</v>
      </c>
      <c r="F290" s="186" t="str">
        <f t="array" ref="F290">IF(E290&lt;&gt;"",INDEX(tb_Address[Branch],MATCH(E290,tb_Address[Branch Code],0)),"")</f>
        <v>สาขาที่ 00001</v>
      </c>
      <c r="G290" s="191" t="s">
        <v>879</v>
      </c>
      <c r="H290" s="193" t="str">
        <f t="array" ref="H290">IF(G290&lt;&gt;"",INDEX(tb_MainDatabase[Scent],MATCH(G290,tb_MainDatabase[Barcode],0)),"")</f>
        <v>Excalibur (EDP) TRY ME!</v>
      </c>
      <c r="I290" s="193" t="str">
        <f t="array" ref="I290">IF(G290&lt;&gt;"",INDEX(tb_MainDatabase[Size],MATCH(G290,tb_MainDatabase[Barcode],0)),"")</f>
        <v>50 ml.</v>
      </c>
      <c r="J290" s="191">
        <v>1.0</v>
      </c>
      <c r="K290" s="193"/>
      <c r="L290" s="193" t="str">
        <f t="array" ref="L290">IFERROR(IF(C290=C289,IF(C290="","","-"),INDEX(tb_Address[Store Tel.],MATCH(F290,tb_Address[Branch],0))),"")</f>
        <v>-</v>
      </c>
      <c r="M290" s="193" t="str">
        <f t="array" ref="M290">IFERROR(IF(C290=C289,IF(C290="","","-"),INDEX(tb_Address[ชื่อผู้รับสินค้า],MATCH(F290,tb_Address[Branch],0))),"")</f>
        <v>-</v>
      </c>
      <c r="N290" s="193" t="str">
        <f t="array" ref="N290">IFERROR(IF(C290=C289,IF(C290="","","-"),INDEX(tb_Address[ที่อยู่ Store],MATCH(F290,tb_Address[Branch],0))),"")</f>
        <v>-</v>
      </c>
      <c r="O290" s="193"/>
    </row>
    <row r="291" ht="22.5" customHeight="1">
      <c r="A291" s="186">
        <f>IF(C291="","",ROW()-ROW(tb_PO[[#HEADERS],[Order]]))</f>
        <v>288</v>
      </c>
      <c r="B291" s="63">
        <v>46101.0</v>
      </c>
      <c r="C291" s="191" t="s">
        <v>1165</v>
      </c>
      <c r="D291" s="191" t="s">
        <v>1166</v>
      </c>
      <c r="E291" s="66" t="s">
        <v>52</v>
      </c>
      <c r="F291" s="186" t="str">
        <f t="array" ref="F291">IF(E291&lt;&gt;"",INDEX(tb_Address[Branch],MATCH(E291,tb_Address[Branch Code],0)),"")</f>
        <v>สาขาที่ 00001</v>
      </c>
      <c r="G291" s="191" t="s">
        <v>871</v>
      </c>
      <c r="H291" s="193" t="str">
        <f t="array" ref="H291">IF(G291&lt;&gt;"",INDEX(tb_MainDatabase[Scent],MATCH(G291,tb_MainDatabase[Barcode],0)),"")</f>
        <v>Beyond TRY ME!</v>
      </c>
      <c r="I291" s="193" t="str">
        <f t="array" ref="I291">IF(G291&lt;&gt;"",INDEX(tb_MainDatabase[Size],MATCH(G291,tb_MainDatabase[Barcode],0)),"")</f>
        <v>50 ml.</v>
      </c>
      <c r="J291" s="191">
        <v>1.0</v>
      </c>
      <c r="K291" s="193"/>
      <c r="L291" s="193" t="str">
        <f t="array" ref="L291">IFERROR(IF(C291=C290,IF(C291="","","-"),INDEX(tb_Address[Store Tel.],MATCH(F291,tb_Address[Branch],0))),"")</f>
        <v>-</v>
      </c>
      <c r="M291" s="193" t="str">
        <f t="array" ref="M291">IFERROR(IF(C291=C290,IF(C291="","","-"),INDEX(tb_Address[ชื่อผู้รับสินค้า],MATCH(F291,tb_Address[Branch],0))),"")</f>
        <v>-</v>
      </c>
      <c r="N291" s="193" t="str">
        <f t="array" ref="N291">IFERROR(IF(C291=C290,IF(C291="","","-"),INDEX(tb_Address[ที่อยู่ Store],MATCH(F291,tb_Address[Branch],0))),"")</f>
        <v>-</v>
      </c>
      <c r="O291" s="193"/>
    </row>
    <row r="292" ht="22.5" customHeight="1">
      <c r="A292" s="186">
        <f>IF(C292="","",ROW()-ROW(tb_PO[[#HEADERS],[Order]]))</f>
        <v>289</v>
      </c>
      <c r="B292" s="63">
        <v>46101.0</v>
      </c>
      <c r="C292" s="191" t="s">
        <v>1165</v>
      </c>
      <c r="D292" s="191" t="s">
        <v>1166</v>
      </c>
      <c r="E292" s="66" t="s">
        <v>52</v>
      </c>
      <c r="F292" s="186" t="str">
        <f t="array" ref="F292">IF(E292&lt;&gt;"",INDEX(tb_Address[Branch],MATCH(E292,tb_Address[Branch Code],0)),"")</f>
        <v>สาขาที่ 00001</v>
      </c>
      <c r="G292" s="191" t="s">
        <v>868</v>
      </c>
      <c r="H292" s="193" t="str">
        <f t="array" ref="H292">IF(G292&lt;&gt;"",INDEX(tb_MainDatabase[Scent],MATCH(G292,tb_MainDatabase[Barcode],0)),"")</f>
        <v>Aqua TRY ME!</v>
      </c>
      <c r="I292" s="193" t="str">
        <f t="array" ref="I292">IF(G292&lt;&gt;"",INDEX(tb_MainDatabase[Size],MATCH(G292,tb_MainDatabase[Barcode],0)),"")</f>
        <v>50 ml.</v>
      </c>
      <c r="J292" s="191">
        <v>1.0</v>
      </c>
      <c r="K292" s="193"/>
      <c r="L292" s="193" t="str">
        <f t="array" ref="L292">IFERROR(IF(C292=C291,IF(C292="","","-"),INDEX(tb_Address[Store Tel.],MATCH(F292,tb_Address[Branch],0))),"")</f>
        <v>-</v>
      </c>
      <c r="M292" s="193" t="str">
        <f t="array" ref="M292">IFERROR(IF(C292=C291,IF(C292="","","-"),INDEX(tb_Address[ชื่อผู้รับสินค้า],MATCH(F292,tb_Address[Branch],0))),"")</f>
        <v>-</v>
      </c>
      <c r="N292" s="193" t="str">
        <f t="array" ref="N292">IFERROR(IF(C292=C291,IF(C292="","","-"),INDEX(tb_Address[ที่อยู่ Store],MATCH(F292,tb_Address[Branch],0))),"")</f>
        <v>-</v>
      </c>
      <c r="O292" s="193"/>
    </row>
    <row r="293" ht="22.5" customHeight="1">
      <c r="A293" s="186">
        <f>IF(C293="","",ROW()-ROW(tb_PO[[#HEADERS],[Order]]))</f>
        <v>290</v>
      </c>
      <c r="B293" s="63">
        <v>46101.0</v>
      </c>
      <c r="C293" s="191" t="s">
        <v>1165</v>
      </c>
      <c r="D293" s="191" t="s">
        <v>1166</v>
      </c>
      <c r="E293" s="66" t="s">
        <v>52</v>
      </c>
      <c r="F293" s="186" t="str">
        <f t="array" ref="F293">IF(E293&lt;&gt;"",INDEX(tb_Address[Branch],MATCH(E293,tb_Address[Branch Code],0)),"")</f>
        <v>สาขาที่ 00001</v>
      </c>
      <c r="G293" s="191" t="s">
        <v>894</v>
      </c>
      <c r="H293" s="193" t="str">
        <f t="array" ref="H293">IF(G293&lt;&gt;"",INDEX(tb_MainDatabase[Scent],MATCH(G293,tb_MainDatabase[Barcode],0)),"")</f>
        <v>Victory TRY ME!</v>
      </c>
      <c r="I293" s="193" t="str">
        <f t="array" ref="I293">IF(G293&lt;&gt;"",INDEX(tb_MainDatabase[Size],MATCH(G293,tb_MainDatabase[Barcode],0)),"")</f>
        <v>50 ml.</v>
      </c>
      <c r="J293" s="191">
        <v>1.0</v>
      </c>
      <c r="K293" s="193"/>
      <c r="L293" s="193" t="str">
        <f t="array" ref="L293">IFERROR(IF(C293=C292,IF(C293="","","-"),INDEX(tb_Address[Store Tel.],MATCH(F293,tb_Address[Branch],0))),"")</f>
        <v>-</v>
      </c>
      <c r="M293" s="193" t="str">
        <f t="array" ref="M293">IFERROR(IF(C293=C292,IF(C293="","","-"),INDEX(tb_Address[ชื่อผู้รับสินค้า],MATCH(F293,tb_Address[Branch],0))),"")</f>
        <v>-</v>
      </c>
      <c r="N293" s="193" t="str">
        <f t="array" ref="N293">IFERROR(IF(C293=C292,IF(C293="","","-"),INDEX(tb_Address[ที่อยู่ Store],MATCH(F293,tb_Address[Branch],0))),"")</f>
        <v>-</v>
      </c>
      <c r="O293" s="193"/>
    </row>
    <row r="294" ht="22.5" customHeight="1">
      <c r="A294" s="186">
        <f>IF(C294="","",ROW()-ROW(tb_PO[[#HEADERS],[Order]]))</f>
        <v>291</v>
      </c>
      <c r="B294" s="63">
        <v>46101.0</v>
      </c>
      <c r="C294" s="191" t="s">
        <v>1165</v>
      </c>
      <c r="D294" s="191" t="s">
        <v>1166</v>
      </c>
      <c r="E294" s="66" t="s">
        <v>52</v>
      </c>
      <c r="F294" s="186" t="str">
        <f t="array" ref="F294">IF(E294&lt;&gt;"",INDEX(tb_Address[Branch],MATCH(E294,tb_Address[Branch Code],0)),"")</f>
        <v>สาขาที่ 00001</v>
      </c>
      <c r="G294" s="191" t="s">
        <v>898</v>
      </c>
      <c r="H294" s="193" t="str">
        <f t="array" ref="H294">IF(G294&lt;&gt;"",INDEX(tb_MainDatabase[Scent],MATCH(G294,tb_MainDatabase[Barcode],0)),"")</f>
        <v>Teenage Dream TRY ME!</v>
      </c>
      <c r="I294" s="193" t="str">
        <f t="array" ref="I294">IF(G294&lt;&gt;"",INDEX(tb_MainDatabase[Size],MATCH(G294,tb_MainDatabase[Barcode],0)),"")</f>
        <v>50 ml.</v>
      </c>
      <c r="J294" s="191">
        <v>1.0</v>
      </c>
      <c r="K294" s="193"/>
      <c r="L294" s="193" t="str">
        <f t="array" ref="L294">IFERROR(IF(C294=C293,IF(C294="","","-"),INDEX(tb_Address[Store Tel.],MATCH(F294,tb_Address[Branch],0))),"")</f>
        <v>-</v>
      </c>
      <c r="M294" s="193" t="str">
        <f t="array" ref="M294">IFERROR(IF(C294=C293,IF(C294="","","-"),INDEX(tb_Address[ชื่อผู้รับสินค้า],MATCH(F294,tb_Address[Branch],0))),"")</f>
        <v>-</v>
      </c>
      <c r="N294" s="193" t="str">
        <f t="array" ref="N294">IFERROR(IF(C294=C293,IF(C294="","","-"),INDEX(tb_Address[ที่อยู่ Store],MATCH(F294,tb_Address[Branch],0))),"")</f>
        <v>-</v>
      </c>
      <c r="O294" s="193"/>
    </row>
    <row r="295" ht="22.5" customHeight="1">
      <c r="A295" s="186">
        <f>IF(C295="","",ROW()-ROW(tb_PO[[#HEADERS],[Order]]))</f>
        <v>292</v>
      </c>
      <c r="B295" s="63">
        <v>46101.0</v>
      </c>
      <c r="C295" s="191" t="s">
        <v>1165</v>
      </c>
      <c r="D295" s="191" t="s">
        <v>1166</v>
      </c>
      <c r="E295" s="66" t="s">
        <v>52</v>
      </c>
      <c r="F295" s="186" t="str">
        <f t="array" ref="F295">IF(E295&lt;&gt;"",INDEX(tb_Address[Branch],MATCH(E295,tb_Address[Branch Code],0)),"")</f>
        <v>สาขาที่ 00001</v>
      </c>
      <c r="G295" s="191" t="s">
        <v>680</v>
      </c>
      <c r="H295" s="193" t="str">
        <f t="array" ref="H295">IF(G295&lt;&gt;"",INDEX(tb_MainDatabase[Scent],MATCH(G295,tb_MainDatabase[Barcode],0)),"")</f>
        <v>Rosarine TRY ME!</v>
      </c>
      <c r="I295" s="193" t="str">
        <f t="array" ref="I295">IF(G295&lt;&gt;"",INDEX(tb_MainDatabase[Size],MATCH(G295,tb_MainDatabase[Barcode],0)),"")</f>
        <v>50 ml.</v>
      </c>
      <c r="J295" s="191">
        <v>1.0</v>
      </c>
      <c r="K295" s="193"/>
      <c r="L295" s="193" t="str">
        <f t="array" ref="L295">IFERROR(IF(C295=C294,IF(C295="","","-"),INDEX(tb_Address[Store Tel.],MATCH(F295,tb_Address[Branch],0))),"")</f>
        <v>-</v>
      </c>
      <c r="M295" s="193" t="str">
        <f t="array" ref="M295">IFERROR(IF(C295=C294,IF(C295="","","-"),INDEX(tb_Address[ชื่อผู้รับสินค้า],MATCH(F295,tb_Address[Branch],0))),"")</f>
        <v>-</v>
      </c>
      <c r="N295" s="193" t="str">
        <f t="array" ref="N295">IFERROR(IF(C295=C294,IF(C295="","","-"),INDEX(tb_Address[ที่อยู่ Store],MATCH(F295,tb_Address[Branch],0))),"")</f>
        <v>-</v>
      </c>
      <c r="O295" s="193"/>
    </row>
    <row r="296" ht="22.5" customHeight="1">
      <c r="A296" s="186">
        <f>IF(C296="","",ROW()-ROW(tb_PO[[#HEADERS],[Order]]))</f>
        <v>293</v>
      </c>
      <c r="B296" s="63">
        <v>46106.0</v>
      </c>
      <c r="C296" s="191" t="s">
        <v>1171</v>
      </c>
      <c r="D296" s="191" t="s">
        <v>1172</v>
      </c>
      <c r="E296" s="66" t="s">
        <v>52</v>
      </c>
      <c r="F296" s="186" t="str">
        <f t="array" ref="F296">IF(E296&lt;&gt;"",INDEX(tb_Address[Branch],MATCH(E296,tb_Address[Branch Code],0)),"")</f>
        <v>สาขาที่ 00001</v>
      </c>
      <c r="G296" s="191">
        <v>8.85712801216E12</v>
      </c>
      <c r="H296" s="193" t="str">
        <f t="array" ref="H296">IF(G296&lt;&gt;"",INDEX(tb_MainDatabase[Scent],MATCH(G296,tb_MainDatabase[Barcode],0)),"")</f>
        <v>Rosarine</v>
      </c>
      <c r="I296" s="193" t="str">
        <f t="array" ref="I296">IF(G296&lt;&gt;"",INDEX(tb_MainDatabase[Size],MATCH(G296,tb_MainDatabase[Barcode],0)),"")</f>
        <v>10 ml.</v>
      </c>
      <c r="J296" s="191">
        <v>10.0</v>
      </c>
      <c r="K296" s="193"/>
      <c r="L296" s="193" t="str">
        <f t="array" ref="L296">IFERROR(IF(C296=C295,IF(C296="","","-"),INDEX(tb_Address[Store Tel.],MATCH(F296,tb_Address[Branch],0))),"")</f>
        <v>-</v>
      </c>
      <c r="M296" s="193" t="str">
        <f t="array" ref="M296">IFERROR(IF(C296=C295,IF(C296="","","-"),INDEX(tb_Address[ชื่อผู้รับสินค้า],MATCH(F296,tb_Address[Branch],0))),"")</f>
        <v>-</v>
      </c>
      <c r="N296" s="193" t="str">
        <f t="array" ref="N296">IFERROR(IF(C296=C295,IF(C296="","","-"),INDEX(tb_Address[ที่อยู่ Store],MATCH(F296,tb_Address[Branch],0))),"")</f>
        <v>-</v>
      </c>
      <c r="O296" s="193"/>
    </row>
    <row r="297" ht="22.5" customHeight="1">
      <c r="A297" s="186">
        <f>IF(C297="","",ROW()-ROW(tb_PO[[#HEADERS],[Order]]))</f>
        <v>294</v>
      </c>
      <c r="B297" s="63">
        <v>46106.0</v>
      </c>
      <c r="C297" s="191" t="s">
        <v>1171</v>
      </c>
      <c r="D297" s="191" t="s">
        <v>1172</v>
      </c>
      <c r="E297" s="66" t="s">
        <v>52</v>
      </c>
      <c r="F297" s="186" t="str">
        <f t="array" ref="F297">IF(E297&lt;&gt;"",INDEX(tb_Address[Branch],MATCH(E297,tb_Address[Branch Code],0)),"")</f>
        <v>สาขาที่ 00001</v>
      </c>
      <c r="G297" s="191">
        <v>8.857128012157E12</v>
      </c>
      <c r="H297" s="193" t="str">
        <f t="array" ref="H297">IF(G297&lt;&gt;"",INDEX(tb_MainDatabase[Scent],MATCH(G297,tb_MainDatabase[Barcode],0)),"")</f>
        <v>Passion</v>
      </c>
      <c r="I297" s="193" t="str">
        <f t="array" ref="I297">IF(G297&lt;&gt;"",INDEX(tb_MainDatabase[Size],MATCH(G297,tb_MainDatabase[Barcode],0)),"")</f>
        <v>10 ml.</v>
      </c>
      <c r="J297" s="191">
        <v>10.0</v>
      </c>
      <c r="K297" s="193"/>
      <c r="L297" s="193" t="str">
        <f t="array" ref="L297">IFERROR(IF(C297=C296,IF(C297="","","-"),INDEX(tb_Address[Store Tel.],MATCH(F297,tb_Address[Branch],0))),"")</f>
        <v>-</v>
      </c>
      <c r="M297" s="193" t="str">
        <f t="array" ref="M297">IFERROR(IF(C297=C296,IF(C297="","","-"),INDEX(tb_Address[ชื่อผู้รับสินค้า],MATCH(F297,tb_Address[Branch],0))),"")</f>
        <v>-</v>
      </c>
      <c r="N297" s="193" t="str">
        <f t="array" ref="N297">IFERROR(IF(C297=C296,IF(C297="","","-"),INDEX(tb_Address[ที่อยู่ Store],MATCH(F297,tb_Address[Branch],0))),"")</f>
        <v>-</v>
      </c>
      <c r="O297" s="193"/>
    </row>
    <row r="298" ht="22.5" customHeight="1">
      <c r="A298" s="186">
        <f>IF(C298="","",ROW()-ROW(tb_PO[[#HEADERS],[Order]]))</f>
        <v>295</v>
      </c>
      <c r="B298" s="63">
        <v>46106.0</v>
      </c>
      <c r="C298" s="191" t="s">
        <v>1171</v>
      </c>
      <c r="D298" s="191" t="s">
        <v>1172</v>
      </c>
      <c r="E298" s="66" t="s">
        <v>52</v>
      </c>
      <c r="F298" s="186" t="str">
        <f t="array" ref="F298">IF(E298&lt;&gt;"",INDEX(tb_Address[Branch],MATCH(E298,tb_Address[Branch Code],0)),"")</f>
        <v>สาขาที่ 00001</v>
      </c>
      <c r="G298" s="191">
        <v>8.857128012103E12</v>
      </c>
      <c r="H298" s="193" t="str">
        <f t="array" ref="H298">IF(G298&lt;&gt;"",INDEX(tb_MainDatabase[Scent],MATCH(G298,tb_MainDatabase[Barcode],0)),"")</f>
        <v>Gambling34+35</v>
      </c>
      <c r="I298" s="193" t="str">
        <f t="array" ref="I298">IF(G298&lt;&gt;"",INDEX(tb_MainDatabase[Size],MATCH(G298,tb_MainDatabase[Barcode],0)),"")</f>
        <v>10 ml.</v>
      </c>
      <c r="J298" s="191">
        <v>5.0</v>
      </c>
      <c r="K298" s="193"/>
      <c r="L298" s="193" t="str">
        <f t="array" ref="L298">IFERROR(IF(C298=C297,IF(C298="","","-"),INDEX(tb_Address[Store Tel.],MATCH(F298,tb_Address[Branch],0))),"")</f>
        <v>-</v>
      </c>
      <c r="M298" s="193" t="str">
        <f t="array" ref="M298">IFERROR(IF(C298=C297,IF(C298="","","-"),INDEX(tb_Address[ชื่อผู้รับสินค้า],MATCH(F298,tb_Address[Branch],0))),"")</f>
        <v>-</v>
      </c>
      <c r="N298" s="193" t="str">
        <f t="array" ref="N298">IFERROR(IF(C298=C297,IF(C298="","","-"),INDEX(tb_Address[ที่อยู่ Store],MATCH(F298,tb_Address[Branch],0))),"")</f>
        <v>-</v>
      </c>
      <c r="O298" s="193"/>
    </row>
    <row r="299" ht="22.5" customHeight="1">
      <c r="A299" s="186">
        <f>IF(C299="","",ROW()-ROW(tb_PO[[#HEADERS],[Order]]))</f>
        <v>296</v>
      </c>
      <c r="B299" s="63">
        <v>46106.0</v>
      </c>
      <c r="C299" s="191" t="s">
        <v>1171</v>
      </c>
      <c r="D299" s="191" t="s">
        <v>1172</v>
      </c>
      <c r="E299" s="66" t="s">
        <v>52</v>
      </c>
      <c r="F299" s="186" t="str">
        <f t="array" ref="F299">IF(E299&lt;&gt;"",INDEX(tb_Address[Branch],MATCH(E299,tb_Address[Branch Code],0)),"")</f>
        <v>สาขาที่ 00001</v>
      </c>
      <c r="G299" s="191">
        <v>8.857128012001E12</v>
      </c>
      <c r="H299" s="193" t="str">
        <f t="array" ref="H299">IF(G299&lt;&gt;"",INDEX(tb_MainDatabase[Scent],MATCH(G299,tb_MainDatabase[Barcode],0)),"")</f>
        <v>Queen</v>
      </c>
      <c r="I299" s="193" t="str">
        <f t="array" ref="I299">IF(G299&lt;&gt;"",INDEX(tb_MainDatabase[Size],MATCH(G299,tb_MainDatabase[Barcode],0)),"")</f>
        <v>30 ml.</v>
      </c>
      <c r="J299" s="191">
        <v>2.0</v>
      </c>
      <c r="K299" s="193"/>
      <c r="L299" s="193" t="str">
        <f t="array" ref="L299">IFERROR(IF(C299=C298,IF(C299="","","-"),INDEX(tb_Address[Store Tel.],MATCH(F299,tb_Address[Branch],0))),"")</f>
        <v>-</v>
      </c>
      <c r="M299" s="193" t="str">
        <f t="array" ref="M299">IFERROR(IF(C299=C298,IF(C299="","","-"),INDEX(tb_Address[ชื่อผู้รับสินค้า],MATCH(F299,tb_Address[Branch],0))),"")</f>
        <v>-</v>
      </c>
      <c r="N299" s="193" t="str">
        <f t="array" ref="N299">IFERROR(IF(C299=C298,IF(C299="","","-"),INDEX(tb_Address[ที่อยู่ Store],MATCH(F299,tb_Address[Branch],0))),"")</f>
        <v>-</v>
      </c>
      <c r="O299" s="193"/>
    </row>
    <row r="300" ht="22.5" customHeight="1">
      <c r="A300" s="186">
        <f>IF(C300="","",ROW()-ROW(tb_PO[[#HEADERS],[Order]]))</f>
        <v>297</v>
      </c>
      <c r="B300" s="63">
        <v>46106.0</v>
      </c>
      <c r="C300" s="191" t="s">
        <v>1171</v>
      </c>
      <c r="D300" s="191" t="s">
        <v>1172</v>
      </c>
      <c r="E300" s="66" t="s">
        <v>52</v>
      </c>
      <c r="F300" s="186" t="str">
        <f t="array" ref="F300">IF(E300&lt;&gt;"",INDEX(tb_Address[Branch],MATCH(E300,tb_Address[Branch Code],0)),"")</f>
        <v>สาขาที่ 00001</v>
      </c>
      <c r="G300" s="191">
        <v>8.857128011713E12</v>
      </c>
      <c r="H300" s="193" t="str">
        <f t="array" ref="H300">IF(G300&lt;&gt;"",INDEX(tb_MainDatabase[Scent],MATCH(G300,tb_MainDatabase[Barcode],0)),"")</f>
        <v>Sparkling Mandarin</v>
      </c>
      <c r="I300" s="193" t="str">
        <f t="array" ref="I300">IF(G300&lt;&gt;"",INDEX(tb_MainDatabase[Size],MATCH(G300,tb_MainDatabase[Barcode],0)),"")</f>
        <v>50 ml.</v>
      </c>
      <c r="J300" s="191">
        <v>2.0</v>
      </c>
      <c r="K300" s="193"/>
      <c r="L300" s="193" t="str">
        <f t="array" ref="L300">IFERROR(IF(C300=C299,IF(C300="","","-"),INDEX(tb_Address[Store Tel.],MATCH(F300,tb_Address[Branch],0))),"")</f>
        <v>-</v>
      </c>
      <c r="M300" s="193" t="str">
        <f t="array" ref="M300">IFERROR(IF(C300=C299,IF(C300="","","-"),INDEX(tb_Address[ชื่อผู้รับสินค้า],MATCH(F300,tb_Address[Branch],0))),"")</f>
        <v>-</v>
      </c>
      <c r="N300" s="193" t="str">
        <f t="array" ref="N300">IFERROR(IF(C300=C299,IF(C300="","","-"),INDEX(tb_Address[ที่อยู่ Store],MATCH(F300,tb_Address[Branch],0))),"")</f>
        <v>-</v>
      </c>
      <c r="O300" s="193"/>
    </row>
    <row r="301" ht="22.5" customHeight="1">
      <c r="A301" s="186">
        <f>IF(C301="","",ROW()-ROW(tb_PO[[#HEADERS],[Order]]))</f>
        <v>298</v>
      </c>
      <c r="B301" s="63">
        <v>46106.0</v>
      </c>
      <c r="C301" s="191" t="s">
        <v>1171</v>
      </c>
      <c r="D301" s="191" t="s">
        <v>1172</v>
      </c>
      <c r="E301" s="66" t="s">
        <v>52</v>
      </c>
      <c r="F301" s="186" t="str">
        <f t="array" ref="F301">IF(E301&lt;&gt;"",INDEX(tb_Address[Branch],MATCH(E301,tb_Address[Branch Code],0)),"")</f>
        <v>สาขาที่ 00001</v>
      </c>
      <c r="G301" s="191">
        <v>8.857128012008E12</v>
      </c>
      <c r="H301" s="193" t="str">
        <f t="array" ref="H301">IF(G301&lt;&gt;"",INDEX(tb_MainDatabase[Scent],MATCH(G301,tb_MainDatabase[Barcode],0)),"")</f>
        <v>Luscious Santal</v>
      </c>
      <c r="I301" s="193" t="str">
        <f t="array" ref="I301">IF(G301&lt;&gt;"",INDEX(tb_MainDatabase[Size],MATCH(G301,tb_MainDatabase[Barcode],0)),"")</f>
        <v>30 ml.</v>
      </c>
      <c r="J301" s="191">
        <v>1.0</v>
      </c>
      <c r="K301" s="193"/>
      <c r="L301" s="193" t="str">
        <f t="array" ref="L301">IFERROR(IF(C301=C300,IF(C301="","","-"),INDEX(tb_Address[Store Tel.],MATCH(F301,tb_Address[Branch],0))),"")</f>
        <v>-</v>
      </c>
      <c r="M301" s="193" t="str">
        <f t="array" ref="M301">IFERROR(IF(C301=C300,IF(C301="","","-"),INDEX(tb_Address[ชื่อผู้รับสินค้า],MATCH(F301,tb_Address[Branch],0))),"")</f>
        <v>-</v>
      </c>
      <c r="N301" s="193" t="str">
        <f t="array" ref="N301">IFERROR(IF(C301=C300,IF(C301="","","-"),INDEX(tb_Address[ที่อยู่ Store],MATCH(F301,tb_Address[Branch],0))),"")</f>
        <v>-</v>
      </c>
      <c r="O301" s="193"/>
    </row>
    <row r="302" ht="22.5" customHeight="1">
      <c r="A302" s="186">
        <f>IF(C302="","",ROW()-ROW(tb_PO[[#HEADERS],[Order]]))</f>
        <v>299</v>
      </c>
      <c r="B302" s="63">
        <v>46106.0</v>
      </c>
      <c r="C302" s="191" t="s">
        <v>1171</v>
      </c>
      <c r="D302" s="191" t="s">
        <v>1172</v>
      </c>
      <c r="E302" s="66" t="s">
        <v>52</v>
      </c>
      <c r="F302" s="186" t="str">
        <f t="array" ref="F302">IF(E302&lt;&gt;"",INDEX(tb_Address[Branch],MATCH(E302,tb_Address[Branch Code],0)),"")</f>
        <v>สาขาที่ 00001</v>
      </c>
      <c r="G302" s="191">
        <v>8.857128012002E12</v>
      </c>
      <c r="H302" s="193" t="str">
        <f t="array" ref="H302">IF(G302&lt;&gt;"",INDEX(tb_MainDatabase[Scent],MATCH(G302,tb_MainDatabase[Barcode],0)),"")</f>
        <v>Savoury</v>
      </c>
      <c r="I302" s="193" t="str">
        <f t="array" ref="I302">IF(G302&lt;&gt;"",INDEX(tb_MainDatabase[Size],MATCH(G302,tb_MainDatabase[Barcode],0)),"")</f>
        <v>30 ml.</v>
      </c>
      <c r="J302" s="191">
        <v>1.0</v>
      </c>
      <c r="K302" s="193"/>
      <c r="L302" s="193" t="str">
        <f t="array" ref="L302">IFERROR(IF(C302=C301,IF(C302="","","-"),INDEX(tb_Address[Store Tel.],MATCH(F302,tb_Address[Branch],0))),"")</f>
        <v>-</v>
      </c>
      <c r="M302" s="193" t="str">
        <f t="array" ref="M302">IFERROR(IF(C302=C301,IF(C302="","","-"),INDEX(tb_Address[ชื่อผู้รับสินค้า],MATCH(F302,tb_Address[Branch],0))),"")</f>
        <v>-</v>
      </c>
      <c r="N302" s="193" t="str">
        <f t="array" ref="N302">IFERROR(IF(C302=C301,IF(C302="","","-"),INDEX(tb_Address[ที่อยู่ Store],MATCH(F302,tb_Address[Branch],0))),"")</f>
        <v>-</v>
      </c>
      <c r="O302" s="193"/>
    </row>
    <row r="303" ht="22.5" customHeight="1">
      <c r="A303" s="186">
        <f>IF(C303="","",ROW()-ROW(tb_PO[[#HEADERS],[Order]]))</f>
        <v>300</v>
      </c>
      <c r="B303" s="63">
        <v>46106.0</v>
      </c>
      <c r="C303" s="191" t="s">
        <v>1171</v>
      </c>
      <c r="D303" s="191" t="s">
        <v>1172</v>
      </c>
      <c r="E303" s="66" t="s">
        <v>52</v>
      </c>
      <c r="F303" s="186" t="str">
        <f t="array" ref="F303">IF(E303&lt;&gt;"",INDEX(tb_Address[Branch],MATCH(E303,tb_Address[Branch Code],0)),"")</f>
        <v>สาขาที่ 00001</v>
      </c>
      <c r="G303" s="191">
        <v>8.857128012145E12</v>
      </c>
      <c r="H303" s="193" t="str">
        <f t="array" ref="H303">IF(G303&lt;&gt;"",INDEX(tb_MainDatabase[Scent],MATCH(G303,tb_MainDatabase[Barcode],0)),"")</f>
        <v>Soir</v>
      </c>
      <c r="I303" s="193" t="str">
        <f t="array" ref="I303">IF(G303&lt;&gt;"",INDEX(tb_MainDatabase[Size],MATCH(G303,tb_MainDatabase[Barcode],0)),"")</f>
        <v>30 ml.</v>
      </c>
      <c r="J303" s="191">
        <v>2.0</v>
      </c>
      <c r="K303" s="193"/>
      <c r="L303" s="193" t="str">
        <f t="array" ref="L303">IFERROR(IF(C303=C302,IF(C303="","","-"),INDEX(tb_Address[Store Tel.],MATCH(F303,tb_Address[Branch],0))),"")</f>
        <v>-</v>
      </c>
      <c r="M303" s="193" t="str">
        <f t="array" ref="M303">IFERROR(IF(C303=C302,IF(C303="","","-"),INDEX(tb_Address[ชื่อผู้รับสินค้า],MATCH(F303,tb_Address[Branch],0))),"")</f>
        <v>-</v>
      </c>
      <c r="N303" s="193" t="str">
        <f t="array" ref="N303">IFERROR(IF(C303=C302,IF(C303="","","-"),INDEX(tb_Address[ที่อยู่ Store],MATCH(F303,tb_Address[Branch],0))),"")</f>
        <v>-</v>
      </c>
      <c r="O303" s="193"/>
    </row>
    <row r="304" ht="22.5" customHeight="1">
      <c r="A304" s="186">
        <f>IF(C304="","",ROW()-ROW(tb_PO[[#HEADERS],[Order]]))</f>
        <v>301</v>
      </c>
      <c r="B304" s="63">
        <v>46106.0</v>
      </c>
      <c r="C304" s="191" t="s">
        <v>1171</v>
      </c>
      <c r="D304" s="191" t="s">
        <v>1172</v>
      </c>
      <c r="E304" s="66" t="s">
        <v>52</v>
      </c>
      <c r="F304" s="186" t="str">
        <f t="array" ref="F304">IF(E304&lt;&gt;"",INDEX(tb_Address[Branch],MATCH(E304,tb_Address[Branch Code],0)),"")</f>
        <v>สาขาที่ 00001</v>
      </c>
      <c r="G304" s="191">
        <v>8.857128012037E12</v>
      </c>
      <c r="H304" s="193" t="str">
        <f t="array" ref="H304">IF(G304&lt;&gt;"",INDEX(tb_MainDatabase[Scent],MATCH(G304,tb_MainDatabase[Barcode],0)),"")</f>
        <v>Secret of Peach</v>
      </c>
      <c r="I304" s="193" t="str">
        <f t="array" ref="I304">IF(G304&lt;&gt;"",INDEX(tb_MainDatabase[Size],MATCH(G304,tb_MainDatabase[Barcode],0)),"")</f>
        <v>10 ml.</v>
      </c>
      <c r="J304" s="191">
        <v>10.0</v>
      </c>
      <c r="K304" s="193"/>
      <c r="L304" s="193" t="str">
        <f t="array" ref="L304">IFERROR(IF(C304=C303,IF(C304="","","-"),INDEX(tb_Address[Store Tel.],MATCH(F304,tb_Address[Branch],0))),"")</f>
        <v>-</v>
      </c>
      <c r="M304" s="193" t="str">
        <f t="array" ref="M304">IFERROR(IF(C304=C303,IF(C304="","","-"),INDEX(tb_Address[ชื่อผู้รับสินค้า],MATCH(F304,tb_Address[Branch],0))),"")</f>
        <v>-</v>
      </c>
      <c r="N304" s="193" t="str">
        <f t="array" ref="N304">IFERROR(IF(C304=C303,IF(C304="","","-"),INDEX(tb_Address[ที่อยู่ Store],MATCH(F304,tb_Address[Branch],0))),"")</f>
        <v>-</v>
      </c>
      <c r="O304" s="193"/>
    </row>
    <row r="305" ht="22.5" customHeight="1">
      <c r="A305" s="186">
        <f>IF(C305="","",ROW()-ROW(tb_PO[[#HEADERS],[Order]]))</f>
        <v>302</v>
      </c>
      <c r="B305" s="63">
        <v>46106.0</v>
      </c>
      <c r="C305" s="191" t="s">
        <v>1171</v>
      </c>
      <c r="D305" s="191" t="s">
        <v>1172</v>
      </c>
      <c r="E305" s="66" t="s">
        <v>52</v>
      </c>
      <c r="F305" s="186" t="str">
        <f t="array" ref="F305">IF(E305&lt;&gt;"",INDEX(tb_Address[Branch],MATCH(E305,tb_Address[Branch Code],0)),"")</f>
        <v>สาขาที่ 00001</v>
      </c>
      <c r="G305" s="191">
        <v>8.857128012035E12</v>
      </c>
      <c r="H305" s="193" t="str">
        <f t="array" ref="H305">IF(G305&lt;&gt;"",INDEX(tb_MainDatabase[Scent],MATCH(G305,tb_MainDatabase[Barcode],0)),"")</f>
        <v>Never Blue</v>
      </c>
      <c r="I305" s="193" t="str">
        <f t="array" ref="I305">IF(G305&lt;&gt;"",INDEX(tb_MainDatabase[Size],MATCH(G305,tb_MainDatabase[Barcode],0)),"")</f>
        <v>10 ml.</v>
      </c>
      <c r="J305" s="191">
        <v>5.0</v>
      </c>
      <c r="K305" s="193"/>
      <c r="L305" s="193" t="str">
        <f t="array" ref="L305">IFERROR(IF(C305=C304,IF(C305="","","-"),INDEX(tb_Address[Store Tel.],MATCH(F305,tb_Address[Branch],0))),"")</f>
        <v>-</v>
      </c>
      <c r="M305" s="193" t="str">
        <f t="array" ref="M305">IFERROR(IF(C305=C304,IF(C305="","","-"),INDEX(tb_Address[ชื่อผู้รับสินค้า],MATCH(F305,tb_Address[Branch],0))),"")</f>
        <v>-</v>
      </c>
      <c r="N305" s="193" t="str">
        <f t="array" ref="N305">IFERROR(IF(C305=C304,IF(C305="","","-"),INDEX(tb_Address[ที่อยู่ Store],MATCH(F305,tb_Address[Branch],0))),"")</f>
        <v>-</v>
      </c>
      <c r="O305" s="193"/>
    </row>
    <row r="306" ht="22.5" customHeight="1">
      <c r="A306" s="186">
        <f>IF(C306="","",ROW()-ROW(tb_PO[[#HEADERS],[Order]]))</f>
        <v>303</v>
      </c>
      <c r="B306" s="63">
        <v>46106.0</v>
      </c>
      <c r="C306" s="191" t="s">
        <v>1171</v>
      </c>
      <c r="D306" s="191" t="s">
        <v>1172</v>
      </c>
      <c r="E306" s="66" t="s">
        <v>52</v>
      </c>
      <c r="F306" s="186" t="str">
        <f t="array" ref="F306">IF(E306&lt;&gt;"",INDEX(tb_Address[Branch],MATCH(E306,tb_Address[Branch Code],0)),"")</f>
        <v>สาขาที่ 00001</v>
      </c>
      <c r="G306" s="191">
        <v>8.857128011836E12</v>
      </c>
      <c r="H306" s="193" t="str">
        <f t="array" ref="H306">IF(G306&lt;&gt;"",INDEX(tb_MainDatabase[Scent],MATCH(G306,tb_MainDatabase[Barcode],0)),"")</f>
        <v>Never Blue</v>
      </c>
      <c r="I306" s="193" t="str">
        <f t="array" ref="I306">IF(G306&lt;&gt;"",INDEX(tb_MainDatabase[Size],MATCH(G306,tb_MainDatabase[Barcode],0)),"")</f>
        <v>30 ml.</v>
      </c>
      <c r="J306" s="191">
        <v>5.0</v>
      </c>
      <c r="K306" s="193"/>
      <c r="L306" s="193" t="str">
        <f t="array" ref="L306">IFERROR(IF(C306=C305,IF(C306="","","-"),INDEX(tb_Address[Store Tel.],MATCH(F306,tb_Address[Branch],0))),"")</f>
        <v>-</v>
      </c>
      <c r="M306" s="193" t="str">
        <f t="array" ref="M306">IFERROR(IF(C306=C305,IF(C306="","","-"),INDEX(tb_Address[ชื่อผู้รับสินค้า],MATCH(F306,tb_Address[Branch],0))),"")</f>
        <v>-</v>
      </c>
      <c r="N306" s="193" t="str">
        <f t="array" ref="N306">IFERROR(IF(C306=C305,IF(C306="","","-"),INDEX(tb_Address[ที่อยู่ Store],MATCH(F306,tb_Address[Branch],0))),"")</f>
        <v>-</v>
      </c>
      <c r="O306" s="193"/>
    </row>
    <row r="307" ht="22.5" customHeight="1">
      <c r="A307" s="186">
        <f>IF(C307="","",ROW()-ROW(tb_PO[[#HEADERS],[Order]]))</f>
        <v>304</v>
      </c>
      <c r="B307" s="63">
        <v>46106.0</v>
      </c>
      <c r="C307" s="191" t="s">
        <v>1171</v>
      </c>
      <c r="D307" s="191" t="s">
        <v>1172</v>
      </c>
      <c r="E307" s="66" t="s">
        <v>52</v>
      </c>
      <c r="F307" s="186" t="str">
        <f t="array" ref="F307">IF(E307&lt;&gt;"",INDEX(tb_Address[Branch],MATCH(E307,tb_Address[Branch Code],0)),"")</f>
        <v>สาขาที่ 00001</v>
      </c>
      <c r="G307" s="191">
        <v>8.857128011645E12</v>
      </c>
      <c r="H307" s="193" t="str">
        <f t="array" ref="H307">IF(G307&lt;&gt;"",INDEX(tb_MainDatabase[Scent],MATCH(G307,tb_MainDatabase[Barcode],0)),"")</f>
        <v>What</v>
      </c>
      <c r="I307" s="193" t="str">
        <f t="array" ref="I307">IF(G307&lt;&gt;"",INDEX(tb_MainDatabase[Size],MATCH(G307,tb_MainDatabase[Barcode],0)),"")</f>
        <v>50 ml.</v>
      </c>
      <c r="J307" s="191">
        <v>3.0</v>
      </c>
      <c r="K307" s="193"/>
      <c r="L307" s="193" t="str">
        <f t="array" ref="L307">IFERROR(IF(C307=C306,IF(C307="","","-"),INDEX(tb_Address[Store Tel.],MATCH(F307,tb_Address[Branch],0))),"")</f>
        <v>-</v>
      </c>
      <c r="M307" s="193" t="str">
        <f t="array" ref="M307">IFERROR(IF(C307=C306,IF(C307="","","-"),INDEX(tb_Address[ชื่อผู้รับสินค้า],MATCH(F307,tb_Address[Branch],0))),"")</f>
        <v>-</v>
      </c>
      <c r="N307" s="193" t="str">
        <f t="array" ref="N307">IFERROR(IF(C307=C306,IF(C307="","","-"),INDEX(tb_Address[ที่อยู่ Store],MATCH(F307,tb_Address[Branch],0))),"")</f>
        <v>-</v>
      </c>
      <c r="O307" s="193"/>
    </row>
    <row r="308" ht="22.5" customHeight="1">
      <c r="A308" s="186">
        <f>IF(C308="","",ROW()-ROW(tb_PO[[#HEADERS],[Order]]))</f>
        <v>305</v>
      </c>
      <c r="B308" s="63">
        <v>46106.0</v>
      </c>
      <c r="C308" s="191" t="s">
        <v>1171</v>
      </c>
      <c r="D308" s="191" t="s">
        <v>1172</v>
      </c>
      <c r="E308" s="66" t="s">
        <v>52</v>
      </c>
      <c r="F308" s="186" t="str">
        <f t="array" ref="F308">IF(E308&lt;&gt;"",INDEX(tb_Address[Branch],MATCH(E308,tb_Address[Branch Code],0)),"")</f>
        <v>สาขาที่ 00001</v>
      </c>
      <c r="G308" s="191">
        <v>8.857128012013E12</v>
      </c>
      <c r="H308" s="193" t="str">
        <f t="array" ref="H308">IF(G308&lt;&gt;"",INDEX(tb_MainDatabase[Scent],MATCH(G308,tb_MainDatabase[Barcode],0)),"")</f>
        <v>What</v>
      </c>
      <c r="I308" s="193" t="str">
        <f t="array" ref="I308">IF(G308&lt;&gt;"",INDEX(tb_MainDatabase[Size],MATCH(G308,tb_MainDatabase[Barcode],0)),"")</f>
        <v>30 ml.</v>
      </c>
      <c r="J308" s="191">
        <v>3.0</v>
      </c>
      <c r="K308" s="193"/>
      <c r="L308" s="193" t="str">
        <f t="array" ref="L308">IFERROR(IF(C308=C307,IF(C308="","","-"),INDEX(tb_Address[Store Tel.],MATCH(F308,tb_Address[Branch],0))),"")</f>
        <v>-</v>
      </c>
      <c r="M308" s="193" t="str">
        <f t="array" ref="M308">IFERROR(IF(C308=C307,IF(C308="","","-"),INDEX(tb_Address[ชื่อผู้รับสินค้า],MATCH(F308,tb_Address[Branch],0))),"")</f>
        <v>-</v>
      </c>
      <c r="N308" s="193" t="str">
        <f t="array" ref="N308">IFERROR(IF(C308=C307,IF(C308="","","-"),INDEX(tb_Address[ที่อยู่ Store],MATCH(F308,tb_Address[Branch],0))),"")</f>
        <v>-</v>
      </c>
      <c r="O308" s="193"/>
    </row>
    <row r="309" ht="22.5" customHeight="1">
      <c r="A309" s="186">
        <f>IF(C309="","",ROW()-ROW(tb_PO[[#HEADERS],[Order]]))</f>
        <v>306</v>
      </c>
      <c r="B309" s="63">
        <v>46106.0</v>
      </c>
      <c r="C309" s="191" t="s">
        <v>1171</v>
      </c>
      <c r="D309" s="191" t="s">
        <v>1172</v>
      </c>
      <c r="E309" s="66" t="s">
        <v>52</v>
      </c>
      <c r="F309" s="186" t="str">
        <f t="array" ref="F309">IF(E309&lt;&gt;"",INDEX(tb_Address[Branch],MATCH(E309,tb_Address[Branch Code],0)),"")</f>
        <v>สาขาที่ 00001</v>
      </c>
      <c r="G309" s="191">
        <v>8.857128012124E12</v>
      </c>
      <c r="H309" s="193" t="str">
        <f t="array" ref="H309">IF(G309&lt;&gt;"",INDEX(tb_MainDatabase[Scent],MATCH(G309,tb_MainDatabase[Barcode],0)),"")</f>
        <v>What</v>
      </c>
      <c r="I309" s="193" t="str">
        <f t="array" ref="I309">IF(G309&lt;&gt;"",INDEX(tb_MainDatabase[Size],MATCH(G309,tb_MainDatabase[Barcode],0)),"")</f>
        <v>10 ml.</v>
      </c>
      <c r="J309" s="191">
        <v>10.0</v>
      </c>
      <c r="K309" s="193"/>
      <c r="L309" s="193" t="str">
        <f t="array" ref="L309">IFERROR(IF(C309=C308,IF(C309="","","-"),INDEX(tb_Address[Store Tel.],MATCH(F309,tb_Address[Branch],0))),"")</f>
        <v>-</v>
      </c>
      <c r="M309" s="193" t="str">
        <f t="array" ref="M309">IFERROR(IF(C309=C308,IF(C309="","","-"),INDEX(tb_Address[ชื่อผู้รับสินค้า],MATCH(F309,tb_Address[Branch],0))),"")</f>
        <v>-</v>
      </c>
      <c r="N309" s="193" t="str">
        <f t="array" ref="N309">IFERROR(IF(C309=C308,IF(C309="","","-"),INDEX(tb_Address[ที่อยู่ Store],MATCH(F309,tb_Address[Branch],0))),"")</f>
        <v>-</v>
      </c>
      <c r="O309" s="193"/>
    </row>
    <row r="310" ht="22.5" customHeight="1">
      <c r="A310" s="186">
        <f>IF(C310="","",ROW()-ROW(tb_PO[[#HEADERS],[Order]]))</f>
        <v>307</v>
      </c>
      <c r="B310" s="63">
        <v>46106.0</v>
      </c>
      <c r="C310" s="191" t="s">
        <v>1171</v>
      </c>
      <c r="D310" s="191" t="s">
        <v>1172</v>
      </c>
      <c r="E310" s="66" t="s">
        <v>52</v>
      </c>
      <c r="F310" s="186" t="str">
        <f t="array" ref="F310">IF(E310&lt;&gt;"",INDEX(tb_Address[Branch],MATCH(E310,tb_Address[Branch Code],0)),"")</f>
        <v>สาขาที่ 00001</v>
      </c>
      <c r="G310" s="191">
        <v>8.857128011706E12</v>
      </c>
      <c r="H310" s="193" t="str">
        <f t="array" ref="H310">IF(G310&lt;&gt;"",INDEX(tb_MainDatabase[Scent],MATCH(G310,tb_MainDatabase[Barcode],0)),"")</f>
        <v>Patchouli Absolute</v>
      </c>
      <c r="I310" s="193" t="str">
        <f t="array" ref="I310">IF(G310&lt;&gt;"",INDEX(tb_MainDatabase[Size],MATCH(G310,tb_MainDatabase[Barcode],0)),"")</f>
        <v>50 ml.</v>
      </c>
      <c r="J310" s="191">
        <v>3.0</v>
      </c>
      <c r="K310" s="193"/>
      <c r="L310" s="193" t="str">
        <f t="array" ref="L310">IFERROR(IF(C310=C309,IF(C310="","","-"),INDEX(tb_Address[Store Tel.],MATCH(F310,tb_Address[Branch],0))),"")</f>
        <v>-</v>
      </c>
      <c r="M310" s="193" t="str">
        <f t="array" ref="M310">IFERROR(IF(C310=C309,IF(C310="","","-"),INDEX(tb_Address[ชื่อผู้รับสินค้า],MATCH(F310,tb_Address[Branch],0))),"")</f>
        <v>-</v>
      </c>
      <c r="N310" s="193" t="str">
        <f t="array" ref="N310">IFERROR(IF(C310=C309,IF(C310="","","-"),INDEX(tb_Address[ที่อยู่ Store],MATCH(F310,tb_Address[Branch],0))),"")</f>
        <v>-</v>
      </c>
      <c r="O310" s="193"/>
    </row>
    <row r="311" ht="22.5" customHeight="1">
      <c r="A311" s="186">
        <f>IF(C311="","",ROW()-ROW(tb_PO[[#HEADERS],[Order]]))</f>
        <v>308</v>
      </c>
      <c r="B311" s="63">
        <v>46106.0</v>
      </c>
      <c r="C311" s="191" t="s">
        <v>1171</v>
      </c>
      <c r="D311" s="191" t="s">
        <v>1172</v>
      </c>
      <c r="E311" s="66" t="s">
        <v>52</v>
      </c>
      <c r="F311" s="186" t="str">
        <f t="array" ref="F311">IF(E311&lt;&gt;"",INDEX(tb_Address[Branch],MATCH(E311,tb_Address[Branch Code],0)),"")</f>
        <v>สาขาที่ 00001</v>
      </c>
      <c r="G311" s="191">
        <v>8.857128012009E12</v>
      </c>
      <c r="H311" s="193" t="str">
        <f t="array" ref="H311">IF(G311&lt;&gt;"",INDEX(tb_MainDatabase[Scent],MATCH(G311,tb_MainDatabase[Barcode],0)),"")</f>
        <v>Patchouli Absolute</v>
      </c>
      <c r="I311" s="193" t="str">
        <f t="array" ref="I311">IF(G311&lt;&gt;"",INDEX(tb_MainDatabase[Size],MATCH(G311,tb_MainDatabase[Barcode],0)),"")</f>
        <v>30 ml.</v>
      </c>
      <c r="J311" s="191">
        <v>3.0</v>
      </c>
      <c r="K311" s="193"/>
      <c r="L311" s="193" t="str">
        <f t="array" ref="L311">IFERROR(IF(C311=C310,IF(C311="","","-"),INDEX(tb_Address[Store Tel.],MATCH(F311,tb_Address[Branch],0))),"")</f>
        <v>-</v>
      </c>
      <c r="M311" s="193" t="str">
        <f t="array" ref="M311">IFERROR(IF(C311=C310,IF(C311="","","-"),INDEX(tb_Address[ชื่อผู้รับสินค้า],MATCH(F311,tb_Address[Branch],0))),"")</f>
        <v>-</v>
      </c>
      <c r="N311" s="193" t="str">
        <f t="array" ref="N311">IFERROR(IF(C311=C310,IF(C311="","","-"),INDEX(tb_Address[ที่อยู่ Store],MATCH(F311,tb_Address[Branch],0))),"")</f>
        <v>-</v>
      </c>
      <c r="O311" s="193"/>
    </row>
    <row r="312" ht="22.5" customHeight="1">
      <c r="A312" s="186">
        <f>IF(C312="","",ROW()-ROW(tb_PO[[#HEADERS],[Order]]))</f>
        <v>309</v>
      </c>
      <c r="B312" s="63">
        <v>46106.0</v>
      </c>
      <c r="C312" s="191" t="s">
        <v>1171</v>
      </c>
      <c r="D312" s="191" t="s">
        <v>1172</v>
      </c>
      <c r="E312" s="66" t="s">
        <v>52</v>
      </c>
      <c r="F312" s="186" t="str">
        <f t="array" ref="F312">IF(E312&lt;&gt;"",INDEX(tb_Address[Branch],MATCH(E312,tb_Address[Branch Code],0)),"")</f>
        <v>สาขาที่ 00001</v>
      </c>
      <c r="G312" s="191">
        <v>8.857128012114E12</v>
      </c>
      <c r="H312" s="193" t="str">
        <f t="array" ref="H312">IF(G312&lt;&gt;"",INDEX(tb_MainDatabase[Scent],MATCH(G312,tb_MainDatabase[Barcode],0)),"")</f>
        <v>Patchouli Absolute</v>
      </c>
      <c r="I312" s="193" t="str">
        <f t="array" ref="I312">IF(G312&lt;&gt;"",INDEX(tb_MainDatabase[Size],MATCH(G312,tb_MainDatabase[Barcode],0)),"")</f>
        <v>10 ml.</v>
      </c>
      <c r="J312" s="191">
        <v>10.0</v>
      </c>
      <c r="K312" s="193"/>
      <c r="L312" s="193" t="str">
        <f t="array" ref="L312">IFERROR(IF(C312=C311,IF(C312="","","-"),INDEX(tb_Address[Store Tel.],MATCH(F312,tb_Address[Branch],0))),"")</f>
        <v>-</v>
      </c>
      <c r="M312" s="193" t="str">
        <f t="array" ref="M312">IFERROR(IF(C312=C311,IF(C312="","","-"),INDEX(tb_Address[ชื่อผู้รับสินค้า],MATCH(F312,tb_Address[Branch],0))),"")</f>
        <v>-</v>
      </c>
      <c r="N312" s="193" t="str">
        <f t="array" ref="N312">IFERROR(IF(C312=C311,IF(C312="","","-"),INDEX(tb_Address[ที่อยู่ Store],MATCH(F312,tb_Address[Branch],0))),"")</f>
        <v>-</v>
      </c>
      <c r="O312" s="193"/>
    </row>
    <row r="313" ht="22.5" customHeight="1">
      <c r="A313" s="186">
        <f>IF(C313="","",ROW()-ROW(tb_PO[[#HEADERS],[Order]]))</f>
        <v>310</v>
      </c>
      <c r="B313" s="63">
        <v>46106.0</v>
      </c>
      <c r="C313" s="191" t="s">
        <v>1171</v>
      </c>
      <c r="D313" s="191" t="s">
        <v>1172</v>
      </c>
      <c r="E313" s="66" t="s">
        <v>52</v>
      </c>
      <c r="F313" s="186" t="str">
        <f t="array" ref="F313">IF(E313&lt;&gt;"",INDEX(tb_Address[Branch],MATCH(E313,tb_Address[Branch Code],0)),"")</f>
        <v>สาขาที่ 00001</v>
      </c>
      <c r="G313" s="191" t="s">
        <v>976</v>
      </c>
      <c r="H313" s="193" t="str">
        <f t="array" ref="H313">IF(G313&lt;&gt;"",INDEX(tb_MainDatabase[Scent],MATCH(G313,tb_MainDatabase[Barcode],0)),"")</f>
        <v>What TRY ME!</v>
      </c>
      <c r="I313" s="193" t="str">
        <f t="array" ref="I313">IF(G313&lt;&gt;"",INDEX(tb_MainDatabase[Size],MATCH(G313,tb_MainDatabase[Barcode],0)),"")</f>
        <v>50 ml.</v>
      </c>
      <c r="J313" s="191">
        <v>1.0</v>
      </c>
      <c r="K313" s="193"/>
      <c r="L313" s="193" t="str">
        <f t="array" ref="L313">IFERROR(IF(C313=C312,IF(C313="","","-"),INDEX(tb_Address[Store Tel.],MATCH(F313,tb_Address[Branch],0))),"")</f>
        <v>-</v>
      </c>
      <c r="M313" s="193" t="str">
        <f t="array" ref="M313">IFERROR(IF(C313=C312,IF(C313="","","-"),INDEX(tb_Address[ชื่อผู้รับสินค้า],MATCH(F313,tb_Address[Branch],0))),"")</f>
        <v>-</v>
      </c>
      <c r="N313" s="193" t="str">
        <f t="array" ref="N313">IFERROR(IF(C313=C312,IF(C313="","","-"),INDEX(tb_Address[ที่อยู่ Store],MATCH(F313,tb_Address[Branch],0))),"")</f>
        <v>-</v>
      </c>
      <c r="O313" s="193"/>
    </row>
    <row r="314" ht="22.5" customHeight="1">
      <c r="A314" s="186">
        <f>IF(C314="","",ROW()-ROW(tb_PO[[#HEADERS],[Order]]))</f>
        <v>311</v>
      </c>
      <c r="B314" s="63">
        <v>46106.0</v>
      </c>
      <c r="C314" s="191" t="s">
        <v>1171</v>
      </c>
      <c r="D314" s="191" t="s">
        <v>1172</v>
      </c>
      <c r="E314" s="66" t="s">
        <v>52</v>
      </c>
      <c r="F314" s="186" t="str">
        <f t="array" ref="F314">IF(E314&lt;&gt;"",INDEX(tb_Address[Branch],MATCH(E314,tb_Address[Branch Code],0)),"")</f>
        <v>สาขาที่ 00001</v>
      </c>
      <c r="G314" s="191" t="s">
        <v>965</v>
      </c>
      <c r="H314" s="193" t="str">
        <f t="array" ref="H314">IF(G314&lt;&gt;"",INDEX(tb_MainDatabase[Scent],MATCH(G314,tb_MainDatabase[Barcode],0)),"")</f>
        <v>Patchouli Absolute TRY ME!</v>
      </c>
      <c r="I314" s="193" t="str">
        <f t="array" ref="I314">IF(G314&lt;&gt;"",INDEX(tb_MainDatabase[Size],MATCH(G314,tb_MainDatabase[Barcode],0)),"")</f>
        <v>50 ml.</v>
      </c>
      <c r="J314" s="191">
        <v>1.0</v>
      </c>
      <c r="K314" s="193"/>
      <c r="L314" s="193" t="str">
        <f t="array" ref="L314">IFERROR(IF(C314=C313,IF(C314="","","-"),INDEX(tb_Address[Store Tel.],MATCH(F314,tb_Address[Branch],0))),"")</f>
        <v>-</v>
      </c>
      <c r="M314" s="193" t="str">
        <f t="array" ref="M314">IFERROR(IF(C314=C313,IF(C314="","","-"),INDEX(tb_Address[ชื่อผู้รับสินค้า],MATCH(F314,tb_Address[Branch],0))),"")</f>
        <v>-</v>
      </c>
      <c r="N314" s="193" t="str">
        <f t="array" ref="N314">IFERROR(IF(C314=C313,IF(C314="","","-"),INDEX(tb_Address[ที่อยู่ Store],MATCH(F314,tb_Address[Branch],0))),"")</f>
        <v>-</v>
      </c>
      <c r="O314" s="193"/>
    </row>
    <row r="315" ht="22.5" customHeight="1">
      <c r="A315" s="186">
        <f>IF(C315="","",ROW()-ROW(tb_PO[[#HEADERS],[Order]]))</f>
        <v>312</v>
      </c>
      <c r="B315" s="63">
        <v>46109.0</v>
      </c>
      <c r="C315" s="191" t="s">
        <v>1198</v>
      </c>
      <c r="D315" s="191" t="s">
        <v>1199</v>
      </c>
      <c r="E315" s="66" t="s">
        <v>52</v>
      </c>
      <c r="F315" s="186" t="str">
        <f t="array" ref="F315">IF(E315&lt;&gt;"",INDEX(tb_Address[Branch],MATCH(E315,tb_Address[Branch Code],0)),"")</f>
        <v>สาขาที่ 00001</v>
      </c>
      <c r="G315" s="191">
        <v>8.857128012163E12</v>
      </c>
      <c r="H315" s="193" t="str">
        <f t="array" ref="H315">IF(G315&lt;&gt;"",INDEX(tb_MainDatabase[Scent],MATCH(G315,tb_MainDatabase[Barcode],0)),"")</f>
        <v>Silver</v>
      </c>
      <c r="I315" s="193" t="str">
        <f t="array" ref="I315">IF(G315&lt;&gt;"",INDEX(tb_MainDatabase[Size],MATCH(G315,tb_MainDatabase[Barcode],0)),"")</f>
        <v>10 ml.</v>
      </c>
      <c r="J315" s="191">
        <v>3.0</v>
      </c>
      <c r="K315" s="193"/>
      <c r="L315" s="193" t="str">
        <f t="array" ref="L315">IFERROR(IF(C315=C314,IF(C315="","","-"),INDEX(tb_Address[Store Tel.],MATCH(F315,tb_Address[Branch],0))),"")</f>
        <v>-</v>
      </c>
      <c r="M315" s="193" t="str">
        <f t="array" ref="M315">IFERROR(IF(C315=C314,IF(C315="","","-"),INDEX(tb_Address[ชื่อผู้รับสินค้า],MATCH(F315,tb_Address[Branch],0))),"")</f>
        <v>-</v>
      </c>
      <c r="N315" s="193" t="str">
        <f t="array" ref="N315">IFERROR(IF(C315=C314,IF(C315="","","-"),INDEX(tb_Address[ที่อยู่ Store],MATCH(F315,tb_Address[Branch],0))),"")</f>
        <v>-</v>
      </c>
      <c r="O315" s="193"/>
    </row>
    <row r="316" ht="22.5" customHeight="1">
      <c r="A316" s="186">
        <f>IF(C316="","",ROW()-ROW(tb_PO[[#HEADERS],[Order]]))</f>
        <v>313</v>
      </c>
      <c r="B316" s="63">
        <v>46109.0</v>
      </c>
      <c r="C316" s="191" t="s">
        <v>1198</v>
      </c>
      <c r="D316" s="191" t="s">
        <v>1199</v>
      </c>
      <c r="E316" s="66" t="s">
        <v>52</v>
      </c>
      <c r="F316" s="186" t="str">
        <f t="array" ref="F316">IF(E316&lt;&gt;"",INDEX(tb_Address[Branch],MATCH(E316,tb_Address[Branch Code],0)),"")</f>
        <v>สาขาที่ 00001</v>
      </c>
      <c r="G316" s="191">
        <v>8.857128011263E12</v>
      </c>
      <c r="H316" s="193" t="str">
        <f t="array" ref="H316">IF(G316&lt;&gt;"",INDEX(tb_MainDatabase[Scent],MATCH(G316,tb_MainDatabase[Barcode],0)),"")</f>
        <v>Victory</v>
      </c>
      <c r="I316" s="193" t="str">
        <f t="array" ref="I316">IF(G316&lt;&gt;"",INDEX(tb_MainDatabase[Size],MATCH(G316,tb_MainDatabase[Barcode],0)),"")</f>
        <v>10 ml.</v>
      </c>
      <c r="J316" s="191">
        <v>5.0</v>
      </c>
      <c r="K316" s="193"/>
      <c r="L316" s="193" t="str">
        <f t="array" ref="L316">IFERROR(IF(C316=C315,IF(C316="","","-"),INDEX(tb_Address[Store Tel.],MATCH(F316,tb_Address[Branch],0))),"")</f>
        <v>-</v>
      </c>
      <c r="M316" s="193" t="str">
        <f t="array" ref="M316">IFERROR(IF(C316=C315,IF(C316="","","-"),INDEX(tb_Address[ชื่อผู้รับสินค้า],MATCH(F316,tb_Address[Branch],0))),"")</f>
        <v>-</v>
      </c>
      <c r="N316" s="193" t="str">
        <f t="array" ref="N316">IFERROR(IF(C316=C315,IF(C316="","","-"),INDEX(tb_Address[ที่อยู่ Store],MATCH(F316,tb_Address[Branch],0))),"")</f>
        <v>-</v>
      </c>
      <c r="O316" s="193"/>
    </row>
    <row r="317" ht="22.5" customHeight="1">
      <c r="A317" s="186">
        <f>IF(C317="","",ROW()-ROW(tb_PO[[#HEADERS],[Order]]))</f>
        <v>314</v>
      </c>
      <c r="B317" s="63">
        <v>46109.0</v>
      </c>
      <c r="C317" s="191" t="s">
        <v>1198</v>
      </c>
      <c r="D317" s="191" t="s">
        <v>1199</v>
      </c>
      <c r="E317" s="66" t="s">
        <v>52</v>
      </c>
      <c r="F317" s="186" t="str">
        <f t="array" ref="F317">IF(E317&lt;&gt;"",INDEX(tb_Address[Branch],MATCH(E317,tb_Address[Branch Code],0)),"")</f>
        <v>สาขาที่ 00001</v>
      </c>
      <c r="G317" s="191">
        <v>8.857128012047E12</v>
      </c>
      <c r="H317" s="193" t="str">
        <f t="array" ref="H317">IF(G317&lt;&gt;"",INDEX(tb_MainDatabase[Scent],MATCH(G317,tb_MainDatabase[Barcode],0)),"")</f>
        <v>Velvet Oud</v>
      </c>
      <c r="I317" s="193" t="str">
        <f t="array" ref="I317">IF(G317&lt;&gt;"",INDEX(tb_MainDatabase[Size],MATCH(G317,tb_MainDatabase[Barcode],0)),"")</f>
        <v>10 ml.</v>
      </c>
      <c r="J317" s="191">
        <v>5.0</v>
      </c>
      <c r="K317" s="193"/>
      <c r="L317" s="193" t="str">
        <f t="array" ref="L317">IFERROR(IF(C317=C316,IF(C317="","","-"),INDEX(tb_Address[Store Tel.],MATCH(F317,tb_Address[Branch],0))),"")</f>
        <v>-</v>
      </c>
      <c r="M317" s="193" t="str">
        <f t="array" ref="M317">IFERROR(IF(C317=C316,IF(C317="","","-"),INDEX(tb_Address[ชื่อผู้รับสินค้า],MATCH(F317,tb_Address[Branch],0))),"")</f>
        <v>-</v>
      </c>
      <c r="N317" s="193" t="str">
        <f t="array" ref="N317">IFERROR(IF(C317=C316,IF(C317="","","-"),INDEX(tb_Address[ที่อยู่ Store],MATCH(F317,tb_Address[Branch],0))),"")</f>
        <v>-</v>
      </c>
      <c r="O317" s="193"/>
    </row>
    <row r="318" ht="22.5" customHeight="1">
      <c r="A318" s="186">
        <f>IF(C318="","",ROW()-ROW(tb_PO[[#HEADERS],[Order]]))</f>
        <v>315</v>
      </c>
      <c r="B318" s="63">
        <v>46109.0</v>
      </c>
      <c r="C318" s="191" t="s">
        <v>1198</v>
      </c>
      <c r="D318" s="191" t="s">
        <v>1199</v>
      </c>
      <c r="E318" s="66" t="s">
        <v>52</v>
      </c>
      <c r="F318" s="186" t="str">
        <f t="array" ref="F318">IF(E318&lt;&gt;"",INDEX(tb_Address[Branch],MATCH(E318,tb_Address[Branch Code],0)),"")</f>
        <v>สาขาที่ 00001</v>
      </c>
      <c r="G318" s="191">
        <v>8.857128012101E12</v>
      </c>
      <c r="H318" s="193" t="str">
        <f t="array" ref="H318">IF(G318&lt;&gt;"",INDEX(tb_MainDatabase[Scent],MATCH(G318,tb_MainDatabase[Barcode],0)),"")</f>
        <v>Blackest Black</v>
      </c>
      <c r="I318" s="193" t="str">
        <f t="array" ref="I318">IF(G318&lt;&gt;"",INDEX(tb_MainDatabase[Size],MATCH(G318,tb_MainDatabase[Barcode],0)),"")</f>
        <v>10 ml.</v>
      </c>
      <c r="J318" s="191">
        <v>5.0</v>
      </c>
      <c r="K318" s="193"/>
      <c r="L318" s="193" t="str">
        <f t="array" ref="L318">IFERROR(IF(C318=C317,IF(C318="","","-"),INDEX(tb_Address[Store Tel.],MATCH(F318,tb_Address[Branch],0))),"")</f>
        <v>-</v>
      </c>
      <c r="M318" s="193" t="str">
        <f t="array" ref="M318">IFERROR(IF(C318=C317,IF(C318="","","-"),INDEX(tb_Address[ชื่อผู้รับสินค้า],MATCH(F318,tb_Address[Branch],0))),"")</f>
        <v>-</v>
      </c>
      <c r="N318" s="193" t="str">
        <f t="array" ref="N318">IFERROR(IF(C318=C317,IF(C318="","","-"),INDEX(tb_Address[ที่อยู่ Store],MATCH(F318,tb_Address[Branch],0))),"")</f>
        <v>-</v>
      </c>
      <c r="O318" s="193"/>
    </row>
    <row r="319" ht="22.5" customHeight="1">
      <c r="A319" s="186">
        <f>IF(C319="","",ROW()-ROW(tb_PO[[#HEADERS],[Order]]))</f>
        <v>316</v>
      </c>
      <c r="B319" s="63">
        <v>46109.0</v>
      </c>
      <c r="C319" s="191" t="s">
        <v>1198</v>
      </c>
      <c r="D319" s="191" t="s">
        <v>1199</v>
      </c>
      <c r="E319" s="66" t="s">
        <v>52</v>
      </c>
      <c r="F319" s="186" t="str">
        <f t="array" ref="F319">IF(E319&lt;&gt;"",INDEX(tb_Address[Branch],MATCH(E319,tb_Address[Branch Code],0)),"")</f>
        <v>สาขาที่ 00001</v>
      </c>
      <c r="G319" s="191">
        <v>8.85712801211E12</v>
      </c>
      <c r="H319" s="193" t="str">
        <f t="array" ref="H319">IF(G319&lt;&gt;"",INDEX(tb_MainDatabase[Scent],MATCH(G319,tb_MainDatabase[Barcode],0)),"")</f>
        <v>Legend of Oud</v>
      </c>
      <c r="I319" s="193" t="str">
        <f t="array" ref="I319">IF(G319&lt;&gt;"",INDEX(tb_MainDatabase[Size],MATCH(G319,tb_MainDatabase[Barcode],0)),"")</f>
        <v>10 ml.</v>
      </c>
      <c r="J319" s="191">
        <v>3.0</v>
      </c>
      <c r="K319" s="193"/>
      <c r="L319" s="193" t="str">
        <f t="array" ref="L319">IFERROR(IF(C319=C318,IF(C319="","","-"),INDEX(tb_Address[Store Tel.],MATCH(F319,tb_Address[Branch],0))),"")</f>
        <v>-</v>
      </c>
      <c r="M319" s="193" t="str">
        <f t="array" ref="M319">IFERROR(IF(C319=C318,IF(C319="","","-"),INDEX(tb_Address[ชื่อผู้รับสินค้า],MATCH(F319,tb_Address[Branch],0))),"")</f>
        <v>-</v>
      </c>
      <c r="N319" s="193" t="str">
        <f t="array" ref="N319">IFERROR(IF(C319=C318,IF(C319="","","-"),INDEX(tb_Address[ที่อยู่ Store],MATCH(F319,tb_Address[Branch],0))),"")</f>
        <v>-</v>
      </c>
      <c r="O319" s="193"/>
    </row>
    <row r="320" ht="22.5" customHeight="1">
      <c r="A320" s="186">
        <f>IF(C320="","",ROW()-ROW(tb_PO[[#HEADERS],[Order]]))</f>
        <v>317</v>
      </c>
      <c r="B320" s="63">
        <v>46109.0</v>
      </c>
      <c r="C320" s="191" t="s">
        <v>1198</v>
      </c>
      <c r="D320" s="191" t="s">
        <v>1199</v>
      </c>
      <c r="E320" s="66" t="s">
        <v>52</v>
      </c>
      <c r="F320" s="186" t="str">
        <f t="array" ref="F320">IF(E320&lt;&gt;"",INDEX(tb_Address[Branch],MATCH(E320,tb_Address[Branch Code],0)),"")</f>
        <v>สาขาที่ 00001</v>
      </c>
      <c r="G320" s="191">
        <v>8.857128012116E12</v>
      </c>
      <c r="H320" s="193" t="str">
        <f t="array" ref="H320">IF(G320&lt;&gt;"",INDEX(tb_MainDatabase[Scent],MATCH(G320,tb_MainDatabase[Barcode],0)),"")</f>
        <v>Queen</v>
      </c>
      <c r="I320" s="193" t="str">
        <f t="array" ref="I320">IF(G320&lt;&gt;"",INDEX(tb_MainDatabase[Size],MATCH(G320,tb_MainDatabase[Barcode],0)),"")</f>
        <v>10 ml.</v>
      </c>
      <c r="J320" s="191">
        <v>3.0</v>
      </c>
      <c r="K320" s="193"/>
      <c r="L320" s="193" t="str">
        <f t="array" ref="L320">IFERROR(IF(C320=C319,IF(C320="","","-"),INDEX(tb_Address[Store Tel.],MATCH(F320,tb_Address[Branch],0))),"")</f>
        <v>-</v>
      </c>
      <c r="M320" s="193" t="str">
        <f t="array" ref="M320">IFERROR(IF(C320=C319,IF(C320="","","-"),INDEX(tb_Address[ชื่อผู้รับสินค้า],MATCH(F320,tb_Address[Branch],0))),"")</f>
        <v>-</v>
      </c>
      <c r="N320" s="193" t="str">
        <f t="array" ref="N320">IFERROR(IF(C320=C319,IF(C320="","","-"),INDEX(tb_Address[ที่อยู่ Store],MATCH(F320,tb_Address[Branch],0))),"")</f>
        <v>-</v>
      </c>
      <c r="O320" s="193"/>
    </row>
    <row r="321" ht="22.5" customHeight="1">
      <c r="A321" s="186">
        <f>IF(C321="","",ROW()-ROW(tb_PO[[#HEADERS],[Order]]))</f>
        <v>318</v>
      </c>
      <c r="B321" s="63">
        <v>46114.0</v>
      </c>
      <c r="C321" s="191" t="s">
        <v>1206</v>
      </c>
      <c r="D321" s="191" t="s">
        <v>1207</v>
      </c>
      <c r="E321" s="66" t="s">
        <v>52</v>
      </c>
      <c r="F321" s="186" t="str">
        <f t="array" ref="F321">IF(E321&lt;&gt;"",INDEX(tb_Address[Branch],MATCH(E321,tb_Address[Branch Code],0)),"")</f>
        <v>สาขาที่ 00001</v>
      </c>
      <c r="G321" s="191">
        <v>8.857128012032E12</v>
      </c>
      <c r="H321" s="193" t="str">
        <f t="array" ref="H321">IF(G321&lt;&gt;"",INDEX(tb_MainDatabase[Scent],MATCH(G321,tb_MainDatabase[Barcode],0)),"")</f>
        <v>Beyond</v>
      </c>
      <c r="I321" s="193" t="str">
        <f t="array" ref="I321">IF(G321&lt;&gt;"",INDEX(tb_MainDatabase[Size],MATCH(G321,tb_MainDatabase[Barcode],0)),"")</f>
        <v>10 ml.</v>
      </c>
      <c r="J321" s="191">
        <v>10.0</v>
      </c>
      <c r="K321" s="193"/>
      <c r="L321" s="193" t="str">
        <f t="array" ref="L321">IFERROR(IF(C321=C320,IF(C321="","","-"),INDEX(tb_Address[Store Tel.],MATCH(F321,tb_Address[Branch],0))),"")</f>
        <v>-</v>
      </c>
      <c r="M321" s="193" t="str">
        <f t="array" ref="M321">IFERROR(IF(C321=C320,IF(C321="","","-"),INDEX(tb_Address[ชื่อผู้รับสินค้า],MATCH(F321,tb_Address[Branch],0))),"")</f>
        <v>-</v>
      </c>
      <c r="N321" s="193" t="str">
        <f t="array" ref="N321">IFERROR(IF(C321=C320,IF(C321="","","-"),INDEX(tb_Address[ที่อยู่ Store],MATCH(F321,tb_Address[Branch],0))),"")</f>
        <v>-</v>
      </c>
      <c r="O321" s="193"/>
    </row>
    <row r="322" ht="22.5" customHeight="1">
      <c r="A322" s="186">
        <f>IF(C322="","",ROW()-ROW(tb_PO[[#HEADERS],[Order]]))</f>
        <v>319</v>
      </c>
      <c r="B322" s="63">
        <v>46114.0</v>
      </c>
      <c r="C322" s="191" t="s">
        <v>1206</v>
      </c>
      <c r="D322" s="191" t="s">
        <v>1207</v>
      </c>
      <c r="E322" s="66" t="s">
        <v>52</v>
      </c>
      <c r="F322" s="186" t="str">
        <f t="array" ref="F322">IF(E322&lt;&gt;"",INDEX(tb_Address[Branch],MATCH(E322,tb_Address[Branch Code],0)),"")</f>
        <v>สาขาที่ 00001</v>
      </c>
      <c r="G322" s="191">
        <v>8.857128012077E12</v>
      </c>
      <c r="H322" s="193" t="str">
        <f t="array" ref="H322">IF(G322&lt;&gt;"",INDEX(tb_MainDatabase[Scent],MATCH(G322,tb_MainDatabase[Barcode],0)),"")</f>
        <v>Buoyant</v>
      </c>
      <c r="I322" s="193" t="str">
        <f t="array" ref="I322">IF(G322&lt;&gt;"",INDEX(tb_MainDatabase[Size],MATCH(G322,tb_MainDatabase[Barcode],0)),"")</f>
        <v>10 ml.</v>
      </c>
      <c r="J322" s="191">
        <v>5.0</v>
      </c>
      <c r="K322" s="193"/>
      <c r="L322" s="193" t="str">
        <f t="array" ref="L322">IFERROR(IF(C322=C321,IF(C322="","","-"),INDEX(tb_Address[Store Tel.],MATCH(F322,tb_Address[Branch],0))),"")</f>
        <v>-</v>
      </c>
      <c r="M322" s="193" t="str">
        <f t="array" ref="M322">IFERROR(IF(C322=C321,IF(C322="","","-"),INDEX(tb_Address[ชื่อผู้รับสินค้า],MATCH(F322,tb_Address[Branch],0))),"")</f>
        <v>-</v>
      </c>
      <c r="N322" s="193" t="str">
        <f t="array" ref="N322">IFERROR(IF(C322=C321,IF(C322="","","-"),INDEX(tb_Address[ที่อยู่ Store],MATCH(F322,tb_Address[Branch],0))),"")</f>
        <v>-</v>
      </c>
      <c r="O322" s="193"/>
    </row>
    <row r="323" ht="22.5" customHeight="1">
      <c r="A323" s="186">
        <f>IF(C323="","",ROW()-ROW(tb_PO[[#HEADERS],[Order]]))</f>
        <v>320</v>
      </c>
      <c r="B323" s="63">
        <v>46114.0</v>
      </c>
      <c r="C323" s="191" t="s">
        <v>1206</v>
      </c>
      <c r="D323" s="191" t="s">
        <v>1207</v>
      </c>
      <c r="E323" s="66" t="s">
        <v>52</v>
      </c>
      <c r="F323" s="186" t="str">
        <f t="array" ref="F323">IF(E323&lt;&gt;"",INDEX(tb_Address[Branch],MATCH(E323,tb_Address[Branch Code],0)),"")</f>
        <v>สาขาที่ 00001</v>
      </c>
      <c r="G323" s="191">
        <v>8.857128012037E12</v>
      </c>
      <c r="H323" s="193" t="str">
        <f t="array" ref="H323">IF(G323&lt;&gt;"",INDEX(tb_MainDatabase[Scent],MATCH(G323,tb_MainDatabase[Barcode],0)),"")</f>
        <v>Secret of Peach</v>
      </c>
      <c r="I323" s="193" t="str">
        <f t="array" ref="I323">IF(G323&lt;&gt;"",INDEX(tb_MainDatabase[Size],MATCH(G323,tb_MainDatabase[Barcode],0)),"")</f>
        <v>10 ml.</v>
      </c>
      <c r="J323" s="191">
        <v>10.0</v>
      </c>
      <c r="K323" s="193"/>
      <c r="L323" s="193" t="str">
        <f t="array" ref="L323">IFERROR(IF(C323=C322,IF(C323="","","-"),INDEX(tb_Address[Store Tel.],MATCH(F323,tb_Address[Branch],0))),"")</f>
        <v>-</v>
      </c>
      <c r="M323" s="193" t="str">
        <f t="array" ref="M323">IFERROR(IF(C323=C322,IF(C323="","","-"),INDEX(tb_Address[ชื่อผู้รับสินค้า],MATCH(F323,tb_Address[Branch],0))),"")</f>
        <v>-</v>
      </c>
      <c r="N323" s="193" t="str">
        <f t="array" ref="N323">IFERROR(IF(C323=C322,IF(C323="","","-"),INDEX(tb_Address[ที่อยู่ Store],MATCH(F323,tb_Address[Branch],0))),"")</f>
        <v>-</v>
      </c>
      <c r="O323" s="193"/>
    </row>
    <row r="324" ht="22.5" customHeight="1">
      <c r="A324" s="186">
        <f>IF(C324="","",ROW()-ROW(tb_PO[[#HEADERS],[Order]]))</f>
        <v>321</v>
      </c>
      <c r="B324" s="63">
        <v>46114.0</v>
      </c>
      <c r="C324" s="191" t="s">
        <v>1206</v>
      </c>
      <c r="D324" s="191" t="s">
        <v>1207</v>
      </c>
      <c r="E324" s="66" t="s">
        <v>52</v>
      </c>
      <c r="F324" s="186" t="str">
        <f t="array" ref="F324">IF(E324&lt;&gt;"",INDEX(tb_Address[Branch],MATCH(E324,tb_Address[Branch Code],0)),"")</f>
        <v>สาขาที่ 00001</v>
      </c>
      <c r="G324" s="191">
        <v>8.857128012028E12</v>
      </c>
      <c r="H324" s="193" t="str">
        <f t="array" ref="H324">IF(G324&lt;&gt;"",INDEX(tb_MainDatabase[Scent],MATCH(G324,tb_MainDatabase[Barcode],0)),"")</f>
        <v>Make Way</v>
      </c>
      <c r="I324" s="193" t="str">
        <f t="array" ref="I324">IF(G324&lt;&gt;"",INDEX(tb_MainDatabase[Size],MATCH(G324,tb_MainDatabase[Barcode],0)),"")</f>
        <v>10 ml.</v>
      </c>
      <c r="J324" s="191">
        <v>5.0</v>
      </c>
      <c r="K324" s="193"/>
      <c r="L324" s="193" t="str">
        <f t="array" ref="L324">IFERROR(IF(C324=C323,IF(C324="","","-"),INDEX(tb_Address[Store Tel.],MATCH(F324,tb_Address[Branch],0))),"")</f>
        <v>-</v>
      </c>
      <c r="M324" s="193" t="str">
        <f t="array" ref="M324">IFERROR(IF(C324=C323,IF(C324="","","-"),INDEX(tb_Address[ชื่อผู้รับสินค้า],MATCH(F324,tb_Address[Branch],0))),"")</f>
        <v>-</v>
      </c>
      <c r="N324" s="193" t="str">
        <f t="array" ref="N324">IFERROR(IF(C324=C323,IF(C324="","","-"),INDEX(tb_Address[ที่อยู่ Store],MATCH(F324,tb_Address[Branch],0))),"")</f>
        <v>-</v>
      </c>
      <c r="O324" s="193"/>
    </row>
    <row r="325" ht="22.5" customHeight="1">
      <c r="A325" s="186">
        <f>IF(C325="","",ROW()-ROW(tb_PO[[#HEADERS],[Order]]))</f>
        <v>322</v>
      </c>
      <c r="B325" s="63">
        <v>46114.0</v>
      </c>
      <c r="C325" s="191" t="s">
        <v>1206</v>
      </c>
      <c r="D325" s="191" t="s">
        <v>1207</v>
      </c>
      <c r="E325" s="66" t="s">
        <v>52</v>
      </c>
      <c r="F325" s="186" t="str">
        <f t="array" ref="F325">IF(E325&lt;&gt;"",INDEX(tb_Address[Branch],MATCH(E325,tb_Address[Branch Code],0)),"")</f>
        <v>สาขาที่ 00001</v>
      </c>
      <c r="G325" s="191">
        <v>8.857128012026E12</v>
      </c>
      <c r="H325" s="193" t="str">
        <f t="array" ref="H325">IF(G325&lt;&gt;"",INDEX(tb_MainDatabase[Scent],MATCH(G325,tb_MainDatabase[Barcode],0)),"")</f>
        <v>Aqua</v>
      </c>
      <c r="I325" s="193" t="str">
        <f t="array" ref="I325">IF(G325&lt;&gt;"",INDEX(tb_MainDatabase[Size],MATCH(G325,tb_MainDatabase[Barcode],0)),"")</f>
        <v>10 ml.</v>
      </c>
      <c r="J325" s="191">
        <v>5.0</v>
      </c>
      <c r="K325" s="193"/>
      <c r="L325" s="193" t="str">
        <f t="array" ref="L325">IFERROR(IF(C325=C324,IF(C325="","","-"),INDEX(tb_Address[Store Tel.],MATCH(F325,tb_Address[Branch],0))),"")</f>
        <v>-</v>
      </c>
      <c r="M325" s="193" t="str">
        <f t="array" ref="M325">IFERROR(IF(C325=C324,IF(C325="","","-"),INDEX(tb_Address[ชื่อผู้รับสินค้า],MATCH(F325,tb_Address[Branch],0))),"")</f>
        <v>-</v>
      </c>
      <c r="N325" s="193" t="str">
        <f t="array" ref="N325">IFERROR(IF(C325=C324,IF(C325="","","-"),INDEX(tb_Address[ที่อยู่ Store],MATCH(F325,tb_Address[Branch],0))),"")</f>
        <v>-</v>
      </c>
      <c r="O325" s="193"/>
    </row>
    <row r="326" ht="22.5" customHeight="1">
      <c r="A326" s="186">
        <f>IF(C326="","",ROW()-ROW(tb_PO[[#HEADERS],[Order]]))</f>
        <v>323</v>
      </c>
      <c r="B326" s="63">
        <v>46114.0</v>
      </c>
      <c r="C326" s="191" t="s">
        <v>1206</v>
      </c>
      <c r="D326" s="191" t="s">
        <v>1207</v>
      </c>
      <c r="E326" s="66" t="s">
        <v>52</v>
      </c>
      <c r="F326" s="186" t="str">
        <f t="array" ref="F326">IF(E326&lt;&gt;"",INDEX(tb_Address[Branch],MATCH(E326,tb_Address[Branch Code],0)),"")</f>
        <v>สาขาที่ 00001</v>
      </c>
      <c r="G326" s="191">
        <v>8.857128012062E12</v>
      </c>
      <c r="H326" s="193" t="str">
        <f t="array" ref="H326">IF(G326&lt;&gt;"",INDEX(tb_MainDatabase[Scent],MATCH(G326,tb_MainDatabase[Barcode],0)),"")</f>
        <v>Excalibur (EDP)</v>
      </c>
      <c r="I326" s="193" t="str">
        <f t="array" ref="I326">IF(G326&lt;&gt;"",INDEX(tb_MainDatabase[Size],MATCH(G326,tb_MainDatabase[Barcode],0)),"")</f>
        <v>10 ml.</v>
      </c>
      <c r="J326" s="191">
        <v>5.0</v>
      </c>
      <c r="K326" s="193"/>
      <c r="L326" s="193" t="str">
        <f t="array" ref="L326">IFERROR(IF(C326=C325,IF(C326="","","-"),INDEX(tb_Address[Store Tel.],MATCH(F326,tb_Address[Branch],0))),"")</f>
        <v>-</v>
      </c>
      <c r="M326" s="193" t="str">
        <f t="array" ref="M326">IFERROR(IF(C326=C325,IF(C326="","","-"),INDEX(tb_Address[ชื่อผู้รับสินค้า],MATCH(F326,tb_Address[Branch],0))),"")</f>
        <v>-</v>
      </c>
      <c r="N326" s="193" t="str">
        <f t="array" ref="N326">IFERROR(IF(C326=C325,IF(C326="","","-"),INDEX(tb_Address[ที่อยู่ Store],MATCH(F326,tb_Address[Branch],0))),"")</f>
        <v>-</v>
      </c>
      <c r="O326" s="193"/>
    </row>
    <row r="327" ht="22.5" customHeight="1">
      <c r="A327" s="186">
        <f>IF(C327="","",ROW()-ROW(tb_PO[[#HEADERS],[Order]]))</f>
        <v>324</v>
      </c>
      <c r="B327" s="274">
        <v>46114.0</v>
      </c>
      <c r="C327" s="275" t="s">
        <v>1206</v>
      </c>
      <c r="D327" s="275" t="s">
        <v>1207</v>
      </c>
      <c r="E327" s="276" t="s">
        <v>52</v>
      </c>
      <c r="F327" s="186" t="str">
        <f t="array" ref="F327">IF(E327&lt;&gt;"",INDEX(tb_Address[Branch],MATCH(E327,tb_Address[Branch Code],0)),"")</f>
        <v>สาขาที่ 00001</v>
      </c>
      <c r="G327" s="191">
        <v>8.857128012108E12</v>
      </c>
      <c r="H327" s="193" t="str">
        <f t="array" ref="H327">IF(G327&lt;&gt;"",INDEX(tb_MainDatabase[Scent],MATCH(G327,tb_MainDatabase[Barcode],0)),"")</f>
        <v>Sparkling Mandarin</v>
      </c>
      <c r="I327" s="193" t="str">
        <f t="array" ref="I327">IF(G327&lt;&gt;"",INDEX(tb_MainDatabase[Size],MATCH(G327,tb_MainDatabase[Barcode],0)),"")</f>
        <v>10 ml.</v>
      </c>
      <c r="J327" s="191">
        <v>5.0</v>
      </c>
      <c r="K327" s="193"/>
      <c r="L327" s="193" t="str">
        <f t="array" ref="L327">IFERROR(IF(C327=C326,IF(C327="","","-"),INDEX(tb_Address[Store Tel.],MATCH(F327,tb_Address[Branch],0))),"")</f>
        <v>-</v>
      </c>
      <c r="M327" s="193" t="str">
        <f t="array" ref="M327">IFERROR(IF(C327=C326,IF(C327="","","-"),INDEX(tb_Address[ชื่อผู้รับสินค้า],MATCH(F327,tb_Address[Branch],0))),"")</f>
        <v>-</v>
      </c>
      <c r="N327" s="193" t="str">
        <f t="array" ref="N327">IFERROR(IF(C327=C326,IF(C327="","","-"),INDEX(tb_Address[ที่อยู่ Store],MATCH(F327,tb_Address[Branch],0))),"")</f>
        <v>-</v>
      </c>
      <c r="O327" s="193"/>
    </row>
    <row r="328" ht="22.5" customHeight="1">
      <c r="A328" s="186">
        <f>IF(C328="","",ROW()-ROW(tb_PO[[#HEADERS],[Order]]))</f>
        <v>325</v>
      </c>
      <c r="B328" s="274">
        <v>46114.0</v>
      </c>
      <c r="C328" s="275" t="s">
        <v>1206</v>
      </c>
      <c r="D328" s="275" t="s">
        <v>1207</v>
      </c>
      <c r="E328" s="276" t="s">
        <v>52</v>
      </c>
      <c r="F328" s="186" t="str">
        <f t="array" ref="F328">IF(E328&lt;&gt;"",INDEX(tb_Address[Branch],MATCH(E328,tb_Address[Branch Code],0)),"")</f>
        <v>สาขาที่ 00001</v>
      </c>
      <c r="G328" s="191">
        <v>8.857128012053E12</v>
      </c>
      <c r="H328" s="193" t="str">
        <f t="array" ref="H328">IF(G328&lt;&gt;"",INDEX(tb_MainDatabase[Scent],MATCH(G328,tb_MainDatabase[Barcode],0)),"")</f>
        <v>Virgin X</v>
      </c>
      <c r="I328" s="193" t="str">
        <f t="array" ref="I328">IF(G328&lt;&gt;"",INDEX(tb_MainDatabase[Size],MATCH(G328,tb_MainDatabase[Barcode],0)),"")</f>
        <v>10 ml.</v>
      </c>
      <c r="J328" s="191">
        <v>5.0</v>
      </c>
      <c r="K328" s="193"/>
      <c r="L328" s="193" t="str">
        <f t="array" ref="L328">IFERROR(IF(C328=C327,IF(C328="","","-"),INDEX(tb_Address[Store Tel.],MATCH(F328,tb_Address[Branch],0))),"")</f>
        <v>-</v>
      </c>
      <c r="M328" s="193" t="str">
        <f t="array" ref="M328">IFERROR(IF(C328=C327,IF(C328="","","-"),INDEX(tb_Address[ชื่อผู้รับสินค้า],MATCH(F328,tb_Address[Branch],0))),"")</f>
        <v>-</v>
      </c>
      <c r="N328" s="193" t="str">
        <f t="array" ref="N328">IFERROR(IF(C328=C327,IF(C328="","","-"),INDEX(tb_Address[ที่อยู่ Store],MATCH(F328,tb_Address[Branch],0))),"")</f>
        <v>-</v>
      </c>
      <c r="O328" s="193"/>
    </row>
    <row r="329" ht="22.5" customHeight="1">
      <c r="A329" s="186">
        <f>IF(C329="","",ROW()-ROW(tb_PO[[#HEADERS],[Order]]))</f>
        <v>326</v>
      </c>
      <c r="B329" s="274">
        <v>46114.0</v>
      </c>
      <c r="C329" s="275" t="s">
        <v>1206</v>
      </c>
      <c r="D329" s="275" t="s">
        <v>1207</v>
      </c>
      <c r="E329" s="276" t="s">
        <v>52</v>
      </c>
      <c r="F329" s="186" t="str">
        <f t="array" ref="F329">IF(E329&lt;&gt;"",INDEX(tb_Address[Branch],MATCH(E329,tb_Address[Branch Code],0)),"")</f>
        <v>สาขาที่ 00001</v>
      </c>
      <c r="G329" s="191">
        <v>8.857128011119E12</v>
      </c>
      <c r="H329" s="193" t="str">
        <f t="array" ref="H329">IF(G329&lt;&gt;"",INDEX(tb_MainDatabase[Scent],MATCH(G329,tb_MainDatabase[Barcode],0)),"")</f>
        <v>Secret of Peach</v>
      </c>
      <c r="I329" s="193" t="str">
        <f t="array" ref="I329">IF(G329&lt;&gt;"",INDEX(tb_MainDatabase[Size],MATCH(G329,tb_MainDatabase[Barcode],0)),"")</f>
        <v>50 ml.</v>
      </c>
      <c r="J329" s="191">
        <v>2.0</v>
      </c>
      <c r="K329" s="193"/>
      <c r="L329" s="193" t="str">
        <f t="array" ref="L329">IFERROR(IF(C329=C328,IF(C329="","","-"),INDEX(tb_Address[Store Tel.],MATCH(F329,tb_Address[Branch],0))),"")</f>
        <v>-</v>
      </c>
      <c r="M329" s="193" t="str">
        <f t="array" ref="M329">IFERROR(IF(C329=C328,IF(C329="","","-"),INDEX(tb_Address[ชื่อผู้รับสินค้า],MATCH(F329,tb_Address[Branch],0))),"")</f>
        <v>-</v>
      </c>
      <c r="N329" s="193" t="str">
        <f t="array" ref="N329">IFERROR(IF(C329=C328,IF(C329="","","-"),INDEX(tb_Address[ที่อยู่ Store],MATCH(F329,tb_Address[Branch],0))),"")</f>
        <v>-</v>
      </c>
      <c r="O329" s="193"/>
    </row>
    <row r="330" ht="22.5" customHeight="1">
      <c r="A330" s="186">
        <f>IF(C330="","",ROW()-ROW(tb_PO[[#HEADERS],[Order]]))</f>
        <v>327</v>
      </c>
      <c r="B330" s="274">
        <v>46114.0</v>
      </c>
      <c r="C330" s="275" t="s">
        <v>1206</v>
      </c>
      <c r="D330" s="275" t="s">
        <v>1207</v>
      </c>
      <c r="E330" s="276" t="s">
        <v>52</v>
      </c>
      <c r="F330" s="186" t="str">
        <f t="array" ref="F330">IF(E330&lt;&gt;"",INDEX(tb_Address[Branch],MATCH(E330,tb_Address[Branch Code],0)),"")</f>
        <v>สาขาที่ 00001</v>
      </c>
      <c r="G330" s="191">
        <v>8.857128011522E12</v>
      </c>
      <c r="H330" s="193" t="str">
        <f t="array" ref="H330">IF(G330&lt;&gt;"",INDEX(tb_MainDatabase[Scent],MATCH(G330,tb_MainDatabase[Barcode],0)),"")</f>
        <v>Velvet Oud</v>
      </c>
      <c r="I330" s="193" t="str">
        <f t="array" ref="I330">IF(G330&lt;&gt;"",INDEX(tb_MainDatabase[Size],MATCH(G330,tb_MainDatabase[Barcode],0)),"")</f>
        <v>50 ml.</v>
      </c>
      <c r="J330" s="191">
        <v>2.0</v>
      </c>
      <c r="K330" s="193"/>
      <c r="L330" s="193" t="str">
        <f t="array" ref="L330">IFERROR(IF(C330=C329,IF(C330="","","-"),INDEX(tb_Address[Store Tel.],MATCH(F330,tb_Address[Branch],0))),"")</f>
        <v>-</v>
      </c>
      <c r="M330" s="193" t="str">
        <f t="array" ref="M330">IFERROR(IF(C330=C329,IF(C330="","","-"),INDEX(tb_Address[ชื่อผู้รับสินค้า],MATCH(F330,tb_Address[Branch],0))),"")</f>
        <v>-</v>
      </c>
      <c r="N330" s="193" t="str">
        <f t="array" ref="N330">IFERROR(IF(C330=C329,IF(C330="","","-"),INDEX(tb_Address[ที่อยู่ Store],MATCH(F330,tb_Address[Branch],0))),"")</f>
        <v>-</v>
      </c>
      <c r="O330" s="193"/>
    </row>
    <row r="331" ht="22.5" customHeight="1">
      <c r="A331" s="186">
        <f>IF(C331="","",ROW()-ROW(tb_PO[[#HEADERS],[Order]]))</f>
        <v>328</v>
      </c>
      <c r="B331" s="277">
        <v>46118.0</v>
      </c>
      <c r="C331" s="278" t="s">
        <v>1223</v>
      </c>
      <c r="D331" s="278" t="s">
        <v>1224</v>
      </c>
      <c r="E331" s="66" t="s">
        <v>52</v>
      </c>
      <c r="F331" s="186" t="str">
        <f t="array" ref="F331">IF(E331&lt;&gt;"",INDEX(tb_Address[Branch],MATCH(E331,tb_Address[Branch Code],0)),"")</f>
        <v>สาขาที่ 00001</v>
      </c>
      <c r="G331" s="191">
        <v>8.857128011522E12</v>
      </c>
      <c r="H331" s="193" t="str">
        <f t="array" ref="H331">IF(G331&lt;&gt;"",INDEX(tb_MainDatabase[Scent],MATCH(G331,tb_MainDatabase[Barcode],0)),"")</f>
        <v>Velvet Oud</v>
      </c>
      <c r="I331" s="193" t="str">
        <f t="array" ref="I331">IF(G331&lt;&gt;"",INDEX(tb_MainDatabase[Size],MATCH(G331,tb_MainDatabase[Barcode],0)),"")</f>
        <v>50 ml.</v>
      </c>
      <c r="J331" s="191">
        <v>2.0</v>
      </c>
      <c r="K331" s="193"/>
      <c r="L331" s="193" t="str">
        <f t="array" ref="L331">IFERROR(IF(C331=C330,IF(C331="","","-"),INDEX(tb_Address[Store Tel.],MATCH(F331,tb_Address[Branch],0))),"")</f>
        <v>-</v>
      </c>
      <c r="M331" s="193" t="str">
        <f t="array" ref="M331">IFERROR(IF(C331=C330,IF(C331="","","-"),INDEX(tb_Address[ชื่อผู้รับสินค้า],MATCH(F331,tb_Address[Branch],0))),"")</f>
        <v>-</v>
      </c>
      <c r="N331" s="193" t="str">
        <f t="array" ref="N331">IFERROR(IF(C331=C330,IF(C331="","","-"),INDEX(tb_Address[ที่อยู่ Store],MATCH(F331,tb_Address[Branch],0))),"")</f>
        <v>-</v>
      </c>
      <c r="O331" s="193"/>
    </row>
    <row r="332" ht="22.5" customHeight="1">
      <c r="A332" s="186">
        <f>IF(C332="","",ROW()-ROW(tb_PO[[#HEADERS],[Order]]))</f>
        <v>329</v>
      </c>
      <c r="B332" s="277">
        <v>46118.0</v>
      </c>
      <c r="C332" s="278" t="s">
        <v>1223</v>
      </c>
      <c r="D332" s="278" t="s">
        <v>1224</v>
      </c>
      <c r="E332" s="66" t="s">
        <v>52</v>
      </c>
      <c r="F332" s="186" t="str">
        <f t="array" ref="F332">IF(E332&lt;&gt;"",INDEX(tb_Address[Branch],MATCH(E332,tb_Address[Branch Code],0)),"")</f>
        <v>สาขาที่ 00001</v>
      </c>
      <c r="G332" s="191">
        <v>8.857128012144E12</v>
      </c>
      <c r="H332" s="193" t="str">
        <f t="array" ref="H332">IF(G332&lt;&gt;"",INDEX(tb_MainDatabase[Scent],MATCH(G332,tb_MainDatabase[Barcode],0)),"")</f>
        <v>Soir</v>
      </c>
      <c r="I332" s="193" t="str">
        <f t="array" ref="I332">IF(G332&lt;&gt;"",INDEX(tb_MainDatabase[Size],MATCH(G332,tb_MainDatabase[Barcode],0)),"")</f>
        <v>50 ml.</v>
      </c>
      <c r="J332" s="191">
        <v>3.0</v>
      </c>
      <c r="K332" s="193"/>
      <c r="L332" s="193" t="str">
        <f t="array" ref="L332">IFERROR(IF(C332=C331,IF(C332="","","-"),INDEX(tb_Address[Store Tel.],MATCH(F332,tb_Address[Branch],0))),"")</f>
        <v>-</v>
      </c>
      <c r="M332" s="193" t="str">
        <f t="array" ref="M332">IFERROR(IF(C332=C331,IF(C332="","","-"),INDEX(tb_Address[ชื่อผู้รับสินค้า],MATCH(F332,tb_Address[Branch],0))),"")</f>
        <v>-</v>
      </c>
      <c r="N332" s="193" t="str">
        <f t="array" ref="N332">IFERROR(IF(C332=C331,IF(C332="","","-"),INDEX(tb_Address[ที่อยู่ Store],MATCH(F332,tb_Address[Branch],0))),"")</f>
        <v>-</v>
      </c>
      <c r="O332" s="193"/>
    </row>
    <row r="333" ht="22.5" customHeight="1">
      <c r="A333" s="186">
        <f>IF(C333="","",ROW()-ROW(tb_PO[[#HEADERS],[Order]]))</f>
        <v>330</v>
      </c>
      <c r="B333" s="277">
        <v>46118.0</v>
      </c>
      <c r="C333" s="278" t="s">
        <v>1223</v>
      </c>
      <c r="D333" s="278" t="s">
        <v>1224</v>
      </c>
      <c r="E333" s="66" t="s">
        <v>52</v>
      </c>
      <c r="F333" s="186" t="str">
        <f t="array" ref="F333">IF(E333&lt;&gt;"",INDEX(tb_Address[Branch],MATCH(E333,tb_Address[Branch Code],0)),"")</f>
        <v>สาขาที่ 00001</v>
      </c>
      <c r="G333" s="191">
        <v>8.85712801214E12</v>
      </c>
      <c r="H333" s="193" t="str">
        <f t="array" ref="H333">IF(G333&lt;&gt;"",INDEX(tb_MainDatabase[Scent],MATCH(G333,tb_MainDatabase[Barcode],0)),"")</f>
        <v>Gentle Elixir</v>
      </c>
      <c r="I333" s="193" t="str">
        <f t="array" ref="I333">IF(G333&lt;&gt;"",INDEX(tb_MainDatabase[Size],MATCH(G333,tb_MainDatabase[Barcode],0)),"")</f>
        <v>50 ml.</v>
      </c>
      <c r="J333" s="191">
        <v>2.0</v>
      </c>
      <c r="K333" s="193"/>
      <c r="L333" s="193" t="str">
        <f t="array" ref="L333">IFERROR(IF(C333=C332,IF(C333="","","-"),INDEX(tb_Address[Store Tel.],MATCH(F333,tb_Address[Branch],0))),"")</f>
        <v>-</v>
      </c>
      <c r="M333" s="193" t="str">
        <f t="array" ref="M333">IFERROR(IF(C333=C332,IF(C333="","","-"),INDEX(tb_Address[ชื่อผู้รับสินค้า],MATCH(F333,tb_Address[Branch],0))),"")</f>
        <v>-</v>
      </c>
      <c r="N333" s="193" t="str">
        <f t="array" ref="N333">IFERROR(IF(C333=C332,IF(C333="","","-"),INDEX(tb_Address[ที่อยู่ Store],MATCH(F333,tb_Address[Branch],0))),"")</f>
        <v>-</v>
      </c>
      <c r="O333" s="193"/>
    </row>
    <row r="334" ht="22.5" customHeight="1">
      <c r="A334" s="186">
        <f>IF(C334="","",ROW()-ROW(tb_PO[[#HEADERS],[Order]]))</f>
        <v>331</v>
      </c>
      <c r="B334" s="277">
        <v>46118.0</v>
      </c>
      <c r="C334" s="278" t="s">
        <v>1223</v>
      </c>
      <c r="D334" s="278" t="s">
        <v>1224</v>
      </c>
      <c r="E334" s="66" t="s">
        <v>52</v>
      </c>
      <c r="F334" s="186" t="str">
        <f t="array" ref="F334">IF(E334&lt;&gt;"",INDEX(tb_Address[Branch],MATCH(E334,tb_Address[Branch Code],0)),"")</f>
        <v>สาขาที่ 00001</v>
      </c>
      <c r="G334" s="191">
        <v>8.857128011133E12</v>
      </c>
      <c r="H334" s="193" t="str">
        <f t="array" ref="H334">IF(G334&lt;&gt;"",INDEX(tb_MainDatabase[Scent],MATCH(G334,tb_MainDatabase[Barcode],0)),"")</f>
        <v>Excalibur (EDP)</v>
      </c>
      <c r="I334" s="193" t="str">
        <f t="array" ref="I334">IF(G334&lt;&gt;"",INDEX(tb_MainDatabase[Size],MATCH(G334,tb_MainDatabase[Barcode],0)),"")</f>
        <v>50 ml.</v>
      </c>
      <c r="J334" s="191">
        <v>3.0</v>
      </c>
      <c r="K334" s="193"/>
      <c r="L334" s="193" t="str">
        <f t="array" ref="L334">IFERROR(IF(C334=C333,IF(C334="","","-"),INDEX(tb_Address[Store Tel.],MATCH(F334,tb_Address[Branch],0))),"")</f>
        <v>-</v>
      </c>
      <c r="M334" s="193" t="str">
        <f t="array" ref="M334">IFERROR(IF(C334=C333,IF(C334="","","-"),INDEX(tb_Address[ชื่อผู้รับสินค้า],MATCH(F334,tb_Address[Branch],0))),"")</f>
        <v>-</v>
      </c>
      <c r="N334" s="193" t="str">
        <f t="array" ref="N334">IFERROR(IF(C334=C333,IF(C334="","","-"),INDEX(tb_Address[ที่อยู่ Store],MATCH(F334,tb_Address[Branch],0))),"")</f>
        <v>-</v>
      </c>
      <c r="O334" s="193"/>
    </row>
    <row r="335" ht="22.5" customHeight="1">
      <c r="A335" s="186">
        <f>IF(C335="","",ROW()-ROW(tb_PO[[#HEADERS],[Order]]))</f>
        <v>332</v>
      </c>
      <c r="B335" s="277">
        <v>46118.0</v>
      </c>
      <c r="C335" s="278" t="s">
        <v>1223</v>
      </c>
      <c r="D335" s="278" t="s">
        <v>1224</v>
      </c>
      <c r="E335" s="66" t="s">
        <v>52</v>
      </c>
      <c r="F335" s="186" t="str">
        <f t="array" ref="F335">IF(E335&lt;&gt;"",INDEX(tb_Address[Branch],MATCH(E335,tb_Address[Branch Code],0)),"")</f>
        <v>สาขาที่ 00001</v>
      </c>
      <c r="G335" s="191">
        <v>8.857128012019E12</v>
      </c>
      <c r="H335" s="193" t="str">
        <f t="array" ref="H335">IF(G335&lt;&gt;"",INDEX(tb_MainDatabase[Scent],MATCH(G335,tb_MainDatabase[Barcode],0)),"")</f>
        <v>Voyage</v>
      </c>
      <c r="I335" s="193" t="str">
        <f t="array" ref="I335">IF(G335&lt;&gt;"",INDEX(tb_MainDatabase[Size],MATCH(G335,tb_MainDatabase[Barcode],0)),"")</f>
        <v>50 ml.</v>
      </c>
      <c r="J335" s="191">
        <v>3.0</v>
      </c>
      <c r="K335" s="193"/>
      <c r="L335" s="193" t="str">
        <f t="array" ref="L335">IFERROR(IF(C335=C334,IF(C335="","","-"),INDEX(tb_Address[Store Tel.],MATCH(F335,tb_Address[Branch],0))),"")</f>
        <v>-</v>
      </c>
      <c r="M335" s="193" t="str">
        <f t="array" ref="M335">IFERROR(IF(C335=C334,IF(C335="","","-"),INDEX(tb_Address[ชื่อผู้รับสินค้า],MATCH(F335,tb_Address[Branch],0))),"")</f>
        <v>-</v>
      </c>
      <c r="N335" s="193" t="str">
        <f t="array" ref="N335">IFERROR(IF(C335=C334,IF(C335="","","-"),INDEX(tb_Address[ที่อยู่ Store],MATCH(F335,tb_Address[Branch],0))),"")</f>
        <v>-</v>
      </c>
      <c r="O335" s="193"/>
    </row>
    <row r="336" ht="22.5" customHeight="1">
      <c r="A336" s="186">
        <f>IF(C336="","",ROW()-ROW(tb_PO[[#HEADERS],[Order]]))</f>
        <v>333</v>
      </c>
      <c r="B336" s="277">
        <v>46118.0</v>
      </c>
      <c r="C336" s="278" t="s">
        <v>1223</v>
      </c>
      <c r="D336" s="278" t="s">
        <v>1224</v>
      </c>
      <c r="E336" s="66" t="s">
        <v>52</v>
      </c>
      <c r="F336" s="186" t="str">
        <f t="array" ref="F336">IF(E336&lt;&gt;"",INDEX(tb_Address[Branch],MATCH(E336,tb_Address[Branch Code],0)),"")</f>
        <v>สาขาที่ 00001</v>
      </c>
      <c r="G336" s="191">
        <v>8.857128012021E12</v>
      </c>
      <c r="H336" s="193" t="str">
        <f t="array" ref="H336">IF(G336&lt;&gt;"",INDEX(tb_MainDatabase[Scent],MATCH(G336,tb_MainDatabase[Barcode],0)),"")</f>
        <v>Buoyant</v>
      </c>
      <c r="I336" s="193" t="str">
        <f t="array" ref="I336">IF(G336&lt;&gt;"",INDEX(tb_MainDatabase[Size],MATCH(G336,tb_MainDatabase[Barcode],0)),"")</f>
        <v>50 ml.</v>
      </c>
      <c r="J336" s="191">
        <v>2.0</v>
      </c>
      <c r="K336" s="193"/>
      <c r="L336" s="193" t="str">
        <f t="array" ref="L336">IFERROR(IF(C336=C335,IF(C336="","","-"),INDEX(tb_Address[Store Tel.],MATCH(F336,tb_Address[Branch],0))),"")</f>
        <v>-</v>
      </c>
      <c r="M336" s="193" t="str">
        <f t="array" ref="M336">IFERROR(IF(C336=C335,IF(C336="","","-"),INDEX(tb_Address[ชื่อผู้รับสินค้า],MATCH(F336,tb_Address[Branch],0))),"")</f>
        <v>-</v>
      </c>
      <c r="N336" s="193" t="str">
        <f t="array" ref="N336">IFERROR(IF(C336=C335,IF(C336="","","-"),INDEX(tb_Address[ที่อยู่ Store],MATCH(F336,tb_Address[Branch],0))),"")</f>
        <v>-</v>
      </c>
      <c r="O336" s="193"/>
    </row>
    <row r="337" ht="22.5" customHeight="1">
      <c r="A337" s="186">
        <f>IF(C337="","",ROW()-ROW(tb_PO[[#HEADERS],[Order]]))</f>
        <v>334</v>
      </c>
      <c r="B337" s="277">
        <v>46118.0</v>
      </c>
      <c r="C337" s="278" t="s">
        <v>1223</v>
      </c>
      <c r="D337" s="278" t="s">
        <v>1224</v>
      </c>
      <c r="E337" s="66" t="s">
        <v>52</v>
      </c>
      <c r="F337" s="186" t="str">
        <f t="array" ref="F337">IF(E337&lt;&gt;"",INDEX(tb_Address[Branch],MATCH(E337,tb_Address[Branch Code],0)),"")</f>
        <v>สาขาที่ 00001</v>
      </c>
      <c r="G337" s="191">
        <v>8.857128011164E12</v>
      </c>
      <c r="H337" s="193" t="str">
        <f t="array" ref="H337">IF(G337&lt;&gt;"",INDEX(tb_MainDatabase[Scent],MATCH(G337,tb_MainDatabase[Barcode],0)),"")</f>
        <v>Victory</v>
      </c>
      <c r="I337" s="193" t="str">
        <f t="array" ref="I337">IF(G337&lt;&gt;"",INDEX(tb_MainDatabase[Size],MATCH(G337,tb_MainDatabase[Barcode],0)),"")</f>
        <v>50 ml.</v>
      </c>
      <c r="J337" s="191">
        <v>2.0</v>
      </c>
      <c r="K337" s="193"/>
      <c r="L337" s="193" t="str">
        <f t="array" ref="L337">IFERROR(IF(C337=C336,IF(C337="","","-"),INDEX(tb_Address[Store Tel.],MATCH(F337,tb_Address[Branch],0))),"")</f>
        <v>-</v>
      </c>
      <c r="M337" s="193" t="str">
        <f t="array" ref="M337">IFERROR(IF(C337=C336,IF(C337="","","-"),INDEX(tb_Address[ชื่อผู้รับสินค้า],MATCH(F337,tb_Address[Branch],0))),"")</f>
        <v>-</v>
      </c>
      <c r="N337" s="193" t="str">
        <f t="array" ref="N337">IFERROR(IF(C337=C336,IF(C337="","","-"),INDEX(tb_Address[ที่อยู่ Store],MATCH(F337,tb_Address[Branch],0))),"")</f>
        <v>-</v>
      </c>
      <c r="O337" s="193"/>
    </row>
    <row r="338" ht="22.5" customHeight="1">
      <c r="A338" s="186">
        <f>IF(C338="","",ROW()-ROW(tb_PO[[#HEADERS],[Order]]))</f>
        <v>335</v>
      </c>
      <c r="B338" s="277">
        <v>46118.0</v>
      </c>
      <c r="C338" s="278" t="s">
        <v>1223</v>
      </c>
      <c r="D338" s="278" t="s">
        <v>1224</v>
      </c>
      <c r="E338" s="66" t="s">
        <v>52</v>
      </c>
      <c r="F338" s="186" t="str">
        <f t="array" ref="F338">IF(E338&lt;&gt;"",INDEX(tb_Address[Branch],MATCH(E338,tb_Address[Branch Code],0)),"")</f>
        <v>สาขาที่ 00001</v>
      </c>
      <c r="G338" s="191">
        <v>8.857128012023E12</v>
      </c>
      <c r="H338" s="193" t="str">
        <f t="array" ref="H338">IF(G338&lt;&gt;"",INDEX(tb_MainDatabase[Scent],MATCH(G338,tb_MainDatabase[Barcode],0)),"")</f>
        <v>Voyage</v>
      </c>
      <c r="I338" s="193" t="str">
        <f t="array" ref="I338">IF(G338&lt;&gt;"",INDEX(tb_MainDatabase[Size],MATCH(G338,tb_MainDatabase[Barcode],0)),"")</f>
        <v>30 ml.</v>
      </c>
      <c r="J338" s="191">
        <v>2.0</v>
      </c>
      <c r="K338" s="193"/>
      <c r="L338" s="193" t="str">
        <f t="array" ref="L338">IFERROR(IF(C338=C337,IF(C338="","","-"),INDEX(tb_Address[Store Tel.],MATCH(F338,tb_Address[Branch],0))),"")</f>
        <v>-</v>
      </c>
      <c r="M338" s="193" t="str">
        <f t="array" ref="M338">IFERROR(IF(C338=C337,IF(C338="","","-"),INDEX(tb_Address[ชื่อผู้รับสินค้า],MATCH(F338,tb_Address[Branch],0))),"")</f>
        <v>-</v>
      </c>
      <c r="N338" s="193" t="str">
        <f t="array" ref="N338">IFERROR(IF(C338=C337,IF(C338="","","-"),INDEX(tb_Address[ที่อยู่ Store],MATCH(F338,tb_Address[Branch],0))),"")</f>
        <v>-</v>
      </c>
      <c r="O338" s="193"/>
    </row>
    <row r="339" ht="22.5" customHeight="1">
      <c r="A339" s="186">
        <f>IF(C339="","",ROW()-ROW(tb_PO[[#HEADERS],[Order]]))</f>
        <v>336</v>
      </c>
      <c r="B339" s="277">
        <v>46118.0</v>
      </c>
      <c r="C339" s="278" t="s">
        <v>1223</v>
      </c>
      <c r="D339" s="278" t="s">
        <v>1224</v>
      </c>
      <c r="E339" s="66" t="s">
        <v>52</v>
      </c>
      <c r="F339" s="186" t="str">
        <f t="array" ref="F339">IF(E339&lt;&gt;"",INDEX(tb_Address[Branch],MATCH(E339,tb_Address[Branch Code],0)),"")</f>
        <v>สาขาที่ 00001</v>
      </c>
      <c r="G339" s="191">
        <v>8.857128011935E12</v>
      </c>
      <c r="H339" s="193" t="str">
        <f t="array" ref="H339">IF(G339&lt;&gt;"",INDEX(tb_MainDatabase[Scent],MATCH(G339,tb_MainDatabase[Barcode],0)),"")</f>
        <v>Excalibur (EDP)</v>
      </c>
      <c r="I339" s="193" t="str">
        <f t="array" ref="I339">IF(G339&lt;&gt;"",INDEX(tb_MainDatabase[Size],MATCH(G339,tb_MainDatabase[Barcode],0)),"")</f>
        <v>30 ml.</v>
      </c>
      <c r="J339" s="191">
        <v>3.0</v>
      </c>
      <c r="K339" s="193"/>
      <c r="L339" s="193" t="str">
        <f t="array" ref="L339">IFERROR(IF(C339=C338,IF(C339="","","-"),INDEX(tb_Address[Store Tel.],MATCH(F339,tb_Address[Branch],0))),"")</f>
        <v>-</v>
      </c>
      <c r="M339" s="193" t="str">
        <f t="array" ref="M339">IFERROR(IF(C339=C338,IF(C339="","","-"),INDEX(tb_Address[ชื่อผู้รับสินค้า],MATCH(F339,tb_Address[Branch],0))),"")</f>
        <v>-</v>
      </c>
      <c r="N339" s="193" t="str">
        <f t="array" ref="N339">IFERROR(IF(C339=C338,IF(C339="","","-"),INDEX(tb_Address[ที่อยู่ Store],MATCH(F339,tb_Address[Branch],0))),"")</f>
        <v>-</v>
      </c>
      <c r="O339" s="193"/>
    </row>
    <row r="340" ht="22.5" customHeight="1">
      <c r="A340" s="186">
        <f>IF(C340="","",ROW()-ROW(tb_PO[[#HEADERS],[Order]]))</f>
        <v>337</v>
      </c>
      <c r="B340" s="277">
        <v>46118.0</v>
      </c>
      <c r="C340" s="278" t="s">
        <v>1223</v>
      </c>
      <c r="D340" s="278" t="s">
        <v>1224</v>
      </c>
      <c r="E340" s="66" t="s">
        <v>52</v>
      </c>
      <c r="F340" s="186" t="str">
        <f t="array" ref="F340">IF(E340&lt;&gt;"",INDEX(tb_Address[Branch],MATCH(E340,tb_Address[Branch Code],0)),"")</f>
        <v>สาขาที่ 00001</v>
      </c>
      <c r="G340" s="191">
        <v>8.857128011867E12</v>
      </c>
      <c r="H340" s="193" t="str">
        <f t="array" ref="H340">IF(G340&lt;&gt;"",INDEX(tb_MainDatabase[Scent],MATCH(G340,tb_MainDatabase[Barcode],0)),"")</f>
        <v>Senorita</v>
      </c>
      <c r="I340" s="193" t="str">
        <f t="array" ref="I340">IF(G340&lt;&gt;"",INDEX(tb_MainDatabase[Size],MATCH(G340,tb_MainDatabase[Barcode],0)),"")</f>
        <v>30 ml.</v>
      </c>
      <c r="J340" s="191">
        <v>5.0</v>
      </c>
      <c r="K340" s="193"/>
      <c r="L340" s="193" t="str">
        <f t="array" ref="L340">IFERROR(IF(C340=C339,IF(C340="","","-"),INDEX(tb_Address[Store Tel.],MATCH(F340,tb_Address[Branch],0))),"")</f>
        <v>-</v>
      </c>
      <c r="M340" s="193" t="str">
        <f t="array" ref="M340">IFERROR(IF(C340=C339,IF(C340="","","-"),INDEX(tb_Address[ชื่อผู้รับสินค้า],MATCH(F340,tb_Address[Branch],0))),"")</f>
        <v>-</v>
      </c>
      <c r="N340" s="193" t="str">
        <f t="array" ref="N340">IFERROR(IF(C340=C339,IF(C340="","","-"),INDEX(tb_Address[ที่อยู่ Store],MATCH(F340,tb_Address[Branch],0))),"")</f>
        <v>-</v>
      </c>
      <c r="O340" s="193"/>
    </row>
    <row r="341" ht="22.5" customHeight="1">
      <c r="A341" s="186">
        <f>IF(C341="","",ROW()-ROW(tb_PO[[#HEADERS],[Order]]))</f>
        <v>338</v>
      </c>
      <c r="B341" s="277">
        <v>46118.0</v>
      </c>
      <c r="C341" s="278" t="s">
        <v>1223</v>
      </c>
      <c r="D341" s="278" t="s">
        <v>1224</v>
      </c>
      <c r="E341" s="66" t="s">
        <v>52</v>
      </c>
      <c r="F341" s="186" t="str">
        <f t="array" ref="F341">IF(E341&lt;&gt;"",INDEX(tb_Address[Branch],MATCH(E341,tb_Address[Branch Code],0)),"")</f>
        <v>สาขาที่ 00001</v>
      </c>
      <c r="G341" s="191">
        <v>8.85712801201E12</v>
      </c>
      <c r="H341" s="193" t="str">
        <f t="array" ref="H341">IF(G341&lt;&gt;"",INDEX(tb_MainDatabase[Scent],MATCH(G341,tb_MainDatabase[Barcode],0)),"")</f>
        <v>Sparkling Mandarin</v>
      </c>
      <c r="I341" s="193" t="str">
        <f t="array" ref="I341">IF(G341&lt;&gt;"",INDEX(tb_MainDatabase[Size],MATCH(G341,tb_MainDatabase[Barcode],0)),"")</f>
        <v>30 ml.</v>
      </c>
      <c r="J341" s="191">
        <v>2.0</v>
      </c>
      <c r="K341" s="193"/>
      <c r="L341" s="193" t="str">
        <f t="array" ref="L341">IFERROR(IF(C341=C340,IF(C341="","","-"),INDEX(tb_Address[Store Tel.],MATCH(F341,tb_Address[Branch],0))),"")</f>
        <v>-</v>
      </c>
      <c r="M341" s="193" t="str">
        <f t="array" ref="M341">IFERROR(IF(C341=C340,IF(C341="","","-"),INDEX(tb_Address[ชื่อผู้รับสินค้า],MATCH(F341,tb_Address[Branch],0))),"")</f>
        <v>-</v>
      </c>
      <c r="N341" s="193" t="str">
        <f t="array" ref="N341">IFERROR(IF(C341=C340,IF(C341="","","-"),INDEX(tb_Address[ที่อยู่ Store],MATCH(F341,tb_Address[Branch],0))),"")</f>
        <v>-</v>
      </c>
      <c r="O341" s="193"/>
    </row>
    <row r="342" ht="22.5" customHeight="1">
      <c r="A342" s="186">
        <f>IF(C342="","",ROW()-ROW(tb_PO[[#HEADERS],[Order]]))</f>
        <v>339</v>
      </c>
      <c r="B342" s="277">
        <v>46118.0</v>
      </c>
      <c r="C342" s="278" t="s">
        <v>1223</v>
      </c>
      <c r="D342" s="278" t="s">
        <v>1224</v>
      </c>
      <c r="E342" s="66" t="s">
        <v>52</v>
      </c>
      <c r="F342" s="186" t="str">
        <f t="array" ref="F342">IF(E342&lt;&gt;"",INDEX(tb_Address[Branch],MATCH(E342,tb_Address[Branch Code],0)),"")</f>
        <v>สาขาที่ 00001</v>
      </c>
      <c r="G342" s="191">
        <v>8.85712801206E12</v>
      </c>
      <c r="H342" s="193" t="str">
        <f t="array" ref="H342">IF(G342&lt;&gt;"",INDEX(tb_MainDatabase[Scent],MATCH(G342,tb_MainDatabase[Barcode],0)),"")</f>
        <v>Vivid</v>
      </c>
      <c r="I342" s="193" t="str">
        <f t="array" ref="I342">IF(G342&lt;&gt;"",INDEX(tb_MainDatabase[Size],MATCH(G342,tb_MainDatabase[Barcode],0)),"")</f>
        <v>10 ml.</v>
      </c>
      <c r="J342" s="191">
        <v>10.0</v>
      </c>
      <c r="K342" s="193"/>
      <c r="L342" s="193" t="str">
        <f t="array" ref="L342">IFERROR(IF(C342=C341,IF(C342="","","-"),INDEX(tb_Address[Store Tel.],MATCH(F342,tb_Address[Branch],0))),"")</f>
        <v>-</v>
      </c>
      <c r="M342" s="193" t="str">
        <f t="array" ref="M342">IFERROR(IF(C342=C341,IF(C342="","","-"),INDEX(tb_Address[ชื่อผู้รับสินค้า],MATCH(F342,tb_Address[Branch],0))),"")</f>
        <v>-</v>
      </c>
      <c r="N342" s="193" t="str">
        <f t="array" ref="N342">IFERROR(IF(C342=C341,IF(C342="","","-"),INDEX(tb_Address[ที่อยู่ Store],MATCH(F342,tb_Address[Branch],0))),"")</f>
        <v>-</v>
      </c>
      <c r="O342" s="193"/>
    </row>
    <row r="343" ht="22.5" customHeight="1">
      <c r="A343" s="186">
        <f>IF(C343="","",ROW()-ROW(tb_PO[[#HEADERS],[Order]]))</f>
        <v>340</v>
      </c>
      <c r="B343" s="277">
        <v>46118.0</v>
      </c>
      <c r="C343" s="278" t="s">
        <v>1223</v>
      </c>
      <c r="D343" s="278" t="s">
        <v>1224</v>
      </c>
      <c r="E343" s="66" t="s">
        <v>52</v>
      </c>
      <c r="F343" s="186" t="str">
        <f t="array" ref="F343">IF(E343&lt;&gt;"",INDEX(tb_Address[Branch],MATCH(E343,tb_Address[Branch Code],0)),"")</f>
        <v>สาขาที่ 00001</v>
      </c>
      <c r="G343" s="191">
        <v>8.857128012041E12</v>
      </c>
      <c r="H343" s="193" t="str">
        <f t="array" ref="H343">IF(G343&lt;&gt;"",INDEX(tb_MainDatabase[Scent],MATCH(G343,tb_MainDatabase[Barcode],0)),"")</f>
        <v>Zeus</v>
      </c>
      <c r="I343" s="193" t="str">
        <f t="array" ref="I343">IF(G343&lt;&gt;"",INDEX(tb_MainDatabase[Size],MATCH(G343,tb_MainDatabase[Barcode],0)),"")</f>
        <v>10 ml.</v>
      </c>
      <c r="J343" s="191">
        <v>5.0</v>
      </c>
      <c r="K343" s="193"/>
      <c r="L343" s="193" t="str">
        <f t="array" ref="L343">IFERROR(IF(C343=C342,IF(C343="","","-"),INDEX(tb_Address[Store Tel.],MATCH(F343,tb_Address[Branch],0))),"")</f>
        <v>-</v>
      </c>
      <c r="M343" s="193" t="str">
        <f t="array" ref="M343">IFERROR(IF(C343=C342,IF(C343="","","-"),INDEX(tb_Address[ชื่อผู้รับสินค้า],MATCH(F343,tb_Address[Branch],0))),"")</f>
        <v>-</v>
      </c>
      <c r="N343" s="193" t="str">
        <f t="array" ref="N343">IFERROR(IF(C343=C342,IF(C343="","","-"),INDEX(tb_Address[ที่อยู่ Store],MATCH(F343,tb_Address[Branch],0))),"")</f>
        <v>-</v>
      </c>
      <c r="O343" s="193"/>
    </row>
    <row r="344" ht="22.5" customHeight="1">
      <c r="A344" s="186">
        <f>IF(C344="","",ROW()-ROW(tb_PO[[#HEADERS],[Order]]))</f>
        <v>341</v>
      </c>
      <c r="B344" s="277">
        <v>46118.0</v>
      </c>
      <c r="C344" s="278" t="s">
        <v>1223</v>
      </c>
      <c r="D344" s="278" t="s">
        <v>1224</v>
      </c>
      <c r="E344" s="66" t="s">
        <v>52</v>
      </c>
      <c r="F344" s="186" t="str">
        <f t="array" ref="F344">IF(E344&lt;&gt;"",INDEX(tb_Address[Branch],MATCH(E344,tb_Address[Branch Code],0)),"")</f>
        <v>สาขาที่ 00001</v>
      </c>
      <c r="G344" s="191">
        <v>8.857128012026E12</v>
      </c>
      <c r="H344" s="193" t="str">
        <f t="array" ref="H344">IF(G344&lt;&gt;"",INDEX(tb_MainDatabase[Scent],MATCH(G344,tb_MainDatabase[Barcode],0)),"")</f>
        <v>Aqua</v>
      </c>
      <c r="I344" s="193" t="str">
        <f t="array" ref="I344">IF(G344&lt;&gt;"",INDEX(tb_MainDatabase[Size],MATCH(G344,tb_MainDatabase[Barcode],0)),"")</f>
        <v>10 ml.</v>
      </c>
      <c r="J344" s="191">
        <v>5.0</v>
      </c>
      <c r="K344" s="193"/>
      <c r="L344" s="193" t="str">
        <f t="array" ref="L344">IFERROR(IF(C344=C343,IF(C344="","","-"),INDEX(tb_Address[Store Tel.],MATCH(F344,tb_Address[Branch],0))),"")</f>
        <v>-</v>
      </c>
      <c r="M344" s="193" t="str">
        <f t="array" ref="M344">IFERROR(IF(C344=C343,IF(C344="","","-"),INDEX(tb_Address[ชื่อผู้รับสินค้า],MATCH(F344,tb_Address[Branch],0))),"")</f>
        <v>-</v>
      </c>
      <c r="N344" s="193" t="str">
        <f t="array" ref="N344">IFERROR(IF(C344=C343,IF(C344="","","-"),INDEX(tb_Address[ที่อยู่ Store],MATCH(F344,tb_Address[Branch],0))),"")</f>
        <v>-</v>
      </c>
      <c r="O344" s="193"/>
    </row>
    <row r="345" ht="22.5" customHeight="1">
      <c r="A345" s="186">
        <f>IF(C345="","",ROW()-ROW(tb_PO[[#HEADERS],[Order]]))</f>
        <v>342</v>
      </c>
      <c r="B345" s="277">
        <v>46118.0</v>
      </c>
      <c r="C345" s="278" t="s">
        <v>1223</v>
      </c>
      <c r="D345" s="278" t="s">
        <v>1224</v>
      </c>
      <c r="E345" s="66" t="s">
        <v>52</v>
      </c>
      <c r="F345" s="186" t="str">
        <f t="array" ref="F345">IF(E345&lt;&gt;"",INDEX(tb_Address[Branch],MATCH(E345,tb_Address[Branch Code],0)),"")</f>
        <v>สาขาที่ 00001</v>
      </c>
      <c r="G345" s="191">
        <v>8.857128012032E12</v>
      </c>
      <c r="H345" s="193" t="str">
        <f t="array" ref="H345">IF(G345&lt;&gt;"",INDEX(tb_MainDatabase[Scent],MATCH(G345,tb_MainDatabase[Barcode],0)),"")</f>
        <v>Beyond</v>
      </c>
      <c r="I345" s="193" t="str">
        <f t="array" ref="I345">IF(G345&lt;&gt;"",INDEX(tb_MainDatabase[Size],MATCH(G345,tb_MainDatabase[Barcode],0)),"")</f>
        <v>10 ml.</v>
      </c>
      <c r="J345" s="191">
        <v>5.0</v>
      </c>
      <c r="K345" s="193"/>
      <c r="L345" s="193" t="str">
        <f t="array" ref="L345">IFERROR(IF(C345=C344,IF(C345="","","-"),INDEX(tb_Address[Store Tel.],MATCH(F345,tb_Address[Branch],0))),"")</f>
        <v>-</v>
      </c>
      <c r="M345" s="193" t="str">
        <f t="array" ref="M345">IFERROR(IF(C345=C344,IF(C345="","","-"),INDEX(tb_Address[ชื่อผู้รับสินค้า],MATCH(F345,tb_Address[Branch],0))),"")</f>
        <v>-</v>
      </c>
      <c r="N345" s="193" t="str">
        <f t="array" ref="N345">IFERROR(IF(C345=C344,IF(C345="","","-"),INDEX(tb_Address[ที่อยู่ Store],MATCH(F345,tb_Address[Branch],0))),"")</f>
        <v>-</v>
      </c>
      <c r="O345" s="193"/>
    </row>
    <row r="346" ht="22.5" customHeight="1">
      <c r="A346" s="186">
        <f>IF(C346="","",ROW()-ROW(tb_PO[[#HEADERS],[Order]]))</f>
        <v>343</v>
      </c>
      <c r="B346" s="277">
        <v>46118.0</v>
      </c>
      <c r="C346" s="278" t="s">
        <v>1223</v>
      </c>
      <c r="D346" s="278" t="s">
        <v>1224</v>
      </c>
      <c r="E346" s="66" t="s">
        <v>52</v>
      </c>
      <c r="F346" s="186" t="str">
        <f t="array" ref="F346">IF(E346&lt;&gt;"",INDEX(tb_Address[Branch],MATCH(E346,tb_Address[Branch Code],0)),"")</f>
        <v>สาขาที่ 00001</v>
      </c>
      <c r="G346" s="191">
        <v>8.857128012077E12</v>
      </c>
      <c r="H346" s="193" t="str">
        <f t="array" ref="H346">IF(G346&lt;&gt;"",INDEX(tb_MainDatabase[Scent],MATCH(G346,tb_MainDatabase[Barcode],0)),"")</f>
        <v>Buoyant</v>
      </c>
      <c r="I346" s="193" t="str">
        <f t="array" ref="I346">IF(G346&lt;&gt;"",INDEX(tb_MainDatabase[Size],MATCH(G346,tb_MainDatabase[Barcode],0)),"")</f>
        <v>10 ml.</v>
      </c>
      <c r="J346" s="191">
        <v>5.0</v>
      </c>
      <c r="K346" s="193"/>
      <c r="L346" s="193" t="str">
        <f t="array" ref="L346">IFERROR(IF(C346=C345,IF(C346="","","-"),INDEX(tb_Address[Store Tel.],MATCH(F346,tb_Address[Branch],0))),"")</f>
        <v>-</v>
      </c>
      <c r="M346" s="193" t="str">
        <f t="array" ref="M346">IFERROR(IF(C346=C345,IF(C346="","","-"),INDEX(tb_Address[ชื่อผู้รับสินค้า],MATCH(F346,tb_Address[Branch],0))),"")</f>
        <v>-</v>
      </c>
      <c r="N346" s="193" t="str">
        <f t="array" ref="N346">IFERROR(IF(C346=C345,IF(C346="","","-"),INDEX(tb_Address[ที่อยู่ Store],MATCH(F346,tb_Address[Branch],0))),"")</f>
        <v>-</v>
      </c>
      <c r="O346" s="193"/>
    </row>
    <row r="347" ht="22.5" customHeight="1">
      <c r="A347" s="186">
        <f>IF(C347="","",ROW()-ROW(tb_PO[[#HEADERS],[Order]]))</f>
        <v>344</v>
      </c>
      <c r="B347" s="277">
        <v>46118.0</v>
      </c>
      <c r="C347" s="278" t="s">
        <v>1223</v>
      </c>
      <c r="D347" s="278" t="s">
        <v>1224</v>
      </c>
      <c r="E347" s="66" t="s">
        <v>52</v>
      </c>
      <c r="F347" s="186" t="str">
        <f t="array" ref="F347">IF(E347&lt;&gt;"",INDEX(tb_Address[Branch],MATCH(E347,tb_Address[Branch Code],0)),"")</f>
        <v>สาขาที่ 00001</v>
      </c>
      <c r="G347" s="191">
        <v>8.857128011263E12</v>
      </c>
      <c r="H347" s="193" t="str">
        <f t="array" ref="H347">IF(G347&lt;&gt;"",INDEX(tb_MainDatabase[Scent],MATCH(G347,tb_MainDatabase[Barcode],0)),"")</f>
        <v>Victory</v>
      </c>
      <c r="I347" s="193" t="str">
        <f t="array" ref="I347">IF(G347&lt;&gt;"",INDEX(tb_MainDatabase[Size],MATCH(G347,tb_MainDatabase[Barcode],0)),"")</f>
        <v>10 ml.</v>
      </c>
      <c r="J347" s="191">
        <v>5.0</v>
      </c>
      <c r="K347" s="193"/>
      <c r="L347" s="193" t="str">
        <f t="array" ref="L347">IFERROR(IF(C347=C346,IF(C347="","","-"),INDEX(tb_Address[Store Tel.],MATCH(F347,tb_Address[Branch],0))),"")</f>
        <v>-</v>
      </c>
      <c r="M347" s="193" t="str">
        <f t="array" ref="M347">IFERROR(IF(C347=C346,IF(C347="","","-"),INDEX(tb_Address[ชื่อผู้รับสินค้า],MATCH(F347,tb_Address[Branch],0))),"")</f>
        <v>-</v>
      </c>
      <c r="N347" s="193" t="str">
        <f t="array" ref="N347">IFERROR(IF(C347=C346,IF(C347="","","-"),INDEX(tb_Address[ที่อยู่ Store],MATCH(F347,tb_Address[Branch],0))),"")</f>
        <v>-</v>
      </c>
      <c r="O347" s="193"/>
    </row>
    <row r="348" ht="22.5" customHeight="1">
      <c r="A348" s="186">
        <f>IF(C348="","",ROW()-ROW(tb_PO[[#HEADERS],[Order]]))</f>
        <v>345</v>
      </c>
      <c r="B348" s="277">
        <v>46118.0</v>
      </c>
      <c r="C348" s="278" t="s">
        <v>1223</v>
      </c>
      <c r="D348" s="278" t="s">
        <v>1224</v>
      </c>
      <c r="E348" s="66" t="s">
        <v>52</v>
      </c>
      <c r="F348" s="186" t="str">
        <f t="array" ref="F348">IF(E348&lt;&gt;"",INDEX(tb_Address[Branch],MATCH(E348,tb_Address[Branch Code],0)),"")</f>
        <v>สาขาที่ 00001</v>
      </c>
      <c r="G348" s="191">
        <v>8.857128012027E12</v>
      </c>
      <c r="H348" s="193" t="str">
        <f t="array" ref="H348">IF(G348&lt;&gt;"",INDEX(tb_MainDatabase[Scent],MATCH(G348,tb_MainDatabase[Barcode],0)),"")</f>
        <v>Voyage</v>
      </c>
      <c r="I348" s="193" t="str">
        <f t="array" ref="I348">IF(G348&lt;&gt;"",INDEX(tb_MainDatabase[Size],MATCH(G348,tb_MainDatabase[Barcode],0)),"")</f>
        <v>10 ml.</v>
      </c>
      <c r="J348" s="191">
        <v>5.0</v>
      </c>
      <c r="K348" s="193"/>
      <c r="L348" s="193" t="str">
        <f t="array" ref="L348">IFERROR(IF(C348=C347,IF(C348="","","-"),INDEX(tb_Address[Store Tel.],MATCH(F348,tb_Address[Branch],0))),"")</f>
        <v>-</v>
      </c>
      <c r="M348" s="193" t="str">
        <f t="array" ref="M348">IFERROR(IF(C348=C347,IF(C348="","","-"),INDEX(tb_Address[ชื่อผู้รับสินค้า],MATCH(F348,tb_Address[Branch],0))),"")</f>
        <v>-</v>
      </c>
      <c r="N348" s="193" t="str">
        <f t="array" ref="N348">IFERROR(IF(C348=C347,IF(C348="","","-"),INDEX(tb_Address[ที่อยู่ Store],MATCH(F348,tb_Address[Branch],0))),"")</f>
        <v>-</v>
      </c>
      <c r="O348" s="193"/>
    </row>
    <row r="349" ht="22.5" customHeight="1">
      <c r="A349" s="186">
        <f>IF(C349="","",ROW()-ROW(tb_PO[[#HEADERS],[Order]]))</f>
        <v>346</v>
      </c>
      <c r="B349" s="277">
        <v>46118.0</v>
      </c>
      <c r="C349" s="278" t="s">
        <v>1223</v>
      </c>
      <c r="D349" s="278" t="s">
        <v>1224</v>
      </c>
      <c r="E349" s="66" t="s">
        <v>52</v>
      </c>
      <c r="F349" s="186" t="str">
        <f t="array" ref="F349">IF(E349&lt;&gt;"",INDEX(tb_Address[Branch],MATCH(E349,tb_Address[Branch Code],0)),"")</f>
        <v>สาขาที่ 00001</v>
      </c>
      <c r="G349" s="191">
        <v>8.85712801203E12</v>
      </c>
      <c r="H349" s="193" t="str">
        <f t="array" ref="H349">IF(G349&lt;&gt;"",INDEX(tb_MainDatabase[Scent],MATCH(G349,tb_MainDatabase[Barcode],0)),"")</f>
        <v>Dream Island</v>
      </c>
      <c r="I349" s="193" t="str">
        <f t="array" ref="I349">IF(G349&lt;&gt;"",INDEX(tb_MainDatabase[Size],MATCH(G349,tb_MainDatabase[Barcode],0)),"")</f>
        <v>10 ml.</v>
      </c>
      <c r="J349" s="191">
        <v>15.0</v>
      </c>
      <c r="K349" s="193"/>
      <c r="L349" s="193" t="str">
        <f t="array" ref="L349">IFERROR(IF(C349=C348,IF(C349="","","-"),INDEX(tb_Address[Store Tel.],MATCH(F349,tb_Address[Branch],0))),"")</f>
        <v>-</v>
      </c>
      <c r="M349" s="193" t="str">
        <f t="array" ref="M349">IFERROR(IF(C349=C348,IF(C349="","","-"),INDEX(tb_Address[ชื่อผู้รับสินค้า],MATCH(F349,tb_Address[Branch],0))),"")</f>
        <v>-</v>
      </c>
      <c r="N349" s="193" t="str">
        <f t="array" ref="N349">IFERROR(IF(C349=C348,IF(C349="","","-"),INDEX(tb_Address[ที่อยู่ Store],MATCH(F349,tb_Address[Branch],0))),"")</f>
        <v>-</v>
      </c>
      <c r="O349" s="193"/>
    </row>
    <row r="350" ht="22.5" customHeight="1">
      <c r="A350" s="186">
        <f>IF(C350="","",ROW()-ROW(tb_PO[[#HEADERS],[Order]]))</f>
        <v>347</v>
      </c>
      <c r="B350" s="277">
        <v>46118.0</v>
      </c>
      <c r="C350" s="278" t="s">
        <v>1223</v>
      </c>
      <c r="D350" s="278" t="s">
        <v>1224</v>
      </c>
      <c r="E350" s="66" t="s">
        <v>52</v>
      </c>
      <c r="F350" s="186" t="str">
        <f t="array" ref="F350">IF(E350&lt;&gt;"",INDEX(tb_Address[Branch],MATCH(E350,tb_Address[Branch Code],0)),"")</f>
        <v>สาขาที่ 00001</v>
      </c>
      <c r="G350" s="191">
        <v>8.857128012035E12</v>
      </c>
      <c r="H350" s="193" t="str">
        <f t="array" ref="H350">IF(G350&lt;&gt;"",INDEX(tb_MainDatabase[Scent],MATCH(G350,tb_MainDatabase[Barcode],0)),"")</f>
        <v>Never Blue</v>
      </c>
      <c r="I350" s="193" t="str">
        <f t="array" ref="I350">IF(G350&lt;&gt;"",INDEX(tb_MainDatabase[Size],MATCH(G350,tb_MainDatabase[Barcode],0)),"")</f>
        <v>10 ml.</v>
      </c>
      <c r="J350" s="191">
        <v>10.0</v>
      </c>
      <c r="K350" s="193"/>
      <c r="L350" s="193" t="str">
        <f t="array" ref="L350">IFERROR(IF(C350=C349,IF(C350="","","-"),INDEX(tb_Address[Store Tel.],MATCH(F350,tb_Address[Branch],0))),"")</f>
        <v>-</v>
      </c>
      <c r="M350" s="193" t="str">
        <f t="array" ref="M350">IFERROR(IF(C350=C349,IF(C350="","","-"),INDEX(tb_Address[ชื่อผู้รับสินค้า],MATCH(F350,tb_Address[Branch],0))),"")</f>
        <v>-</v>
      </c>
      <c r="N350" s="193" t="str">
        <f t="array" ref="N350">IFERROR(IF(C350=C349,IF(C350="","","-"),INDEX(tb_Address[ที่อยู่ Store],MATCH(F350,tb_Address[Branch],0))),"")</f>
        <v>-</v>
      </c>
      <c r="O350" s="193"/>
    </row>
    <row r="351" ht="22.5" customHeight="1">
      <c r="A351" s="186">
        <f>IF(C351="","",ROW()-ROW(tb_PO[[#HEADERS],[Order]]))</f>
        <v>348</v>
      </c>
      <c r="B351" s="277">
        <v>46118.0</v>
      </c>
      <c r="C351" s="278" t="s">
        <v>1223</v>
      </c>
      <c r="D351" s="278" t="s">
        <v>1224</v>
      </c>
      <c r="E351" s="66" t="s">
        <v>52</v>
      </c>
      <c r="F351" s="186" t="str">
        <f t="array" ref="F351">IF(E351&lt;&gt;"",INDEX(tb_Address[Branch],MATCH(E351,tb_Address[Branch Code],0)),"")</f>
        <v>สาขาที่ 00001</v>
      </c>
      <c r="G351" s="191">
        <v>8.85712801216E12</v>
      </c>
      <c r="H351" s="193" t="str">
        <f t="array" ref="H351">IF(G351&lt;&gt;"",INDEX(tb_MainDatabase[Scent],MATCH(G351,tb_MainDatabase[Barcode],0)),"")</f>
        <v>Rosarine</v>
      </c>
      <c r="I351" s="193" t="str">
        <f t="array" ref="I351">IF(G351&lt;&gt;"",INDEX(tb_MainDatabase[Size],MATCH(G351,tb_MainDatabase[Barcode],0)),"")</f>
        <v>10 ml.</v>
      </c>
      <c r="J351" s="191">
        <v>10.0</v>
      </c>
      <c r="K351" s="193"/>
      <c r="L351" s="193" t="str">
        <f t="array" ref="L351">IFERROR(IF(C351=C350,IF(C351="","","-"),INDEX(tb_Address[Store Tel.],MATCH(F351,tb_Address[Branch],0))),"")</f>
        <v>-</v>
      </c>
      <c r="M351" s="193" t="str">
        <f t="array" ref="M351">IFERROR(IF(C351=C350,IF(C351="","","-"),INDEX(tb_Address[ชื่อผู้รับสินค้า],MATCH(F351,tb_Address[Branch],0))),"")</f>
        <v>-</v>
      </c>
      <c r="N351" s="193" t="str">
        <f t="array" ref="N351">IFERROR(IF(C351=C350,IF(C351="","","-"),INDEX(tb_Address[ที่อยู่ Store],MATCH(F351,tb_Address[Branch],0))),"")</f>
        <v>-</v>
      </c>
      <c r="O351" s="193"/>
    </row>
    <row r="352" ht="22.5" customHeight="1">
      <c r="A352" s="186">
        <f>IF(C352="","",ROW()-ROW(tb_PO[[#HEADERS],[Order]]))</f>
        <v>349</v>
      </c>
      <c r="B352" s="277">
        <v>46118.0</v>
      </c>
      <c r="C352" s="278" t="s">
        <v>1223</v>
      </c>
      <c r="D352" s="278" t="s">
        <v>1224</v>
      </c>
      <c r="E352" s="66" t="s">
        <v>52</v>
      </c>
      <c r="F352" s="186" t="str">
        <f t="array" ref="F352">IF(E352&lt;&gt;"",INDEX(tb_Address[Branch],MATCH(E352,tb_Address[Branch Code],0)),"")</f>
        <v>สาขาที่ 00001</v>
      </c>
      <c r="G352" s="191">
        <v>8.857128012154E12</v>
      </c>
      <c r="H352" s="193" t="str">
        <f t="array" ref="H352">IF(G352&lt;&gt;"",INDEX(tb_MainDatabase[Scent],MATCH(G352,tb_MainDatabase[Barcode],0)),"")</f>
        <v>Cherry Shade</v>
      </c>
      <c r="I352" s="193" t="str">
        <f t="array" ref="I352">IF(G352&lt;&gt;"",INDEX(tb_MainDatabase[Size],MATCH(G352,tb_MainDatabase[Barcode],0)),"")</f>
        <v>10 ml.</v>
      </c>
      <c r="J352" s="191">
        <v>5.0</v>
      </c>
      <c r="K352" s="193"/>
      <c r="L352" s="193" t="str">
        <f t="array" ref="L352">IFERROR(IF(C352=C351,IF(C352="","","-"),INDEX(tb_Address[Store Tel.],MATCH(F352,tb_Address[Branch],0))),"")</f>
        <v>-</v>
      </c>
      <c r="M352" s="193" t="str">
        <f t="array" ref="M352">IFERROR(IF(C352=C351,IF(C352="","","-"),INDEX(tb_Address[ชื่อผู้รับสินค้า],MATCH(F352,tb_Address[Branch],0))),"")</f>
        <v>-</v>
      </c>
      <c r="N352" s="193" t="str">
        <f t="array" ref="N352">IFERROR(IF(C352=C351,IF(C352="","","-"),INDEX(tb_Address[ที่อยู่ Store],MATCH(F352,tb_Address[Branch],0))),"")</f>
        <v>-</v>
      </c>
      <c r="O352" s="193"/>
    </row>
    <row r="353" ht="22.5" customHeight="1">
      <c r="A353" s="186">
        <f>IF(C353="","",ROW()-ROW(tb_PO[[#HEADERS],[Order]]))</f>
        <v>350</v>
      </c>
      <c r="B353" s="277">
        <v>46118.0</v>
      </c>
      <c r="C353" s="278" t="s">
        <v>1223</v>
      </c>
      <c r="D353" s="278" t="s">
        <v>1224</v>
      </c>
      <c r="E353" s="66" t="s">
        <v>52</v>
      </c>
      <c r="F353" s="186" t="str">
        <f t="array" ref="F353">IF(E353&lt;&gt;"",INDEX(tb_Address[Branch],MATCH(E353,tb_Address[Branch Code],0)),"")</f>
        <v>สาขาที่ 00001</v>
      </c>
      <c r="G353" s="191">
        <v>8.857128012037E12</v>
      </c>
      <c r="H353" s="193" t="str">
        <f t="array" ref="H353">IF(G353&lt;&gt;"",INDEX(tb_MainDatabase[Scent],MATCH(G353,tb_MainDatabase[Barcode],0)),"")</f>
        <v>Secret of Peach</v>
      </c>
      <c r="I353" s="193" t="str">
        <f t="array" ref="I353">IF(G353&lt;&gt;"",INDEX(tb_MainDatabase[Size],MATCH(G353,tb_MainDatabase[Barcode],0)),"")</f>
        <v>10 ml.</v>
      </c>
      <c r="J353" s="191">
        <v>20.0</v>
      </c>
      <c r="K353" s="193"/>
      <c r="L353" s="193" t="str">
        <f t="array" ref="L353">IFERROR(IF(C353=C352,IF(C353="","","-"),INDEX(tb_Address[Store Tel.],MATCH(F353,tb_Address[Branch],0))),"")</f>
        <v>-</v>
      </c>
      <c r="M353" s="193" t="str">
        <f t="array" ref="M353">IFERROR(IF(C353=C352,IF(C353="","","-"),INDEX(tb_Address[ชื่อผู้รับสินค้า],MATCH(F353,tb_Address[Branch],0))),"")</f>
        <v>-</v>
      </c>
      <c r="N353" s="193" t="str">
        <f t="array" ref="N353">IFERROR(IF(C353=C352,IF(C353="","","-"),INDEX(tb_Address[ที่อยู่ Store],MATCH(F353,tb_Address[Branch],0))),"")</f>
        <v>-</v>
      </c>
      <c r="O353" s="193"/>
    </row>
    <row r="354" ht="22.5" customHeight="1">
      <c r="A354" s="186">
        <f>IF(C354="","",ROW()-ROW(tb_PO[[#HEADERS],[Order]]))</f>
        <v>351</v>
      </c>
      <c r="B354" s="277">
        <v>46118.0</v>
      </c>
      <c r="C354" s="278" t="s">
        <v>1223</v>
      </c>
      <c r="D354" s="278" t="s">
        <v>1224</v>
      </c>
      <c r="E354" s="66" t="s">
        <v>52</v>
      </c>
      <c r="F354" s="186" t="str">
        <f t="array" ref="F354">IF(E354&lt;&gt;"",INDEX(tb_Address[Branch],MATCH(E354,tb_Address[Branch Code],0)),"")</f>
        <v>สาขาที่ 00001</v>
      </c>
      <c r="G354" s="191">
        <v>8.857128012042E12</v>
      </c>
      <c r="H354" s="193" t="str">
        <f t="array" ref="H354">IF(G354&lt;&gt;"",INDEX(tb_MainDatabase[Scent],MATCH(G354,tb_MainDatabase[Barcode],0)),"")</f>
        <v>Persist</v>
      </c>
      <c r="I354" s="193" t="str">
        <f t="array" ref="I354">IF(G354&lt;&gt;"",INDEX(tb_MainDatabase[Size],MATCH(G354,tb_MainDatabase[Barcode],0)),"")</f>
        <v>10 ml.</v>
      </c>
      <c r="J354" s="191">
        <v>5.0</v>
      </c>
      <c r="K354" s="193"/>
      <c r="L354" s="193" t="str">
        <f t="array" ref="L354">IFERROR(IF(C354=C353,IF(C354="","","-"),INDEX(tb_Address[Store Tel.],MATCH(F354,tb_Address[Branch],0))),"")</f>
        <v>-</v>
      </c>
      <c r="M354" s="193" t="str">
        <f t="array" ref="M354">IFERROR(IF(C354=C353,IF(C354="","","-"),INDEX(tb_Address[ชื่อผู้รับสินค้า],MATCH(F354,tb_Address[Branch],0))),"")</f>
        <v>-</v>
      </c>
      <c r="N354" s="193" t="str">
        <f t="array" ref="N354">IFERROR(IF(C354=C353,IF(C354="","","-"),INDEX(tb_Address[ที่อยู่ Store],MATCH(F354,tb_Address[Branch],0))),"")</f>
        <v>-</v>
      </c>
      <c r="O354" s="193"/>
    </row>
    <row r="355" ht="22.5" customHeight="1">
      <c r="A355" s="186">
        <f>IF(C355="","",ROW()-ROW(tb_PO[[#HEADERS],[Order]]))</f>
        <v>352</v>
      </c>
      <c r="B355" s="277">
        <v>46118.0</v>
      </c>
      <c r="C355" s="278" t="s">
        <v>1223</v>
      </c>
      <c r="D355" s="278" t="s">
        <v>1224</v>
      </c>
      <c r="E355" s="66" t="s">
        <v>52</v>
      </c>
      <c r="F355" s="186" t="str">
        <f t="array" ref="F355">IF(E355&lt;&gt;"",INDEX(tb_Address[Branch],MATCH(E355,tb_Address[Branch Code],0)),"")</f>
        <v>สาขาที่ 00001</v>
      </c>
      <c r="G355" s="191">
        <v>8.857128012058E12</v>
      </c>
      <c r="H355" s="193" t="str">
        <f t="array" ref="H355">IF(G355&lt;&gt;"",INDEX(tb_MainDatabase[Scent],MATCH(G355,tb_MainDatabase[Barcode],0)),"")</f>
        <v>Eden</v>
      </c>
      <c r="I355" s="193" t="str">
        <f t="array" ref="I355">IF(G355&lt;&gt;"",INDEX(tb_MainDatabase[Size],MATCH(G355,tb_MainDatabase[Barcode],0)),"")</f>
        <v>10 ml.</v>
      </c>
      <c r="J355" s="191">
        <v>5.0</v>
      </c>
      <c r="K355" s="193"/>
      <c r="L355" s="193" t="str">
        <f t="array" ref="L355">IFERROR(IF(C355=C354,IF(C355="","","-"),INDEX(tb_Address[Store Tel.],MATCH(F355,tb_Address[Branch],0))),"")</f>
        <v>-</v>
      </c>
      <c r="M355" s="193" t="str">
        <f t="array" ref="M355">IFERROR(IF(C355=C354,IF(C355="","","-"),INDEX(tb_Address[ชื่อผู้รับสินค้า],MATCH(F355,tb_Address[Branch],0))),"")</f>
        <v>-</v>
      </c>
      <c r="N355" s="193" t="str">
        <f t="array" ref="N355">IFERROR(IF(C355=C354,IF(C355="","","-"),INDEX(tb_Address[ที่อยู่ Store],MATCH(F355,tb_Address[Branch],0))),"")</f>
        <v>-</v>
      </c>
      <c r="O355" s="193"/>
    </row>
    <row r="356" ht="22.5" customHeight="1">
      <c r="A356" s="186">
        <f>IF(C356="","",ROW()-ROW(tb_PO[[#HEADERS],[Order]]))</f>
        <v>353</v>
      </c>
      <c r="B356" s="277">
        <v>46118.0</v>
      </c>
      <c r="C356" s="278" t="s">
        <v>1223</v>
      </c>
      <c r="D356" s="278" t="s">
        <v>1224</v>
      </c>
      <c r="E356" s="66" t="s">
        <v>52</v>
      </c>
      <c r="F356" s="186" t="str">
        <f t="array" ref="F356">IF(E356&lt;&gt;"",INDEX(tb_Address[Branch],MATCH(E356,tb_Address[Branch Code],0)),"")</f>
        <v>สาขาที่ 00001</v>
      </c>
      <c r="G356" s="191">
        <v>8.857128012101E12</v>
      </c>
      <c r="H356" s="193" t="str">
        <f t="array" ref="H356">IF(G356&lt;&gt;"",INDEX(tb_MainDatabase[Scent],MATCH(G356,tb_MainDatabase[Barcode],0)),"")</f>
        <v>Blackest Black</v>
      </c>
      <c r="I356" s="193" t="str">
        <f t="array" ref="I356">IF(G356&lt;&gt;"",INDEX(tb_MainDatabase[Size],MATCH(G356,tb_MainDatabase[Barcode],0)),"")</f>
        <v>10 ml.</v>
      </c>
      <c r="J356" s="191">
        <v>5.0</v>
      </c>
      <c r="K356" s="193"/>
      <c r="L356" s="193" t="str">
        <f t="array" ref="L356">IFERROR(IF(C356=C355,IF(C356="","","-"),INDEX(tb_Address[Store Tel.],MATCH(F356,tb_Address[Branch],0))),"")</f>
        <v>-</v>
      </c>
      <c r="M356" s="193" t="str">
        <f t="array" ref="M356">IFERROR(IF(C356=C355,IF(C356="","","-"),INDEX(tb_Address[ชื่อผู้รับสินค้า],MATCH(F356,tb_Address[Branch],0))),"")</f>
        <v>-</v>
      </c>
      <c r="N356" s="193" t="str">
        <f t="array" ref="N356">IFERROR(IF(C356=C355,IF(C356="","","-"),INDEX(tb_Address[ที่อยู่ Store],MATCH(F356,tb_Address[Branch],0))),"")</f>
        <v>-</v>
      </c>
      <c r="O356" s="193"/>
    </row>
    <row r="357" ht="22.5" customHeight="1">
      <c r="A357" s="186">
        <f>IF(C357="","",ROW()-ROW(tb_PO[[#HEADERS],[Order]]))</f>
        <v>354</v>
      </c>
      <c r="B357" s="277">
        <v>46118.0</v>
      </c>
      <c r="C357" s="278" t="s">
        <v>1223</v>
      </c>
      <c r="D357" s="278" t="s">
        <v>1224</v>
      </c>
      <c r="E357" s="66" t="s">
        <v>52</v>
      </c>
      <c r="F357" s="186" t="str">
        <f t="array" ref="F357">IF(E357&lt;&gt;"",INDEX(tb_Address[Branch],MATCH(E357,tb_Address[Branch Code],0)),"")</f>
        <v>สาขาที่ 00001</v>
      </c>
      <c r="G357" s="191">
        <v>8.857128012024E12</v>
      </c>
      <c r="H357" s="193" t="str">
        <f t="array" ref="H357">IF(G357&lt;&gt;"",INDEX(tb_MainDatabase[Scent],MATCH(G357,tb_MainDatabase[Barcode],0)),"")</f>
        <v>Make Way</v>
      </c>
      <c r="I357" s="193" t="str">
        <f t="array" ref="I357">IF(G357&lt;&gt;"",INDEX(tb_MainDatabase[Size],MATCH(G357,tb_MainDatabase[Barcode],0)),"")</f>
        <v>30 ml.</v>
      </c>
      <c r="J357" s="191">
        <v>3.0</v>
      </c>
      <c r="K357" s="193"/>
      <c r="L357" s="193" t="str">
        <f t="array" ref="L357">IFERROR(IF(C357=C356,IF(C357="","","-"),INDEX(tb_Address[Store Tel.],MATCH(F357,tb_Address[Branch],0))),"")</f>
        <v>-</v>
      </c>
      <c r="M357" s="193" t="str">
        <f t="array" ref="M357">IFERROR(IF(C357=C356,IF(C357="","","-"),INDEX(tb_Address[ชื่อผู้รับสินค้า],MATCH(F357,tb_Address[Branch],0))),"")</f>
        <v>-</v>
      </c>
      <c r="N357" s="193" t="str">
        <f t="array" ref="N357">IFERROR(IF(C357=C356,IF(C357="","","-"),INDEX(tb_Address[ที่อยู่ Store],MATCH(F357,tb_Address[Branch],0))),"")</f>
        <v>-</v>
      </c>
      <c r="O357" s="193"/>
    </row>
    <row r="358" ht="22.5" customHeight="1">
      <c r="A358" s="186">
        <f>IF(C358="","",ROW()-ROW(tb_PO[[#HEADERS],[Order]]))</f>
        <v>355</v>
      </c>
      <c r="B358" s="277">
        <v>46118.0</v>
      </c>
      <c r="C358" s="278" t="s">
        <v>1310</v>
      </c>
      <c r="D358" s="278" t="s">
        <v>1311</v>
      </c>
      <c r="E358" s="66" t="s">
        <v>52</v>
      </c>
      <c r="F358" s="186" t="str">
        <f t="array" ref="F358">IF(E358&lt;&gt;"",INDEX(tb_Address[Branch],MATCH(E358,tb_Address[Branch Code],0)),"")</f>
        <v>สาขาที่ 00001</v>
      </c>
      <c r="G358" s="191">
        <v>8.857128012168E12</v>
      </c>
      <c r="H358" s="193" t="str">
        <f t="array" ref="H358">IF(G358&lt;&gt;"",INDEX(tb_MainDatabase[Scent],MATCH(G358,tb_MainDatabase[Barcode],0)),"")</f>
        <v>Thai Perfume (น้ำปรุง)</v>
      </c>
      <c r="I358" s="193" t="str">
        <f t="array" ref="I358">IF(G358&lt;&gt;"",INDEX(tb_MainDatabase[Size],MATCH(G358,tb_MainDatabase[Barcode],0)),"")</f>
        <v>50 ml.</v>
      </c>
      <c r="J358" s="191">
        <v>10.0</v>
      </c>
      <c r="K358" s="193"/>
      <c r="L358" s="193" t="str">
        <f t="array" ref="L358">IFERROR(IF(C358=C357,IF(C358="","","-"),INDEX(tb_Address[Store Tel.],MATCH(F358,tb_Address[Branch],0))),"")</f>
        <v>-</v>
      </c>
      <c r="M358" s="193" t="str">
        <f t="array" ref="M358">IFERROR(IF(C358=C357,IF(C358="","","-"),INDEX(tb_Address[ชื่อผู้รับสินค้า],MATCH(F358,tb_Address[Branch],0))),"")</f>
        <v>-</v>
      </c>
      <c r="N358" s="193" t="str">
        <f t="array" ref="N358">IFERROR(IF(C358=C357,IF(C358="","","-"),INDEX(tb_Address[ที่อยู่ Store],MATCH(F358,tb_Address[Branch],0))),"")</f>
        <v>-</v>
      </c>
      <c r="O358" s="193"/>
    </row>
    <row r="359" ht="22.5" customHeight="1">
      <c r="A359" s="186">
        <f>IF(C359="","",ROW()-ROW(tb_PO[[#HEADERS],[Order]]))</f>
        <v>356</v>
      </c>
      <c r="B359" s="277">
        <v>46118.0</v>
      </c>
      <c r="C359" s="278" t="s">
        <v>1310</v>
      </c>
      <c r="D359" s="278" t="s">
        <v>1311</v>
      </c>
      <c r="E359" s="66" t="s">
        <v>52</v>
      </c>
      <c r="F359" s="186" t="str">
        <f t="array" ref="F359">IF(E359&lt;&gt;"",INDEX(tb_Address[Branch],MATCH(E359,tb_Address[Branch Code],0)),"")</f>
        <v>สาขาที่ 00001</v>
      </c>
      <c r="G359" s="191">
        <v>8.857128012053E12</v>
      </c>
      <c r="H359" s="193" t="str">
        <f t="array" ref="H359">IF(G359&lt;&gt;"",INDEX(tb_MainDatabase[Scent],MATCH(G359,tb_MainDatabase[Barcode],0)),"")</f>
        <v>Virgin X</v>
      </c>
      <c r="I359" s="193" t="str">
        <f t="array" ref="I359">IF(G359&lt;&gt;"",INDEX(tb_MainDatabase[Size],MATCH(G359,tb_MainDatabase[Barcode],0)),"")</f>
        <v>10 ml.</v>
      </c>
      <c r="J359" s="191">
        <v>5.0</v>
      </c>
      <c r="K359" s="193"/>
      <c r="L359" s="193" t="str">
        <f t="array" ref="L359">IFERROR(IF(C359=C358,IF(C359="","","-"),INDEX(tb_Address[Store Tel.],MATCH(F359,tb_Address[Branch],0))),"")</f>
        <v>-</v>
      </c>
      <c r="M359" s="193" t="str">
        <f t="array" ref="M359">IFERROR(IF(C359=C358,IF(C359="","","-"),INDEX(tb_Address[ชื่อผู้รับสินค้า],MATCH(F359,tb_Address[Branch],0))),"")</f>
        <v>-</v>
      </c>
      <c r="N359" s="193" t="str">
        <f t="array" ref="N359">IFERROR(IF(C359=C358,IF(C359="","","-"),INDEX(tb_Address[ที่อยู่ Store],MATCH(F359,tb_Address[Branch],0))),"")</f>
        <v>-</v>
      </c>
      <c r="O359" s="193"/>
    </row>
    <row r="360" ht="22.5" customHeight="1">
      <c r="A360" s="186">
        <f>IF(C360="","",ROW()-ROW(tb_PO[[#HEADERS],[Order]]))</f>
        <v>357</v>
      </c>
      <c r="B360" s="277">
        <v>46122.0</v>
      </c>
      <c r="C360" s="278" t="s">
        <v>1322</v>
      </c>
      <c r="D360" s="278" t="s">
        <v>1323</v>
      </c>
      <c r="E360" s="66" t="s">
        <v>52</v>
      </c>
      <c r="F360" s="186" t="str">
        <f t="array" ref="F360">IF(E360&lt;&gt;"",INDEX(tb_Address[Branch],MATCH(E360,tb_Address[Branch Code],0)),"")</f>
        <v>สาขาที่ 00001</v>
      </c>
      <c r="G360" s="191">
        <v>8.85712801216E12</v>
      </c>
      <c r="H360" s="193" t="str">
        <f t="array" ref="H360">IF(G360&lt;&gt;"",INDEX(tb_MainDatabase[Scent],MATCH(G360,tb_MainDatabase[Barcode],0)),"")</f>
        <v>Rosarine</v>
      </c>
      <c r="I360" s="193" t="str">
        <f t="array" ref="I360">IF(G360&lt;&gt;"",INDEX(tb_MainDatabase[Size],MATCH(G360,tb_MainDatabase[Barcode],0)),"")</f>
        <v>10 ml.</v>
      </c>
      <c r="J360" s="191">
        <v>7.0</v>
      </c>
      <c r="K360" s="193"/>
      <c r="L360" s="193" t="str">
        <f t="array" ref="L360">IFERROR(IF(C360=C359,IF(C360="","","-"),INDEX(tb_Address[Store Tel.],MATCH(F360,tb_Address[Branch],0))),"")</f>
        <v>-</v>
      </c>
      <c r="M360" s="193" t="str">
        <f t="array" ref="M360">IFERROR(IF(C360=C359,IF(C360="","","-"),INDEX(tb_Address[ชื่อผู้รับสินค้า],MATCH(F360,tb_Address[Branch],0))),"")</f>
        <v>-</v>
      </c>
      <c r="N360" s="193" t="str">
        <f t="array" ref="N360">IFERROR(IF(C360=C359,IF(C360="","","-"),INDEX(tb_Address[ที่อยู่ Store],MATCH(F360,tb_Address[Branch],0))),"")</f>
        <v>-</v>
      </c>
      <c r="O360" s="193"/>
    </row>
    <row r="361" ht="22.5" customHeight="1">
      <c r="A361" s="186">
        <f>IF(C361="","",ROW()-ROW(tb_PO[[#HEADERS],[Order]]))</f>
        <v>358</v>
      </c>
      <c r="B361" s="277">
        <v>46122.0</v>
      </c>
      <c r="C361" s="278" t="s">
        <v>1322</v>
      </c>
      <c r="D361" s="278" t="s">
        <v>1323</v>
      </c>
      <c r="E361" s="66" t="s">
        <v>52</v>
      </c>
      <c r="F361" s="186" t="str">
        <f t="array" ref="F361">IF(E361&lt;&gt;"",INDEX(tb_Address[Branch],MATCH(E361,tb_Address[Branch Code],0)),"")</f>
        <v>สาขาที่ 00001</v>
      </c>
      <c r="G361" s="191">
        <v>8.85712801207E12</v>
      </c>
      <c r="H361" s="193" t="str">
        <f t="array" ref="H361">IF(G361&lt;&gt;"",INDEX(tb_MainDatabase[Scent],MATCH(G361,tb_MainDatabase[Barcode],0)),"")</f>
        <v>Teenage Dream</v>
      </c>
      <c r="I361" s="193" t="str">
        <f t="array" ref="I361">IF(G361&lt;&gt;"",INDEX(tb_MainDatabase[Size],MATCH(G361,tb_MainDatabase[Barcode],0)),"")</f>
        <v>10 ml.</v>
      </c>
      <c r="J361" s="191">
        <v>7.0</v>
      </c>
      <c r="K361" s="193"/>
      <c r="L361" s="193" t="str">
        <f t="array" ref="L361">IFERROR(IF(C361=C360,IF(C361="","","-"),INDEX(tb_Address[Store Tel.],MATCH(F361,tb_Address[Branch],0))),"")</f>
        <v>-</v>
      </c>
      <c r="M361" s="193" t="str">
        <f t="array" ref="M361">IFERROR(IF(C361=C360,IF(C361="","","-"),INDEX(tb_Address[ชื่อผู้รับสินค้า],MATCH(F361,tb_Address[Branch],0))),"")</f>
        <v>-</v>
      </c>
      <c r="N361" s="193" t="str">
        <f t="array" ref="N361">IFERROR(IF(C361=C360,IF(C361="","","-"),INDEX(tb_Address[ที่อยู่ Store],MATCH(F361,tb_Address[Branch],0))),"")</f>
        <v>-</v>
      </c>
      <c r="O361" s="193"/>
    </row>
    <row r="362" ht="22.5" customHeight="1">
      <c r="A362" s="186">
        <f>IF(C362="","",ROW()-ROW(tb_PO[[#HEADERS],[Order]]))</f>
        <v>359</v>
      </c>
      <c r="B362" s="277">
        <v>46122.0</v>
      </c>
      <c r="C362" s="278" t="s">
        <v>1322</v>
      </c>
      <c r="D362" s="278" t="s">
        <v>1323</v>
      </c>
      <c r="E362" s="66" t="s">
        <v>52</v>
      </c>
      <c r="F362" s="186" t="str">
        <f t="array" ref="F362">IF(E362&lt;&gt;"",INDEX(tb_Address[Branch],MATCH(E362,tb_Address[Branch Code],0)),"")</f>
        <v>สาขาที่ 00001</v>
      </c>
      <c r="G362" s="191">
        <v>8.857128012163E12</v>
      </c>
      <c r="H362" s="193" t="str">
        <f t="array" ref="H362">IF(G362&lt;&gt;"",INDEX(tb_MainDatabase[Scent],MATCH(G362,tb_MainDatabase[Barcode],0)),"")</f>
        <v>Silver</v>
      </c>
      <c r="I362" s="193" t="str">
        <f t="array" ref="I362">IF(G362&lt;&gt;"",INDEX(tb_MainDatabase[Size],MATCH(G362,tb_MainDatabase[Barcode],0)),"")</f>
        <v>10 ml.</v>
      </c>
      <c r="J362" s="191">
        <v>3.0</v>
      </c>
      <c r="K362" s="193"/>
      <c r="L362" s="193" t="str">
        <f t="array" ref="L362">IFERROR(IF(C362=C361,IF(C362="","","-"),INDEX(tb_Address[Store Tel.],MATCH(F362,tb_Address[Branch],0))),"")</f>
        <v>-</v>
      </c>
      <c r="M362" s="193" t="str">
        <f t="array" ref="M362">IFERROR(IF(C362=C361,IF(C362="","","-"),INDEX(tb_Address[ชื่อผู้รับสินค้า],MATCH(F362,tb_Address[Branch],0))),"")</f>
        <v>-</v>
      </c>
      <c r="N362" s="193" t="str">
        <f t="array" ref="N362">IFERROR(IF(C362=C361,IF(C362="","","-"),INDEX(tb_Address[ที่อยู่ Store],MATCH(F362,tb_Address[Branch],0))),"")</f>
        <v>-</v>
      </c>
      <c r="O362" s="193"/>
    </row>
    <row r="363" ht="22.5" customHeight="1">
      <c r="A363" s="186">
        <f>IF(C363="","",ROW()-ROW(tb_PO[[#HEADERS],[Order]]))</f>
        <v>360</v>
      </c>
      <c r="B363" s="277">
        <v>46122.0</v>
      </c>
      <c r="C363" s="278" t="s">
        <v>1322</v>
      </c>
      <c r="D363" s="278" t="s">
        <v>1323</v>
      </c>
      <c r="E363" s="66" t="s">
        <v>52</v>
      </c>
      <c r="F363" s="186" t="str">
        <f t="array" ref="F363">IF(E363&lt;&gt;"",INDEX(tb_Address[Branch],MATCH(E363,tb_Address[Branch Code],0)),"")</f>
        <v>สาขาที่ 00001</v>
      </c>
      <c r="G363" s="191">
        <v>8.857128012146E12</v>
      </c>
      <c r="H363" s="193" t="str">
        <f t="array" ref="H363">IF(G363&lt;&gt;"",INDEX(tb_MainDatabase[Scent],MATCH(G363,tb_MainDatabase[Barcode],0)),"")</f>
        <v>Soir</v>
      </c>
      <c r="I363" s="193" t="str">
        <f t="array" ref="I363">IF(G363&lt;&gt;"",INDEX(tb_MainDatabase[Size],MATCH(G363,tb_MainDatabase[Barcode],0)),"")</f>
        <v>10 ml.</v>
      </c>
      <c r="J363" s="191">
        <v>4.0</v>
      </c>
      <c r="K363" s="193"/>
      <c r="L363" s="193" t="str">
        <f t="array" ref="L363">IFERROR(IF(C363=C362,IF(C363="","","-"),INDEX(tb_Address[Store Tel.],MATCH(F363,tb_Address[Branch],0))),"")</f>
        <v>-</v>
      </c>
      <c r="M363" s="193" t="str">
        <f t="array" ref="M363">IFERROR(IF(C363=C362,IF(C363="","","-"),INDEX(tb_Address[ชื่อผู้รับสินค้า],MATCH(F363,tb_Address[Branch],0))),"")</f>
        <v>-</v>
      </c>
      <c r="N363" s="193" t="str">
        <f t="array" ref="N363">IFERROR(IF(C363=C362,IF(C363="","","-"),INDEX(tb_Address[ที่อยู่ Store],MATCH(F363,tb_Address[Branch],0))),"")</f>
        <v>-</v>
      </c>
      <c r="O363" s="193"/>
    </row>
    <row r="364" ht="22.5" customHeight="1">
      <c r="A364" s="186">
        <f>IF(C364="","",ROW()-ROW(tb_PO[[#HEADERS],[Order]]))</f>
        <v>361</v>
      </c>
      <c r="B364" s="277">
        <v>46122.0</v>
      </c>
      <c r="C364" s="278" t="s">
        <v>1322</v>
      </c>
      <c r="D364" s="278" t="s">
        <v>1323</v>
      </c>
      <c r="E364" s="66" t="s">
        <v>52</v>
      </c>
      <c r="F364" s="186" t="str">
        <f t="array" ref="F364">IF(E364&lt;&gt;"",INDEX(tb_Address[Branch],MATCH(E364,tb_Address[Branch Code],0)),"")</f>
        <v>สาขาที่ 00001</v>
      </c>
      <c r="G364" s="191">
        <v>8.857128012065E12</v>
      </c>
      <c r="H364" s="193" t="str">
        <f t="array" ref="H364">IF(G364&lt;&gt;"",INDEX(tb_MainDatabase[Scent],MATCH(G364,tb_MainDatabase[Barcode],0)),"")</f>
        <v>Blind Magnolia</v>
      </c>
      <c r="I364" s="193" t="str">
        <f t="array" ref="I364">IF(G364&lt;&gt;"",INDEX(tb_MainDatabase[Size],MATCH(G364,tb_MainDatabase[Barcode],0)),"")</f>
        <v>10 ml.</v>
      </c>
      <c r="J364" s="191">
        <v>2.0</v>
      </c>
      <c r="K364" s="193"/>
      <c r="L364" s="193" t="str">
        <f t="array" ref="L364">IFERROR(IF(C364=C363,IF(C364="","","-"),INDEX(tb_Address[Store Tel.],MATCH(F364,tb_Address[Branch],0))),"")</f>
        <v>-</v>
      </c>
      <c r="M364" s="193" t="str">
        <f t="array" ref="M364">IFERROR(IF(C364=C363,IF(C364="","","-"),INDEX(tb_Address[ชื่อผู้รับสินค้า],MATCH(F364,tb_Address[Branch],0))),"")</f>
        <v>-</v>
      </c>
      <c r="N364" s="193" t="str">
        <f t="array" ref="N364">IFERROR(IF(C364=C363,IF(C364="","","-"),INDEX(tb_Address[ที่อยู่ Store],MATCH(F364,tb_Address[Branch],0))),"")</f>
        <v>-</v>
      </c>
      <c r="O364" s="193"/>
    </row>
    <row r="365" ht="22.5" customHeight="1">
      <c r="A365" s="186">
        <f>IF(C365="","",ROW()-ROW(tb_PO[[#HEADERS],[Order]]))</f>
        <v>362</v>
      </c>
      <c r="B365" s="277">
        <v>46122.0</v>
      </c>
      <c r="C365" s="278" t="s">
        <v>1322</v>
      </c>
      <c r="D365" s="278" t="s">
        <v>1323</v>
      </c>
      <c r="E365" s="66" t="s">
        <v>52</v>
      </c>
      <c r="F365" s="186" t="str">
        <f t="array" ref="F365">IF(E365&lt;&gt;"",INDEX(tb_Address[Branch],MATCH(E365,tb_Address[Branch Code],0)),"")</f>
        <v>สาขาที่ 00001</v>
      </c>
      <c r="G365" s="191">
        <v>8.857128012108E12</v>
      </c>
      <c r="H365" s="193" t="str">
        <f t="array" ref="H365">IF(G365&lt;&gt;"",INDEX(tb_MainDatabase[Scent],MATCH(G365,tb_MainDatabase[Barcode],0)),"")</f>
        <v>Sparkling Mandarin</v>
      </c>
      <c r="I365" s="193" t="str">
        <f t="array" ref="I365">IF(G365&lt;&gt;"",INDEX(tb_MainDatabase[Size],MATCH(G365,tb_MainDatabase[Barcode],0)),"")</f>
        <v>10 ml.</v>
      </c>
      <c r="J365" s="191">
        <v>3.0</v>
      </c>
      <c r="K365" s="193"/>
      <c r="L365" s="193" t="str">
        <f t="array" ref="L365">IFERROR(IF(C365=C364,IF(C365="","","-"),INDEX(tb_Address[Store Tel.],MATCH(F365,tb_Address[Branch],0))),"")</f>
        <v>-</v>
      </c>
      <c r="M365" s="193" t="str">
        <f t="array" ref="M365">IFERROR(IF(C365=C364,IF(C365="","","-"),INDEX(tb_Address[ชื่อผู้รับสินค้า],MATCH(F365,tb_Address[Branch],0))),"")</f>
        <v>-</v>
      </c>
      <c r="N365" s="193" t="str">
        <f t="array" ref="N365">IFERROR(IF(C365=C364,IF(C365="","","-"),INDEX(tb_Address[ที่อยู่ Store],MATCH(F365,tb_Address[Branch],0))),"")</f>
        <v>-</v>
      </c>
      <c r="O365" s="193"/>
    </row>
    <row r="366" ht="22.5" customHeight="1">
      <c r="A366" s="186">
        <f>IF(C366="","",ROW()-ROW(tb_PO[[#HEADERS],[Order]]))</f>
        <v>363</v>
      </c>
      <c r="B366" s="277">
        <v>46122.0</v>
      </c>
      <c r="C366" s="278" t="s">
        <v>1322</v>
      </c>
      <c r="D366" s="278" t="s">
        <v>1323</v>
      </c>
      <c r="E366" s="66" t="s">
        <v>52</v>
      </c>
      <c r="F366" s="186" t="str">
        <f t="array" ref="F366">IF(E366&lt;&gt;"",INDEX(tb_Address[Branch],MATCH(E366,tb_Address[Branch Code],0)),"")</f>
        <v>สาขาที่ 00001</v>
      </c>
      <c r="G366" s="191">
        <v>8.857128011263E12</v>
      </c>
      <c r="H366" s="193" t="str">
        <f t="array" ref="H366">IF(G366&lt;&gt;"",INDEX(tb_MainDatabase[Scent],MATCH(G366,tb_MainDatabase[Barcode],0)),"")</f>
        <v>Victory</v>
      </c>
      <c r="I366" s="193" t="str">
        <f t="array" ref="I366">IF(G366&lt;&gt;"",INDEX(tb_MainDatabase[Size],MATCH(G366,tb_MainDatabase[Barcode],0)),"")</f>
        <v>10 ml.</v>
      </c>
      <c r="J366" s="191">
        <v>4.0</v>
      </c>
      <c r="K366" s="193"/>
      <c r="L366" s="193" t="str">
        <f t="array" ref="L366">IFERROR(IF(C366=C365,IF(C366="","","-"),INDEX(tb_Address[Store Tel.],MATCH(F366,tb_Address[Branch],0))),"")</f>
        <v>-</v>
      </c>
      <c r="M366" s="193" t="str">
        <f t="array" ref="M366">IFERROR(IF(C366=C365,IF(C366="","","-"),INDEX(tb_Address[ชื่อผู้รับสินค้า],MATCH(F366,tb_Address[Branch],0))),"")</f>
        <v>-</v>
      </c>
      <c r="N366" s="193" t="str">
        <f t="array" ref="N366">IFERROR(IF(C366=C365,IF(C366="","","-"),INDEX(tb_Address[ที่อยู่ Store],MATCH(F366,tb_Address[Branch],0))),"")</f>
        <v>-</v>
      </c>
      <c r="O366" s="193"/>
    </row>
    <row r="367" ht="22.5" customHeight="1">
      <c r="A367" s="186">
        <f>IF(C367="","",ROW()-ROW(tb_PO[[#HEADERS],[Order]]))</f>
        <v>364</v>
      </c>
      <c r="B367" s="277">
        <v>46122.0</v>
      </c>
      <c r="C367" s="278" t="s">
        <v>1322</v>
      </c>
      <c r="D367" s="278" t="s">
        <v>1323</v>
      </c>
      <c r="E367" s="66" t="s">
        <v>52</v>
      </c>
      <c r="F367" s="186" t="str">
        <f t="array" ref="F367">IF(E367&lt;&gt;"",INDEX(tb_Address[Branch],MATCH(E367,tb_Address[Branch Code],0)),"")</f>
        <v>สาขาที่ 00001</v>
      </c>
      <c r="G367" s="191">
        <v>8.857128012039E12</v>
      </c>
      <c r="H367" s="193" t="str">
        <f t="array" ref="H367">IF(G367&lt;&gt;"",INDEX(tb_MainDatabase[Scent],MATCH(G367,tb_MainDatabase[Barcode],0)),"")</f>
        <v>Senorita</v>
      </c>
      <c r="I367" s="193" t="str">
        <f t="array" ref="I367">IF(G367&lt;&gt;"",INDEX(tb_MainDatabase[Size],MATCH(G367,tb_MainDatabase[Barcode],0)),"")</f>
        <v>10 ml.</v>
      </c>
      <c r="J367" s="191">
        <v>5.0</v>
      </c>
      <c r="K367" s="193"/>
      <c r="L367" s="193" t="str">
        <f t="array" ref="L367">IFERROR(IF(C367=C366,IF(C367="","","-"),INDEX(tb_Address[Store Tel.],MATCH(F367,tb_Address[Branch],0))),"")</f>
        <v>-</v>
      </c>
      <c r="M367" s="193" t="str">
        <f t="array" ref="M367">IFERROR(IF(C367=C366,IF(C367="","","-"),INDEX(tb_Address[ชื่อผู้รับสินค้า],MATCH(F367,tb_Address[Branch],0))),"")</f>
        <v>-</v>
      </c>
      <c r="N367" s="193" t="str">
        <f t="array" ref="N367">IFERROR(IF(C367=C366,IF(C367="","","-"),INDEX(tb_Address[ที่อยู่ Store],MATCH(F367,tb_Address[Branch],0))),"")</f>
        <v>-</v>
      </c>
      <c r="O367" s="193"/>
    </row>
    <row r="368" ht="22.5" customHeight="1">
      <c r="A368" s="186">
        <f>IF(C368="","",ROW()-ROW(tb_PO[[#HEADERS],[Order]]))</f>
        <v>365</v>
      </c>
      <c r="B368" s="277">
        <v>46122.0</v>
      </c>
      <c r="C368" s="278" t="s">
        <v>1322</v>
      </c>
      <c r="D368" s="278" t="s">
        <v>1323</v>
      </c>
      <c r="E368" s="66" t="s">
        <v>52</v>
      </c>
      <c r="F368" s="186" t="str">
        <f t="array" ref="F368">IF(E368&lt;&gt;"",INDEX(tb_Address[Branch],MATCH(E368,tb_Address[Branch Code],0)),"")</f>
        <v>สาขาที่ 00001</v>
      </c>
      <c r="G368" s="191">
        <v>8.857128012035E12</v>
      </c>
      <c r="H368" s="193" t="str">
        <f t="array" ref="H368">IF(G368&lt;&gt;"",INDEX(tb_MainDatabase[Scent],MATCH(G368,tb_MainDatabase[Barcode],0)),"")</f>
        <v>Never Blue</v>
      </c>
      <c r="I368" s="193" t="str">
        <f t="array" ref="I368">IF(G368&lt;&gt;"",INDEX(tb_MainDatabase[Size],MATCH(G368,tb_MainDatabase[Barcode],0)),"")</f>
        <v>10 ml.</v>
      </c>
      <c r="J368" s="191">
        <v>5.0</v>
      </c>
      <c r="K368" s="193"/>
      <c r="L368" s="193" t="str">
        <f t="array" ref="L368">IFERROR(IF(C368=C367,IF(C368="","","-"),INDEX(tb_Address[Store Tel.],MATCH(F368,tb_Address[Branch],0))),"")</f>
        <v>-</v>
      </c>
      <c r="M368" s="193" t="str">
        <f t="array" ref="M368">IFERROR(IF(C368=C367,IF(C368="","","-"),INDEX(tb_Address[ชื่อผู้รับสินค้า],MATCH(F368,tb_Address[Branch],0))),"")</f>
        <v>-</v>
      </c>
      <c r="N368" s="193" t="str">
        <f t="array" ref="N368">IFERROR(IF(C368=C367,IF(C368="","","-"),INDEX(tb_Address[ที่อยู่ Store],MATCH(F368,tb_Address[Branch],0))),"")</f>
        <v>-</v>
      </c>
      <c r="O368" s="193"/>
    </row>
    <row r="369" ht="22.5" customHeight="1">
      <c r="A369" s="186">
        <f>IF(C369="","",ROW()-ROW(tb_PO[[#HEADERS],[Order]]))</f>
        <v>366</v>
      </c>
      <c r="B369" s="277">
        <v>46122.0</v>
      </c>
      <c r="C369" s="278" t="s">
        <v>1322</v>
      </c>
      <c r="D369" s="278" t="s">
        <v>1323</v>
      </c>
      <c r="E369" s="66" t="s">
        <v>52</v>
      </c>
      <c r="F369" s="186" t="str">
        <f t="array" ref="F369">IF(E369&lt;&gt;"",INDEX(tb_Address[Branch],MATCH(E369,tb_Address[Branch Code],0)),"")</f>
        <v>สาขาที่ 00001</v>
      </c>
      <c r="G369" s="191">
        <v>8.857128012159E12</v>
      </c>
      <c r="H369" s="193" t="str">
        <f t="array" ref="H369">IF(G369&lt;&gt;"",INDEX(tb_MainDatabase[Scent],MATCH(G369,tb_MainDatabase[Barcode],0)),"")</f>
        <v>Rosarine</v>
      </c>
      <c r="I369" s="193" t="str">
        <f t="array" ref="I369">IF(G369&lt;&gt;"",INDEX(tb_MainDatabase[Size],MATCH(G369,tb_MainDatabase[Barcode],0)),"")</f>
        <v>30 ml.</v>
      </c>
      <c r="J369" s="191">
        <v>4.0</v>
      </c>
      <c r="K369" s="193"/>
      <c r="L369" s="193" t="str">
        <f t="array" ref="L369">IFERROR(IF(C369=C368,IF(C369="","","-"),INDEX(tb_Address[Store Tel.],MATCH(F369,tb_Address[Branch],0))),"")</f>
        <v>-</v>
      </c>
      <c r="M369" s="193" t="str">
        <f t="array" ref="M369">IFERROR(IF(C369=C368,IF(C369="","","-"),INDEX(tb_Address[ชื่อผู้รับสินค้า],MATCH(F369,tb_Address[Branch],0))),"")</f>
        <v>-</v>
      </c>
      <c r="N369" s="193" t="str">
        <f t="array" ref="N369">IFERROR(IF(C369=C368,IF(C369="","","-"),INDEX(tb_Address[ที่อยู่ Store],MATCH(F369,tb_Address[Branch],0))),"")</f>
        <v>-</v>
      </c>
      <c r="O369" s="193"/>
    </row>
    <row r="370" ht="22.5" customHeight="1">
      <c r="A370" s="186">
        <f>IF(C370="","",ROW()-ROW(tb_PO[[#HEADERS],[Order]]))</f>
        <v>367</v>
      </c>
      <c r="B370" s="277">
        <v>46122.0</v>
      </c>
      <c r="C370" s="278" t="s">
        <v>1322</v>
      </c>
      <c r="D370" s="278" t="s">
        <v>1323</v>
      </c>
      <c r="E370" s="66" t="s">
        <v>52</v>
      </c>
      <c r="F370" s="186" t="str">
        <f t="array" ref="F370">IF(E370&lt;&gt;"",INDEX(tb_Address[Branch],MATCH(E370,tb_Address[Branch Code],0)),"")</f>
        <v>สาขาที่ 00001</v>
      </c>
      <c r="G370" s="191">
        <v>8.85712801185E12</v>
      </c>
      <c r="H370" s="193" t="str">
        <f t="array" ref="H370">IF(G370&lt;&gt;"",INDEX(tb_MainDatabase[Scent],MATCH(G370,tb_MainDatabase[Barcode],0)),"")</f>
        <v>Secret of Peach</v>
      </c>
      <c r="I370" s="193" t="str">
        <f t="array" ref="I370">IF(G370&lt;&gt;"",INDEX(tb_MainDatabase[Size],MATCH(G370,tb_MainDatabase[Barcode],0)),"")</f>
        <v>30 ml.</v>
      </c>
      <c r="J370" s="191">
        <v>5.0</v>
      </c>
      <c r="K370" s="193"/>
      <c r="L370" s="193" t="str">
        <f t="array" ref="L370">IFERROR(IF(C370=C369,IF(C370="","","-"),INDEX(tb_Address[Store Tel.],MATCH(F370,tb_Address[Branch],0))),"")</f>
        <v>-</v>
      </c>
      <c r="M370" s="193" t="str">
        <f t="array" ref="M370">IFERROR(IF(C370=C369,IF(C370="","","-"),INDEX(tb_Address[ชื่อผู้รับสินค้า],MATCH(F370,tb_Address[Branch],0))),"")</f>
        <v>-</v>
      </c>
      <c r="N370" s="193" t="str">
        <f t="array" ref="N370">IFERROR(IF(C370=C369,IF(C370="","","-"),INDEX(tb_Address[ที่อยู่ Store],MATCH(F370,tb_Address[Branch],0))),"")</f>
        <v>-</v>
      </c>
      <c r="O370" s="193"/>
    </row>
    <row r="371" ht="22.5" customHeight="1">
      <c r="A371" s="186">
        <f>IF(C371="","",ROW()-ROW(tb_PO[[#HEADERS],[Order]]))</f>
        <v>368</v>
      </c>
      <c r="B371" s="277">
        <v>46122.0</v>
      </c>
      <c r="C371" s="278" t="s">
        <v>1322</v>
      </c>
      <c r="D371" s="278" t="s">
        <v>1323</v>
      </c>
      <c r="E371" s="66" t="s">
        <v>52</v>
      </c>
      <c r="F371" s="186" t="str">
        <f t="array" ref="F371">IF(E371&lt;&gt;"",INDEX(tb_Address[Branch],MATCH(E371,tb_Address[Branch Code],0)),"")</f>
        <v>สาขาที่ 00001</v>
      </c>
      <c r="G371" s="191">
        <v>8.857128011836E12</v>
      </c>
      <c r="H371" s="193" t="str">
        <f t="array" ref="H371">IF(G371&lt;&gt;"",INDEX(tb_MainDatabase[Scent],MATCH(G371,tb_MainDatabase[Barcode],0)),"")</f>
        <v>Never Blue</v>
      </c>
      <c r="I371" s="193" t="str">
        <f t="array" ref="I371">IF(G371&lt;&gt;"",INDEX(tb_MainDatabase[Size],MATCH(G371,tb_MainDatabase[Barcode],0)),"")</f>
        <v>30 ml.</v>
      </c>
      <c r="J371" s="191">
        <v>3.0</v>
      </c>
      <c r="K371" s="193"/>
      <c r="L371" s="193" t="str">
        <f t="array" ref="L371">IFERROR(IF(C371=C370,IF(C371="","","-"),INDEX(tb_Address[Store Tel.],MATCH(F371,tb_Address[Branch],0))),"")</f>
        <v>-</v>
      </c>
      <c r="M371" s="193" t="str">
        <f t="array" ref="M371">IFERROR(IF(C371=C370,IF(C371="","","-"),INDEX(tb_Address[ชื่อผู้รับสินค้า],MATCH(F371,tb_Address[Branch],0))),"")</f>
        <v>-</v>
      </c>
      <c r="N371" s="193" t="str">
        <f t="array" ref="N371">IFERROR(IF(C371=C370,IF(C371="","","-"),INDEX(tb_Address[ที่อยู่ Store],MATCH(F371,tb_Address[Branch],0))),"")</f>
        <v>-</v>
      </c>
      <c r="O371" s="193"/>
    </row>
    <row r="372" ht="22.5" customHeight="1">
      <c r="A372" s="186">
        <f>IF(C372="","",ROW()-ROW(tb_PO[[#HEADERS],[Order]]))</f>
        <v>369</v>
      </c>
      <c r="B372" s="277">
        <v>46122.0</v>
      </c>
      <c r="C372" s="278" t="s">
        <v>1322</v>
      </c>
      <c r="D372" s="278" t="s">
        <v>1323</v>
      </c>
      <c r="E372" s="66" t="s">
        <v>52</v>
      </c>
      <c r="F372" s="186" t="str">
        <f t="array" ref="F372">IF(E372&lt;&gt;"",INDEX(tb_Address[Branch],MATCH(E372,tb_Address[Branch Code],0)),"")</f>
        <v>สาขาที่ 00001</v>
      </c>
      <c r="G372" s="191">
        <v>8.857128012069E12</v>
      </c>
      <c r="H372" s="193" t="str">
        <f t="array" ref="H372">IF(G372&lt;&gt;"",INDEX(tb_MainDatabase[Scent],MATCH(G372,tb_MainDatabase[Barcode],0)),"")</f>
        <v>Teenage Dream</v>
      </c>
      <c r="I372" s="193" t="str">
        <f t="array" ref="I372">IF(G372&lt;&gt;"",INDEX(tb_MainDatabase[Size],MATCH(G372,tb_MainDatabase[Barcode],0)),"")</f>
        <v>30 ml.</v>
      </c>
      <c r="J372" s="191">
        <v>3.0</v>
      </c>
      <c r="K372" s="193"/>
      <c r="L372" s="193" t="str">
        <f t="array" ref="L372">IFERROR(IF(C372=C371,IF(C372="","","-"),INDEX(tb_Address[Store Tel.],MATCH(F372,tb_Address[Branch],0))),"")</f>
        <v>-</v>
      </c>
      <c r="M372" s="193" t="str">
        <f t="array" ref="M372">IFERROR(IF(C372=C371,IF(C372="","","-"),INDEX(tb_Address[ชื่อผู้รับสินค้า],MATCH(F372,tb_Address[Branch],0))),"")</f>
        <v>-</v>
      </c>
      <c r="N372" s="193" t="str">
        <f t="array" ref="N372">IFERROR(IF(C372=C371,IF(C372="","","-"),INDEX(tb_Address[ที่อยู่ Store],MATCH(F372,tb_Address[Branch],0))),"")</f>
        <v>-</v>
      </c>
      <c r="O372" s="193"/>
    </row>
    <row r="373" ht="22.5" customHeight="1">
      <c r="A373" s="186">
        <f>IF(C373="","",ROW()-ROW(tb_PO[[#HEADERS],[Order]]))</f>
        <v>370</v>
      </c>
      <c r="B373" s="277">
        <v>46122.0</v>
      </c>
      <c r="C373" s="278" t="s">
        <v>1322</v>
      </c>
      <c r="D373" s="278" t="s">
        <v>1323</v>
      </c>
      <c r="E373" s="66" t="s">
        <v>52</v>
      </c>
      <c r="F373" s="186" t="str">
        <f t="array" ref="F373">IF(E373&lt;&gt;"",INDEX(tb_Address[Branch],MATCH(E373,tb_Address[Branch Code],0)),"")</f>
        <v>สาขาที่ 00001</v>
      </c>
      <c r="G373" s="191">
        <v>8.857128011843E12</v>
      </c>
      <c r="H373" s="193" t="str">
        <f t="array" ref="H373">IF(G373&lt;&gt;"",INDEX(tb_MainDatabase[Scent],MATCH(G373,tb_MainDatabase[Barcode],0)),"")</f>
        <v>Zeus</v>
      </c>
      <c r="I373" s="193" t="str">
        <f t="array" ref="I373">IF(G373&lt;&gt;"",INDEX(tb_MainDatabase[Size],MATCH(G373,tb_MainDatabase[Barcode],0)),"")</f>
        <v>30 ml.</v>
      </c>
      <c r="J373" s="191">
        <v>2.0</v>
      </c>
      <c r="K373" s="193"/>
      <c r="L373" s="193" t="str">
        <f t="array" ref="L373">IFERROR(IF(C373=C372,IF(C373="","","-"),INDEX(tb_Address[Store Tel.],MATCH(F373,tb_Address[Branch],0))),"")</f>
        <v>-</v>
      </c>
      <c r="M373" s="193" t="str">
        <f t="array" ref="M373">IFERROR(IF(C373=C372,IF(C373="","","-"),INDEX(tb_Address[ชื่อผู้รับสินค้า],MATCH(F373,tb_Address[Branch],0))),"")</f>
        <v>-</v>
      </c>
      <c r="N373" s="193" t="str">
        <f t="array" ref="N373">IFERROR(IF(C373=C372,IF(C373="","","-"),INDEX(tb_Address[ที่อยู่ Store],MATCH(F373,tb_Address[Branch],0))),"")</f>
        <v>-</v>
      </c>
      <c r="O373" s="193"/>
    </row>
    <row r="374" ht="22.5" customHeight="1">
      <c r="A374" s="186">
        <f>IF(C374="","",ROW()-ROW(tb_PO[[#HEADERS],[Order]]))</f>
        <v>371</v>
      </c>
      <c r="B374" s="277">
        <v>46122.0</v>
      </c>
      <c r="C374" s="278" t="s">
        <v>1322</v>
      </c>
      <c r="D374" s="278" t="s">
        <v>1323</v>
      </c>
      <c r="E374" s="66" t="s">
        <v>52</v>
      </c>
      <c r="F374" s="186" t="str">
        <f t="array" ref="F374">IF(E374&lt;&gt;"",INDEX(tb_Address[Branch],MATCH(E374,tb_Address[Branch Code],0)),"")</f>
        <v>สาขาที่ 00001</v>
      </c>
      <c r="G374" s="191">
        <v>8.857128012025E12</v>
      </c>
      <c r="H374" s="193" t="str">
        <f t="array" ref="H374">IF(G374&lt;&gt;"",INDEX(tb_MainDatabase[Scent],MATCH(G374,tb_MainDatabase[Barcode],0)),"")</f>
        <v>Buoyant</v>
      </c>
      <c r="I374" s="193" t="str">
        <f t="array" ref="I374">IF(G374&lt;&gt;"",INDEX(tb_MainDatabase[Size],MATCH(G374,tb_MainDatabase[Barcode],0)),"")</f>
        <v>30 ml.</v>
      </c>
      <c r="J374" s="191">
        <v>2.0</v>
      </c>
      <c r="K374" s="193"/>
      <c r="L374" s="193" t="str">
        <f t="array" ref="L374">IFERROR(IF(C374=C373,IF(C374="","","-"),INDEX(tb_Address[Store Tel.],MATCH(F374,tb_Address[Branch],0))),"")</f>
        <v>-</v>
      </c>
      <c r="M374" s="193" t="str">
        <f t="array" ref="M374">IFERROR(IF(C374=C373,IF(C374="","","-"),INDEX(tb_Address[ชื่อผู้รับสินค้า],MATCH(F374,tb_Address[Branch],0))),"")</f>
        <v>-</v>
      </c>
      <c r="N374" s="193" t="str">
        <f t="array" ref="N374">IFERROR(IF(C374=C373,IF(C374="","","-"),INDEX(tb_Address[ที่อยู่ Store],MATCH(F374,tb_Address[Branch],0))),"")</f>
        <v>-</v>
      </c>
      <c r="O374" s="193"/>
    </row>
    <row r="375" ht="22.5" customHeight="1">
      <c r="A375" s="186">
        <f>IF(C375="","",ROW()-ROW(tb_PO[[#HEADERS],[Order]]))</f>
        <v>372</v>
      </c>
      <c r="B375" s="277">
        <v>46122.0</v>
      </c>
      <c r="C375" s="278" t="s">
        <v>1322</v>
      </c>
      <c r="D375" s="278" t="s">
        <v>1323</v>
      </c>
      <c r="E375" s="66" t="s">
        <v>52</v>
      </c>
      <c r="F375" s="186" t="str">
        <f t="array" ref="F375">IF(E375&lt;&gt;"",INDEX(tb_Address[Branch],MATCH(E375,tb_Address[Branch Code],0)),"")</f>
        <v>สาขาที่ 00001</v>
      </c>
      <c r="G375" s="191">
        <v>8.857128012001E12</v>
      </c>
      <c r="H375" s="193" t="str">
        <f t="array" ref="H375">IF(G375&lt;&gt;"",INDEX(tb_MainDatabase[Scent],MATCH(G375,tb_MainDatabase[Barcode],0)),"")</f>
        <v>Queen</v>
      </c>
      <c r="I375" s="193" t="str">
        <f t="array" ref="I375">IF(G375&lt;&gt;"",INDEX(tb_MainDatabase[Size],MATCH(G375,tb_MainDatabase[Barcode],0)),"")</f>
        <v>30 ml.</v>
      </c>
      <c r="J375" s="191">
        <v>1.0</v>
      </c>
      <c r="K375" s="193"/>
      <c r="L375" s="193" t="str">
        <f t="array" ref="L375">IFERROR(IF(C375=C374,IF(C375="","","-"),INDEX(tb_Address[Store Tel.],MATCH(F375,tb_Address[Branch],0))),"")</f>
        <v>-</v>
      </c>
      <c r="M375" s="193" t="str">
        <f t="array" ref="M375">IFERROR(IF(C375=C374,IF(C375="","","-"),INDEX(tb_Address[ชื่อผู้รับสินค้า],MATCH(F375,tb_Address[Branch],0))),"")</f>
        <v>-</v>
      </c>
      <c r="N375" s="193" t="str">
        <f t="array" ref="N375">IFERROR(IF(C375=C374,IF(C375="","","-"),INDEX(tb_Address[ที่อยู่ Store],MATCH(F375,tb_Address[Branch],0))),"")</f>
        <v>-</v>
      </c>
      <c r="O375" s="193"/>
    </row>
    <row r="376" ht="22.5" customHeight="1">
      <c r="A376" s="186">
        <f>IF(C376="","",ROW()-ROW(tb_PO[[#HEADERS],[Order]]))</f>
        <v>373</v>
      </c>
      <c r="B376" s="277">
        <v>46122.0</v>
      </c>
      <c r="C376" s="278" t="s">
        <v>1322</v>
      </c>
      <c r="D376" s="278" t="s">
        <v>1323</v>
      </c>
      <c r="E376" s="66" t="s">
        <v>52</v>
      </c>
      <c r="F376" s="186" t="str">
        <f t="array" ref="F376">IF(E376&lt;&gt;"",INDEX(tb_Address[Branch],MATCH(E376,tb_Address[Branch Code],0)),"")</f>
        <v>สาขาที่ 00001</v>
      </c>
      <c r="G376" s="191">
        <v>8.857128012005E12</v>
      </c>
      <c r="H376" s="193" t="str">
        <f t="array" ref="H376">IF(G376&lt;&gt;"",INDEX(tb_MainDatabase[Scent],MATCH(G376,tb_MainDatabase[Barcode],0)),"")</f>
        <v>Blackest Black</v>
      </c>
      <c r="I376" s="193" t="str">
        <f t="array" ref="I376">IF(G376&lt;&gt;"",INDEX(tb_MainDatabase[Size],MATCH(G376,tb_MainDatabase[Barcode],0)),"")</f>
        <v>30 ml.</v>
      </c>
      <c r="J376" s="191">
        <v>1.0</v>
      </c>
      <c r="K376" s="193"/>
      <c r="L376" s="193" t="str">
        <f t="array" ref="L376">IFERROR(IF(C376=C375,IF(C376="","","-"),INDEX(tb_Address[Store Tel.],MATCH(F376,tb_Address[Branch],0))),"")</f>
        <v>-</v>
      </c>
      <c r="M376" s="193" t="str">
        <f t="array" ref="M376">IFERROR(IF(C376=C375,IF(C376="","","-"),INDEX(tb_Address[ชื่อผู้รับสินค้า],MATCH(F376,tb_Address[Branch],0))),"")</f>
        <v>-</v>
      </c>
      <c r="N376" s="193" t="str">
        <f t="array" ref="N376">IFERROR(IF(C376=C375,IF(C376="","","-"),INDEX(tb_Address[ที่อยู่ Store],MATCH(F376,tb_Address[Branch],0))),"")</f>
        <v>-</v>
      </c>
      <c r="O376" s="193"/>
    </row>
    <row r="377" ht="22.5" customHeight="1">
      <c r="A377" s="186">
        <f>IF(C377="","",ROW()-ROW(tb_PO[[#HEADERS],[Order]]))</f>
        <v>374</v>
      </c>
      <c r="B377" s="277">
        <v>46122.0</v>
      </c>
      <c r="C377" s="278" t="s">
        <v>1322</v>
      </c>
      <c r="D377" s="278" t="s">
        <v>1323</v>
      </c>
      <c r="E377" s="66" t="s">
        <v>52</v>
      </c>
      <c r="F377" s="186" t="str">
        <f t="array" ref="F377">IF(E377&lt;&gt;"",INDEX(tb_Address[Branch],MATCH(E377,tb_Address[Branch Code],0)),"")</f>
        <v>สาขาที่ 00001</v>
      </c>
      <c r="G377" s="191">
        <v>8.857128011621E12</v>
      </c>
      <c r="H377" s="193" t="str">
        <f t="array" ref="H377">IF(G377&lt;&gt;"",INDEX(tb_MainDatabase[Scent],MATCH(G377,tb_MainDatabase[Barcode],0)),"")</f>
        <v>Rosarine</v>
      </c>
      <c r="I377" s="193" t="str">
        <f t="array" ref="I377">IF(G377&lt;&gt;"",INDEX(tb_MainDatabase[Size],MATCH(G377,tb_MainDatabase[Barcode],0)),"")</f>
        <v>50 ml.</v>
      </c>
      <c r="J377" s="191">
        <v>5.0</v>
      </c>
      <c r="K377" s="193"/>
      <c r="L377" s="193" t="str">
        <f t="array" ref="L377">IFERROR(IF(C377=C376,IF(C377="","","-"),INDEX(tb_Address[Store Tel.],MATCH(F377,tb_Address[Branch],0))),"")</f>
        <v>-</v>
      </c>
      <c r="M377" s="193" t="str">
        <f t="array" ref="M377">IFERROR(IF(C377=C376,IF(C377="","","-"),INDEX(tb_Address[ชื่อผู้รับสินค้า],MATCH(F377,tb_Address[Branch],0))),"")</f>
        <v>-</v>
      </c>
      <c r="N377" s="193" t="str">
        <f t="array" ref="N377">IFERROR(IF(C377=C376,IF(C377="","","-"),INDEX(tb_Address[ที่อยู่ Store],MATCH(F377,tb_Address[Branch],0))),"")</f>
        <v>-</v>
      </c>
      <c r="O377" s="193"/>
    </row>
    <row r="378" ht="22.5" customHeight="1">
      <c r="A378" s="186">
        <f>IF(C378="","",ROW()-ROW(tb_PO[[#HEADERS],[Order]]))</f>
        <v>375</v>
      </c>
      <c r="B378" s="277">
        <v>46122.0</v>
      </c>
      <c r="C378" s="278" t="s">
        <v>1322</v>
      </c>
      <c r="D378" s="278" t="s">
        <v>1323</v>
      </c>
      <c r="E378" s="66" t="s">
        <v>52</v>
      </c>
      <c r="F378" s="186" t="str">
        <f t="array" ref="F378">IF(E378&lt;&gt;"",INDEX(tb_Address[Branch],MATCH(E378,tb_Address[Branch Code],0)),"")</f>
        <v>สาขาที่ 00001</v>
      </c>
      <c r="G378" s="191">
        <v>8.857128011287E12</v>
      </c>
      <c r="H378" s="193" t="str">
        <f t="array" ref="H378">IF(G378&lt;&gt;"",INDEX(tb_MainDatabase[Scent],MATCH(G378,tb_MainDatabase[Barcode],0)),"")</f>
        <v>Never Blue</v>
      </c>
      <c r="I378" s="193" t="str">
        <f t="array" ref="I378">IF(G378&lt;&gt;"",INDEX(tb_MainDatabase[Size],MATCH(G378,tb_MainDatabase[Barcode],0)),"")</f>
        <v>50 ml.</v>
      </c>
      <c r="J378" s="191">
        <v>5.0</v>
      </c>
      <c r="K378" s="193"/>
      <c r="L378" s="193" t="str">
        <f t="array" ref="L378">IFERROR(IF(C378=C377,IF(C378="","","-"),INDEX(tb_Address[Store Tel.],MATCH(F378,tb_Address[Branch],0))),"")</f>
        <v>-</v>
      </c>
      <c r="M378" s="193" t="str">
        <f t="array" ref="M378">IFERROR(IF(C378=C377,IF(C378="","","-"),INDEX(tb_Address[ชื่อผู้รับสินค้า],MATCH(F378,tb_Address[Branch],0))),"")</f>
        <v>-</v>
      </c>
      <c r="N378" s="193" t="str">
        <f t="array" ref="N378">IFERROR(IF(C378=C377,IF(C378="","","-"),INDEX(tb_Address[ที่อยู่ Store],MATCH(F378,tb_Address[Branch],0))),"")</f>
        <v>-</v>
      </c>
      <c r="O378" s="193"/>
    </row>
    <row r="379" ht="22.5" customHeight="1">
      <c r="A379" s="186">
        <f>IF(C379="","",ROW()-ROW(tb_PO[[#HEADERS],[Order]]))</f>
        <v>376</v>
      </c>
      <c r="B379" s="277">
        <v>46122.0</v>
      </c>
      <c r="C379" s="278" t="s">
        <v>1322</v>
      </c>
      <c r="D379" s="278" t="s">
        <v>1323</v>
      </c>
      <c r="E379" s="66" t="s">
        <v>52</v>
      </c>
      <c r="F379" s="186" t="str">
        <f t="array" ref="F379">IF(E379&lt;&gt;"",INDEX(tb_Address[Branch],MATCH(E379,tb_Address[Branch Code],0)),"")</f>
        <v>สาขาที่ 00001</v>
      </c>
      <c r="G379" s="191">
        <v>8.857128011119E12</v>
      </c>
      <c r="H379" s="193" t="str">
        <f t="array" ref="H379">IF(G379&lt;&gt;"",INDEX(tb_MainDatabase[Scent],MATCH(G379,tb_MainDatabase[Barcode],0)),"")</f>
        <v>Secret of Peach</v>
      </c>
      <c r="I379" s="193" t="str">
        <f t="array" ref="I379">IF(G379&lt;&gt;"",INDEX(tb_MainDatabase[Size],MATCH(G379,tb_MainDatabase[Barcode],0)),"")</f>
        <v>50 ml.</v>
      </c>
      <c r="J379" s="191">
        <v>3.0</v>
      </c>
      <c r="K379" s="193"/>
      <c r="L379" s="193" t="str">
        <f t="array" ref="L379">IFERROR(IF(C379=C378,IF(C379="","","-"),INDEX(tb_Address[Store Tel.],MATCH(F379,tb_Address[Branch],0))),"")</f>
        <v>-</v>
      </c>
      <c r="M379" s="193" t="str">
        <f t="array" ref="M379">IFERROR(IF(C379=C378,IF(C379="","","-"),INDEX(tb_Address[ชื่อผู้รับสินค้า],MATCH(F379,tb_Address[Branch],0))),"")</f>
        <v>-</v>
      </c>
      <c r="N379" s="193" t="str">
        <f t="array" ref="N379">IFERROR(IF(C379=C378,IF(C379="","","-"),INDEX(tb_Address[ที่อยู่ Store],MATCH(F379,tb_Address[Branch],0))),"")</f>
        <v>-</v>
      </c>
      <c r="O379" s="193"/>
    </row>
    <row r="380" ht="22.5" customHeight="1">
      <c r="A380" s="186">
        <f>IF(C380="","",ROW()-ROW(tb_PO[[#HEADERS],[Order]]))</f>
        <v>377</v>
      </c>
      <c r="B380" s="277">
        <v>46122.0</v>
      </c>
      <c r="C380" s="278" t="s">
        <v>1322</v>
      </c>
      <c r="D380" s="278" t="s">
        <v>1323</v>
      </c>
      <c r="E380" s="66" t="s">
        <v>52</v>
      </c>
      <c r="F380" s="186" t="str">
        <f t="array" ref="F380">IF(E380&lt;&gt;"",INDEX(tb_Address[Branch],MATCH(E380,tb_Address[Branch Code],0)),"")</f>
        <v>สาขาที่ 00001</v>
      </c>
      <c r="G380" s="191">
        <v>8.8571280113E12</v>
      </c>
      <c r="H380" s="193" t="str">
        <f t="array" ref="H380">IF(G380&lt;&gt;"",INDEX(tb_MainDatabase[Scent],MATCH(G380,tb_MainDatabase[Barcode],0)),"")</f>
        <v>Dream Island</v>
      </c>
      <c r="I380" s="193" t="str">
        <f t="array" ref="I380">IF(G380&lt;&gt;"",INDEX(tb_MainDatabase[Size],MATCH(G380,tb_MainDatabase[Barcode],0)),"")</f>
        <v>50 ml.</v>
      </c>
      <c r="J380" s="191">
        <v>3.0</v>
      </c>
      <c r="K380" s="193"/>
      <c r="L380" s="193" t="str">
        <f t="array" ref="L380">IFERROR(IF(C380=C379,IF(C380="","","-"),INDEX(tb_Address[Store Tel.],MATCH(F380,tb_Address[Branch],0))),"")</f>
        <v>-</v>
      </c>
      <c r="M380" s="193" t="str">
        <f t="array" ref="M380">IFERROR(IF(C380=C379,IF(C380="","","-"),INDEX(tb_Address[ชื่อผู้รับสินค้า],MATCH(F380,tb_Address[Branch],0))),"")</f>
        <v>-</v>
      </c>
      <c r="N380" s="193" t="str">
        <f t="array" ref="N380">IFERROR(IF(C380=C379,IF(C380="","","-"),INDEX(tb_Address[ที่อยู่ Store],MATCH(F380,tb_Address[Branch],0))),"")</f>
        <v>-</v>
      </c>
      <c r="O380" s="193"/>
    </row>
    <row r="381" ht="22.5" customHeight="1">
      <c r="A381" s="186">
        <f>IF(C381="","",ROW()-ROW(tb_PO[[#HEADERS],[Order]]))</f>
        <v>378</v>
      </c>
      <c r="B381" s="277">
        <v>46122.0</v>
      </c>
      <c r="C381" s="278" t="s">
        <v>1322</v>
      </c>
      <c r="D381" s="278" t="s">
        <v>1323</v>
      </c>
      <c r="E381" s="66" t="s">
        <v>52</v>
      </c>
      <c r="F381" s="186" t="str">
        <f t="array" ref="F381">IF(E381&lt;&gt;"",INDEX(tb_Address[Branch],MATCH(E381,tb_Address[Branch Code],0)),"")</f>
        <v>สาขาที่ 00001</v>
      </c>
      <c r="G381" s="191">
        <v>8.857128011317E12</v>
      </c>
      <c r="H381" s="193" t="str">
        <f t="array" ref="H381">IF(G381&lt;&gt;"",INDEX(tb_MainDatabase[Scent],MATCH(G381,tb_MainDatabase[Barcode],0)),"")</f>
        <v>Eden</v>
      </c>
      <c r="I381" s="193" t="str">
        <f t="array" ref="I381">IF(G381&lt;&gt;"",INDEX(tb_MainDatabase[Size],MATCH(G381,tb_MainDatabase[Barcode],0)),"")</f>
        <v>50 ml.</v>
      </c>
      <c r="J381" s="191">
        <v>3.0</v>
      </c>
      <c r="K381" s="193"/>
      <c r="L381" s="193" t="str">
        <f t="array" ref="L381">IFERROR(IF(C381=C380,IF(C381="","","-"),INDEX(tb_Address[Store Tel.],MATCH(F381,tb_Address[Branch],0))),"")</f>
        <v>-</v>
      </c>
      <c r="M381" s="193" t="str">
        <f t="array" ref="M381">IFERROR(IF(C381=C380,IF(C381="","","-"),INDEX(tb_Address[ชื่อผู้รับสินค้า],MATCH(F381,tb_Address[Branch],0))),"")</f>
        <v>-</v>
      </c>
      <c r="N381" s="193" t="str">
        <f t="array" ref="N381">IFERROR(IF(C381=C380,IF(C381="","","-"),INDEX(tb_Address[ที่อยู่ Store],MATCH(F381,tb_Address[Branch],0))),"")</f>
        <v>-</v>
      </c>
      <c r="O381" s="193"/>
    </row>
    <row r="382" ht="22.5" customHeight="1">
      <c r="A382" s="186">
        <f>IF(C382="","",ROW()-ROW(tb_PO[[#HEADERS],[Order]]))</f>
        <v>379</v>
      </c>
      <c r="B382" s="277">
        <v>46122.0</v>
      </c>
      <c r="C382" s="278" t="s">
        <v>1322</v>
      </c>
      <c r="D382" s="278" t="s">
        <v>1323</v>
      </c>
      <c r="E382" s="66" t="s">
        <v>52</v>
      </c>
      <c r="F382" s="186" t="str">
        <f t="array" ref="F382">IF(E382&lt;&gt;"",INDEX(tb_Address[Branch],MATCH(E382,tb_Address[Branch Code],0)),"")</f>
        <v>สาขาที่ 00001</v>
      </c>
      <c r="G382" s="191">
        <v>8.857128012144E12</v>
      </c>
      <c r="H382" s="193" t="str">
        <f t="array" ref="H382">IF(G382&lt;&gt;"",INDEX(tb_MainDatabase[Scent],MATCH(G382,tb_MainDatabase[Barcode],0)),"")</f>
        <v>Soir</v>
      </c>
      <c r="I382" s="193" t="str">
        <f t="array" ref="I382">IF(G382&lt;&gt;"",INDEX(tb_MainDatabase[Size],MATCH(G382,tb_MainDatabase[Barcode],0)),"")</f>
        <v>50 ml.</v>
      </c>
      <c r="J382" s="191">
        <v>2.0</v>
      </c>
      <c r="K382" s="193"/>
      <c r="L382" s="193" t="str">
        <f t="array" ref="L382">IFERROR(IF(C382=C381,IF(C382="","","-"),INDEX(tb_Address[Store Tel.],MATCH(F382,tb_Address[Branch],0))),"")</f>
        <v>-</v>
      </c>
      <c r="M382" s="193" t="str">
        <f t="array" ref="M382">IFERROR(IF(C382=C381,IF(C382="","","-"),INDEX(tb_Address[ชื่อผู้รับสินค้า],MATCH(F382,tb_Address[Branch],0))),"")</f>
        <v>-</v>
      </c>
      <c r="N382" s="193" t="str">
        <f t="array" ref="N382">IFERROR(IF(C382=C381,IF(C382="","","-"),INDEX(tb_Address[ที่อยู่ Store],MATCH(F382,tb_Address[Branch],0))),"")</f>
        <v>-</v>
      </c>
      <c r="O382" s="193"/>
    </row>
    <row r="383" ht="22.5" customHeight="1">
      <c r="A383" s="186">
        <f>IF(C383="","",ROW()-ROW(tb_PO[[#HEADERS],[Order]]))</f>
        <v>380</v>
      </c>
      <c r="B383" s="277">
        <v>46122.0</v>
      </c>
      <c r="C383" s="278" t="s">
        <v>1322</v>
      </c>
      <c r="D383" s="278" t="s">
        <v>1323</v>
      </c>
      <c r="E383" s="66" t="s">
        <v>52</v>
      </c>
      <c r="F383" s="186" t="str">
        <f t="array" ref="F383">IF(E383&lt;&gt;"",INDEX(tb_Address[Branch],MATCH(E383,tb_Address[Branch Code],0)),"")</f>
        <v>สาขาที่ 00001</v>
      </c>
      <c r="G383" s="191">
        <v>8.857128011027E12</v>
      </c>
      <c r="H383" s="193" t="str">
        <f t="array" ref="H383">IF(G383&lt;&gt;"",INDEX(tb_MainDatabase[Scent],MATCH(G383,tb_MainDatabase[Barcode],0)),"")</f>
        <v>Zeus</v>
      </c>
      <c r="I383" s="193" t="str">
        <f t="array" ref="I383">IF(G383&lt;&gt;"",INDEX(tb_MainDatabase[Size],MATCH(G383,tb_MainDatabase[Barcode],0)),"")</f>
        <v>50 ml.</v>
      </c>
      <c r="J383" s="191">
        <v>2.0</v>
      </c>
      <c r="K383" s="193"/>
      <c r="L383" s="193" t="str">
        <f t="array" ref="L383">IFERROR(IF(C383=C382,IF(C383="","","-"),INDEX(tb_Address[Store Tel.],MATCH(F383,tb_Address[Branch],0))),"")</f>
        <v>-</v>
      </c>
      <c r="M383" s="193" t="str">
        <f t="array" ref="M383">IFERROR(IF(C383=C382,IF(C383="","","-"),INDEX(tb_Address[ชื่อผู้รับสินค้า],MATCH(F383,tb_Address[Branch],0))),"")</f>
        <v>-</v>
      </c>
      <c r="N383" s="193" t="str">
        <f t="array" ref="N383">IFERROR(IF(C383=C382,IF(C383="","","-"),INDEX(tb_Address[ที่อยู่ Store],MATCH(F383,tb_Address[Branch],0))),"")</f>
        <v>-</v>
      </c>
      <c r="O383" s="193"/>
    </row>
    <row r="384" ht="22.5" customHeight="1">
      <c r="A384" s="186">
        <f>IF(C384="","",ROW()-ROW(tb_PO[[#HEADERS],[Order]]))</f>
        <v>381</v>
      </c>
      <c r="B384" s="277">
        <v>46122.0</v>
      </c>
      <c r="C384" s="278" t="s">
        <v>1322</v>
      </c>
      <c r="D384" s="278" t="s">
        <v>1323</v>
      </c>
      <c r="E384" s="66" t="s">
        <v>52</v>
      </c>
      <c r="F384" s="186" t="str">
        <f t="array" ref="F384">IF(E384&lt;&gt;"",INDEX(tb_Address[Branch],MATCH(E384,tb_Address[Branch Code],0)),"")</f>
        <v>สาขาที่ 00001</v>
      </c>
      <c r="G384" s="191">
        <v>8.857128011041E12</v>
      </c>
      <c r="H384" s="193" t="str">
        <f t="array" ref="H384">IF(G384&lt;&gt;"",INDEX(tb_MainDatabase[Scent],MATCH(G384,tb_MainDatabase[Barcode],0)),"")</f>
        <v>Persist</v>
      </c>
      <c r="I384" s="193" t="str">
        <f t="array" ref="I384">IF(G384&lt;&gt;"",INDEX(tb_MainDatabase[Size],MATCH(G384,tb_MainDatabase[Barcode],0)),"")</f>
        <v>50 ml.</v>
      </c>
      <c r="J384" s="191">
        <v>2.0</v>
      </c>
      <c r="K384" s="193"/>
      <c r="L384" s="193" t="str">
        <f t="array" ref="L384">IFERROR(IF(C384=C383,IF(C384="","","-"),INDEX(tb_Address[Store Tel.],MATCH(F384,tb_Address[Branch],0))),"")</f>
        <v>-</v>
      </c>
      <c r="M384" s="193" t="str">
        <f t="array" ref="M384">IFERROR(IF(C384=C383,IF(C384="","","-"),INDEX(tb_Address[ชื่อผู้รับสินค้า],MATCH(F384,tb_Address[Branch],0))),"")</f>
        <v>-</v>
      </c>
      <c r="N384" s="193" t="str">
        <f t="array" ref="N384">IFERROR(IF(C384=C383,IF(C384="","","-"),INDEX(tb_Address[ที่อยู่ Store],MATCH(F384,tb_Address[Branch],0))),"")</f>
        <v>-</v>
      </c>
      <c r="O384" s="193"/>
    </row>
    <row r="385" ht="22.5" customHeight="1">
      <c r="A385" s="186">
        <f>IF(C385="","",ROW()-ROW(tb_PO[[#HEADERS],[Order]]))</f>
        <v>382</v>
      </c>
      <c r="B385" s="277">
        <v>46122.0</v>
      </c>
      <c r="C385" s="278" t="s">
        <v>1322</v>
      </c>
      <c r="D385" s="278" t="s">
        <v>1323</v>
      </c>
      <c r="E385" s="66" t="s">
        <v>52</v>
      </c>
      <c r="F385" s="186" t="str">
        <f t="array" ref="F385">IF(E385&lt;&gt;"",INDEX(tb_Address[Branch],MATCH(E385,tb_Address[Branch Code],0)),"")</f>
        <v>สาขาที่ 00001</v>
      </c>
      <c r="G385" s="191">
        <v>8.857128012133E12</v>
      </c>
      <c r="H385" s="193" t="str">
        <f t="array" ref="H385">IF(G385&lt;&gt;"",INDEX(tb_MainDatabase[Scent],MATCH(G385,tb_MainDatabase[Barcode],0)),"")</f>
        <v>ถุงกระดาษ Size S</v>
      </c>
      <c r="I385" s="193" t="str">
        <f t="array" ref="I385">IF(G385&lt;&gt;"",INDEX(tb_MainDatabase[Size],MATCH(G385,tb_MainDatabase[Barcode],0)),"")</f>
        <v>Size S</v>
      </c>
      <c r="J385" s="191">
        <v>80.0</v>
      </c>
      <c r="K385" s="193"/>
      <c r="L385" s="193" t="str">
        <f t="array" ref="L385">IFERROR(IF(C385=C384,IF(C385="","","-"),INDEX(tb_Address[Store Tel.],MATCH(F385,tb_Address[Branch],0))),"")</f>
        <v>-</v>
      </c>
      <c r="M385" s="193" t="str">
        <f t="array" ref="M385">IFERROR(IF(C385=C384,IF(C385="","","-"),INDEX(tb_Address[ชื่อผู้รับสินค้า],MATCH(F385,tb_Address[Branch],0))),"")</f>
        <v>-</v>
      </c>
      <c r="N385" s="193" t="str">
        <f t="array" ref="N385">IFERROR(IF(C385=C384,IF(C385="","","-"),INDEX(tb_Address[ที่อยู่ Store],MATCH(F385,tb_Address[Branch],0))),"")</f>
        <v>-</v>
      </c>
      <c r="O385" s="193"/>
    </row>
    <row r="386" ht="22.5" customHeight="1">
      <c r="A386" s="186">
        <f>IF(C386="","",ROW()-ROW(tb_PO[[#HEADERS],[Order]]))</f>
        <v>383</v>
      </c>
      <c r="B386" s="277">
        <v>46123.0</v>
      </c>
      <c r="C386" s="278" t="s">
        <v>1405</v>
      </c>
      <c r="D386" s="278" t="s">
        <v>1406</v>
      </c>
      <c r="E386" s="66" t="s">
        <v>52</v>
      </c>
      <c r="F386" s="186" t="str">
        <f t="array" ref="F386">IF(E386&lt;&gt;"",INDEX(tb_Address[Branch],MATCH(E386,tb_Address[Branch Code],0)),"")</f>
        <v>สาขาที่ 00001</v>
      </c>
      <c r="G386" s="191">
        <v>8.857128011034E12</v>
      </c>
      <c r="H386" s="193" t="str">
        <f t="array" ref="H386">IF(G386&lt;&gt;"",INDEX(tb_MainDatabase[Scent],MATCH(G386,tb_MainDatabase[Barcode],0)),"")</f>
        <v>Hercules</v>
      </c>
      <c r="I386" s="193" t="str">
        <f t="array" ref="I386">IF(G386&lt;&gt;"",INDEX(tb_MainDatabase[Size],MATCH(G386,tb_MainDatabase[Barcode],0)),"")</f>
        <v>50 ml.</v>
      </c>
      <c r="J386" s="191">
        <v>2.0</v>
      </c>
      <c r="K386" s="193"/>
      <c r="L386" s="193" t="str">
        <f t="array" ref="L386">IFERROR(IF(C386=C385,IF(C386="","","-"),INDEX(tb_Address[Store Tel.],MATCH(F386,tb_Address[Branch],0))),"")</f>
        <v>-</v>
      </c>
      <c r="M386" s="193" t="str">
        <f t="array" ref="M386">IFERROR(IF(C386=C385,IF(C386="","","-"),INDEX(tb_Address[ชื่อผู้รับสินค้า],MATCH(F386,tb_Address[Branch],0))),"")</f>
        <v>-</v>
      </c>
      <c r="N386" s="193" t="str">
        <f t="array" ref="N386">IFERROR(IF(C386=C385,IF(C386="","","-"),INDEX(tb_Address[ที่อยู่ Store],MATCH(F386,tb_Address[Branch],0))),"")</f>
        <v>-</v>
      </c>
      <c r="O386" s="193"/>
    </row>
    <row r="387" ht="22.5" customHeight="1">
      <c r="A387" s="186">
        <f>IF(C387="","",ROW()-ROW(tb_PO[[#HEADERS],[Order]]))</f>
        <v>384</v>
      </c>
      <c r="B387" s="277">
        <v>46123.0</v>
      </c>
      <c r="C387" s="278" t="s">
        <v>1405</v>
      </c>
      <c r="D387" s="278" t="s">
        <v>1406</v>
      </c>
      <c r="E387" s="66" t="s">
        <v>52</v>
      </c>
      <c r="F387" s="186" t="str">
        <f t="array" ref="F387">IF(E387&lt;&gt;"",INDEX(tb_Address[Branch],MATCH(E387,tb_Address[Branch Code],0)),"")</f>
        <v>สาขาที่ 00001</v>
      </c>
      <c r="G387" s="191">
        <v>8.857128011737E12</v>
      </c>
      <c r="H387" s="193" t="str">
        <f t="array" ref="H387">IF(G387&lt;&gt;"",INDEX(tb_MainDatabase[Scent],MATCH(G387,tb_MainDatabase[Barcode],0)),"")</f>
        <v>Hercules</v>
      </c>
      <c r="I387" s="193" t="str">
        <f t="array" ref="I387">IF(G387&lt;&gt;"",INDEX(tb_MainDatabase[Size],MATCH(G387,tb_MainDatabase[Barcode],0)),"")</f>
        <v>30 ml.</v>
      </c>
      <c r="J387" s="191">
        <v>2.0</v>
      </c>
      <c r="K387" s="193"/>
      <c r="L387" s="193" t="str">
        <f t="array" ref="L387">IFERROR(IF(C387=C386,IF(C387="","","-"),INDEX(tb_Address[Store Tel.],MATCH(F387,tb_Address[Branch],0))),"")</f>
        <v>-</v>
      </c>
      <c r="M387" s="193" t="str">
        <f t="array" ref="M387">IFERROR(IF(C387=C386,IF(C387="","","-"),INDEX(tb_Address[ชื่อผู้รับสินค้า],MATCH(F387,tb_Address[Branch],0))),"")</f>
        <v>-</v>
      </c>
      <c r="N387" s="193" t="str">
        <f t="array" ref="N387">IFERROR(IF(C387=C386,IF(C387="","","-"),INDEX(tb_Address[ที่อยู่ Store],MATCH(F387,tb_Address[Branch],0))),"")</f>
        <v>-</v>
      </c>
      <c r="O387" s="193"/>
    </row>
    <row r="388" ht="22.5" customHeight="1">
      <c r="A388" s="186">
        <f>IF(C388="","",ROW()-ROW(tb_PO[[#HEADERS],[Order]]))</f>
        <v>385</v>
      </c>
      <c r="B388" s="277">
        <v>46123.0</v>
      </c>
      <c r="C388" s="278" t="s">
        <v>1405</v>
      </c>
      <c r="D388" s="278" t="s">
        <v>1406</v>
      </c>
      <c r="E388" s="66" t="s">
        <v>52</v>
      </c>
      <c r="F388" s="186" t="str">
        <f t="array" ref="F388">IF(E388&lt;&gt;"",INDEX(tb_Address[Branch],MATCH(E388,tb_Address[Branch Code],0)),"")</f>
        <v>สาขาที่ 00001</v>
      </c>
      <c r="G388" s="191">
        <v>8.857128011744E12</v>
      </c>
      <c r="H388" s="193" t="str">
        <f t="array" ref="H388">IF(G388&lt;&gt;"",INDEX(tb_MainDatabase[Scent],MATCH(G388,tb_MainDatabase[Barcode],0)),"")</f>
        <v>Hercules</v>
      </c>
      <c r="I388" s="193" t="str">
        <f t="array" ref="I388">IF(G388&lt;&gt;"",INDEX(tb_MainDatabase[Size],MATCH(G388,tb_MainDatabase[Barcode],0)),"")</f>
        <v>10 ml.</v>
      </c>
      <c r="J388" s="191">
        <v>5.0</v>
      </c>
      <c r="K388" s="193"/>
      <c r="L388" s="193" t="str">
        <f t="array" ref="L388">IFERROR(IF(C388=C387,IF(C388="","","-"),INDEX(tb_Address[Store Tel.],MATCH(F388,tb_Address[Branch],0))),"")</f>
        <v>-</v>
      </c>
      <c r="M388" s="193" t="str">
        <f t="array" ref="M388">IFERROR(IF(C388=C387,IF(C388="","","-"),INDEX(tb_Address[ชื่อผู้รับสินค้า],MATCH(F388,tb_Address[Branch],0))),"")</f>
        <v>-</v>
      </c>
      <c r="N388" s="193" t="str">
        <f t="array" ref="N388">IFERROR(IF(C388=C387,IF(C388="","","-"),INDEX(tb_Address[ที่อยู่ Store],MATCH(F388,tb_Address[Branch],0))),"")</f>
        <v>-</v>
      </c>
      <c r="O388" s="193"/>
    </row>
    <row r="389" ht="22.5" customHeight="1">
      <c r="A389" s="186">
        <f>IF(C389="","",ROW()-ROW(tb_PO[[#HEADERS],[Order]]))</f>
        <v>386</v>
      </c>
      <c r="B389" s="277">
        <v>46123.0</v>
      </c>
      <c r="C389" s="278" t="s">
        <v>1405</v>
      </c>
      <c r="D389" s="278" t="s">
        <v>1406</v>
      </c>
      <c r="E389" s="66" t="s">
        <v>52</v>
      </c>
      <c r="F389" s="186" t="str">
        <f t="array" ref="F389">IF(E389&lt;&gt;"",INDEX(tb_Address[Branch],MATCH(E389,tb_Address[Branch Code],0)),"")</f>
        <v>สาขาที่ 00001</v>
      </c>
      <c r="G389" s="191" t="s">
        <v>882</v>
      </c>
      <c r="H389" s="193" t="str">
        <f t="array" ref="H389">IF(G389&lt;&gt;"",INDEX(tb_MainDatabase[Scent],MATCH(G389,tb_MainDatabase[Barcode],0)),"")</f>
        <v>Hercules TRY ME!</v>
      </c>
      <c r="I389" s="193" t="str">
        <f t="array" ref="I389">IF(G389&lt;&gt;"",INDEX(tb_MainDatabase[Size],MATCH(G389,tb_MainDatabase[Barcode],0)),"")</f>
        <v>50 ml.</v>
      </c>
      <c r="J389" s="191">
        <v>1.0</v>
      </c>
      <c r="K389" s="193"/>
      <c r="L389" s="193" t="str">
        <f t="array" ref="L389">IFERROR(IF(C389=C388,IF(C389="","","-"),INDEX(tb_Address[Store Tel.],MATCH(F389,tb_Address[Branch],0))),"")</f>
        <v>-</v>
      </c>
      <c r="M389" s="193" t="str">
        <f t="array" ref="M389">IFERROR(IF(C389=C388,IF(C389="","","-"),INDEX(tb_Address[ชื่อผู้รับสินค้า],MATCH(F389,tb_Address[Branch],0))),"")</f>
        <v>-</v>
      </c>
      <c r="N389" s="193" t="str">
        <f t="array" ref="N389">IFERROR(IF(C389=C388,IF(C389="","","-"),INDEX(tb_Address[ที่อยู่ Store],MATCH(F389,tb_Address[Branch],0))),"")</f>
        <v>-</v>
      </c>
      <c r="O389" s="193"/>
    </row>
    <row r="390" ht="22.5" customHeight="1">
      <c r="A390" s="186">
        <f>IF(C390="","",ROW()-ROW(tb_PO[[#HEADERS],[Order]]))</f>
        <v>387</v>
      </c>
      <c r="B390" s="277">
        <v>46129.0</v>
      </c>
      <c r="C390" s="278" t="s">
        <v>1409</v>
      </c>
      <c r="D390" s="278" t="s">
        <v>1410</v>
      </c>
      <c r="E390" s="66" t="s">
        <v>52</v>
      </c>
      <c r="F390" s="186" t="str">
        <f t="array" ref="F390">IF(E390&lt;&gt;"",INDEX(tb_Address[Branch],MATCH(E390,tb_Address[Branch Code],0)),"")</f>
        <v>สาขาที่ 00001</v>
      </c>
      <c r="G390" s="191">
        <v>8.857128012047E12</v>
      </c>
      <c r="H390" s="193" t="str">
        <f t="array" ref="H390">IF(G390&lt;&gt;"",INDEX(tb_MainDatabase[Scent],MATCH(G390,tb_MainDatabase[Barcode],0)),"")</f>
        <v>Velvet Oud</v>
      </c>
      <c r="I390" s="193" t="str">
        <f t="array" ref="I390">IF(G390&lt;&gt;"",INDEX(tb_MainDatabase[Size],MATCH(G390,tb_MainDatabase[Barcode],0)),"")</f>
        <v>10 ml.</v>
      </c>
      <c r="J390" s="191">
        <v>3.0</v>
      </c>
      <c r="K390" s="193"/>
      <c r="L390" s="193" t="str">
        <f t="array" ref="L390">IFERROR(IF(C390=C389,IF(C390="","","-"),INDEX(tb_Address[Store Tel.],MATCH(F390,tb_Address[Branch],0))),"")</f>
        <v>-</v>
      </c>
      <c r="M390" s="193" t="str">
        <f t="array" ref="M390">IFERROR(IF(C390=C389,IF(C390="","","-"),INDEX(tb_Address[ชื่อผู้รับสินค้า],MATCH(F390,tb_Address[Branch],0))),"")</f>
        <v>-</v>
      </c>
      <c r="N390" s="193" t="str">
        <f t="array" ref="N390">IFERROR(IF(C390=C389,IF(C390="","","-"),INDEX(tb_Address[ที่อยู่ Store],MATCH(F390,tb_Address[Branch],0))),"")</f>
        <v>-</v>
      </c>
      <c r="O390" s="193"/>
    </row>
    <row r="391" ht="22.5" customHeight="1">
      <c r="A391" s="186">
        <f>IF(C391="","",ROW()-ROW(tb_PO[[#HEADERS],[Order]]))</f>
        <v>388</v>
      </c>
      <c r="B391" s="277">
        <v>46129.0</v>
      </c>
      <c r="C391" s="278" t="s">
        <v>1409</v>
      </c>
      <c r="D391" s="278" t="s">
        <v>1410</v>
      </c>
      <c r="E391" s="66" t="s">
        <v>52</v>
      </c>
      <c r="F391" s="186" t="str">
        <f t="array" ref="F391">IF(E391&lt;&gt;"",INDEX(tb_Address[Branch],MATCH(E391,tb_Address[Branch Code],0)),"")</f>
        <v>สาขาที่ 00001</v>
      </c>
      <c r="G391" s="191">
        <v>8.857128012026E12</v>
      </c>
      <c r="H391" s="193" t="str">
        <f t="array" ref="H391">IF(G391&lt;&gt;"",INDEX(tb_MainDatabase[Scent],MATCH(G391,tb_MainDatabase[Barcode],0)),"")</f>
        <v>Aqua</v>
      </c>
      <c r="I391" s="193" t="str">
        <f t="array" ref="I391">IF(G391&lt;&gt;"",INDEX(tb_MainDatabase[Size],MATCH(G391,tb_MainDatabase[Barcode],0)),"")</f>
        <v>10 ml.</v>
      </c>
      <c r="J391" s="191">
        <v>3.0</v>
      </c>
      <c r="K391" s="193"/>
      <c r="L391" s="193" t="str">
        <f t="array" ref="L391">IFERROR(IF(C391=C390,IF(C391="","","-"),INDEX(tb_Address[Store Tel.],MATCH(F391,tb_Address[Branch],0))),"")</f>
        <v>-</v>
      </c>
      <c r="M391" s="193" t="str">
        <f t="array" ref="M391">IFERROR(IF(C391=C390,IF(C391="","","-"),INDEX(tb_Address[ชื่อผู้รับสินค้า],MATCH(F391,tb_Address[Branch],0))),"")</f>
        <v>-</v>
      </c>
      <c r="N391" s="193" t="str">
        <f t="array" ref="N391">IFERROR(IF(C391=C390,IF(C391="","","-"),INDEX(tb_Address[ที่อยู่ Store],MATCH(F391,tb_Address[Branch],0))),"")</f>
        <v>-</v>
      </c>
      <c r="O391" s="193"/>
    </row>
    <row r="392" ht="22.5" customHeight="1">
      <c r="A392" s="186">
        <f>IF(C392="","",ROW()-ROW(tb_PO[[#HEADERS],[Order]]))</f>
        <v>389</v>
      </c>
      <c r="B392" s="277">
        <v>46129.0</v>
      </c>
      <c r="C392" s="278" t="s">
        <v>1409</v>
      </c>
      <c r="D392" s="278" t="s">
        <v>1410</v>
      </c>
      <c r="E392" s="66" t="s">
        <v>52</v>
      </c>
      <c r="F392" s="186" t="str">
        <f t="array" ref="F392">IF(E392&lt;&gt;"",INDEX(tb_Address[Branch],MATCH(E392,tb_Address[Branch Code],0)),"")</f>
        <v>สาขาที่ 00001</v>
      </c>
      <c r="G392" s="191">
        <v>8.857128012001E12</v>
      </c>
      <c r="H392" s="193" t="str">
        <f t="array" ref="H392">IF(G392&lt;&gt;"",INDEX(tb_MainDatabase[Scent],MATCH(G392,tb_MainDatabase[Barcode],0)),"")</f>
        <v>Queen</v>
      </c>
      <c r="I392" s="193" t="str">
        <f t="array" ref="I392">IF(G392&lt;&gt;"",INDEX(tb_MainDatabase[Size],MATCH(G392,tb_MainDatabase[Barcode],0)),"")</f>
        <v>30 ml.</v>
      </c>
      <c r="J392" s="191">
        <v>3.0</v>
      </c>
      <c r="K392" s="193"/>
      <c r="L392" s="193" t="str">
        <f t="array" ref="L392">IFERROR(IF(C392=C391,IF(C392="","","-"),INDEX(tb_Address[Store Tel.],MATCH(F392,tb_Address[Branch],0))),"")</f>
        <v>-</v>
      </c>
      <c r="M392" s="193" t="str">
        <f t="array" ref="M392">IFERROR(IF(C392=C391,IF(C392="","","-"),INDEX(tb_Address[ชื่อผู้รับสินค้า],MATCH(F392,tb_Address[Branch],0))),"")</f>
        <v>-</v>
      </c>
      <c r="N392" s="193" t="str">
        <f t="array" ref="N392">IFERROR(IF(C392=C391,IF(C392="","","-"),INDEX(tb_Address[ที่อยู่ Store],MATCH(F392,tb_Address[Branch],0))),"")</f>
        <v>-</v>
      </c>
      <c r="O392" s="193"/>
    </row>
    <row r="393" ht="22.5" customHeight="1">
      <c r="A393" s="186">
        <f>IF(C393="","",ROW()-ROW(tb_PO[[#HEADERS],[Order]]))</f>
        <v>390</v>
      </c>
      <c r="B393" s="277">
        <v>46129.0</v>
      </c>
      <c r="C393" s="278" t="s">
        <v>1409</v>
      </c>
      <c r="D393" s="278" t="s">
        <v>1410</v>
      </c>
      <c r="E393" s="66" t="s">
        <v>52</v>
      </c>
      <c r="F393" s="186" t="str">
        <f t="array" ref="F393">IF(E393&lt;&gt;"",INDEX(tb_Address[Branch],MATCH(E393,tb_Address[Branch Code],0)),"")</f>
        <v>สาขาที่ 00001</v>
      </c>
      <c r="G393" s="191">
        <v>8.857128012005E12</v>
      </c>
      <c r="H393" s="193" t="str">
        <f t="array" ref="H393">IF(G393&lt;&gt;"",INDEX(tb_MainDatabase[Scent],MATCH(G393,tb_MainDatabase[Barcode],0)),"")</f>
        <v>Blackest Black</v>
      </c>
      <c r="I393" s="193" t="str">
        <f t="array" ref="I393">IF(G393&lt;&gt;"",INDEX(tb_MainDatabase[Size],MATCH(G393,tb_MainDatabase[Barcode],0)),"")</f>
        <v>30 ml.</v>
      </c>
      <c r="J393" s="191">
        <v>2.0</v>
      </c>
      <c r="K393" s="193"/>
      <c r="L393" s="193" t="str">
        <f t="array" ref="L393">IFERROR(IF(C393=C392,IF(C393="","","-"),INDEX(tb_Address[Store Tel.],MATCH(F393,tb_Address[Branch],0))),"")</f>
        <v>-</v>
      </c>
      <c r="M393" s="193" t="str">
        <f t="array" ref="M393">IFERROR(IF(C393=C392,IF(C393="","","-"),INDEX(tb_Address[ชื่อผู้รับสินค้า],MATCH(F393,tb_Address[Branch],0))),"")</f>
        <v>-</v>
      </c>
      <c r="N393" s="193" t="str">
        <f t="array" ref="N393">IFERROR(IF(C393=C392,IF(C393="","","-"),INDEX(tb_Address[ที่อยู่ Store],MATCH(F393,tb_Address[Branch],0))),"")</f>
        <v>-</v>
      </c>
      <c r="O393" s="193"/>
    </row>
    <row r="394" ht="22.5" customHeight="1">
      <c r="A394" s="186">
        <f>IF(C394="","",ROW()-ROW(tb_PO[[#HEADERS],[Order]]))</f>
        <v>391</v>
      </c>
      <c r="B394" s="277">
        <v>46129.0</v>
      </c>
      <c r="C394" s="278" t="s">
        <v>1409</v>
      </c>
      <c r="D394" s="278" t="s">
        <v>1410</v>
      </c>
      <c r="E394" s="66" t="s">
        <v>52</v>
      </c>
      <c r="F394" s="186" t="str">
        <f t="array" ref="F394">IF(E394&lt;&gt;"",INDEX(tb_Address[Branch],MATCH(E394,tb_Address[Branch Code],0)),"")</f>
        <v>สาขาที่ 00001</v>
      </c>
      <c r="G394" s="191">
        <v>8.857128012007E12</v>
      </c>
      <c r="H394" s="193" t="str">
        <f t="array" ref="H394">IF(G394&lt;&gt;"",INDEX(tb_MainDatabase[Scent],MATCH(G394,tb_MainDatabase[Barcode],0)),"")</f>
        <v>Legend of Oud</v>
      </c>
      <c r="I394" s="193" t="str">
        <f t="array" ref="I394">IF(G394&lt;&gt;"",INDEX(tb_MainDatabase[Size],MATCH(G394,tb_MainDatabase[Barcode],0)),"")</f>
        <v>30 ml.</v>
      </c>
      <c r="J394" s="191">
        <v>2.0</v>
      </c>
      <c r="K394" s="193"/>
      <c r="L394" s="193" t="str">
        <f t="array" ref="L394">IFERROR(IF(C394=C393,IF(C394="","","-"),INDEX(tb_Address[Store Tel.],MATCH(F394,tb_Address[Branch],0))),"")</f>
        <v>-</v>
      </c>
      <c r="M394" s="193" t="str">
        <f t="array" ref="M394">IFERROR(IF(C394=C393,IF(C394="","","-"),INDEX(tb_Address[ชื่อผู้รับสินค้า],MATCH(F394,tb_Address[Branch],0))),"")</f>
        <v>-</v>
      </c>
      <c r="N394" s="193" t="str">
        <f t="array" ref="N394">IFERROR(IF(C394=C393,IF(C394="","","-"),INDEX(tb_Address[ที่อยู่ Store],MATCH(F394,tb_Address[Branch],0))),"")</f>
        <v>-</v>
      </c>
      <c r="O394" s="193"/>
    </row>
    <row r="395" ht="22.5" customHeight="1">
      <c r="A395" s="186">
        <f>IF(C395="","",ROW()-ROW(tb_PO[[#HEADERS],[Order]]))</f>
        <v>392</v>
      </c>
      <c r="B395" s="277">
        <v>46133.0</v>
      </c>
      <c r="C395" s="278" t="s">
        <v>1414</v>
      </c>
      <c r="D395" s="278" t="s">
        <v>1415</v>
      </c>
      <c r="E395" s="66" t="s">
        <v>52</v>
      </c>
      <c r="F395" s="186" t="str">
        <f t="array" ref="F395">IF(E395&lt;&gt;"",INDEX(tb_Address[Branch],MATCH(E395,tb_Address[Branch Code],0)),"")</f>
        <v>สาขาที่ 00001</v>
      </c>
      <c r="G395" s="191">
        <v>8.857128012037E12</v>
      </c>
      <c r="H395" s="193" t="str">
        <f t="array" ref="H395">IF(G395&lt;&gt;"",INDEX(tb_MainDatabase[Scent],MATCH(G395,tb_MainDatabase[Barcode],0)),"")</f>
        <v>Secret of Peach</v>
      </c>
      <c r="I395" s="193" t="str">
        <f t="array" ref="I395">IF(G395&lt;&gt;"",INDEX(tb_MainDatabase[Size],MATCH(G395,tb_MainDatabase[Barcode],0)),"")</f>
        <v>10 ml.</v>
      </c>
      <c r="J395" s="191">
        <v>10.0</v>
      </c>
      <c r="K395" s="193"/>
      <c r="L395" s="193" t="str">
        <f t="array" ref="L395">IFERROR(IF(C395=C394,IF(C395="","","-"),INDEX(tb_Address[Store Tel.],MATCH(F395,tb_Address[Branch],0))),"")</f>
        <v>-</v>
      </c>
      <c r="M395" s="193" t="str">
        <f t="array" ref="M395">IFERROR(IF(C395=C394,IF(C395="","","-"),INDEX(tb_Address[ชื่อผู้รับสินค้า],MATCH(F395,tb_Address[Branch],0))),"")</f>
        <v>-</v>
      </c>
      <c r="N395" s="193" t="str">
        <f t="array" ref="N395">IFERROR(IF(C395=C394,IF(C395="","","-"),INDEX(tb_Address[ที่อยู่ Store],MATCH(F395,tb_Address[Branch],0))),"")</f>
        <v>-</v>
      </c>
      <c r="O395" s="193"/>
    </row>
    <row r="396" ht="22.5" customHeight="1">
      <c r="A396" s="186">
        <f>IF(C396="","",ROW()-ROW(tb_PO[[#HEADERS],[Order]]))</f>
        <v>393</v>
      </c>
      <c r="B396" s="277">
        <v>46133.0</v>
      </c>
      <c r="C396" s="278" t="s">
        <v>1414</v>
      </c>
      <c r="D396" s="278" t="s">
        <v>1415</v>
      </c>
      <c r="E396" s="66" t="s">
        <v>52</v>
      </c>
      <c r="F396" s="186" t="str">
        <f t="array" ref="F396">IF(E396&lt;&gt;"",INDEX(tb_Address[Branch],MATCH(E396,tb_Address[Branch Code],0)),"")</f>
        <v>สาขาที่ 00001</v>
      </c>
      <c r="G396" s="191">
        <v>8.85712801206E12</v>
      </c>
      <c r="H396" s="193" t="str">
        <f t="array" ref="H396">IF(G396&lt;&gt;"",INDEX(tb_MainDatabase[Scent],MATCH(G396,tb_MainDatabase[Barcode],0)),"")</f>
        <v>Vivid</v>
      </c>
      <c r="I396" s="193" t="str">
        <f t="array" ref="I396">IF(G396&lt;&gt;"",INDEX(tb_MainDatabase[Size],MATCH(G396,tb_MainDatabase[Barcode],0)),"")</f>
        <v>10 ml.</v>
      </c>
      <c r="J396" s="191">
        <v>3.0</v>
      </c>
      <c r="K396" s="193"/>
      <c r="L396" s="193" t="str">
        <f t="array" ref="L396">IFERROR(IF(C396=C395,IF(C396="","","-"),INDEX(tb_Address[Store Tel.],MATCH(F396,tb_Address[Branch],0))),"")</f>
        <v>-</v>
      </c>
      <c r="M396" s="193" t="str">
        <f t="array" ref="M396">IFERROR(IF(C396=C395,IF(C396="","","-"),INDEX(tb_Address[ชื่อผู้รับสินค้า],MATCH(F396,tb_Address[Branch],0))),"")</f>
        <v>-</v>
      </c>
      <c r="N396" s="193" t="str">
        <f t="array" ref="N396">IFERROR(IF(C396=C395,IF(C396="","","-"),INDEX(tb_Address[ที่อยู่ Store],MATCH(F396,tb_Address[Branch],0))),"")</f>
        <v>-</v>
      </c>
      <c r="O396" s="193"/>
    </row>
    <row r="397" ht="22.5" customHeight="1">
      <c r="A397" s="186">
        <f>IF(C397="","",ROW()-ROW(tb_PO[[#HEADERS],[Order]]))</f>
        <v>394</v>
      </c>
      <c r="B397" s="277">
        <v>46134.0</v>
      </c>
      <c r="C397" s="278" t="s">
        <v>1424</v>
      </c>
      <c r="D397" s="278" t="s">
        <v>1425</v>
      </c>
      <c r="E397" s="66" t="s">
        <v>52</v>
      </c>
      <c r="F397" s="186" t="str">
        <f t="array" ref="F397">IF(E397&lt;&gt;"",INDEX(tb_Address[Branch],MATCH(E397,tb_Address[Branch Code],0)),"")</f>
        <v>สาขาที่ 00001</v>
      </c>
      <c r="G397" s="191">
        <v>8.857128012038E12</v>
      </c>
      <c r="H397" s="193" t="str">
        <f t="array" ref="H397">IF(G397&lt;&gt;"",INDEX(tb_MainDatabase[Scent],MATCH(G397,tb_MainDatabase[Barcode],0)),"")</f>
        <v>Secret of Peach</v>
      </c>
      <c r="I397" s="193" t="str">
        <f t="array" ref="I397">IF(G397&lt;&gt;"",INDEX(tb_MainDatabase[Size],MATCH(G397,tb_MainDatabase[Barcode],0)),"")</f>
        <v>4 ml.</v>
      </c>
      <c r="J397" s="191">
        <v>10.0</v>
      </c>
      <c r="K397" s="193"/>
      <c r="L397" s="193" t="str">
        <f t="array" ref="L397">IFERROR(IF(C397=C396,IF(C397="","","-"),INDEX(tb_Address[Store Tel.],MATCH(F397,tb_Address[Branch],0))),"")</f>
        <v>-</v>
      </c>
      <c r="M397" s="193" t="str">
        <f t="array" ref="M397">IFERROR(IF(C397=C396,IF(C397="","","-"),INDEX(tb_Address[ชื่อผู้รับสินค้า],MATCH(F397,tb_Address[Branch],0))),"")</f>
        <v>-</v>
      </c>
      <c r="N397" s="193" t="str">
        <f t="array" ref="N397">IFERROR(IF(C397=C396,IF(C397="","","-"),INDEX(tb_Address[ที่อยู่ Store],MATCH(F397,tb_Address[Branch],0))),"")</f>
        <v>-</v>
      </c>
      <c r="O397" s="193"/>
    </row>
    <row r="398" ht="22.5" customHeight="1">
      <c r="A398" s="186">
        <f>IF(C398="","",ROW()-ROW(tb_PO[[#HEADERS],[Order]]))</f>
        <v>395</v>
      </c>
      <c r="B398" s="277">
        <v>46134.0</v>
      </c>
      <c r="C398" s="278" t="s">
        <v>1424</v>
      </c>
      <c r="D398" s="278" t="s">
        <v>1425</v>
      </c>
      <c r="E398" s="66" t="s">
        <v>52</v>
      </c>
      <c r="F398" s="186" t="str">
        <f t="array" ref="F398">IF(E398&lt;&gt;"",INDEX(tb_Address[Branch],MATCH(E398,tb_Address[Branch Code],0)),"")</f>
        <v>สาขาที่ 00001</v>
      </c>
      <c r="G398" s="191">
        <v>8.857128012015E12</v>
      </c>
      <c r="H398" s="193" t="str">
        <f t="array" ref="H398">IF(G398&lt;&gt;"",INDEX(tb_MainDatabase[Scent],MATCH(G398,tb_MainDatabase[Barcode],0)),"")</f>
        <v>Dream Island</v>
      </c>
      <c r="I398" s="193" t="str">
        <f t="array" ref="I398">IF(G398&lt;&gt;"",INDEX(tb_MainDatabase[Size],MATCH(G398,tb_MainDatabase[Barcode],0)),"")</f>
        <v>4 ml.</v>
      </c>
      <c r="J398" s="191">
        <v>10.0</v>
      </c>
      <c r="K398" s="193"/>
      <c r="L398" s="193" t="str">
        <f t="array" ref="L398">IFERROR(IF(C398=C397,IF(C398="","","-"),INDEX(tb_Address[Store Tel.],MATCH(F398,tb_Address[Branch],0))),"")</f>
        <v>-</v>
      </c>
      <c r="M398" s="193" t="str">
        <f t="array" ref="M398">IFERROR(IF(C398=C397,IF(C398="","","-"),INDEX(tb_Address[ชื่อผู้รับสินค้า],MATCH(F398,tb_Address[Branch],0))),"")</f>
        <v>-</v>
      </c>
      <c r="N398" s="193" t="str">
        <f t="array" ref="N398">IFERROR(IF(C398=C397,IF(C398="","","-"),INDEX(tb_Address[ที่อยู่ Store],MATCH(F398,tb_Address[Branch],0))),"")</f>
        <v>-</v>
      </c>
      <c r="O398" s="193"/>
    </row>
    <row r="399" ht="22.5" customHeight="1">
      <c r="A399" s="186">
        <f>IF(C399="","",ROW()-ROW(tb_PO[[#HEADERS],[Order]]))</f>
        <v>396</v>
      </c>
      <c r="B399" s="277">
        <v>46139.0</v>
      </c>
      <c r="C399" s="278" t="s">
        <v>1429</v>
      </c>
      <c r="D399" s="278" t="s">
        <v>1430</v>
      </c>
      <c r="E399" s="66" t="s">
        <v>52</v>
      </c>
      <c r="F399" s="186" t="str">
        <f t="array" ref="F399">IF(E399&lt;&gt;"",INDEX(tb_Address[Branch],MATCH(E399,tb_Address[Branch Code],0)),"")</f>
        <v>สาขาที่ 00001</v>
      </c>
      <c r="G399" s="191">
        <v>8.857128012037E12</v>
      </c>
      <c r="H399" s="193" t="str">
        <f t="array" ref="H399">IF(G399&lt;&gt;"",INDEX(tb_MainDatabase[Scent],MATCH(G399,tb_MainDatabase[Barcode],0)),"")</f>
        <v>Secret of Peach</v>
      </c>
      <c r="I399" s="193" t="str">
        <f t="array" ref="I399">IF(G399&lt;&gt;"",INDEX(tb_MainDatabase[Size],MATCH(G399,tb_MainDatabase[Barcode],0)),"")</f>
        <v>10 ml.</v>
      </c>
      <c r="J399" s="191">
        <v>15.0</v>
      </c>
      <c r="K399" s="193"/>
      <c r="L399" s="193" t="str">
        <f t="array" ref="L399">IFERROR(IF(C399=C398,IF(C399="","","-"),INDEX(tb_Address[Store Tel.],MATCH(F399,tb_Address[Branch],0))),"")</f>
        <v>-</v>
      </c>
      <c r="M399" s="193" t="str">
        <f t="array" ref="M399">IFERROR(IF(C399=C398,IF(C399="","","-"),INDEX(tb_Address[ชื่อผู้รับสินค้า],MATCH(F399,tb_Address[Branch],0))),"")</f>
        <v>-</v>
      </c>
      <c r="N399" s="193" t="str">
        <f t="array" ref="N399">IFERROR(IF(C399=C398,IF(C399="","","-"),INDEX(tb_Address[ที่อยู่ Store],MATCH(F399,tb_Address[Branch],0))),"")</f>
        <v>-</v>
      </c>
      <c r="O399" s="193"/>
    </row>
    <row r="400" ht="22.5" customHeight="1">
      <c r="A400" s="186">
        <f>IF(C400="","",ROW()-ROW(tb_PO[[#HEADERS],[Order]]))</f>
        <v>397</v>
      </c>
      <c r="B400" s="277">
        <v>46139.0</v>
      </c>
      <c r="C400" s="278" t="s">
        <v>1429</v>
      </c>
      <c r="D400" s="278" t="s">
        <v>1430</v>
      </c>
      <c r="E400" s="66" t="s">
        <v>52</v>
      </c>
      <c r="F400" s="186" t="str">
        <f t="array" ref="F400">IF(E400&lt;&gt;"",INDEX(tb_Address[Branch],MATCH(E400,tb_Address[Branch Code],0)),"")</f>
        <v>สาขาที่ 00001</v>
      </c>
      <c r="G400" s="191">
        <v>8.857128012039E12</v>
      </c>
      <c r="H400" s="193" t="str">
        <f t="array" ref="H400">IF(G400&lt;&gt;"",INDEX(tb_MainDatabase[Scent],MATCH(G400,tb_MainDatabase[Barcode],0)),"")</f>
        <v>Senorita</v>
      </c>
      <c r="I400" s="193" t="str">
        <f t="array" ref="I400">IF(G400&lt;&gt;"",INDEX(tb_MainDatabase[Size],MATCH(G400,tb_MainDatabase[Barcode],0)),"")</f>
        <v>10 ml.</v>
      </c>
      <c r="J400" s="191">
        <v>10.0</v>
      </c>
      <c r="K400" s="193"/>
      <c r="L400" s="193" t="str">
        <f t="array" ref="L400">IFERROR(IF(C400=C399,IF(C400="","","-"),INDEX(tb_Address[Store Tel.],MATCH(F400,tb_Address[Branch],0))),"")</f>
        <v>-</v>
      </c>
      <c r="M400" s="193" t="str">
        <f t="array" ref="M400">IFERROR(IF(C400=C399,IF(C400="","","-"),INDEX(tb_Address[ชื่อผู้รับสินค้า],MATCH(F400,tb_Address[Branch],0))),"")</f>
        <v>-</v>
      </c>
      <c r="N400" s="193" t="str">
        <f t="array" ref="N400">IFERROR(IF(C400=C399,IF(C400="","","-"),INDEX(tb_Address[ที่อยู่ Store],MATCH(F400,tb_Address[Branch],0))),"")</f>
        <v>-</v>
      </c>
      <c r="O400" s="193"/>
    </row>
    <row r="401" ht="22.5" customHeight="1">
      <c r="A401" s="186">
        <f>IF(C401="","",ROW()-ROW(tb_PO[[#HEADERS],[Order]]))</f>
        <v>398</v>
      </c>
      <c r="B401" s="277">
        <v>46139.0</v>
      </c>
      <c r="C401" s="278" t="s">
        <v>1429</v>
      </c>
      <c r="D401" s="278" t="s">
        <v>1430</v>
      </c>
      <c r="E401" s="66" t="s">
        <v>52</v>
      </c>
      <c r="F401" s="186" t="str">
        <f t="array" ref="F401">IF(E401&lt;&gt;"",INDEX(tb_Address[Branch],MATCH(E401,tb_Address[Branch Code],0)),"")</f>
        <v>สาขาที่ 00001</v>
      </c>
      <c r="G401" s="191">
        <v>8.85712801203E12</v>
      </c>
      <c r="H401" s="193" t="str">
        <f t="array" ref="H401">IF(G401&lt;&gt;"",INDEX(tb_MainDatabase[Scent],MATCH(G401,tb_MainDatabase[Barcode],0)),"")</f>
        <v>Dream Island</v>
      </c>
      <c r="I401" s="193" t="str">
        <f t="array" ref="I401">IF(G401&lt;&gt;"",INDEX(tb_MainDatabase[Size],MATCH(G401,tb_MainDatabase[Barcode],0)),"")</f>
        <v>10 ml.</v>
      </c>
      <c r="J401" s="191">
        <v>10.0</v>
      </c>
      <c r="K401" s="193"/>
      <c r="L401" s="193" t="str">
        <f t="array" ref="L401">IFERROR(IF(C401=C400,IF(C401="","","-"),INDEX(tb_Address[Store Tel.],MATCH(F401,tb_Address[Branch],0))),"")</f>
        <v>-</v>
      </c>
      <c r="M401" s="193" t="str">
        <f t="array" ref="M401">IFERROR(IF(C401=C400,IF(C401="","","-"),INDEX(tb_Address[ชื่อผู้รับสินค้า],MATCH(F401,tb_Address[Branch],0))),"")</f>
        <v>-</v>
      </c>
      <c r="N401" s="193" t="str">
        <f t="array" ref="N401">IFERROR(IF(C401=C400,IF(C401="","","-"),INDEX(tb_Address[ที่อยู่ Store],MATCH(F401,tb_Address[Branch],0))),"")</f>
        <v>-</v>
      </c>
      <c r="O401" s="193"/>
    </row>
    <row r="402" ht="22.5" customHeight="1">
      <c r="A402" s="186">
        <f>IF(C402="","",ROW()-ROW(tb_PO[[#HEADERS],[Order]]))</f>
        <v>399</v>
      </c>
      <c r="B402" s="277">
        <v>46139.0</v>
      </c>
      <c r="C402" s="278" t="s">
        <v>1429</v>
      </c>
      <c r="D402" s="278" t="s">
        <v>1430</v>
      </c>
      <c r="E402" s="66" t="s">
        <v>52</v>
      </c>
      <c r="F402" s="186" t="str">
        <f t="array" ref="F402">IF(E402&lt;&gt;"",INDEX(tb_Address[Branch],MATCH(E402,tb_Address[Branch Code],0)),"")</f>
        <v>สาขาที่ 00001</v>
      </c>
      <c r="G402" s="191">
        <v>8.85712801216E12</v>
      </c>
      <c r="H402" s="193" t="str">
        <f t="array" ref="H402">IF(G402&lt;&gt;"",INDEX(tb_MainDatabase[Scent],MATCH(G402,tb_MainDatabase[Barcode],0)),"")</f>
        <v>Rosarine</v>
      </c>
      <c r="I402" s="193" t="str">
        <f t="array" ref="I402">IF(G402&lt;&gt;"",INDEX(tb_MainDatabase[Size],MATCH(G402,tb_MainDatabase[Barcode],0)),"")</f>
        <v>10 ml.</v>
      </c>
      <c r="J402" s="191">
        <v>5.0</v>
      </c>
      <c r="K402" s="193"/>
      <c r="L402" s="193" t="str">
        <f t="array" ref="L402">IFERROR(IF(C402=C401,IF(C402="","","-"),INDEX(tb_Address[Store Tel.],MATCH(F402,tb_Address[Branch],0))),"")</f>
        <v>-</v>
      </c>
      <c r="M402" s="193" t="str">
        <f t="array" ref="M402">IFERROR(IF(C402=C401,IF(C402="","","-"),INDEX(tb_Address[ชื่อผู้รับสินค้า],MATCH(F402,tb_Address[Branch],0))),"")</f>
        <v>-</v>
      </c>
      <c r="N402" s="193" t="str">
        <f t="array" ref="N402">IFERROR(IF(C402=C401,IF(C402="","","-"),INDEX(tb_Address[ที่อยู่ Store],MATCH(F402,tb_Address[Branch],0))),"")</f>
        <v>-</v>
      </c>
      <c r="O402" s="193"/>
    </row>
    <row r="403" ht="22.5" customHeight="1">
      <c r="A403" s="186">
        <f>IF(C403="","",ROW()-ROW(tb_PO[[#HEADERS],[Order]]))</f>
        <v>400</v>
      </c>
      <c r="B403" s="277">
        <v>46139.0</v>
      </c>
      <c r="C403" s="278" t="s">
        <v>1429</v>
      </c>
      <c r="D403" s="278" t="s">
        <v>1430</v>
      </c>
      <c r="E403" s="66" t="s">
        <v>52</v>
      </c>
      <c r="F403" s="186" t="str">
        <f t="array" ref="F403">IF(E403&lt;&gt;"",INDEX(tb_Address[Branch],MATCH(E403,tb_Address[Branch Code],0)),"")</f>
        <v>สาขาที่ 00001</v>
      </c>
      <c r="G403" s="191">
        <v>8.857128012026E12</v>
      </c>
      <c r="H403" s="193" t="str">
        <f t="array" ref="H403">IF(G403&lt;&gt;"",INDEX(tb_MainDatabase[Scent],MATCH(G403,tb_MainDatabase[Barcode],0)),"")</f>
        <v>Aqua</v>
      </c>
      <c r="I403" s="193" t="str">
        <f t="array" ref="I403">IF(G403&lt;&gt;"",INDEX(tb_MainDatabase[Size],MATCH(G403,tb_MainDatabase[Barcode],0)),"")</f>
        <v>10 ml.</v>
      </c>
      <c r="J403" s="191">
        <v>5.0</v>
      </c>
      <c r="K403" s="193"/>
      <c r="L403" s="193" t="str">
        <f t="array" ref="L403">IFERROR(IF(C403=C402,IF(C403="","","-"),INDEX(tb_Address[Store Tel.],MATCH(F403,tb_Address[Branch],0))),"")</f>
        <v>-</v>
      </c>
      <c r="M403" s="193" t="str">
        <f t="array" ref="M403">IFERROR(IF(C403=C402,IF(C403="","","-"),INDEX(tb_Address[ชื่อผู้รับสินค้า],MATCH(F403,tb_Address[Branch],0))),"")</f>
        <v>-</v>
      </c>
      <c r="N403" s="193" t="str">
        <f t="array" ref="N403">IFERROR(IF(C403=C402,IF(C403="","","-"),INDEX(tb_Address[ที่อยู่ Store],MATCH(F403,tb_Address[Branch],0))),"")</f>
        <v>-</v>
      </c>
      <c r="O403" s="193"/>
    </row>
    <row r="404" ht="22.5" customHeight="1">
      <c r="A404" s="186">
        <f>IF(C404="","",ROW()-ROW(tb_PO[[#HEADERS],[Order]]))</f>
        <v>401</v>
      </c>
      <c r="B404" s="277">
        <v>46139.0</v>
      </c>
      <c r="C404" s="278" t="s">
        <v>1429</v>
      </c>
      <c r="D404" s="278" t="s">
        <v>1430</v>
      </c>
      <c r="E404" s="66" t="s">
        <v>52</v>
      </c>
      <c r="F404" s="186" t="str">
        <f t="array" ref="F404">IF(E404&lt;&gt;"",INDEX(tb_Address[Branch],MATCH(E404,tb_Address[Branch Code],0)),"")</f>
        <v>สาขาที่ 00001</v>
      </c>
      <c r="G404" s="191">
        <v>8.857128012047E12</v>
      </c>
      <c r="H404" s="193" t="str">
        <f t="array" ref="H404">IF(G404&lt;&gt;"",INDEX(tb_MainDatabase[Scent],MATCH(G404,tb_MainDatabase[Barcode],0)),"")</f>
        <v>Velvet Oud</v>
      </c>
      <c r="I404" s="193" t="str">
        <f t="array" ref="I404">IF(G404&lt;&gt;"",INDEX(tb_MainDatabase[Size],MATCH(G404,tb_MainDatabase[Barcode],0)),"")</f>
        <v>10 ml.</v>
      </c>
      <c r="J404" s="191">
        <v>5.0</v>
      </c>
      <c r="K404" s="193"/>
      <c r="L404" s="193" t="str">
        <f t="array" ref="L404">IFERROR(IF(C404=C403,IF(C404="","","-"),INDEX(tb_Address[Store Tel.],MATCH(F404,tb_Address[Branch],0))),"")</f>
        <v>-</v>
      </c>
      <c r="M404" s="193" t="str">
        <f t="array" ref="M404">IFERROR(IF(C404=C403,IF(C404="","","-"),INDEX(tb_Address[ชื่อผู้รับสินค้า],MATCH(F404,tb_Address[Branch],0))),"")</f>
        <v>-</v>
      </c>
      <c r="N404" s="193" t="str">
        <f t="array" ref="N404">IFERROR(IF(C404=C403,IF(C404="","","-"),INDEX(tb_Address[ที่อยู่ Store],MATCH(F404,tb_Address[Branch],0))),"")</f>
        <v>-</v>
      </c>
      <c r="O404" s="193"/>
    </row>
    <row r="405" ht="22.5" customHeight="1">
      <c r="A405" s="186">
        <f>IF(C405="","",ROW()-ROW(tb_PO[[#HEADERS],[Order]]))</f>
        <v>402</v>
      </c>
      <c r="B405" s="277">
        <v>46139.0</v>
      </c>
      <c r="C405" s="278" t="s">
        <v>1429</v>
      </c>
      <c r="D405" s="278" t="s">
        <v>1430</v>
      </c>
      <c r="E405" s="66" t="s">
        <v>52</v>
      </c>
      <c r="F405" s="186" t="str">
        <f t="array" ref="F405">IF(E405&lt;&gt;"",INDEX(tb_Address[Branch],MATCH(E405,tb_Address[Branch Code],0)),"")</f>
        <v>สาขาที่ 00001</v>
      </c>
      <c r="G405" s="191">
        <v>8.857128012028E12</v>
      </c>
      <c r="H405" s="193" t="str">
        <f t="array" ref="H405">IF(G405&lt;&gt;"",INDEX(tb_MainDatabase[Scent],MATCH(G405,tb_MainDatabase[Barcode],0)),"")</f>
        <v>Make Way</v>
      </c>
      <c r="I405" s="193" t="str">
        <f t="array" ref="I405">IF(G405&lt;&gt;"",INDEX(tb_MainDatabase[Size],MATCH(G405,tb_MainDatabase[Barcode],0)),"")</f>
        <v>10 ml.</v>
      </c>
      <c r="J405" s="191">
        <v>5.0</v>
      </c>
      <c r="K405" s="193"/>
      <c r="L405" s="193" t="str">
        <f t="array" ref="L405">IFERROR(IF(C405=C404,IF(C405="","","-"),INDEX(tb_Address[Store Tel.],MATCH(F405,tb_Address[Branch],0))),"")</f>
        <v>-</v>
      </c>
      <c r="M405" s="193" t="str">
        <f t="array" ref="M405">IFERROR(IF(C405=C404,IF(C405="","","-"),INDEX(tb_Address[ชื่อผู้รับสินค้า],MATCH(F405,tb_Address[Branch],0))),"")</f>
        <v>-</v>
      </c>
      <c r="N405" s="193" t="str">
        <f t="array" ref="N405">IFERROR(IF(C405=C404,IF(C405="","","-"),INDEX(tb_Address[ที่อยู่ Store],MATCH(F405,tb_Address[Branch],0))),"")</f>
        <v>-</v>
      </c>
      <c r="O405" s="193"/>
    </row>
    <row r="406" ht="22.5" customHeight="1">
      <c r="A406" s="186">
        <f>IF(C406="","",ROW()-ROW(tb_PO[[#HEADERS],[Order]]))</f>
        <v>403</v>
      </c>
      <c r="B406" s="277">
        <v>46139.0</v>
      </c>
      <c r="C406" s="278" t="s">
        <v>1429</v>
      </c>
      <c r="D406" s="278" t="s">
        <v>1430</v>
      </c>
      <c r="E406" s="66" t="s">
        <v>52</v>
      </c>
      <c r="F406" s="186" t="str">
        <f t="array" ref="F406">IF(E406&lt;&gt;"",INDEX(tb_Address[Branch],MATCH(E406,tb_Address[Branch Code],0)),"")</f>
        <v>สาขาที่ 00001</v>
      </c>
      <c r="G406" s="191">
        <v>8.857128012027E12</v>
      </c>
      <c r="H406" s="193" t="str">
        <f t="array" ref="H406">IF(G406&lt;&gt;"",INDEX(tb_MainDatabase[Scent],MATCH(G406,tb_MainDatabase[Barcode],0)),"")</f>
        <v>Voyage</v>
      </c>
      <c r="I406" s="193" t="str">
        <f t="array" ref="I406">IF(G406&lt;&gt;"",INDEX(tb_MainDatabase[Size],MATCH(G406,tb_MainDatabase[Barcode],0)),"")</f>
        <v>10 ml.</v>
      </c>
      <c r="J406" s="191">
        <v>5.0</v>
      </c>
      <c r="K406" s="193"/>
      <c r="L406" s="193" t="str">
        <f t="array" ref="L406">IFERROR(IF(C406=C405,IF(C406="","","-"),INDEX(tb_Address[Store Tel.],MATCH(F406,tb_Address[Branch],0))),"")</f>
        <v>-</v>
      </c>
      <c r="M406" s="193" t="str">
        <f t="array" ref="M406">IFERROR(IF(C406=C405,IF(C406="","","-"),INDEX(tb_Address[ชื่อผู้รับสินค้า],MATCH(F406,tb_Address[Branch],0))),"")</f>
        <v>-</v>
      </c>
      <c r="N406" s="193" t="str">
        <f t="array" ref="N406">IFERROR(IF(C406=C405,IF(C406="","","-"),INDEX(tb_Address[ที่อยู่ Store],MATCH(F406,tb_Address[Branch],0))),"")</f>
        <v>-</v>
      </c>
      <c r="O406" s="193"/>
    </row>
    <row r="407" ht="22.5" customHeight="1">
      <c r="A407" s="186">
        <f>IF(C407="","",ROW()-ROW(tb_PO[[#HEADERS],[Order]]))</f>
        <v>404</v>
      </c>
      <c r="B407" s="277">
        <v>46139.0</v>
      </c>
      <c r="C407" s="278" t="s">
        <v>1429</v>
      </c>
      <c r="D407" s="278" t="s">
        <v>1430</v>
      </c>
      <c r="E407" s="66" t="s">
        <v>52</v>
      </c>
      <c r="F407" s="186" t="str">
        <f t="array" ref="F407">IF(E407&lt;&gt;"",INDEX(tb_Address[Branch],MATCH(E407,tb_Address[Branch Code],0)),"")</f>
        <v>สาขาที่ 00001</v>
      </c>
      <c r="G407" s="191">
        <v>8.857128012062E12</v>
      </c>
      <c r="H407" s="193" t="str">
        <f t="array" ref="H407">IF(G407&lt;&gt;"",INDEX(tb_MainDatabase[Scent],MATCH(G407,tb_MainDatabase[Barcode],0)),"")</f>
        <v>Excalibur (EDP)</v>
      </c>
      <c r="I407" s="193" t="str">
        <f t="array" ref="I407">IF(G407&lt;&gt;"",INDEX(tb_MainDatabase[Size],MATCH(G407,tb_MainDatabase[Barcode],0)),"")</f>
        <v>10 ml.</v>
      </c>
      <c r="J407" s="191">
        <v>3.0</v>
      </c>
      <c r="K407" s="193"/>
      <c r="L407" s="193" t="str">
        <f t="array" ref="L407">IFERROR(IF(C407=C406,IF(C407="","","-"),INDEX(tb_Address[Store Tel.],MATCH(F407,tb_Address[Branch],0))),"")</f>
        <v>-</v>
      </c>
      <c r="M407" s="193" t="str">
        <f t="array" ref="M407">IFERROR(IF(C407=C406,IF(C407="","","-"),INDEX(tb_Address[ชื่อผู้รับสินค้า],MATCH(F407,tb_Address[Branch],0))),"")</f>
        <v>-</v>
      </c>
      <c r="N407" s="193" t="str">
        <f t="array" ref="N407">IFERROR(IF(C407=C406,IF(C407="","","-"),INDEX(tb_Address[ที่อยู่ Store],MATCH(F407,tb_Address[Branch],0))),"")</f>
        <v>-</v>
      </c>
      <c r="O407" s="193"/>
    </row>
    <row r="408" ht="22.5" customHeight="1">
      <c r="A408" s="186">
        <f>IF(C408="","",ROW()-ROW(tb_PO[[#HEADERS],[Order]]))</f>
        <v>405</v>
      </c>
      <c r="B408" s="277">
        <v>46139.0</v>
      </c>
      <c r="C408" s="278" t="s">
        <v>1429</v>
      </c>
      <c r="D408" s="278" t="s">
        <v>1430</v>
      </c>
      <c r="E408" s="66" t="s">
        <v>52</v>
      </c>
      <c r="F408" s="186" t="str">
        <f t="array" ref="F408">IF(E408&lt;&gt;"",INDEX(tb_Address[Branch],MATCH(E408,tb_Address[Branch Code],0)),"")</f>
        <v>สาขาที่ 00001</v>
      </c>
      <c r="G408" s="191">
        <v>8.857128012053E12</v>
      </c>
      <c r="H408" s="193" t="str">
        <f t="array" ref="H408">IF(G408&lt;&gt;"",INDEX(tb_MainDatabase[Scent],MATCH(G408,tb_MainDatabase[Barcode],0)),"")</f>
        <v>Virgin X</v>
      </c>
      <c r="I408" s="193" t="str">
        <f t="array" ref="I408">IF(G408&lt;&gt;"",INDEX(tb_MainDatabase[Size],MATCH(G408,tb_MainDatabase[Barcode],0)),"")</f>
        <v>10 ml.</v>
      </c>
      <c r="J408" s="191">
        <v>5.0</v>
      </c>
      <c r="K408" s="193"/>
      <c r="L408" s="193" t="str">
        <f t="array" ref="L408">IFERROR(IF(C408=C407,IF(C408="","","-"),INDEX(tb_Address[Store Tel.],MATCH(F408,tb_Address[Branch],0))),"")</f>
        <v>-</v>
      </c>
      <c r="M408" s="193" t="str">
        <f t="array" ref="M408">IFERROR(IF(C408=C407,IF(C408="","","-"),INDEX(tb_Address[ชื่อผู้รับสินค้า],MATCH(F408,tb_Address[Branch],0))),"")</f>
        <v>-</v>
      </c>
      <c r="N408" s="193" t="str">
        <f t="array" ref="N408">IFERROR(IF(C408=C407,IF(C408="","","-"),INDEX(tb_Address[ที่อยู่ Store],MATCH(F408,tb_Address[Branch],0))),"")</f>
        <v>-</v>
      </c>
      <c r="O408" s="193"/>
    </row>
    <row r="409" ht="22.5" customHeight="1">
      <c r="A409" s="186">
        <f>IF(C409="","",ROW()-ROW(tb_PO[[#HEADERS],[Order]]))</f>
        <v>406</v>
      </c>
      <c r="B409" s="277">
        <v>46139.0</v>
      </c>
      <c r="C409" s="278" t="s">
        <v>1429</v>
      </c>
      <c r="D409" s="278" t="s">
        <v>1430</v>
      </c>
      <c r="E409" s="66" t="s">
        <v>52</v>
      </c>
      <c r="F409" s="186" t="str">
        <f t="array" ref="F409">IF(E409&lt;&gt;"",INDEX(tb_Address[Branch],MATCH(E409,tb_Address[Branch Code],0)),"")</f>
        <v>สาขาที่ 00001</v>
      </c>
      <c r="G409" s="191">
        <v>8.857128012101E12</v>
      </c>
      <c r="H409" s="193" t="str">
        <f t="array" ref="H409">IF(G409&lt;&gt;"",INDEX(tb_MainDatabase[Scent],MATCH(G409,tb_MainDatabase[Barcode],0)),"")</f>
        <v>Blackest Black</v>
      </c>
      <c r="I409" s="193" t="str">
        <f t="array" ref="I409">IF(G409&lt;&gt;"",INDEX(tb_MainDatabase[Size],MATCH(G409,tb_MainDatabase[Barcode],0)),"")</f>
        <v>10 ml.</v>
      </c>
      <c r="J409" s="191">
        <v>3.0</v>
      </c>
      <c r="K409" s="193"/>
      <c r="L409" s="193" t="str">
        <f t="array" ref="L409">IFERROR(IF(C409=C408,IF(C409="","","-"),INDEX(tb_Address[Store Tel.],MATCH(F409,tb_Address[Branch],0))),"")</f>
        <v>-</v>
      </c>
      <c r="M409" s="193" t="str">
        <f t="array" ref="M409">IFERROR(IF(C409=C408,IF(C409="","","-"),INDEX(tb_Address[ชื่อผู้รับสินค้า],MATCH(F409,tb_Address[Branch],0))),"")</f>
        <v>-</v>
      </c>
      <c r="N409" s="193" t="str">
        <f t="array" ref="N409">IFERROR(IF(C409=C408,IF(C409="","","-"),INDEX(tb_Address[ที่อยู่ Store],MATCH(F409,tb_Address[Branch],0))),"")</f>
        <v>-</v>
      </c>
      <c r="O409" s="193"/>
    </row>
    <row r="410" ht="22.5" customHeight="1">
      <c r="A410" s="186">
        <f>IF(C410="","",ROW()-ROW(tb_PO[[#HEADERS],[Order]]))</f>
        <v>407</v>
      </c>
      <c r="B410" s="277">
        <v>46139.0</v>
      </c>
      <c r="C410" s="278" t="s">
        <v>1429</v>
      </c>
      <c r="D410" s="278" t="s">
        <v>1430</v>
      </c>
      <c r="E410" s="66" t="s">
        <v>52</v>
      </c>
      <c r="F410" s="186" t="str">
        <f t="array" ref="F410">IF(E410&lt;&gt;"",INDEX(tb_Address[Branch],MATCH(E410,tb_Address[Branch Code],0)),"")</f>
        <v>สาขาที่ 00001</v>
      </c>
      <c r="G410" s="191">
        <v>8.857128012007E12</v>
      </c>
      <c r="H410" s="193" t="str">
        <f t="array" ref="H410">IF(G410&lt;&gt;"",INDEX(tb_MainDatabase[Scent],MATCH(G410,tb_MainDatabase[Barcode],0)),"")</f>
        <v>Legend of Oud</v>
      </c>
      <c r="I410" s="193" t="str">
        <f t="array" ref="I410">IF(G410&lt;&gt;"",INDEX(tb_MainDatabase[Size],MATCH(G410,tb_MainDatabase[Barcode],0)),"")</f>
        <v>30 ml.</v>
      </c>
      <c r="J410" s="191">
        <v>1.0</v>
      </c>
      <c r="K410" s="193"/>
      <c r="L410" s="193" t="str">
        <f t="array" ref="L410">IFERROR(IF(C410=C409,IF(C410="","","-"),INDEX(tb_Address[Store Tel.],MATCH(F410,tb_Address[Branch],0))),"")</f>
        <v>-</v>
      </c>
      <c r="M410" s="193" t="str">
        <f t="array" ref="M410">IFERROR(IF(C410=C409,IF(C410="","","-"),INDEX(tb_Address[ชื่อผู้รับสินค้า],MATCH(F410,tb_Address[Branch],0))),"")</f>
        <v>-</v>
      </c>
      <c r="N410" s="193" t="str">
        <f t="array" ref="N410">IFERROR(IF(C410=C409,IF(C410="","","-"),INDEX(tb_Address[ที่อยู่ Store],MATCH(F410,tb_Address[Branch],0))),"")</f>
        <v>-</v>
      </c>
      <c r="O410" s="193"/>
    </row>
    <row r="411" ht="22.5" customHeight="1">
      <c r="A411" s="186">
        <f>IF(C411="","",ROW()-ROW(tb_PO[[#HEADERS],[Order]]))</f>
        <v>408</v>
      </c>
      <c r="B411" s="277">
        <v>46139.0</v>
      </c>
      <c r="C411" s="278" t="s">
        <v>1429</v>
      </c>
      <c r="D411" s="278" t="s">
        <v>1430</v>
      </c>
      <c r="E411" s="66" t="s">
        <v>52</v>
      </c>
      <c r="F411" s="186" t="str">
        <f t="array" ref="F411">IF(E411&lt;&gt;"",INDEX(tb_Address[Branch],MATCH(E411,tb_Address[Branch Code],0)),"")</f>
        <v>สาขาที่ 00001</v>
      </c>
      <c r="G411" s="191">
        <v>8.857128012024E12</v>
      </c>
      <c r="H411" s="193" t="str">
        <f t="array" ref="H411">IF(G411&lt;&gt;"",INDEX(tb_MainDatabase[Scent],MATCH(G411,tb_MainDatabase[Barcode],0)),"")</f>
        <v>Make Way</v>
      </c>
      <c r="I411" s="193" t="str">
        <f t="array" ref="I411">IF(G411&lt;&gt;"",INDEX(tb_MainDatabase[Size],MATCH(G411,tb_MainDatabase[Barcode],0)),"")</f>
        <v>30 ml.</v>
      </c>
      <c r="J411" s="191">
        <v>3.0</v>
      </c>
      <c r="K411" s="193"/>
      <c r="L411" s="193" t="str">
        <f t="array" ref="L411">IFERROR(IF(C411=C410,IF(C411="","","-"),INDEX(tb_Address[Store Tel.],MATCH(F411,tb_Address[Branch],0))),"")</f>
        <v>-</v>
      </c>
      <c r="M411" s="193" t="str">
        <f t="array" ref="M411">IFERROR(IF(C411=C410,IF(C411="","","-"),INDEX(tb_Address[ชื่อผู้รับสินค้า],MATCH(F411,tb_Address[Branch],0))),"")</f>
        <v>-</v>
      </c>
      <c r="N411" s="193" t="str">
        <f t="array" ref="N411">IFERROR(IF(C411=C410,IF(C411="","","-"),INDEX(tb_Address[ที่อยู่ Store],MATCH(F411,tb_Address[Branch],0))),"")</f>
        <v>-</v>
      </c>
      <c r="O411" s="193"/>
    </row>
    <row r="412" ht="22.5" customHeight="1">
      <c r="A412" s="186">
        <f>IF(C412="","",ROW()-ROW(tb_PO[[#HEADERS],[Order]]))</f>
        <v>409</v>
      </c>
      <c r="B412" s="277">
        <v>46139.0</v>
      </c>
      <c r="C412" s="278" t="s">
        <v>1429</v>
      </c>
      <c r="D412" s="278" t="s">
        <v>1430</v>
      </c>
      <c r="E412" s="66" t="s">
        <v>52</v>
      </c>
      <c r="F412" s="186" t="str">
        <f t="array" ref="F412">IF(E412&lt;&gt;"",INDEX(tb_Address[Branch],MATCH(E412,tb_Address[Branch Code],0)),"")</f>
        <v>สาขาที่ 00001</v>
      </c>
      <c r="G412" s="191">
        <v>8.85712801185E12</v>
      </c>
      <c r="H412" s="193" t="str">
        <f t="array" ref="H412">IF(G412&lt;&gt;"",INDEX(tb_MainDatabase[Scent],MATCH(G412,tb_MainDatabase[Barcode],0)),"")</f>
        <v>Secret of Peach</v>
      </c>
      <c r="I412" s="193" t="str">
        <f t="array" ref="I412">IF(G412&lt;&gt;"",INDEX(tb_MainDatabase[Size],MATCH(G412,tb_MainDatabase[Barcode],0)),"")</f>
        <v>30 ml.</v>
      </c>
      <c r="J412" s="191">
        <v>5.0</v>
      </c>
      <c r="K412" s="193"/>
      <c r="L412" s="193" t="str">
        <f t="array" ref="L412">IFERROR(IF(C412=C411,IF(C412="","","-"),INDEX(tb_Address[Store Tel.],MATCH(F412,tb_Address[Branch],0))),"")</f>
        <v>-</v>
      </c>
      <c r="M412" s="193" t="str">
        <f t="array" ref="M412">IFERROR(IF(C412=C411,IF(C412="","","-"),INDEX(tb_Address[ชื่อผู้รับสินค้า],MATCH(F412,tb_Address[Branch],0))),"")</f>
        <v>-</v>
      </c>
      <c r="N412" s="193" t="str">
        <f t="array" ref="N412">IFERROR(IF(C412=C411,IF(C412="","","-"),INDEX(tb_Address[ที่อยู่ Store],MATCH(F412,tb_Address[Branch],0))),"")</f>
        <v>-</v>
      </c>
      <c r="O412" s="193"/>
    </row>
    <row r="413" ht="22.5" customHeight="1">
      <c r="A413" s="186">
        <f>IF(C413="","",ROW()-ROW(tb_PO[[#HEADERS],[Order]]))</f>
        <v>410</v>
      </c>
      <c r="B413" s="277">
        <v>46139.0</v>
      </c>
      <c r="C413" s="278" t="s">
        <v>1429</v>
      </c>
      <c r="D413" s="278" t="s">
        <v>1430</v>
      </c>
      <c r="E413" s="66" t="s">
        <v>52</v>
      </c>
      <c r="F413" s="186" t="str">
        <f t="array" ref="F413">IF(E413&lt;&gt;"",INDEX(tb_Address[Branch],MATCH(E413,tb_Address[Branch Code],0)),"")</f>
        <v>สาขาที่ 00001</v>
      </c>
      <c r="G413" s="191">
        <v>8.857128011133E12</v>
      </c>
      <c r="H413" s="193" t="str">
        <f t="array" ref="H413">IF(G413&lt;&gt;"",INDEX(tb_MainDatabase[Scent],MATCH(G413,tb_MainDatabase[Barcode],0)),"")</f>
        <v>Excalibur (EDP)</v>
      </c>
      <c r="I413" s="193" t="str">
        <f t="array" ref="I413">IF(G413&lt;&gt;"",INDEX(tb_MainDatabase[Size],MATCH(G413,tb_MainDatabase[Barcode],0)),"")</f>
        <v>50 ml.</v>
      </c>
      <c r="J413" s="191">
        <v>3.0</v>
      </c>
      <c r="K413" s="193"/>
      <c r="L413" s="193" t="str">
        <f t="array" ref="L413">IFERROR(IF(C413=C412,IF(C413="","","-"),INDEX(tb_Address[Store Tel.],MATCH(F413,tb_Address[Branch],0))),"")</f>
        <v>-</v>
      </c>
      <c r="M413" s="193" t="str">
        <f t="array" ref="M413">IFERROR(IF(C413=C412,IF(C413="","","-"),INDEX(tb_Address[ชื่อผู้รับสินค้า],MATCH(F413,tb_Address[Branch],0))),"")</f>
        <v>-</v>
      </c>
      <c r="N413" s="193" t="str">
        <f t="array" ref="N413">IFERROR(IF(C413=C412,IF(C413="","","-"),INDEX(tb_Address[ที่อยู่ Store],MATCH(F413,tb_Address[Branch],0))),"")</f>
        <v>-</v>
      </c>
      <c r="O413" s="193"/>
    </row>
    <row r="414" ht="22.5" customHeight="1">
      <c r="A414" s="186">
        <f>IF(C414="","",ROW()-ROW(tb_PO[[#HEADERS],[Order]]))</f>
        <v>411</v>
      </c>
      <c r="B414" s="277">
        <v>46139.0</v>
      </c>
      <c r="C414" s="278" t="s">
        <v>1429</v>
      </c>
      <c r="D414" s="278" t="s">
        <v>1430</v>
      </c>
      <c r="E414" s="66" t="s">
        <v>52</v>
      </c>
      <c r="F414" s="186" t="str">
        <f t="array" ref="F414">IF(E414&lt;&gt;"",INDEX(tb_Address[Branch],MATCH(E414,tb_Address[Branch Code],0)),"")</f>
        <v>สาขาที่ 00001</v>
      </c>
      <c r="G414" s="191">
        <v>8.857128012018E12</v>
      </c>
      <c r="H414" s="193" t="str">
        <f t="array" ref="H414">IF(G414&lt;&gt;"",INDEX(tb_MainDatabase[Scent],MATCH(G414,tb_MainDatabase[Barcode],0)),"")</f>
        <v>Aqua</v>
      </c>
      <c r="I414" s="193" t="str">
        <f t="array" ref="I414">IF(G414&lt;&gt;"",INDEX(tb_MainDatabase[Size],MATCH(G414,tb_MainDatabase[Barcode],0)),"")</f>
        <v>50 ml.</v>
      </c>
      <c r="J414" s="191">
        <v>3.0</v>
      </c>
      <c r="K414" s="193"/>
      <c r="L414" s="193" t="str">
        <f t="array" ref="L414">IFERROR(IF(C414=C413,IF(C414="","","-"),INDEX(tb_Address[Store Tel.],MATCH(F414,tb_Address[Branch],0))),"")</f>
        <v>-</v>
      </c>
      <c r="M414" s="193" t="str">
        <f t="array" ref="M414">IFERROR(IF(C414=C413,IF(C414="","","-"),INDEX(tb_Address[ชื่อผู้รับสินค้า],MATCH(F414,tb_Address[Branch],0))),"")</f>
        <v>-</v>
      </c>
      <c r="N414" s="193" t="str">
        <f t="array" ref="N414">IFERROR(IF(C414=C413,IF(C414="","","-"),INDEX(tb_Address[ที่อยู่ Store],MATCH(F414,tb_Address[Branch],0))),"")</f>
        <v>-</v>
      </c>
      <c r="O414" s="193"/>
    </row>
    <row r="415" ht="22.5" customHeight="1">
      <c r="A415" s="186">
        <f>IF(C415="","",ROW()-ROW(tb_PO[[#HEADERS],[Order]]))</f>
        <v>412</v>
      </c>
      <c r="B415" s="277">
        <v>46139.0</v>
      </c>
      <c r="C415" s="278" t="s">
        <v>1429</v>
      </c>
      <c r="D415" s="278" t="s">
        <v>1430</v>
      </c>
      <c r="E415" s="66" t="s">
        <v>52</v>
      </c>
      <c r="F415" s="186" t="str">
        <f t="array" ref="F415">IF(E415&lt;&gt;"",INDEX(tb_Address[Branch],MATCH(E415,tb_Address[Branch Code],0)),"")</f>
        <v>สาขาที่ 00001</v>
      </c>
      <c r="G415" s="191">
        <v>8.857128011096E12</v>
      </c>
      <c r="H415" s="193" t="str">
        <f t="array" ref="H415">IF(G415&lt;&gt;"",INDEX(tb_MainDatabase[Scent],MATCH(G415,tb_MainDatabase[Barcode],0)),"")</f>
        <v>Teenage Dream</v>
      </c>
      <c r="I415" s="193" t="str">
        <f t="array" ref="I415">IF(G415&lt;&gt;"",INDEX(tb_MainDatabase[Size],MATCH(G415,tb_MainDatabase[Barcode],0)),"")</f>
        <v>50 ml.</v>
      </c>
      <c r="J415" s="191">
        <v>3.0</v>
      </c>
      <c r="K415" s="193"/>
      <c r="L415" s="193" t="str">
        <f t="array" ref="L415">IFERROR(IF(C415=C414,IF(C415="","","-"),INDEX(tb_Address[Store Tel.],MATCH(F415,tb_Address[Branch],0))),"")</f>
        <v>-</v>
      </c>
      <c r="M415" s="193" t="str">
        <f t="array" ref="M415">IFERROR(IF(C415=C414,IF(C415="","","-"),INDEX(tb_Address[ชื่อผู้รับสินค้า],MATCH(F415,tb_Address[Branch],0))),"")</f>
        <v>-</v>
      </c>
      <c r="N415" s="193" t="str">
        <f t="array" ref="N415">IFERROR(IF(C415=C414,IF(C415="","","-"),INDEX(tb_Address[ที่อยู่ Store],MATCH(F415,tb_Address[Branch],0))),"")</f>
        <v>-</v>
      </c>
      <c r="O415" s="193"/>
    </row>
    <row r="416" ht="22.5" customHeight="1">
      <c r="A416" s="186">
        <f>IF(C416="","",ROW()-ROW(tb_PO[[#HEADERS],[Order]]))</f>
        <v>413</v>
      </c>
      <c r="B416" s="277">
        <v>46139.0</v>
      </c>
      <c r="C416" s="278" t="s">
        <v>1429</v>
      </c>
      <c r="D416" s="278" t="s">
        <v>1430</v>
      </c>
      <c r="E416" s="66" t="s">
        <v>52</v>
      </c>
      <c r="F416" s="186" t="str">
        <f t="array" ref="F416">IF(E416&lt;&gt;"",INDEX(tb_Address[Branch],MATCH(E416,tb_Address[Branch Code],0)),"")</f>
        <v>สาขาที่ 00001</v>
      </c>
      <c r="G416" s="191">
        <v>8.857128011119E12</v>
      </c>
      <c r="H416" s="193" t="str">
        <f t="array" ref="H416">IF(G416&lt;&gt;"",INDEX(tb_MainDatabase[Scent],MATCH(G416,tb_MainDatabase[Barcode],0)),"")</f>
        <v>Secret of Peach</v>
      </c>
      <c r="I416" s="193" t="str">
        <f t="array" ref="I416">IF(G416&lt;&gt;"",INDEX(tb_MainDatabase[Size],MATCH(G416,tb_MainDatabase[Barcode],0)),"")</f>
        <v>50 ml.</v>
      </c>
      <c r="J416" s="191">
        <v>5.0</v>
      </c>
      <c r="K416" s="193"/>
      <c r="L416" s="193" t="str">
        <f t="array" ref="L416">IFERROR(IF(C416=C415,IF(C416="","","-"),INDEX(tb_Address[Store Tel.],MATCH(F416,tb_Address[Branch],0))),"")</f>
        <v>-</v>
      </c>
      <c r="M416" s="193" t="str">
        <f t="array" ref="M416">IFERROR(IF(C416=C415,IF(C416="","","-"),INDEX(tb_Address[ชื่อผู้รับสินค้า],MATCH(F416,tb_Address[Branch],0))),"")</f>
        <v>-</v>
      </c>
      <c r="N416" s="193" t="str">
        <f t="array" ref="N416">IFERROR(IF(C416=C415,IF(C416="","","-"),INDEX(tb_Address[ที่อยู่ Store],MATCH(F416,tb_Address[Branch],0))),"")</f>
        <v>-</v>
      </c>
      <c r="O416" s="193"/>
    </row>
    <row r="417" ht="22.5" customHeight="1">
      <c r="A417" s="186">
        <f>IF(C417="","",ROW()-ROW(tb_PO[[#HEADERS],[Order]]))</f>
        <v>414</v>
      </c>
      <c r="B417" s="277">
        <v>46139.0</v>
      </c>
      <c r="C417" s="278" t="s">
        <v>1429</v>
      </c>
      <c r="D417" s="278" t="s">
        <v>1430</v>
      </c>
      <c r="E417" s="66" t="s">
        <v>52</v>
      </c>
      <c r="F417" s="186" t="str">
        <f t="array" ref="F417">IF(E417&lt;&gt;"",INDEX(tb_Address[Branch],MATCH(E417,tb_Address[Branch Code],0)),"")</f>
        <v>สาขาที่ 00001</v>
      </c>
      <c r="G417" s="191" t="s">
        <v>849</v>
      </c>
      <c r="H417" s="193" t="str">
        <f t="array" ref="H417">IF(G417&lt;&gt;"",INDEX(tb_MainDatabase[Scent],MATCH(G417,tb_MainDatabase[Barcode],0)),"")</f>
        <v>Dream Island TRY ME!</v>
      </c>
      <c r="I417" s="193" t="str">
        <f t="array" ref="I417">IF(G417&lt;&gt;"",INDEX(tb_MainDatabase[Size],MATCH(G417,tb_MainDatabase[Barcode],0)),"")</f>
        <v>50 ml.</v>
      </c>
      <c r="J417" s="191">
        <v>1.0</v>
      </c>
      <c r="K417" s="193"/>
      <c r="L417" s="193" t="str">
        <f t="array" ref="L417">IFERROR(IF(C417=C416,IF(C417="","","-"),INDEX(tb_Address[Store Tel.],MATCH(F417,tb_Address[Branch],0))),"")</f>
        <v>-</v>
      </c>
      <c r="M417" s="193" t="str">
        <f t="array" ref="M417">IFERROR(IF(C417=C416,IF(C417="","","-"),INDEX(tb_Address[ชื่อผู้รับสินค้า],MATCH(F417,tb_Address[Branch],0))),"")</f>
        <v>-</v>
      </c>
      <c r="N417" s="193" t="str">
        <f t="array" ref="N417">IFERROR(IF(C417=C416,IF(C417="","","-"),INDEX(tb_Address[ที่อยู่ Store],MATCH(F417,tb_Address[Branch],0))),"")</f>
        <v>-</v>
      </c>
      <c r="O417" s="193"/>
    </row>
    <row r="418" ht="22.5" customHeight="1">
      <c r="A418" s="186">
        <f>IF(C418="","",ROW()-ROW(tb_PO[[#HEADERS],[Order]]))</f>
        <v>415</v>
      </c>
      <c r="B418" s="277">
        <v>46139.0</v>
      </c>
      <c r="C418" s="278" t="s">
        <v>1429</v>
      </c>
      <c r="D418" s="278" t="s">
        <v>1430</v>
      </c>
      <c r="E418" s="66" t="s">
        <v>52</v>
      </c>
      <c r="F418" s="186" t="str">
        <f t="array" ref="F418">IF(E418&lt;&gt;"",INDEX(tb_Address[Branch],MATCH(E418,tb_Address[Branch Code],0)),"")</f>
        <v>สาขาที่ 00001</v>
      </c>
      <c r="G418" s="191" t="s">
        <v>672</v>
      </c>
      <c r="H418" s="193" t="str">
        <f t="array" ref="H418">IF(G418&lt;&gt;"",INDEX(tb_MainDatabase[Scent],MATCH(G418,tb_MainDatabase[Barcode],0)),"")</f>
        <v>Senorita TRY ME!</v>
      </c>
      <c r="I418" s="193" t="str">
        <f t="array" ref="I418">IF(G418&lt;&gt;"",INDEX(tb_MainDatabase[Size],MATCH(G418,tb_MainDatabase[Barcode],0)),"")</f>
        <v>50 ml.</v>
      </c>
      <c r="J418" s="191">
        <v>1.0</v>
      </c>
      <c r="K418" s="193"/>
      <c r="L418" s="193" t="str">
        <f t="array" ref="L418">IFERROR(IF(C418=C417,IF(C418="","","-"),INDEX(tb_Address[Store Tel.],MATCH(F418,tb_Address[Branch],0))),"")</f>
        <v>-</v>
      </c>
      <c r="M418" s="193" t="str">
        <f t="array" ref="M418">IFERROR(IF(C418=C417,IF(C418="","","-"),INDEX(tb_Address[ชื่อผู้รับสินค้า],MATCH(F418,tb_Address[Branch],0))),"")</f>
        <v>-</v>
      </c>
      <c r="N418" s="193" t="str">
        <f t="array" ref="N418">IFERROR(IF(C418=C417,IF(C418="","","-"),INDEX(tb_Address[ที่อยู่ Store],MATCH(F418,tb_Address[Branch],0))),"")</f>
        <v>-</v>
      </c>
      <c r="O418" s="193"/>
    </row>
    <row r="419" ht="22.5" customHeight="1">
      <c r="A419" s="186">
        <f>IF(C419="","",ROW()-ROW(tb_PO[[#HEADERS],[Order]]))</f>
        <v>416</v>
      </c>
      <c r="B419" s="277">
        <v>46139.0</v>
      </c>
      <c r="C419" s="278" t="s">
        <v>1429</v>
      </c>
      <c r="D419" s="278" t="s">
        <v>1430</v>
      </c>
      <c r="E419" s="66" t="s">
        <v>52</v>
      </c>
      <c r="F419" s="186" t="str">
        <f t="array" ref="F419">IF(E419&lt;&gt;"",INDEX(tb_Address[Branch],MATCH(E419,tb_Address[Branch Code],0)),"")</f>
        <v>สาขาที่ 00001</v>
      </c>
      <c r="G419" s="191" t="s">
        <v>854</v>
      </c>
      <c r="H419" s="193" t="str">
        <f t="array" ref="H419">IF(G419&lt;&gt;"",INDEX(tb_MainDatabase[Scent],MATCH(G419,tb_MainDatabase[Barcode],0)),"")</f>
        <v>Secret of Peach TRY ME!</v>
      </c>
      <c r="I419" s="193" t="str">
        <f t="array" ref="I419">IF(G419&lt;&gt;"",INDEX(tb_MainDatabase[Size],MATCH(G419,tb_MainDatabase[Barcode],0)),"")</f>
        <v>50 ml.</v>
      </c>
      <c r="J419" s="191">
        <v>1.0</v>
      </c>
      <c r="K419" s="193"/>
      <c r="L419" s="193" t="str">
        <f t="array" ref="L419">IFERROR(IF(C419=C418,IF(C419="","","-"),INDEX(tb_Address[Store Tel.],MATCH(F419,tb_Address[Branch],0))),"")</f>
        <v>-</v>
      </c>
      <c r="M419" s="193" t="str">
        <f t="array" ref="M419">IFERROR(IF(C419=C418,IF(C419="","","-"),INDEX(tb_Address[ชื่อผู้รับสินค้า],MATCH(F419,tb_Address[Branch],0))),"")</f>
        <v>-</v>
      </c>
      <c r="N419" s="193" t="str">
        <f t="array" ref="N419">IFERROR(IF(C419=C418,IF(C419="","","-"),INDEX(tb_Address[ที่อยู่ Store],MATCH(F419,tb_Address[Branch],0))),"")</f>
        <v>-</v>
      </c>
      <c r="O419" s="193"/>
    </row>
    <row r="420" ht="22.5" customHeight="1">
      <c r="A420" s="186">
        <f>IF(C420="","",ROW()-ROW(tb_PO[[#HEADERS],[Order]]))</f>
        <v>417</v>
      </c>
      <c r="B420" s="277">
        <v>46139.0</v>
      </c>
      <c r="C420" s="278" t="s">
        <v>1429</v>
      </c>
      <c r="D420" s="278" t="s">
        <v>1430</v>
      </c>
      <c r="E420" s="66" t="s">
        <v>52</v>
      </c>
      <c r="F420" s="186" t="str">
        <f t="array" ref="F420">IF(E420&lt;&gt;"",INDEX(tb_Address[Branch],MATCH(E420,tb_Address[Branch Code],0)),"")</f>
        <v>สาขาที่ 00001</v>
      </c>
      <c r="G420" s="191" t="s">
        <v>883</v>
      </c>
      <c r="H420" s="193" t="str">
        <f t="array" ref="H420">IF(G420&lt;&gt;"",INDEX(tb_MainDatabase[Scent],MATCH(G420,tb_MainDatabase[Barcode],0)),"")</f>
        <v>La Belle TRY ME!</v>
      </c>
      <c r="I420" s="193" t="str">
        <f t="array" ref="I420">IF(G420&lt;&gt;"",INDEX(tb_MainDatabase[Size],MATCH(G420,tb_MainDatabase[Barcode],0)),"")</f>
        <v>50 ml.</v>
      </c>
      <c r="J420" s="191">
        <v>1.0</v>
      </c>
      <c r="K420" s="193"/>
      <c r="L420" s="193" t="str">
        <f t="array" ref="L420">IFERROR(IF(C420=C419,IF(C420="","","-"),INDEX(tb_Address[Store Tel.],MATCH(F420,tb_Address[Branch],0))),"")</f>
        <v>-</v>
      </c>
      <c r="M420" s="193" t="str">
        <f t="array" ref="M420">IFERROR(IF(C420=C419,IF(C420="","","-"),INDEX(tb_Address[ชื่อผู้รับสินค้า],MATCH(F420,tb_Address[Branch],0))),"")</f>
        <v>-</v>
      </c>
      <c r="N420" s="193" t="str">
        <f t="array" ref="N420">IFERROR(IF(C420=C419,IF(C420="","","-"),INDEX(tb_Address[ที่อยู่ Store],MATCH(F420,tb_Address[Branch],0))),"")</f>
        <v>-</v>
      </c>
      <c r="O420" s="193"/>
    </row>
    <row r="421" ht="22.5" customHeight="1">
      <c r="A421" s="186">
        <f>IF(C421="","",ROW()-ROW(tb_PO[[#HEADERS],[Order]]))</f>
        <v>418</v>
      </c>
      <c r="B421" s="277">
        <v>46139.0</v>
      </c>
      <c r="C421" s="278" t="s">
        <v>1429</v>
      </c>
      <c r="D421" s="278" t="s">
        <v>1430</v>
      </c>
      <c r="E421" s="66" t="s">
        <v>52</v>
      </c>
      <c r="F421" s="186" t="str">
        <f t="array" ref="F421">IF(E421&lt;&gt;"",INDEX(tb_Address[Branch],MATCH(E421,tb_Address[Branch Code],0)),"")</f>
        <v>สาขาที่ 00001</v>
      </c>
      <c r="G421" s="191" t="s">
        <v>895</v>
      </c>
      <c r="H421" s="193" t="str">
        <f t="array" ref="H421">IF(G421&lt;&gt;"",INDEX(tb_MainDatabase[Scent],MATCH(G421,tb_MainDatabase[Barcode],0)),"")</f>
        <v>Persist TRY ME!</v>
      </c>
      <c r="I421" s="193" t="str">
        <f t="array" ref="I421">IF(G421&lt;&gt;"",INDEX(tb_MainDatabase[Size],MATCH(G421,tb_MainDatabase[Barcode],0)),"")</f>
        <v>50 ml.</v>
      </c>
      <c r="J421" s="191">
        <v>1.0</v>
      </c>
      <c r="K421" s="193"/>
      <c r="L421" s="193" t="str">
        <f t="array" ref="L421">IFERROR(IF(C421=C420,IF(C421="","","-"),INDEX(tb_Address[Store Tel.],MATCH(F421,tb_Address[Branch],0))),"")</f>
        <v>-</v>
      </c>
      <c r="M421" s="193" t="str">
        <f t="array" ref="M421">IFERROR(IF(C421=C420,IF(C421="","","-"),INDEX(tb_Address[ชื่อผู้รับสินค้า],MATCH(F421,tb_Address[Branch],0))),"")</f>
        <v>-</v>
      </c>
      <c r="N421" s="193" t="str">
        <f t="array" ref="N421">IFERROR(IF(C421=C420,IF(C421="","","-"),INDEX(tb_Address[ที่อยู่ Store],MATCH(F421,tb_Address[Branch],0))),"")</f>
        <v>-</v>
      </c>
      <c r="O421" s="193"/>
    </row>
    <row r="422" ht="22.5" customHeight="1">
      <c r="A422" s="186">
        <f>IF(C422="","",ROW()-ROW(tb_PO[[#HEADERS],[Order]]))</f>
        <v>419</v>
      </c>
      <c r="B422" s="277">
        <v>46142.0</v>
      </c>
      <c r="C422" s="278" t="s">
        <v>1454</v>
      </c>
      <c r="D422" s="278" t="s">
        <v>1455</v>
      </c>
      <c r="E422" s="66" t="s">
        <v>52</v>
      </c>
      <c r="F422" s="186" t="str">
        <f t="array" ref="F422">IF(E422&lt;&gt;"",INDEX(tb_Address[Branch],MATCH(E422,tb_Address[Branch Code],0)),"")</f>
        <v>สาขาที่ 00001</v>
      </c>
      <c r="G422" s="191">
        <v>8.857128012027E12</v>
      </c>
      <c r="H422" s="193" t="str">
        <f t="array" ref="H422">IF(G422&lt;&gt;"",INDEX(tb_MainDatabase[Scent],MATCH(G422,tb_MainDatabase[Barcode],0)),"")</f>
        <v>Voyage</v>
      </c>
      <c r="I422" s="193" t="str">
        <f t="array" ref="I422">IF(G422&lt;&gt;"",INDEX(tb_MainDatabase[Size],MATCH(G422,tb_MainDatabase[Barcode],0)),"")</f>
        <v>10 ml.</v>
      </c>
      <c r="J422" s="191">
        <v>3.0</v>
      </c>
      <c r="K422" s="193"/>
      <c r="L422" s="193" t="str">
        <f t="array" ref="L422">IFERROR(IF(C422=C421,IF(C422="","","-"),INDEX(tb_Address[Store Tel.],MATCH(F422,tb_Address[Branch],0))),"")</f>
        <v>-</v>
      </c>
      <c r="M422" s="193" t="str">
        <f t="array" ref="M422">IFERROR(IF(C422=C421,IF(C422="","","-"),INDEX(tb_Address[ชื่อผู้รับสินค้า],MATCH(F422,tb_Address[Branch],0))),"")</f>
        <v>-</v>
      </c>
      <c r="N422" s="193" t="str">
        <f t="array" ref="N422">IFERROR(IF(C422=C421,IF(C422="","","-"),INDEX(tb_Address[ที่อยู่ Store],MATCH(F422,tb_Address[Branch],0))),"")</f>
        <v>-</v>
      </c>
      <c r="O422" s="193"/>
    </row>
    <row r="423" ht="22.5" customHeight="1">
      <c r="A423" s="186">
        <f>IF(C423="","",ROW()-ROW(tb_PO[[#HEADERS],[Order]]))</f>
        <v>420</v>
      </c>
      <c r="B423" s="277">
        <v>46142.0</v>
      </c>
      <c r="C423" s="278" t="s">
        <v>1454</v>
      </c>
      <c r="D423" s="278" t="s">
        <v>1455</v>
      </c>
      <c r="E423" s="66" t="s">
        <v>52</v>
      </c>
      <c r="F423" s="186" t="str">
        <f t="array" ref="F423">IF(E423&lt;&gt;"",INDEX(tb_Address[Branch],MATCH(E423,tb_Address[Branch Code],0)),"")</f>
        <v>สาขาที่ 00001</v>
      </c>
      <c r="G423" s="191">
        <v>8.857128012026E12</v>
      </c>
      <c r="H423" s="193" t="str">
        <f t="array" ref="H423">IF(G423&lt;&gt;"",INDEX(tb_MainDatabase[Scent],MATCH(G423,tb_MainDatabase[Barcode],0)),"")</f>
        <v>Aqua</v>
      </c>
      <c r="I423" s="193" t="str">
        <f t="array" ref="I423">IF(G423&lt;&gt;"",INDEX(tb_MainDatabase[Size],MATCH(G423,tb_MainDatabase[Barcode],0)),"")</f>
        <v>10 ml.</v>
      </c>
      <c r="J423" s="191">
        <v>3.0</v>
      </c>
      <c r="K423" s="193"/>
      <c r="L423" s="193" t="str">
        <f t="array" ref="L423">IFERROR(IF(C423=C422,IF(C423="","","-"),INDEX(tb_Address[Store Tel.],MATCH(F423,tb_Address[Branch],0))),"")</f>
        <v>-</v>
      </c>
      <c r="M423" s="193" t="str">
        <f t="array" ref="M423">IFERROR(IF(C423=C422,IF(C423="","","-"),INDEX(tb_Address[ชื่อผู้รับสินค้า],MATCH(F423,tb_Address[Branch],0))),"")</f>
        <v>-</v>
      </c>
      <c r="N423" s="193" t="str">
        <f t="array" ref="N423">IFERROR(IF(C423=C422,IF(C423="","","-"),INDEX(tb_Address[ที่อยู่ Store],MATCH(F423,tb_Address[Branch],0))),"")</f>
        <v>-</v>
      </c>
      <c r="O423" s="193"/>
    </row>
    <row r="424" ht="22.5" customHeight="1">
      <c r="A424" s="186">
        <f>IF(C424="","",ROW()-ROW(tb_PO[[#HEADERS],[Order]]))</f>
        <v>421</v>
      </c>
      <c r="B424" s="277">
        <v>46142.0</v>
      </c>
      <c r="C424" s="278" t="s">
        <v>1454</v>
      </c>
      <c r="D424" s="278" t="s">
        <v>1455</v>
      </c>
      <c r="E424" s="66" t="s">
        <v>52</v>
      </c>
      <c r="F424" s="186" t="str">
        <f t="array" ref="F424">IF(E424&lt;&gt;"",INDEX(tb_Address[Branch],MATCH(E424,tb_Address[Branch Code],0)),"")</f>
        <v>สาขาที่ 00001</v>
      </c>
      <c r="G424" s="191">
        <v>8.857128012032E12</v>
      </c>
      <c r="H424" s="193" t="str">
        <f t="array" ref="H424">IF(G424&lt;&gt;"",INDEX(tb_MainDatabase[Scent],MATCH(G424,tb_MainDatabase[Barcode],0)),"")</f>
        <v>Beyond</v>
      </c>
      <c r="I424" s="193" t="str">
        <f t="array" ref="I424">IF(G424&lt;&gt;"",INDEX(tb_MainDatabase[Size],MATCH(G424,tb_MainDatabase[Barcode],0)),"")</f>
        <v>10 ml.</v>
      </c>
      <c r="J424" s="191">
        <v>5.0</v>
      </c>
      <c r="K424" s="193"/>
      <c r="L424" s="193" t="str">
        <f t="array" ref="L424">IFERROR(IF(C424=C423,IF(C424="","","-"),INDEX(tb_Address[Store Tel.],MATCH(F424,tb_Address[Branch],0))),"")</f>
        <v>-</v>
      </c>
      <c r="M424" s="193" t="str">
        <f t="array" ref="M424">IFERROR(IF(C424=C423,IF(C424="","","-"),INDEX(tb_Address[ชื่อผู้รับสินค้า],MATCH(F424,tb_Address[Branch],0))),"")</f>
        <v>-</v>
      </c>
      <c r="N424" s="193" t="str">
        <f t="array" ref="N424">IFERROR(IF(C424=C423,IF(C424="","","-"),INDEX(tb_Address[ที่อยู่ Store],MATCH(F424,tb_Address[Branch],0))),"")</f>
        <v>-</v>
      </c>
      <c r="O424" s="193"/>
    </row>
    <row r="425" ht="22.5" customHeight="1">
      <c r="A425" s="186">
        <f>IF(C425="","",ROW()-ROW(tb_PO[[#HEADERS],[Order]]))</f>
        <v>422</v>
      </c>
      <c r="B425" s="277">
        <v>46142.0</v>
      </c>
      <c r="C425" s="278" t="s">
        <v>1454</v>
      </c>
      <c r="D425" s="278" t="s">
        <v>1455</v>
      </c>
      <c r="E425" s="66" t="s">
        <v>52</v>
      </c>
      <c r="F425" s="186" t="str">
        <f t="array" ref="F425">IF(E425&lt;&gt;"",INDEX(tb_Address[Branch],MATCH(E425,tb_Address[Branch Code],0)),"")</f>
        <v>สาขาที่ 00001</v>
      </c>
      <c r="G425" s="191">
        <v>8.857128012058E12</v>
      </c>
      <c r="H425" s="193" t="str">
        <f t="array" ref="H425">IF(G425&lt;&gt;"",INDEX(tb_MainDatabase[Scent],MATCH(G425,tb_MainDatabase[Barcode],0)),"")</f>
        <v>Eden</v>
      </c>
      <c r="I425" s="193" t="str">
        <f t="array" ref="I425">IF(G425&lt;&gt;"",INDEX(tb_MainDatabase[Size],MATCH(G425,tb_MainDatabase[Barcode],0)),"")</f>
        <v>10 ml.</v>
      </c>
      <c r="J425" s="191">
        <v>3.0</v>
      </c>
      <c r="K425" s="193"/>
      <c r="L425" s="193" t="str">
        <f t="array" ref="L425">IFERROR(IF(C425=C424,IF(C425="","","-"),INDEX(tb_Address[Store Tel.],MATCH(F425,tb_Address[Branch],0))),"")</f>
        <v>-</v>
      </c>
      <c r="M425" s="193" t="str">
        <f t="array" ref="M425">IFERROR(IF(C425=C424,IF(C425="","","-"),INDEX(tb_Address[ชื่อผู้รับสินค้า],MATCH(F425,tb_Address[Branch],0))),"")</f>
        <v>-</v>
      </c>
      <c r="N425" s="193" t="str">
        <f t="array" ref="N425">IFERROR(IF(C425=C424,IF(C425="","","-"),INDEX(tb_Address[ที่อยู่ Store],MATCH(F425,tb_Address[Branch],0))),"")</f>
        <v>-</v>
      </c>
      <c r="O425" s="193"/>
    </row>
    <row r="426" ht="22.5" customHeight="1">
      <c r="A426" s="186">
        <f>IF(C426="","",ROW()-ROW(tb_PO[[#HEADERS],[Order]]))</f>
        <v>423</v>
      </c>
      <c r="B426" s="277">
        <v>46142.0</v>
      </c>
      <c r="C426" s="278" t="s">
        <v>1454</v>
      </c>
      <c r="D426" s="278" t="s">
        <v>1455</v>
      </c>
      <c r="E426" s="66" t="s">
        <v>52</v>
      </c>
      <c r="F426" s="186" t="str">
        <f t="array" ref="F426">IF(E426&lt;&gt;"",INDEX(tb_Address[Branch],MATCH(E426,tb_Address[Branch Code],0)),"")</f>
        <v>สาขาที่ 00001</v>
      </c>
      <c r="G426" s="191">
        <v>8.857128012157E12</v>
      </c>
      <c r="H426" s="193" t="str">
        <f t="array" ref="H426">IF(G426&lt;&gt;"",INDEX(tb_MainDatabase[Scent],MATCH(G426,tb_MainDatabase[Barcode],0)),"")</f>
        <v>Passion</v>
      </c>
      <c r="I426" s="193" t="str">
        <f t="array" ref="I426">IF(G426&lt;&gt;"",INDEX(tb_MainDatabase[Size],MATCH(G426,tb_MainDatabase[Barcode],0)),"")</f>
        <v>10 ml.</v>
      </c>
      <c r="J426" s="191">
        <v>3.0</v>
      </c>
      <c r="K426" s="193"/>
      <c r="L426" s="193" t="str">
        <f t="array" ref="L426">IFERROR(IF(C426=C425,IF(C426="","","-"),INDEX(tb_Address[Store Tel.],MATCH(F426,tb_Address[Branch],0))),"")</f>
        <v>-</v>
      </c>
      <c r="M426" s="193" t="str">
        <f t="array" ref="M426">IFERROR(IF(C426=C425,IF(C426="","","-"),INDEX(tb_Address[ชื่อผู้รับสินค้า],MATCH(F426,tb_Address[Branch],0))),"")</f>
        <v>-</v>
      </c>
      <c r="N426" s="193" t="str">
        <f t="array" ref="N426">IFERROR(IF(C426=C425,IF(C426="","","-"),INDEX(tb_Address[ที่อยู่ Store],MATCH(F426,tb_Address[Branch],0))),"")</f>
        <v>-</v>
      </c>
      <c r="O426" s="193"/>
    </row>
    <row r="427" ht="22.5" customHeight="1">
      <c r="A427" s="186">
        <f>IF(C427="","",ROW()-ROW(tb_PO[[#HEADERS],[Order]]))</f>
        <v>424</v>
      </c>
      <c r="B427" s="277">
        <v>46142.0</v>
      </c>
      <c r="C427" s="278" t="s">
        <v>1454</v>
      </c>
      <c r="D427" s="278" t="s">
        <v>1455</v>
      </c>
      <c r="E427" s="66" t="s">
        <v>52</v>
      </c>
      <c r="F427" s="186" t="str">
        <f t="array" ref="F427">IF(E427&lt;&gt;"",INDEX(tb_Address[Branch],MATCH(E427,tb_Address[Branch Code],0)),"")</f>
        <v>สาขาที่ 00001</v>
      </c>
      <c r="G427" s="191">
        <v>8.857128012129E12</v>
      </c>
      <c r="H427" s="193" t="str">
        <f t="array" ref="H427">IF(G427&lt;&gt;"",INDEX(tb_MainDatabase[Scent],MATCH(G427,tb_MainDatabase[Barcode],0)),"")</f>
        <v>Dynasty</v>
      </c>
      <c r="I427" s="193" t="str">
        <f t="array" ref="I427">IF(G427&lt;&gt;"",INDEX(tb_MainDatabase[Size],MATCH(G427,tb_MainDatabase[Barcode],0)),"")</f>
        <v>4 ml.</v>
      </c>
      <c r="J427" s="191">
        <v>10.0</v>
      </c>
      <c r="K427" s="193"/>
      <c r="L427" s="193" t="str">
        <f t="array" ref="L427">IFERROR(IF(C427=C426,IF(C427="","","-"),INDEX(tb_Address[Store Tel.],MATCH(F427,tb_Address[Branch],0))),"")</f>
        <v>-</v>
      </c>
      <c r="M427" s="193" t="str">
        <f t="array" ref="M427">IFERROR(IF(C427=C426,IF(C427="","","-"),INDEX(tb_Address[ชื่อผู้รับสินค้า],MATCH(F427,tb_Address[Branch],0))),"")</f>
        <v>-</v>
      </c>
      <c r="N427" s="193" t="str">
        <f t="array" ref="N427">IFERROR(IF(C427=C426,IF(C427="","","-"),INDEX(tb_Address[ที่อยู่ Store],MATCH(F427,tb_Address[Branch],0))),"")</f>
        <v>-</v>
      </c>
      <c r="O427" s="193"/>
    </row>
    <row r="428" ht="22.5" customHeight="1">
      <c r="A428" s="186">
        <f>IF(C428="","",ROW()-ROW(tb_PO[[#HEADERS],[Order]]))</f>
        <v>425</v>
      </c>
      <c r="B428" s="277">
        <v>46142.0</v>
      </c>
      <c r="C428" s="278" t="s">
        <v>1454</v>
      </c>
      <c r="D428" s="278" t="s">
        <v>1455</v>
      </c>
      <c r="E428" s="66" t="s">
        <v>52</v>
      </c>
      <c r="F428" s="186" t="str">
        <f t="array" ref="F428">IF(E428&lt;&gt;"",INDEX(tb_Address[Branch],MATCH(E428,tb_Address[Branch Code],0)),"")</f>
        <v>สาขาที่ 00001</v>
      </c>
      <c r="G428" s="191">
        <v>8.857128012059E12</v>
      </c>
      <c r="H428" s="193" t="str">
        <f t="array" ref="H428">IF(G428&lt;&gt;"",INDEX(tb_MainDatabase[Scent],MATCH(G428,tb_MainDatabase[Barcode],0)),"")</f>
        <v>Eden</v>
      </c>
      <c r="I428" s="193" t="str">
        <f t="array" ref="I428">IF(G428&lt;&gt;"",INDEX(tb_MainDatabase[Size],MATCH(G428,tb_MainDatabase[Barcode],0)),"")</f>
        <v>4 ml.</v>
      </c>
      <c r="J428" s="191">
        <v>10.0</v>
      </c>
      <c r="K428" s="193"/>
      <c r="L428" s="193" t="str">
        <f t="array" ref="L428">IFERROR(IF(C428=C427,IF(C428="","","-"),INDEX(tb_Address[Store Tel.],MATCH(F428,tb_Address[Branch],0))),"")</f>
        <v>-</v>
      </c>
      <c r="M428" s="193" t="str">
        <f t="array" ref="M428">IFERROR(IF(C428=C427,IF(C428="","","-"),INDEX(tb_Address[ชื่อผู้รับสินค้า],MATCH(F428,tb_Address[Branch],0))),"")</f>
        <v>-</v>
      </c>
      <c r="N428" s="193" t="str">
        <f t="array" ref="N428">IFERROR(IF(C428=C427,IF(C428="","","-"),INDEX(tb_Address[ที่อยู่ Store],MATCH(F428,tb_Address[Branch],0))),"")</f>
        <v>-</v>
      </c>
      <c r="O428" s="193"/>
    </row>
    <row r="429" ht="22.5" customHeight="1">
      <c r="A429" s="186">
        <f>IF(C429="","",ROW()-ROW(tb_PO[[#HEADERS],[Order]]))</f>
        <v>426</v>
      </c>
      <c r="B429" s="277">
        <v>46142.0</v>
      </c>
      <c r="C429" s="278" t="s">
        <v>1454</v>
      </c>
      <c r="D429" s="278" t="s">
        <v>1455</v>
      </c>
      <c r="E429" s="66" t="s">
        <v>52</v>
      </c>
      <c r="F429" s="186" t="str">
        <f t="array" ref="F429">IF(E429&lt;&gt;"",INDEX(tb_Address[Branch],MATCH(E429,tb_Address[Branch Code],0)),"")</f>
        <v>สาขาที่ 00001</v>
      </c>
      <c r="G429" s="191">
        <v>8.857128012054E12</v>
      </c>
      <c r="H429" s="193" t="str">
        <f t="array" ref="H429">IF(G429&lt;&gt;"",INDEX(tb_MainDatabase[Scent],MATCH(G429,tb_MainDatabase[Barcode],0)),"")</f>
        <v>Virgin X</v>
      </c>
      <c r="I429" s="193" t="str">
        <f t="array" ref="I429">IF(G429&lt;&gt;"",INDEX(tb_MainDatabase[Size],MATCH(G429,tb_MainDatabase[Barcode],0)),"")</f>
        <v>4 ml.</v>
      </c>
      <c r="J429" s="191">
        <v>10.0</v>
      </c>
      <c r="K429" s="193"/>
      <c r="L429" s="193" t="str">
        <f t="array" ref="L429">IFERROR(IF(C429=C428,IF(C429="","","-"),INDEX(tb_Address[Store Tel.],MATCH(F429,tb_Address[Branch],0))),"")</f>
        <v>-</v>
      </c>
      <c r="M429" s="193" t="str">
        <f t="array" ref="M429">IFERROR(IF(C429=C428,IF(C429="","","-"),INDEX(tb_Address[ชื่อผู้รับสินค้า],MATCH(F429,tb_Address[Branch],0))),"")</f>
        <v>-</v>
      </c>
      <c r="N429" s="193" t="str">
        <f t="array" ref="N429">IFERROR(IF(C429=C428,IF(C429="","","-"),INDEX(tb_Address[ที่อยู่ Store],MATCH(F429,tb_Address[Branch],0))),"")</f>
        <v>-</v>
      </c>
      <c r="O429" s="193"/>
    </row>
    <row r="430" ht="22.5" customHeight="1">
      <c r="A430" s="186">
        <f>IF(C430="","",ROW()-ROW(tb_PO[[#HEADERS],[Order]]))</f>
        <v>427</v>
      </c>
      <c r="B430" s="277">
        <v>46147.0</v>
      </c>
      <c r="C430" s="278" t="s">
        <v>1462</v>
      </c>
      <c r="D430" s="278" t="s">
        <v>1463</v>
      </c>
      <c r="E430" s="66" t="s">
        <v>52</v>
      </c>
      <c r="F430" s="186" t="str">
        <f t="array" ref="F430">IF(E430&lt;&gt;"",INDEX(tb_Address[Branch],MATCH(E430,tb_Address[Branch Code],0)),"")</f>
        <v>สาขาที่ 00001</v>
      </c>
      <c r="G430" s="191">
        <v>8.857128012037E12</v>
      </c>
      <c r="H430" s="193" t="str">
        <f t="array" ref="H430">IF(G430&lt;&gt;"",INDEX(tb_MainDatabase[Scent],MATCH(G430,tb_MainDatabase[Barcode],0)),"")</f>
        <v>Secret of Peach</v>
      </c>
      <c r="I430" s="193" t="str">
        <f t="array" ref="I430">IF(G430&lt;&gt;"",INDEX(tb_MainDatabase[Size],MATCH(G430,tb_MainDatabase[Barcode],0)),"")</f>
        <v>10 ml.</v>
      </c>
      <c r="J430" s="191">
        <v>10.0</v>
      </c>
      <c r="K430" s="193"/>
      <c r="L430" s="193" t="str">
        <f t="array" ref="L430">IFERROR(IF(C430=C429,IF(C430="","","-"),INDEX(tb_Address[Store Tel.],MATCH(F430,tb_Address[Branch],0))),"")</f>
        <v>-</v>
      </c>
      <c r="M430" s="193" t="str">
        <f t="array" ref="M430">IFERROR(IF(C430=C429,IF(C430="","","-"),INDEX(tb_Address[ชื่อผู้รับสินค้า],MATCH(F430,tb_Address[Branch],0))),"")</f>
        <v>-</v>
      </c>
      <c r="N430" s="193" t="str">
        <f t="array" ref="N430">IFERROR(IF(C430=C429,IF(C430="","","-"),INDEX(tb_Address[ที่อยู่ Store],MATCH(F430,tb_Address[Branch],0))),"")</f>
        <v>-</v>
      </c>
      <c r="O430" s="193"/>
    </row>
    <row r="431" ht="22.5" customHeight="1">
      <c r="A431" s="186">
        <f>IF(C431="","",ROW()-ROW(tb_PO[[#HEADERS],[Order]]))</f>
        <v>428</v>
      </c>
      <c r="B431" s="277">
        <v>46147.0</v>
      </c>
      <c r="C431" s="278" t="s">
        <v>1462</v>
      </c>
      <c r="D431" s="278" t="s">
        <v>1463</v>
      </c>
      <c r="E431" s="66" t="s">
        <v>52</v>
      </c>
      <c r="F431" s="186" t="str">
        <f t="array" ref="F431">IF(E431&lt;&gt;"",INDEX(tb_Address[Branch],MATCH(E431,tb_Address[Branch Code],0)),"")</f>
        <v>สาขาที่ 00001</v>
      </c>
      <c r="G431" s="191">
        <v>8.857128012039E12</v>
      </c>
      <c r="H431" s="193" t="str">
        <f t="array" ref="H431">IF(G431&lt;&gt;"",INDEX(tb_MainDatabase[Scent],MATCH(G431,tb_MainDatabase[Barcode],0)),"")</f>
        <v>Senorita</v>
      </c>
      <c r="I431" s="193" t="str">
        <f t="array" ref="I431">IF(G431&lt;&gt;"",INDEX(tb_MainDatabase[Size],MATCH(G431,tb_MainDatabase[Barcode],0)),"")</f>
        <v>10 ml.</v>
      </c>
      <c r="J431" s="191">
        <v>5.0</v>
      </c>
      <c r="K431" s="193"/>
      <c r="L431" s="193" t="str">
        <f t="array" ref="L431">IFERROR(IF(C431=C430,IF(C431="","","-"),INDEX(tb_Address[Store Tel.],MATCH(F431,tb_Address[Branch],0))),"")</f>
        <v>-</v>
      </c>
      <c r="M431" s="193" t="str">
        <f t="array" ref="M431">IFERROR(IF(C431=C430,IF(C431="","","-"),INDEX(tb_Address[ชื่อผู้รับสินค้า],MATCH(F431,tb_Address[Branch],0))),"")</f>
        <v>-</v>
      </c>
      <c r="N431" s="193" t="str">
        <f t="array" ref="N431">IFERROR(IF(C431=C430,IF(C431="","","-"),INDEX(tb_Address[ที่อยู่ Store],MATCH(F431,tb_Address[Branch],0))),"")</f>
        <v>-</v>
      </c>
      <c r="O431" s="193"/>
    </row>
    <row r="432" ht="22.5" customHeight="1">
      <c r="A432" s="186">
        <f>IF(C432="","",ROW()-ROW(tb_PO[[#HEADERS],[Order]]))</f>
        <v>429</v>
      </c>
      <c r="B432" s="277">
        <v>46147.0</v>
      </c>
      <c r="C432" s="278" t="s">
        <v>1462</v>
      </c>
      <c r="D432" s="278" t="s">
        <v>1463</v>
      </c>
      <c r="E432" s="66" t="s">
        <v>52</v>
      </c>
      <c r="F432" s="186" t="str">
        <f t="array" ref="F432">IF(E432&lt;&gt;"",INDEX(tb_Address[Branch],MATCH(E432,tb_Address[Branch Code],0)),"")</f>
        <v>สาขาที่ 00001</v>
      </c>
      <c r="G432" s="191">
        <v>8.857128012026E12</v>
      </c>
      <c r="H432" s="193" t="str">
        <f t="array" ref="H432">IF(G432&lt;&gt;"",INDEX(tb_MainDatabase[Scent],MATCH(G432,tb_MainDatabase[Barcode],0)),"")</f>
        <v>Aqua</v>
      </c>
      <c r="I432" s="193" t="str">
        <f t="array" ref="I432">IF(G432&lt;&gt;"",INDEX(tb_MainDatabase[Size],MATCH(G432,tb_MainDatabase[Barcode],0)),"")</f>
        <v>10 ml.</v>
      </c>
      <c r="J432" s="191">
        <v>5.0</v>
      </c>
      <c r="K432" s="193"/>
      <c r="L432" s="193" t="str">
        <f t="array" ref="L432">IFERROR(IF(C432=C431,IF(C432="","","-"),INDEX(tb_Address[Store Tel.],MATCH(F432,tb_Address[Branch],0))),"")</f>
        <v>-</v>
      </c>
      <c r="M432" s="193" t="str">
        <f t="array" ref="M432">IFERROR(IF(C432=C431,IF(C432="","","-"),INDEX(tb_Address[ชื่อผู้รับสินค้า],MATCH(F432,tb_Address[Branch],0))),"")</f>
        <v>-</v>
      </c>
      <c r="N432" s="193" t="str">
        <f t="array" ref="N432">IFERROR(IF(C432=C431,IF(C432="","","-"),INDEX(tb_Address[ที่อยู่ Store],MATCH(F432,tb_Address[Branch],0))),"")</f>
        <v>-</v>
      </c>
      <c r="O432" s="193"/>
    </row>
    <row r="433" ht="22.5" customHeight="1">
      <c r="A433" s="186">
        <f>IF(C433="","",ROW()-ROW(tb_PO[[#HEADERS],[Order]]))</f>
        <v>430</v>
      </c>
      <c r="B433" s="277">
        <v>46147.0</v>
      </c>
      <c r="C433" s="278" t="s">
        <v>1462</v>
      </c>
      <c r="D433" s="278" t="s">
        <v>1463</v>
      </c>
      <c r="E433" s="66" t="s">
        <v>52</v>
      </c>
      <c r="F433" s="186" t="str">
        <f t="array" ref="F433">IF(E433&lt;&gt;"",INDEX(tb_Address[Branch],MATCH(E433,tb_Address[Branch Code],0)),"")</f>
        <v>สาขาที่ 00001</v>
      </c>
      <c r="G433" s="191">
        <v>8.857128011744E12</v>
      </c>
      <c r="H433" s="193" t="str">
        <f t="array" ref="H433">IF(G433&lt;&gt;"",INDEX(tb_MainDatabase[Scent],MATCH(G433,tb_MainDatabase[Barcode],0)),"")</f>
        <v>Hercules</v>
      </c>
      <c r="I433" s="193" t="str">
        <f t="array" ref="I433">IF(G433&lt;&gt;"",INDEX(tb_MainDatabase[Size],MATCH(G433,tb_MainDatabase[Barcode],0)),"")</f>
        <v>10 ml.</v>
      </c>
      <c r="J433" s="191">
        <v>2.0</v>
      </c>
      <c r="K433" s="193"/>
      <c r="L433" s="193" t="str">
        <f t="array" ref="L433">IFERROR(IF(C433=C432,IF(C433="","","-"),INDEX(tb_Address[Store Tel.],MATCH(F433,tb_Address[Branch],0))),"")</f>
        <v>-</v>
      </c>
      <c r="M433" s="193" t="str">
        <f t="array" ref="M433">IFERROR(IF(C433=C432,IF(C433="","","-"),INDEX(tb_Address[ชื่อผู้รับสินค้า],MATCH(F433,tb_Address[Branch],0))),"")</f>
        <v>-</v>
      </c>
      <c r="N433" s="193" t="str">
        <f t="array" ref="N433">IFERROR(IF(C433=C432,IF(C433="","","-"),INDEX(tb_Address[ที่อยู่ Store],MATCH(F433,tb_Address[Branch],0))),"")</f>
        <v>-</v>
      </c>
      <c r="O433" s="193"/>
    </row>
    <row r="434" ht="22.5" customHeight="1">
      <c r="A434" s="186">
        <f>IF(C434="","",ROW()-ROW(tb_PO[[#HEADERS],[Order]]))</f>
        <v>431</v>
      </c>
      <c r="B434" s="277">
        <v>46147.0</v>
      </c>
      <c r="C434" s="278" t="s">
        <v>1462</v>
      </c>
      <c r="D434" s="278" t="s">
        <v>1463</v>
      </c>
      <c r="E434" s="66" t="s">
        <v>52</v>
      </c>
      <c r="F434" s="186" t="str">
        <f t="array" ref="F434">IF(E434&lt;&gt;"",INDEX(tb_Address[Branch],MATCH(E434,tb_Address[Branch Code],0)),"")</f>
        <v>สาขาที่ 00001</v>
      </c>
      <c r="G434" s="191">
        <v>8.857128012019E12</v>
      </c>
      <c r="H434" s="193" t="str">
        <f t="array" ref="H434">IF(G434&lt;&gt;"",INDEX(tb_MainDatabase[Scent],MATCH(G434,tb_MainDatabase[Barcode],0)),"")</f>
        <v>Voyage</v>
      </c>
      <c r="I434" s="193" t="str">
        <f t="array" ref="I434">IF(G434&lt;&gt;"",INDEX(tb_MainDatabase[Size],MATCH(G434,tb_MainDatabase[Barcode],0)),"")</f>
        <v>50 ml.</v>
      </c>
      <c r="J434" s="191">
        <v>2.0</v>
      </c>
      <c r="K434" s="193"/>
      <c r="L434" s="193" t="str">
        <f t="array" ref="L434">IFERROR(IF(C434=C433,IF(C434="","","-"),INDEX(tb_Address[Store Tel.],MATCH(F434,tb_Address[Branch],0))),"")</f>
        <v>-</v>
      </c>
      <c r="M434" s="193" t="str">
        <f t="array" ref="M434">IFERROR(IF(C434=C433,IF(C434="","","-"),INDEX(tb_Address[ชื่อผู้รับสินค้า],MATCH(F434,tb_Address[Branch],0))),"")</f>
        <v>-</v>
      </c>
      <c r="N434" s="193" t="str">
        <f t="array" ref="N434">IFERROR(IF(C434=C433,IF(C434="","","-"),INDEX(tb_Address[ที่อยู่ Store],MATCH(F434,tb_Address[Branch],0))),"")</f>
        <v>-</v>
      </c>
      <c r="O434" s="193"/>
    </row>
    <row r="435" ht="22.5" customHeight="1">
      <c r="A435" s="186">
        <f>IF(C435="","",ROW()-ROW(tb_PO[[#HEADERS],[Order]]))</f>
        <v>432</v>
      </c>
      <c r="B435" s="277">
        <v>46148.0</v>
      </c>
      <c r="C435" s="278" t="s">
        <v>1472</v>
      </c>
      <c r="D435" s="278" t="s">
        <v>1473</v>
      </c>
      <c r="E435" s="66" t="s">
        <v>52</v>
      </c>
      <c r="F435" s="186" t="str">
        <f t="array" ref="F435">IF(E435&lt;&gt;"",INDEX(tb_Address[Branch],MATCH(E435,tb_Address[Branch Code],0)),"")</f>
        <v>สาขาที่ 00001</v>
      </c>
      <c r="G435" s="191">
        <v>8.857128012122E12</v>
      </c>
      <c r="H435" s="193" t="str">
        <f t="array" ref="H435">IF(G435&lt;&gt;"",INDEX(tb_MainDatabase[Scent],MATCH(G435,tb_MainDatabase[Barcode],0)),"")</f>
        <v>Luscious Santal</v>
      </c>
      <c r="I435" s="193" t="str">
        <f t="array" ref="I435">IF(G435&lt;&gt;"",INDEX(tb_MainDatabase[Size],MATCH(G435,tb_MainDatabase[Barcode],0)),"")</f>
        <v>10 ml.</v>
      </c>
      <c r="J435" s="191">
        <v>3.0</v>
      </c>
      <c r="K435" s="193"/>
      <c r="L435" s="193" t="str">
        <f t="array" ref="L435">IFERROR(IF(C435=C434,IF(C435="","","-"),INDEX(tb_Address[Store Tel.],MATCH(F435,tb_Address[Branch],0))),"")</f>
        <v>-</v>
      </c>
      <c r="M435" s="193" t="str">
        <f t="array" ref="M435">IFERROR(IF(C435=C434,IF(C435="","","-"),INDEX(tb_Address[ชื่อผู้รับสินค้า],MATCH(F435,tb_Address[Branch],0))),"")</f>
        <v>-</v>
      </c>
      <c r="N435" s="193" t="str">
        <f t="array" ref="N435">IFERROR(IF(C435=C434,IF(C435="","","-"),INDEX(tb_Address[ที่อยู่ Store],MATCH(F435,tb_Address[Branch],0))),"")</f>
        <v>-</v>
      </c>
      <c r="O435" s="193"/>
    </row>
    <row r="436" ht="22.5" customHeight="1">
      <c r="A436" s="186">
        <f>IF(C436="","",ROW()-ROW(tb_PO[[#HEADERS],[Order]]))</f>
        <v>433</v>
      </c>
      <c r="B436" s="277">
        <v>46148.0</v>
      </c>
      <c r="C436" s="278" t="s">
        <v>1472</v>
      </c>
      <c r="D436" s="278" t="s">
        <v>1473</v>
      </c>
      <c r="E436" s="66" t="s">
        <v>52</v>
      </c>
      <c r="F436" s="186" t="str">
        <f t="array" ref="F436">IF(E436&lt;&gt;"",INDEX(tb_Address[Branch],MATCH(E436,tb_Address[Branch Code],0)),"")</f>
        <v>สาขาที่ 00001</v>
      </c>
      <c r="G436" s="191">
        <v>8.857128012133E12</v>
      </c>
      <c r="H436" s="193" t="str">
        <f t="array" ref="H436">IF(G436&lt;&gt;"",INDEX(tb_MainDatabase[Scent],MATCH(G436,tb_MainDatabase[Barcode],0)),"")</f>
        <v>ถุงกระดาษ Size S</v>
      </c>
      <c r="I436" s="193" t="str">
        <f t="array" ref="I436">IF(G436&lt;&gt;"",INDEX(tb_MainDatabase[Size],MATCH(G436,tb_MainDatabase[Barcode],0)),"")</f>
        <v>Size S</v>
      </c>
      <c r="J436" s="191">
        <v>40.0</v>
      </c>
      <c r="K436" s="193"/>
      <c r="L436" s="193" t="str">
        <f t="array" ref="L436">IFERROR(IF(C436=C435,IF(C436="","","-"),INDEX(tb_Address[Store Tel.],MATCH(F436,tb_Address[Branch],0))),"")</f>
        <v>-</v>
      </c>
      <c r="M436" s="193" t="str">
        <f t="array" ref="M436">IFERROR(IF(C436=C435,IF(C436="","","-"),INDEX(tb_Address[ชื่อผู้รับสินค้า],MATCH(F436,tb_Address[Branch],0))),"")</f>
        <v>-</v>
      </c>
      <c r="N436" s="193" t="str">
        <f t="array" ref="N436">IFERROR(IF(C436=C435,IF(C436="","","-"),INDEX(tb_Address[ที่อยู่ Store],MATCH(F436,tb_Address[Branch],0))),"")</f>
        <v>-</v>
      </c>
      <c r="O436" s="193"/>
    </row>
    <row r="437" ht="22.5" customHeight="1">
      <c r="A437" s="186">
        <f>IF(C437="","",ROW()-ROW(tb_PO[[#HEADERS],[Order]]))</f>
        <v>434</v>
      </c>
      <c r="B437" s="277">
        <v>46151.0</v>
      </c>
      <c r="C437" s="278" t="s">
        <v>1475</v>
      </c>
      <c r="D437" s="278" t="s">
        <v>1476</v>
      </c>
      <c r="E437" s="66" t="s">
        <v>52</v>
      </c>
      <c r="F437" s="186" t="str">
        <f t="array" ref="F437">IF(E437&lt;&gt;"",INDEX(tb_Address[Branch],MATCH(E437,tb_Address[Branch Code],0)),"")</f>
        <v>สาขาที่ 00001</v>
      </c>
      <c r="G437" s="191">
        <v>8.857128012039E12</v>
      </c>
      <c r="H437" s="193" t="str">
        <f t="array" ref="H437">IF(G437&lt;&gt;"",INDEX(tb_MainDatabase[Scent],MATCH(G437,tb_MainDatabase[Barcode],0)),"")</f>
        <v>Senorita</v>
      </c>
      <c r="I437" s="193" t="str">
        <f t="array" ref="I437">IF(G437&lt;&gt;"",INDEX(tb_MainDatabase[Size],MATCH(G437,tb_MainDatabase[Barcode],0)),"")</f>
        <v>10 ml.</v>
      </c>
      <c r="J437" s="191">
        <v>5.0</v>
      </c>
      <c r="K437" s="193"/>
      <c r="L437" s="193" t="str">
        <f t="array" ref="L437">IFERROR(IF(C437=C436,IF(C437="","","-"),INDEX(tb_Address[Store Tel.],MATCH(F437,tb_Address[Branch],0))),"")</f>
        <v>-</v>
      </c>
      <c r="M437" s="193" t="str">
        <f t="array" ref="M437">IFERROR(IF(C437=C436,IF(C437="","","-"),INDEX(tb_Address[ชื่อผู้รับสินค้า],MATCH(F437,tb_Address[Branch],0))),"")</f>
        <v>-</v>
      </c>
      <c r="N437" s="193" t="str">
        <f t="array" ref="N437">IFERROR(IF(C437=C436,IF(C437="","","-"),INDEX(tb_Address[ที่อยู่ Store],MATCH(F437,tb_Address[Branch],0))),"")</f>
        <v>-</v>
      </c>
      <c r="O437" s="193"/>
    </row>
    <row r="438" ht="22.5" customHeight="1">
      <c r="A438" s="186">
        <f>IF(C438="","",ROW()-ROW(tb_PO[[#HEADERS],[Order]]))</f>
        <v>435</v>
      </c>
      <c r="B438" s="277">
        <v>46151.0</v>
      </c>
      <c r="C438" s="278" t="s">
        <v>1475</v>
      </c>
      <c r="D438" s="278" t="s">
        <v>1476</v>
      </c>
      <c r="E438" s="66" t="s">
        <v>52</v>
      </c>
      <c r="F438" s="186" t="str">
        <f t="array" ref="F438">IF(E438&lt;&gt;"",INDEX(tb_Address[Branch],MATCH(E438,tb_Address[Branch Code],0)),"")</f>
        <v>สาขาที่ 00001</v>
      </c>
      <c r="G438" s="191">
        <v>8.85712801216E12</v>
      </c>
      <c r="H438" s="193" t="str">
        <f t="array" ref="H438">IF(G438&lt;&gt;"",INDEX(tb_MainDatabase[Scent],MATCH(G438,tb_MainDatabase[Barcode],0)),"")</f>
        <v>Rosarine</v>
      </c>
      <c r="I438" s="193" t="str">
        <f t="array" ref="I438">IF(G438&lt;&gt;"",INDEX(tb_MainDatabase[Size],MATCH(G438,tb_MainDatabase[Barcode],0)),"")</f>
        <v>10 ml.</v>
      </c>
      <c r="J438" s="191">
        <v>5.0</v>
      </c>
      <c r="K438" s="193"/>
      <c r="L438" s="193" t="str">
        <f t="array" ref="L438">IFERROR(IF(C438=C437,IF(C438="","","-"),INDEX(tb_Address[Store Tel.],MATCH(F438,tb_Address[Branch],0))),"")</f>
        <v>-</v>
      </c>
      <c r="M438" s="193" t="str">
        <f t="array" ref="M438">IFERROR(IF(C438=C437,IF(C438="","","-"),INDEX(tb_Address[ชื่อผู้รับสินค้า],MATCH(F438,tb_Address[Branch],0))),"")</f>
        <v>-</v>
      </c>
      <c r="N438" s="193" t="str">
        <f t="array" ref="N438">IFERROR(IF(C438=C437,IF(C438="","","-"),INDEX(tb_Address[ที่อยู่ Store],MATCH(F438,tb_Address[Branch],0))),"")</f>
        <v>-</v>
      </c>
      <c r="O438" s="193"/>
    </row>
    <row r="439" ht="22.5" customHeight="1">
      <c r="A439" s="186">
        <f>IF(C439="","",ROW()-ROW(tb_PO[[#HEADERS],[Order]]))</f>
        <v>436</v>
      </c>
      <c r="B439" s="277">
        <v>46151.0</v>
      </c>
      <c r="C439" s="278" t="s">
        <v>1475</v>
      </c>
      <c r="D439" s="278" t="s">
        <v>1476</v>
      </c>
      <c r="E439" s="66" t="s">
        <v>52</v>
      </c>
      <c r="F439" s="186" t="str">
        <f t="array" ref="F439">IF(E439&lt;&gt;"",INDEX(tb_Address[Branch],MATCH(E439,tb_Address[Branch Code],0)),"")</f>
        <v>สาขาที่ 00001</v>
      </c>
      <c r="G439" s="191">
        <v>8.857128012035E12</v>
      </c>
      <c r="H439" s="193" t="str">
        <f t="array" ref="H439">IF(G439&lt;&gt;"",INDEX(tb_MainDatabase[Scent],MATCH(G439,tb_MainDatabase[Barcode],0)),"")</f>
        <v>Never Blue</v>
      </c>
      <c r="I439" s="193" t="str">
        <f t="array" ref="I439">IF(G439&lt;&gt;"",INDEX(tb_MainDatabase[Size],MATCH(G439,tb_MainDatabase[Barcode],0)),"")</f>
        <v>10 ml.</v>
      </c>
      <c r="J439" s="191">
        <v>5.0</v>
      </c>
      <c r="K439" s="193"/>
      <c r="L439" s="193" t="str">
        <f t="array" ref="L439">IFERROR(IF(C439=C438,IF(C439="","","-"),INDEX(tb_Address[Store Tel.],MATCH(F439,tb_Address[Branch],0))),"")</f>
        <v>-</v>
      </c>
      <c r="M439" s="193" t="str">
        <f t="array" ref="M439">IFERROR(IF(C439=C438,IF(C439="","","-"),INDEX(tb_Address[ชื่อผู้รับสินค้า],MATCH(F439,tb_Address[Branch],0))),"")</f>
        <v>-</v>
      </c>
      <c r="N439" s="193" t="str">
        <f t="array" ref="N439">IFERROR(IF(C439=C438,IF(C439="","","-"),INDEX(tb_Address[ที่อยู่ Store],MATCH(F439,tb_Address[Branch],0))),"")</f>
        <v>-</v>
      </c>
      <c r="O439" s="193"/>
    </row>
    <row r="440" ht="22.5" customHeight="1">
      <c r="A440" s="186">
        <f>IF(C440="","",ROW()-ROW(tb_PO[[#HEADERS],[Order]]))</f>
        <v>437</v>
      </c>
      <c r="B440" s="277">
        <v>46151.0</v>
      </c>
      <c r="C440" s="278" t="s">
        <v>1475</v>
      </c>
      <c r="D440" s="278" t="s">
        <v>1476</v>
      </c>
      <c r="E440" s="66" t="s">
        <v>52</v>
      </c>
      <c r="F440" s="186" t="str">
        <f t="array" ref="F440">IF(E440&lt;&gt;"",INDEX(tb_Address[Branch],MATCH(E440,tb_Address[Branch Code],0)),"")</f>
        <v>สาขาที่ 00001</v>
      </c>
      <c r="G440" s="191">
        <v>8.857128012026E12</v>
      </c>
      <c r="H440" s="193" t="str">
        <f t="array" ref="H440">IF(G440&lt;&gt;"",INDEX(tb_MainDatabase[Scent],MATCH(G440,tb_MainDatabase[Barcode],0)),"")</f>
        <v>Aqua</v>
      </c>
      <c r="I440" s="193" t="str">
        <f t="array" ref="I440">IF(G440&lt;&gt;"",INDEX(tb_MainDatabase[Size],MATCH(G440,tb_MainDatabase[Barcode],0)),"")</f>
        <v>10 ml.</v>
      </c>
      <c r="J440" s="191">
        <v>3.0</v>
      </c>
      <c r="K440" s="193"/>
      <c r="L440" s="193" t="str">
        <f t="array" ref="L440">IFERROR(IF(C440=C439,IF(C440="","","-"),INDEX(tb_Address[Store Tel.],MATCH(F440,tb_Address[Branch],0))),"")</f>
        <v>-</v>
      </c>
      <c r="M440" s="193" t="str">
        <f t="array" ref="M440">IFERROR(IF(C440=C439,IF(C440="","","-"),INDEX(tb_Address[ชื่อผู้รับสินค้า],MATCH(F440,tb_Address[Branch],0))),"")</f>
        <v>-</v>
      </c>
      <c r="N440" s="193" t="str">
        <f t="array" ref="N440">IFERROR(IF(C440=C439,IF(C440="","","-"),INDEX(tb_Address[ที่อยู่ Store],MATCH(F440,tb_Address[Branch],0))),"")</f>
        <v>-</v>
      </c>
      <c r="O440" s="193"/>
    </row>
    <row r="441" ht="22.5" customHeight="1">
      <c r="A441" s="186">
        <f>IF(C441="","",ROW()-ROW(tb_PO[[#HEADERS],[Order]]))</f>
        <v>438</v>
      </c>
      <c r="B441" s="277">
        <v>46151.0</v>
      </c>
      <c r="C441" s="278" t="s">
        <v>1475</v>
      </c>
      <c r="D441" s="278" t="s">
        <v>1476</v>
      </c>
      <c r="E441" s="66" t="s">
        <v>52</v>
      </c>
      <c r="F441" s="186" t="str">
        <f t="array" ref="F441">IF(E441&lt;&gt;"",INDEX(tb_Address[Branch],MATCH(E441,tb_Address[Branch Code],0)),"")</f>
        <v>สาขาที่ 00001</v>
      </c>
      <c r="G441" s="191">
        <v>8.857128012157E12</v>
      </c>
      <c r="H441" s="193" t="str">
        <f t="array" ref="H441">IF(G441&lt;&gt;"",INDEX(tb_MainDatabase[Scent],MATCH(G441,tb_MainDatabase[Barcode],0)),"")</f>
        <v>Passion</v>
      </c>
      <c r="I441" s="193" t="str">
        <f t="array" ref="I441">IF(G441&lt;&gt;"",INDEX(tb_MainDatabase[Size],MATCH(G441,tb_MainDatabase[Barcode],0)),"")</f>
        <v>10 ml.</v>
      </c>
      <c r="J441" s="191">
        <v>3.0</v>
      </c>
      <c r="K441" s="193"/>
      <c r="L441" s="193" t="str">
        <f t="array" ref="L441">IFERROR(IF(C441=C440,IF(C441="","","-"),INDEX(tb_Address[Store Tel.],MATCH(F441,tb_Address[Branch],0))),"")</f>
        <v>-</v>
      </c>
      <c r="M441" s="193" t="str">
        <f t="array" ref="M441">IFERROR(IF(C441=C440,IF(C441="","","-"),INDEX(tb_Address[ชื่อผู้รับสินค้า],MATCH(F441,tb_Address[Branch],0))),"")</f>
        <v>-</v>
      </c>
      <c r="N441" s="193" t="str">
        <f t="array" ref="N441">IFERROR(IF(C441=C440,IF(C441="","","-"),INDEX(tb_Address[ที่อยู่ Store],MATCH(F441,tb_Address[Branch],0))),"")</f>
        <v>-</v>
      </c>
      <c r="O441" s="193"/>
    </row>
    <row r="442" ht="22.5" customHeight="1">
      <c r="A442" s="186">
        <f>IF(C442="","",ROW()-ROW(tb_PO[[#HEADERS],[Order]]))</f>
        <v>439</v>
      </c>
      <c r="B442" s="277">
        <v>46151.0</v>
      </c>
      <c r="C442" s="278" t="s">
        <v>1475</v>
      </c>
      <c r="D442" s="278" t="s">
        <v>1476</v>
      </c>
      <c r="E442" s="66" t="s">
        <v>52</v>
      </c>
      <c r="F442" s="186" t="str">
        <f t="array" ref="F442">IF(E442&lt;&gt;"",INDEX(tb_Address[Branch],MATCH(E442,tb_Address[Branch Code],0)),"")</f>
        <v>สาขาที่ 00001</v>
      </c>
      <c r="G442" s="191">
        <v>8.857128012163E12</v>
      </c>
      <c r="H442" s="193" t="str">
        <f t="array" ref="H442">IF(G442&lt;&gt;"",INDEX(tb_MainDatabase[Scent],MATCH(G442,tb_MainDatabase[Barcode],0)),"")</f>
        <v>Silver</v>
      </c>
      <c r="I442" s="193" t="str">
        <f t="array" ref="I442">IF(G442&lt;&gt;"",INDEX(tb_MainDatabase[Size],MATCH(G442,tb_MainDatabase[Barcode],0)),"")</f>
        <v>10 ml.</v>
      </c>
      <c r="J442" s="191">
        <v>3.0</v>
      </c>
      <c r="K442" s="193"/>
      <c r="L442" s="193" t="str">
        <f t="array" ref="L442">IFERROR(IF(C442=C441,IF(C442="","","-"),INDEX(tb_Address[Store Tel.],MATCH(F442,tb_Address[Branch],0))),"")</f>
        <v>-</v>
      </c>
      <c r="M442" s="193" t="str">
        <f t="array" ref="M442">IFERROR(IF(C442=C441,IF(C442="","","-"),INDEX(tb_Address[ชื่อผู้รับสินค้า],MATCH(F442,tb_Address[Branch],0))),"")</f>
        <v>-</v>
      </c>
      <c r="N442" s="193" t="str">
        <f t="array" ref="N442">IFERROR(IF(C442=C441,IF(C442="","","-"),INDEX(tb_Address[ที่อยู่ Store],MATCH(F442,tb_Address[Branch],0))),"")</f>
        <v>-</v>
      </c>
      <c r="O442" s="193"/>
    </row>
    <row r="443" ht="22.5" customHeight="1">
      <c r="A443" s="186">
        <f>IF(C443="","",ROW()-ROW(tb_PO[[#HEADERS],[Order]]))</f>
        <v>440</v>
      </c>
      <c r="B443" s="277">
        <v>46151.0</v>
      </c>
      <c r="C443" s="278" t="s">
        <v>1475</v>
      </c>
      <c r="D443" s="278" t="s">
        <v>1476</v>
      </c>
      <c r="E443" s="66" t="s">
        <v>52</v>
      </c>
      <c r="F443" s="186" t="str">
        <f t="array" ref="F443">IF(E443&lt;&gt;"",INDEX(tb_Address[Branch],MATCH(E443,tb_Address[Branch Code],0)),"")</f>
        <v>สาขาที่ 00001</v>
      </c>
      <c r="G443" s="191">
        <v>8.857128011867E12</v>
      </c>
      <c r="H443" s="193" t="str">
        <f t="array" ref="H443">IF(G443&lt;&gt;"",INDEX(tb_MainDatabase[Scent],MATCH(G443,tb_MainDatabase[Barcode],0)),"")</f>
        <v>Senorita</v>
      </c>
      <c r="I443" s="193" t="str">
        <f t="array" ref="I443">IF(G443&lt;&gt;"",INDEX(tb_MainDatabase[Size],MATCH(G443,tb_MainDatabase[Barcode],0)),"")</f>
        <v>30 ml.</v>
      </c>
      <c r="J443" s="191">
        <v>3.0</v>
      </c>
      <c r="K443" s="193"/>
      <c r="L443" s="193" t="str">
        <f t="array" ref="L443">IFERROR(IF(C443=C442,IF(C443="","","-"),INDEX(tb_Address[Store Tel.],MATCH(F443,tb_Address[Branch],0))),"")</f>
        <v>-</v>
      </c>
      <c r="M443" s="193" t="str">
        <f t="array" ref="M443">IFERROR(IF(C443=C442,IF(C443="","","-"),INDEX(tb_Address[ชื่อผู้รับสินค้า],MATCH(F443,tb_Address[Branch],0))),"")</f>
        <v>-</v>
      </c>
      <c r="N443" s="193" t="str">
        <f t="array" ref="N443">IFERROR(IF(C443=C442,IF(C443="","","-"),INDEX(tb_Address[ที่อยู่ Store],MATCH(F443,tb_Address[Branch],0))),"")</f>
        <v>-</v>
      </c>
      <c r="O443" s="193"/>
    </row>
    <row r="444" ht="22.5" customHeight="1">
      <c r="A444" s="186">
        <f>IF(C444="","",ROW()-ROW(tb_PO[[#HEADERS],[Order]]))</f>
        <v>441</v>
      </c>
      <c r="B444" s="277">
        <v>46151.0</v>
      </c>
      <c r="C444" s="278" t="s">
        <v>1475</v>
      </c>
      <c r="D444" s="278" t="s">
        <v>1476</v>
      </c>
      <c r="E444" s="66" t="s">
        <v>52</v>
      </c>
      <c r="F444" s="186" t="str">
        <f t="array" ref="F444">IF(E444&lt;&gt;"",INDEX(tb_Address[Branch],MATCH(E444,tb_Address[Branch Code],0)),"")</f>
        <v>สาขาที่ 00001</v>
      </c>
      <c r="G444" s="191">
        <v>8.85712801185E12</v>
      </c>
      <c r="H444" s="193" t="str">
        <f t="array" ref="H444">IF(G444&lt;&gt;"",INDEX(tb_MainDatabase[Scent],MATCH(G444,tb_MainDatabase[Barcode],0)),"")</f>
        <v>Secret of Peach</v>
      </c>
      <c r="I444" s="193" t="str">
        <f t="array" ref="I444">IF(G444&lt;&gt;"",INDEX(tb_MainDatabase[Size],MATCH(G444,tb_MainDatabase[Barcode],0)),"")</f>
        <v>30 ml.</v>
      </c>
      <c r="J444" s="191">
        <v>3.0</v>
      </c>
      <c r="K444" s="193"/>
      <c r="L444" s="193" t="str">
        <f t="array" ref="L444">IFERROR(IF(C444=C443,IF(C444="","","-"),INDEX(tb_Address[Store Tel.],MATCH(F444,tb_Address[Branch],0))),"")</f>
        <v>-</v>
      </c>
      <c r="M444" s="193" t="str">
        <f t="array" ref="M444">IFERROR(IF(C444=C443,IF(C444="","","-"),INDEX(tb_Address[ชื่อผู้รับสินค้า],MATCH(F444,tb_Address[Branch],0))),"")</f>
        <v>-</v>
      </c>
      <c r="N444" s="193" t="str">
        <f t="array" ref="N444">IFERROR(IF(C444=C443,IF(C444="","","-"),INDEX(tb_Address[ที่อยู่ Store],MATCH(F444,tb_Address[Branch],0))),"")</f>
        <v>-</v>
      </c>
      <c r="O444" s="193"/>
    </row>
    <row r="445" ht="22.5" customHeight="1">
      <c r="A445" s="186">
        <f>IF(C445="","",ROW()-ROW(tb_PO[[#HEADERS],[Order]]))</f>
        <v>442</v>
      </c>
      <c r="B445" s="277">
        <v>46151.0</v>
      </c>
      <c r="C445" s="278" t="s">
        <v>1475</v>
      </c>
      <c r="D445" s="278" t="s">
        <v>1476</v>
      </c>
      <c r="E445" s="66" t="s">
        <v>52</v>
      </c>
      <c r="F445" s="186" t="str">
        <f t="array" ref="F445">IF(E445&lt;&gt;"",INDEX(tb_Address[Branch],MATCH(E445,tb_Address[Branch Code],0)),"")</f>
        <v>สาขาที่ 00001</v>
      </c>
      <c r="G445" s="191">
        <v>8.857128012023E12</v>
      </c>
      <c r="H445" s="193" t="str">
        <f t="array" ref="H445">IF(G445&lt;&gt;"",INDEX(tb_MainDatabase[Scent],MATCH(G445,tb_MainDatabase[Barcode],0)),"")</f>
        <v>Voyage</v>
      </c>
      <c r="I445" s="193" t="str">
        <f t="array" ref="I445">IF(G445&lt;&gt;"",INDEX(tb_MainDatabase[Size],MATCH(G445,tb_MainDatabase[Barcode],0)),"")</f>
        <v>30 ml.</v>
      </c>
      <c r="J445" s="191">
        <v>3.0</v>
      </c>
      <c r="K445" s="193"/>
      <c r="L445" s="193" t="str">
        <f t="array" ref="L445">IFERROR(IF(C445=C444,IF(C445="","","-"),INDEX(tb_Address[Store Tel.],MATCH(F445,tb_Address[Branch],0))),"")</f>
        <v>-</v>
      </c>
      <c r="M445" s="193" t="str">
        <f t="array" ref="M445">IFERROR(IF(C445=C444,IF(C445="","","-"),INDEX(tb_Address[ชื่อผู้รับสินค้า],MATCH(F445,tb_Address[Branch],0))),"")</f>
        <v>-</v>
      </c>
      <c r="N445" s="193" t="str">
        <f t="array" ref="N445">IFERROR(IF(C445=C444,IF(C445="","","-"),INDEX(tb_Address[ที่อยู่ Store],MATCH(F445,tb_Address[Branch],0))),"")</f>
        <v>-</v>
      </c>
      <c r="O445" s="193"/>
    </row>
    <row r="446" ht="22.5" customHeight="1">
      <c r="A446" s="186">
        <f>IF(C446="","",ROW()-ROW(tb_PO[[#HEADERS],[Order]]))</f>
        <v>443</v>
      </c>
      <c r="B446" s="277">
        <v>46151.0</v>
      </c>
      <c r="C446" s="278" t="s">
        <v>1475</v>
      </c>
      <c r="D446" s="278" t="s">
        <v>1476</v>
      </c>
      <c r="E446" s="66" t="s">
        <v>52</v>
      </c>
      <c r="F446" s="186" t="str">
        <f t="array" ref="F446">IF(E446&lt;&gt;"",INDEX(tb_Address[Branch],MATCH(E446,tb_Address[Branch Code],0)),"")</f>
        <v>สาขาที่ 00001</v>
      </c>
      <c r="G446" s="191">
        <v>8.857128011119E12</v>
      </c>
      <c r="H446" s="193" t="str">
        <f t="array" ref="H446">IF(G446&lt;&gt;"",INDEX(tb_MainDatabase[Scent],MATCH(G446,tb_MainDatabase[Barcode],0)),"")</f>
        <v>Secret of Peach</v>
      </c>
      <c r="I446" s="193" t="str">
        <f t="array" ref="I446">IF(G446&lt;&gt;"",INDEX(tb_MainDatabase[Size],MATCH(G446,tb_MainDatabase[Barcode],0)),"")</f>
        <v>50 ml.</v>
      </c>
      <c r="J446" s="191">
        <v>3.0</v>
      </c>
      <c r="K446" s="193"/>
      <c r="L446" s="193" t="str">
        <f t="array" ref="L446">IFERROR(IF(C446=C445,IF(C446="","","-"),INDEX(tb_Address[Store Tel.],MATCH(F446,tb_Address[Branch],0))),"")</f>
        <v>-</v>
      </c>
      <c r="M446" s="193" t="str">
        <f t="array" ref="M446">IFERROR(IF(C446=C445,IF(C446="","","-"),INDEX(tb_Address[ชื่อผู้รับสินค้า],MATCH(F446,tb_Address[Branch],0))),"")</f>
        <v>-</v>
      </c>
      <c r="N446" s="193" t="str">
        <f t="array" ref="N446">IFERROR(IF(C446=C445,IF(C446="","","-"),INDEX(tb_Address[ที่อยู่ Store],MATCH(F446,tb_Address[Branch],0))),"")</f>
        <v>-</v>
      </c>
      <c r="O446" s="193"/>
    </row>
    <row r="447" ht="22.5" customHeight="1">
      <c r="A447" s="186">
        <f>IF(C447="","",ROW()-ROW(tb_PO[[#HEADERS],[Order]]))</f>
        <v>444</v>
      </c>
      <c r="B447" s="277">
        <v>46151.0</v>
      </c>
      <c r="C447" s="278" t="s">
        <v>1475</v>
      </c>
      <c r="D447" s="278" t="s">
        <v>1476</v>
      </c>
      <c r="E447" s="66" t="s">
        <v>52</v>
      </c>
      <c r="F447" s="186" t="str">
        <f t="array" ref="F447">IF(E447&lt;&gt;"",INDEX(tb_Address[Branch],MATCH(E447,tb_Address[Branch Code],0)),"")</f>
        <v>สาขาที่ 00001</v>
      </c>
      <c r="G447" s="191">
        <v>8.857128011171E12</v>
      </c>
      <c r="H447" s="193" t="str">
        <f t="array" ref="H447">IF(G447&lt;&gt;"",INDEX(tb_MainDatabase[Scent],MATCH(G447,tb_MainDatabase[Barcode],0)),"")</f>
        <v>Senorita</v>
      </c>
      <c r="I447" s="193" t="str">
        <f t="array" ref="I447">IF(G447&lt;&gt;"",INDEX(tb_MainDatabase[Size],MATCH(G447,tb_MainDatabase[Barcode],0)),"")</f>
        <v>50 ml.</v>
      </c>
      <c r="J447" s="191">
        <v>3.0</v>
      </c>
      <c r="K447" s="193"/>
      <c r="L447" s="193" t="str">
        <f t="array" ref="L447">IFERROR(IF(C447=C446,IF(C447="","","-"),INDEX(tb_Address[Store Tel.],MATCH(F447,tb_Address[Branch],0))),"")</f>
        <v>-</v>
      </c>
      <c r="M447" s="193" t="str">
        <f t="array" ref="M447">IFERROR(IF(C447=C446,IF(C447="","","-"),INDEX(tb_Address[ชื่อผู้รับสินค้า],MATCH(F447,tb_Address[Branch],0))),"")</f>
        <v>-</v>
      </c>
      <c r="N447" s="193" t="str">
        <f t="array" ref="N447">IFERROR(IF(C447=C446,IF(C447="","","-"),INDEX(tb_Address[ที่อยู่ Store],MATCH(F447,tb_Address[Branch],0))),"")</f>
        <v>-</v>
      </c>
      <c r="O447" s="193"/>
    </row>
    <row r="448" ht="22.5" customHeight="1">
      <c r="A448" s="186">
        <f>IF(C448="","",ROW()-ROW(tb_PO[[#HEADERS],[Order]]))</f>
        <v>445</v>
      </c>
      <c r="B448" s="277">
        <v>46151.0</v>
      </c>
      <c r="C448" s="278" t="s">
        <v>1475</v>
      </c>
      <c r="D448" s="278" t="s">
        <v>1476</v>
      </c>
      <c r="E448" s="66" t="s">
        <v>52</v>
      </c>
      <c r="F448" s="186" t="str">
        <f t="array" ref="F448">IF(E448&lt;&gt;"",INDEX(tb_Address[Branch],MATCH(E448,tb_Address[Branch Code],0)),"")</f>
        <v>สาขาที่ 00001</v>
      </c>
      <c r="G448" s="191">
        <v>8.857128012019E12</v>
      </c>
      <c r="H448" s="193" t="str">
        <f t="array" ref="H448">IF(G448&lt;&gt;"",INDEX(tb_MainDatabase[Scent],MATCH(G448,tb_MainDatabase[Barcode],0)),"")</f>
        <v>Voyage</v>
      </c>
      <c r="I448" s="193" t="str">
        <f t="array" ref="I448">IF(G448&lt;&gt;"",INDEX(tb_MainDatabase[Size],MATCH(G448,tb_MainDatabase[Barcode],0)),"")</f>
        <v>50 ml.</v>
      </c>
      <c r="J448" s="191">
        <v>3.0</v>
      </c>
      <c r="K448" s="193"/>
      <c r="L448" s="193" t="str">
        <f t="array" ref="L448">IFERROR(IF(C448=C447,IF(C448="","","-"),INDEX(tb_Address[Store Tel.],MATCH(F448,tb_Address[Branch],0))),"")</f>
        <v>-</v>
      </c>
      <c r="M448" s="193" t="str">
        <f t="array" ref="M448">IFERROR(IF(C448=C447,IF(C448="","","-"),INDEX(tb_Address[ชื่อผู้รับสินค้า],MATCH(F448,tb_Address[Branch],0))),"")</f>
        <v>-</v>
      </c>
      <c r="N448" s="193" t="str">
        <f t="array" ref="N448">IFERROR(IF(C448=C447,IF(C448="","","-"),INDEX(tb_Address[ที่อยู่ Store],MATCH(F448,tb_Address[Branch],0))),"")</f>
        <v>-</v>
      </c>
      <c r="O448" s="193"/>
    </row>
    <row r="449" ht="22.5" customHeight="1">
      <c r="A449" s="186">
        <f>IF(C449="","",ROW()-ROW(tb_PO[[#HEADERS],[Order]]))</f>
        <v>446</v>
      </c>
      <c r="B449" s="277">
        <v>46151.0</v>
      </c>
      <c r="C449" s="278" t="s">
        <v>1475</v>
      </c>
      <c r="D449" s="278" t="s">
        <v>1476</v>
      </c>
      <c r="E449" s="66" t="s">
        <v>52</v>
      </c>
      <c r="F449" s="186" t="str">
        <f t="array" ref="F449">IF(E449&lt;&gt;"",INDEX(tb_Address[Branch],MATCH(E449,tb_Address[Branch Code],0)),"")</f>
        <v>สาขาที่ 00001</v>
      </c>
      <c r="G449" s="191">
        <v>8.857128011669E12</v>
      </c>
      <c r="H449" s="193" t="str">
        <f t="array" ref="H449">IF(G449&lt;&gt;"",INDEX(tb_MainDatabase[Scent],MATCH(G449,tb_MainDatabase[Barcode],0)),"")</f>
        <v>Blackest Black</v>
      </c>
      <c r="I449" s="193" t="str">
        <f t="array" ref="I449">IF(G449&lt;&gt;"",INDEX(tb_MainDatabase[Size],MATCH(G449,tb_MainDatabase[Barcode],0)),"")</f>
        <v>50 ml.</v>
      </c>
      <c r="J449" s="191">
        <v>1.0</v>
      </c>
      <c r="K449" s="193"/>
      <c r="L449" s="193" t="str">
        <f t="array" ref="L449">IFERROR(IF(C449=C448,IF(C449="","","-"),INDEX(tb_Address[Store Tel.],MATCH(F449,tb_Address[Branch],0))),"")</f>
        <v>-</v>
      </c>
      <c r="M449" s="193" t="str">
        <f t="array" ref="M449">IFERROR(IF(C449=C448,IF(C449="","","-"),INDEX(tb_Address[ชื่อผู้รับสินค้า],MATCH(F449,tb_Address[Branch],0))),"")</f>
        <v>-</v>
      </c>
      <c r="N449" s="193" t="str">
        <f t="array" ref="N449">IFERROR(IF(C449=C448,IF(C449="","","-"),INDEX(tb_Address[ที่อยู่ Store],MATCH(F449,tb_Address[Branch],0))),"")</f>
        <v>-</v>
      </c>
      <c r="O449" s="193"/>
    </row>
    <row r="450" ht="22.5" customHeight="1">
      <c r="A450" s="186">
        <f>IF(C450="","",ROW()-ROW(tb_PO[[#HEADERS],[Order]]))</f>
        <v>447</v>
      </c>
      <c r="B450" s="277">
        <v>46151.0</v>
      </c>
      <c r="C450" s="278" t="s">
        <v>1475</v>
      </c>
      <c r="D450" s="278" t="s">
        <v>1476</v>
      </c>
      <c r="E450" s="66" t="s">
        <v>52</v>
      </c>
      <c r="F450" s="186" t="str">
        <f t="array" ref="F450">IF(E450&lt;&gt;"",INDEX(tb_Address[Branch],MATCH(E450,tb_Address[Branch Code],0)),"")</f>
        <v>สาขาที่ 00001</v>
      </c>
      <c r="G450" s="191">
        <v>8.857128011874E12</v>
      </c>
      <c r="H450" s="193" t="str">
        <f t="array" ref="H450">IF(G450&lt;&gt;"",INDEX(tb_MainDatabase[Scent],MATCH(G450,tb_MainDatabase[Barcode],0)),"")</f>
        <v>Dream Island</v>
      </c>
      <c r="I450" s="193" t="str">
        <f t="array" ref="I450">IF(G450&lt;&gt;"",INDEX(tb_MainDatabase[Size],MATCH(G450,tb_MainDatabase[Barcode],0)),"")</f>
        <v>30 ml.</v>
      </c>
      <c r="J450" s="191">
        <v>2.0</v>
      </c>
      <c r="K450" s="193"/>
      <c r="L450" s="193" t="str">
        <f t="array" ref="L450">IFERROR(IF(C450=C449,IF(C450="","","-"),INDEX(tb_Address[Store Tel.],MATCH(F450,tb_Address[Branch],0))),"")</f>
        <v>-</v>
      </c>
      <c r="M450" s="193" t="str">
        <f t="array" ref="M450">IFERROR(IF(C450=C449,IF(C450="","","-"),INDEX(tb_Address[ชื่อผู้รับสินค้า],MATCH(F450,tb_Address[Branch],0))),"")</f>
        <v>-</v>
      </c>
      <c r="N450" s="193" t="str">
        <f t="array" ref="N450">IFERROR(IF(C450=C449,IF(C450="","","-"),INDEX(tb_Address[ที่อยู่ Store],MATCH(F450,tb_Address[Branch],0))),"")</f>
        <v>-</v>
      </c>
      <c r="O450" s="193"/>
    </row>
    <row r="451" ht="22.5" customHeight="1">
      <c r="A451" s="186">
        <f>IF(C451="","",ROW()-ROW(tb_PO[[#HEADERS],[Order]]))</f>
        <v>448</v>
      </c>
      <c r="B451" s="277">
        <v>46153.0</v>
      </c>
      <c r="C451" s="278" t="s">
        <v>1493</v>
      </c>
      <c r="D451" s="278" t="s">
        <v>1494</v>
      </c>
      <c r="E451" s="66" t="s">
        <v>52</v>
      </c>
      <c r="F451" s="186" t="str">
        <f t="array" ref="F451">IF(E451&lt;&gt;"",INDEX(tb_Address[Branch],MATCH(E451,tb_Address[Branch Code],0)),"")</f>
        <v>สาขาที่ 00001</v>
      </c>
      <c r="G451" s="191">
        <v>8.857128012101E12</v>
      </c>
      <c r="H451" s="193" t="str">
        <f t="array" ref="H451">IF(G451&lt;&gt;"",INDEX(tb_MainDatabase[Scent],MATCH(G451,tb_MainDatabase[Barcode],0)),"")</f>
        <v>Blackest Black</v>
      </c>
      <c r="I451" s="193" t="str">
        <f t="array" ref="I451">IF(G451&lt;&gt;"",INDEX(tb_MainDatabase[Size],MATCH(G451,tb_MainDatabase[Barcode],0)),"")</f>
        <v>10 ml.</v>
      </c>
      <c r="J451" s="191">
        <v>10.0</v>
      </c>
      <c r="K451" s="193"/>
      <c r="L451" s="193" t="str">
        <f t="array" ref="L451">IFERROR(IF(C451=C450,IF(C451="","","-"),INDEX(tb_Address[Store Tel.],MATCH(F451,tb_Address[Branch],0))),"")</f>
        <v>-</v>
      </c>
      <c r="M451" s="193" t="str">
        <f t="array" ref="M451">IFERROR(IF(C451=C450,IF(C451="","","-"),INDEX(tb_Address[ชื่อผู้รับสินค้า],MATCH(F451,tb_Address[Branch],0))),"")</f>
        <v>-</v>
      </c>
      <c r="N451" s="193" t="str">
        <f t="array" ref="N451">IFERROR(IF(C451=C450,IF(C451="","","-"),INDEX(tb_Address[ที่อยู่ Store],MATCH(F451,tb_Address[Branch],0))),"")</f>
        <v>-</v>
      </c>
      <c r="O451" s="193"/>
    </row>
    <row r="452" ht="22.5" customHeight="1">
      <c r="A452" s="186">
        <f>IF(C452="","",ROW()-ROW(tb_PO[[#HEADERS],[Order]]))</f>
        <v>449</v>
      </c>
      <c r="B452" s="277">
        <v>46153.0</v>
      </c>
      <c r="C452" s="278" t="s">
        <v>1493</v>
      </c>
      <c r="D452" s="278" t="s">
        <v>1494</v>
      </c>
      <c r="E452" s="66" t="s">
        <v>52</v>
      </c>
      <c r="F452" s="186" t="str">
        <f t="array" ref="F452">IF(E452&lt;&gt;"",INDEX(tb_Address[Branch],MATCH(E452,tb_Address[Branch Code],0)),"")</f>
        <v>สาขาที่ 00001</v>
      </c>
      <c r="G452" s="191">
        <v>8.857128012122E12</v>
      </c>
      <c r="H452" s="193" t="str">
        <f t="array" ref="H452">IF(G452&lt;&gt;"",INDEX(tb_MainDatabase[Scent],MATCH(G452,tb_MainDatabase[Barcode],0)),"")</f>
        <v>Luscious Santal</v>
      </c>
      <c r="I452" s="193" t="str">
        <f t="array" ref="I452">IF(G452&lt;&gt;"",INDEX(tb_MainDatabase[Size],MATCH(G452,tb_MainDatabase[Barcode],0)),"")</f>
        <v>10 ml.</v>
      </c>
      <c r="J452" s="191">
        <v>5.0</v>
      </c>
      <c r="K452" s="193"/>
      <c r="L452" s="193" t="str">
        <f t="array" ref="L452">IFERROR(IF(C452=C451,IF(C452="","","-"),INDEX(tb_Address[Store Tel.],MATCH(F452,tb_Address[Branch],0))),"")</f>
        <v>-</v>
      </c>
      <c r="M452" s="193" t="str">
        <f t="array" ref="M452">IFERROR(IF(C452=C451,IF(C452="","","-"),INDEX(tb_Address[ชื่อผู้รับสินค้า],MATCH(F452,tb_Address[Branch],0))),"")</f>
        <v>-</v>
      </c>
      <c r="N452" s="193" t="str">
        <f t="array" ref="N452">IFERROR(IF(C452=C451,IF(C452="","","-"),INDEX(tb_Address[ที่อยู่ Store],MATCH(F452,tb_Address[Branch],0))),"")</f>
        <v>-</v>
      </c>
      <c r="O452" s="193"/>
    </row>
    <row r="453" ht="22.5" customHeight="1">
      <c r="A453" s="186">
        <f>IF(C453="","",ROW()-ROW(tb_PO[[#HEADERS],[Order]]))</f>
        <v>450</v>
      </c>
      <c r="B453" s="277">
        <v>46153.0</v>
      </c>
      <c r="C453" s="278" t="s">
        <v>1493</v>
      </c>
      <c r="D453" s="278" t="s">
        <v>1494</v>
      </c>
      <c r="E453" s="66" t="s">
        <v>52</v>
      </c>
      <c r="F453" s="186" t="str">
        <f t="array" ref="F453">IF(E453&lt;&gt;"",INDEX(tb_Address[Branch],MATCH(E453,tb_Address[Branch Code],0)),"")</f>
        <v>สาขาที่ 00001</v>
      </c>
      <c r="G453" s="191">
        <v>8.857128012034E12</v>
      </c>
      <c r="H453" s="193" t="str">
        <f t="array" ref="H453">IF(G453&lt;&gt;"",INDEX(tb_MainDatabase[Scent],MATCH(G453,tb_MainDatabase[Barcode],0)),"")</f>
        <v>La Belle</v>
      </c>
      <c r="I453" s="193" t="str">
        <f t="array" ref="I453">IF(G453&lt;&gt;"",INDEX(tb_MainDatabase[Size],MATCH(G453,tb_MainDatabase[Barcode],0)),"")</f>
        <v>10 ml.</v>
      </c>
      <c r="J453" s="191">
        <v>10.0</v>
      </c>
      <c r="K453" s="193"/>
      <c r="L453" s="193" t="str">
        <f t="array" ref="L453">IFERROR(IF(C453=C452,IF(C453="","","-"),INDEX(tb_Address[Store Tel.],MATCH(F453,tb_Address[Branch],0))),"")</f>
        <v>-</v>
      </c>
      <c r="M453" s="193" t="str">
        <f t="array" ref="M453">IFERROR(IF(C453=C452,IF(C453="","","-"),INDEX(tb_Address[ชื่อผู้รับสินค้า],MATCH(F453,tb_Address[Branch],0))),"")</f>
        <v>-</v>
      </c>
      <c r="N453" s="193" t="str">
        <f t="array" ref="N453">IFERROR(IF(C453=C452,IF(C453="","","-"),INDEX(tb_Address[ที่อยู่ Store],MATCH(F453,tb_Address[Branch],0))),"")</f>
        <v>-</v>
      </c>
      <c r="O453" s="193"/>
    </row>
    <row r="454" ht="22.5" customHeight="1">
      <c r="A454" s="186">
        <f>IF(C454="","",ROW()-ROW(tb_PO[[#HEADERS],[Order]]))</f>
        <v>451</v>
      </c>
      <c r="B454" s="277">
        <v>46153.0</v>
      </c>
      <c r="C454" s="278" t="s">
        <v>1493</v>
      </c>
      <c r="D454" s="278" t="s">
        <v>1494</v>
      </c>
      <c r="E454" s="66" t="s">
        <v>52</v>
      </c>
      <c r="F454" s="186" t="str">
        <f t="array" ref="F454">IF(E454&lt;&gt;"",INDEX(tb_Address[Branch],MATCH(E454,tb_Address[Branch Code],0)),"")</f>
        <v>สาขาที่ 00001</v>
      </c>
      <c r="G454" s="191">
        <v>8.85712801206E12</v>
      </c>
      <c r="H454" s="193" t="str">
        <f t="array" ref="H454">IF(G454&lt;&gt;"",INDEX(tb_MainDatabase[Scent],MATCH(G454,tb_MainDatabase[Barcode],0)),"")</f>
        <v>Vivid</v>
      </c>
      <c r="I454" s="193" t="str">
        <f t="array" ref="I454">IF(G454&lt;&gt;"",INDEX(tb_MainDatabase[Size],MATCH(G454,tb_MainDatabase[Barcode],0)),"")</f>
        <v>10 ml.</v>
      </c>
      <c r="J454" s="191">
        <v>10.0</v>
      </c>
      <c r="K454" s="193"/>
      <c r="L454" s="193" t="str">
        <f t="array" ref="L454">IFERROR(IF(C454=C453,IF(C454="","","-"),INDEX(tb_Address[Store Tel.],MATCH(F454,tb_Address[Branch],0))),"")</f>
        <v>-</v>
      </c>
      <c r="M454" s="193" t="str">
        <f t="array" ref="M454">IFERROR(IF(C454=C453,IF(C454="","","-"),INDEX(tb_Address[ชื่อผู้รับสินค้า],MATCH(F454,tb_Address[Branch],0))),"")</f>
        <v>-</v>
      </c>
      <c r="N454" s="193" t="str">
        <f t="array" ref="N454">IFERROR(IF(C454=C453,IF(C454="","","-"),INDEX(tb_Address[ที่อยู่ Store],MATCH(F454,tb_Address[Branch],0))),"")</f>
        <v>-</v>
      </c>
      <c r="O454" s="193"/>
    </row>
    <row r="455" ht="22.5" customHeight="1">
      <c r="A455" s="186">
        <f>IF(C455="","",ROW()-ROW(tb_PO[[#HEADERS],[Order]]))</f>
        <v>452</v>
      </c>
      <c r="B455" s="277">
        <v>46153.0</v>
      </c>
      <c r="C455" s="278" t="s">
        <v>1493</v>
      </c>
      <c r="D455" s="278" t="s">
        <v>1494</v>
      </c>
      <c r="E455" s="66" t="s">
        <v>52</v>
      </c>
      <c r="F455" s="186" t="str">
        <f t="array" ref="F455">IF(E455&lt;&gt;"",INDEX(tb_Address[Branch],MATCH(E455,tb_Address[Branch Code],0)),"")</f>
        <v>สาขาที่ 00001</v>
      </c>
      <c r="G455" s="327">
        <v>8.857128012032E12</v>
      </c>
      <c r="H455" s="193" t="str">
        <f t="array" ref="H455">IF(G455&lt;&gt;"",INDEX(tb_MainDatabase[Scent],MATCH(G455,tb_MainDatabase[Barcode],0)),"")</f>
        <v>Beyond</v>
      </c>
      <c r="I455" s="193" t="str">
        <f t="array" ref="I455">IF(G455&lt;&gt;"",INDEX(tb_MainDatabase[Size],MATCH(G455,tb_MainDatabase[Barcode],0)),"")</f>
        <v>10 ml.</v>
      </c>
      <c r="J455" s="191">
        <v>10.0</v>
      </c>
      <c r="K455" s="193"/>
      <c r="L455" s="193" t="str">
        <f t="array" ref="L455">IFERROR(IF(C455=C454,IF(C455="","","-"),INDEX(tb_Address[Store Tel.],MATCH(F455,tb_Address[Branch],0))),"")</f>
        <v>-</v>
      </c>
      <c r="M455" s="193" t="str">
        <f t="array" ref="M455">IFERROR(IF(C455=C454,IF(C455="","","-"),INDEX(tb_Address[ชื่อผู้รับสินค้า],MATCH(F455,tb_Address[Branch],0))),"")</f>
        <v>-</v>
      </c>
      <c r="N455" s="193" t="str">
        <f t="array" ref="N455">IFERROR(IF(C455=C454,IF(C455="","","-"),INDEX(tb_Address[ที่อยู่ Store],MATCH(F455,tb_Address[Branch],0))),"")</f>
        <v>-</v>
      </c>
      <c r="O455" s="193"/>
    </row>
    <row r="456" ht="22.5" customHeight="1">
      <c r="A456" s="186">
        <f>IF(C456="","",ROW()-ROW(tb_PO[[#HEADERS],[Order]]))</f>
        <v>453</v>
      </c>
      <c r="B456" s="277">
        <v>46153.0</v>
      </c>
      <c r="C456" s="278" t="s">
        <v>1493</v>
      </c>
      <c r="D456" s="278" t="s">
        <v>1494</v>
      </c>
      <c r="E456" s="66" t="s">
        <v>52</v>
      </c>
      <c r="F456" s="186" t="str">
        <f t="array" ref="F456">IF(E456&lt;&gt;"",INDEX(tb_Address[Branch],MATCH(E456,tb_Address[Branch Code],0)),"")</f>
        <v>สาขาที่ 00001</v>
      </c>
      <c r="G456" s="191">
        <v>8.85712801216E12</v>
      </c>
      <c r="H456" s="193" t="str">
        <f t="array" ref="H456">IF(G456&lt;&gt;"",INDEX(tb_MainDatabase[Scent],MATCH(G456,tb_MainDatabase[Barcode],0)),"")</f>
        <v>Rosarine</v>
      </c>
      <c r="I456" s="193" t="str">
        <f t="array" ref="I456">IF(G456&lt;&gt;"",INDEX(tb_MainDatabase[Size],MATCH(G456,tb_MainDatabase[Barcode],0)),"")</f>
        <v>10 ml.</v>
      </c>
      <c r="J456" s="191">
        <v>10.0</v>
      </c>
      <c r="K456" s="193"/>
      <c r="L456" s="193" t="str">
        <f t="array" ref="L456">IFERROR(IF(C456=C455,IF(C456="","","-"),INDEX(tb_Address[Store Tel.],MATCH(F456,tb_Address[Branch],0))),"")</f>
        <v>-</v>
      </c>
      <c r="M456" s="193" t="str">
        <f t="array" ref="M456">IFERROR(IF(C456=C455,IF(C456="","","-"),INDEX(tb_Address[ชื่อผู้รับสินค้า],MATCH(F456,tb_Address[Branch],0))),"")</f>
        <v>-</v>
      </c>
      <c r="N456" s="193" t="str">
        <f t="array" ref="N456">IFERROR(IF(C456=C455,IF(C456="","","-"),INDEX(tb_Address[ที่อยู่ Store],MATCH(F456,tb_Address[Branch],0))),"")</f>
        <v>-</v>
      </c>
      <c r="O456" s="193"/>
    </row>
    <row r="457" ht="22.5" customHeight="1">
      <c r="A457" s="186">
        <f>IF(C457="","",ROW()-ROW(tb_PO[[#HEADERS],[Order]]))</f>
        <v>454</v>
      </c>
      <c r="B457" s="277">
        <v>46153.0</v>
      </c>
      <c r="C457" s="278" t="s">
        <v>1493</v>
      </c>
      <c r="D457" s="278" t="s">
        <v>1494</v>
      </c>
      <c r="E457" s="66" t="s">
        <v>52</v>
      </c>
      <c r="F457" s="186" t="str">
        <f t="array" ref="F457">IF(E457&lt;&gt;"",INDEX(tb_Address[Branch],MATCH(E457,tb_Address[Branch Code],0)),"")</f>
        <v>สาขาที่ 00001</v>
      </c>
      <c r="G457" s="191">
        <v>8.857128012053E12</v>
      </c>
      <c r="H457" s="193" t="str">
        <f t="array" ref="H457">IF(G457&lt;&gt;"",INDEX(tb_MainDatabase[Scent],MATCH(G457,tb_MainDatabase[Barcode],0)),"")</f>
        <v>Virgin X</v>
      </c>
      <c r="I457" s="193" t="str">
        <f t="array" ref="I457">IF(G457&lt;&gt;"",INDEX(tb_MainDatabase[Size],MATCH(G457,tb_MainDatabase[Barcode],0)),"")</f>
        <v>10 ml.</v>
      </c>
      <c r="J457" s="191">
        <v>5.0</v>
      </c>
      <c r="K457" s="193"/>
      <c r="L457" s="193" t="str">
        <f t="array" ref="L457">IFERROR(IF(C457=C456,IF(C457="","","-"),INDEX(tb_Address[Store Tel.],MATCH(F457,tb_Address[Branch],0))),"")</f>
        <v>-</v>
      </c>
      <c r="M457" s="193" t="str">
        <f t="array" ref="M457">IFERROR(IF(C457=C456,IF(C457="","","-"),INDEX(tb_Address[ชื่อผู้รับสินค้า],MATCH(F457,tb_Address[Branch],0))),"")</f>
        <v>-</v>
      </c>
      <c r="N457" s="193" t="str">
        <f t="array" ref="N457">IFERROR(IF(C457=C456,IF(C457="","","-"),INDEX(tb_Address[ที่อยู่ Store],MATCH(F457,tb_Address[Branch],0))),"")</f>
        <v>-</v>
      </c>
      <c r="O457" s="193"/>
    </row>
    <row r="458" ht="22.5" customHeight="1">
      <c r="A458" s="186">
        <f>IF(C458="","",ROW()-ROW(tb_PO[[#HEADERS],[Order]]))</f>
        <v>455</v>
      </c>
      <c r="B458" s="277">
        <v>46153.0</v>
      </c>
      <c r="C458" s="278" t="s">
        <v>1493</v>
      </c>
      <c r="D458" s="278" t="s">
        <v>1494</v>
      </c>
      <c r="E458" s="66" t="s">
        <v>52</v>
      </c>
      <c r="F458" s="186" t="str">
        <f t="array" ref="F458">IF(E458&lt;&gt;"",INDEX(tb_Address[Branch],MATCH(E458,tb_Address[Branch Code],0)),"")</f>
        <v>สาขาที่ 00001</v>
      </c>
      <c r="G458" s="191">
        <v>8.857128012154E12</v>
      </c>
      <c r="H458" s="193" t="str">
        <f t="array" ref="H458">IF(G458&lt;&gt;"",INDEX(tb_MainDatabase[Scent],MATCH(G458,tb_MainDatabase[Barcode],0)),"")</f>
        <v>Cherry Shade</v>
      </c>
      <c r="I458" s="193" t="str">
        <f t="array" ref="I458">IF(G458&lt;&gt;"",INDEX(tb_MainDatabase[Size],MATCH(G458,tb_MainDatabase[Barcode],0)),"")</f>
        <v>10 ml.</v>
      </c>
      <c r="J458" s="191">
        <v>5.0</v>
      </c>
      <c r="K458" s="193"/>
      <c r="L458" s="193" t="str">
        <f t="array" ref="L458">IFERROR(IF(C458=C457,IF(C458="","","-"),INDEX(tb_Address[Store Tel.],MATCH(F458,tb_Address[Branch],0))),"")</f>
        <v>-</v>
      </c>
      <c r="M458" s="193" t="str">
        <f t="array" ref="M458">IFERROR(IF(C458=C457,IF(C458="","","-"),INDEX(tb_Address[ชื่อผู้รับสินค้า],MATCH(F458,tb_Address[Branch],0))),"")</f>
        <v>-</v>
      </c>
      <c r="N458" s="193" t="str">
        <f t="array" ref="N458">IFERROR(IF(C458=C457,IF(C458="","","-"),INDEX(tb_Address[ที่อยู่ Store],MATCH(F458,tb_Address[Branch],0))),"")</f>
        <v>-</v>
      </c>
      <c r="O458" s="193"/>
    </row>
    <row r="459" ht="22.5" customHeight="1">
      <c r="A459" s="186">
        <f>IF(C459="","",ROW()-ROW(tb_PO[[#HEADERS],[Order]]))</f>
        <v>456</v>
      </c>
      <c r="B459" s="277">
        <v>46153.0</v>
      </c>
      <c r="C459" s="278" t="s">
        <v>1493</v>
      </c>
      <c r="D459" s="278" t="s">
        <v>1494</v>
      </c>
      <c r="E459" s="66" t="s">
        <v>52</v>
      </c>
      <c r="F459" s="186" t="str">
        <f t="array" ref="F459">IF(E459&lt;&gt;"",INDEX(tb_Address[Branch],MATCH(E459,tb_Address[Branch Code],0)),"")</f>
        <v>สาขาที่ 00001</v>
      </c>
      <c r="G459" s="191">
        <v>8.857128012042E12</v>
      </c>
      <c r="H459" s="193" t="str">
        <f t="array" ref="H459">IF(G459&lt;&gt;"",INDEX(tb_MainDatabase[Scent],MATCH(G459,tb_MainDatabase[Barcode],0)),"")</f>
        <v>Persist</v>
      </c>
      <c r="I459" s="193" t="str">
        <f t="array" ref="I459">IF(G459&lt;&gt;"",INDEX(tb_MainDatabase[Size],MATCH(G459,tb_MainDatabase[Barcode],0)),"")</f>
        <v>10 ml.</v>
      </c>
      <c r="J459" s="191">
        <v>5.0</v>
      </c>
      <c r="K459" s="193"/>
      <c r="L459" s="193" t="str">
        <f t="array" ref="L459">IFERROR(IF(C459=C458,IF(C459="","","-"),INDEX(tb_Address[Store Tel.],MATCH(F459,tb_Address[Branch],0))),"")</f>
        <v>-</v>
      </c>
      <c r="M459" s="193" t="str">
        <f t="array" ref="M459">IFERROR(IF(C459=C458,IF(C459="","","-"),INDEX(tb_Address[ชื่อผู้รับสินค้า],MATCH(F459,tb_Address[Branch],0))),"")</f>
        <v>-</v>
      </c>
      <c r="N459" s="193" t="str">
        <f t="array" ref="N459">IFERROR(IF(C459=C458,IF(C459="","","-"),INDEX(tb_Address[ที่อยู่ Store],MATCH(F459,tb_Address[Branch],0))),"")</f>
        <v>-</v>
      </c>
      <c r="O459" s="193"/>
    </row>
    <row r="460" ht="22.5" customHeight="1">
      <c r="A460" s="186">
        <f>IF(C460="","",ROW()-ROW(tb_PO[[#HEADERS],[Order]]))</f>
        <v>457</v>
      </c>
      <c r="B460" s="277">
        <v>46153.0</v>
      </c>
      <c r="C460" s="278" t="s">
        <v>1493</v>
      </c>
      <c r="D460" s="278" t="s">
        <v>1494</v>
      </c>
      <c r="E460" s="66" t="s">
        <v>52</v>
      </c>
      <c r="F460" s="186" t="str">
        <f t="array" ref="F460">IF(E460&lt;&gt;"",INDEX(tb_Address[Branch],MATCH(E460,tb_Address[Branch Code],0)),"")</f>
        <v>สาขาที่ 00001</v>
      </c>
      <c r="G460" s="191">
        <v>8.857128012058E12</v>
      </c>
      <c r="H460" s="193" t="str">
        <f t="array" ref="H460">IF(G460&lt;&gt;"",INDEX(tb_MainDatabase[Scent],MATCH(G460,tb_MainDatabase[Barcode],0)),"")</f>
        <v>Eden</v>
      </c>
      <c r="I460" s="193" t="str">
        <f t="array" ref="I460">IF(G460&lt;&gt;"",INDEX(tb_MainDatabase[Size],MATCH(G460,tb_MainDatabase[Barcode],0)),"")</f>
        <v>10 ml.</v>
      </c>
      <c r="J460" s="191">
        <v>10.0</v>
      </c>
      <c r="K460" s="193"/>
      <c r="L460" s="193" t="str">
        <f t="array" ref="L460">IFERROR(IF(C460=C459,IF(C460="","","-"),INDEX(tb_Address[Store Tel.],MATCH(F460,tb_Address[Branch],0))),"")</f>
        <v>-</v>
      </c>
      <c r="M460" s="193" t="str">
        <f t="array" ref="M460">IFERROR(IF(C460=C459,IF(C460="","","-"),INDEX(tb_Address[ชื่อผู้รับสินค้า],MATCH(F460,tb_Address[Branch],0))),"")</f>
        <v>-</v>
      </c>
      <c r="N460" s="193" t="str">
        <f t="array" ref="N460">IFERROR(IF(C460=C459,IF(C460="","","-"),INDEX(tb_Address[ที่อยู่ Store],MATCH(F460,tb_Address[Branch],0))),"")</f>
        <v>-</v>
      </c>
      <c r="O460" s="193"/>
    </row>
    <row r="461" ht="22.5" customHeight="1">
      <c r="A461" s="186">
        <f>IF(C461="","",ROW()-ROW(tb_PO[[#HEADERS],[Order]]))</f>
        <v>458</v>
      </c>
      <c r="B461" s="277">
        <v>46153.0</v>
      </c>
      <c r="C461" s="278" t="s">
        <v>1493</v>
      </c>
      <c r="D461" s="278" t="s">
        <v>1494</v>
      </c>
      <c r="E461" s="66" t="s">
        <v>52</v>
      </c>
      <c r="F461" s="186" t="str">
        <f t="array" ref="F461">IF(E461&lt;&gt;"",INDEX(tb_Address[Branch],MATCH(E461,tb_Address[Branch Code],0)),"")</f>
        <v>สาขาที่ 00001</v>
      </c>
      <c r="G461" s="191" t="s">
        <v>974</v>
      </c>
      <c r="H461" s="193" t="str">
        <f t="array" ref="H461">IF(G461&lt;&gt;"",INDEX(tb_MainDatabase[Scent],MATCH(G461,tb_MainDatabase[Barcode],0)),"")</f>
        <v>Queen TRY ME!</v>
      </c>
      <c r="I461" s="193" t="str">
        <f t="array" ref="I461">IF(G461&lt;&gt;"",INDEX(tb_MainDatabase[Size],MATCH(G461,tb_MainDatabase[Barcode],0)),"")</f>
        <v>50 ml.</v>
      </c>
      <c r="J461" s="191">
        <v>1.0</v>
      </c>
      <c r="K461" s="193"/>
      <c r="L461" s="193" t="str">
        <f t="array" ref="L461">IFERROR(IF(C461=C460,IF(C461="","","-"),INDEX(tb_Address[Store Tel.],MATCH(F461,tb_Address[Branch],0))),"")</f>
        <v>-</v>
      </c>
      <c r="M461" s="193" t="str">
        <f t="array" ref="M461">IFERROR(IF(C461=C460,IF(C461="","","-"),INDEX(tb_Address[ชื่อผู้รับสินค้า],MATCH(F461,tb_Address[Branch],0))),"")</f>
        <v>-</v>
      </c>
      <c r="N461" s="193" t="str">
        <f t="array" ref="N461">IFERROR(IF(C461=C460,IF(C461="","","-"),INDEX(tb_Address[ที่อยู่ Store],MATCH(F461,tb_Address[Branch],0))),"")</f>
        <v>-</v>
      </c>
      <c r="O461" s="193"/>
    </row>
    <row r="462" ht="22.5" customHeight="1">
      <c r="A462" s="186">
        <f>IF(C462="","",ROW()-ROW(tb_PO[[#HEADERS],[Order]]))</f>
        <v>459</v>
      </c>
      <c r="B462" s="277">
        <v>46153.0</v>
      </c>
      <c r="C462" s="278" t="s">
        <v>1493</v>
      </c>
      <c r="D462" s="278" t="s">
        <v>1494</v>
      </c>
      <c r="E462" s="66" t="s">
        <v>52</v>
      </c>
      <c r="F462" s="186" t="str">
        <f t="array" ref="F462">IF(E462&lt;&gt;"",INDEX(tb_Address[Branch],MATCH(E462,tb_Address[Branch Code],0)),"")</f>
        <v>สาขาที่ 00001</v>
      </c>
      <c r="G462" s="191" t="s">
        <v>854</v>
      </c>
      <c r="H462" s="193" t="str">
        <f t="array" ref="H462">IF(G462&lt;&gt;"",INDEX(tb_MainDatabase[Scent],MATCH(G462,tb_MainDatabase[Barcode],0)),"")</f>
        <v>Secret of Peach TRY ME!</v>
      </c>
      <c r="I462" s="193" t="str">
        <f t="array" ref="I462">IF(G462&lt;&gt;"",INDEX(tb_MainDatabase[Size],MATCH(G462,tb_MainDatabase[Barcode],0)),"")</f>
        <v>50 ml.</v>
      </c>
      <c r="J462" s="191">
        <v>1.0</v>
      </c>
      <c r="K462" s="193"/>
      <c r="L462" s="193" t="str">
        <f t="array" ref="L462">IFERROR(IF(C462=C461,IF(C462="","","-"),INDEX(tb_Address[Store Tel.],MATCH(F462,tb_Address[Branch],0))),"")</f>
        <v>-</v>
      </c>
      <c r="M462" s="193" t="str">
        <f t="array" ref="M462">IFERROR(IF(C462=C461,IF(C462="","","-"),INDEX(tb_Address[ชื่อผู้รับสินค้า],MATCH(F462,tb_Address[Branch],0))),"")</f>
        <v>-</v>
      </c>
      <c r="N462" s="193" t="str">
        <f t="array" ref="N462">IFERROR(IF(C462=C461,IF(C462="","","-"),INDEX(tb_Address[ที่อยู่ Store],MATCH(F462,tb_Address[Branch],0))),"")</f>
        <v>-</v>
      </c>
      <c r="O462" s="193"/>
    </row>
    <row r="463" ht="22.5" customHeight="1">
      <c r="A463" s="186">
        <f>IF(C463="","",ROW()-ROW(tb_PO[[#HEADERS],[Order]]))</f>
        <v>460</v>
      </c>
      <c r="B463" s="277">
        <v>46153.0</v>
      </c>
      <c r="C463" s="278" t="s">
        <v>1493</v>
      </c>
      <c r="D463" s="278" t="s">
        <v>1494</v>
      </c>
      <c r="E463" s="66" t="s">
        <v>52</v>
      </c>
      <c r="F463" s="186" t="str">
        <f t="array" ref="F463">IF(E463&lt;&gt;"",INDEX(tb_Address[Branch],MATCH(E463,tb_Address[Branch Code],0)),"")</f>
        <v>สาขาที่ 00001</v>
      </c>
      <c r="G463" s="191" t="s">
        <v>903</v>
      </c>
      <c r="H463" s="193" t="str">
        <f t="array" ref="H463">IF(G463&lt;&gt;"",INDEX(tb_MainDatabase[Scent],MATCH(G463,tb_MainDatabase[Barcode],0)),"")</f>
        <v>Voyage TRY ME!</v>
      </c>
      <c r="I463" s="193" t="str">
        <f t="array" ref="I463">IF(G463&lt;&gt;"",INDEX(tb_MainDatabase[Size],MATCH(G463,tb_MainDatabase[Barcode],0)),"")</f>
        <v>50 ml.</v>
      </c>
      <c r="J463" s="191">
        <v>1.0</v>
      </c>
      <c r="K463" s="193"/>
      <c r="L463" s="193" t="str">
        <f t="array" ref="L463">IFERROR(IF(C463=C462,IF(C463="","","-"),INDEX(tb_Address[Store Tel.],MATCH(F463,tb_Address[Branch],0))),"")</f>
        <v>-</v>
      </c>
      <c r="M463" s="193" t="str">
        <f t="array" ref="M463">IFERROR(IF(C463=C462,IF(C463="","","-"),INDEX(tb_Address[ชื่อผู้รับสินค้า],MATCH(F463,tb_Address[Branch],0))),"")</f>
        <v>-</v>
      </c>
      <c r="N463" s="193" t="str">
        <f t="array" ref="N463">IFERROR(IF(C463=C462,IF(C463="","","-"),INDEX(tb_Address[ที่อยู่ Store],MATCH(F463,tb_Address[Branch],0))),"")</f>
        <v>-</v>
      </c>
      <c r="O463" s="193"/>
    </row>
    <row r="464" ht="22.5" customHeight="1">
      <c r="A464" s="186">
        <f>IF(C464="","",ROW()-ROW(tb_PO[[#HEADERS],[Order]]))</f>
        <v>461</v>
      </c>
      <c r="B464" s="277">
        <v>46153.0</v>
      </c>
      <c r="C464" s="278" t="s">
        <v>1493</v>
      </c>
      <c r="D464" s="278" t="s">
        <v>1494</v>
      </c>
      <c r="E464" s="66" t="s">
        <v>52</v>
      </c>
      <c r="F464" s="186" t="str">
        <f t="array" ref="F464">IF(E464&lt;&gt;"",INDEX(tb_Address[Branch],MATCH(E464,tb_Address[Branch Code],0)),"")</f>
        <v>สาขาที่ 00001</v>
      </c>
      <c r="G464" s="191" t="s">
        <v>640</v>
      </c>
      <c r="H464" s="193" t="str">
        <f t="array" ref="H464">IF(G464&lt;&gt;"",INDEX(tb_MainDatabase[Scent],MATCH(G464,tb_MainDatabase[Barcode],0)),"")</f>
        <v>Cherry Shade TRY ME!</v>
      </c>
      <c r="I464" s="193" t="str">
        <f t="array" ref="I464">IF(G464&lt;&gt;"",INDEX(tb_MainDatabase[Size],MATCH(G464,tb_MainDatabase[Barcode],0)),"")</f>
        <v>50 ml.</v>
      </c>
      <c r="J464" s="191">
        <v>1.0</v>
      </c>
      <c r="K464" s="193"/>
      <c r="L464" s="193" t="str">
        <f t="array" ref="L464">IFERROR(IF(C464=C463,IF(C464="","","-"),INDEX(tb_Address[Store Tel.],MATCH(F464,tb_Address[Branch],0))),"")</f>
        <v>-</v>
      </c>
      <c r="M464" s="193" t="str">
        <f t="array" ref="M464">IFERROR(IF(C464=C463,IF(C464="","","-"),INDEX(tb_Address[ชื่อผู้รับสินค้า],MATCH(F464,tb_Address[Branch],0))),"")</f>
        <v>-</v>
      </c>
      <c r="N464" s="193" t="str">
        <f t="array" ref="N464">IFERROR(IF(C464=C463,IF(C464="","","-"),INDEX(tb_Address[ที่อยู่ Store],MATCH(F464,tb_Address[Branch],0))),"")</f>
        <v>-</v>
      </c>
      <c r="O464" s="193"/>
    </row>
    <row r="465" ht="22.5" customHeight="1">
      <c r="A465" s="186">
        <f>IF(C465="","",ROW()-ROW(tb_PO[[#HEADERS],[Order]]))</f>
        <v>462</v>
      </c>
      <c r="B465" s="277">
        <v>46153.0</v>
      </c>
      <c r="C465" s="278" t="s">
        <v>1493</v>
      </c>
      <c r="D465" s="278" t="s">
        <v>1494</v>
      </c>
      <c r="E465" s="66" t="s">
        <v>52</v>
      </c>
      <c r="F465" s="186" t="str">
        <f t="array" ref="F465">IF(E465&lt;&gt;"",INDEX(tb_Address[Branch],MATCH(E465,tb_Address[Branch Code],0)),"")</f>
        <v>สาขาที่ 00001</v>
      </c>
      <c r="G465" s="191">
        <v>8.857128012134E12</v>
      </c>
      <c r="H465" s="193" t="str">
        <f t="array" ref="H465">IF(G465&lt;&gt;"",INDEX(tb_MainDatabase[Scent],MATCH(G465,tb_MainDatabase[Barcode],0)),"")</f>
        <v>ถุงกระดาษ Size M</v>
      </c>
      <c r="I465" s="193" t="str">
        <f t="array" ref="I465">IF(G465&lt;&gt;"",INDEX(tb_MainDatabase[Size],MATCH(G465,tb_MainDatabase[Barcode],0)),"")</f>
        <v>Size M</v>
      </c>
      <c r="J465" s="191">
        <v>40.0</v>
      </c>
      <c r="K465" s="193"/>
      <c r="L465" s="193" t="str">
        <f t="array" ref="L465">IFERROR(IF(C465=C464,IF(C465="","","-"),INDEX(tb_Address[Store Tel.],MATCH(F465,tb_Address[Branch],0))),"")</f>
        <v>-</v>
      </c>
      <c r="M465" s="193" t="str">
        <f t="array" ref="M465">IFERROR(IF(C465=C464,IF(C465="","","-"),INDEX(tb_Address[ชื่อผู้รับสินค้า],MATCH(F465,tb_Address[Branch],0))),"")</f>
        <v>-</v>
      </c>
      <c r="N465" s="193" t="str">
        <f t="array" ref="N465">IFERROR(IF(C465=C464,IF(C465="","","-"),INDEX(tb_Address[ที่อยู่ Store],MATCH(F465,tb_Address[Branch],0))),"")</f>
        <v>-</v>
      </c>
      <c r="O465" s="193"/>
    </row>
    <row r="466" ht="22.5" customHeight="1">
      <c r="A466" s="186">
        <f>IF(C466="","",ROW()-ROW(tb_PO[[#HEADERS],[Order]]))</f>
        <v>463</v>
      </c>
      <c r="B466" s="277">
        <v>46153.0</v>
      </c>
      <c r="C466" s="278" t="s">
        <v>1493</v>
      </c>
      <c r="D466" s="278" t="s">
        <v>1494</v>
      </c>
      <c r="E466" s="66" t="s">
        <v>52</v>
      </c>
      <c r="F466" s="186" t="str">
        <f t="array" ref="F466">IF(E466&lt;&gt;"",INDEX(tb_Address[Branch],MATCH(E466,tb_Address[Branch Code],0)),"")</f>
        <v>สาขาที่ 00001</v>
      </c>
      <c r="G466" s="191">
        <v>8.857128012133E12</v>
      </c>
      <c r="H466" s="193" t="str">
        <f t="array" ref="H466">IF(G466&lt;&gt;"",INDEX(tb_MainDatabase[Scent],MATCH(G466,tb_MainDatabase[Barcode],0)),"")</f>
        <v>ถุงกระดาษ Size S</v>
      </c>
      <c r="I466" s="193" t="str">
        <f t="array" ref="I466">IF(G466&lt;&gt;"",INDEX(tb_MainDatabase[Size],MATCH(G466,tb_MainDatabase[Barcode],0)),"")</f>
        <v>Size S</v>
      </c>
      <c r="J466" s="191">
        <v>40.0</v>
      </c>
      <c r="K466" s="193"/>
      <c r="L466" s="193" t="str">
        <f t="array" ref="L466">IFERROR(IF(C466=C465,IF(C466="","","-"),INDEX(tb_Address[Store Tel.],MATCH(F466,tb_Address[Branch],0))),"")</f>
        <v>-</v>
      </c>
      <c r="M466" s="193" t="str">
        <f t="array" ref="M466">IFERROR(IF(C466=C465,IF(C466="","","-"),INDEX(tb_Address[ชื่อผู้รับสินค้า],MATCH(F466,tb_Address[Branch],0))),"")</f>
        <v>-</v>
      </c>
      <c r="N466" s="193" t="str">
        <f t="array" ref="N466">IFERROR(IF(C466=C465,IF(C466="","","-"),INDEX(tb_Address[ที่อยู่ Store],MATCH(F466,tb_Address[Branch],0))),"")</f>
        <v>-</v>
      </c>
      <c r="O466" s="193"/>
    </row>
    <row r="467" ht="22.5" customHeight="1">
      <c r="A467" s="186">
        <f>IF(C467="","",ROW()-ROW(tb_PO[[#HEADERS],[Order]]))</f>
        <v>464</v>
      </c>
      <c r="B467" s="277">
        <v>46154.0</v>
      </c>
      <c r="C467" s="278" t="s">
        <v>1516</v>
      </c>
      <c r="D467" s="278" t="s">
        <v>1517</v>
      </c>
      <c r="E467" s="66" t="s">
        <v>52</v>
      </c>
      <c r="F467" s="186" t="str">
        <f t="array" ref="F467">IF(E467&lt;&gt;"",INDEX(tb_Address[Branch],MATCH(E467,tb_Address[Branch Code],0)),"")</f>
        <v>สาขาที่ 00001</v>
      </c>
      <c r="G467" s="191">
        <v>8.85712801203E12</v>
      </c>
      <c r="H467" s="193" t="str">
        <f t="array" ref="H467">IF(G467&lt;&gt;"",INDEX(tb_MainDatabase[Scent],MATCH(G467,tb_MainDatabase[Barcode],0)),"")</f>
        <v>Dream Island</v>
      </c>
      <c r="I467" s="193" t="str">
        <f t="array" ref="I467">IF(G467&lt;&gt;"",INDEX(tb_MainDatabase[Size],MATCH(G467,tb_MainDatabase[Barcode],0)),"")</f>
        <v>10 ml.</v>
      </c>
      <c r="J467" s="191">
        <v>10.0</v>
      </c>
      <c r="K467" s="193"/>
      <c r="L467" s="193" t="str">
        <f t="array" ref="L467">IFERROR(IF(C467=C466,IF(C467="","","-"),INDEX(tb_Address[Store Tel.],MATCH(F467,tb_Address[Branch],0))),"")</f>
        <v>-</v>
      </c>
      <c r="M467" s="193" t="str">
        <f t="array" ref="M467">IFERROR(IF(C467=C466,IF(C467="","","-"),INDEX(tb_Address[ชื่อผู้รับสินค้า],MATCH(F467,tb_Address[Branch],0))),"")</f>
        <v>-</v>
      </c>
      <c r="N467" s="193" t="str">
        <f t="array" ref="N467">IFERROR(IF(C467=C466,IF(C467="","","-"),INDEX(tb_Address[ที่อยู่ Store],MATCH(F467,tb_Address[Branch],0))),"")</f>
        <v>-</v>
      </c>
      <c r="O467" s="193"/>
    </row>
    <row r="468" ht="22.5" customHeight="1">
      <c r="A468" s="186">
        <f>IF(C468="","",ROW()-ROW(tb_PO[[#HEADERS],[Order]]))</f>
        <v>465</v>
      </c>
      <c r="B468" s="277">
        <v>46154.0</v>
      </c>
      <c r="C468" s="278" t="s">
        <v>1516</v>
      </c>
      <c r="D468" s="278" t="s">
        <v>1517</v>
      </c>
      <c r="E468" s="66" t="s">
        <v>52</v>
      </c>
      <c r="F468" s="186" t="str">
        <f t="array" ref="F468">IF(E468&lt;&gt;"",INDEX(tb_Address[Branch],MATCH(E468,tb_Address[Branch Code],0)),"")</f>
        <v>สาขาที่ 00001</v>
      </c>
      <c r="G468" s="191">
        <v>8.857128012035E12</v>
      </c>
      <c r="H468" s="193" t="str">
        <f t="array" ref="H468">IF(G468&lt;&gt;"",INDEX(tb_MainDatabase[Scent],MATCH(G468,tb_MainDatabase[Barcode],0)),"")</f>
        <v>Never Blue</v>
      </c>
      <c r="I468" s="193" t="str">
        <f t="array" ref="I468">IF(G468&lt;&gt;"",INDEX(tb_MainDatabase[Size],MATCH(G468,tb_MainDatabase[Barcode],0)),"")</f>
        <v>10 ml.</v>
      </c>
      <c r="J468" s="191">
        <v>10.0</v>
      </c>
      <c r="K468" s="193"/>
      <c r="L468" s="193" t="str">
        <f t="array" ref="L468">IFERROR(IF(C468=C467,IF(C468="","","-"),INDEX(tb_Address[Store Tel.],MATCH(F468,tb_Address[Branch],0))),"")</f>
        <v>-</v>
      </c>
      <c r="M468" s="193" t="str">
        <f t="array" ref="M468">IFERROR(IF(C468=C467,IF(C468="","","-"),INDEX(tb_Address[ชื่อผู้รับสินค้า],MATCH(F468,tb_Address[Branch],0))),"")</f>
        <v>-</v>
      </c>
      <c r="N468" s="193" t="str">
        <f t="array" ref="N468">IFERROR(IF(C468=C467,IF(C468="","","-"),INDEX(tb_Address[ที่อยู่ Store],MATCH(F468,tb_Address[Branch],0))),"")</f>
        <v>-</v>
      </c>
      <c r="O468" s="193"/>
    </row>
    <row r="469" ht="22.5" customHeight="1">
      <c r="A469" s="186">
        <f>IF(C469="","",ROW()-ROW(tb_PO[[#HEADERS],[Order]]))</f>
        <v>466</v>
      </c>
      <c r="B469" s="277">
        <v>46154.0</v>
      </c>
      <c r="C469" s="278" t="s">
        <v>1516</v>
      </c>
      <c r="D469" s="278" t="s">
        <v>1517</v>
      </c>
      <c r="E469" s="66" t="s">
        <v>52</v>
      </c>
      <c r="F469" s="186" t="str">
        <f t="array" ref="F469">IF(E469&lt;&gt;"",INDEX(tb_Address[Branch],MATCH(E469,tb_Address[Branch Code],0)),"")</f>
        <v>สาขาที่ 00001</v>
      </c>
      <c r="G469" s="191">
        <v>8.857128012062E12</v>
      </c>
      <c r="H469" s="193" t="str">
        <f t="array" ref="H469">IF(G469&lt;&gt;"",INDEX(tb_MainDatabase[Scent],MATCH(G469,tb_MainDatabase[Barcode],0)),"")</f>
        <v>Excalibur (EDP)</v>
      </c>
      <c r="I469" s="193" t="str">
        <f t="array" ref="I469">IF(G469&lt;&gt;"",INDEX(tb_MainDatabase[Size],MATCH(G469,tb_MainDatabase[Barcode],0)),"")</f>
        <v>10 ml.</v>
      </c>
      <c r="J469" s="191">
        <v>5.0</v>
      </c>
      <c r="K469" s="193"/>
      <c r="L469" s="193" t="str">
        <f t="array" ref="L469">IFERROR(IF(C469=C468,IF(C469="","","-"),INDEX(tb_Address[Store Tel.],MATCH(F469,tb_Address[Branch],0))),"")</f>
        <v>-</v>
      </c>
      <c r="M469" s="193" t="str">
        <f t="array" ref="M469">IFERROR(IF(C469=C468,IF(C469="","","-"),INDEX(tb_Address[ชื่อผู้รับสินค้า],MATCH(F469,tb_Address[Branch],0))),"")</f>
        <v>-</v>
      </c>
      <c r="N469" s="193" t="str">
        <f t="array" ref="N469">IFERROR(IF(C469=C468,IF(C469="","","-"),INDEX(tb_Address[ที่อยู่ Store],MATCH(F469,tb_Address[Branch],0))),"")</f>
        <v>-</v>
      </c>
      <c r="O469" s="193"/>
    </row>
    <row r="470" ht="22.5" customHeight="1">
      <c r="A470" s="186">
        <f>IF(C470="","",ROW()-ROW(tb_PO[[#HEADERS],[Order]]))</f>
        <v>467</v>
      </c>
      <c r="B470" s="277">
        <v>46154.0</v>
      </c>
      <c r="C470" s="278" t="s">
        <v>1516</v>
      </c>
      <c r="D470" s="278" t="s">
        <v>1517</v>
      </c>
      <c r="E470" s="66" t="s">
        <v>52</v>
      </c>
      <c r="F470" s="186" t="str">
        <f t="array" ref="F470">IF(E470&lt;&gt;"",INDEX(tb_Address[Branch],MATCH(E470,tb_Address[Branch Code],0)),"")</f>
        <v>สาขาที่ 00001</v>
      </c>
      <c r="G470" s="191">
        <v>8.857128012027E12</v>
      </c>
      <c r="H470" s="193" t="str">
        <f t="array" ref="H470">IF(G470&lt;&gt;"",INDEX(tb_MainDatabase[Scent],MATCH(G470,tb_MainDatabase[Barcode],0)),"")</f>
        <v>Voyage</v>
      </c>
      <c r="I470" s="193" t="str">
        <f t="array" ref="I470">IF(G470&lt;&gt;"",INDEX(tb_MainDatabase[Size],MATCH(G470,tb_MainDatabase[Barcode],0)),"")</f>
        <v>10 ml.</v>
      </c>
      <c r="J470" s="191">
        <v>5.0</v>
      </c>
      <c r="K470" s="193"/>
      <c r="L470" s="193" t="str">
        <f t="array" ref="L470">IFERROR(IF(C470=C469,IF(C470="","","-"),INDEX(tb_Address[Store Tel.],MATCH(F470,tb_Address[Branch],0))),"")</f>
        <v>-</v>
      </c>
      <c r="M470" s="193" t="str">
        <f t="array" ref="M470">IFERROR(IF(C470=C469,IF(C470="","","-"),INDEX(tb_Address[ชื่อผู้รับสินค้า],MATCH(F470,tb_Address[Branch],0))),"")</f>
        <v>-</v>
      </c>
      <c r="N470" s="193" t="str">
        <f t="array" ref="N470">IFERROR(IF(C470=C469,IF(C470="","","-"),INDEX(tb_Address[ที่อยู่ Store],MATCH(F470,tb_Address[Branch],0))),"")</f>
        <v>-</v>
      </c>
      <c r="O470" s="193"/>
    </row>
    <row r="471" ht="22.5" customHeight="1">
      <c r="A471" s="186">
        <f>IF(C471="","",ROW()-ROW(tb_PO[[#HEADERS],[Order]]))</f>
        <v>468</v>
      </c>
      <c r="B471" s="277">
        <v>46154.0</v>
      </c>
      <c r="C471" s="278" t="s">
        <v>1516</v>
      </c>
      <c r="D471" s="278" t="s">
        <v>1517</v>
      </c>
      <c r="E471" s="66" t="s">
        <v>52</v>
      </c>
      <c r="F471" s="186" t="str">
        <f t="array" ref="F471">IF(E471&lt;&gt;"",INDEX(tb_Address[Branch],MATCH(E471,tb_Address[Branch Code],0)),"")</f>
        <v>สาขาที่ 00001</v>
      </c>
      <c r="G471" s="191">
        <v>8.857128012041E12</v>
      </c>
      <c r="H471" s="193" t="str">
        <f t="array" ref="H471">IF(G471&lt;&gt;"",INDEX(tb_MainDatabase[Scent],MATCH(G471,tb_MainDatabase[Barcode],0)),"")</f>
        <v>Zeus</v>
      </c>
      <c r="I471" s="193" t="str">
        <f t="array" ref="I471">IF(G471&lt;&gt;"",INDEX(tb_MainDatabase[Size],MATCH(G471,tb_MainDatabase[Barcode],0)),"")</f>
        <v>10 ml.</v>
      </c>
      <c r="J471" s="191">
        <v>5.0</v>
      </c>
      <c r="K471" s="193"/>
      <c r="L471" s="193" t="str">
        <f t="array" ref="L471">IFERROR(IF(C471=C470,IF(C471="","","-"),INDEX(tb_Address[Store Tel.],MATCH(F471,tb_Address[Branch],0))),"")</f>
        <v>-</v>
      </c>
      <c r="M471" s="193" t="str">
        <f t="array" ref="M471">IFERROR(IF(C471=C470,IF(C471="","","-"),INDEX(tb_Address[ชื่อผู้รับสินค้า],MATCH(F471,tb_Address[Branch],0))),"")</f>
        <v>-</v>
      </c>
      <c r="N471" s="193" t="str">
        <f t="array" ref="N471">IFERROR(IF(C471=C470,IF(C471="","","-"),INDEX(tb_Address[ที่อยู่ Store],MATCH(F471,tb_Address[Branch],0))),"")</f>
        <v>-</v>
      </c>
      <c r="O471" s="193"/>
    </row>
    <row r="472" ht="22.5" customHeight="1">
      <c r="A472" s="186">
        <f>IF(C472="","",ROW()-ROW(tb_PO[[#HEADERS],[Order]]))</f>
        <v>469</v>
      </c>
      <c r="B472" s="277">
        <v>46154.0</v>
      </c>
      <c r="C472" s="278" t="s">
        <v>1516</v>
      </c>
      <c r="D472" s="278" t="s">
        <v>1517</v>
      </c>
      <c r="E472" s="66" t="s">
        <v>52</v>
      </c>
      <c r="F472" s="186" t="str">
        <f t="array" ref="F472">IF(E472&lt;&gt;"",INDEX(tb_Address[Branch],MATCH(E472,tb_Address[Branch Code],0)),"")</f>
        <v>สาขาที่ 00001</v>
      </c>
      <c r="G472" s="191">
        <v>8.857128012024E12</v>
      </c>
      <c r="H472" s="193" t="str">
        <f t="array" ref="H472">IF(G472&lt;&gt;"",INDEX(tb_MainDatabase[Scent],MATCH(G472,tb_MainDatabase[Barcode],0)),"")</f>
        <v>Make Way</v>
      </c>
      <c r="I472" s="193" t="str">
        <f t="array" ref="I472">IF(G472&lt;&gt;"",INDEX(tb_MainDatabase[Size],MATCH(G472,tb_MainDatabase[Barcode],0)),"")</f>
        <v>30 ml.</v>
      </c>
      <c r="J472" s="191">
        <v>5.0</v>
      </c>
      <c r="K472" s="193"/>
      <c r="L472" s="193" t="str">
        <f t="array" ref="L472">IFERROR(IF(C472=C471,IF(C472="","","-"),INDEX(tb_Address[Store Tel.],MATCH(F472,tb_Address[Branch],0))),"")</f>
        <v>-</v>
      </c>
      <c r="M472" s="193" t="str">
        <f t="array" ref="M472">IFERROR(IF(C472=C471,IF(C472="","","-"),INDEX(tb_Address[ชื่อผู้รับสินค้า],MATCH(F472,tb_Address[Branch],0))),"")</f>
        <v>-</v>
      </c>
      <c r="N472" s="193" t="str">
        <f t="array" ref="N472">IFERROR(IF(C472=C471,IF(C472="","","-"),INDEX(tb_Address[ที่อยู่ Store],MATCH(F472,tb_Address[Branch],0))),"")</f>
        <v>-</v>
      </c>
      <c r="O472" s="193"/>
    </row>
    <row r="473" ht="22.5" customHeight="1">
      <c r="A473" s="186">
        <f>IF(C473="","",ROW()-ROW(tb_PO[[#HEADERS],[Order]]))</f>
        <v>470</v>
      </c>
      <c r="B473" s="277">
        <v>46154.0</v>
      </c>
      <c r="C473" s="278" t="s">
        <v>1516</v>
      </c>
      <c r="D473" s="278" t="s">
        <v>1517</v>
      </c>
      <c r="E473" s="66" t="s">
        <v>52</v>
      </c>
      <c r="F473" s="186" t="str">
        <f t="array" ref="F473">IF(E473&lt;&gt;"",INDEX(tb_Address[Branch],MATCH(E473,tb_Address[Branch Code],0)),"")</f>
        <v>สาขาที่ 00001</v>
      </c>
      <c r="G473" s="191">
        <v>8.8571280113E12</v>
      </c>
      <c r="H473" s="193" t="str">
        <f t="array" ref="H473">IF(G473&lt;&gt;"",INDEX(tb_MainDatabase[Scent],MATCH(G473,tb_MainDatabase[Barcode],0)),"")</f>
        <v>Dream Island</v>
      </c>
      <c r="I473" s="193" t="str">
        <f t="array" ref="I473">IF(G473&lt;&gt;"",INDEX(tb_MainDatabase[Size],MATCH(G473,tb_MainDatabase[Barcode],0)),"")</f>
        <v>50 ml.</v>
      </c>
      <c r="J473" s="191">
        <v>5.0</v>
      </c>
      <c r="K473" s="193"/>
      <c r="L473" s="193" t="str">
        <f t="array" ref="L473">IFERROR(IF(C473=C472,IF(C473="","","-"),INDEX(tb_Address[Store Tel.],MATCH(F473,tb_Address[Branch],0))),"")</f>
        <v>-</v>
      </c>
      <c r="M473" s="193" t="str">
        <f t="array" ref="M473">IFERROR(IF(C473=C472,IF(C473="","","-"),INDEX(tb_Address[ชื่อผู้รับสินค้า],MATCH(F473,tb_Address[Branch],0))),"")</f>
        <v>-</v>
      </c>
      <c r="N473" s="193" t="str">
        <f t="array" ref="N473">IFERROR(IF(C473=C472,IF(C473="","","-"),INDEX(tb_Address[ที่อยู่ Store],MATCH(F473,tb_Address[Branch],0))),"")</f>
        <v>-</v>
      </c>
      <c r="O473" s="193"/>
    </row>
    <row r="474" ht="22.5" customHeight="1">
      <c r="A474" s="186">
        <f>IF(C474="","",ROW()-ROW(tb_PO[[#HEADERS],[Order]]))</f>
        <v>471</v>
      </c>
      <c r="B474" s="277">
        <v>46157.0</v>
      </c>
      <c r="C474" s="278" t="s">
        <v>1536</v>
      </c>
      <c r="D474" s="278" t="s">
        <v>1537</v>
      </c>
      <c r="E474" s="66" t="s">
        <v>52</v>
      </c>
      <c r="F474" s="186" t="str">
        <f t="array" ref="F474">IF(E474&lt;&gt;"",INDEX(tb_Address[Branch],MATCH(E474,tb_Address[Branch Code],0)),"")</f>
        <v>สาขาที่ 00001</v>
      </c>
      <c r="G474" s="191">
        <v>8.857128012116E12</v>
      </c>
      <c r="H474" s="193" t="str">
        <f t="array" ref="H474">IF(G474&lt;&gt;"",INDEX(tb_MainDatabase[Scent],MATCH(G474,tb_MainDatabase[Barcode],0)),"")</f>
        <v>Queen</v>
      </c>
      <c r="I474" s="193" t="str">
        <f t="array" ref="I474">IF(G474&lt;&gt;"",INDEX(tb_MainDatabase[Size],MATCH(G474,tb_MainDatabase[Barcode],0)),"")</f>
        <v>10 ml.</v>
      </c>
      <c r="J474" s="191">
        <v>5.0</v>
      </c>
      <c r="K474" s="193"/>
      <c r="L474" s="193" t="str">
        <f t="array" ref="L474">IFERROR(IF(C474=C473,IF(C474="","","-"),INDEX(tb_Address[Store Tel.],MATCH(F474,tb_Address[Branch],0))),"")</f>
        <v>-</v>
      </c>
      <c r="M474" s="193" t="str">
        <f t="array" ref="M474">IFERROR(IF(C474=C473,IF(C474="","","-"),INDEX(tb_Address[ชื่อผู้รับสินค้า],MATCH(F474,tb_Address[Branch],0))),"")</f>
        <v>-</v>
      </c>
      <c r="N474" s="193" t="str">
        <f t="array" ref="N474">IFERROR(IF(C474=C473,IF(C474="","","-"),INDEX(tb_Address[ที่อยู่ Store],MATCH(F474,tb_Address[Branch],0))),"")</f>
        <v>-</v>
      </c>
      <c r="O474" s="193"/>
    </row>
    <row r="475" ht="22.5" customHeight="1">
      <c r="A475" s="186">
        <f>IF(C475="","",ROW()-ROW(tb_PO[[#HEADERS],[Order]]))</f>
        <v>472</v>
      </c>
      <c r="B475" s="277">
        <v>46157.0</v>
      </c>
      <c r="C475" s="278" t="s">
        <v>1536</v>
      </c>
      <c r="D475" s="278" t="s">
        <v>1537</v>
      </c>
      <c r="E475" s="66" t="s">
        <v>52</v>
      </c>
      <c r="F475" s="186" t="str">
        <f t="array" ref="F475">IF(E475&lt;&gt;"",INDEX(tb_Address[Branch],MATCH(E475,tb_Address[Branch Code],0)),"")</f>
        <v>สาขาที่ 00001</v>
      </c>
      <c r="G475" s="191">
        <v>8.857128012005E12</v>
      </c>
      <c r="H475" s="193" t="str">
        <f t="array" ref="H475">IF(G475&lt;&gt;"",INDEX(tb_MainDatabase[Scent],MATCH(G475,tb_MainDatabase[Barcode],0)),"")</f>
        <v>Blackest Black</v>
      </c>
      <c r="I475" s="193" t="str">
        <f t="array" ref="I475">IF(G475&lt;&gt;"",INDEX(tb_MainDatabase[Size],MATCH(G475,tb_MainDatabase[Barcode],0)),"")</f>
        <v>30 ml.</v>
      </c>
      <c r="J475" s="191">
        <v>5.0</v>
      </c>
      <c r="K475" s="193"/>
      <c r="L475" s="193" t="str">
        <f t="array" ref="L475">IFERROR(IF(C475=C474,IF(C475="","","-"),INDEX(tb_Address[Store Tel.],MATCH(F475,tb_Address[Branch],0))),"")</f>
        <v>-</v>
      </c>
      <c r="M475" s="193" t="str">
        <f t="array" ref="M475">IFERROR(IF(C475=C474,IF(C475="","","-"),INDEX(tb_Address[ชื่อผู้รับสินค้า],MATCH(F475,tb_Address[Branch],0))),"")</f>
        <v>-</v>
      </c>
      <c r="N475" s="193" t="str">
        <f t="array" ref="N475">IFERROR(IF(C475=C474,IF(C475="","","-"),INDEX(tb_Address[ที่อยู่ Store],MATCH(F475,tb_Address[Branch],0))),"")</f>
        <v>-</v>
      </c>
      <c r="O475" s="193"/>
    </row>
    <row r="476" ht="22.5" customHeight="1">
      <c r="A476" s="186">
        <f>IF(C476="","",ROW()-ROW(tb_PO[[#HEADERS],[Order]]))</f>
        <v>473</v>
      </c>
      <c r="B476" s="277">
        <v>46157.0</v>
      </c>
      <c r="C476" s="278" t="s">
        <v>1536</v>
      </c>
      <c r="D476" s="278" t="s">
        <v>1537</v>
      </c>
      <c r="E476" s="66" t="s">
        <v>52</v>
      </c>
      <c r="F476" s="186" t="str">
        <f t="array" ref="F476">IF(E476&lt;&gt;"",INDEX(tb_Address[Branch],MATCH(E476,tb_Address[Branch Code],0)),"")</f>
        <v>สาขาที่ 00001</v>
      </c>
      <c r="G476" s="191">
        <v>8.857128012007E12</v>
      </c>
      <c r="H476" s="193" t="str">
        <f t="array" ref="H476">IF(G476&lt;&gt;"",INDEX(tb_MainDatabase[Scent],MATCH(G476,tb_MainDatabase[Barcode],0)),"")</f>
        <v>Legend of Oud</v>
      </c>
      <c r="I476" s="193" t="str">
        <f t="array" ref="I476">IF(G476&lt;&gt;"",INDEX(tb_MainDatabase[Size],MATCH(G476,tb_MainDatabase[Barcode],0)),"")</f>
        <v>30 ml.</v>
      </c>
      <c r="J476" s="191">
        <v>3.0</v>
      </c>
      <c r="K476" s="193"/>
      <c r="L476" s="193" t="str">
        <f t="array" ref="L476">IFERROR(IF(C476=C475,IF(C476="","","-"),INDEX(tb_Address[Store Tel.],MATCH(F476,tb_Address[Branch],0))),"")</f>
        <v>-</v>
      </c>
      <c r="M476" s="193" t="str">
        <f t="array" ref="M476">IFERROR(IF(C476=C475,IF(C476="","","-"),INDEX(tb_Address[ชื่อผู้รับสินค้า],MATCH(F476,tb_Address[Branch],0))),"")</f>
        <v>-</v>
      </c>
      <c r="N476" s="193" t="str">
        <f t="array" ref="N476">IFERROR(IF(C476=C475,IF(C476="","","-"),INDEX(tb_Address[ที่อยู่ Store],MATCH(F476,tb_Address[Branch],0))),"")</f>
        <v>-</v>
      </c>
      <c r="O476" s="193"/>
    </row>
    <row r="477" ht="22.5" customHeight="1">
      <c r="A477" s="186">
        <f>IF(C477="","",ROW()-ROW(tb_PO[[#HEADERS],[Order]]))</f>
        <v>474</v>
      </c>
      <c r="B477" s="277">
        <v>46157.0</v>
      </c>
      <c r="C477" s="278" t="s">
        <v>1536</v>
      </c>
      <c r="D477" s="278" t="s">
        <v>1537</v>
      </c>
      <c r="E477" s="66" t="s">
        <v>52</v>
      </c>
      <c r="F477" s="186" t="str">
        <f t="array" ref="F477">IF(E477&lt;&gt;"",INDEX(tb_Address[Branch],MATCH(E477,tb_Address[Branch Code],0)),"")</f>
        <v>สาขาที่ 00001</v>
      </c>
      <c r="G477" s="191">
        <v>8.857128012028E12</v>
      </c>
      <c r="H477" s="193" t="str">
        <f t="array" ref="H477">IF(G477&lt;&gt;"",INDEX(tb_MainDatabase[Scent],MATCH(G477,tb_MainDatabase[Barcode],0)),"")</f>
        <v>Make Way</v>
      </c>
      <c r="I477" s="193" t="str">
        <f t="array" ref="I477">IF(G477&lt;&gt;"",INDEX(tb_MainDatabase[Size],MATCH(G477,tb_MainDatabase[Barcode],0)),"")</f>
        <v>10 ml.</v>
      </c>
      <c r="J477" s="191">
        <v>5.0</v>
      </c>
      <c r="K477" s="193"/>
      <c r="L477" s="193" t="str">
        <f t="array" ref="L477">IFERROR(IF(C477=C476,IF(C477="","","-"),INDEX(tb_Address[Store Tel.],MATCH(F477,tb_Address[Branch],0))),"")</f>
        <v>-</v>
      </c>
      <c r="M477" s="193" t="str">
        <f t="array" ref="M477">IFERROR(IF(C477=C476,IF(C477="","","-"),INDEX(tb_Address[ชื่อผู้รับสินค้า],MATCH(F477,tb_Address[Branch],0))),"")</f>
        <v>-</v>
      </c>
      <c r="N477" s="193" t="str">
        <f t="array" ref="N477">IFERROR(IF(C477=C476,IF(C477="","","-"),INDEX(tb_Address[ที่อยู่ Store],MATCH(F477,tb_Address[Branch],0))),"")</f>
        <v>-</v>
      </c>
      <c r="O477" s="193"/>
    </row>
    <row r="478" ht="22.5" customHeight="1">
      <c r="A478" s="186">
        <f>IF(C478="","",ROW()-ROW(tb_PO[[#HEADERS],[Order]]))</f>
        <v>475</v>
      </c>
      <c r="B478" s="277">
        <v>46157.0</v>
      </c>
      <c r="C478" s="278" t="s">
        <v>1536</v>
      </c>
      <c r="D478" s="278" t="s">
        <v>1537</v>
      </c>
      <c r="E478" s="66" t="s">
        <v>52</v>
      </c>
      <c r="F478" s="186" t="str">
        <f t="array" ref="F478">IF(E478&lt;&gt;"",INDEX(tb_Address[Branch],MATCH(E478,tb_Address[Branch Code],0)),"")</f>
        <v>สาขาที่ 00001</v>
      </c>
      <c r="G478" s="191">
        <v>8.857128011744E12</v>
      </c>
      <c r="H478" s="193" t="str">
        <f t="array" ref="H478">IF(G478&lt;&gt;"",INDEX(tb_MainDatabase[Scent],MATCH(G478,tb_MainDatabase[Barcode],0)),"")</f>
        <v>Hercules</v>
      </c>
      <c r="I478" s="193" t="str">
        <f t="array" ref="I478">IF(G478&lt;&gt;"",INDEX(tb_MainDatabase[Size],MATCH(G478,tb_MainDatabase[Barcode],0)),"")</f>
        <v>10 ml.</v>
      </c>
      <c r="J478" s="191">
        <v>5.0</v>
      </c>
      <c r="K478" s="193"/>
      <c r="L478" s="193" t="str">
        <f t="array" ref="L478">IFERROR(IF(C478=C477,IF(C478="","","-"),INDEX(tb_Address[Store Tel.],MATCH(F478,tb_Address[Branch],0))),"")</f>
        <v>-</v>
      </c>
      <c r="M478" s="193" t="str">
        <f t="array" ref="M478">IFERROR(IF(C478=C477,IF(C478="","","-"),INDEX(tb_Address[ชื่อผู้รับสินค้า],MATCH(F478,tb_Address[Branch],0))),"")</f>
        <v>-</v>
      </c>
      <c r="N478" s="193" t="str">
        <f t="array" ref="N478">IFERROR(IF(C478=C477,IF(C478="","","-"),INDEX(tb_Address[ที่อยู่ Store],MATCH(F478,tb_Address[Branch],0))),"")</f>
        <v>-</v>
      </c>
      <c r="O478" s="193"/>
    </row>
    <row r="479" ht="22.5" customHeight="1">
      <c r="A479" s="186">
        <f>IF(C479="","",ROW()-ROW(tb_PO[[#HEADERS],[Order]]))</f>
        <v>476</v>
      </c>
      <c r="B479" s="277">
        <v>46157.0</v>
      </c>
      <c r="C479" s="278" t="s">
        <v>1536</v>
      </c>
      <c r="D479" s="278" t="s">
        <v>1537</v>
      </c>
      <c r="E479" s="66" t="s">
        <v>52</v>
      </c>
      <c r="F479" s="186" t="str">
        <f t="array" ref="F479">IF(E479&lt;&gt;"",INDEX(tb_Address[Branch],MATCH(E479,tb_Address[Branch Code],0)),"")</f>
        <v>สาขาที่ 00001</v>
      </c>
      <c r="G479" s="191">
        <v>8.85712801207E12</v>
      </c>
      <c r="H479" s="193" t="str">
        <f t="array" ref="H479">IF(G479&lt;&gt;"",INDEX(tb_MainDatabase[Scent],MATCH(G479,tb_MainDatabase[Barcode],0)),"")</f>
        <v>Teenage Dream</v>
      </c>
      <c r="I479" s="193" t="str">
        <f t="array" ref="I479">IF(G479&lt;&gt;"",INDEX(tb_MainDatabase[Size],MATCH(G479,tb_MainDatabase[Barcode],0)),"")</f>
        <v>10 ml.</v>
      </c>
      <c r="J479" s="191">
        <v>5.0</v>
      </c>
      <c r="K479" s="193"/>
      <c r="L479" s="193" t="str">
        <f t="array" ref="L479">IFERROR(IF(C479=C478,IF(C479="","","-"),INDEX(tb_Address[Store Tel.],MATCH(F479,tb_Address[Branch],0))),"")</f>
        <v>-</v>
      </c>
      <c r="M479" s="193" t="str">
        <f t="array" ref="M479">IFERROR(IF(C479=C478,IF(C479="","","-"),INDEX(tb_Address[ชื่อผู้รับสินค้า],MATCH(F479,tb_Address[Branch],0))),"")</f>
        <v>-</v>
      </c>
      <c r="N479" s="193" t="str">
        <f t="array" ref="N479">IFERROR(IF(C479=C478,IF(C479="","","-"),INDEX(tb_Address[ที่อยู่ Store],MATCH(F479,tb_Address[Branch],0))),"")</f>
        <v>-</v>
      </c>
      <c r="O479" s="193"/>
    </row>
    <row r="480" ht="22.5" customHeight="1">
      <c r="A480" s="186">
        <f>IF(C480="","",ROW()-ROW(tb_PO[[#HEADERS],[Order]]))</f>
        <v>477</v>
      </c>
      <c r="B480" s="277">
        <v>46157.0</v>
      </c>
      <c r="C480" s="278" t="s">
        <v>1536</v>
      </c>
      <c r="D480" s="278" t="s">
        <v>1537</v>
      </c>
      <c r="E480" s="66" t="s">
        <v>52</v>
      </c>
      <c r="F480" s="186" t="str">
        <f t="array" ref="F480">IF(E480&lt;&gt;"",INDEX(tb_Address[Branch],MATCH(E480,tb_Address[Branch Code],0)),"")</f>
        <v>สาขาที่ 00001</v>
      </c>
      <c r="G480" s="191">
        <v>8.857128012053E12</v>
      </c>
      <c r="H480" s="193" t="str">
        <f t="array" ref="H480">IF(G480&lt;&gt;"",INDEX(tb_MainDatabase[Scent],MATCH(G480,tb_MainDatabase[Barcode],0)),"")</f>
        <v>Virgin X</v>
      </c>
      <c r="I480" s="193" t="str">
        <f t="array" ref="I480">IF(G480&lt;&gt;"",INDEX(tb_MainDatabase[Size],MATCH(G480,tb_MainDatabase[Barcode],0)),"")</f>
        <v>10 ml.</v>
      </c>
      <c r="J480" s="191">
        <v>5.0</v>
      </c>
      <c r="K480" s="193"/>
      <c r="L480" s="193" t="str">
        <f t="array" ref="L480">IFERROR(IF(C480=C479,IF(C480="","","-"),INDEX(tb_Address[Store Tel.],MATCH(F480,tb_Address[Branch],0))),"")</f>
        <v>-</v>
      </c>
      <c r="M480" s="193" t="str">
        <f t="array" ref="M480">IFERROR(IF(C480=C479,IF(C480="","","-"),INDEX(tb_Address[ชื่อผู้รับสินค้า],MATCH(F480,tb_Address[Branch],0))),"")</f>
        <v>-</v>
      </c>
      <c r="N480" s="193" t="str">
        <f t="array" ref="N480">IFERROR(IF(C480=C479,IF(C480="","","-"),INDEX(tb_Address[ที่อยู่ Store],MATCH(F480,tb_Address[Branch],0))),"")</f>
        <v>-</v>
      </c>
      <c r="O480" s="193"/>
    </row>
    <row r="481" ht="22.5" customHeight="1">
      <c r="A481" s="186">
        <f>IF(C481="","",ROW()-ROW(tb_PO[[#HEADERS],[Order]]))</f>
        <v>478</v>
      </c>
      <c r="B481" s="277">
        <v>46157.0</v>
      </c>
      <c r="C481" s="278" t="s">
        <v>1536</v>
      </c>
      <c r="D481" s="278" t="s">
        <v>1537</v>
      </c>
      <c r="E481" s="66" t="s">
        <v>52</v>
      </c>
      <c r="F481" s="186" t="str">
        <f t="array" ref="F481">IF(E481&lt;&gt;"",INDEX(tb_Address[Branch],MATCH(E481,tb_Address[Branch Code],0)),"")</f>
        <v>สาขาที่ 00001</v>
      </c>
      <c r="G481" s="191" t="s">
        <v>899</v>
      </c>
      <c r="H481" s="193" t="str">
        <f t="array" ref="H481">IF(G481&lt;&gt;"",INDEX(tb_MainDatabase[Scent],MATCH(G481,tb_MainDatabase[Barcode],0)),"")</f>
        <v>Velvet Oud TRY ME!</v>
      </c>
      <c r="I481" s="193" t="str">
        <f t="array" ref="I481">IF(G481&lt;&gt;"",INDEX(tb_MainDatabase[Size],MATCH(G481,tb_MainDatabase[Barcode],0)),"")</f>
        <v>50 ml.</v>
      </c>
      <c r="J481" s="191">
        <v>1.0</v>
      </c>
      <c r="K481" s="193"/>
      <c r="L481" s="193" t="str">
        <f t="array" ref="L481">IFERROR(IF(C481=C480,IF(C481="","","-"),INDEX(tb_Address[Store Tel.],MATCH(F481,tb_Address[Branch],0))),"")</f>
        <v>-</v>
      </c>
      <c r="M481" s="193" t="str">
        <f t="array" ref="M481">IFERROR(IF(C481=C480,IF(C481="","","-"),INDEX(tb_Address[ชื่อผู้รับสินค้า],MATCH(F481,tb_Address[Branch],0))),"")</f>
        <v>-</v>
      </c>
      <c r="N481" s="193" t="str">
        <f t="array" ref="N481">IFERROR(IF(C481=C480,IF(C481="","","-"),INDEX(tb_Address[ที่อยู่ Store],MATCH(F481,tb_Address[Branch],0))),"")</f>
        <v>-</v>
      </c>
      <c r="O481" s="193"/>
    </row>
    <row r="482" ht="22.5" customHeight="1">
      <c r="A482" s="186">
        <f>IF(C482="","",ROW()-ROW(tb_PO[[#HEADERS],[Order]]))</f>
        <v>479</v>
      </c>
      <c r="B482" s="277">
        <v>46162.0</v>
      </c>
      <c r="C482" s="278" t="s">
        <v>1557</v>
      </c>
      <c r="D482" s="278" t="s">
        <v>1558</v>
      </c>
      <c r="E482" s="66" t="s">
        <v>52</v>
      </c>
      <c r="F482" s="186" t="str">
        <f t="array" ref="F482">IF(E482&lt;&gt;"",INDEX(tb_Address[Branch],MATCH(E482,tb_Address[Branch Code],0)),"")</f>
        <v>สาขาที่ 00001</v>
      </c>
      <c r="G482" s="191">
        <v>8.85712801203E12</v>
      </c>
      <c r="H482" s="193" t="str">
        <f t="array" ref="H482">IF(G482&lt;&gt;"",INDEX(tb_MainDatabase[Scent],MATCH(G482,tb_MainDatabase[Barcode],0)),"")</f>
        <v>Dream Island</v>
      </c>
      <c r="I482" s="193" t="str">
        <f t="array" ref="I482">IF(G482&lt;&gt;"",INDEX(tb_MainDatabase[Size],MATCH(G482,tb_MainDatabase[Barcode],0)),"")</f>
        <v>10 ml.</v>
      </c>
      <c r="J482" s="191">
        <v>10.0</v>
      </c>
      <c r="K482" s="193"/>
      <c r="L482" s="193" t="str">
        <f t="array" ref="L482">IFERROR(IF(C482=C481,IF(C482="","","-"),INDEX(tb_Address[Store Tel.],MATCH(F482,tb_Address[Branch],0))),"")</f>
        <v>-</v>
      </c>
      <c r="M482" s="193" t="str">
        <f t="array" ref="M482">IFERROR(IF(C482=C481,IF(C482="","","-"),INDEX(tb_Address[ชื่อผู้รับสินค้า],MATCH(F482,tb_Address[Branch],0))),"")</f>
        <v>-</v>
      </c>
      <c r="N482" s="193" t="str">
        <f t="array" ref="N482">IFERROR(IF(C482=C481,IF(C482="","","-"),INDEX(tb_Address[ที่อยู่ Store],MATCH(F482,tb_Address[Branch],0))),"")</f>
        <v>-</v>
      </c>
      <c r="O482" s="193"/>
    </row>
    <row r="483" ht="22.5" customHeight="1">
      <c r="A483" s="186">
        <f>IF(C483="","",ROW()-ROW(tb_PO[[#HEADERS],[Order]]))</f>
        <v>480</v>
      </c>
      <c r="B483" s="277">
        <v>46162.0</v>
      </c>
      <c r="C483" s="278" t="s">
        <v>1557</v>
      </c>
      <c r="D483" s="278" t="s">
        <v>1558</v>
      </c>
      <c r="E483" s="66" t="s">
        <v>52</v>
      </c>
      <c r="F483" s="186" t="str">
        <f t="array" ref="F483">IF(E483&lt;&gt;"",INDEX(tb_Address[Branch],MATCH(E483,tb_Address[Branch Code],0)),"")</f>
        <v>สาขาที่ 00001</v>
      </c>
      <c r="G483" s="191">
        <v>8.857128012037E12</v>
      </c>
      <c r="H483" s="193" t="str">
        <f t="array" ref="H483">IF(G483&lt;&gt;"",INDEX(tb_MainDatabase[Scent],MATCH(G483,tb_MainDatabase[Barcode],0)),"")</f>
        <v>Secret of Peach</v>
      </c>
      <c r="I483" s="193" t="str">
        <f t="array" ref="I483">IF(G483&lt;&gt;"",INDEX(tb_MainDatabase[Size],MATCH(G483,tb_MainDatabase[Barcode],0)),"")</f>
        <v>10 ml.</v>
      </c>
      <c r="J483" s="191">
        <v>10.0</v>
      </c>
      <c r="K483" s="193"/>
      <c r="L483" s="193" t="str">
        <f t="array" ref="L483">IFERROR(IF(C483=C482,IF(C483="","","-"),INDEX(tb_Address[Store Tel.],MATCH(F483,tb_Address[Branch],0))),"")</f>
        <v>-</v>
      </c>
      <c r="M483" s="193" t="str">
        <f t="array" ref="M483">IFERROR(IF(C483=C482,IF(C483="","","-"),INDEX(tb_Address[ชื่อผู้รับสินค้า],MATCH(F483,tb_Address[Branch],0))),"")</f>
        <v>-</v>
      </c>
      <c r="N483" s="193" t="str">
        <f t="array" ref="N483">IFERROR(IF(C483=C482,IF(C483="","","-"),INDEX(tb_Address[ที่อยู่ Store],MATCH(F483,tb_Address[Branch],0))),"")</f>
        <v>-</v>
      </c>
      <c r="O483" s="193"/>
    </row>
    <row r="484" ht="22.5" customHeight="1">
      <c r="A484" s="186">
        <f>IF(C484="","",ROW()-ROW(tb_PO[[#HEADERS],[Order]]))</f>
        <v>481</v>
      </c>
      <c r="B484" s="277">
        <v>46162.0</v>
      </c>
      <c r="C484" s="278" t="s">
        <v>1557</v>
      </c>
      <c r="D484" s="278" t="s">
        <v>1558</v>
      </c>
      <c r="E484" s="66" t="s">
        <v>52</v>
      </c>
      <c r="F484" s="186" t="str">
        <f t="array" ref="F484">IF(E484&lt;&gt;"",INDEX(tb_Address[Branch],MATCH(E484,tb_Address[Branch Code],0)),"")</f>
        <v>สาขาที่ 00001</v>
      </c>
      <c r="G484" s="191">
        <v>8.857128012026E12</v>
      </c>
      <c r="H484" s="193" t="str">
        <f t="array" ref="H484">IF(G484&lt;&gt;"",INDEX(tb_MainDatabase[Scent],MATCH(G484,tb_MainDatabase[Barcode],0)),"")</f>
        <v>Aqua</v>
      </c>
      <c r="I484" s="193" t="str">
        <f t="array" ref="I484">IF(G484&lt;&gt;"",INDEX(tb_MainDatabase[Size],MATCH(G484,tb_MainDatabase[Barcode],0)),"")</f>
        <v>10 ml.</v>
      </c>
      <c r="J484" s="191">
        <v>10.0</v>
      </c>
      <c r="K484" s="193"/>
      <c r="L484" s="193" t="str">
        <f t="array" ref="L484">IFERROR(IF(C484=C483,IF(C484="","","-"),INDEX(tb_Address[Store Tel.],MATCH(F484,tb_Address[Branch],0))),"")</f>
        <v>-</v>
      </c>
      <c r="M484" s="193" t="str">
        <f t="array" ref="M484">IFERROR(IF(C484=C483,IF(C484="","","-"),INDEX(tb_Address[ชื่อผู้รับสินค้า],MATCH(F484,tb_Address[Branch],0))),"")</f>
        <v>-</v>
      </c>
      <c r="N484" s="193" t="str">
        <f t="array" ref="N484">IFERROR(IF(C484=C483,IF(C484="","","-"),INDEX(tb_Address[ที่อยู่ Store],MATCH(F484,tb_Address[Branch],0))),"")</f>
        <v>-</v>
      </c>
      <c r="O484" s="193"/>
    </row>
    <row r="485" ht="22.5" customHeight="1">
      <c r="A485" s="186">
        <f>IF(C485="","",ROW()-ROW(tb_PO[[#HEADERS],[Order]]))</f>
        <v>482</v>
      </c>
      <c r="B485" s="277">
        <v>46162.0</v>
      </c>
      <c r="C485" s="278" t="s">
        <v>1557</v>
      </c>
      <c r="D485" s="278" t="s">
        <v>1558</v>
      </c>
      <c r="E485" s="66" t="s">
        <v>52</v>
      </c>
      <c r="F485" s="186" t="str">
        <f t="array" ref="F485">IF(E485&lt;&gt;"",INDEX(tb_Address[Branch],MATCH(E485,tb_Address[Branch Code],0)),"")</f>
        <v>สาขาที่ 00001</v>
      </c>
      <c r="G485" s="191">
        <v>8.857128012027E12</v>
      </c>
      <c r="H485" s="193" t="str">
        <f t="array" ref="H485">IF(G485&lt;&gt;"",INDEX(tb_MainDatabase[Scent],MATCH(G485,tb_MainDatabase[Barcode],0)),"")</f>
        <v>Voyage</v>
      </c>
      <c r="I485" s="193" t="str">
        <f t="array" ref="I485">IF(G485&lt;&gt;"",INDEX(tb_MainDatabase[Size],MATCH(G485,tb_MainDatabase[Barcode],0)),"")</f>
        <v>10 ml.</v>
      </c>
      <c r="J485" s="191">
        <v>5.0</v>
      </c>
      <c r="K485" s="193"/>
      <c r="L485" s="193" t="str">
        <f t="array" ref="L485">IFERROR(IF(C485=C484,IF(C485="","","-"),INDEX(tb_Address[Store Tel.],MATCH(F485,tb_Address[Branch],0))),"")</f>
        <v>-</v>
      </c>
      <c r="M485" s="193" t="str">
        <f t="array" ref="M485">IFERROR(IF(C485=C484,IF(C485="","","-"),INDEX(tb_Address[ชื่อผู้รับสินค้า],MATCH(F485,tb_Address[Branch],0))),"")</f>
        <v>-</v>
      </c>
      <c r="N485" s="193" t="str">
        <f t="array" ref="N485">IFERROR(IF(C485=C484,IF(C485="","","-"),INDEX(tb_Address[ที่อยู่ Store],MATCH(F485,tb_Address[Branch],0))),"")</f>
        <v>-</v>
      </c>
      <c r="O485" s="193"/>
    </row>
    <row r="486" ht="22.5" customHeight="1">
      <c r="A486" s="186">
        <f>IF(C486="","",ROW()-ROW(tb_PO[[#HEADERS],[Order]]))</f>
        <v>483</v>
      </c>
      <c r="B486" s="277">
        <v>46162.0</v>
      </c>
      <c r="C486" s="278" t="s">
        <v>1557</v>
      </c>
      <c r="D486" s="278" t="s">
        <v>1558</v>
      </c>
      <c r="E486" s="66" t="s">
        <v>52</v>
      </c>
      <c r="F486" s="186" t="str">
        <f t="array" ref="F486">IF(E486&lt;&gt;"",INDEX(tb_Address[Branch],MATCH(E486,tb_Address[Branch Code],0)),"")</f>
        <v>สาขาที่ 00001</v>
      </c>
      <c r="G486" s="191">
        <v>8.857128012041E12</v>
      </c>
      <c r="H486" s="193" t="str">
        <f t="array" ref="H486">IF(G486&lt;&gt;"",INDEX(tb_MainDatabase[Scent],MATCH(G486,tb_MainDatabase[Barcode],0)),"")</f>
        <v>Zeus</v>
      </c>
      <c r="I486" s="193" t="str">
        <f t="array" ref="I486">IF(G486&lt;&gt;"",INDEX(tb_MainDatabase[Size],MATCH(G486,tb_MainDatabase[Barcode],0)),"")</f>
        <v>10 ml.</v>
      </c>
      <c r="J486" s="191">
        <v>5.0</v>
      </c>
      <c r="K486" s="193"/>
      <c r="L486" s="193" t="str">
        <f t="array" ref="L486">IFERROR(IF(C486=C485,IF(C486="","","-"),INDEX(tb_Address[Store Tel.],MATCH(F486,tb_Address[Branch],0))),"")</f>
        <v>-</v>
      </c>
      <c r="M486" s="193" t="str">
        <f t="array" ref="M486">IFERROR(IF(C486=C485,IF(C486="","","-"),INDEX(tb_Address[ชื่อผู้รับสินค้า],MATCH(F486,tb_Address[Branch],0))),"")</f>
        <v>-</v>
      </c>
      <c r="N486" s="193" t="str">
        <f t="array" ref="N486">IFERROR(IF(C486=C485,IF(C486="","","-"),INDEX(tb_Address[ที่อยู่ Store],MATCH(F486,tb_Address[Branch],0))),"")</f>
        <v>-</v>
      </c>
      <c r="O486" s="193"/>
    </row>
    <row r="487" ht="22.5" customHeight="1">
      <c r="A487" s="186">
        <f>IF(C487="","",ROW()-ROW(tb_PO[[#HEADERS],[Order]]))</f>
        <v>484</v>
      </c>
      <c r="B487" s="277">
        <v>46162.0</v>
      </c>
      <c r="C487" s="278" t="s">
        <v>1557</v>
      </c>
      <c r="D487" s="278" t="s">
        <v>1558</v>
      </c>
      <c r="E487" s="66" t="s">
        <v>52</v>
      </c>
      <c r="F487" s="186" t="str">
        <f t="array" ref="F487">IF(E487&lt;&gt;"",INDEX(tb_Address[Branch],MATCH(E487,tb_Address[Branch Code],0)),"")</f>
        <v>สาขาที่ 00001</v>
      </c>
      <c r="G487" s="191">
        <v>8.857128012151E12</v>
      </c>
      <c r="H487" s="193" t="str">
        <f t="array" ref="H487">IF(G487&lt;&gt;"",INDEX(tb_MainDatabase[Scent],MATCH(G487,tb_MainDatabase[Barcode],0)),"")</f>
        <v>Amber Spangle</v>
      </c>
      <c r="I487" s="193" t="str">
        <f t="array" ref="I487">IF(G487&lt;&gt;"",INDEX(tb_MainDatabase[Size],MATCH(G487,tb_MainDatabase[Barcode],0)),"")</f>
        <v>10 ml.</v>
      </c>
      <c r="J487" s="191">
        <v>5.0</v>
      </c>
      <c r="K487" s="193"/>
      <c r="L487" s="193" t="str">
        <f t="array" ref="L487">IFERROR(IF(C487=C486,IF(C487="","","-"),INDEX(tb_Address[Store Tel.],MATCH(F487,tb_Address[Branch],0))),"")</f>
        <v>-</v>
      </c>
      <c r="M487" s="193" t="str">
        <f t="array" ref="M487">IFERROR(IF(C487=C486,IF(C487="","","-"),INDEX(tb_Address[ชื่อผู้รับสินค้า],MATCH(F487,tb_Address[Branch],0))),"")</f>
        <v>-</v>
      </c>
      <c r="N487" s="193" t="str">
        <f t="array" ref="N487">IFERROR(IF(C487=C486,IF(C487="","","-"),INDEX(tb_Address[ที่อยู่ Store],MATCH(F487,tb_Address[Branch],0))),"")</f>
        <v>-</v>
      </c>
      <c r="O487" s="193"/>
    </row>
    <row r="488" ht="22.5" customHeight="1">
      <c r="A488" s="186">
        <f>IF(C488="","",ROW()-ROW(tb_PO[[#HEADERS],[Order]]))</f>
        <v>485</v>
      </c>
      <c r="B488" s="277">
        <v>46162.0</v>
      </c>
      <c r="C488" s="278" t="s">
        <v>1557</v>
      </c>
      <c r="D488" s="278" t="s">
        <v>1558</v>
      </c>
      <c r="E488" s="66" t="s">
        <v>52</v>
      </c>
      <c r="F488" s="186" t="str">
        <f t="array" ref="F488">IF(E488&lt;&gt;"",INDEX(tb_Address[Branch],MATCH(E488,tb_Address[Branch Code],0)),"")</f>
        <v>สาขาที่ 00001</v>
      </c>
      <c r="G488" s="191">
        <v>8.85712801201E12</v>
      </c>
      <c r="H488" s="193" t="str">
        <f t="array" ref="H488">IF(G488&lt;&gt;"",INDEX(tb_MainDatabase[Scent],MATCH(G488,tb_MainDatabase[Barcode],0)),"")</f>
        <v>Sparkling Mandarin</v>
      </c>
      <c r="I488" s="193" t="str">
        <f t="array" ref="I488">IF(G488&lt;&gt;"",INDEX(tb_MainDatabase[Size],MATCH(G488,tb_MainDatabase[Barcode],0)),"")</f>
        <v>30 ml.</v>
      </c>
      <c r="J488" s="191">
        <v>3.0</v>
      </c>
      <c r="K488" s="193"/>
      <c r="L488" s="193" t="str">
        <f t="array" ref="L488">IFERROR(IF(C488=C487,IF(C488="","","-"),INDEX(tb_Address[Store Tel.],MATCH(F488,tb_Address[Branch],0))),"")</f>
        <v>-</v>
      </c>
      <c r="M488" s="193" t="str">
        <f t="array" ref="M488">IFERROR(IF(C488=C487,IF(C488="","","-"),INDEX(tb_Address[ชื่อผู้รับสินค้า],MATCH(F488,tb_Address[Branch],0))),"")</f>
        <v>-</v>
      </c>
      <c r="N488" s="193" t="str">
        <f t="array" ref="N488">IFERROR(IF(C488=C487,IF(C488="","","-"),INDEX(tb_Address[ที่อยู่ Store],MATCH(F488,tb_Address[Branch],0))),"")</f>
        <v>-</v>
      </c>
      <c r="O488" s="193"/>
    </row>
    <row r="489" ht="22.5" customHeight="1">
      <c r="A489" s="186">
        <f>IF(C489="","",ROW()-ROW(tb_PO[[#HEADERS],[Order]]))</f>
        <v>486</v>
      </c>
      <c r="B489" s="277">
        <v>46162.0</v>
      </c>
      <c r="C489" s="278" t="s">
        <v>1557</v>
      </c>
      <c r="D489" s="278" t="s">
        <v>1558</v>
      </c>
      <c r="E489" s="66" t="s">
        <v>52</v>
      </c>
      <c r="F489" s="186" t="str">
        <f t="array" ref="F489">IF(E489&lt;&gt;"",INDEX(tb_Address[Branch],MATCH(E489,tb_Address[Branch Code],0)),"")</f>
        <v>สาขาที่ 00001</v>
      </c>
      <c r="G489" s="191">
        <v>8.857128011898E12</v>
      </c>
      <c r="H489" s="193" t="str">
        <f t="array" ref="H489">IF(G489&lt;&gt;"",INDEX(tb_MainDatabase[Scent],MATCH(G489,tb_MainDatabase[Barcode],0)),"")</f>
        <v>Vivid</v>
      </c>
      <c r="I489" s="193" t="str">
        <f t="array" ref="I489">IF(G489&lt;&gt;"",INDEX(tb_MainDatabase[Size],MATCH(G489,tb_MainDatabase[Barcode],0)),"")</f>
        <v>30 ml.</v>
      </c>
      <c r="J489" s="191">
        <v>3.0</v>
      </c>
      <c r="K489" s="193"/>
      <c r="L489" s="193" t="str">
        <f t="array" ref="L489">IFERROR(IF(C489=C488,IF(C489="","","-"),INDEX(tb_Address[Store Tel.],MATCH(F489,tb_Address[Branch],0))),"")</f>
        <v>-</v>
      </c>
      <c r="M489" s="193" t="str">
        <f t="array" ref="M489">IFERROR(IF(C489=C488,IF(C489="","","-"),INDEX(tb_Address[ชื่อผู้รับสินค้า],MATCH(F489,tb_Address[Branch],0))),"")</f>
        <v>-</v>
      </c>
      <c r="N489" s="193" t="str">
        <f t="array" ref="N489">IFERROR(IF(C489=C488,IF(C489="","","-"),INDEX(tb_Address[ที่อยู่ Store],MATCH(F489,tb_Address[Branch],0))),"")</f>
        <v>-</v>
      </c>
      <c r="O489" s="193"/>
    </row>
    <row r="490" ht="22.5" customHeight="1">
      <c r="A490" s="186">
        <f>IF(C490="","",ROW()-ROW(tb_PO[[#HEADERS],[Order]]))</f>
        <v>487</v>
      </c>
      <c r="B490" s="277">
        <v>46162.0</v>
      </c>
      <c r="C490" s="278" t="s">
        <v>1557</v>
      </c>
      <c r="D490" s="278" t="s">
        <v>1558</v>
      </c>
      <c r="E490" s="66" t="s">
        <v>52</v>
      </c>
      <c r="F490" s="186" t="str">
        <f t="array" ref="F490">IF(E490&lt;&gt;"",INDEX(tb_Address[Branch],MATCH(E490,tb_Address[Branch Code],0)),"")</f>
        <v>สาขาที่ 00001</v>
      </c>
      <c r="G490" s="191">
        <v>8.857128011836E12</v>
      </c>
      <c r="H490" s="193" t="str">
        <f t="array" ref="H490">IF(G490&lt;&gt;"",INDEX(tb_MainDatabase[Scent],MATCH(G490,tb_MainDatabase[Barcode],0)),"")</f>
        <v>Never Blue</v>
      </c>
      <c r="I490" s="193" t="str">
        <f t="array" ref="I490">IF(G490&lt;&gt;"",INDEX(tb_MainDatabase[Size],MATCH(G490,tb_MainDatabase[Barcode],0)),"")</f>
        <v>30 ml.</v>
      </c>
      <c r="J490" s="191">
        <v>3.0</v>
      </c>
      <c r="K490" s="193"/>
      <c r="L490" s="193" t="str">
        <f t="array" ref="L490">IFERROR(IF(C490=C489,IF(C490="","","-"),INDEX(tb_Address[Store Tel.],MATCH(F490,tb_Address[Branch],0))),"")</f>
        <v>-</v>
      </c>
      <c r="M490" s="193" t="str">
        <f t="array" ref="M490">IFERROR(IF(C490=C489,IF(C490="","","-"),INDEX(tb_Address[ชื่อผู้รับสินค้า],MATCH(F490,tb_Address[Branch],0))),"")</f>
        <v>-</v>
      </c>
      <c r="N490" s="193" t="str">
        <f t="array" ref="N490">IFERROR(IF(C490=C489,IF(C490="","","-"),INDEX(tb_Address[ที่อยู่ Store],MATCH(F490,tb_Address[Branch],0))),"")</f>
        <v>-</v>
      </c>
      <c r="O490" s="193"/>
    </row>
    <row r="491" ht="22.5" customHeight="1">
      <c r="A491" s="186">
        <f>IF(C491="","",ROW()-ROW(tb_PO[[#HEADERS],[Order]]))</f>
        <v>488</v>
      </c>
      <c r="B491" s="277">
        <v>46162.0</v>
      </c>
      <c r="C491" s="278" t="s">
        <v>1557</v>
      </c>
      <c r="D491" s="278" t="s">
        <v>1558</v>
      </c>
      <c r="E491" s="66" t="s">
        <v>52</v>
      </c>
      <c r="F491" s="186" t="str">
        <f t="array" ref="F491">IF(E491&lt;&gt;"",INDEX(tb_Address[Branch],MATCH(E491,tb_Address[Branch Code],0)),"")</f>
        <v>สาขาที่ 00001</v>
      </c>
      <c r="G491" s="191">
        <v>8.857128012153E12</v>
      </c>
      <c r="H491" s="193" t="str">
        <f t="array" ref="H491">IF(G491&lt;&gt;"",INDEX(tb_MainDatabase[Scent],MATCH(G491,tb_MainDatabase[Barcode],0)),"")</f>
        <v>Cherry Shade</v>
      </c>
      <c r="I491" s="193" t="str">
        <f t="array" ref="I491">IF(G491&lt;&gt;"",INDEX(tb_MainDatabase[Size],MATCH(G491,tb_MainDatabase[Barcode],0)),"")</f>
        <v>30 ml.</v>
      </c>
      <c r="J491" s="191">
        <v>3.0</v>
      </c>
      <c r="K491" s="193"/>
      <c r="L491" s="193" t="str">
        <f t="array" ref="L491">IFERROR(IF(C491=C490,IF(C491="","","-"),INDEX(tb_Address[Store Tel.],MATCH(F491,tb_Address[Branch],0))),"")</f>
        <v>-</v>
      </c>
      <c r="M491" s="193" t="str">
        <f t="array" ref="M491">IFERROR(IF(C491=C490,IF(C491="","","-"),INDEX(tb_Address[ชื่อผู้รับสินค้า],MATCH(F491,tb_Address[Branch],0))),"")</f>
        <v>-</v>
      </c>
      <c r="N491" s="193" t="str">
        <f t="array" ref="N491">IFERROR(IF(C491=C490,IF(C491="","","-"),INDEX(tb_Address[ที่อยู่ Store],MATCH(F491,tb_Address[Branch],0))),"")</f>
        <v>-</v>
      </c>
      <c r="O491" s="193"/>
    </row>
    <row r="492" ht="22.5" customHeight="1">
      <c r="A492" s="186">
        <f>IF(C492="","",ROW()-ROW(tb_PO[[#HEADERS],[Order]]))</f>
        <v>489</v>
      </c>
      <c r="B492" s="277">
        <v>46162.0</v>
      </c>
      <c r="C492" s="278" t="s">
        <v>1557</v>
      </c>
      <c r="D492" s="278" t="s">
        <v>1558</v>
      </c>
      <c r="E492" s="66" t="s">
        <v>52</v>
      </c>
      <c r="F492" s="186" t="str">
        <f t="array" ref="F492">IF(E492&lt;&gt;"",INDEX(tb_Address[Branch],MATCH(E492,tb_Address[Branch Code],0)),"")</f>
        <v>สาขาที่ 00001</v>
      </c>
      <c r="G492" s="191">
        <v>8.857128012159E12</v>
      </c>
      <c r="H492" s="193" t="str">
        <f t="array" ref="H492">IF(G492&lt;&gt;"",INDEX(tb_MainDatabase[Scent],MATCH(G492,tb_MainDatabase[Barcode],0)),"")</f>
        <v>Rosarine</v>
      </c>
      <c r="I492" s="193" t="str">
        <f t="array" ref="I492">IF(G492&lt;&gt;"",INDEX(tb_MainDatabase[Size],MATCH(G492,tb_MainDatabase[Barcode],0)),"")</f>
        <v>30 ml.</v>
      </c>
      <c r="J492" s="191">
        <v>3.0</v>
      </c>
      <c r="K492" s="193"/>
      <c r="L492" s="193" t="str">
        <f t="array" ref="L492">IFERROR(IF(C492=C491,IF(C492="","","-"),INDEX(tb_Address[Store Tel.],MATCH(F492,tb_Address[Branch],0))),"")</f>
        <v>-</v>
      </c>
      <c r="M492" s="193" t="str">
        <f t="array" ref="M492">IFERROR(IF(C492=C491,IF(C492="","","-"),INDEX(tb_Address[ชื่อผู้รับสินค้า],MATCH(F492,tb_Address[Branch],0))),"")</f>
        <v>-</v>
      </c>
      <c r="N492" s="193" t="str">
        <f t="array" ref="N492">IFERROR(IF(C492=C491,IF(C492="","","-"),INDEX(tb_Address[ที่อยู่ Store],MATCH(F492,tb_Address[Branch],0))),"")</f>
        <v>-</v>
      </c>
      <c r="O492" s="193"/>
    </row>
    <row r="493" ht="22.5" customHeight="1">
      <c r="A493" s="186">
        <f>IF(C493="","",ROW()-ROW(tb_PO[[#HEADERS],[Order]]))</f>
        <v>490</v>
      </c>
      <c r="B493" s="277">
        <v>46162.0</v>
      </c>
      <c r="C493" s="278" t="s">
        <v>1557</v>
      </c>
      <c r="D493" s="278" t="s">
        <v>1558</v>
      </c>
      <c r="E493" s="66" t="s">
        <v>52</v>
      </c>
      <c r="F493" s="186" t="str">
        <f t="array" ref="F493">IF(E493&lt;&gt;"",INDEX(tb_Address[Branch],MATCH(E493,tb_Address[Branch Code],0)),"")</f>
        <v>สาขาที่ 00001</v>
      </c>
      <c r="G493" s="191">
        <v>8.857128011874E12</v>
      </c>
      <c r="H493" s="193" t="str">
        <f t="array" ref="H493">IF(G493&lt;&gt;"",INDEX(tb_MainDatabase[Scent],MATCH(G493,tb_MainDatabase[Barcode],0)),"")</f>
        <v>Dream Island</v>
      </c>
      <c r="I493" s="193" t="str">
        <f t="array" ref="I493">IF(G493&lt;&gt;"",INDEX(tb_MainDatabase[Size],MATCH(G493,tb_MainDatabase[Barcode],0)),"")</f>
        <v>30 ml.</v>
      </c>
      <c r="J493" s="191">
        <v>3.0</v>
      </c>
      <c r="K493" s="193"/>
      <c r="L493" s="193" t="str">
        <f t="array" ref="L493">IFERROR(IF(C493=C492,IF(C493="","","-"),INDEX(tb_Address[Store Tel.],MATCH(F493,tb_Address[Branch],0))),"")</f>
        <v>-</v>
      </c>
      <c r="M493" s="193" t="str">
        <f t="array" ref="M493">IFERROR(IF(C493=C492,IF(C493="","","-"),INDEX(tb_Address[ชื่อผู้รับสินค้า],MATCH(F493,tb_Address[Branch],0))),"")</f>
        <v>-</v>
      </c>
      <c r="N493" s="193" t="str">
        <f t="array" ref="N493">IFERROR(IF(C493=C492,IF(C493="","","-"),INDEX(tb_Address[ที่อยู่ Store],MATCH(F493,tb_Address[Branch],0))),"")</f>
        <v>-</v>
      </c>
      <c r="O493" s="193"/>
    </row>
    <row r="494" ht="22.5" customHeight="1">
      <c r="A494" s="186">
        <f>IF(C494="","",ROW()-ROW(tb_PO[[#HEADERS],[Order]]))</f>
        <v>491</v>
      </c>
      <c r="B494" s="277">
        <v>46162.0</v>
      </c>
      <c r="C494" s="278" t="s">
        <v>1557</v>
      </c>
      <c r="D494" s="278" t="s">
        <v>1558</v>
      </c>
      <c r="E494" s="66" t="s">
        <v>52</v>
      </c>
      <c r="F494" s="186" t="str">
        <f t="array" ref="F494">IF(E494&lt;&gt;"",INDEX(tb_Address[Branch],MATCH(E494,tb_Address[Branch Code],0)),"")</f>
        <v>สาขาที่ 00001</v>
      </c>
      <c r="G494" s="191">
        <v>8.857128011935E12</v>
      </c>
      <c r="H494" s="193" t="str">
        <f t="array" ref="H494">IF(G494&lt;&gt;"",INDEX(tb_MainDatabase[Scent],MATCH(G494,tb_MainDatabase[Barcode],0)),"")</f>
        <v>Excalibur (EDP)</v>
      </c>
      <c r="I494" s="193" t="str">
        <f t="array" ref="I494">IF(G494&lt;&gt;"",INDEX(tb_MainDatabase[Size],MATCH(G494,tb_MainDatabase[Barcode],0)),"")</f>
        <v>30 ml.</v>
      </c>
      <c r="J494" s="191">
        <v>5.0</v>
      </c>
      <c r="K494" s="193"/>
      <c r="L494" s="193" t="str">
        <f t="array" ref="L494">IFERROR(IF(C494=C493,IF(C494="","","-"),INDEX(tb_Address[Store Tel.],MATCH(F494,tb_Address[Branch],0))),"")</f>
        <v>-</v>
      </c>
      <c r="M494" s="193" t="str">
        <f t="array" ref="M494">IFERROR(IF(C494=C493,IF(C494="","","-"),INDEX(tb_Address[ชื่อผู้รับสินค้า],MATCH(F494,tb_Address[Branch],0))),"")</f>
        <v>-</v>
      </c>
      <c r="N494" s="193" t="str">
        <f t="array" ref="N494">IFERROR(IF(C494=C493,IF(C494="","","-"),INDEX(tb_Address[ที่อยู่ Store],MATCH(F494,tb_Address[Branch],0))),"")</f>
        <v>-</v>
      </c>
      <c r="O494" s="193"/>
    </row>
    <row r="495" ht="22.5" customHeight="1">
      <c r="A495" s="186">
        <f>IF(C495="","",ROW()-ROW(tb_PO[[#HEADERS],[Order]]))</f>
        <v>492</v>
      </c>
      <c r="B495" s="277">
        <v>46162.0</v>
      </c>
      <c r="C495" s="278" t="s">
        <v>1557</v>
      </c>
      <c r="D495" s="278" t="s">
        <v>1558</v>
      </c>
      <c r="E495" s="66" t="s">
        <v>52</v>
      </c>
      <c r="F495" s="186" t="str">
        <f t="array" ref="F495">IF(E495&lt;&gt;"",INDEX(tb_Address[Branch],MATCH(E495,tb_Address[Branch Code],0)),"")</f>
        <v>สาขาที่ 00001</v>
      </c>
      <c r="G495" s="191">
        <v>8.857128012004E12</v>
      </c>
      <c r="H495" s="193" t="str">
        <f t="array" ref="H495">IF(G495&lt;&gt;"",INDEX(tb_MainDatabase[Scent],MATCH(G495,tb_MainDatabase[Barcode],0)),"")</f>
        <v>Amber Spangle</v>
      </c>
      <c r="I495" s="193" t="str">
        <f t="array" ref="I495">IF(G495&lt;&gt;"",INDEX(tb_MainDatabase[Size],MATCH(G495,tb_MainDatabase[Barcode],0)),"")</f>
        <v>30 ml.</v>
      </c>
      <c r="J495" s="191">
        <v>3.0</v>
      </c>
      <c r="K495" s="193"/>
      <c r="L495" s="193" t="str">
        <f t="array" ref="L495">IFERROR(IF(C495=C494,IF(C495="","","-"),INDEX(tb_Address[Store Tel.],MATCH(F495,tb_Address[Branch],0))),"")</f>
        <v>-</v>
      </c>
      <c r="M495" s="193" t="str">
        <f t="array" ref="M495">IFERROR(IF(C495=C494,IF(C495="","","-"),INDEX(tb_Address[ชื่อผู้รับสินค้า],MATCH(F495,tb_Address[Branch],0))),"")</f>
        <v>-</v>
      </c>
      <c r="N495" s="193" t="str">
        <f t="array" ref="N495">IFERROR(IF(C495=C494,IF(C495="","","-"),INDEX(tb_Address[ที่อยู่ Store],MATCH(F495,tb_Address[Branch],0))),"")</f>
        <v>-</v>
      </c>
      <c r="O495" s="193"/>
    </row>
    <row r="496" ht="22.5" customHeight="1">
      <c r="A496" s="186">
        <f>IF(C496="","",ROW()-ROW(tb_PO[[#HEADERS],[Order]]))</f>
        <v>493</v>
      </c>
      <c r="B496" s="277">
        <v>46162.0</v>
      </c>
      <c r="C496" s="278" t="s">
        <v>1557</v>
      </c>
      <c r="D496" s="278" t="s">
        <v>1558</v>
      </c>
      <c r="E496" s="66" t="s">
        <v>52</v>
      </c>
      <c r="F496" s="186" t="str">
        <f t="array" ref="F496">IF(E496&lt;&gt;"",INDEX(tb_Address[Branch],MATCH(E496,tb_Address[Branch Code],0)),"")</f>
        <v>สาขาที่ 00001</v>
      </c>
      <c r="G496" s="191">
        <v>8.857128011287E12</v>
      </c>
      <c r="H496" s="193" t="str">
        <f t="array" ref="H496">IF(G496&lt;&gt;"",INDEX(tb_MainDatabase[Scent],MATCH(G496,tb_MainDatabase[Barcode],0)),"")</f>
        <v>Never Blue</v>
      </c>
      <c r="I496" s="193" t="str">
        <f t="array" ref="I496">IF(G496&lt;&gt;"",INDEX(tb_MainDatabase[Size],MATCH(G496,tb_MainDatabase[Barcode],0)),"")</f>
        <v>50 ml.</v>
      </c>
      <c r="J496" s="191">
        <v>3.0</v>
      </c>
      <c r="K496" s="193"/>
      <c r="L496" s="193" t="str">
        <f t="array" ref="L496">IFERROR(IF(C496=C495,IF(C496="","","-"),INDEX(tb_Address[Store Tel.],MATCH(F496,tb_Address[Branch],0))),"")</f>
        <v>-</v>
      </c>
      <c r="M496" s="193" t="str">
        <f t="array" ref="M496">IFERROR(IF(C496=C495,IF(C496="","","-"),INDEX(tb_Address[ชื่อผู้รับสินค้า],MATCH(F496,tb_Address[Branch],0))),"")</f>
        <v>-</v>
      </c>
      <c r="N496" s="193" t="str">
        <f t="array" ref="N496">IFERROR(IF(C496=C495,IF(C496="","","-"),INDEX(tb_Address[ที่อยู่ Store],MATCH(F496,tb_Address[Branch],0))),"")</f>
        <v>-</v>
      </c>
      <c r="O496" s="193"/>
    </row>
    <row r="497" ht="22.5" customHeight="1">
      <c r="A497" s="186">
        <f>IF(C497="","",ROW()-ROW(tb_PO[[#HEADERS],[Order]]))</f>
        <v>494</v>
      </c>
      <c r="B497" s="277">
        <v>46162.0</v>
      </c>
      <c r="C497" s="278" t="s">
        <v>1557</v>
      </c>
      <c r="D497" s="278" t="s">
        <v>1558</v>
      </c>
      <c r="E497" s="66" t="s">
        <v>52</v>
      </c>
      <c r="F497" s="186" t="str">
        <f t="array" ref="F497">IF(E497&lt;&gt;"",INDEX(tb_Address[Branch],MATCH(E497,tb_Address[Branch Code],0)),"")</f>
        <v>สาขาที่ 00001</v>
      </c>
      <c r="G497" s="191">
        <v>8.857128011621E12</v>
      </c>
      <c r="H497" s="193" t="str">
        <f t="array" ref="H497">IF(G497&lt;&gt;"",INDEX(tb_MainDatabase[Scent],MATCH(G497,tb_MainDatabase[Barcode],0)),"")</f>
        <v>Rosarine</v>
      </c>
      <c r="I497" s="193" t="str">
        <f t="array" ref="I497">IF(G497&lt;&gt;"",INDEX(tb_MainDatabase[Size],MATCH(G497,tb_MainDatabase[Barcode],0)),"")</f>
        <v>50 ml.</v>
      </c>
      <c r="J497" s="191">
        <v>3.0</v>
      </c>
      <c r="K497" s="193"/>
      <c r="L497" s="193" t="str">
        <f t="array" ref="L497">IFERROR(IF(C497=C496,IF(C497="","","-"),INDEX(tb_Address[Store Tel.],MATCH(F497,tb_Address[Branch],0))),"")</f>
        <v>-</v>
      </c>
      <c r="M497" s="193" t="str">
        <f t="array" ref="M497">IFERROR(IF(C497=C496,IF(C497="","","-"),INDEX(tb_Address[ชื่อผู้รับสินค้า],MATCH(F497,tb_Address[Branch],0))),"")</f>
        <v>-</v>
      </c>
      <c r="N497" s="193" t="str">
        <f t="array" ref="N497">IFERROR(IF(C497=C496,IF(C497="","","-"),INDEX(tb_Address[ที่อยู่ Store],MATCH(F497,tb_Address[Branch],0))),"")</f>
        <v>-</v>
      </c>
      <c r="O497" s="193"/>
    </row>
    <row r="498" ht="22.5" customHeight="1">
      <c r="A498" s="186">
        <f>IF(C498="","",ROW()-ROW(tb_PO[[#HEADERS],[Order]]))</f>
        <v>495</v>
      </c>
      <c r="B498" s="277">
        <v>46162.0</v>
      </c>
      <c r="C498" s="278" t="s">
        <v>1557</v>
      </c>
      <c r="D498" s="278" t="s">
        <v>1558</v>
      </c>
      <c r="E498" s="66" t="s">
        <v>52</v>
      </c>
      <c r="F498" s="186" t="str">
        <f t="array" ref="F498">IF(E498&lt;&gt;"",INDEX(tb_Address[Branch],MATCH(E498,tb_Address[Branch Code],0)),"")</f>
        <v>สาขาที่ 00001</v>
      </c>
      <c r="G498" s="191">
        <v>8.857128011065E12</v>
      </c>
      <c r="H498" s="193" t="str">
        <f t="array" ref="H498">IF(G498&lt;&gt;"",INDEX(tb_MainDatabase[Scent],MATCH(G498,tb_MainDatabase[Barcode],0)),"")</f>
        <v>Vivid</v>
      </c>
      <c r="I498" s="193" t="str">
        <f t="array" ref="I498">IF(G498&lt;&gt;"",INDEX(tb_MainDatabase[Size],MATCH(G498,tb_MainDatabase[Barcode],0)),"")</f>
        <v>50 ml.</v>
      </c>
      <c r="J498" s="191">
        <v>3.0</v>
      </c>
      <c r="K498" s="193"/>
      <c r="L498" s="193" t="str">
        <f t="array" ref="L498">IFERROR(IF(C498=C497,IF(C498="","","-"),INDEX(tb_Address[Store Tel.],MATCH(F498,tb_Address[Branch],0))),"")</f>
        <v>-</v>
      </c>
      <c r="M498" s="193" t="str">
        <f t="array" ref="M498">IFERROR(IF(C498=C497,IF(C498="","","-"),INDEX(tb_Address[ชื่อผู้รับสินค้า],MATCH(F498,tb_Address[Branch],0))),"")</f>
        <v>-</v>
      </c>
      <c r="N498" s="193" t="str">
        <f t="array" ref="N498">IFERROR(IF(C498=C497,IF(C498="","","-"),INDEX(tb_Address[ที่อยู่ Store],MATCH(F498,tb_Address[Branch],0))),"")</f>
        <v>-</v>
      </c>
      <c r="O498" s="193"/>
    </row>
    <row r="499" ht="22.5" customHeight="1">
      <c r="A499" s="186">
        <f>IF(C499="","",ROW()-ROW(tb_PO[[#HEADERS],[Order]]))</f>
        <v>496</v>
      </c>
      <c r="B499" s="277">
        <v>46162.0</v>
      </c>
      <c r="C499" s="278" t="s">
        <v>1557</v>
      </c>
      <c r="D499" s="278" t="s">
        <v>1558</v>
      </c>
      <c r="E499" s="66" t="s">
        <v>52</v>
      </c>
      <c r="F499" s="186" t="str">
        <f t="array" ref="F499">IF(E499&lt;&gt;"",INDEX(tb_Address[Branch],MATCH(E499,tb_Address[Branch Code],0)),"")</f>
        <v>สาขาที่ 00001</v>
      </c>
      <c r="G499" s="191">
        <v>8.857128012019E12</v>
      </c>
      <c r="H499" s="193" t="str">
        <f t="array" ref="H499">IF(G499&lt;&gt;"",INDEX(tb_MainDatabase[Scent],MATCH(G499,tb_MainDatabase[Barcode],0)),"")</f>
        <v>Voyage</v>
      </c>
      <c r="I499" s="193" t="str">
        <f t="array" ref="I499">IF(G499&lt;&gt;"",INDEX(tb_MainDatabase[Size],MATCH(G499,tb_MainDatabase[Barcode],0)),"")</f>
        <v>50 ml.</v>
      </c>
      <c r="J499" s="191">
        <v>3.0</v>
      </c>
      <c r="K499" s="193"/>
      <c r="L499" s="193" t="str">
        <f t="array" ref="L499">IFERROR(IF(C499=C498,IF(C499="","","-"),INDEX(tb_Address[Store Tel.],MATCH(F499,tb_Address[Branch],0))),"")</f>
        <v>-</v>
      </c>
      <c r="M499" s="193" t="str">
        <f t="array" ref="M499">IFERROR(IF(C499=C498,IF(C499="","","-"),INDEX(tb_Address[ชื่อผู้รับสินค้า],MATCH(F499,tb_Address[Branch],0))),"")</f>
        <v>-</v>
      </c>
      <c r="N499" s="193" t="str">
        <f t="array" ref="N499">IFERROR(IF(C499=C498,IF(C499="","","-"),INDEX(tb_Address[ที่อยู่ Store],MATCH(F499,tb_Address[Branch],0))),"")</f>
        <v>-</v>
      </c>
      <c r="O499" s="193"/>
    </row>
    <row r="500" ht="22.5" customHeight="1">
      <c r="A500" s="186">
        <f>IF(C500="","",ROW()-ROW(tb_PO[[#HEADERS],[Order]]))</f>
        <v>497</v>
      </c>
      <c r="B500" s="277">
        <v>46162.0</v>
      </c>
      <c r="C500" s="278" t="s">
        <v>1557</v>
      </c>
      <c r="D500" s="278" t="s">
        <v>1558</v>
      </c>
      <c r="E500" s="66" t="s">
        <v>52</v>
      </c>
      <c r="F500" s="186" t="str">
        <f t="array" ref="F500">IF(E500&lt;&gt;"",INDEX(tb_Address[Branch],MATCH(E500,tb_Address[Branch Code],0)),"")</f>
        <v>สาขาที่ 00001</v>
      </c>
      <c r="G500" s="191">
        <v>8.857128011133E12</v>
      </c>
      <c r="H500" s="193" t="str">
        <f t="array" ref="H500">IF(G500&lt;&gt;"",INDEX(tb_MainDatabase[Scent],MATCH(G500,tb_MainDatabase[Barcode],0)),"")</f>
        <v>Excalibur (EDP)</v>
      </c>
      <c r="I500" s="193" t="str">
        <f t="array" ref="I500">IF(G500&lt;&gt;"",INDEX(tb_MainDatabase[Size],MATCH(G500,tb_MainDatabase[Barcode],0)),"")</f>
        <v>50 ml.</v>
      </c>
      <c r="J500" s="191">
        <v>3.0</v>
      </c>
      <c r="K500" s="193"/>
      <c r="L500" s="193" t="str">
        <f t="array" ref="L500">IFERROR(IF(C500=C499,IF(C500="","","-"),INDEX(tb_Address[Store Tel.],MATCH(F500,tb_Address[Branch],0))),"")</f>
        <v>-</v>
      </c>
      <c r="M500" s="193" t="str">
        <f t="array" ref="M500">IFERROR(IF(C500=C499,IF(C500="","","-"),INDEX(tb_Address[ชื่อผู้รับสินค้า],MATCH(F500,tb_Address[Branch],0))),"")</f>
        <v>-</v>
      </c>
      <c r="N500" s="193" t="str">
        <f t="array" ref="N500">IFERROR(IF(C500=C499,IF(C500="","","-"),INDEX(tb_Address[ที่อยู่ Store],MATCH(F500,tb_Address[Branch],0))),"")</f>
        <v>-</v>
      </c>
      <c r="O500" s="193"/>
    </row>
    <row r="501" ht="22.5" customHeight="1">
      <c r="A501" s="186">
        <f>IF(C501="","",ROW()-ROW(tb_PO[[#HEADERS],[Order]]))</f>
        <v>498</v>
      </c>
      <c r="B501" s="277">
        <v>46162.0</v>
      </c>
      <c r="C501" s="278" t="s">
        <v>1557</v>
      </c>
      <c r="D501" s="278" t="s">
        <v>1558</v>
      </c>
      <c r="E501" s="66" t="s">
        <v>52</v>
      </c>
      <c r="F501" s="186" t="str">
        <f t="array" ref="F501">IF(E501&lt;&gt;"",INDEX(tb_Address[Branch],MATCH(E501,tb_Address[Branch Code],0)),"")</f>
        <v>สาขาที่ 00001</v>
      </c>
      <c r="G501" s="191">
        <v>8.857128011072E12</v>
      </c>
      <c r="H501" s="193" t="str">
        <f t="array" ref="H501">IF(G501&lt;&gt;"",INDEX(tb_MainDatabase[Scent],MATCH(G501,tb_MainDatabase[Barcode],0)),"")</f>
        <v>Beyond</v>
      </c>
      <c r="I501" s="193" t="str">
        <f t="array" ref="I501">IF(G501&lt;&gt;"",INDEX(tb_MainDatabase[Size],MATCH(G501,tb_MainDatabase[Barcode],0)),"")</f>
        <v>50 ml.</v>
      </c>
      <c r="J501" s="191">
        <v>3.0</v>
      </c>
      <c r="K501" s="193"/>
      <c r="L501" s="193" t="str">
        <f t="array" ref="L501">IFERROR(IF(C501=C500,IF(C501="","","-"),INDEX(tb_Address[Store Tel.],MATCH(F501,tb_Address[Branch],0))),"")</f>
        <v>-</v>
      </c>
      <c r="M501" s="193" t="str">
        <f t="array" ref="M501">IFERROR(IF(C501=C500,IF(C501="","","-"),INDEX(tb_Address[ชื่อผู้รับสินค้า],MATCH(F501,tb_Address[Branch],0))),"")</f>
        <v>-</v>
      </c>
      <c r="N501" s="193" t="str">
        <f t="array" ref="N501">IFERROR(IF(C501=C500,IF(C501="","","-"),INDEX(tb_Address[ที่อยู่ Store],MATCH(F501,tb_Address[Branch],0))),"")</f>
        <v>-</v>
      </c>
      <c r="O501" s="193"/>
    </row>
    <row r="502" ht="22.5" customHeight="1">
      <c r="A502" s="186">
        <f>IF(C502="","",ROW()-ROW(tb_PO[[#HEADERS],[Order]]))</f>
        <v>499</v>
      </c>
      <c r="B502" s="277">
        <v>46162.0</v>
      </c>
      <c r="C502" s="278" t="s">
        <v>1557</v>
      </c>
      <c r="D502" s="278" t="s">
        <v>1558</v>
      </c>
      <c r="E502" s="66" t="s">
        <v>52</v>
      </c>
      <c r="F502" s="186" t="str">
        <f t="array" ref="F502">IF(E502&lt;&gt;"",INDEX(tb_Address[Branch],MATCH(E502,tb_Address[Branch Code],0)),"")</f>
        <v>สาขาที่ 00001</v>
      </c>
      <c r="G502" s="191">
        <v>8.857128011652E12</v>
      </c>
      <c r="H502" s="193" t="str">
        <f t="array" ref="H502">IF(G502&lt;&gt;"",INDEX(tb_MainDatabase[Scent],MATCH(G502,tb_MainDatabase[Barcode],0)),"")</f>
        <v>Amber Spangle</v>
      </c>
      <c r="I502" s="193" t="str">
        <f t="array" ref="I502">IF(G502&lt;&gt;"",INDEX(tb_MainDatabase[Size],MATCH(G502,tb_MainDatabase[Barcode],0)),"")</f>
        <v>50 ml.</v>
      </c>
      <c r="J502" s="191">
        <v>3.0</v>
      </c>
      <c r="K502" s="193"/>
      <c r="L502" s="193" t="str">
        <f t="array" ref="L502">IFERROR(IF(C502=C501,IF(C502="","","-"),INDEX(tb_Address[Store Tel.],MATCH(F502,tb_Address[Branch],0))),"")</f>
        <v>-</v>
      </c>
      <c r="M502" s="193" t="str">
        <f t="array" ref="M502">IFERROR(IF(C502=C501,IF(C502="","","-"),INDEX(tb_Address[ชื่อผู้รับสินค้า],MATCH(F502,tb_Address[Branch],0))),"")</f>
        <v>-</v>
      </c>
      <c r="N502" s="193" t="str">
        <f t="array" ref="N502">IFERROR(IF(C502=C501,IF(C502="","","-"),INDEX(tb_Address[ที่อยู่ Store],MATCH(F502,tb_Address[Branch],0))),"")</f>
        <v>-</v>
      </c>
      <c r="O502" s="193"/>
    </row>
    <row r="503" ht="22.5" customHeight="1">
      <c r="A503" s="186">
        <f>IF(C503="","",ROW()-ROW(tb_PO[[#HEADERS],[Order]]))</f>
        <v>500</v>
      </c>
      <c r="B503" s="277">
        <v>46162.0</v>
      </c>
      <c r="C503" s="278" t="s">
        <v>1557</v>
      </c>
      <c r="D503" s="278" t="s">
        <v>1558</v>
      </c>
      <c r="E503" s="66" t="s">
        <v>52</v>
      </c>
      <c r="F503" s="186" t="str">
        <f t="array" ref="F503">IF(E503&lt;&gt;"",INDEX(tb_Address[Branch],MATCH(E503,tb_Address[Branch Code],0)),"")</f>
        <v>สาขาที่ 00001</v>
      </c>
      <c r="G503" s="191" t="s">
        <v>1276</v>
      </c>
      <c r="H503" s="193" t="str">
        <f t="array" ref="H503">IF(G503&lt;&gt;"",INDEX(tb_MainDatabase[Scent],MATCH(G503,tb_MainDatabase[Barcode],0)),"")</f>
        <v>Amber Spangle TRY ME!</v>
      </c>
      <c r="I503" s="193" t="str">
        <f t="array" ref="I503">IF(G503&lt;&gt;"",INDEX(tb_MainDatabase[Size],MATCH(G503,tb_MainDatabase[Barcode],0)),"")</f>
        <v>50 ml.</v>
      </c>
      <c r="J503" s="191">
        <v>1.0</v>
      </c>
      <c r="K503" s="193"/>
      <c r="L503" s="193" t="str">
        <f t="array" ref="L503">IFERROR(IF(C503=C502,IF(C503="","","-"),INDEX(tb_Address[Store Tel.],MATCH(F503,tb_Address[Branch],0))),"")</f>
        <v>-</v>
      </c>
      <c r="M503" s="193" t="str">
        <f t="array" ref="M503">IFERROR(IF(C503=C502,IF(C503="","","-"),INDEX(tb_Address[ชื่อผู้รับสินค้า],MATCH(F503,tb_Address[Branch],0))),"")</f>
        <v>-</v>
      </c>
      <c r="N503" s="193" t="str">
        <f t="array" ref="N503">IFERROR(IF(C503=C502,IF(C503="","","-"),INDEX(tb_Address[ที่อยู่ Store],MATCH(F503,tb_Address[Branch],0))),"")</f>
        <v>-</v>
      </c>
      <c r="O503" s="193"/>
    </row>
    <row r="504" ht="22.5" customHeight="1">
      <c r="A504" s="186">
        <f>IF(C504="","",ROW()-ROW(tb_PO[[#HEADERS],[Order]]))</f>
        <v>501</v>
      </c>
      <c r="B504" s="277">
        <v>46162.0</v>
      </c>
      <c r="C504" s="278" t="s">
        <v>1557</v>
      </c>
      <c r="D504" s="278" t="s">
        <v>1558</v>
      </c>
      <c r="E504" s="66" t="s">
        <v>52</v>
      </c>
      <c r="F504" s="186" t="str">
        <f t="array" ref="F504">IF(E504&lt;&gt;"",INDEX(tb_Address[Branch],MATCH(E504,tb_Address[Branch Code],0)),"")</f>
        <v>สาขาที่ 00001</v>
      </c>
      <c r="G504" s="191">
        <v>8.857128012044E12</v>
      </c>
      <c r="H504" s="193" t="str">
        <f t="array" ref="H504">IF(G504&lt;&gt;"",INDEX(tb_MainDatabase[Scent],MATCH(G504,tb_MainDatabase[Barcode],0)),"")</f>
        <v>Aqua</v>
      </c>
      <c r="I504" s="193" t="str">
        <f t="array" ref="I504">IF(G504&lt;&gt;"",INDEX(tb_MainDatabase[Size],MATCH(G504,tb_MainDatabase[Barcode],0)),"")</f>
        <v>4 ml.</v>
      </c>
      <c r="J504" s="191">
        <v>10.0</v>
      </c>
      <c r="K504" s="193"/>
      <c r="L504" s="193" t="str">
        <f t="array" ref="L504">IFERROR(IF(C504=C503,IF(C504="","","-"),INDEX(tb_Address[Store Tel.],MATCH(F504,tb_Address[Branch],0))),"")</f>
        <v>-</v>
      </c>
      <c r="M504" s="193" t="str">
        <f t="array" ref="M504">IFERROR(IF(C504=C503,IF(C504="","","-"),INDEX(tb_Address[ชื่อผู้รับสินค้า],MATCH(F504,tb_Address[Branch],0))),"")</f>
        <v>-</v>
      </c>
      <c r="N504" s="193" t="str">
        <f t="array" ref="N504">IFERROR(IF(C504=C503,IF(C504="","","-"),INDEX(tb_Address[ที่อยู่ Store],MATCH(F504,tb_Address[Branch],0))),"")</f>
        <v>-</v>
      </c>
      <c r="O504" s="193"/>
    </row>
    <row r="505" ht="22.5" customHeight="1">
      <c r="A505" s="186">
        <f>IF(C505="","",ROW()-ROW(tb_PO[[#HEADERS],[Order]]))</f>
        <v>502</v>
      </c>
      <c r="B505" s="277">
        <v>46162.0</v>
      </c>
      <c r="C505" s="278" t="s">
        <v>1557</v>
      </c>
      <c r="D505" s="278" t="s">
        <v>1558</v>
      </c>
      <c r="E505" s="66" t="s">
        <v>52</v>
      </c>
      <c r="F505" s="186" t="str">
        <f t="array" ref="F505">IF(E505&lt;&gt;"",INDEX(tb_Address[Branch],MATCH(E505,tb_Address[Branch Code],0)),"")</f>
        <v>สาขาที่ 00001</v>
      </c>
      <c r="G505" s="191">
        <v>8.857128012161E12</v>
      </c>
      <c r="H505" s="193" t="str">
        <f t="array" ref="H505">IF(G505&lt;&gt;"",INDEX(tb_MainDatabase[Scent],MATCH(G505,tb_MainDatabase[Barcode],0)),"")</f>
        <v>Rosarine</v>
      </c>
      <c r="I505" s="193" t="str">
        <f t="array" ref="I505">IF(G505&lt;&gt;"",INDEX(tb_MainDatabase[Size],MATCH(G505,tb_MainDatabase[Barcode],0)),"")</f>
        <v>4 ml.</v>
      </c>
      <c r="J505" s="191">
        <v>10.0</v>
      </c>
      <c r="K505" s="193"/>
      <c r="L505" s="193" t="str">
        <f t="array" ref="L505">IFERROR(IF(C505=C504,IF(C505="","","-"),INDEX(tb_Address[Store Tel.],MATCH(F505,tb_Address[Branch],0))),"")</f>
        <v>-</v>
      </c>
      <c r="M505" s="193" t="str">
        <f t="array" ref="M505">IFERROR(IF(C505=C504,IF(C505="","","-"),INDEX(tb_Address[ชื่อผู้รับสินค้า],MATCH(F505,tb_Address[Branch],0))),"")</f>
        <v>-</v>
      </c>
      <c r="N505" s="193" t="str">
        <f t="array" ref="N505">IFERROR(IF(C505=C504,IF(C505="","","-"),INDEX(tb_Address[ที่อยู่ Store],MATCH(F505,tb_Address[Branch],0))),"")</f>
        <v>-</v>
      </c>
      <c r="O505" s="193"/>
    </row>
    <row r="506" ht="22.5" customHeight="1">
      <c r="A506" s="186">
        <f>IF(C506="","",ROW()-ROW(tb_PO[[#HEADERS],[Order]]))</f>
        <v>503</v>
      </c>
      <c r="B506" s="277">
        <v>46162.0</v>
      </c>
      <c r="C506" s="278" t="s">
        <v>1557</v>
      </c>
      <c r="D506" s="278" t="s">
        <v>1558</v>
      </c>
      <c r="E506" s="66" t="s">
        <v>52</v>
      </c>
      <c r="F506" s="186" t="str">
        <f t="array" ref="F506">IF(E506&lt;&gt;"",INDEX(tb_Address[Branch],MATCH(E506,tb_Address[Branch Code],0)),"")</f>
        <v>สาขาที่ 00001</v>
      </c>
      <c r="G506" s="191">
        <v>8.857128012133E12</v>
      </c>
      <c r="H506" s="193" t="str">
        <f t="array" ref="H506">IF(G506&lt;&gt;"",INDEX(tb_MainDatabase[Scent],MATCH(G506,tb_MainDatabase[Barcode],0)),"")</f>
        <v>ถุงกระดาษ Size S</v>
      </c>
      <c r="I506" s="193" t="str">
        <f t="array" ref="I506">IF(G506&lt;&gt;"",INDEX(tb_MainDatabase[Size],MATCH(G506,tb_MainDatabase[Barcode],0)),"")</f>
        <v>Size S</v>
      </c>
      <c r="J506" s="191">
        <v>40.0</v>
      </c>
      <c r="K506" s="193"/>
      <c r="L506" s="193" t="str">
        <f t="array" ref="L506">IFERROR(IF(C506=C505,IF(C506="","","-"),INDEX(tb_Address[Store Tel.],MATCH(F506,tb_Address[Branch],0))),"")</f>
        <v>-</v>
      </c>
      <c r="M506" s="193" t="str">
        <f t="array" ref="M506">IFERROR(IF(C506=C505,IF(C506="","","-"),INDEX(tb_Address[ชื่อผู้รับสินค้า],MATCH(F506,tb_Address[Branch],0))),"")</f>
        <v>-</v>
      </c>
      <c r="N506" s="193" t="str">
        <f t="array" ref="N506">IFERROR(IF(C506=C505,IF(C506="","","-"),INDEX(tb_Address[ที่อยู่ Store],MATCH(F506,tb_Address[Branch],0))),"")</f>
        <v>-</v>
      </c>
      <c r="O506" s="193"/>
    </row>
    <row r="507" ht="22.5" customHeight="1">
      <c r="A507" s="186">
        <f>IF(C507="","",ROW()-ROW(tb_PO[[#HEADERS],[Order]]))</f>
        <v>504</v>
      </c>
      <c r="B507" s="277">
        <v>46162.0</v>
      </c>
      <c r="C507" s="278" t="s">
        <v>1557</v>
      </c>
      <c r="D507" s="278" t="s">
        <v>1558</v>
      </c>
      <c r="E507" s="66" t="s">
        <v>52</v>
      </c>
      <c r="F507" s="186" t="str">
        <f t="array" ref="F507">IF(E507&lt;&gt;"",INDEX(tb_Address[Branch],MATCH(E507,tb_Address[Branch Code],0)),"")</f>
        <v>สาขาที่ 00001</v>
      </c>
      <c r="G507" s="191">
        <v>8.857128012134E12</v>
      </c>
      <c r="H507" s="193" t="str">
        <f t="array" ref="H507">IF(G507&lt;&gt;"",INDEX(tb_MainDatabase[Scent],MATCH(G507,tb_MainDatabase[Barcode],0)),"")</f>
        <v>ถุงกระดาษ Size M</v>
      </c>
      <c r="I507" s="193" t="str">
        <f t="array" ref="I507">IF(G507&lt;&gt;"",INDEX(tb_MainDatabase[Size],MATCH(G507,tb_MainDatabase[Barcode],0)),"")</f>
        <v>Size M</v>
      </c>
      <c r="J507" s="191">
        <v>40.0</v>
      </c>
      <c r="K507" s="193"/>
      <c r="L507" s="193" t="str">
        <f t="array" ref="L507">IFERROR(IF(C507=C506,IF(C507="","","-"),INDEX(tb_Address[Store Tel.],MATCH(F507,tb_Address[Branch],0))),"")</f>
        <v>-</v>
      </c>
      <c r="M507" s="193" t="str">
        <f t="array" ref="M507">IFERROR(IF(C507=C506,IF(C507="","","-"),INDEX(tb_Address[ชื่อผู้รับสินค้า],MATCH(F507,tb_Address[Branch],0))),"")</f>
        <v>-</v>
      </c>
      <c r="N507" s="193" t="str">
        <f t="array" ref="N507">IFERROR(IF(C507=C506,IF(C507="","","-"),INDEX(tb_Address[ที่อยู่ Store],MATCH(F507,tb_Address[Branch],0))),"")</f>
        <v>-</v>
      </c>
      <c r="O507" s="193"/>
    </row>
    <row r="508" ht="22.5" customHeight="1">
      <c r="A508" s="186">
        <f>IF(C508="","",ROW()-ROW(tb_PO[[#HEADERS],[Order]]))</f>
        <v>505</v>
      </c>
      <c r="B508" s="277">
        <v>46162.0</v>
      </c>
      <c r="C508" s="278" t="s">
        <v>1557</v>
      </c>
      <c r="D508" s="278" t="s">
        <v>1558</v>
      </c>
      <c r="E508" s="66" t="s">
        <v>52</v>
      </c>
      <c r="F508" s="186" t="str">
        <f t="array" ref="F508">IF(E508&lt;&gt;"",INDEX(tb_Address[Branch],MATCH(E508,tb_Address[Branch Code],0)),"")</f>
        <v>สาขาที่ 00001</v>
      </c>
      <c r="G508" s="191">
        <v>8.85712801206E12</v>
      </c>
      <c r="H508" s="193" t="str">
        <f t="array" ref="H508">IF(G508&lt;&gt;"",INDEX(tb_MainDatabase[Scent],MATCH(G508,tb_MainDatabase[Barcode],0)),"")</f>
        <v>Vivid</v>
      </c>
      <c r="I508" s="193" t="str">
        <f t="array" ref="I508">IF(G508&lt;&gt;"",INDEX(tb_MainDatabase[Size],MATCH(G508,tb_MainDatabase[Barcode],0)),"")</f>
        <v>10 ml.</v>
      </c>
      <c r="J508" s="191">
        <v>5.0</v>
      </c>
      <c r="K508" s="193"/>
      <c r="L508" s="193" t="str">
        <f t="array" ref="L508">IFERROR(IF(C508=C507,IF(C508="","","-"),INDEX(tb_Address[Store Tel.],MATCH(F508,tb_Address[Branch],0))),"")</f>
        <v>-</v>
      </c>
      <c r="M508" s="193" t="str">
        <f t="array" ref="M508">IFERROR(IF(C508=C507,IF(C508="","","-"),INDEX(tb_Address[ชื่อผู้รับสินค้า],MATCH(F508,tb_Address[Branch],0))),"")</f>
        <v>-</v>
      </c>
      <c r="N508" s="193" t="str">
        <f t="array" ref="N508">IFERROR(IF(C508=C507,IF(C508="","","-"),INDEX(tb_Address[ที่อยู่ Store],MATCH(F508,tb_Address[Branch],0))),"")</f>
        <v>-</v>
      </c>
      <c r="O508" s="193"/>
    </row>
    <row r="509" ht="22.5" customHeight="1">
      <c r="A509" s="186">
        <f>IF(C509="","",ROW()-ROW(tb_PO[[#HEADERS],[Order]]))</f>
        <v>506</v>
      </c>
      <c r="B509" s="277">
        <v>46162.0</v>
      </c>
      <c r="C509" s="278" t="s">
        <v>1557</v>
      </c>
      <c r="D509" s="278" t="s">
        <v>1558</v>
      </c>
      <c r="E509" s="66" t="s">
        <v>52</v>
      </c>
      <c r="F509" s="186" t="str">
        <f t="array" ref="F509">IF(E509&lt;&gt;"",INDEX(tb_Address[Branch],MATCH(E509,tb_Address[Branch Code],0)),"")</f>
        <v>สาขาที่ 00001</v>
      </c>
      <c r="G509" s="191">
        <v>8.857128012163E12</v>
      </c>
      <c r="H509" s="193" t="str">
        <f t="array" ref="H509">IF(G509&lt;&gt;"",INDEX(tb_MainDatabase[Scent],MATCH(G509,tb_MainDatabase[Barcode],0)),"")</f>
        <v>Silver</v>
      </c>
      <c r="I509" s="193" t="str">
        <f t="array" ref="I509">IF(G509&lt;&gt;"",INDEX(tb_MainDatabase[Size],MATCH(G509,tb_MainDatabase[Barcode],0)),"")</f>
        <v>10 ml.</v>
      </c>
      <c r="J509" s="191">
        <v>5.0</v>
      </c>
      <c r="K509" s="193"/>
      <c r="L509" s="193" t="str">
        <f t="array" ref="L509">IFERROR(IF(C509=C508,IF(C509="","","-"),INDEX(tb_Address[Store Tel.],MATCH(F509,tb_Address[Branch],0))),"")</f>
        <v>-</v>
      </c>
      <c r="M509" s="193" t="str">
        <f t="array" ref="M509">IFERROR(IF(C509=C508,IF(C509="","","-"),INDEX(tb_Address[ชื่อผู้รับสินค้า],MATCH(F509,tb_Address[Branch],0))),"")</f>
        <v>-</v>
      </c>
      <c r="N509" s="193" t="str">
        <f t="array" ref="N509">IFERROR(IF(C509=C508,IF(C509="","","-"),INDEX(tb_Address[ที่อยู่ Store],MATCH(F509,tb_Address[Branch],0))),"")</f>
        <v>-</v>
      </c>
      <c r="O509" s="193"/>
    </row>
    <row r="510" ht="22.5" customHeight="1">
      <c r="A510" s="186">
        <f>IF(C510="","",ROW()-ROW(tb_PO[[#HEADERS],[Order]]))</f>
        <v>507</v>
      </c>
      <c r="B510" s="277">
        <v>46162.0</v>
      </c>
      <c r="C510" s="278" t="s">
        <v>1557</v>
      </c>
      <c r="D510" s="278" t="s">
        <v>1558</v>
      </c>
      <c r="E510" s="66" t="s">
        <v>52</v>
      </c>
      <c r="F510" s="186" t="str">
        <f t="array" ref="F510">IF(E510&lt;&gt;"",INDEX(tb_Address[Branch],MATCH(E510,tb_Address[Branch Code],0)),"")</f>
        <v>สาขาที่ 00001</v>
      </c>
      <c r="G510" s="191">
        <v>8.857128012154E12</v>
      </c>
      <c r="H510" s="193" t="str">
        <f t="array" ref="H510">IF(G510&lt;&gt;"",INDEX(tb_MainDatabase[Scent],MATCH(G510,tb_MainDatabase[Barcode],0)),"")</f>
        <v>Cherry Shade</v>
      </c>
      <c r="I510" s="193" t="str">
        <f t="array" ref="I510">IF(G510&lt;&gt;"",INDEX(tb_MainDatabase[Size],MATCH(G510,tb_MainDatabase[Barcode],0)),"")</f>
        <v>10 ml.</v>
      </c>
      <c r="J510" s="191">
        <v>5.0</v>
      </c>
      <c r="K510" s="193"/>
      <c r="L510" s="193" t="str">
        <f t="array" ref="L510">IFERROR(IF(C510=C509,IF(C510="","","-"),INDEX(tb_Address[Store Tel.],MATCH(F510,tb_Address[Branch],0))),"")</f>
        <v>-</v>
      </c>
      <c r="M510" s="193" t="str">
        <f t="array" ref="M510">IFERROR(IF(C510=C509,IF(C510="","","-"),INDEX(tb_Address[ชื่อผู้รับสินค้า],MATCH(F510,tb_Address[Branch],0))),"")</f>
        <v>-</v>
      </c>
      <c r="N510" s="193" t="str">
        <f t="array" ref="N510">IFERROR(IF(C510=C509,IF(C510="","","-"),INDEX(tb_Address[ที่อยู่ Store],MATCH(F510,tb_Address[Branch],0))),"")</f>
        <v>-</v>
      </c>
      <c r="O510" s="193"/>
    </row>
    <row r="511" ht="22.5" customHeight="1">
      <c r="A511" s="186">
        <f>IF(C511="","",ROW()-ROW(tb_PO[[#HEADERS],[Order]]))</f>
        <v>508</v>
      </c>
      <c r="B511" s="277">
        <v>46162.0</v>
      </c>
      <c r="C511" s="278" t="s">
        <v>1557</v>
      </c>
      <c r="D511" s="278" t="s">
        <v>1558</v>
      </c>
      <c r="E511" s="66" t="s">
        <v>52</v>
      </c>
      <c r="F511" s="186" t="str">
        <f t="array" ref="F511">IF(E511&lt;&gt;"",INDEX(tb_Address[Branch],MATCH(E511,tb_Address[Branch Code],0)),"")</f>
        <v>สาขาที่ 00001</v>
      </c>
      <c r="G511" s="191" t="s">
        <v>899</v>
      </c>
      <c r="H511" s="193" t="str">
        <f t="array" ref="H511">IF(G511&lt;&gt;"",INDEX(tb_MainDatabase[Scent],MATCH(G511,tb_MainDatabase[Barcode],0)),"")</f>
        <v>Velvet Oud TRY ME!</v>
      </c>
      <c r="I511" s="193" t="str">
        <f t="array" ref="I511">IF(G511&lt;&gt;"",INDEX(tb_MainDatabase[Size],MATCH(G511,tb_MainDatabase[Barcode],0)),"")</f>
        <v>50 ml.</v>
      </c>
      <c r="J511" s="191">
        <v>1.0</v>
      </c>
      <c r="K511" s="193"/>
      <c r="L511" s="193" t="str">
        <f t="array" ref="L511">IFERROR(IF(C511=C510,IF(C511="","","-"),INDEX(tb_Address[Store Tel.],MATCH(F511,tb_Address[Branch],0))),"")</f>
        <v>-</v>
      </c>
      <c r="M511" s="193" t="str">
        <f t="array" ref="M511">IFERROR(IF(C511=C510,IF(C511="","","-"),INDEX(tb_Address[ชื่อผู้รับสินค้า],MATCH(F511,tb_Address[Branch],0))),"")</f>
        <v>-</v>
      </c>
      <c r="N511" s="193" t="str">
        <f t="array" ref="N511">IFERROR(IF(C511=C510,IF(C511="","","-"),INDEX(tb_Address[ที่อยู่ Store],MATCH(F511,tb_Address[Branch],0))),"")</f>
        <v>-</v>
      </c>
      <c r="O511" s="193"/>
    </row>
    <row r="512" ht="22.5" customHeight="1">
      <c r="A512" s="186">
        <f>IF(C512="","",ROW()-ROW(tb_PO[[#HEADERS],[Order]]))</f>
        <v>509</v>
      </c>
      <c r="B512" s="277">
        <v>46162.0</v>
      </c>
      <c r="C512" s="278" t="s">
        <v>1557</v>
      </c>
      <c r="D512" s="278" t="s">
        <v>1558</v>
      </c>
      <c r="E512" s="66" t="s">
        <v>52</v>
      </c>
      <c r="F512" s="186" t="str">
        <f t="array" ref="F512">IF(E512&lt;&gt;"",INDEX(tb_Address[Branch],MATCH(E512,tb_Address[Branch Code],0)),"")</f>
        <v>สาขาที่ 00001</v>
      </c>
      <c r="G512" s="191" t="s">
        <v>872</v>
      </c>
      <c r="H512" s="193" t="str">
        <f t="array" ref="H512">IF(G512&lt;&gt;"",INDEX(tb_MainDatabase[Scent],MATCH(G512,tb_MainDatabase[Barcode],0)),"")</f>
        <v>Blind Magnolia TRY ME!</v>
      </c>
      <c r="I512" s="193" t="str">
        <f t="array" ref="I512">IF(G512&lt;&gt;"",INDEX(tb_MainDatabase[Size],MATCH(G512,tb_MainDatabase[Barcode],0)),"")</f>
        <v>50 ml.</v>
      </c>
      <c r="J512" s="191">
        <v>1.0</v>
      </c>
      <c r="K512" s="193"/>
      <c r="L512" s="193" t="str">
        <f t="array" ref="L512">IFERROR(IF(C512=C511,IF(C512="","","-"),INDEX(tb_Address[Store Tel.],MATCH(F512,tb_Address[Branch],0))),"")</f>
        <v>-</v>
      </c>
      <c r="M512" s="193" t="str">
        <f t="array" ref="M512">IFERROR(IF(C512=C511,IF(C512="","","-"),INDEX(tb_Address[ชื่อผู้รับสินค้า],MATCH(F512,tb_Address[Branch],0))),"")</f>
        <v>-</v>
      </c>
      <c r="N512" s="193" t="str">
        <f t="array" ref="N512">IFERROR(IF(C512=C511,IF(C512="","","-"),INDEX(tb_Address[ที่อยู่ Store],MATCH(F512,tb_Address[Branch],0))),"")</f>
        <v>-</v>
      </c>
      <c r="O512" s="193"/>
    </row>
    <row r="513" ht="22.5" customHeight="1">
      <c r="A513" s="186">
        <f>IF(C513="","",ROW()-ROW(tb_PO[[#HEADERS],[Order]]))</f>
        <v>510</v>
      </c>
      <c r="B513" s="277">
        <v>46162.0</v>
      </c>
      <c r="C513" s="278" t="s">
        <v>1557</v>
      </c>
      <c r="D513" s="278" t="s">
        <v>1558</v>
      </c>
      <c r="E513" s="66" t="s">
        <v>52</v>
      </c>
      <c r="F513" s="186" t="str">
        <f t="array" ref="F513">IF(E513&lt;&gt;"",INDEX(tb_Address[Branch],MATCH(E513,tb_Address[Branch Code],0)),"")</f>
        <v>สาขาที่ 00001</v>
      </c>
      <c r="G513" s="191" t="s">
        <v>873</v>
      </c>
      <c r="H513" s="193" t="str">
        <f t="array" ref="H513">IF(G513&lt;&gt;"",INDEX(tb_MainDatabase[Scent],MATCH(G513,tb_MainDatabase[Barcode],0)),"")</f>
        <v>Buoyant TRY ME!</v>
      </c>
      <c r="I513" s="193" t="str">
        <f t="array" ref="I513">IF(G513&lt;&gt;"",INDEX(tb_MainDatabase[Size],MATCH(G513,tb_MainDatabase[Barcode],0)),"")</f>
        <v>50 ml.</v>
      </c>
      <c r="J513" s="191">
        <v>1.0</v>
      </c>
      <c r="K513" s="193"/>
      <c r="L513" s="193" t="str">
        <f t="array" ref="L513">IFERROR(IF(C513=C512,IF(C513="","","-"),INDEX(tb_Address[Store Tel.],MATCH(F513,tb_Address[Branch],0))),"")</f>
        <v>-</v>
      </c>
      <c r="M513" s="193" t="str">
        <f t="array" ref="M513">IFERROR(IF(C513=C512,IF(C513="","","-"),INDEX(tb_Address[ชื่อผู้รับสินค้า],MATCH(F513,tb_Address[Branch],0))),"")</f>
        <v>-</v>
      </c>
      <c r="N513" s="193" t="str">
        <f t="array" ref="N513">IFERROR(IF(C513=C512,IF(C513="","","-"),INDEX(tb_Address[ที่อยู่ Store],MATCH(F513,tb_Address[Branch],0))),"")</f>
        <v>-</v>
      </c>
      <c r="O513" s="193"/>
    </row>
    <row r="514" ht="22.5" customHeight="1">
      <c r="A514" s="186">
        <f>IF(C514="","",ROW()-ROW(tb_PO[[#HEADERS],[Order]]))</f>
        <v>511</v>
      </c>
      <c r="B514" s="277">
        <v>46162.0</v>
      </c>
      <c r="C514" s="278" t="s">
        <v>1557</v>
      </c>
      <c r="D514" s="278" t="s">
        <v>1558</v>
      </c>
      <c r="E514" s="66" t="s">
        <v>52</v>
      </c>
      <c r="F514" s="186" t="str">
        <f t="array" ref="F514">IF(E514&lt;&gt;"",INDEX(tb_Address[Branch],MATCH(E514,tb_Address[Branch Code],0)),"")</f>
        <v>สาขาที่ 00001</v>
      </c>
      <c r="G514" s="191" t="s">
        <v>889</v>
      </c>
      <c r="H514" s="193" t="str">
        <f t="array" ref="H514">IF(G514&lt;&gt;"",INDEX(tb_MainDatabase[Scent],MATCH(G514,tb_MainDatabase[Barcode],0)),"")</f>
        <v>Never Blue TRY ME!</v>
      </c>
      <c r="I514" s="193" t="str">
        <f t="array" ref="I514">IF(G514&lt;&gt;"",INDEX(tb_MainDatabase[Size],MATCH(G514,tb_MainDatabase[Barcode],0)),"")</f>
        <v>50 ml.</v>
      </c>
      <c r="J514" s="191">
        <v>1.0</v>
      </c>
      <c r="K514" s="193"/>
      <c r="L514" s="193" t="str">
        <f t="array" ref="L514">IFERROR(IF(C514=C513,IF(C514="","","-"),INDEX(tb_Address[Store Tel.],MATCH(F514,tb_Address[Branch],0))),"")</f>
        <v>-</v>
      </c>
      <c r="M514" s="193" t="str">
        <f t="array" ref="M514">IFERROR(IF(C514=C513,IF(C514="","","-"),INDEX(tb_Address[ชื่อผู้รับสินค้า],MATCH(F514,tb_Address[Branch],0))),"")</f>
        <v>-</v>
      </c>
      <c r="N514" s="193" t="str">
        <f t="array" ref="N514">IFERROR(IF(C514=C513,IF(C514="","","-"),INDEX(tb_Address[ที่อยู่ Store],MATCH(F514,tb_Address[Branch],0))),"")</f>
        <v>-</v>
      </c>
      <c r="O514" s="193"/>
    </row>
    <row r="515" ht="22.5" customHeight="1">
      <c r="A515" s="186">
        <f>IF(C515="","",ROW()-ROW(tb_PO[[#HEADERS],[Order]]))</f>
        <v>512</v>
      </c>
      <c r="B515" s="277">
        <v>46165.0</v>
      </c>
      <c r="C515" s="278" t="s">
        <v>1638</v>
      </c>
      <c r="D515" s="278" t="s">
        <v>1639</v>
      </c>
      <c r="E515" s="66" t="s">
        <v>52</v>
      </c>
      <c r="F515" s="186" t="str">
        <f t="array" ref="F515">IF(E515&lt;&gt;"",INDEX(tb_Address[Branch],MATCH(E515,tb_Address[Branch Code],0)),"")</f>
        <v>สาขาที่ 00001</v>
      </c>
      <c r="G515" s="191">
        <v>8.857128011034E12</v>
      </c>
      <c r="H515" s="193" t="str">
        <f t="array" ref="H515">IF(G515&lt;&gt;"",INDEX(tb_MainDatabase[Scent],MATCH(G515,tb_MainDatabase[Barcode],0)),"")</f>
        <v>Hercules</v>
      </c>
      <c r="I515" s="193" t="str">
        <f t="array" ref="I515">IF(G515&lt;&gt;"",INDEX(tb_MainDatabase[Size],MATCH(G515,tb_MainDatabase[Barcode],0)),"")</f>
        <v>50 ml.</v>
      </c>
      <c r="J515" s="191">
        <v>2.0</v>
      </c>
      <c r="K515" s="193"/>
      <c r="L515" s="193" t="str">
        <f t="array" ref="L515">IFERROR(IF(C515=C514,IF(C515="","","-"),INDEX(tb_Address[Store Tel.],MATCH(F515,tb_Address[Branch],0))),"")</f>
        <v>-</v>
      </c>
      <c r="M515" s="193" t="str">
        <f t="array" ref="M515">IFERROR(IF(C515=C514,IF(C515="","","-"),INDEX(tb_Address[ชื่อผู้รับสินค้า],MATCH(F515,tb_Address[Branch],0))),"")</f>
        <v>-</v>
      </c>
      <c r="N515" s="193" t="str">
        <f t="array" ref="N515">IFERROR(IF(C515=C514,IF(C515="","","-"),INDEX(tb_Address[ที่อยู่ Store],MATCH(F515,tb_Address[Branch],0))),"")</f>
        <v>-</v>
      </c>
      <c r="O515" s="193"/>
    </row>
    <row r="516" ht="22.5" customHeight="1">
      <c r="A516" s="186">
        <f>IF(C516="","",ROW()-ROW(tb_PO[[#HEADERS],[Order]]))</f>
        <v>513</v>
      </c>
      <c r="B516" s="277">
        <v>46165.0</v>
      </c>
      <c r="C516" s="278" t="s">
        <v>1638</v>
      </c>
      <c r="D516" s="278" t="s">
        <v>1639</v>
      </c>
      <c r="E516" s="66" t="s">
        <v>52</v>
      </c>
      <c r="F516" s="186" t="str">
        <f t="array" ref="F516">IF(E516&lt;&gt;"",INDEX(tb_Address[Branch],MATCH(E516,tb_Address[Branch Code],0)),"")</f>
        <v>สาขาที่ 00001</v>
      </c>
      <c r="G516" s="191">
        <v>8.857128012009E12</v>
      </c>
      <c r="H516" s="193" t="str">
        <f t="array" ref="H516">IF(G516&lt;&gt;"",INDEX(tb_MainDatabase[Scent],MATCH(G516,tb_MainDatabase[Barcode],0)),"")</f>
        <v>Patchouli Absolute</v>
      </c>
      <c r="I516" s="193" t="str">
        <f t="array" ref="I516">IF(G516&lt;&gt;"",INDEX(tb_MainDatabase[Size],MATCH(G516,tb_MainDatabase[Barcode],0)),"")</f>
        <v>30 ml.</v>
      </c>
      <c r="J516" s="191">
        <v>2.0</v>
      </c>
      <c r="K516" s="193"/>
      <c r="L516" s="193" t="str">
        <f t="array" ref="L516">IFERROR(IF(C516=C515,IF(C516="","","-"),INDEX(tb_Address[Store Tel.],MATCH(F516,tb_Address[Branch],0))),"")</f>
        <v>-</v>
      </c>
      <c r="M516" s="193" t="str">
        <f t="array" ref="M516">IFERROR(IF(C516=C515,IF(C516="","","-"),INDEX(tb_Address[ชื่อผู้รับสินค้า],MATCH(F516,tb_Address[Branch],0))),"")</f>
        <v>-</v>
      </c>
      <c r="N516" s="193" t="str">
        <f t="array" ref="N516">IFERROR(IF(C516=C515,IF(C516="","","-"),INDEX(tb_Address[ที่อยู่ Store],MATCH(F516,tb_Address[Branch],0))),"")</f>
        <v>-</v>
      </c>
      <c r="O516" s="193"/>
    </row>
    <row r="517" ht="22.5" customHeight="1">
      <c r="A517" s="186">
        <f>IF(C517="","",ROW()-ROW(tb_PO[[#HEADERS],[Order]]))</f>
        <v>514</v>
      </c>
      <c r="B517" s="277">
        <v>46165.0</v>
      </c>
      <c r="C517" s="278" t="s">
        <v>1638</v>
      </c>
      <c r="D517" s="278" t="s">
        <v>1639</v>
      </c>
      <c r="E517" s="66" t="s">
        <v>52</v>
      </c>
      <c r="F517" s="186" t="str">
        <f t="array" ref="F517">IF(E517&lt;&gt;"",INDEX(tb_Address[Branch],MATCH(E517,tb_Address[Branch Code],0)),"")</f>
        <v>สาขาที่ 00001</v>
      </c>
      <c r="G517" s="191">
        <v>8.857128012151E12</v>
      </c>
      <c r="H517" s="193" t="str">
        <f t="array" ref="H517">IF(G517&lt;&gt;"",INDEX(tb_MainDatabase[Scent],MATCH(G517,tb_MainDatabase[Barcode],0)),"")</f>
        <v>Amber Spangle</v>
      </c>
      <c r="I517" s="193" t="str">
        <f t="array" ref="I517">IF(G517&lt;&gt;"",INDEX(tb_MainDatabase[Size],MATCH(G517,tb_MainDatabase[Barcode],0)),"")</f>
        <v>10 ml.</v>
      </c>
      <c r="J517" s="191">
        <v>10.0</v>
      </c>
      <c r="K517" s="193"/>
      <c r="L517" s="193" t="str">
        <f t="array" ref="L517">IFERROR(IF(C517=C516,IF(C517="","","-"),INDEX(tb_Address[Store Tel.],MATCH(F517,tb_Address[Branch],0))),"")</f>
        <v>-</v>
      </c>
      <c r="M517" s="193" t="str">
        <f t="array" ref="M517">IFERROR(IF(C517=C516,IF(C517="","","-"),INDEX(tb_Address[ชื่อผู้รับสินค้า],MATCH(F517,tb_Address[Branch],0))),"")</f>
        <v>-</v>
      </c>
      <c r="N517" s="193" t="str">
        <f t="array" ref="N517">IFERROR(IF(C517=C516,IF(C517="","","-"),INDEX(tb_Address[ที่อยู่ Store],MATCH(F517,tb_Address[Branch],0))),"")</f>
        <v>-</v>
      </c>
      <c r="O517" s="193"/>
    </row>
    <row r="518" ht="22.5" customHeight="1">
      <c r="A518" s="186">
        <f>IF(C518="","",ROW()-ROW(tb_PO[[#HEADERS],[Order]]))</f>
        <v>515</v>
      </c>
      <c r="B518" s="277">
        <v>46165.0</v>
      </c>
      <c r="C518" s="278" t="s">
        <v>1638</v>
      </c>
      <c r="D518" s="278" t="s">
        <v>1639</v>
      </c>
      <c r="E518" s="66" t="s">
        <v>52</v>
      </c>
      <c r="F518" s="186" t="str">
        <f t="array" ref="F518">IF(E518&lt;&gt;"",INDEX(tb_Address[Branch],MATCH(E518,tb_Address[Branch Code],0)),"")</f>
        <v>สาขาที่ 00001</v>
      </c>
      <c r="G518" s="191">
        <v>8.857128011577E12</v>
      </c>
      <c r="H518" s="193" t="str">
        <f t="array" ref="H518">IF(G518&lt;&gt;"",INDEX(tb_MainDatabase[Scent],MATCH(G518,tb_MainDatabase[Barcode],0)),"")</f>
        <v>Angel</v>
      </c>
      <c r="I518" s="193" t="str">
        <f t="array" ref="I518">IF(G518&lt;&gt;"",INDEX(tb_MainDatabase[Size],MATCH(G518,tb_MainDatabase[Barcode],0)),"")</f>
        <v>50 ml.</v>
      </c>
      <c r="J518" s="191">
        <v>5.0</v>
      </c>
      <c r="K518" s="193"/>
      <c r="L518" s="193" t="str">
        <f t="array" ref="L518">IFERROR(IF(C518=C517,IF(C518="","","-"),INDEX(tb_Address[Store Tel.],MATCH(F518,tb_Address[Branch],0))),"")</f>
        <v>-</v>
      </c>
      <c r="M518" s="193" t="str">
        <f t="array" ref="M518">IFERROR(IF(C518=C517,IF(C518="","","-"),INDEX(tb_Address[ชื่อผู้รับสินค้า],MATCH(F518,tb_Address[Branch],0))),"")</f>
        <v>-</v>
      </c>
      <c r="N518" s="193" t="str">
        <f t="array" ref="N518">IFERROR(IF(C518=C517,IF(C518="","","-"),INDEX(tb_Address[ที่อยู่ Store],MATCH(F518,tb_Address[Branch],0))),"")</f>
        <v>-</v>
      </c>
      <c r="O518" s="193"/>
    </row>
    <row r="519" ht="22.5" customHeight="1">
      <c r="A519" s="186">
        <f>IF(C519="","",ROW()-ROW(tb_PO[[#HEADERS],[Order]]))</f>
        <v>516</v>
      </c>
      <c r="B519" s="277">
        <v>46165.0</v>
      </c>
      <c r="C519" s="278" t="s">
        <v>1638</v>
      </c>
      <c r="D519" s="278" t="s">
        <v>1639</v>
      </c>
      <c r="E519" s="66" t="s">
        <v>52</v>
      </c>
      <c r="F519" s="186" t="str">
        <f t="array" ref="F519">IF(E519&lt;&gt;"",INDEX(tb_Address[Branch],MATCH(E519,tb_Address[Branch Code],0)),"")</f>
        <v>สาขาที่ 00001</v>
      </c>
      <c r="G519" s="191">
        <v>8.857128012165E12</v>
      </c>
      <c r="H519" s="193" t="str">
        <f t="array" ref="H519">IF(G519&lt;&gt;"",INDEX(tb_MainDatabase[Scent],MATCH(G519,tb_MainDatabase[Barcode],0)),"")</f>
        <v>Angel</v>
      </c>
      <c r="I519" s="193" t="str">
        <f t="array" ref="I519">IF(G519&lt;&gt;"",INDEX(tb_MainDatabase[Size],MATCH(G519,tb_MainDatabase[Barcode],0)),"")</f>
        <v>30 ml.</v>
      </c>
      <c r="J519" s="191">
        <v>5.0</v>
      </c>
      <c r="K519" s="193"/>
      <c r="L519" s="193" t="str">
        <f t="array" ref="L519">IFERROR(IF(C519=C518,IF(C519="","","-"),INDEX(tb_Address[Store Tel.],MATCH(F519,tb_Address[Branch],0))),"")</f>
        <v>-</v>
      </c>
      <c r="M519" s="193" t="str">
        <f t="array" ref="M519">IFERROR(IF(C519=C518,IF(C519="","","-"),INDEX(tb_Address[ชื่อผู้รับสินค้า],MATCH(F519,tb_Address[Branch],0))),"")</f>
        <v>-</v>
      </c>
      <c r="N519" s="193" t="str">
        <f t="array" ref="N519">IFERROR(IF(C519=C518,IF(C519="","","-"),INDEX(tb_Address[ที่อยู่ Store],MATCH(F519,tb_Address[Branch],0))),"")</f>
        <v>-</v>
      </c>
      <c r="O519" s="193"/>
    </row>
    <row r="520" ht="22.5" customHeight="1">
      <c r="A520" s="186">
        <f>IF(C520="","",ROW()-ROW(tb_PO[[#HEADERS],[Order]]))</f>
        <v>517</v>
      </c>
      <c r="B520" s="277">
        <v>46165.0</v>
      </c>
      <c r="C520" s="278" t="s">
        <v>1638</v>
      </c>
      <c r="D520" s="278" t="s">
        <v>1639</v>
      </c>
      <c r="E520" s="66" t="s">
        <v>52</v>
      </c>
      <c r="F520" s="186" t="str">
        <f t="array" ref="F520">IF(E520&lt;&gt;"",INDEX(tb_Address[Branch],MATCH(E520,tb_Address[Branch Code],0)),"")</f>
        <v>สาขาที่ 00001</v>
      </c>
      <c r="G520" s="217">
        <v>8.857128012166E12</v>
      </c>
      <c r="H520" s="193" t="str">
        <f t="array" ref="H520">IF(G520&lt;&gt;"",INDEX(tb_MainDatabase[Scent],MATCH(G520,tb_MainDatabase[Barcode],0)),"")</f>
        <v>Angel</v>
      </c>
      <c r="I520" s="193" t="str">
        <f t="array" ref="I520">IF(G520&lt;&gt;"",INDEX(tb_MainDatabase[Size],MATCH(G520,tb_MainDatabase[Barcode],0)),"")</f>
        <v>10 ml.</v>
      </c>
      <c r="J520" s="191">
        <v>10.0</v>
      </c>
      <c r="K520" s="193"/>
      <c r="L520" s="193" t="str">
        <f t="array" ref="L520">IFERROR(IF(C520=C519,IF(C520="","","-"),INDEX(tb_Address[Store Tel.],MATCH(F520,tb_Address[Branch],0))),"")</f>
        <v>-</v>
      </c>
      <c r="M520" s="193" t="str">
        <f t="array" ref="M520">IFERROR(IF(C520=C519,IF(C520="","","-"),INDEX(tb_Address[ชื่อผู้รับสินค้า],MATCH(F520,tb_Address[Branch],0))),"")</f>
        <v>-</v>
      </c>
      <c r="N520" s="193" t="str">
        <f t="array" ref="N520">IFERROR(IF(C520=C519,IF(C520="","","-"),INDEX(tb_Address[ที่อยู่ Store],MATCH(F520,tb_Address[Branch],0))),"")</f>
        <v>-</v>
      </c>
      <c r="O520" s="193"/>
    </row>
    <row r="521" ht="22.5" customHeight="1">
      <c r="A521" s="186">
        <f>IF(C521="","",ROW()-ROW(tb_PO[[#HEADERS],[Order]]))</f>
        <v>518</v>
      </c>
      <c r="B521" s="277">
        <v>46165.0</v>
      </c>
      <c r="C521" s="278" t="s">
        <v>1638</v>
      </c>
      <c r="D521" s="278" t="s">
        <v>1639</v>
      </c>
      <c r="E521" s="66" t="s">
        <v>52</v>
      </c>
      <c r="F521" s="186" t="str">
        <f t="array" ref="F521">IF(E521&lt;&gt;"",INDEX(tb_Address[Branch],MATCH(E521,tb_Address[Branch Code],0)),"")</f>
        <v>สาขาที่ 00001</v>
      </c>
      <c r="G521" s="191" t="s">
        <v>867</v>
      </c>
      <c r="H521" s="193" t="str">
        <f t="array" ref="H521">IF(G521&lt;&gt;"",INDEX(tb_MainDatabase[Scent],MATCH(G521,tb_MainDatabase[Barcode],0)),"")</f>
        <v>Angel TRY ME!</v>
      </c>
      <c r="I521" s="193" t="str">
        <f t="array" ref="I521">IF(G521&lt;&gt;"",INDEX(tb_MainDatabase[Size],MATCH(G521,tb_MainDatabase[Barcode],0)),"")</f>
        <v>50 ml.</v>
      </c>
      <c r="J521" s="191">
        <v>1.0</v>
      </c>
      <c r="K521" s="193"/>
      <c r="L521" s="193" t="str">
        <f t="array" ref="L521">IFERROR(IF(C521=C520,IF(C521="","","-"),INDEX(tb_Address[Store Tel.],MATCH(F521,tb_Address[Branch],0))),"")</f>
        <v>-</v>
      </c>
      <c r="M521" s="193" t="str">
        <f t="array" ref="M521">IFERROR(IF(C521=C520,IF(C521="","","-"),INDEX(tb_Address[ชื่อผู้รับสินค้า],MATCH(F521,tb_Address[Branch],0))),"")</f>
        <v>-</v>
      </c>
      <c r="N521" s="193" t="str">
        <f t="array" ref="N521">IFERROR(IF(C521=C520,IF(C521="","","-"),INDEX(tb_Address[ที่อยู่ Store],MATCH(F521,tb_Address[Branch],0))),"")</f>
        <v>-</v>
      </c>
      <c r="O521" s="193"/>
    </row>
    <row r="522" ht="22.5" customHeight="1">
      <c r="A522" s="186">
        <f>IF(C522="","",ROW()-ROW(tb_PO[[#HEADERS],[Order]]))</f>
        <v>519</v>
      </c>
      <c r="B522" s="277">
        <v>46167.0</v>
      </c>
      <c r="C522" s="278" t="s">
        <v>1655</v>
      </c>
      <c r="D522" s="278" t="s">
        <v>1656</v>
      </c>
      <c r="E522" s="66" t="s">
        <v>52</v>
      </c>
      <c r="F522" s="186" t="str">
        <f t="array" ref="F522">IF(E522&lt;&gt;"",INDEX(tb_Address[Branch],MATCH(E522,tb_Address[Branch Code],0)),"")</f>
        <v>สาขาที่ 00001</v>
      </c>
      <c r="G522" s="191">
        <v>8.857128012037E12</v>
      </c>
      <c r="H522" s="193" t="str">
        <f t="array" ref="H522">IF(G522&lt;&gt;"",INDEX(tb_MainDatabase[Scent],MATCH(G522,tb_MainDatabase[Barcode],0)),"")</f>
        <v>Secret of Peach</v>
      </c>
      <c r="I522" s="193" t="str">
        <f t="array" ref="I522">IF(G522&lt;&gt;"",INDEX(tb_MainDatabase[Size],MATCH(G522,tb_MainDatabase[Barcode],0)),"")</f>
        <v>10 ml.</v>
      </c>
      <c r="J522" s="191">
        <v>10.0</v>
      </c>
      <c r="K522" s="193"/>
      <c r="L522" s="193" t="str">
        <f t="array" ref="L522">IFERROR(IF(C522=C521,IF(C522="","","-"),INDEX(tb_Address[Store Tel.],MATCH(F522,tb_Address[Branch],0))),"")</f>
        <v>-</v>
      </c>
      <c r="M522" s="193" t="str">
        <f t="array" ref="M522">IFERROR(IF(C522=C521,IF(C522="","","-"),INDEX(tb_Address[ชื่อผู้รับสินค้า],MATCH(F522,tb_Address[Branch],0))),"")</f>
        <v>-</v>
      </c>
      <c r="N522" s="193" t="str">
        <f t="array" ref="N522">IFERROR(IF(C522=C521,IF(C522="","","-"),INDEX(tb_Address[ที่อยู่ Store],MATCH(F522,tb_Address[Branch],0))),"")</f>
        <v>-</v>
      </c>
      <c r="O522" s="193"/>
    </row>
    <row r="523" ht="22.5" customHeight="1">
      <c r="A523" s="186">
        <f>IF(C523="","",ROW()-ROW(tb_PO[[#HEADERS],[Order]]))</f>
        <v>520</v>
      </c>
      <c r="B523" s="277">
        <v>46167.0</v>
      </c>
      <c r="C523" s="278" t="s">
        <v>1655</v>
      </c>
      <c r="D523" s="278" t="s">
        <v>1656</v>
      </c>
      <c r="E523" s="66" t="s">
        <v>52</v>
      </c>
      <c r="F523" s="186" t="str">
        <f t="array" ref="F523">IF(E523&lt;&gt;"",INDEX(tb_Address[Branch],MATCH(E523,tb_Address[Branch Code],0)),"")</f>
        <v>สาขาที่ 00001</v>
      </c>
      <c r="G523" s="191">
        <v>8.857128012047E12</v>
      </c>
      <c r="H523" s="193" t="str">
        <f t="array" ref="H523">IF(G523&lt;&gt;"",INDEX(tb_MainDatabase[Scent],MATCH(G523,tb_MainDatabase[Barcode],0)),"")</f>
        <v>Velvet Oud</v>
      </c>
      <c r="I523" s="193" t="str">
        <f t="array" ref="I523">IF(G523&lt;&gt;"",INDEX(tb_MainDatabase[Size],MATCH(G523,tb_MainDatabase[Barcode],0)),"")</f>
        <v>10 ml.</v>
      </c>
      <c r="J523" s="191">
        <v>10.0</v>
      </c>
      <c r="K523" s="193"/>
      <c r="L523" s="193" t="str">
        <f t="array" ref="L523">IFERROR(IF(C523=C522,IF(C523="","","-"),INDEX(tb_Address[Store Tel.],MATCH(F523,tb_Address[Branch],0))),"")</f>
        <v>-</v>
      </c>
      <c r="M523" s="193" t="str">
        <f t="array" ref="M523">IFERROR(IF(C523=C522,IF(C523="","","-"),INDEX(tb_Address[ชื่อผู้รับสินค้า],MATCH(F523,tb_Address[Branch],0))),"")</f>
        <v>-</v>
      </c>
      <c r="N523" s="193" t="str">
        <f t="array" ref="N523">IFERROR(IF(C523=C522,IF(C523="","","-"),INDEX(tb_Address[ที่อยู่ Store],MATCH(F523,tb_Address[Branch],0))),"")</f>
        <v>-</v>
      </c>
      <c r="O523" s="193"/>
    </row>
    <row r="524" ht="22.5" customHeight="1">
      <c r="A524" s="186">
        <f>IF(C524="","",ROW()-ROW(tb_PO[[#HEADERS],[Order]]))</f>
        <v>521</v>
      </c>
      <c r="B524" s="277">
        <v>46167.0</v>
      </c>
      <c r="C524" s="278" t="s">
        <v>1655</v>
      </c>
      <c r="D524" s="278" t="s">
        <v>1656</v>
      </c>
      <c r="E524" s="66" t="s">
        <v>52</v>
      </c>
      <c r="F524" s="186" t="str">
        <f t="array" ref="F524">IF(E524&lt;&gt;"",INDEX(tb_Address[Branch],MATCH(E524,tb_Address[Branch Code],0)),"")</f>
        <v>สาขาที่ 00001</v>
      </c>
      <c r="G524" s="191">
        <v>8.857128012039E12</v>
      </c>
      <c r="H524" s="193" t="str">
        <f t="array" ref="H524">IF(G524&lt;&gt;"",INDEX(tb_MainDatabase[Scent],MATCH(G524,tb_MainDatabase[Barcode],0)),"")</f>
        <v>Senorita</v>
      </c>
      <c r="I524" s="193" t="str">
        <f t="array" ref="I524">IF(G524&lt;&gt;"",INDEX(tb_MainDatabase[Size],MATCH(G524,tb_MainDatabase[Barcode],0)),"")</f>
        <v>10 ml.</v>
      </c>
      <c r="J524" s="191">
        <v>5.0</v>
      </c>
      <c r="K524" s="193"/>
      <c r="L524" s="193" t="str">
        <f t="array" ref="L524">IFERROR(IF(C524=C523,IF(C524="","","-"),INDEX(tb_Address[Store Tel.],MATCH(F524,tb_Address[Branch],0))),"")</f>
        <v>-</v>
      </c>
      <c r="M524" s="193" t="str">
        <f t="array" ref="M524">IFERROR(IF(C524=C523,IF(C524="","","-"),INDEX(tb_Address[ชื่อผู้รับสินค้า],MATCH(F524,tb_Address[Branch],0))),"")</f>
        <v>-</v>
      </c>
      <c r="N524" s="193" t="str">
        <f t="array" ref="N524">IFERROR(IF(C524=C523,IF(C524="","","-"),INDEX(tb_Address[ที่อยู่ Store],MATCH(F524,tb_Address[Branch],0))),"")</f>
        <v>-</v>
      </c>
      <c r="O524" s="193"/>
    </row>
    <row r="525" ht="22.5" customHeight="1">
      <c r="A525" s="186">
        <f>IF(C525="","",ROW()-ROW(tb_PO[[#HEADERS],[Order]]))</f>
        <v>522</v>
      </c>
      <c r="B525" s="277">
        <v>46167.0</v>
      </c>
      <c r="C525" s="278" t="s">
        <v>1655</v>
      </c>
      <c r="D525" s="278" t="s">
        <v>1656</v>
      </c>
      <c r="E525" s="66" t="s">
        <v>52</v>
      </c>
      <c r="F525" s="186" t="str">
        <f t="array" ref="F525">IF(E525&lt;&gt;"",INDEX(tb_Address[Branch],MATCH(E525,tb_Address[Branch Code],0)),"")</f>
        <v>สาขาที่ 00001</v>
      </c>
      <c r="G525" s="191">
        <v>8.857128012027E12</v>
      </c>
      <c r="H525" s="193" t="str">
        <f t="array" ref="H525">IF(G525&lt;&gt;"",INDEX(tb_MainDatabase[Scent],MATCH(G525,tb_MainDatabase[Barcode],0)),"")</f>
        <v>Voyage</v>
      </c>
      <c r="I525" s="193" t="str">
        <f t="array" ref="I525">IF(G525&lt;&gt;"",INDEX(tb_MainDatabase[Size],MATCH(G525,tb_MainDatabase[Barcode],0)),"")</f>
        <v>10 ml.</v>
      </c>
      <c r="J525" s="191">
        <v>5.0</v>
      </c>
      <c r="K525" s="193"/>
      <c r="L525" s="193" t="str">
        <f t="array" ref="L525">IFERROR(IF(C525=C524,IF(C525="","","-"),INDEX(tb_Address[Store Tel.],MATCH(F525,tb_Address[Branch],0))),"")</f>
        <v>-</v>
      </c>
      <c r="M525" s="193" t="str">
        <f t="array" ref="M525">IFERROR(IF(C525=C524,IF(C525="","","-"),INDEX(tb_Address[ชื่อผู้รับสินค้า],MATCH(F525,tb_Address[Branch],0))),"")</f>
        <v>-</v>
      </c>
      <c r="N525" s="193" t="str">
        <f t="array" ref="N525">IFERROR(IF(C525=C524,IF(C525="","","-"),INDEX(tb_Address[ที่อยู่ Store],MATCH(F525,tb_Address[Branch],0))),"")</f>
        <v>-</v>
      </c>
      <c r="O525" s="193"/>
    </row>
    <row r="526" ht="22.5" customHeight="1">
      <c r="A526" s="186">
        <f>IF(C526="","",ROW()-ROW(tb_PO[[#HEADERS],[Order]]))</f>
        <v>523</v>
      </c>
      <c r="B526" s="277">
        <v>46167.0</v>
      </c>
      <c r="C526" s="278" t="s">
        <v>1655</v>
      </c>
      <c r="D526" s="278" t="s">
        <v>1656</v>
      </c>
      <c r="E526" s="66" t="s">
        <v>52</v>
      </c>
      <c r="F526" s="186" t="str">
        <f t="array" ref="F526">IF(E526&lt;&gt;"",INDEX(tb_Address[Branch],MATCH(E526,tb_Address[Branch Code],0)),"")</f>
        <v>สาขาที่ 00001</v>
      </c>
      <c r="G526" s="191">
        <v>8.857128012154E12</v>
      </c>
      <c r="H526" s="193" t="str">
        <f t="array" ref="H526">IF(G526&lt;&gt;"",INDEX(tb_MainDatabase[Scent],MATCH(G526,tb_MainDatabase[Barcode],0)),"")</f>
        <v>Cherry Shade</v>
      </c>
      <c r="I526" s="193" t="str">
        <f t="array" ref="I526">IF(G526&lt;&gt;"",INDEX(tb_MainDatabase[Size],MATCH(G526,tb_MainDatabase[Barcode],0)),"")</f>
        <v>10 ml.</v>
      </c>
      <c r="J526" s="191">
        <v>5.0</v>
      </c>
      <c r="K526" s="193"/>
      <c r="L526" s="193" t="str">
        <f t="array" ref="L526">IFERROR(IF(C526=C525,IF(C526="","","-"),INDEX(tb_Address[Store Tel.],MATCH(F526,tb_Address[Branch],0))),"")</f>
        <v>-</v>
      </c>
      <c r="M526" s="193" t="str">
        <f t="array" ref="M526">IFERROR(IF(C526=C525,IF(C526="","","-"),INDEX(tb_Address[ชื่อผู้รับสินค้า],MATCH(F526,tb_Address[Branch],0))),"")</f>
        <v>-</v>
      </c>
      <c r="N526" s="193" t="str">
        <f t="array" ref="N526">IFERROR(IF(C526=C525,IF(C526="","","-"),INDEX(tb_Address[ที่อยู่ Store],MATCH(F526,tb_Address[Branch],0))),"")</f>
        <v>-</v>
      </c>
      <c r="O526" s="193"/>
    </row>
    <row r="527" ht="22.5" customHeight="1">
      <c r="A527" s="186">
        <f>IF(C527="","",ROW()-ROW(tb_PO[[#HEADERS],[Order]]))</f>
        <v>524</v>
      </c>
      <c r="B527" s="277">
        <v>46167.0</v>
      </c>
      <c r="C527" s="278" t="s">
        <v>1655</v>
      </c>
      <c r="D527" s="278" t="s">
        <v>1656</v>
      </c>
      <c r="E527" s="66" t="s">
        <v>52</v>
      </c>
      <c r="F527" s="186" t="str">
        <f t="array" ref="F527">IF(E527&lt;&gt;"",INDEX(tb_Address[Branch],MATCH(E527,tb_Address[Branch Code],0)),"")</f>
        <v>สาขาที่ 00001</v>
      </c>
      <c r="G527" s="191">
        <v>8.857128012022E12</v>
      </c>
      <c r="H527" s="193" t="str">
        <f t="array" ref="H527">IF(G527&lt;&gt;"",INDEX(tb_MainDatabase[Scent],MATCH(G527,tb_MainDatabase[Barcode],0)),"")</f>
        <v>Aqua</v>
      </c>
      <c r="I527" s="193" t="str">
        <f t="array" ref="I527">IF(G527&lt;&gt;"",INDEX(tb_MainDatabase[Size],MATCH(G527,tb_MainDatabase[Barcode],0)),"")</f>
        <v>30 ml.</v>
      </c>
      <c r="J527" s="191">
        <v>2.0</v>
      </c>
      <c r="K527" s="191"/>
      <c r="L527" s="193" t="str">
        <f t="array" ref="L527">IFERROR(IF(C527=C526,IF(C527="","","-"),INDEX(tb_Address[Store Tel.],MATCH(F527,tb_Address[Branch],0))),"")</f>
        <v>-</v>
      </c>
      <c r="M527" s="193" t="str">
        <f t="array" ref="M527">IFERROR(IF(C527=C526,IF(C527="","","-"),INDEX(tb_Address[ชื่อผู้รับสินค้า],MATCH(F527,tb_Address[Branch],0))),"")</f>
        <v>-</v>
      </c>
      <c r="N527" s="193" t="str">
        <f t="array" ref="N527">IFERROR(IF(C527=C526,IF(C527="","","-"),INDEX(tb_Address[ที่อยู่ Store],MATCH(F527,tb_Address[Branch],0))),"")</f>
        <v>-</v>
      </c>
      <c r="O527" s="193"/>
    </row>
    <row r="528" ht="22.5" customHeight="1">
      <c r="A528" s="186">
        <f>IF(C528="","",ROW()-ROW(tb_PO[[#HEADERS],[Order]]))</f>
        <v>525</v>
      </c>
      <c r="B528" s="277">
        <v>46167.0</v>
      </c>
      <c r="C528" s="278" t="s">
        <v>1655</v>
      </c>
      <c r="D528" s="278" t="s">
        <v>1656</v>
      </c>
      <c r="E528" s="66" t="s">
        <v>52</v>
      </c>
      <c r="F528" s="186" t="str">
        <f t="array" ref="F528">IF(E528&lt;&gt;"",INDEX(tb_Address[Branch],MATCH(E528,tb_Address[Branch Code],0)),"")</f>
        <v>สาขาที่ 00001</v>
      </c>
      <c r="G528" s="191">
        <v>8.857128011737E12</v>
      </c>
      <c r="H528" s="193" t="str">
        <f t="array" ref="H528">IF(G528&lt;&gt;"",INDEX(tb_MainDatabase[Scent],MATCH(G528,tb_MainDatabase[Barcode],0)),"")</f>
        <v>Hercules</v>
      </c>
      <c r="I528" s="193" t="str">
        <f t="array" ref="I528">IF(G528&lt;&gt;"",INDEX(tb_MainDatabase[Size],MATCH(G528,tb_MainDatabase[Barcode],0)),"")</f>
        <v>30 ml.</v>
      </c>
      <c r="J528" s="191">
        <v>2.0</v>
      </c>
      <c r="K528" s="193"/>
      <c r="L528" s="193" t="str">
        <f t="array" ref="L528">IFERROR(IF(C528=C527,IF(C528="","","-"),INDEX(tb_Address[Store Tel.],MATCH(F528,tb_Address[Branch],0))),"")</f>
        <v>-</v>
      </c>
      <c r="M528" s="193" t="str">
        <f t="array" ref="M528">IFERROR(IF(C528=C527,IF(C528="","","-"),INDEX(tb_Address[ชื่อผู้รับสินค้า],MATCH(F528,tb_Address[Branch],0))),"")</f>
        <v>-</v>
      </c>
      <c r="N528" s="193" t="str">
        <f t="array" ref="N528">IFERROR(IF(C528=C527,IF(C528="","","-"),INDEX(tb_Address[ที่อยู่ Store],MATCH(F528,tb_Address[Branch],0))),"")</f>
        <v>-</v>
      </c>
      <c r="O528" s="193"/>
    </row>
    <row r="529" ht="22.5" customHeight="1">
      <c r="A529" s="186">
        <f>IF(C529="","",ROW()-ROW(tb_PO[[#HEADERS],[Order]]))</f>
        <v>526</v>
      </c>
      <c r="B529" s="277">
        <v>46167.0</v>
      </c>
      <c r="C529" s="278" t="s">
        <v>1655</v>
      </c>
      <c r="D529" s="278" t="s">
        <v>1656</v>
      </c>
      <c r="E529" s="66" t="s">
        <v>52</v>
      </c>
      <c r="F529" s="186" t="str">
        <f t="array" ref="F529">IF(E529&lt;&gt;"",INDEX(tb_Address[Branch],MATCH(E529,tb_Address[Branch Code],0)),"")</f>
        <v>สาขาที่ 00001</v>
      </c>
      <c r="G529" s="191">
        <v>8.857128011904E12</v>
      </c>
      <c r="H529" s="193" t="str">
        <f t="array" ref="H529">IF(G529&lt;&gt;"",INDEX(tb_MainDatabase[Scent],MATCH(G529,tb_MainDatabase[Barcode],0)),"")</f>
        <v>La Belle</v>
      </c>
      <c r="I529" s="193" t="str">
        <f t="array" ref="I529">IF(G529&lt;&gt;"",INDEX(tb_MainDatabase[Size],MATCH(G529,tb_MainDatabase[Barcode],0)),"")</f>
        <v>30 ml.</v>
      </c>
      <c r="J529" s="191">
        <v>3.0</v>
      </c>
      <c r="K529" s="193"/>
      <c r="L529" s="193" t="str">
        <f t="array" ref="L529">IFERROR(IF(C529=C528,IF(C529="","","-"),INDEX(tb_Address[Store Tel.],MATCH(F529,tb_Address[Branch],0))),"")</f>
        <v>-</v>
      </c>
      <c r="M529" s="193" t="str">
        <f t="array" ref="M529">IFERROR(IF(C529=C528,IF(C529="","","-"),INDEX(tb_Address[ชื่อผู้รับสินค้า],MATCH(F529,tb_Address[Branch],0))),"")</f>
        <v>-</v>
      </c>
      <c r="N529" s="193" t="str">
        <f t="array" ref="N529">IFERROR(IF(C529=C528,IF(C529="","","-"),INDEX(tb_Address[ที่อยู่ Store],MATCH(F529,tb_Address[Branch],0))),"")</f>
        <v>-</v>
      </c>
      <c r="O529" s="193"/>
    </row>
    <row r="530" ht="22.5" customHeight="1">
      <c r="A530" s="186">
        <f>IF(C530="","",ROW()-ROW(tb_PO[[#HEADERS],[Order]]))</f>
        <v>527</v>
      </c>
      <c r="B530" s="277">
        <v>46167.0</v>
      </c>
      <c r="C530" s="278" t="s">
        <v>1655</v>
      </c>
      <c r="D530" s="278" t="s">
        <v>1656</v>
      </c>
      <c r="E530" s="66" t="s">
        <v>52</v>
      </c>
      <c r="F530" s="186" t="str">
        <f t="array" ref="F530">IF(E530&lt;&gt;"",INDEX(tb_Address[Branch],MATCH(E530,tb_Address[Branch Code],0)),"")</f>
        <v>สาขาที่ 00001</v>
      </c>
      <c r="G530" s="191">
        <v>8.857128012064E12</v>
      </c>
      <c r="H530" s="193" t="str">
        <f t="array" ref="H530">IF(G530&lt;&gt;"",INDEX(tb_MainDatabase[Scent],MATCH(G530,tb_MainDatabase[Barcode],0)),"")</f>
        <v>Blind Magnolia</v>
      </c>
      <c r="I530" s="193" t="str">
        <f t="array" ref="I530">IF(G530&lt;&gt;"",INDEX(tb_MainDatabase[Size],MATCH(G530,tb_MainDatabase[Barcode],0)),"")</f>
        <v>30 ml.</v>
      </c>
      <c r="J530" s="191">
        <v>2.0</v>
      </c>
      <c r="K530" s="193"/>
      <c r="L530" s="193" t="str">
        <f t="array" ref="L530">IFERROR(IF(C530=C529,IF(C530="","","-"),INDEX(tb_Address[Store Tel.],MATCH(F530,tb_Address[Branch],0))),"")</f>
        <v>-</v>
      </c>
      <c r="M530" s="193" t="str">
        <f t="array" ref="M530">IFERROR(IF(C530=C529,IF(C530="","","-"),INDEX(tb_Address[ชื่อผู้รับสินค้า],MATCH(F530,tb_Address[Branch],0))),"")</f>
        <v>-</v>
      </c>
      <c r="N530" s="193" t="str">
        <f t="array" ref="N530">IFERROR(IF(C530=C529,IF(C530="","","-"),INDEX(tb_Address[ที่อยู่ Store],MATCH(F530,tb_Address[Branch],0))),"")</f>
        <v>-</v>
      </c>
      <c r="O530" s="193"/>
    </row>
    <row r="531" ht="22.5" customHeight="1">
      <c r="A531" s="186">
        <f>IF(C531="","",ROW()-ROW(tb_PO[[#HEADERS],[Order]]))</f>
        <v>528</v>
      </c>
      <c r="B531" s="277">
        <v>46167.0</v>
      </c>
      <c r="C531" s="278" t="s">
        <v>1655</v>
      </c>
      <c r="D531" s="278" t="s">
        <v>1656</v>
      </c>
      <c r="E531" s="66" t="s">
        <v>52</v>
      </c>
      <c r="F531" s="186" t="str">
        <f t="array" ref="F531">IF(E531&lt;&gt;"",INDEX(tb_Address[Branch],MATCH(E531,tb_Address[Branch Code],0)),"")</f>
        <v>สาขาที่ 00001</v>
      </c>
      <c r="G531" s="191">
        <v>8.857128011638E12</v>
      </c>
      <c r="H531" s="193" t="str">
        <f t="array" ref="H531">IF(G531&lt;&gt;"",INDEX(tb_MainDatabase[Scent],MATCH(G531,tb_MainDatabase[Barcode],0)),"")</f>
        <v>Silver</v>
      </c>
      <c r="I531" s="193" t="str">
        <f t="array" ref="I531">IF(G531&lt;&gt;"",INDEX(tb_MainDatabase[Size],MATCH(G531,tb_MainDatabase[Barcode],0)),"")</f>
        <v>50 ml.</v>
      </c>
      <c r="J531" s="191">
        <v>3.0</v>
      </c>
      <c r="K531" s="193"/>
      <c r="L531" s="193" t="str">
        <f t="array" ref="L531">IFERROR(IF(C531=C530,IF(C531="","","-"),INDEX(tb_Address[Store Tel.],MATCH(F531,tb_Address[Branch],0))),"")</f>
        <v>-</v>
      </c>
      <c r="M531" s="193" t="str">
        <f t="array" ref="M531">IFERROR(IF(C531=C530,IF(C531="","","-"),INDEX(tb_Address[ชื่อผู้รับสินค้า],MATCH(F531,tb_Address[Branch],0))),"")</f>
        <v>-</v>
      </c>
      <c r="N531" s="193" t="str">
        <f t="array" ref="N531">IFERROR(IF(C531=C530,IF(C531="","","-"),INDEX(tb_Address[ที่อยู่ Store],MATCH(F531,tb_Address[Branch],0))),"")</f>
        <v>-</v>
      </c>
      <c r="O531" s="193"/>
    </row>
    <row r="532" ht="22.5" customHeight="1">
      <c r="A532" s="186">
        <f>IF(C532="","",ROW()-ROW(tb_PO[[#HEADERS],[Order]]))</f>
        <v>529</v>
      </c>
      <c r="B532" s="277">
        <v>46167.0</v>
      </c>
      <c r="C532" s="278" t="s">
        <v>1655</v>
      </c>
      <c r="D532" s="278" t="s">
        <v>1656</v>
      </c>
      <c r="E532" s="66" t="s">
        <v>52</v>
      </c>
      <c r="F532" s="186" t="str">
        <f t="array" ref="F532">IF(E532&lt;&gt;"",INDEX(tb_Address[Branch],MATCH(E532,tb_Address[Branch Code],0)),"")</f>
        <v>สาขาที่ 00001</v>
      </c>
      <c r="G532" s="191">
        <v>8.857128011119E12</v>
      </c>
      <c r="H532" s="193" t="str">
        <f t="array" ref="H532">IF(G532&lt;&gt;"",INDEX(tb_MainDatabase[Scent],MATCH(G532,tb_MainDatabase[Barcode],0)),"")</f>
        <v>Secret of Peach</v>
      </c>
      <c r="I532" s="193" t="str">
        <f t="array" ref="I532">IF(G532&lt;&gt;"",INDEX(tb_MainDatabase[Size],MATCH(G532,tb_MainDatabase[Barcode],0)),"")</f>
        <v>50 ml.</v>
      </c>
      <c r="J532" s="191">
        <v>10.0</v>
      </c>
      <c r="K532" s="193"/>
      <c r="L532" s="193" t="str">
        <f t="array" ref="L532">IFERROR(IF(C532=C531,IF(C532="","","-"),INDEX(tb_Address[Store Tel.],MATCH(F532,tb_Address[Branch],0))),"")</f>
        <v>-</v>
      </c>
      <c r="M532" s="193" t="str">
        <f t="array" ref="M532">IFERROR(IF(C532=C531,IF(C532="","","-"),INDEX(tb_Address[ชื่อผู้รับสินค้า],MATCH(F532,tb_Address[Branch],0))),"")</f>
        <v>-</v>
      </c>
      <c r="N532" s="193" t="str">
        <f t="array" ref="N532">IFERROR(IF(C532=C531,IF(C532="","","-"),INDEX(tb_Address[ที่อยู่ Store],MATCH(F532,tb_Address[Branch],0))),"")</f>
        <v>-</v>
      </c>
      <c r="O532" s="193"/>
    </row>
    <row r="533" ht="22.5" customHeight="1">
      <c r="A533" s="186">
        <f>IF(C533="","",ROW()-ROW(tb_PO[[#HEADERS],[Order]]))</f>
        <v>530</v>
      </c>
      <c r="B533" s="277">
        <v>46167.0</v>
      </c>
      <c r="C533" s="278" t="s">
        <v>1655</v>
      </c>
      <c r="D533" s="278" t="s">
        <v>1656</v>
      </c>
      <c r="E533" s="66" t="s">
        <v>52</v>
      </c>
      <c r="F533" s="186" t="str">
        <f t="array" ref="F533">IF(E533&lt;&gt;"",INDEX(tb_Address[Branch],MATCH(E533,tb_Address[Branch Code],0)),"")</f>
        <v>สาขาที่ 00001</v>
      </c>
      <c r="G533" s="191">
        <v>8.857128011171E12</v>
      </c>
      <c r="H533" s="193" t="str">
        <f t="array" ref="H533">IF(G533&lt;&gt;"",INDEX(tb_MainDatabase[Scent],MATCH(G533,tb_MainDatabase[Barcode],0)),"")</f>
        <v>Senorita</v>
      </c>
      <c r="I533" s="193" t="str">
        <f t="array" ref="I533">IF(G533&lt;&gt;"",INDEX(tb_MainDatabase[Size],MATCH(G533,tb_MainDatabase[Barcode],0)),"")</f>
        <v>50 ml.</v>
      </c>
      <c r="J533" s="191">
        <v>5.0</v>
      </c>
      <c r="K533" s="193"/>
      <c r="L533" s="193" t="str">
        <f t="array" ref="L533">IFERROR(IF(C533=C532,IF(C533="","","-"),INDEX(tb_Address[Store Tel.],MATCH(F533,tb_Address[Branch],0))),"")</f>
        <v>-</v>
      </c>
      <c r="M533" s="193" t="str">
        <f t="array" ref="M533">IFERROR(IF(C533=C532,IF(C533="","","-"),INDEX(tb_Address[ชื่อผู้รับสินค้า],MATCH(F533,tb_Address[Branch],0))),"")</f>
        <v>-</v>
      </c>
      <c r="N533" s="193" t="str">
        <f t="array" ref="N533">IFERROR(IF(C533=C532,IF(C533="","","-"),INDEX(tb_Address[ที่อยู่ Store],MATCH(F533,tb_Address[Branch],0))),"")</f>
        <v>-</v>
      </c>
      <c r="O533" s="193"/>
    </row>
    <row r="534" ht="22.5" customHeight="1">
      <c r="A534" s="186">
        <f>IF(C534="","",ROW()-ROW(tb_PO[[#HEADERS],[Order]]))</f>
        <v>531</v>
      </c>
      <c r="B534" s="277">
        <v>46167.0</v>
      </c>
      <c r="C534" s="278" t="s">
        <v>1655</v>
      </c>
      <c r="D534" s="278" t="s">
        <v>1656</v>
      </c>
      <c r="E534" s="66" t="s">
        <v>52</v>
      </c>
      <c r="F534" s="186" t="str">
        <f t="array" ref="F534">IF(E534&lt;&gt;"",INDEX(tb_Address[Branch],MATCH(E534,tb_Address[Branch Code],0)),"")</f>
        <v>สาขาที่ 00001</v>
      </c>
      <c r="G534" s="191">
        <v>8.857128012018E12</v>
      </c>
      <c r="H534" s="193" t="str">
        <f t="array" ref="H534">IF(G534&lt;&gt;"",INDEX(tb_MainDatabase[Scent],MATCH(G534,tb_MainDatabase[Barcode],0)),"")</f>
        <v>Aqua</v>
      </c>
      <c r="I534" s="193" t="str">
        <f t="array" ref="I534">IF(G534&lt;&gt;"",INDEX(tb_MainDatabase[Size],MATCH(G534,tb_MainDatabase[Barcode],0)),"")</f>
        <v>50 ml.</v>
      </c>
      <c r="J534" s="191">
        <v>5.0</v>
      </c>
      <c r="K534" s="193"/>
      <c r="L534" s="193" t="str">
        <f t="array" ref="L534">IFERROR(IF(C534=C533,IF(C534="","","-"),INDEX(tb_Address[Store Tel.],MATCH(F534,tb_Address[Branch],0))),"")</f>
        <v>-</v>
      </c>
      <c r="M534" s="193" t="str">
        <f t="array" ref="M534">IFERROR(IF(C534=C533,IF(C534="","","-"),INDEX(tb_Address[ชื่อผู้รับสินค้า],MATCH(F534,tb_Address[Branch],0))),"")</f>
        <v>-</v>
      </c>
      <c r="N534" s="193" t="str">
        <f t="array" ref="N534">IFERROR(IF(C534=C533,IF(C534="","","-"),INDEX(tb_Address[ที่อยู่ Store],MATCH(F534,tb_Address[Branch],0))),"")</f>
        <v>-</v>
      </c>
      <c r="O534" s="193"/>
    </row>
    <row r="535" ht="22.5" customHeight="1">
      <c r="A535" s="186">
        <f>IF(C535="","",ROW()-ROW(tb_PO[[#HEADERS],[Order]]))</f>
        <v>532</v>
      </c>
      <c r="B535" s="277">
        <v>46167.0</v>
      </c>
      <c r="C535" s="278" t="s">
        <v>1655</v>
      </c>
      <c r="D535" s="278" t="s">
        <v>1656</v>
      </c>
      <c r="E535" s="66" t="s">
        <v>52</v>
      </c>
      <c r="F535" s="186" t="str">
        <f t="array" ref="F535">IF(E535&lt;&gt;"",INDEX(tb_Address[Branch],MATCH(E535,tb_Address[Branch Code],0)),"")</f>
        <v>สาขาที่ 00001</v>
      </c>
      <c r="G535" s="191">
        <v>8.857128011522E12</v>
      </c>
      <c r="H535" s="193" t="str">
        <f t="array" ref="H535">IF(G535&lt;&gt;"",INDEX(tb_MainDatabase[Scent],MATCH(G535,tb_MainDatabase[Barcode],0)),"")</f>
        <v>Velvet Oud</v>
      </c>
      <c r="I535" s="193" t="str">
        <f t="array" ref="I535">IF(G535&lt;&gt;"",INDEX(tb_MainDatabase[Size],MATCH(G535,tb_MainDatabase[Barcode],0)),"")</f>
        <v>50 ml.</v>
      </c>
      <c r="J535" s="191">
        <v>3.0</v>
      </c>
      <c r="K535" s="193"/>
      <c r="L535" s="193" t="str">
        <f t="array" ref="L535">IFERROR(IF(C535=C534,IF(C535="","","-"),INDEX(tb_Address[Store Tel.],MATCH(F535,tb_Address[Branch],0))),"")</f>
        <v>-</v>
      </c>
      <c r="M535" s="193" t="str">
        <f t="array" ref="M535">IFERROR(IF(C535=C534,IF(C535="","","-"),INDEX(tb_Address[ชื่อผู้รับสินค้า],MATCH(F535,tb_Address[Branch],0))),"")</f>
        <v>-</v>
      </c>
      <c r="N535" s="193" t="str">
        <f t="array" ref="N535">IFERROR(IF(C535=C534,IF(C535="","","-"),INDEX(tb_Address[ที่อยู่ Store],MATCH(F535,tb_Address[Branch],0))),"")</f>
        <v>-</v>
      </c>
      <c r="O535" s="193"/>
    </row>
    <row r="536" ht="22.5" customHeight="1">
      <c r="A536" s="186">
        <f>IF(C536="","",ROW()-ROW(tb_PO[[#HEADERS],[Order]]))</f>
        <v>533</v>
      </c>
      <c r="B536" s="277">
        <v>46167.0</v>
      </c>
      <c r="C536" s="278" t="s">
        <v>1655</v>
      </c>
      <c r="D536" s="278" t="s">
        <v>1656</v>
      </c>
      <c r="E536" s="66" t="s">
        <v>52</v>
      </c>
      <c r="F536" s="186" t="str">
        <f t="array" ref="F536">IF(E536&lt;&gt;"",INDEX(tb_Address[Branch],MATCH(E536,tb_Address[Branch Code],0)),"")</f>
        <v>สาขาที่ 00001</v>
      </c>
      <c r="G536" s="191">
        <v>8.857128011133E12</v>
      </c>
      <c r="H536" s="193" t="str">
        <f t="array" ref="H536">IF(G536&lt;&gt;"",INDEX(tb_MainDatabase[Scent],MATCH(G536,tb_MainDatabase[Barcode],0)),"")</f>
        <v>Excalibur (EDP)</v>
      </c>
      <c r="I536" s="193" t="str">
        <f t="array" ref="I536">IF(G536&lt;&gt;"",INDEX(tb_MainDatabase[Size],MATCH(G536,tb_MainDatabase[Barcode],0)),"")</f>
        <v>50 ml.</v>
      </c>
      <c r="J536" s="191">
        <v>3.0</v>
      </c>
      <c r="K536" s="193"/>
      <c r="L536" s="193" t="str">
        <f t="array" ref="L536">IFERROR(IF(C536=C535,IF(C536="","","-"),INDEX(tb_Address[Store Tel.],MATCH(F536,tb_Address[Branch],0))),"")</f>
        <v>-</v>
      </c>
      <c r="M536" s="193" t="str">
        <f t="array" ref="M536">IFERROR(IF(C536=C535,IF(C536="","","-"),INDEX(tb_Address[ชื่อผู้รับสินค้า],MATCH(F536,tb_Address[Branch],0))),"")</f>
        <v>-</v>
      </c>
      <c r="N536" s="193" t="str">
        <f t="array" ref="N536">IFERROR(IF(C536=C535,IF(C536="","","-"),INDEX(tb_Address[ที่อยู่ Store],MATCH(F536,tb_Address[Branch],0))),"")</f>
        <v>-</v>
      </c>
      <c r="O536" s="193"/>
    </row>
    <row r="537" ht="22.5" customHeight="1">
      <c r="A537" s="186">
        <f>IF(C537="","",ROW()-ROW(tb_PO[[#HEADERS],[Order]]))</f>
        <v>534</v>
      </c>
      <c r="B537" s="277">
        <v>46167.0</v>
      </c>
      <c r="C537" s="278" t="s">
        <v>1655</v>
      </c>
      <c r="D537" s="278" t="s">
        <v>1656</v>
      </c>
      <c r="E537" s="66" t="s">
        <v>52</v>
      </c>
      <c r="F537" s="186" t="str">
        <f t="array" ref="F537">IF(E537&lt;&gt;"",INDEX(tb_Address[Branch],MATCH(E537,tb_Address[Branch Code],0)),"")</f>
        <v>สาขาที่ 00001</v>
      </c>
      <c r="G537" s="191">
        <v>8.857128011096E12</v>
      </c>
      <c r="H537" s="193" t="str">
        <f t="array" ref="H537">IF(G537&lt;&gt;"",INDEX(tb_MainDatabase[Scent],MATCH(G537,tb_MainDatabase[Barcode],0)),"")</f>
        <v>Teenage Dream</v>
      </c>
      <c r="I537" s="193" t="str">
        <f t="array" ref="I537">IF(G537&lt;&gt;"",INDEX(tb_MainDatabase[Size],MATCH(G537,tb_MainDatabase[Barcode],0)),"")</f>
        <v>50 ml.</v>
      </c>
      <c r="J537" s="191">
        <v>2.0</v>
      </c>
      <c r="K537" s="193"/>
      <c r="L537" s="193" t="str">
        <f t="array" ref="L537">IFERROR(IF(C537=C536,IF(C537="","","-"),INDEX(tb_Address[Store Tel.],MATCH(F537,tb_Address[Branch],0))),"")</f>
        <v>-</v>
      </c>
      <c r="M537" s="193" t="str">
        <f t="array" ref="M537">IFERROR(IF(C537=C536,IF(C537="","","-"),INDEX(tb_Address[ชื่อผู้รับสินค้า],MATCH(F537,tb_Address[Branch],0))),"")</f>
        <v>-</v>
      </c>
      <c r="N537" s="193" t="str">
        <f t="array" ref="N537">IFERROR(IF(C537=C536,IF(C537="","","-"),INDEX(tb_Address[ที่อยู่ Store],MATCH(F537,tb_Address[Branch],0))),"")</f>
        <v>-</v>
      </c>
      <c r="O537" s="193"/>
    </row>
    <row r="538" ht="22.5" customHeight="1">
      <c r="A538" s="186">
        <f>IF(C538="","",ROW()-ROW(tb_PO[[#HEADERS],[Order]]))</f>
        <v>535</v>
      </c>
      <c r="B538" s="277">
        <v>46167.0</v>
      </c>
      <c r="C538" s="278" t="s">
        <v>1655</v>
      </c>
      <c r="D538" s="278" t="s">
        <v>1656</v>
      </c>
      <c r="E538" s="66" t="s">
        <v>52</v>
      </c>
      <c r="F538" s="186" t="str">
        <f t="array" ref="F538">IF(E538&lt;&gt;"",INDEX(tb_Address[Branch],MATCH(E538,tb_Address[Branch Code],0)),"")</f>
        <v>สาขาที่ 00001</v>
      </c>
      <c r="G538" s="191">
        <v>8.857128012019E12</v>
      </c>
      <c r="H538" s="193" t="str">
        <f t="array" ref="H538">IF(G538&lt;&gt;"",INDEX(tb_MainDatabase[Scent],MATCH(G538,tb_MainDatabase[Barcode],0)),"")</f>
        <v>Voyage</v>
      </c>
      <c r="I538" s="193" t="str">
        <f t="array" ref="I538">IF(G538&lt;&gt;"",INDEX(tb_MainDatabase[Size],MATCH(G538,tb_MainDatabase[Barcode],0)),"")</f>
        <v>50 ml.</v>
      </c>
      <c r="J538" s="191">
        <v>5.0</v>
      </c>
      <c r="K538" s="193"/>
      <c r="L538" s="193" t="str">
        <f t="array" ref="L538">IFERROR(IF(C538=C537,IF(C538="","","-"),INDEX(tb_Address[Store Tel.],MATCH(F538,tb_Address[Branch],0))),"")</f>
        <v>-</v>
      </c>
      <c r="M538" s="193" t="str">
        <f t="array" ref="M538">IFERROR(IF(C538=C537,IF(C538="","","-"),INDEX(tb_Address[ชื่อผู้รับสินค้า],MATCH(F538,tb_Address[Branch],0))),"")</f>
        <v>-</v>
      </c>
      <c r="N538" s="193" t="str">
        <f t="array" ref="N538">IFERROR(IF(C538=C537,IF(C538="","","-"),INDEX(tb_Address[ที่อยู่ Store],MATCH(F538,tb_Address[Branch],0))),"")</f>
        <v>-</v>
      </c>
      <c r="O538" s="193"/>
    </row>
    <row r="539" ht="22.5" customHeight="1">
      <c r="A539" s="186">
        <f>IF(C539="","",ROW()-ROW(tb_PO[[#HEADERS],[Order]]))</f>
        <v>536</v>
      </c>
      <c r="B539" s="277">
        <v>46167.0</v>
      </c>
      <c r="C539" s="278" t="s">
        <v>1655</v>
      </c>
      <c r="D539" s="278" t="s">
        <v>1656</v>
      </c>
      <c r="E539" s="66" t="s">
        <v>52</v>
      </c>
      <c r="F539" s="186" t="str">
        <f t="array" ref="F539">IF(E539&lt;&gt;"",INDEX(tb_Address[Branch],MATCH(E539,tb_Address[Branch Code],0)),"")</f>
        <v>สาขาที่ 00001</v>
      </c>
      <c r="G539" s="191">
        <v>8.857128012063E12</v>
      </c>
      <c r="H539" s="193" t="str">
        <f t="array" ref="H539">IF(G539&lt;&gt;"",INDEX(tb_MainDatabase[Scent],MATCH(G539,tb_MainDatabase[Barcode],0)),"")</f>
        <v>Excalibur (EDP)</v>
      </c>
      <c r="I539" s="193" t="str">
        <f t="array" ref="I539">IF(G539&lt;&gt;"",INDEX(tb_MainDatabase[Size],MATCH(G539,tb_MainDatabase[Barcode],0)),"")</f>
        <v>4 ml.</v>
      </c>
      <c r="J539" s="191">
        <v>15.0</v>
      </c>
      <c r="K539" s="193"/>
      <c r="L539" s="193" t="str">
        <f t="array" ref="L539">IFERROR(IF(C539=C538,IF(C539="","","-"),INDEX(tb_Address[Store Tel.],MATCH(F539,tb_Address[Branch],0))),"")</f>
        <v>-</v>
      </c>
      <c r="M539" s="193" t="str">
        <f t="array" ref="M539">IFERROR(IF(C539=C538,IF(C539="","","-"),INDEX(tb_Address[ชื่อผู้รับสินค้า],MATCH(F539,tb_Address[Branch],0))),"")</f>
        <v>-</v>
      </c>
      <c r="N539" s="193" t="str">
        <f t="array" ref="N539">IFERROR(IF(C539=C538,IF(C539="","","-"),INDEX(tb_Address[ที่อยู่ Store],MATCH(F539,tb_Address[Branch],0))),"")</f>
        <v>-</v>
      </c>
      <c r="O539" s="193"/>
    </row>
    <row r="540" ht="22.5" customHeight="1">
      <c r="A540" s="186">
        <f>IF(C540="","",ROW()-ROW(tb_PO[[#HEADERS],[Order]]))</f>
        <v>537</v>
      </c>
      <c r="B540" s="277">
        <v>46167.0</v>
      </c>
      <c r="C540" s="278" t="s">
        <v>1655</v>
      </c>
      <c r="D540" s="278" t="s">
        <v>1656</v>
      </c>
      <c r="E540" s="66" t="s">
        <v>52</v>
      </c>
      <c r="F540" s="186" t="str">
        <f t="array" ref="F540">IF(E540&lt;&gt;"",INDEX(tb_Address[Branch],MATCH(E540,tb_Address[Branch Code],0)),"")</f>
        <v>สาขาที่ 00001</v>
      </c>
      <c r="G540" s="191" t="s">
        <v>849</v>
      </c>
      <c r="H540" s="193" t="str">
        <f t="array" ref="H540">IF(G540&lt;&gt;"",INDEX(tb_MainDatabase[Scent],MATCH(G540,tb_MainDatabase[Barcode],0)),"")</f>
        <v>Dream Island TRY ME!</v>
      </c>
      <c r="I540" s="193" t="str">
        <f t="array" ref="I540">IF(G540&lt;&gt;"",INDEX(tb_MainDatabase[Size],MATCH(G540,tb_MainDatabase[Barcode],0)),"")</f>
        <v>50 ml.</v>
      </c>
      <c r="J540" s="191">
        <v>1.0</v>
      </c>
      <c r="K540" s="193"/>
      <c r="L540" s="193" t="str">
        <f t="array" ref="L540">IFERROR(IF(C540=C539,IF(C540="","","-"),INDEX(tb_Address[Store Tel.],MATCH(F540,tb_Address[Branch],0))),"")</f>
        <v>-</v>
      </c>
      <c r="M540" s="193" t="str">
        <f t="array" ref="M540">IFERROR(IF(C540=C539,IF(C540="","","-"),INDEX(tb_Address[ชื่อผู้รับสินค้า],MATCH(F540,tb_Address[Branch],0))),"")</f>
        <v>-</v>
      </c>
      <c r="N540" s="193" t="str">
        <f t="array" ref="N540">IFERROR(IF(C540=C539,IF(C540="","","-"),INDEX(tb_Address[ที่อยู่ Store],MATCH(F540,tb_Address[Branch],0))),"")</f>
        <v>-</v>
      </c>
      <c r="O540" s="193"/>
    </row>
    <row r="541" ht="22.5" customHeight="1">
      <c r="A541" s="186">
        <f>IF(C541="","",ROW()-ROW(tb_PO[[#HEADERS],[Order]]))</f>
        <v>538</v>
      </c>
      <c r="B541" s="277">
        <v>46167.0</v>
      </c>
      <c r="C541" s="278" t="s">
        <v>1655</v>
      </c>
      <c r="D541" s="278" t="s">
        <v>1656</v>
      </c>
      <c r="E541" s="66" t="s">
        <v>52</v>
      </c>
      <c r="F541" s="186" t="str">
        <f t="array" ref="F541">IF(E541&lt;&gt;"",INDEX(tb_Address[Branch],MATCH(E541,tb_Address[Branch Code],0)),"")</f>
        <v>สาขาที่ 00001</v>
      </c>
      <c r="G541" s="191" t="s">
        <v>868</v>
      </c>
      <c r="H541" s="193" t="str">
        <f t="array" ref="H541">IF(G541&lt;&gt;"",INDEX(tb_MainDatabase[Scent],MATCH(G541,tb_MainDatabase[Barcode],0)),"")</f>
        <v>Aqua TRY ME!</v>
      </c>
      <c r="I541" s="193" t="str">
        <f t="array" ref="I541">IF(G541&lt;&gt;"",INDEX(tb_MainDatabase[Size],MATCH(G541,tb_MainDatabase[Barcode],0)),"")</f>
        <v>50 ml.</v>
      </c>
      <c r="J541" s="191">
        <v>1.0</v>
      </c>
      <c r="K541" s="193"/>
      <c r="L541" s="193" t="str">
        <f t="array" ref="L541">IFERROR(IF(C541=C540,IF(C541="","","-"),INDEX(tb_Address[Store Tel.],MATCH(F541,tb_Address[Branch],0))),"")</f>
        <v>-</v>
      </c>
      <c r="M541" s="193" t="str">
        <f t="array" ref="M541">IFERROR(IF(C541=C540,IF(C541="","","-"),INDEX(tb_Address[ชื่อผู้รับสินค้า],MATCH(F541,tb_Address[Branch],0))),"")</f>
        <v>-</v>
      </c>
      <c r="N541" s="193" t="str">
        <f t="array" ref="N541">IFERROR(IF(C541=C540,IF(C541="","","-"),INDEX(tb_Address[ที่อยู่ Store],MATCH(F541,tb_Address[Branch],0))),"")</f>
        <v>-</v>
      </c>
      <c r="O541" s="193"/>
    </row>
    <row r="542" ht="22.5" customHeight="1">
      <c r="A542" s="186">
        <f>IF(C542="","",ROW()-ROW(tb_PO[[#HEADERS],[Order]]))</f>
        <v>539</v>
      </c>
      <c r="B542" s="277">
        <v>46167.0</v>
      </c>
      <c r="C542" s="278" t="s">
        <v>1655</v>
      </c>
      <c r="D542" s="278" t="s">
        <v>1656</v>
      </c>
      <c r="E542" s="66" t="s">
        <v>52</v>
      </c>
      <c r="F542" s="186" t="str">
        <f t="array" ref="F542">IF(E542&lt;&gt;"",INDEX(tb_Address[Branch],MATCH(E542,tb_Address[Branch Code],0)),"")</f>
        <v>สาขาที่ 00001</v>
      </c>
      <c r="G542" s="191" t="s">
        <v>675</v>
      </c>
      <c r="H542" s="193" t="str">
        <f t="array" ref="H542">IF(G542&lt;&gt;"",INDEX(tb_MainDatabase[Scent],MATCH(G542,tb_MainDatabase[Barcode],0)),"")</f>
        <v>Passion TRY ME!</v>
      </c>
      <c r="I542" s="193" t="str">
        <f t="array" ref="I542">IF(G542&lt;&gt;"",INDEX(tb_MainDatabase[Size],MATCH(G542,tb_MainDatabase[Barcode],0)),"")</f>
        <v>50 ml.</v>
      </c>
      <c r="J542" s="191">
        <v>1.0</v>
      </c>
      <c r="K542" s="193"/>
      <c r="L542" s="193" t="str">
        <f t="array" ref="L542">IFERROR(IF(C542=C541,IF(C542="","","-"),INDEX(tb_Address[Store Tel.],MATCH(F542,tb_Address[Branch],0))),"")</f>
        <v>-</v>
      </c>
      <c r="M542" s="193" t="str">
        <f t="array" ref="M542">IFERROR(IF(C542=C541,IF(C542="","","-"),INDEX(tb_Address[ชื่อผู้รับสินค้า],MATCH(F542,tb_Address[Branch],0))),"")</f>
        <v>-</v>
      </c>
      <c r="N542" s="193" t="str">
        <f t="array" ref="N542">IFERROR(IF(C542=C541,IF(C542="","","-"),INDEX(tb_Address[ที่อยู่ Store],MATCH(F542,tb_Address[Branch],0))),"")</f>
        <v>-</v>
      </c>
      <c r="O542" s="193"/>
    </row>
    <row r="543" ht="22.5" customHeight="1">
      <c r="A543" s="186">
        <f>IF(C543="","",ROW()-ROW(tb_PO[[#HEADERS],[Order]]))</f>
        <v>540</v>
      </c>
      <c r="B543" s="277">
        <v>46167.0</v>
      </c>
      <c r="C543" s="278" t="s">
        <v>1655</v>
      </c>
      <c r="D543" s="278" t="s">
        <v>1656</v>
      </c>
      <c r="E543" s="66" t="s">
        <v>52</v>
      </c>
      <c r="F543" s="186" t="str">
        <f t="array" ref="F543">IF(E543&lt;&gt;"",INDEX(tb_Address[Branch],MATCH(E543,tb_Address[Branch Code],0)),"")</f>
        <v>สาขาที่ 00001</v>
      </c>
      <c r="G543" s="191" t="s">
        <v>680</v>
      </c>
      <c r="H543" s="193" t="str">
        <f t="array" ref="H543">IF(G543&lt;&gt;"",INDEX(tb_MainDatabase[Scent],MATCH(G543,tb_MainDatabase[Barcode],0)),"")</f>
        <v>Rosarine TRY ME!</v>
      </c>
      <c r="I543" s="193" t="str">
        <f t="array" ref="I543">IF(G543&lt;&gt;"",INDEX(tb_MainDatabase[Size],MATCH(G543,tb_MainDatabase[Barcode],0)),"")</f>
        <v>50 ml.</v>
      </c>
      <c r="J543" s="191">
        <v>1.0</v>
      </c>
      <c r="K543" s="193"/>
      <c r="L543" s="193" t="str">
        <f t="array" ref="L543">IFERROR(IF(C543=C542,IF(C543="","","-"),INDEX(tb_Address[Store Tel.],MATCH(F543,tb_Address[Branch],0))),"")</f>
        <v>-</v>
      </c>
      <c r="M543" s="193" t="str">
        <f t="array" ref="M543">IFERROR(IF(C543=C542,IF(C543="","","-"),INDEX(tb_Address[ชื่อผู้รับสินค้า],MATCH(F543,tb_Address[Branch],0))),"")</f>
        <v>-</v>
      </c>
      <c r="N543" s="193" t="str">
        <f t="array" ref="N543">IFERROR(IF(C543=C542,IF(C543="","","-"),INDEX(tb_Address[ที่อยู่ Store],MATCH(F543,tb_Address[Branch],0))),"")</f>
        <v>-</v>
      </c>
      <c r="O543" s="193"/>
    </row>
    <row r="544" ht="22.5" customHeight="1">
      <c r="A544" s="186">
        <f>IF(C544="","",ROW()-ROW(tb_PO[[#HEADERS],[Order]]))</f>
        <v>541</v>
      </c>
      <c r="B544" s="277">
        <v>46167.0</v>
      </c>
      <c r="C544" s="278" t="s">
        <v>1655</v>
      </c>
      <c r="D544" s="278" t="s">
        <v>1656</v>
      </c>
      <c r="E544" s="66" t="s">
        <v>52</v>
      </c>
      <c r="F544" s="186" t="str">
        <f t="array" ref="F544">IF(E544&lt;&gt;"",INDEX(tb_Address[Branch],MATCH(E544,tb_Address[Branch Code],0)),"")</f>
        <v>สาขาที่ 00001</v>
      </c>
      <c r="G544" s="191" t="s">
        <v>854</v>
      </c>
      <c r="H544" s="193" t="str">
        <f t="array" ref="H544">IF(G544&lt;&gt;"",INDEX(tb_MainDatabase[Scent],MATCH(G544,tb_MainDatabase[Barcode],0)),"")</f>
        <v>Secret of Peach TRY ME!</v>
      </c>
      <c r="I544" s="193" t="str">
        <f t="array" ref="I544">IF(G544&lt;&gt;"",INDEX(tb_MainDatabase[Size],MATCH(G544,tb_MainDatabase[Barcode],0)),"")</f>
        <v>50 ml.</v>
      </c>
      <c r="J544" s="191">
        <v>1.0</v>
      </c>
      <c r="K544" s="193"/>
      <c r="L544" s="193" t="str">
        <f t="array" ref="L544">IFERROR(IF(C544=C543,IF(C544="","","-"),INDEX(tb_Address[Store Tel.],MATCH(F544,tb_Address[Branch],0))),"")</f>
        <v>-</v>
      </c>
      <c r="M544" s="193" t="str">
        <f t="array" ref="M544">IFERROR(IF(C544=C543,IF(C544="","","-"),INDEX(tb_Address[ชื่อผู้รับสินค้า],MATCH(F544,tb_Address[Branch],0))),"")</f>
        <v>-</v>
      </c>
      <c r="N544" s="193" t="str">
        <f t="array" ref="N544">IFERROR(IF(C544=C543,IF(C544="","","-"),INDEX(tb_Address[ที่อยู่ Store],MATCH(F544,tb_Address[Branch],0))),"")</f>
        <v>-</v>
      </c>
      <c r="O544" s="193"/>
    </row>
    <row r="545" ht="22.5" customHeight="1">
      <c r="A545" s="186">
        <f>IF(C545="","",ROW()-ROW(tb_PO[[#HEADERS],[Order]]))</f>
        <v>542</v>
      </c>
      <c r="B545" s="277">
        <v>46167.0</v>
      </c>
      <c r="C545" s="278" t="s">
        <v>1655</v>
      </c>
      <c r="D545" s="278" t="s">
        <v>1656</v>
      </c>
      <c r="E545" s="66" t="s">
        <v>52</v>
      </c>
      <c r="F545" s="186" t="str">
        <f t="array" ref="F545">IF(E545&lt;&gt;"",INDEX(tb_Address[Branch],MATCH(E545,tb_Address[Branch Code],0)),"")</f>
        <v>สาขาที่ 00001</v>
      </c>
      <c r="G545" s="191" t="s">
        <v>963</v>
      </c>
      <c r="H545" s="193" t="str">
        <f t="array" ref="H545">IF(G545&lt;&gt;"",INDEX(tb_MainDatabase[Scent],MATCH(G545,tb_MainDatabase[Barcode],0)),"")</f>
        <v>Legend of Oud TRY ME!</v>
      </c>
      <c r="I545" s="193" t="str">
        <f t="array" ref="I545">IF(G545&lt;&gt;"",INDEX(tb_MainDatabase[Size],MATCH(G545,tb_MainDatabase[Barcode],0)),"")</f>
        <v>50 ml.</v>
      </c>
      <c r="J545" s="191">
        <v>1.0</v>
      </c>
      <c r="K545" s="193"/>
      <c r="L545" s="193" t="str">
        <f t="array" ref="L545">IFERROR(IF(C545=C544,IF(C545="","","-"),INDEX(tb_Address[Store Tel.],MATCH(F545,tb_Address[Branch],0))),"")</f>
        <v>-</v>
      </c>
      <c r="M545" s="193" t="str">
        <f t="array" ref="M545">IFERROR(IF(C545=C544,IF(C545="","","-"),INDEX(tb_Address[ชื่อผู้รับสินค้า],MATCH(F545,tb_Address[Branch],0))),"")</f>
        <v>-</v>
      </c>
      <c r="N545" s="193" t="str">
        <f t="array" ref="N545">IFERROR(IF(C545=C544,IF(C545="","","-"),INDEX(tb_Address[ที่อยู่ Store],MATCH(F545,tb_Address[Branch],0))),"")</f>
        <v>-</v>
      </c>
      <c r="O545" s="193"/>
    </row>
    <row r="546" ht="22.5" customHeight="1">
      <c r="A546" s="186">
        <f>IF(C546="","",ROW()-ROW(tb_PO[[#HEADERS],[Order]]))</f>
        <v>543</v>
      </c>
      <c r="B546" s="277">
        <v>46167.0</v>
      </c>
      <c r="C546" s="278" t="s">
        <v>1655</v>
      </c>
      <c r="D546" s="278" t="s">
        <v>1656</v>
      </c>
      <c r="E546" s="66" t="s">
        <v>52</v>
      </c>
      <c r="F546" s="186" t="str">
        <f t="array" ref="F546">IF(E546&lt;&gt;"",INDEX(tb_Address[Branch],MATCH(E546,tb_Address[Branch Code],0)),"")</f>
        <v>สาขาที่ 00001</v>
      </c>
      <c r="G546" s="191" t="s">
        <v>968</v>
      </c>
      <c r="H546" s="193" t="str">
        <f t="array" ref="H546">IF(G546&lt;&gt;"",INDEX(tb_MainDatabase[Scent],MATCH(G546,tb_MainDatabase[Barcode],0)),"")</f>
        <v>Tropical Leather TRY ME!</v>
      </c>
      <c r="I546" s="193" t="str">
        <f t="array" ref="I546">IF(G546&lt;&gt;"",INDEX(tb_MainDatabase[Size],MATCH(G546,tb_MainDatabase[Barcode],0)),"")</f>
        <v>50 ml.</v>
      </c>
      <c r="J546" s="191">
        <v>1.0</v>
      </c>
      <c r="K546" s="193"/>
      <c r="L546" s="193" t="str">
        <f t="array" ref="L546">IFERROR(IF(C546=C545,IF(C546="","","-"),INDEX(tb_Address[Store Tel.],MATCH(F546,tb_Address[Branch],0))),"")</f>
        <v>-</v>
      </c>
      <c r="M546" s="193" t="str">
        <f t="array" ref="M546">IFERROR(IF(C546=C545,IF(C546="","","-"),INDEX(tb_Address[ชื่อผู้รับสินค้า],MATCH(F546,tb_Address[Branch],0))),"")</f>
        <v>-</v>
      </c>
      <c r="N546" s="193" t="str">
        <f t="array" ref="N546">IFERROR(IF(C546=C545,IF(C546="","","-"),INDEX(tb_Address[ที่อยู่ Store],MATCH(F546,tb_Address[Branch],0))),"")</f>
        <v>-</v>
      </c>
      <c r="O546" s="193"/>
    </row>
    <row r="547" ht="22.5" customHeight="1">
      <c r="A547" s="186">
        <f>IF(C547="","",ROW()-ROW(tb_PO[[#HEADERS],[Order]]))</f>
        <v>544</v>
      </c>
      <c r="B547" s="277">
        <v>46167.0</v>
      </c>
      <c r="C547" s="278" t="s">
        <v>1655</v>
      </c>
      <c r="D547" s="278" t="s">
        <v>1656</v>
      </c>
      <c r="E547" s="66" t="s">
        <v>52</v>
      </c>
      <c r="F547" s="186" t="str">
        <f t="array" ref="F547">IF(E547&lt;&gt;"",INDEX(tb_Address[Branch],MATCH(E547,tb_Address[Branch Code],0)),"")</f>
        <v>สาขาที่ 00001</v>
      </c>
      <c r="G547" s="191" t="s">
        <v>962</v>
      </c>
      <c r="H547" s="193" t="str">
        <f t="array" ref="H547">IF(G547&lt;&gt;"",INDEX(tb_MainDatabase[Scent],MATCH(G547,tb_MainDatabase[Barcode],0)),"")</f>
        <v>Blackest Black TRY ME!</v>
      </c>
      <c r="I547" s="193" t="str">
        <f t="array" ref="I547">IF(G547&lt;&gt;"",INDEX(tb_MainDatabase[Size],MATCH(G547,tb_MainDatabase[Barcode],0)),"")</f>
        <v>50 ml.</v>
      </c>
      <c r="J547" s="191">
        <v>1.0</v>
      </c>
      <c r="K547" s="193"/>
      <c r="L547" s="193" t="str">
        <f t="array" ref="L547">IFERROR(IF(C547=C546,IF(C547="","","-"),INDEX(tb_Address[Store Tel.],MATCH(F547,tb_Address[Branch],0))),"")</f>
        <v>-</v>
      </c>
      <c r="M547" s="193" t="str">
        <f t="array" ref="M547">IFERROR(IF(C547=C546,IF(C547="","","-"),INDEX(tb_Address[ชื่อผู้รับสินค้า],MATCH(F547,tb_Address[Branch],0))),"")</f>
        <v>-</v>
      </c>
      <c r="N547" s="193" t="str">
        <f t="array" ref="N547">IFERROR(IF(C547=C546,IF(C547="","","-"),INDEX(tb_Address[ที่อยู่ Store],MATCH(F547,tb_Address[Branch],0))),"")</f>
        <v>-</v>
      </c>
      <c r="O547" s="193"/>
    </row>
    <row r="548" ht="22.5" customHeight="1">
      <c r="A548" s="186">
        <f>IF(C548="","",ROW()-ROW(tb_PO[[#HEADERS],[Order]]))</f>
        <v>545</v>
      </c>
      <c r="B548" s="277">
        <v>46167.0</v>
      </c>
      <c r="C548" s="278" t="s">
        <v>1655</v>
      </c>
      <c r="D548" s="278" t="s">
        <v>1656</v>
      </c>
      <c r="E548" s="66" t="s">
        <v>52</v>
      </c>
      <c r="F548" s="186" t="str">
        <f t="array" ref="F548">IF(E548&lt;&gt;"",INDEX(tb_Address[Branch],MATCH(E548,tb_Address[Branch Code],0)),"")</f>
        <v>สาขาที่ 00001</v>
      </c>
      <c r="G548" s="191">
        <v>8.857128012134E12</v>
      </c>
      <c r="H548" s="193" t="str">
        <f t="array" ref="H548">IF(G548&lt;&gt;"",INDEX(tb_MainDatabase[Scent],MATCH(G548,tb_MainDatabase[Barcode],0)),"")</f>
        <v>ถุงกระดาษ Size M</v>
      </c>
      <c r="I548" s="193" t="str">
        <f t="array" ref="I548">IF(G548&lt;&gt;"",INDEX(tb_MainDatabase[Size],MATCH(G548,tb_MainDatabase[Barcode],0)),"")</f>
        <v>Size M</v>
      </c>
      <c r="J548" s="191">
        <v>40.0</v>
      </c>
      <c r="K548" s="193"/>
      <c r="L548" s="193" t="str">
        <f t="array" ref="L548">IFERROR(IF(C548=C547,IF(C548="","","-"),INDEX(tb_Address[Store Tel.],MATCH(F548,tb_Address[Branch],0))),"")</f>
        <v>-</v>
      </c>
      <c r="M548" s="193" t="str">
        <f t="array" ref="M548">IFERROR(IF(C548=C547,IF(C548="","","-"),INDEX(tb_Address[ชื่อผู้รับสินค้า],MATCH(F548,tb_Address[Branch],0))),"")</f>
        <v>-</v>
      </c>
      <c r="N548" s="193" t="str">
        <f t="array" ref="N548">IFERROR(IF(C548=C547,IF(C548="","","-"),INDEX(tb_Address[ที่อยู่ Store],MATCH(F548,tb_Address[Branch],0))),"")</f>
        <v>-</v>
      </c>
      <c r="O548" s="193"/>
    </row>
    <row r="549" ht="22.5" customHeight="1">
      <c r="A549" s="186">
        <f>IF(C549="","",ROW()-ROW(tb_PO[[#HEADERS],[Order]]))</f>
        <v>546</v>
      </c>
      <c r="B549" s="277">
        <v>46168.0</v>
      </c>
      <c r="C549" s="278" t="s">
        <v>1734</v>
      </c>
      <c r="D549" s="278" t="s">
        <v>1735</v>
      </c>
      <c r="E549" s="66" t="s">
        <v>52</v>
      </c>
      <c r="F549" s="186" t="str">
        <f t="array" ref="F549">IF(E549&lt;&gt;"",INDEX(tb_Address[Branch],MATCH(E549,tb_Address[Branch Code],0)),"")</f>
        <v>สาขาที่ 00001</v>
      </c>
      <c r="G549" s="191">
        <v>8.857128011669E12</v>
      </c>
      <c r="H549" s="193" t="str">
        <f t="array" ref="H549">IF(G549&lt;&gt;"",INDEX(tb_MainDatabase[Scent],MATCH(G549,tb_MainDatabase[Barcode],0)),"")</f>
        <v>Blackest Black</v>
      </c>
      <c r="I549" s="193" t="str">
        <f t="array" ref="I549">IF(G549&lt;&gt;"",INDEX(tb_MainDatabase[Size],MATCH(G549,tb_MainDatabase[Barcode],0)),"")</f>
        <v>50 ml.</v>
      </c>
      <c r="J549" s="191">
        <v>1.0</v>
      </c>
      <c r="K549" s="193"/>
      <c r="L549" s="193" t="str">
        <f t="array" ref="L549">IFERROR(IF(C549=C548,IF(C549="","","-"),INDEX(tb_Address[Store Tel.],MATCH(F549,tb_Address[Branch],0))),"")</f>
        <v>-</v>
      </c>
      <c r="M549" s="193" t="str">
        <f t="array" ref="M549">IFERROR(IF(C549=C548,IF(C549="","","-"),INDEX(tb_Address[ชื่อผู้รับสินค้า],MATCH(F549,tb_Address[Branch],0))),"")</f>
        <v>-</v>
      </c>
      <c r="N549" s="193" t="str">
        <f t="array" ref="N549">IFERROR(IF(C549=C548,IF(C549="","","-"),INDEX(tb_Address[ที่อยู่ Store],MATCH(F549,tb_Address[Branch],0))),"")</f>
        <v>-</v>
      </c>
      <c r="O549" s="193"/>
    </row>
    <row r="550" ht="22.5" customHeight="1">
      <c r="A550" s="186">
        <f>IF(C550="","",ROW()-ROW(tb_PO[[#HEADERS],[Order]]))</f>
        <v>547</v>
      </c>
      <c r="B550" s="277">
        <v>46168.0</v>
      </c>
      <c r="C550" s="278" t="s">
        <v>1734</v>
      </c>
      <c r="D550" s="278" t="s">
        <v>1735</v>
      </c>
      <c r="E550" s="66" t="s">
        <v>52</v>
      </c>
      <c r="F550" s="186" t="str">
        <f t="array" ref="F550">IF(E550&lt;&gt;"",INDEX(tb_Address[Branch],MATCH(E550,tb_Address[Branch Code],0)),"")</f>
        <v>สาขาที่ 00001</v>
      </c>
      <c r="G550" s="191">
        <v>8.857128011645E12</v>
      </c>
      <c r="H550" s="193" t="str">
        <f t="array" ref="H550">IF(G550&lt;&gt;"",INDEX(tb_MainDatabase[Scent],MATCH(G550,tb_MainDatabase[Barcode],0)),"")</f>
        <v>What</v>
      </c>
      <c r="I550" s="193" t="str">
        <f t="array" ref="I550">IF(G550&lt;&gt;"",INDEX(tb_MainDatabase[Size],MATCH(G550,tb_MainDatabase[Barcode],0)),"")</f>
        <v>50 ml.</v>
      </c>
      <c r="J550" s="191">
        <v>1.0</v>
      </c>
      <c r="K550" s="193"/>
      <c r="L550" s="193" t="str">
        <f t="array" ref="L550">IFERROR(IF(C550=C549,IF(C550="","","-"),INDEX(tb_Address[Store Tel.],MATCH(F550,tb_Address[Branch],0))),"")</f>
        <v>-</v>
      </c>
      <c r="M550" s="193" t="str">
        <f t="array" ref="M550">IFERROR(IF(C550=C549,IF(C550="","","-"),INDEX(tb_Address[ชื่อผู้รับสินค้า],MATCH(F550,tb_Address[Branch],0))),"")</f>
        <v>-</v>
      </c>
      <c r="N550" s="193" t="str">
        <f t="array" ref="N550">IFERROR(IF(C550=C549,IF(C550="","","-"),INDEX(tb_Address[ที่อยู่ Store],MATCH(F550,tb_Address[Branch],0))),"")</f>
        <v>-</v>
      </c>
      <c r="O550" s="193"/>
    </row>
    <row r="551" ht="22.5" customHeight="1">
      <c r="A551" s="186">
        <f>IF(C551="","",ROW()-ROW(tb_PO[[#HEADERS],[Order]]))</f>
        <v>548</v>
      </c>
      <c r="B551" s="277">
        <v>46168.0</v>
      </c>
      <c r="C551" s="278" t="s">
        <v>1734</v>
      </c>
      <c r="D551" s="278" t="s">
        <v>1735</v>
      </c>
      <c r="E551" s="66" t="s">
        <v>52</v>
      </c>
      <c r="F551" s="186" t="str">
        <f t="array" ref="F551">IF(E551&lt;&gt;"",INDEX(tb_Address[Branch],MATCH(E551,tb_Address[Branch Code],0)),"")</f>
        <v>สาขาที่ 00001</v>
      </c>
      <c r="G551" s="191">
        <v>8.857128012114E12</v>
      </c>
      <c r="H551" s="193" t="str">
        <f t="array" ref="H551">IF(G551&lt;&gt;"",INDEX(tb_MainDatabase[Scent],MATCH(G551,tb_MainDatabase[Barcode],0)),"")</f>
        <v>Patchouli Absolute</v>
      </c>
      <c r="I551" s="193" t="str">
        <f t="array" ref="I551">IF(G551&lt;&gt;"",INDEX(tb_MainDatabase[Size],MATCH(G551,tb_MainDatabase[Barcode],0)),"")</f>
        <v>10 ml.</v>
      </c>
      <c r="J551" s="191">
        <v>5.0</v>
      </c>
      <c r="K551" s="193"/>
      <c r="L551" s="193" t="str">
        <f t="array" ref="L551">IFERROR(IF(C551=C550,IF(C551="","","-"),INDEX(tb_Address[Store Tel.],MATCH(F551,tb_Address[Branch],0))),"")</f>
        <v>-</v>
      </c>
      <c r="M551" s="193" t="str">
        <f t="array" ref="M551">IFERROR(IF(C551=C550,IF(C551="","","-"),INDEX(tb_Address[ชื่อผู้รับสินค้า],MATCH(F551,tb_Address[Branch],0))),"")</f>
        <v>-</v>
      </c>
      <c r="N551" s="193" t="str">
        <f t="array" ref="N551">IFERROR(IF(C551=C550,IF(C551="","","-"),INDEX(tb_Address[ที่อยู่ Store],MATCH(F551,tb_Address[Branch],0))),"")</f>
        <v>-</v>
      </c>
      <c r="O551" s="193"/>
    </row>
    <row r="552" ht="22.5" customHeight="1">
      <c r="A552" s="186">
        <f>IF(C552="","",ROW()-ROW(tb_PO[[#HEADERS],[Order]]))</f>
        <v>549</v>
      </c>
      <c r="B552" s="277">
        <v>46168.0</v>
      </c>
      <c r="C552" s="278" t="s">
        <v>1734</v>
      </c>
      <c r="D552" s="278" t="s">
        <v>1735</v>
      </c>
      <c r="E552" s="66" t="s">
        <v>52</v>
      </c>
      <c r="F552" s="186" t="str">
        <f t="array" ref="F552">IF(E552&lt;&gt;"",INDEX(tb_Address[Branch],MATCH(E552,tb_Address[Branch Code],0)),"")</f>
        <v>สาขาที่ 00001</v>
      </c>
      <c r="G552" s="191">
        <v>8.85712801216E12</v>
      </c>
      <c r="H552" s="193" t="str">
        <f t="array" ref="H552">IF(G552&lt;&gt;"",INDEX(tb_MainDatabase[Scent],MATCH(G552,tb_MainDatabase[Barcode],0)),"")</f>
        <v>Rosarine</v>
      </c>
      <c r="I552" s="193" t="str">
        <f t="array" ref="I552">IF(G552&lt;&gt;"",INDEX(tb_MainDatabase[Size],MATCH(G552,tb_MainDatabase[Barcode],0)),"")</f>
        <v>10 ml.</v>
      </c>
      <c r="J552" s="191">
        <v>5.0</v>
      </c>
      <c r="K552" s="193"/>
      <c r="L552" s="193" t="str">
        <f t="array" ref="L552">IFERROR(IF(C552=C551,IF(C552="","","-"),INDEX(tb_Address[Store Tel.],MATCH(F552,tb_Address[Branch],0))),"")</f>
        <v>-</v>
      </c>
      <c r="M552" s="193" t="str">
        <f t="array" ref="M552">IFERROR(IF(C552=C551,IF(C552="","","-"),INDEX(tb_Address[ชื่อผู้รับสินค้า],MATCH(F552,tb_Address[Branch],0))),"")</f>
        <v>-</v>
      </c>
      <c r="N552" s="193" t="str">
        <f t="array" ref="N552">IFERROR(IF(C552=C551,IF(C552="","","-"),INDEX(tb_Address[ที่อยู่ Store],MATCH(F552,tb_Address[Branch],0))),"")</f>
        <v>-</v>
      </c>
      <c r="O552" s="193"/>
    </row>
    <row r="553" ht="22.5" customHeight="1">
      <c r="A553" s="186">
        <f>IF(C553="","",ROW()-ROW(tb_PO[[#HEADERS],[Order]]))</f>
        <v>550</v>
      </c>
      <c r="B553" s="277">
        <v>46168.0</v>
      </c>
      <c r="C553" s="278" t="s">
        <v>1734</v>
      </c>
      <c r="D553" s="278" t="s">
        <v>1735</v>
      </c>
      <c r="E553" s="66" t="s">
        <v>52</v>
      </c>
      <c r="F553" s="186" t="str">
        <f t="array" ref="F553">IF(E553&lt;&gt;"",INDEX(tb_Address[Branch],MATCH(E553,tb_Address[Branch Code],0)),"")</f>
        <v>สาขาที่ 00001</v>
      </c>
      <c r="G553" s="327">
        <v>8.857128012035E12</v>
      </c>
      <c r="H553" s="193" t="str">
        <f t="array" ref="H553">IF(G553&lt;&gt;"",INDEX(tb_MainDatabase[Scent],MATCH(G553,tb_MainDatabase[Barcode],0)),"")</f>
        <v>Never Blue</v>
      </c>
      <c r="I553" s="193" t="str">
        <f t="array" ref="I553">IF(G553&lt;&gt;"",INDEX(tb_MainDatabase[Size],MATCH(G553,tb_MainDatabase[Barcode],0)),"")</f>
        <v>10 ml.</v>
      </c>
      <c r="J553" s="191">
        <v>5.0</v>
      </c>
      <c r="K553" s="193"/>
      <c r="L553" s="193" t="str">
        <f t="array" ref="L553">IFERROR(IF(C553=C552,IF(C553="","","-"),INDEX(tb_Address[Store Tel.],MATCH(F553,tb_Address[Branch],0))),"")</f>
        <v>-</v>
      </c>
      <c r="M553" s="193" t="str">
        <f t="array" ref="M553">IFERROR(IF(C553=C552,IF(C553="","","-"),INDEX(tb_Address[ชื่อผู้รับสินค้า],MATCH(F553,tb_Address[Branch],0))),"")</f>
        <v>-</v>
      </c>
      <c r="N553" s="193" t="str">
        <f t="array" ref="N553">IFERROR(IF(C553=C552,IF(C553="","","-"),INDEX(tb_Address[ที่อยู่ Store],MATCH(F553,tb_Address[Branch],0))),"")</f>
        <v>-</v>
      </c>
      <c r="O553" s="193"/>
    </row>
    <row r="554" ht="22.5" customHeight="1">
      <c r="A554" s="186">
        <f>IF(C554="","",ROW()-ROW(tb_PO[[#HEADERS],[Order]]))</f>
        <v>551</v>
      </c>
      <c r="B554" s="277">
        <v>46168.0</v>
      </c>
      <c r="C554" s="278" t="s">
        <v>1734</v>
      </c>
      <c r="D554" s="278" t="s">
        <v>1735</v>
      </c>
      <c r="E554" s="66" t="s">
        <v>52</v>
      </c>
      <c r="F554" s="186" t="str">
        <f t="array" ref="F554">IF(E554&lt;&gt;"",INDEX(tb_Address[Branch],MATCH(E554,tb_Address[Branch Code],0)),"")</f>
        <v>สาขาที่ 00001</v>
      </c>
      <c r="G554" s="191">
        <v>8.857128012062E12</v>
      </c>
      <c r="H554" s="193" t="str">
        <f t="array" ref="H554">IF(G554&lt;&gt;"",INDEX(tb_MainDatabase[Scent],MATCH(G554,tb_MainDatabase[Barcode],0)),"")</f>
        <v>Excalibur (EDP)</v>
      </c>
      <c r="I554" s="193" t="str">
        <f t="array" ref="I554">IF(G554&lt;&gt;"",INDEX(tb_MainDatabase[Size],MATCH(G554,tb_MainDatabase[Barcode],0)),"")</f>
        <v>10 ml.</v>
      </c>
      <c r="J554" s="191">
        <v>3.0</v>
      </c>
      <c r="K554" s="193"/>
      <c r="L554" s="193" t="str">
        <f t="array" ref="L554">IFERROR(IF(C554=C553,IF(C554="","","-"),INDEX(tb_Address[Store Tel.],MATCH(F554,tb_Address[Branch],0))),"")</f>
        <v>-</v>
      </c>
      <c r="M554" s="193" t="str">
        <f t="array" ref="M554">IFERROR(IF(C554=C553,IF(C554="","","-"),INDEX(tb_Address[ชื่อผู้รับสินค้า],MATCH(F554,tb_Address[Branch],0))),"")</f>
        <v>-</v>
      </c>
      <c r="N554" s="193" t="str">
        <f t="array" ref="N554">IFERROR(IF(C554=C553,IF(C554="","","-"),INDEX(tb_Address[ที่อยู่ Store],MATCH(F554,tb_Address[Branch],0))),"")</f>
        <v>-</v>
      </c>
      <c r="O554" s="193"/>
    </row>
    <row r="555" ht="22.5" customHeight="1">
      <c r="A555" s="186">
        <f>IF(C555="","",ROW()-ROW(tb_PO[[#HEADERS],[Order]]))</f>
        <v>552</v>
      </c>
      <c r="B555" s="277">
        <v>46168.0</v>
      </c>
      <c r="C555" s="278" t="s">
        <v>1734</v>
      </c>
      <c r="D555" s="278" t="s">
        <v>1735</v>
      </c>
      <c r="E555" s="66" t="s">
        <v>52</v>
      </c>
      <c r="F555" s="186" t="str">
        <f t="array" ref="F555">IF(E555&lt;&gt;"",INDEX(tb_Address[Branch],MATCH(E555,tb_Address[Branch Code],0)),"")</f>
        <v>สาขาที่ 00001</v>
      </c>
      <c r="G555" s="191">
        <v>8.857128012157E12</v>
      </c>
      <c r="H555" s="193" t="str">
        <f t="array" ref="H555">IF(G555&lt;&gt;"",INDEX(tb_MainDatabase[Scent],MATCH(G555,tb_MainDatabase[Barcode],0)),"")</f>
        <v>Passion</v>
      </c>
      <c r="I555" s="193" t="str">
        <f t="array" ref="I555">IF(G555&lt;&gt;"",INDEX(tb_MainDatabase[Size],MATCH(G555,tb_MainDatabase[Barcode],0)),"")</f>
        <v>10 ml.</v>
      </c>
      <c r="J555" s="191">
        <v>3.0</v>
      </c>
      <c r="K555" s="193"/>
      <c r="L555" s="193" t="str">
        <f t="array" ref="L555">IFERROR(IF(C555=C554,IF(C555="","","-"),INDEX(tb_Address[Store Tel.],MATCH(F555,tb_Address[Branch],0))),"")</f>
        <v>-</v>
      </c>
      <c r="M555" s="193" t="str">
        <f t="array" ref="M555">IFERROR(IF(C555=C554,IF(C555="","","-"),INDEX(tb_Address[ชื่อผู้รับสินค้า],MATCH(F555,tb_Address[Branch],0))),"")</f>
        <v>-</v>
      </c>
      <c r="N555" s="193" t="str">
        <f t="array" ref="N555">IFERROR(IF(C555=C554,IF(C555="","","-"),INDEX(tb_Address[ที่อยู่ Store],MATCH(F555,tb_Address[Branch],0))),"")</f>
        <v>-</v>
      </c>
      <c r="O555" s="193"/>
    </row>
    <row r="556" ht="22.5" customHeight="1">
      <c r="A556" s="186">
        <f>IF(C556="","",ROW()-ROW(tb_PO[[#HEADERS],[Order]]))</f>
        <v>553</v>
      </c>
      <c r="B556" s="277">
        <v>46168.0</v>
      </c>
      <c r="C556" s="278" t="s">
        <v>1734</v>
      </c>
      <c r="D556" s="278" t="s">
        <v>1735</v>
      </c>
      <c r="E556" s="66" t="s">
        <v>52</v>
      </c>
      <c r="F556" s="186" t="str">
        <f t="array" ref="F556">IF(E556&lt;&gt;"",INDEX(tb_Address[Branch],MATCH(E556,tb_Address[Branch Code],0)),"")</f>
        <v>สาขาที่ 00001</v>
      </c>
      <c r="G556" s="191">
        <v>8.857128012154E12</v>
      </c>
      <c r="H556" s="193" t="str">
        <f t="array" ref="H556">IF(G556&lt;&gt;"",INDEX(tb_MainDatabase[Scent],MATCH(G556,tb_MainDatabase[Barcode],0)),"")</f>
        <v>Cherry Shade</v>
      </c>
      <c r="I556" s="193" t="str">
        <f t="array" ref="I556">IF(G556&lt;&gt;"",INDEX(tb_MainDatabase[Size],MATCH(G556,tb_MainDatabase[Barcode],0)),"")</f>
        <v>10 ml.</v>
      </c>
      <c r="J556" s="191">
        <v>3.0</v>
      </c>
      <c r="K556" s="193"/>
      <c r="L556" s="193" t="str">
        <f t="array" ref="L556">IFERROR(IF(C556=C555,IF(C556="","","-"),INDEX(tb_Address[Store Tel.],MATCH(F556,tb_Address[Branch],0))),"")</f>
        <v>-</v>
      </c>
      <c r="M556" s="193" t="str">
        <f t="array" ref="M556">IFERROR(IF(C556=C555,IF(C556="","","-"),INDEX(tb_Address[ชื่อผู้รับสินค้า],MATCH(F556,tb_Address[Branch],0))),"")</f>
        <v>-</v>
      </c>
      <c r="N556" s="193" t="str">
        <f t="array" ref="N556">IFERROR(IF(C556=C555,IF(C556="","","-"),INDEX(tb_Address[ที่อยู่ Store],MATCH(F556,tb_Address[Branch],0))),"")</f>
        <v>-</v>
      </c>
      <c r="O556" s="193"/>
    </row>
    <row r="557" ht="22.5" customHeight="1">
      <c r="A557" s="186">
        <f>IF(C557="","",ROW()-ROW(tb_PO[[#HEADERS],[Order]]))</f>
        <v>554</v>
      </c>
      <c r="B557" s="277">
        <v>46168.0</v>
      </c>
      <c r="C557" s="278" t="s">
        <v>1734</v>
      </c>
      <c r="D557" s="278" t="s">
        <v>1735</v>
      </c>
      <c r="E557" s="66" t="s">
        <v>52</v>
      </c>
      <c r="F557" s="186" t="str">
        <f t="array" ref="F557">IF(E557&lt;&gt;"",INDEX(tb_Address[Branch],MATCH(E557,tb_Address[Branch Code],0)),"")</f>
        <v>สาขาที่ 00001</v>
      </c>
      <c r="G557" s="191">
        <v>8.857128012027E12</v>
      </c>
      <c r="H557" s="193" t="str">
        <f t="array" ref="H557">IF(G557&lt;&gt;"",INDEX(tb_MainDatabase[Scent],MATCH(G557,tb_MainDatabase[Barcode],0)),"")</f>
        <v>Voyage</v>
      </c>
      <c r="I557" s="193" t="str">
        <f t="array" ref="I557">IF(G557&lt;&gt;"",INDEX(tb_MainDatabase[Size],MATCH(G557,tb_MainDatabase[Barcode],0)),"")</f>
        <v>10 ml.</v>
      </c>
      <c r="J557" s="191">
        <v>5.0</v>
      </c>
      <c r="K557" s="193"/>
      <c r="L557" s="193" t="str">
        <f t="array" ref="L557">IFERROR(IF(C557=C556,IF(C557="","","-"),INDEX(tb_Address[Store Tel.],MATCH(F557,tb_Address[Branch],0))),"")</f>
        <v>-</v>
      </c>
      <c r="M557" s="193" t="str">
        <f t="array" ref="M557">IFERROR(IF(C557=C556,IF(C557="","","-"),INDEX(tb_Address[ชื่อผู้รับสินค้า],MATCH(F557,tb_Address[Branch],0))),"")</f>
        <v>-</v>
      </c>
      <c r="N557" s="193" t="str">
        <f t="array" ref="N557">IFERROR(IF(C557=C556,IF(C557="","","-"),INDEX(tb_Address[ที่อยู่ Store],MATCH(F557,tb_Address[Branch],0))),"")</f>
        <v>-</v>
      </c>
      <c r="O557" s="193"/>
    </row>
    <row r="558" ht="22.5" customHeight="1">
      <c r="A558" s="186">
        <f>IF(C558="","",ROW()-ROW(tb_PO[[#HEADERS],[Order]]))</f>
        <v>555</v>
      </c>
      <c r="B558" s="277">
        <v>46175.0</v>
      </c>
      <c r="C558" s="278" t="s">
        <v>1758</v>
      </c>
      <c r="D558" s="278" t="s">
        <v>1759</v>
      </c>
      <c r="E558" s="66" t="s">
        <v>52</v>
      </c>
      <c r="F558" s="186" t="str">
        <f t="array" ref="F558">IF(E558&lt;&gt;"",INDEX(tb_Address[Branch],MATCH(E558,tb_Address[Branch Code],0)),"")</f>
        <v>สาขาที่ 00001</v>
      </c>
      <c r="G558" s="191">
        <v>8.857128012034E12</v>
      </c>
      <c r="H558" s="193" t="str">
        <f t="array" ref="H558">IF(G558&lt;&gt;"",INDEX(tb_MainDatabase[Scent],MATCH(G558,tb_MainDatabase[Barcode],0)),"")</f>
        <v>La Belle</v>
      </c>
      <c r="I558" s="193" t="str">
        <f t="array" ref="I558">IF(G558&lt;&gt;"",INDEX(tb_MainDatabase[Size],MATCH(G558,tb_MainDatabase[Barcode],0)),"")</f>
        <v>10 ml.</v>
      </c>
      <c r="J558" s="191">
        <v>5.0</v>
      </c>
      <c r="K558" s="193"/>
      <c r="L558" s="193" t="str">
        <f t="array" ref="L558">IFERROR(IF(C558=C557,IF(C558="","","-"),INDEX(tb_Address[Store Tel.],MATCH(F558,tb_Address[Branch],0))),"")</f>
        <v>-</v>
      </c>
      <c r="M558" s="193" t="str">
        <f t="array" ref="M558">IFERROR(IF(C558=C557,IF(C558="","","-"),INDEX(tb_Address[ชื่อผู้รับสินค้า],MATCH(F558,tb_Address[Branch],0))),"")</f>
        <v>-</v>
      </c>
      <c r="N558" s="193" t="str">
        <f t="array" ref="N558">IFERROR(IF(C558=C557,IF(C558="","","-"),INDEX(tb_Address[ที่อยู่ Store],MATCH(F558,tb_Address[Branch],0))),"")</f>
        <v>-</v>
      </c>
      <c r="O558" s="193"/>
    </row>
    <row r="559" ht="22.5" customHeight="1">
      <c r="A559" s="186">
        <f>IF(C559="","",ROW()-ROW(tb_PO[[#HEADERS],[Order]]))</f>
        <v>556</v>
      </c>
      <c r="B559" s="277">
        <v>46175.0</v>
      </c>
      <c r="C559" s="278" t="s">
        <v>1758</v>
      </c>
      <c r="D559" s="278" t="s">
        <v>1759</v>
      </c>
      <c r="E559" s="66" t="s">
        <v>52</v>
      </c>
      <c r="F559" s="186" t="str">
        <f t="array" ref="F559">IF(E559&lt;&gt;"",INDEX(tb_Address[Branch],MATCH(E559,tb_Address[Branch Code],0)),"")</f>
        <v>สาขาที่ 00001</v>
      </c>
      <c r="G559" s="191">
        <v>8.857128012039E12</v>
      </c>
      <c r="H559" s="193" t="str">
        <f t="array" ref="H559">IF(G559&lt;&gt;"",INDEX(tb_MainDatabase[Scent],MATCH(G559,tb_MainDatabase[Barcode],0)),"")</f>
        <v>Senorita</v>
      </c>
      <c r="I559" s="193" t="str">
        <f t="array" ref="I559">IF(G559&lt;&gt;"",INDEX(tb_MainDatabase[Size],MATCH(G559,tb_MainDatabase[Barcode],0)),"")</f>
        <v>10 ml.</v>
      </c>
      <c r="J559" s="191">
        <v>5.0</v>
      </c>
      <c r="K559" s="193"/>
      <c r="L559" s="193" t="str">
        <f t="array" ref="L559">IFERROR(IF(C559=C558,IF(C559="","","-"),INDEX(tb_Address[Store Tel.],MATCH(F559,tb_Address[Branch],0))),"")</f>
        <v>-</v>
      </c>
      <c r="M559" s="193" t="str">
        <f t="array" ref="M559">IFERROR(IF(C559=C558,IF(C559="","","-"),INDEX(tb_Address[ชื่อผู้รับสินค้า],MATCH(F559,tb_Address[Branch],0))),"")</f>
        <v>-</v>
      </c>
      <c r="N559" s="193" t="str">
        <f t="array" ref="N559">IFERROR(IF(C559=C558,IF(C559="","","-"),INDEX(tb_Address[ที่อยู่ Store],MATCH(F559,tb_Address[Branch],0))),"")</f>
        <v>-</v>
      </c>
      <c r="O559" s="193"/>
    </row>
    <row r="560" ht="22.5" customHeight="1">
      <c r="A560" s="186">
        <f>IF(C560="","",ROW()-ROW(tb_PO[[#HEADERS],[Order]]))</f>
        <v>557</v>
      </c>
      <c r="B560" s="277">
        <v>46175.0</v>
      </c>
      <c r="C560" s="278" t="s">
        <v>1758</v>
      </c>
      <c r="D560" s="278" t="s">
        <v>1759</v>
      </c>
      <c r="E560" s="66" t="s">
        <v>52</v>
      </c>
      <c r="F560" s="186" t="str">
        <f t="array" ref="F560">IF(E560&lt;&gt;"",INDEX(tb_Address[Branch],MATCH(E560,tb_Address[Branch Code],0)),"")</f>
        <v>สาขาที่ 00001</v>
      </c>
      <c r="G560" s="191">
        <v>8.857128012035E12</v>
      </c>
      <c r="H560" s="193" t="str">
        <f t="array" ref="H560">IF(G560&lt;&gt;"",INDEX(tb_MainDatabase[Scent],MATCH(G560,tb_MainDatabase[Barcode],0)),"")</f>
        <v>Never Blue</v>
      </c>
      <c r="I560" s="193" t="str">
        <f t="array" ref="I560">IF(G560&lt;&gt;"",INDEX(tb_MainDatabase[Size],MATCH(G560,tb_MainDatabase[Barcode],0)),"")</f>
        <v>10 ml.</v>
      </c>
      <c r="J560" s="191">
        <v>5.0</v>
      </c>
      <c r="K560" s="193"/>
      <c r="L560" s="193" t="str">
        <f t="array" ref="L560">IFERROR(IF(C560=C559,IF(C560="","","-"),INDEX(tb_Address[Store Tel.],MATCH(F560,tb_Address[Branch],0))),"")</f>
        <v>-</v>
      </c>
      <c r="M560" s="193" t="str">
        <f t="array" ref="M560">IFERROR(IF(C560=C559,IF(C560="","","-"),INDEX(tb_Address[ชื่อผู้รับสินค้า],MATCH(F560,tb_Address[Branch],0))),"")</f>
        <v>-</v>
      </c>
      <c r="N560" s="193" t="str">
        <f t="array" ref="N560">IFERROR(IF(C560=C559,IF(C560="","","-"),INDEX(tb_Address[ที่อยู่ Store],MATCH(F560,tb_Address[Branch],0))),"")</f>
        <v>-</v>
      </c>
      <c r="O560" s="193"/>
    </row>
    <row r="561" ht="22.5" customHeight="1">
      <c r="A561" s="186">
        <f>IF(C561="","",ROW()-ROW(tb_PO[[#HEADERS],[Order]]))</f>
        <v>558</v>
      </c>
      <c r="B561" s="277">
        <v>46175.0</v>
      </c>
      <c r="C561" s="278" t="s">
        <v>1758</v>
      </c>
      <c r="D561" s="278" t="s">
        <v>1759</v>
      </c>
      <c r="E561" s="66" t="s">
        <v>52</v>
      </c>
      <c r="F561" s="186" t="str">
        <f t="array" ref="F561">IF(E561&lt;&gt;"",INDEX(tb_Address[Branch],MATCH(E561,tb_Address[Branch Code],0)),"")</f>
        <v>สาขาที่ 00001</v>
      </c>
      <c r="G561" s="191">
        <v>8.857128012037E12</v>
      </c>
      <c r="H561" s="193" t="str">
        <f t="array" ref="H561">IF(G561&lt;&gt;"",INDEX(tb_MainDatabase[Scent],MATCH(G561,tb_MainDatabase[Barcode],0)),"")</f>
        <v>Secret of Peach</v>
      </c>
      <c r="I561" s="193" t="str">
        <f t="array" ref="I561">IF(G561&lt;&gt;"",INDEX(tb_MainDatabase[Size],MATCH(G561,tb_MainDatabase[Barcode],0)),"")</f>
        <v>10 ml.</v>
      </c>
      <c r="J561" s="191">
        <v>5.0</v>
      </c>
      <c r="K561" s="193"/>
      <c r="L561" s="193" t="str">
        <f t="array" ref="L561">IFERROR(IF(C561=C560,IF(C561="","","-"),INDEX(tb_Address[Store Tel.],MATCH(F561,tb_Address[Branch],0))),"")</f>
        <v>-</v>
      </c>
      <c r="M561" s="193" t="str">
        <f t="array" ref="M561">IFERROR(IF(C561=C560,IF(C561="","","-"),INDEX(tb_Address[ชื่อผู้รับสินค้า],MATCH(F561,tb_Address[Branch],0))),"")</f>
        <v>-</v>
      </c>
      <c r="N561" s="193" t="str">
        <f t="array" ref="N561">IFERROR(IF(C561=C560,IF(C561="","","-"),INDEX(tb_Address[ที่อยู่ Store],MATCH(F561,tb_Address[Branch],0))),"")</f>
        <v>-</v>
      </c>
      <c r="O561" s="193"/>
    </row>
    <row r="562" ht="22.5" customHeight="1">
      <c r="A562" s="186">
        <f>IF(C562="","",ROW()-ROW(tb_PO[[#HEADERS],[Order]]))</f>
        <v>559</v>
      </c>
      <c r="B562" s="277">
        <v>46175.0</v>
      </c>
      <c r="C562" s="278" t="s">
        <v>1758</v>
      </c>
      <c r="D562" s="278" t="s">
        <v>1759</v>
      </c>
      <c r="E562" s="66" t="s">
        <v>52</v>
      </c>
      <c r="F562" s="186" t="str">
        <f t="array" ref="F562">IF(E562&lt;&gt;"",INDEX(tb_Address[Branch],MATCH(E562,tb_Address[Branch Code],0)),"")</f>
        <v>สาขาที่ 00001</v>
      </c>
      <c r="G562" s="191">
        <v>8.857128012032E12</v>
      </c>
      <c r="H562" s="193" t="str">
        <f t="array" ref="H562">IF(G562&lt;&gt;"",INDEX(tb_MainDatabase[Scent],MATCH(G562,tb_MainDatabase[Barcode],0)),"")</f>
        <v>Beyond</v>
      </c>
      <c r="I562" s="193" t="str">
        <f t="array" ref="I562">IF(G562&lt;&gt;"",INDEX(tb_MainDatabase[Size],MATCH(G562,tb_MainDatabase[Barcode],0)),"")</f>
        <v>10 ml.</v>
      </c>
      <c r="J562" s="191">
        <v>5.0</v>
      </c>
      <c r="K562" s="193"/>
      <c r="L562" s="193" t="str">
        <f t="array" ref="L562">IFERROR(IF(C562=C561,IF(C562="","","-"),INDEX(tb_Address[Store Tel.],MATCH(F562,tb_Address[Branch],0))),"")</f>
        <v>-</v>
      </c>
      <c r="M562" s="193" t="str">
        <f t="array" ref="M562">IFERROR(IF(C562=C561,IF(C562="","","-"),INDEX(tb_Address[ชื่อผู้รับสินค้า],MATCH(F562,tb_Address[Branch],0))),"")</f>
        <v>-</v>
      </c>
      <c r="N562" s="193" t="str">
        <f t="array" ref="N562">IFERROR(IF(C562=C561,IF(C562="","","-"),INDEX(tb_Address[ที่อยู่ Store],MATCH(F562,tb_Address[Branch],0))),"")</f>
        <v>-</v>
      </c>
      <c r="O562" s="193"/>
    </row>
    <row r="563" ht="22.5" customHeight="1">
      <c r="A563" s="186">
        <f>IF(C563="","",ROW()-ROW(tb_PO[[#HEADERS],[Order]]))</f>
        <v>560</v>
      </c>
      <c r="B563" s="277">
        <v>46175.0</v>
      </c>
      <c r="C563" s="278" t="s">
        <v>1758</v>
      </c>
      <c r="D563" s="278" t="s">
        <v>1759</v>
      </c>
      <c r="E563" s="66" t="s">
        <v>52</v>
      </c>
      <c r="F563" s="186" t="str">
        <f t="array" ref="F563">IF(E563&lt;&gt;"",INDEX(tb_Address[Branch],MATCH(E563,tb_Address[Branch Code],0)),"")</f>
        <v>สาขาที่ 00001</v>
      </c>
      <c r="G563" s="191">
        <v>8.857128012042E12</v>
      </c>
      <c r="H563" s="193" t="str">
        <f t="array" ref="H563">IF(G563&lt;&gt;"",INDEX(tb_MainDatabase[Scent],MATCH(G563,tb_MainDatabase[Barcode],0)),"")</f>
        <v>Persist</v>
      </c>
      <c r="I563" s="193" t="str">
        <f t="array" ref="I563">IF(G563&lt;&gt;"",INDEX(tb_MainDatabase[Size],MATCH(G563,tb_MainDatabase[Barcode],0)),"")</f>
        <v>10 ml.</v>
      </c>
      <c r="J563" s="191">
        <v>5.0</v>
      </c>
      <c r="K563" s="193"/>
      <c r="L563" s="193" t="str">
        <f t="array" ref="L563">IFERROR(IF(C563=C562,IF(C563="","","-"),INDEX(tb_Address[Store Tel.],MATCH(F563,tb_Address[Branch],0))),"")</f>
        <v>-</v>
      </c>
      <c r="M563" s="193" t="str">
        <f t="array" ref="M563">IFERROR(IF(C563=C562,IF(C563="","","-"),INDEX(tb_Address[ชื่อผู้รับสินค้า],MATCH(F563,tb_Address[Branch],0))),"")</f>
        <v>-</v>
      </c>
      <c r="N563" s="193" t="str">
        <f t="array" ref="N563">IFERROR(IF(C563=C562,IF(C563="","","-"),INDEX(tb_Address[ที่อยู่ Store],MATCH(F563,tb_Address[Branch],0))),"")</f>
        <v>-</v>
      </c>
      <c r="O563" s="193"/>
    </row>
    <row r="564" ht="22.5" customHeight="1">
      <c r="A564" s="186">
        <f>IF(C564="","",ROW()-ROW(tb_PO[[#HEADERS],[Order]]))</f>
        <v>561</v>
      </c>
      <c r="B564" s="277">
        <v>46175.0</v>
      </c>
      <c r="C564" s="278" t="s">
        <v>1758</v>
      </c>
      <c r="D564" s="278" t="s">
        <v>1759</v>
      </c>
      <c r="E564" s="66" t="s">
        <v>52</v>
      </c>
      <c r="F564" s="186" t="str">
        <f t="array" ref="F564">IF(E564&lt;&gt;"",INDEX(tb_Address[Branch],MATCH(E564,tb_Address[Branch Code],0)),"")</f>
        <v>สาขาที่ 00001</v>
      </c>
      <c r="G564" s="191">
        <v>8.857128012079E12</v>
      </c>
      <c r="H564" s="193" t="str">
        <f t="array" ref="H564">IF(G564&lt;&gt;"",INDEX(tb_MainDatabase[Scent],MATCH(G564,tb_MainDatabase[Barcode],0)),"")</f>
        <v>Vintage</v>
      </c>
      <c r="I564" s="193" t="str">
        <f t="array" ref="I564">IF(G564&lt;&gt;"",INDEX(tb_MainDatabase[Size],MATCH(G564,tb_MainDatabase[Barcode],0)),"")</f>
        <v>10 ml.</v>
      </c>
      <c r="J564" s="191">
        <v>10.0</v>
      </c>
      <c r="K564" s="193"/>
      <c r="L564" s="193" t="str">
        <f t="array" ref="L564">IFERROR(IF(C564=C563,IF(C564="","","-"),INDEX(tb_Address[Store Tel.],MATCH(F564,tb_Address[Branch],0))),"")</f>
        <v>-</v>
      </c>
      <c r="M564" s="193" t="str">
        <f t="array" ref="M564">IFERROR(IF(C564=C563,IF(C564="","","-"),INDEX(tb_Address[ชื่อผู้รับสินค้า],MATCH(F564,tb_Address[Branch],0))),"")</f>
        <v>-</v>
      </c>
      <c r="N564" s="193" t="str">
        <f t="array" ref="N564">IFERROR(IF(C564=C563,IF(C564="","","-"),INDEX(tb_Address[ที่อยู่ Store],MATCH(F564,tb_Address[Branch],0))),"")</f>
        <v>-</v>
      </c>
      <c r="O564" s="193"/>
    </row>
    <row r="565" ht="22.5" customHeight="1">
      <c r="A565" s="186">
        <f>IF(C565="","",ROW()-ROW(tb_PO[[#HEADERS],[Order]]))</f>
        <v>562</v>
      </c>
      <c r="B565" s="277">
        <v>46175.0</v>
      </c>
      <c r="C565" s="278" t="s">
        <v>1758</v>
      </c>
      <c r="D565" s="278" t="s">
        <v>1759</v>
      </c>
      <c r="E565" s="66" t="s">
        <v>52</v>
      </c>
      <c r="F565" s="186" t="str">
        <f t="array" ref="F565">IF(E565&lt;&gt;"",INDEX(tb_Address[Branch],MATCH(E565,tb_Address[Branch Code],0)),"")</f>
        <v>สาขาที่ 00001</v>
      </c>
      <c r="G565" s="191">
        <v>8.857128012166E12</v>
      </c>
      <c r="H565" s="193" t="str">
        <f t="array" ref="H565">IF(G565&lt;&gt;"",INDEX(tb_MainDatabase[Scent],MATCH(G565,tb_MainDatabase[Barcode],0)),"")</f>
        <v>Angel</v>
      </c>
      <c r="I565" s="193" t="str">
        <f t="array" ref="I565">IF(G565&lt;&gt;"",INDEX(tb_MainDatabase[Size],MATCH(G565,tb_MainDatabase[Barcode],0)),"")</f>
        <v>10 ml.</v>
      </c>
      <c r="J565" s="191">
        <v>4.0</v>
      </c>
      <c r="K565" s="193"/>
      <c r="L565" s="193" t="str">
        <f t="array" ref="L565">IFERROR(IF(C565=C564,IF(C565="","","-"),INDEX(tb_Address[Store Tel.],MATCH(F565,tb_Address[Branch],0))),"")</f>
        <v>-</v>
      </c>
      <c r="M565" s="193" t="str">
        <f t="array" ref="M565">IFERROR(IF(C565=C564,IF(C565="","","-"),INDEX(tb_Address[ชื่อผู้รับสินค้า],MATCH(F565,tb_Address[Branch],0))),"")</f>
        <v>-</v>
      </c>
      <c r="N565" s="193" t="str">
        <f t="array" ref="N565">IFERROR(IF(C565=C564,IF(C565="","","-"),INDEX(tb_Address[ที่อยู่ Store],MATCH(F565,tb_Address[Branch],0))),"")</f>
        <v>-</v>
      </c>
      <c r="O565" s="193"/>
    </row>
    <row r="566" ht="22.5" customHeight="1">
      <c r="A566" s="186">
        <f>IF(C566="","",ROW()-ROW(tb_PO[[#HEADERS],[Order]]))</f>
        <v>563</v>
      </c>
      <c r="B566" s="277">
        <v>46175.0</v>
      </c>
      <c r="C566" s="278" t="s">
        <v>1758</v>
      </c>
      <c r="D566" s="278" t="s">
        <v>1759</v>
      </c>
      <c r="E566" s="66" t="s">
        <v>52</v>
      </c>
      <c r="F566" s="186" t="str">
        <f t="array" ref="F566">IF(E566&lt;&gt;"",INDEX(tb_Address[Branch],MATCH(E566,tb_Address[Branch Code],0)),"")</f>
        <v>สาขาที่ 00001</v>
      </c>
      <c r="G566" s="191">
        <v>8.857128012146E12</v>
      </c>
      <c r="H566" s="193" t="str">
        <f t="array" ref="H566">IF(G566&lt;&gt;"",INDEX(tb_MainDatabase[Scent],MATCH(G566,tb_MainDatabase[Barcode],0)),"")</f>
        <v>Soir</v>
      </c>
      <c r="I566" s="193" t="str">
        <f t="array" ref="I566">IF(G566&lt;&gt;"",INDEX(tb_MainDatabase[Size],MATCH(G566,tb_MainDatabase[Barcode],0)),"")</f>
        <v>10 ml.</v>
      </c>
      <c r="J566" s="191">
        <v>4.0</v>
      </c>
      <c r="K566" s="193"/>
      <c r="L566" s="193" t="str">
        <f t="array" ref="L566">IFERROR(IF(C566=C565,IF(C566="","","-"),INDEX(tb_Address[Store Tel.],MATCH(F566,tb_Address[Branch],0))),"")</f>
        <v>-</v>
      </c>
      <c r="M566" s="193" t="str">
        <f t="array" ref="M566">IFERROR(IF(C566=C565,IF(C566="","","-"),INDEX(tb_Address[ชื่อผู้รับสินค้า],MATCH(F566,tb_Address[Branch],0))),"")</f>
        <v>-</v>
      </c>
      <c r="N566" s="193" t="str">
        <f t="array" ref="N566">IFERROR(IF(C566=C565,IF(C566="","","-"),INDEX(tb_Address[ที่อยู่ Store],MATCH(F566,tb_Address[Branch],0))),"")</f>
        <v>-</v>
      </c>
      <c r="O566" s="193"/>
    </row>
    <row r="567" ht="22.5" customHeight="1">
      <c r="A567" s="186">
        <f>IF(C567="","",ROW()-ROW(tb_PO[[#HEADERS],[Order]]))</f>
        <v>564</v>
      </c>
      <c r="B567" s="277">
        <v>46175.0</v>
      </c>
      <c r="C567" s="278" t="s">
        <v>1758</v>
      </c>
      <c r="D567" s="278" t="s">
        <v>1759</v>
      </c>
      <c r="E567" s="66" t="s">
        <v>52</v>
      </c>
      <c r="F567" s="186" t="str">
        <f t="array" ref="F567">IF(E567&lt;&gt;"",INDEX(tb_Address[Branch],MATCH(E567,tb_Address[Branch Code],0)),"")</f>
        <v>สาขาที่ 00001</v>
      </c>
      <c r="G567" s="191">
        <v>8.85712801211E12</v>
      </c>
      <c r="H567" s="193" t="str">
        <f t="array" ref="H567">IF(G567&lt;&gt;"",INDEX(tb_MainDatabase[Scent],MATCH(G567,tb_MainDatabase[Barcode],0)),"")</f>
        <v>Legend of Oud</v>
      </c>
      <c r="I567" s="193" t="str">
        <f t="array" ref="I567">IF(G567&lt;&gt;"",INDEX(tb_MainDatabase[Size],MATCH(G567,tb_MainDatabase[Barcode],0)),"")</f>
        <v>10 ml.</v>
      </c>
      <c r="J567" s="191">
        <v>2.0</v>
      </c>
      <c r="K567" s="193"/>
      <c r="L567" s="193" t="str">
        <f t="array" ref="L567">IFERROR(IF(C567=C566,IF(C567="","","-"),INDEX(tb_Address[Store Tel.],MATCH(F567,tb_Address[Branch],0))),"")</f>
        <v>-</v>
      </c>
      <c r="M567" s="193" t="str">
        <f t="array" ref="M567">IFERROR(IF(C567=C566,IF(C567="","","-"),INDEX(tb_Address[ชื่อผู้รับสินค้า],MATCH(F567,tb_Address[Branch],0))),"")</f>
        <v>-</v>
      </c>
      <c r="N567" s="193" t="str">
        <f t="array" ref="N567">IFERROR(IF(C567=C566,IF(C567="","","-"),INDEX(tb_Address[ที่อยู่ Store],MATCH(F567,tb_Address[Branch],0))),"")</f>
        <v>-</v>
      </c>
      <c r="O567" s="193"/>
    </row>
    <row r="568" ht="22.5" customHeight="1">
      <c r="A568" s="186">
        <f>IF(C568="","",ROW()-ROW(tb_PO[[#HEADERS],[Order]]))</f>
        <v>565</v>
      </c>
      <c r="B568" s="277">
        <v>46175.0</v>
      </c>
      <c r="C568" s="278" t="s">
        <v>1758</v>
      </c>
      <c r="D568" s="278" t="s">
        <v>1759</v>
      </c>
      <c r="E568" s="66" t="s">
        <v>52</v>
      </c>
      <c r="F568" s="186" t="str">
        <f t="array" ref="F568">IF(E568&lt;&gt;"",INDEX(tb_Address[Branch],MATCH(E568,tb_Address[Branch Code],0)),"")</f>
        <v>สาขาที่ 00001</v>
      </c>
      <c r="G568" s="191">
        <v>8.857128012112E12</v>
      </c>
      <c r="H568" s="193" t="str">
        <f t="array" ref="H568">IF(G568&lt;&gt;"",INDEX(tb_MainDatabase[Scent],MATCH(G568,tb_MainDatabase[Barcode],0)),"")</f>
        <v>Tropical Leather</v>
      </c>
      <c r="I568" s="193" t="str">
        <f t="array" ref="I568">IF(G568&lt;&gt;"",INDEX(tb_MainDatabase[Size],MATCH(G568,tb_MainDatabase[Barcode],0)),"")</f>
        <v>10 ml.</v>
      </c>
      <c r="J568" s="191">
        <v>2.0</v>
      </c>
      <c r="K568" s="193"/>
      <c r="L568" s="193" t="str">
        <f t="array" ref="L568">IFERROR(IF(C568=C567,IF(C568="","","-"),INDEX(tb_Address[Store Tel.],MATCH(F568,tb_Address[Branch],0))),"")</f>
        <v>-</v>
      </c>
      <c r="M568" s="193" t="str">
        <f t="array" ref="M568">IFERROR(IF(C568=C567,IF(C568="","","-"),INDEX(tb_Address[ชื่อผู้รับสินค้า],MATCH(F568,tb_Address[Branch],0))),"")</f>
        <v>-</v>
      </c>
      <c r="N568" s="193" t="str">
        <f t="array" ref="N568">IFERROR(IF(C568=C567,IF(C568="","","-"),INDEX(tb_Address[ที่อยู่ Store],MATCH(F568,tb_Address[Branch],0))),"")</f>
        <v>-</v>
      </c>
      <c r="O568" s="193"/>
    </row>
    <row r="569" ht="22.5" customHeight="1">
      <c r="A569" s="186">
        <f>IF(C569="","",ROW()-ROW(tb_PO[[#HEADERS],[Order]]))</f>
        <v>566</v>
      </c>
      <c r="B569" s="277">
        <v>46175.0</v>
      </c>
      <c r="C569" s="278" t="s">
        <v>1758</v>
      </c>
      <c r="D569" s="278" t="s">
        <v>1759</v>
      </c>
      <c r="E569" s="66" t="s">
        <v>52</v>
      </c>
      <c r="F569" s="186" t="str">
        <f t="array" ref="F569">IF(E569&lt;&gt;"",INDEX(tb_Address[Branch],MATCH(E569,tb_Address[Branch Code],0)),"")</f>
        <v>สาขาที่ 00001</v>
      </c>
      <c r="G569" s="191">
        <v>8.857128012159E12</v>
      </c>
      <c r="H569" s="193" t="str">
        <f t="array" ref="H569">IF(G569&lt;&gt;"",INDEX(tb_MainDatabase[Scent],MATCH(G569,tb_MainDatabase[Barcode],0)),"")</f>
        <v>Rosarine</v>
      </c>
      <c r="I569" s="193" t="str">
        <f t="array" ref="I569">IF(G569&lt;&gt;"",INDEX(tb_MainDatabase[Size],MATCH(G569,tb_MainDatabase[Barcode],0)),"")</f>
        <v>30 ml.</v>
      </c>
      <c r="J569" s="191">
        <v>5.0</v>
      </c>
      <c r="K569" s="193"/>
      <c r="L569" s="193" t="str">
        <f t="array" ref="L569">IFERROR(IF(C569=C568,IF(C569="","","-"),INDEX(tb_Address[Store Tel.],MATCH(F569,tb_Address[Branch],0))),"")</f>
        <v>-</v>
      </c>
      <c r="M569" s="193" t="str">
        <f t="array" ref="M569">IFERROR(IF(C569=C568,IF(C569="","","-"),INDEX(tb_Address[ชื่อผู้รับสินค้า],MATCH(F569,tb_Address[Branch],0))),"")</f>
        <v>-</v>
      </c>
      <c r="N569" s="193" t="str">
        <f t="array" ref="N569">IFERROR(IF(C569=C568,IF(C569="","","-"),INDEX(tb_Address[ที่อยู่ Store],MATCH(F569,tb_Address[Branch],0))),"")</f>
        <v>-</v>
      </c>
      <c r="O569" s="193"/>
    </row>
    <row r="570" ht="22.5" customHeight="1">
      <c r="A570" s="186">
        <f>IF(C570="","",ROW()-ROW(tb_PO[[#HEADERS],[Order]]))</f>
        <v>567</v>
      </c>
      <c r="B570" s="277">
        <v>46175.0</v>
      </c>
      <c r="C570" s="278" t="s">
        <v>1758</v>
      </c>
      <c r="D570" s="278" t="s">
        <v>1759</v>
      </c>
      <c r="E570" s="66" t="s">
        <v>52</v>
      </c>
      <c r="F570" s="186" t="str">
        <f t="array" ref="F570">IF(E570&lt;&gt;"",INDEX(tb_Address[Branch],MATCH(E570,tb_Address[Branch Code],0)),"")</f>
        <v>สาขาที่ 00001</v>
      </c>
      <c r="G570" s="191">
        <v>8.85712801185E12</v>
      </c>
      <c r="H570" s="193" t="str">
        <f t="array" ref="H570">IF(G570&lt;&gt;"",INDEX(tb_MainDatabase[Scent],MATCH(G570,tb_MainDatabase[Barcode],0)),"")</f>
        <v>Secret of Peach</v>
      </c>
      <c r="I570" s="193" t="str">
        <f t="array" ref="I570">IF(G570&lt;&gt;"",INDEX(tb_MainDatabase[Size],MATCH(G570,tb_MainDatabase[Barcode],0)),"")</f>
        <v>30 ml.</v>
      </c>
      <c r="J570" s="191">
        <v>5.0</v>
      </c>
      <c r="K570" s="193"/>
      <c r="L570" s="193" t="str">
        <f t="array" ref="L570">IFERROR(IF(C570=C569,IF(C570="","","-"),INDEX(tb_Address[Store Tel.],MATCH(F570,tb_Address[Branch],0))),"")</f>
        <v>-</v>
      </c>
      <c r="M570" s="193" t="str">
        <f t="array" ref="M570">IFERROR(IF(C570=C569,IF(C570="","","-"),INDEX(tb_Address[ชื่อผู้รับสินค้า],MATCH(F570,tb_Address[Branch],0))),"")</f>
        <v>-</v>
      </c>
      <c r="N570" s="193" t="str">
        <f t="array" ref="N570">IFERROR(IF(C570=C569,IF(C570="","","-"),INDEX(tb_Address[ที่อยู่ Store],MATCH(F570,tb_Address[Branch],0))),"")</f>
        <v>-</v>
      </c>
      <c r="O570" s="193"/>
    </row>
    <row r="571" ht="22.5" customHeight="1">
      <c r="A571" s="186">
        <f>IF(C571="","",ROW()-ROW(tb_PO[[#HEADERS],[Order]]))</f>
        <v>568</v>
      </c>
      <c r="B571" s="277">
        <v>46175.0</v>
      </c>
      <c r="C571" s="278" t="s">
        <v>1758</v>
      </c>
      <c r="D571" s="278" t="s">
        <v>1759</v>
      </c>
      <c r="E571" s="66" t="s">
        <v>52</v>
      </c>
      <c r="F571" s="186" t="str">
        <f t="array" ref="F571">IF(E571&lt;&gt;"",INDEX(tb_Address[Branch],MATCH(E571,tb_Address[Branch Code],0)),"")</f>
        <v>สาขาที่ 00001</v>
      </c>
      <c r="G571" s="191">
        <v>8.857128011867E12</v>
      </c>
      <c r="H571" s="193" t="str">
        <f t="array" ref="H571">IF(G571&lt;&gt;"",INDEX(tb_MainDatabase[Scent],MATCH(G571,tb_MainDatabase[Barcode],0)),"")</f>
        <v>Senorita</v>
      </c>
      <c r="I571" s="193" t="str">
        <f t="array" ref="I571">IF(G571&lt;&gt;"",INDEX(tb_MainDatabase[Size],MATCH(G571,tb_MainDatabase[Barcode],0)),"")</f>
        <v>30 ml.</v>
      </c>
      <c r="J571" s="191">
        <v>5.0</v>
      </c>
      <c r="K571" s="193"/>
      <c r="L571" s="193" t="str">
        <f t="array" ref="L571">IFERROR(IF(C571=C570,IF(C571="","","-"),INDEX(tb_Address[Store Tel.],MATCH(F571,tb_Address[Branch],0))),"")</f>
        <v>-</v>
      </c>
      <c r="M571" s="193" t="str">
        <f t="array" ref="M571">IFERROR(IF(C571=C570,IF(C571="","","-"),INDEX(tb_Address[ชื่อผู้รับสินค้า],MATCH(F571,tb_Address[Branch],0))),"")</f>
        <v>-</v>
      </c>
      <c r="N571" s="193" t="str">
        <f t="array" ref="N571">IFERROR(IF(C571=C570,IF(C571="","","-"),INDEX(tb_Address[ที่อยู่ Store],MATCH(F571,tb_Address[Branch],0))),"")</f>
        <v>-</v>
      </c>
      <c r="O571" s="193"/>
    </row>
    <row r="572" ht="22.5" customHeight="1">
      <c r="A572" s="186">
        <f>IF(C572="","",ROW()-ROW(tb_PO[[#HEADERS],[Order]]))</f>
        <v>569</v>
      </c>
      <c r="B572" s="277">
        <v>46175.0</v>
      </c>
      <c r="C572" s="278" t="s">
        <v>1758</v>
      </c>
      <c r="D572" s="278" t="s">
        <v>1759</v>
      </c>
      <c r="E572" s="66" t="s">
        <v>52</v>
      </c>
      <c r="F572" s="186" t="str">
        <f t="array" ref="F572">IF(E572&lt;&gt;"",INDEX(tb_Address[Branch],MATCH(E572,tb_Address[Branch Code],0)),"")</f>
        <v>สาขาที่ 00001</v>
      </c>
      <c r="G572" s="191">
        <v>8.857128011836E12</v>
      </c>
      <c r="H572" s="193" t="str">
        <f t="array" ref="H572">IF(G572&lt;&gt;"",INDEX(tb_MainDatabase[Scent],MATCH(G572,tb_MainDatabase[Barcode],0)),"")</f>
        <v>Never Blue</v>
      </c>
      <c r="I572" s="193" t="str">
        <f t="array" ref="I572">IF(G572&lt;&gt;"",INDEX(tb_MainDatabase[Size],MATCH(G572,tb_MainDatabase[Barcode],0)),"")</f>
        <v>30 ml.</v>
      </c>
      <c r="J572" s="191">
        <v>3.0</v>
      </c>
      <c r="K572" s="193"/>
      <c r="L572" s="193" t="str">
        <f t="array" ref="L572">IFERROR(IF(C572=C571,IF(C572="","","-"),INDEX(tb_Address[Store Tel.],MATCH(F572,tb_Address[Branch],0))),"")</f>
        <v>-</v>
      </c>
      <c r="M572" s="193" t="str">
        <f t="array" ref="M572">IFERROR(IF(C572=C571,IF(C572="","","-"),INDEX(tb_Address[ชื่อผู้รับสินค้า],MATCH(F572,tb_Address[Branch],0))),"")</f>
        <v>-</v>
      </c>
      <c r="N572" s="193" t="str">
        <f t="array" ref="N572">IFERROR(IF(C572=C571,IF(C572="","","-"),INDEX(tb_Address[ที่อยู่ Store],MATCH(F572,tb_Address[Branch],0))),"")</f>
        <v>-</v>
      </c>
      <c r="O572" s="193"/>
    </row>
    <row r="573" ht="22.5" customHeight="1">
      <c r="A573" s="186">
        <f>IF(C573="","",ROW()-ROW(tb_PO[[#HEADERS],[Order]]))</f>
        <v>570</v>
      </c>
      <c r="B573" s="277">
        <v>46175.0</v>
      </c>
      <c r="C573" s="278" t="s">
        <v>1758</v>
      </c>
      <c r="D573" s="278" t="s">
        <v>1759</v>
      </c>
      <c r="E573" s="66" t="s">
        <v>52</v>
      </c>
      <c r="F573" s="186" t="str">
        <f t="array" ref="F573">IF(E573&lt;&gt;"",INDEX(tb_Address[Branch],MATCH(E573,tb_Address[Branch Code],0)),"")</f>
        <v>สาขาที่ 00001</v>
      </c>
      <c r="G573" s="191">
        <v>8.857128012023E12</v>
      </c>
      <c r="H573" s="193" t="str">
        <f t="array" ref="H573">IF(G573&lt;&gt;"",INDEX(tb_MainDatabase[Scent],MATCH(G573,tb_MainDatabase[Barcode],0)),"")</f>
        <v>Voyage</v>
      </c>
      <c r="I573" s="193" t="str">
        <f t="array" ref="I573">IF(G573&lt;&gt;"",INDEX(tb_MainDatabase[Size],MATCH(G573,tb_MainDatabase[Barcode],0)),"")</f>
        <v>30 ml.</v>
      </c>
      <c r="J573" s="191">
        <v>3.0</v>
      </c>
      <c r="K573" s="193"/>
      <c r="L573" s="193" t="str">
        <f t="array" ref="L573">IFERROR(IF(C573=C572,IF(C573="","","-"),INDEX(tb_Address[Store Tel.],MATCH(F573,tb_Address[Branch],0))),"")</f>
        <v>-</v>
      </c>
      <c r="M573" s="193" t="str">
        <f t="array" ref="M573">IFERROR(IF(C573=C572,IF(C573="","","-"),INDEX(tb_Address[ชื่อผู้รับสินค้า],MATCH(F573,tb_Address[Branch],0))),"")</f>
        <v>-</v>
      </c>
      <c r="N573" s="193" t="str">
        <f t="array" ref="N573">IFERROR(IF(C573=C572,IF(C573="","","-"),INDEX(tb_Address[ที่อยู่ Store],MATCH(F573,tb_Address[Branch],0))),"")</f>
        <v>-</v>
      </c>
      <c r="O573" s="193"/>
    </row>
    <row r="574" ht="22.5" customHeight="1">
      <c r="A574" s="186">
        <f>IF(C574="","",ROW()-ROW(tb_PO[[#HEADERS],[Order]]))</f>
        <v>571</v>
      </c>
      <c r="B574" s="277">
        <v>46175.0</v>
      </c>
      <c r="C574" s="278" t="s">
        <v>1758</v>
      </c>
      <c r="D574" s="278" t="s">
        <v>1759</v>
      </c>
      <c r="E574" s="66" t="s">
        <v>52</v>
      </c>
      <c r="F574" s="186" t="str">
        <f t="array" ref="F574">IF(E574&lt;&gt;"",INDEX(tb_Address[Branch],MATCH(E574,tb_Address[Branch Code],0)),"")</f>
        <v>สาขาที่ 00001</v>
      </c>
      <c r="G574" s="191">
        <v>8.857128011898E12</v>
      </c>
      <c r="H574" s="193" t="str">
        <f t="array" ref="H574">IF(G574&lt;&gt;"",INDEX(tb_MainDatabase[Scent],MATCH(G574,tb_MainDatabase[Barcode],0)),"")</f>
        <v>Vivid</v>
      </c>
      <c r="I574" s="193" t="str">
        <f t="array" ref="I574">IF(G574&lt;&gt;"",INDEX(tb_MainDatabase[Size],MATCH(G574,tb_MainDatabase[Barcode],0)),"")</f>
        <v>30 ml.</v>
      </c>
      <c r="J574" s="191">
        <v>3.0</v>
      </c>
      <c r="K574" s="193"/>
      <c r="L574" s="193" t="str">
        <f t="array" ref="L574">IFERROR(IF(C574=C573,IF(C574="","","-"),INDEX(tb_Address[Store Tel.],MATCH(F574,tb_Address[Branch],0))),"")</f>
        <v>-</v>
      </c>
      <c r="M574" s="193" t="str">
        <f t="array" ref="M574">IFERROR(IF(C574=C573,IF(C574="","","-"),INDEX(tb_Address[ชื่อผู้รับสินค้า],MATCH(F574,tb_Address[Branch],0))),"")</f>
        <v>-</v>
      </c>
      <c r="N574" s="193" t="str">
        <f t="array" ref="N574">IFERROR(IF(C574=C573,IF(C574="","","-"),INDEX(tb_Address[ที่อยู่ Store],MATCH(F574,tb_Address[Branch],0))),"")</f>
        <v>-</v>
      </c>
      <c r="O574" s="193"/>
    </row>
    <row r="575" ht="22.5" customHeight="1">
      <c r="A575" s="186">
        <f>IF(C575="","",ROW()-ROW(tb_PO[[#HEADERS],[Order]]))</f>
        <v>572</v>
      </c>
      <c r="B575" s="277">
        <v>46175.0</v>
      </c>
      <c r="C575" s="278" t="s">
        <v>1758</v>
      </c>
      <c r="D575" s="278" t="s">
        <v>1759</v>
      </c>
      <c r="E575" s="66" t="s">
        <v>52</v>
      </c>
      <c r="F575" s="186" t="str">
        <f t="array" ref="F575">IF(E575&lt;&gt;"",INDEX(tb_Address[Branch],MATCH(E575,tb_Address[Branch Code],0)),"")</f>
        <v>สาขาที่ 00001</v>
      </c>
      <c r="G575" s="191">
        <v>8.857128011577E12</v>
      </c>
      <c r="H575" s="193" t="str">
        <f t="array" ref="H575">IF(G575&lt;&gt;"",INDEX(tb_MainDatabase[Scent],MATCH(G575,tb_MainDatabase[Barcode],0)),"")</f>
        <v>Angel</v>
      </c>
      <c r="I575" s="193" t="str">
        <f t="array" ref="I575">IF(G575&lt;&gt;"",INDEX(tb_MainDatabase[Size],MATCH(G575,tb_MainDatabase[Barcode],0)),"")</f>
        <v>50 ml.</v>
      </c>
      <c r="J575" s="191">
        <v>2.0</v>
      </c>
      <c r="K575" s="193"/>
      <c r="L575" s="193" t="str">
        <f t="array" ref="L575">IFERROR(IF(C575=C574,IF(C575="","","-"),INDEX(tb_Address[Store Tel.],MATCH(F575,tb_Address[Branch],0))),"")</f>
        <v>-</v>
      </c>
      <c r="M575" s="193" t="str">
        <f t="array" ref="M575">IFERROR(IF(C575=C574,IF(C575="","","-"),INDEX(tb_Address[ชื่อผู้รับสินค้า],MATCH(F575,tb_Address[Branch],0))),"")</f>
        <v>-</v>
      </c>
      <c r="N575" s="193" t="str">
        <f t="array" ref="N575">IFERROR(IF(C575=C574,IF(C575="","","-"),INDEX(tb_Address[ที่อยู่ Store],MATCH(F575,tb_Address[Branch],0))),"")</f>
        <v>-</v>
      </c>
      <c r="O575" s="193"/>
    </row>
    <row r="576" ht="22.5" customHeight="1">
      <c r="A576" s="186">
        <f>IF(C576="","",ROW()-ROW(tb_PO[[#HEADERS],[Order]]))</f>
        <v>573</v>
      </c>
      <c r="B576" s="277">
        <v>46175.0</v>
      </c>
      <c r="C576" s="278" t="s">
        <v>1758</v>
      </c>
      <c r="D576" s="278" t="s">
        <v>1759</v>
      </c>
      <c r="E576" s="66" t="s">
        <v>52</v>
      </c>
      <c r="F576" s="186" t="str">
        <f t="array" ref="F576">IF(E576&lt;&gt;"",INDEX(tb_Address[Branch],MATCH(E576,tb_Address[Branch Code],0)),"")</f>
        <v>สาขาที่ 00001</v>
      </c>
      <c r="G576" s="191">
        <v>8.857128012134E12</v>
      </c>
      <c r="H576" s="193" t="str">
        <f t="array" ref="H576">IF(G576&lt;&gt;"",INDEX(tb_MainDatabase[Scent],MATCH(G576,tb_MainDatabase[Barcode],0)),"")</f>
        <v>ถุงกระดาษ Size M</v>
      </c>
      <c r="I576" s="193" t="str">
        <f t="array" ref="I576">IF(G576&lt;&gt;"",INDEX(tb_MainDatabase[Size],MATCH(G576,tb_MainDatabase[Barcode],0)),"")</f>
        <v>Size M</v>
      </c>
      <c r="J576" s="191">
        <v>80.0</v>
      </c>
      <c r="K576" s="193"/>
      <c r="L576" s="193" t="str">
        <f t="array" ref="L576">IFERROR(IF(C576=C575,IF(C576="","","-"),INDEX(tb_Address[Store Tel.],MATCH(F576,tb_Address[Branch],0))),"")</f>
        <v>-</v>
      </c>
      <c r="M576" s="193" t="str">
        <f t="array" ref="M576">IFERROR(IF(C576=C575,IF(C576="","","-"),INDEX(tb_Address[ชื่อผู้รับสินค้า],MATCH(F576,tb_Address[Branch],0))),"")</f>
        <v>-</v>
      </c>
      <c r="N576" s="193" t="str">
        <f t="array" ref="N576">IFERROR(IF(C576=C575,IF(C576="","","-"),INDEX(tb_Address[ที่อยู่ Store],MATCH(F576,tb_Address[Branch],0))),"")</f>
        <v>-</v>
      </c>
      <c r="O576" s="193"/>
    </row>
    <row r="577" ht="22.5" customHeight="1">
      <c r="A577" s="186">
        <f>IF(C577="","",ROW()-ROW(tb_PO[[#HEADERS],[Order]]))</f>
        <v>574</v>
      </c>
      <c r="B577" s="277">
        <v>46175.0</v>
      </c>
      <c r="C577" s="278" t="s">
        <v>1758</v>
      </c>
      <c r="D577" s="278" t="s">
        <v>1759</v>
      </c>
      <c r="E577" s="66" t="s">
        <v>52</v>
      </c>
      <c r="F577" s="186" t="str">
        <f t="array" ref="F577">IF(E577&lt;&gt;"",INDEX(tb_Address[Branch],MATCH(E577,tb_Address[Branch Code],0)),"")</f>
        <v>สาขาที่ 00001</v>
      </c>
      <c r="G577" s="191" t="s">
        <v>901</v>
      </c>
      <c r="H577" s="193" t="str">
        <f t="array" ref="H577">IF(G577&lt;&gt;"",INDEX(tb_MainDatabase[Scent],MATCH(G577,tb_MainDatabase[Barcode],0)),"")</f>
        <v>Virgin X TRY ME!</v>
      </c>
      <c r="I577" s="193" t="str">
        <f t="array" ref="I577">IF(G577&lt;&gt;"",INDEX(tb_MainDatabase[Size],MATCH(G577,tb_MainDatabase[Barcode],0)),"")</f>
        <v>50 ml.</v>
      </c>
      <c r="J577" s="191">
        <v>1.0</v>
      </c>
      <c r="K577" s="193"/>
      <c r="L577" s="193" t="str">
        <f t="array" ref="L577">IFERROR(IF(C577=C576,IF(C577="","","-"),INDEX(tb_Address[Store Tel.],MATCH(F577,tb_Address[Branch],0))),"")</f>
        <v>-</v>
      </c>
      <c r="M577" s="193" t="str">
        <f t="array" ref="M577">IFERROR(IF(C577=C576,IF(C577="","","-"),INDEX(tb_Address[ชื่อผู้รับสินค้า],MATCH(F577,tb_Address[Branch],0))),"")</f>
        <v>-</v>
      </c>
      <c r="N577" s="193" t="str">
        <f t="array" ref="N577">IFERROR(IF(C577=C576,IF(C577="","","-"),INDEX(tb_Address[ที่อยู่ Store],MATCH(F577,tb_Address[Branch],0))),"")</f>
        <v>-</v>
      </c>
      <c r="O577" s="193"/>
    </row>
    <row r="578" ht="22.5" customHeight="1">
      <c r="A578" s="186">
        <f>IF(C578="","",ROW()-ROW(tb_PO[[#HEADERS],[Order]]))</f>
        <v>575</v>
      </c>
      <c r="B578" s="277">
        <v>46175.0</v>
      </c>
      <c r="C578" s="278" t="s">
        <v>1758</v>
      </c>
      <c r="D578" s="278" t="s">
        <v>1759</v>
      </c>
      <c r="E578" s="66" t="s">
        <v>52</v>
      </c>
      <c r="F578" s="186" t="str">
        <f t="array" ref="F578">IF(E578&lt;&gt;"",INDEX(tb_Address[Branch],MATCH(E578,tb_Address[Branch Code],0)),"")</f>
        <v>สาขาที่ 00001</v>
      </c>
      <c r="G578" s="191" t="s">
        <v>688</v>
      </c>
      <c r="H578" s="193" t="str">
        <f t="array" ref="H578">IF(G578&lt;&gt;"",INDEX(tb_MainDatabase[Scent],MATCH(G578,tb_MainDatabase[Barcode],0)),"")</f>
        <v>Silver TRY ME!</v>
      </c>
      <c r="I578" s="193" t="str">
        <f t="array" ref="I578">IF(G578&lt;&gt;"",INDEX(tb_MainDatabase[Size],MATCH(G578,tb_MainDatabase[Barcode],0)),"")</f>
        <v>50 ml.</v>
      </c>
      <c r="J578" s="191">
        <v>1.0</v>
      </c>
      <c r="K578" s="193"/>
      <c r="L578" s="193" t="str">
        <f t="array" ref="L578">IFERROR(IF(C578=C577,IF(C578="","","-"),INDEX(tb_Address[Store Tel.],MATCH(F578,tb_Address[Branch],0))),"")</f>
        <v>-</v>
      </c>
      <c r="M578" s="193" t="str">
        <f t="array" ref="M578">IFERROR(IF(C578=C577,IF(C578="","","-"),INDEX(tb_Address[ชื่อผู้รับสินค้า],MATCH(F578,tb_Address[Branch],0))),"")</f>
        <v>-</v>
      </c>
      <c r="N578" s="193" t="str">
        <f t="array" ref="N578">IFERROR(IF(C578=C577,IF(C578="","","-"),INDEX(tb_Address[ที่อยู่ Store],MATCH(F578,tb_Address[Branch],0))),"")</f>
        <v>-</v>
      </c>
      <c r="O578" s="193"/>
    </row>
    <row r="579" ht="22.5" customHeight="1">
      <c r="A579" s="186">
        <f>IF(C579="","",ROW()-ROW(tb_PO[[#HEADERS],[Order]]))</f>
        <v>576</v>
      </c>
      <c r="B579" s="277">
        <v>46175.0</v>
      </c>
      <c r="C579" s="278" t="s">
        <v>1758</v>
      </c>
      <c r="D579" s="278" t="s">
        <v>1759</v>
      </c>
      <c r="E579" s="66" t="s">
        <v>52</v>
      </c>
      <c r="F579" s="186" t="str">
        <f t="array" ref="F579">IF(E579&lt;&gt;"",INDEX(tb_Address[Branch],MATCH(E579,tb_Address[Branch Code],0)),"")</f>
        <v>สาขาที่ 00001</v>
      </c>
      <c r="G579" s="191" t="s">
        <v>902</v>
      </c>
      <c r="H579" s="193" t="str">
        <f t="array" ref="H579">IF(G579&lt;&gt;"",INDEX(tb_MainDatabase[Scent],MATCH(G579,tb_MainDatabase[Barcode],0)),"")</f>
        <v>Vivid TRY ME!</v>
      </c>
      <c r="I579" s="193" t="str">
        <f t="array" ref="I579">IF(G579&lt;&gt;"",INDEX(tb_MainDatabase[Size],MATCH(G579,tb_MainDatabase[Barcode],0)),"")</f>
        <v>50 ml.</v>
      </c>
      <c r="J579" s="191">
        <v>1.0</v>
      </c>
      <c r="K579" s="193"/>
      <c r="L579" s="193" t="str">
        <f t="array" ref="L579">IFERROR(IF(C579=C578,IF(C579="","","-"),INDEX(tb_Address[Store Tel.],MATCH(F579,tb_Address[Branch],0))),"")</f>
        <v>-</v>
      </c>
      <c r="M579" s="193" t="str">
        <f t="array" ref="M579">IFERROR(IF(C579=C578,IF(C579="","","-"),INDEX(tb_Address[ชื่อผู้รับสินค้า],MATCH(F579,tb_Address[Branch],0))),"")</f>
        <v>-</v>
      </c>
      <c r="N579" s="193" t="str">
        <f t="array" ref="N579">IFERROR(IF(C579=C578,IF(C579="","","-"),INDEX(tb_Address[ที่อยู่ Store],MATCH(F579,tb_Address[Branch],0))),"")</f>
        <v>-</v>
      </c>
      <c r="O579" s="193"/>
    </row>
    <row r="580" ht="22.5" customHeight="1">
      <c r="A580" s="186">
        <f>IF(C580="","",ROW()-ROW(tb_PO[[#HEADERS],[Order]]))</f>
        <v>577</v>
      </c>
      <c r="B580" s="277">
        <v>46175.0</v>
      </c>
      <c r="C580" s="278" t="s">
        <v>1758</v>
      </c>
      <c r="D580" s="278" t="s">
        <v>1759</v>
      </c>
      <c r="E580" s="66" t="s">
        <v>52</v>
      </c>
      <c r="F580" s="186" t="str">
        <f t="array" ref="F580">IF(E580&lt;&gt;"",INDEX(tb_Address[Branch],MATCH(E580,tb_Address[Branch Code],0)),"")</f>
        <v>สาขาที่ 00001</v>
      </c>
      <c r="G580" s="191">
        <v>8.857128011966E12</v>
      </c>
      <c r="H580" s="193" t="str">
        <f t="array" ref="H580">IF(G580&lt;&gt;"",INDEX(tb_MainDatabase[Scent],MATCH(G580,tb_MainDatabase[Barcode],0)),"")</f>
        <v>Vintage</v>
      </c>
      <c r="I580" s="193" t="str">
        <f t="array" ref="I580">IF(G580&lt;&gt;"",INDEX(tb_MainDatabase[Size],MATCH(G580,tb_MainDatabase[Barcode],0)),"")</f>
        <v>30 ml.</v>
      </c>
      <c r="J580" s="191">
        <v>5.0</v>
      </c>
      <c r="K580" s="193"/>
      <c r="L580" s="193" t="str">
        <f t="array" ref="L580">IFERROR(IF(C580=C579,IF(C580="","","-"),INDEX(tb_Address[Store Tel.],MATCH(F580,tb_Address[Branch],0))),"")</f>
        <v>-</v>
      </c>
      <c r="M580" s="193" t="str">
        <f t="array" ref="M580">IFERROR(IF(C580=C579,IF(C580="","","-"),INDEX(tb_Address[ชื่อผู้รับสินค้า],MATCH(F580,tb_Address[Branch],0))),"")</f>
        <v>-</v>
      </c>
      <c r="N580" s="193" t="str">
        <f t="array" ref="N580">IFERROR(IF(C580=C579,IF(C580="","","-"),INDEX(tb_Address[ที่อยู่ Store],MATCH(F580,tb_Address[Branch],0))),"")</f>
        <v>-</v>
      </c>
      <c r="O580" s="193"/>
    </row>
    <row r="581" ht="22.5" customHeight="1">
      <c r="A581" s="186">
        <f>IF(C581="","",ROW()-ROW(tb_PO[[#HEADERS],[Order]]))</f>
        <v>578</v>
      </c>
      <c r="B581" s="277">
        <v>46175.0</v>
      </c>
      <c r="C581" s="278" t="s">
        <v>1758</v>
      </c>
      <c r="D581" s="278" t="s">
        <v>1759</v>
      </c>
      <c r="E581" s="66" t="s">
        <v>52</v>
      </c>
      <c r="F581" s="186" t="str">
        <f t="array" ref="F581">IF(E581&lt;&gt;"",INDEX(tb_Address[Branch],MATCH(E581,tb_Address[Branch Code],0)),"")</f>
        <v>สาขาที่ 00001</v>
      </c>
      <c r="G581" s="191">
        <v>8.85712801127E12</v>
      </c>
      <c r="H581" s="193" t="str">
        <f t="array" ref="H581">IF(G581&lt;&gt;"",INDEX(tb_MainDatabase[Scent],MATCH(G581,tb_MainDatabase[Barcode],0)),"")</f>
        <v>Vintage</v>
      </c>
      <c r="I581" s="193" t="str">
        <f t="array" ref="I581">IF(G581&lt;&gt;"",INDEX(tb_MainDatabase[Size],MATCH(G581,tb_MainDatabase[Barcode],0)),"")</f>
        <v>50 ml.</v>
      </c>
      <c r="J581" s="191">
        <v>5.0</v>
      </c>
      <c r="K581" s="193"/>
      <c r="L581" s="193" t="str">
        <f t="array" ref="L581">IFERROR(IF(C581=C580,IF(C581="","","-"),INDEX(tb_Address[Store Tel.],MATCH(F581,tb_Address[Branch],0))),"")</f>
        <v>-</v>
      </c>
      <c r="M581" s="193" t="str">
        <f t="array" ref="M581">IFERROR(IF(C581=C580,IF(C581="","","-"),INDEX(tb_Address[ชื่อผู้รับสินค้า],MATCH(F581,tb_Address[Branch],0))),"")</f>
        <v>-</v>
      </c>
      <c r="N581" s="193" t="str">
        <f t="array" ref="N581">IFERROR(IF(C581=C580,IF(C581="","","-"),INDEX(tb_Address[ที่อยู่ Store],MATCH(F581,tb_Address[Branch],0))),"")</f>
        <v>-</v>
      </c>
      <c r="O581" s="193"/>
    </row>
    <row r="582" ht="22.5" customHeight="1">
      <c r="A582" s="186">
        <f>IF(C582="","",ROW()-ROW(tb_PO[[#HEADERS],[Order]]))</f>
        <v>579</v>
      </c>
      <c r="B582" s="277">
        <v>46177.0</v>
      </c>
      <c r="C582" s="278" t="s">
        <v>1826</v>
      </c>
      <c r="D582" s="278" t="s">
        <v>1827</v>
      </c>
      <c r="E582" s="66" t="s">
        <v>52</v>
      </c>
      <c r="F582" s="186" t="str">
        <f t="array" ref="F582">IF(E582&lt;&gt;"",INDEX(tb_Address[Branch],MATCH(E582,tb_Address[Branch Code],0)),"")</f>
        <v>สาขาที่ 00001</v>
      </c>
      <c r="G582" s="191">
        <v>8.857128011041E12</v>
      </c>
      <c r="H582" s="193" t="str">
        <f t="array" ref="H582">IF(G582&lt;&gt;"",INDEX(tb_MainDatabase[Scent],MATCH(G582,tb_MainDatabase[Barcode],0)),"")</f>
        <v>Persist</v>
      </c>
      <c r="I582" s="193" t="str">
        <f t="array" ref="I582">IF(G582&lt;&gt;"",INDEX(tb_MainDatabase[Size],MATCH(G582,tb_MainDatabase[Barcode],0)),"")</f>
        <v>50 ml.</v>
      </c>
      <c r="J582" s="191">
        <v>5.0</v>
      </c>
      <c r="K582" s="193"/>
      <c r="L582" s="193" t="str">
        <f t="array" ref="L582">IFERROR(IF(C582=C581,IF(C582="","","-"),INDEX(tb_Address[Store Tel.],MATCH(F582,tb_Address[Branch],0))),"")</f>
        <v>-</v>
      </c>
      <c r="M582" s="193" t="str">
        <f t="array" ref="M582">IFERROR(IF(C582=C581,IF(C582="","","-"),INDEX(tb_Address[ชื่อผู้รับสินค้า],MATCH(F582,tb_Address[Branch],0))),"")</f>
        <v>-</v>
      </c>
      <c r="N582" s="193" t="str">
        <f t="array" ref="N582">IFERROR(IF(C582=C581,IF(C582="","","-"),INDEX(tb_Address[ที่อยู่ Store],MATCH(F582,tb_Address[Branch],0))),"")</f>
        <v>-</v>
      </c>
      <c r="O582" s="193"/>
    </row>
    <row r="583" ht="22.5" customHeight="1">
      <c r="A583" s="186">
        <f>IF(C583="","",ROW()-ROW(tb_PO[[#HEADERS],[Order]]))</f>
        <v>580</v>
      </c>
      <c r="B583" s="277">
        <v>46177.0</v>
      </c>
      <c r="C583" s="278" t="s">
        <v>1826</v>
      </c>
      <c r="D583" s="278" t="s">
        <v>1827</v>
      </c>
      <c r="E583" s="66" t="s">
        <v>52</v>
      </c>
      <c r="F583" s="186" t="str">
        <f t="array" ref="F583">IF(E583&lt;&gt;"",INDEX(tb_Address[Branch],MATCH(E583,tb_Address[Branch Code],0)),"")</f>
        <v>สาขาที่ 00001</v>
      </c>
      <c r="G583" s="191">
        <v>8.85712801202E12</v>
      </c>
      <c r="H583" s="193" t="str">
        <f t="array" ref="H583">IF(G583&lt;&gt;"",INDEX(tb_MainDatabase[Scent],MATCH(G583,tb_MainDatabase[Barcode],0)),"")</f>
        <v>Make Way</v>
      </c>
      <c r="I583" s="193" t="str">
        <f t="array" ref="I583">IF(G583&lt;&gt;"",INDEX(tb_MainDatabase[Size],MATCH(G583,tb_MainDatabase[Barcode],0)),"")</f>
        <v>50 ml.</v>
      </c>
      <c r="J583" s="191">
        <v>2.0</v>
      </c>
      <c r="K583" s="193"/>
      <c r="L583" s="193" t="str">
        <f t="array" ref="L583">IFERROR(IF(C583=C582,IF(C583="","","-"),INDEX(tb_Address[Store Tel.],MATCH(F583,tb_Address[Branch],0))),"")</f>
        <v>-</v>
      </c>
      <c r="M583" s="193" t="str">
        <f t="array" ref="M583">IFERROR(IF(C583=C582,IF(C583="","","-"),INDEX(tb_Address[ชื่อผู้รับสินค้า],MATCH(F583,tb_Address[Branch],0))),"")</f>
        <v>-</v>
      </c>
      <c r="N583" s="193" t="str">
        <f t="array" ref="N583">IFERROR(IF(C583=C582,IF(C583="","","-"),INDEX(tb_Address[ที่อยู่ Store],MATCH(F583,tb_Address[Branch],0))),"")</f>
        <v>-</v>
      </c>
      <c r="O583" s="193"/>
    </row>
    <row r="584" ht="22.5" customHeight="1">
      <c r="A584" s="186">
        <f>IF(C584="","",ROW()-ROW(tb_PO[[#HEADERS],[Order]]))</f>
        <v>581</v>
      </c>
      <c r="B584" s="277">
        <v>46177.0</v>
      </c>
      <c r="C584" s="278" t="s">
        <v>1826</v>
      </c>
      <c r="D584" s="278" t="s">
        <v>1827</v>
      </c>
      <c r="E584" s="66" t="s">
        <v>52</v>
      </c>
      <c r="F584" s="186" t="str">
        <f t="array" ref="F584">IF(E584&lt;&gt;"",INDEX(tb_Address[Branch],MATCH(E584,tb_Address[Branch Code],0)),"")</f>
        <v>สาขาที่ 00001</v>
      </c>
      <c r="G584" s="191">
        <v>8.85712801203E12</v>
      </c>
      <c r="H584" s="193" t="str">
        <f t="array" ref="H584">IF(G584&lt;&gt;"",INDEX(tb_MainDatabase[Scent],MATCH(G584,tb_MainDatabase[Barcode],0)),"")</f>
        <v>Dream Island</v>
      </c>
      <c r="I584" s="193" t="str">
        <f t="array" ref="I584">IF(G584&lt;&gt;"",INDEX(tb_MainDatabase[Size],MATCH(G584,tb_MainDatabase[Barcode],0)),"")</f>
        <v>10 ml.</v>
      </c>
      <c r="J584" s="191">
        <v>5.0</v>
      </c>
      <c r="K584" s="193"/>
      <c r="L584" s="193" t="str">
        <f t="array" ref="L584">IFERROR(IF(C584=C583,IF(C584="","","-"),INDEX(tb_Address[Store Tel.],MATCH(F584,tb_Address[Branch],0))),"")</f>
        <v>-</v>
      </c>
      <c r="M584" s="193" t="str">
        <f t="array" ref="M584">IFERROR(IF(C584=C583,IF(C584="","","-"),INDEX(tb_Address[ชื่อผู้รับสินค้า],MATCH(F584,tb_Address[Branch],0))),"")</f>
        <v>-</v>
      </c>
      <c r="N584" s="193" t="str">
        <f t="array" ref="N584">IFERROR(IF(C584=C583,IF(C584="","","-"),INDEX(tb_Address[ที่อยู่ Store],MATCH(F584,tb_Address[Branch],0))),"")</f>
        <v>-</v>
      </c>
      <c r="O584" s="193"/>
    </row>
    <row r="585" ht="22.5" customHeight="1">
      <c r="A585" s="186">
        <f>IF(C585="","",ROW()-ROW(tb_PO[[#HEADERS],[Order]]))</f>
        <v>582</v>
      </c>
      <c r="B585" s="277">
        <v>46177.0</v>
      </c>
      <c r="C585" s="278" t="s">
        <v>1826</v>
      </c>
      <c r="D585" s="278" t="s">
        <v>1827</v>
      </c>
      <c r="E585" s="66" t="s">
        <v>52</v>
      </c>
      <c r="F585" s="186" t="str">
        <f t="array" ref="F585">IF(E585&lt;&gt;"",INDEX(tb_Address[Branch],MATCH(E585,tb_Address[Branch Code],0)),"")</f>
        <v>สาขาที่ 00001</v>
      </c>
      <c r="G585" s="191">
        <v>8.857128012028E12</v>
      </c>
      <c r="H585" s="193" t="str">
        <f t="array" ref="H585">IF(G585&lt;&gt;"",INDEX(tb_MainDatabase[Scent],MATCH(G585,tb_MainDatabase[Barcode],0)),"")</f>
        <v>Make Way</v>
      </c>
      <c r="I585" s="193" t="str">
        <f t="array" ref="I585">IF(G585&lt;&gt;"",INDEX(tb_MainDatabase[Size],MATCH(G585,tb_MainDatabase[Barcode],0)),"")</f>
        <v>10 ml.</v>
      </c>
      <c r="J585" s="191">
        <v>3.0</v>
      </c>
      <c r="K585" s="193"/>
      <c r="L585" s="193" t="str">
        <f t="array" ref="L585">IFERROR(IF(C585=C584,IF(C585="","","-"),INDEX(tb_Address[Store Tel.],MATCH(F585,tb_Address[Branch],0))),"")</f>
        <v>-</v>
      </c>
      <c r="M585" s="193" t="str">
        <f t="array" ref="M585">IFERROR(IF(C585=C584,IF(C585="","","-"),INDEX(tb_Address[ชื่อผู้รับสินค้า],MATCH(F585,tb_Address[Branch],0))),"")</f>
        <v>-</v>
      </c>
      <c r="N585" s="193" t="str">
        <f t="array" ref="N585">IFERROR(IF(C585=C584,IF(C585="","","-"),INDEX(tb_Address[ที่อยู่ Store],MATCH(F585,tb_Address[Branch],0))),"")</f>
        <v>-</v>
      </c>
      <c r="O585" s="193"/>
    </row>
    <row r="586" ht="22.5" customHeight="1">
      <c r="A586" s="186">
        <f>IF(C586="","",ROW()-ROW(tb_PO[[#HEADERS],[Order]]))</f>
        <v>583</v>
      </c>
      <c r="B586" s="277">
        <v>46177.0</v>
      </c>
      <c r="C586" s="278" t="s">
        <v>1826</v>
      </c>
      <c r="D586" s="278" t="s">
        <v>1827</v>
      </c>
      <c r="E586" s="66" t="s">
        <v>52</v>
      </c>
      <c r="F586" s="186" t="str">
        <f t="array" ref="F586">IF(E586&lt;&gt;"",INDEX(tb_Address[Branch],MATCH(E586,tb_Address[Branch Code],0)),"")</f>
        <v>สาขาที่ 00001</v>
      </c>
      <c r="G586" s="191">
        <v>8.857128011263E12</v>
      </c>
      <c r="H586" s="193" t="str">
        <f t="array" ref="H586">IF(G586&lt;&gt;"",INDEX(tb_MainDatabase[Scent],MATCH(G586,tb_MainDatabase[Barcode],0)),"")</f>
        <v>Victory</v>
      </c>
      <c r="I586" s="193" t="str">
        <f t="array" ref="I586">IF(G586&lt;&gt;"",INDEX(tb_MainDatabase[Size],MATCH(G586,tb_MainDatabase[Barcode],0)),"")</f>
        <v>10 ml.</v>
      </c>
      <c r="J586" s="191">
        <v>3.0</v>
      </c>
      <c r="K586" s="193"/>
      <c r="L586" s="193" t="str">
        <f t="array" ref="L586">IFERROR(IF(C586=C585,IF(C586="","","-"),INDEX(tb_Address[Store Tel.],MATCH(F586,tb_Address[Branch],0))),"")</f>
        <v>-</v>
      </c>
      <c r="M586" s="193" t="str">
        <f t="array" ref="M586">IFERROR(IF(C586=C585,IF(C586="","","-"),INDEX(tb_Address[ชื่อผู้รับสินค้า],MATCH(F586,tb_Address[Branch],0))),"")</f>
        <v>-</v>
      </c>
      <c r="N586" s="193" t="str">
        <f t="array" ref="N586">IFERROR(IF(C586=C585,IF(C586="","","-"),INDEX(tb_Address[ที่อยู่ Store],MATCH(F586,tb_Address[Branch],0))),"")</f>
        <v>-</v>
      </c>
      <c r="O586" s="193"/>
    </row>
    <row r="587" ht="22.5" customHeight="1">
      <c r="A587" s="186">
        <f>IF(C587="","",ROW()-ROW(tb_PO[[#HEADERS],[Order]]))</f>
        <v>584</v>
      </c>
      <c r="B587" s="277">
        <v>46177.0</v>
      </c>
      <c r="C587" s="278" t="s">
        <v>1826</v>
      </c>
      <c r="D587" s="278" t="s">
        <v>1827</v>
      </c>
      <c r="E587" s="66" t="s">
        <v>52</v>
      </c>
      <c r="F587" s="186" t="str">
        <f t="array" ref="F587">IF(E587&lt;&gt;"",INDEX(tb_Address[Branch],MATCH(E587,tb_Address[Branch Code],0)),"")</f>
        <v>สาขาที่ 00001</v>
      </c>
      <c r="G587" s="191">
        <v>8.857128012108E12</v>
      </c>
      <c r="H587" s="193" t="str">
        <f t="array" ref="H587">IF(G587&lt;&gt;"",INDEX(tb_MainDatabase[Scent],MATCH(G587,tb_MainDatabase[Barcode],0)),"")</f>
        <v>Sparkling Mandarin</v>
      </c>
      <c r="I587" s="193" t="str">
        <f t="array" ref="I587">IF(G587&lt;&gt;"",INDEX(tb_MainDatabase[Size],MATCH(G587,tb_MainDatabase[Barcode],0)),"")</f>
        <v>10 ml.</v>
      </c>
      <c r="J587" s="191">
        <v>2.0</v>
      </c>
      <c r="K587" s="193"/>
      <c r="L587" s="193" t="str">
        <f t="array" ref="L587">IFERROR(IF(C587=C586,IF(C587="","","-"),INDEX(tb_Address[Store Tel.],MATCH(F587,tb_Address[Branch],0))),"")</f>
        <v>-</v>
      </c>
      <c r="M587" s="193" t="str">
        <f t="array" ref="M587">IFERROR(IF(C587=C586,IF(C587="","","-"),INDEX(tb_Address[ชื่อผู้รับสินค้า],MATCH(F587,tb_Address[Branch],0))),"")</f>
        <v>-</v>
      </c>
      <c r="N587" s="193" t="str">
        <f t="array" ref="N587">IFERROR(IF(C587=C586,IF(C587="","","-"),INDEX(tb_Address[ที่อยู่ Store],MATCH(F587,tb_Address[Branch],0))),"")</f>
        <v>-</v>
      </c>
      <c r="O587" s="193"/>
    </row>
    <row r="588" ht="22.5" customHeight="1">
      <c r="A588" s="186">
        <f>IF(C588="","",ROW()-ROW(tb_PO[[#HEADERS],[Order]]))</f>
        <v>585</v>
      </c>
      <c r="B588" s="277">
        <v>46179.0</v>
      </c>
      <c r="C588" s="278" t="s">
        <v>1845</v>
      </c>
      <c r="D588" s="278" t="s">
        <v>1846</v>
      </c>
      <c r="E588" s="66" t="s">
        <v>52</v>
      </c>
      <c r="F588" s="186" t="str">
        <f t="array" ref="F588">IF(E588&lt;&gt;"",INDEX(tb_Address[Branch],MATCH(E588,tb_Address[Branch Code],0)),"")</f>
        <v>สาขาที่ 00001</v>
      </c>
      <c r="G588" s="191">
        <v>8.857128012037E12</v>
      </c>
      <c r="H588" s="193" t="str">
        <f t="array" ref="H588">IF(G588&lt;&gt;"",INDEX(tb_MainDatabase[Scent],MATCH(G588,tb_MainDatabase[Barcode],0)),"")</f>
        <v>Secret of Peach</v>
      </c>
      <c r="I588" s="193" t="str">
        <f t="array" ref="I588">IF(G588&lt;&gt;"",INDEX(tb_MainDatabase[Size],MATCH(G588,tb_MainDatabase[Barcode],0)),"")</f>
        <v>10 ml.</v>
      </c>
      <c r="J588" s="191">
        <v>5.0</v>
      </c>
      <c r="K588" s="193"/>
      <c r="L588" s="193" t="str">
        <f t="array" ref="L588">IFERROR(IF(C588=C587,IF(C588="","","-"),INDEX(tb_Address[Store Tel.],MATCH(F588,tb_Address[Branch],0))),"")</f>
        <v>-</v>
      </c>
      <c r="M588" s="193" t="str">
        <f t="array" ref="M588">IFERROR(IF(C588=C587,IF(C588="","","-"),INDEX(tb_Address[ชื่อผู้รับสินค้า],MATCH(F588,tb_Address[Branch],0))),"")</f>
        <v>-</v>
      </c>
      <c r="N588" s="193" t="str">
        <f t="array" ref="N588">IFERROR(IF(C588=C587,IF(C588="","","-"),INDEX(tb_Address[ที่อยู่ Store],MATCH(F588,tb_Address[Branch],0))),"")</f>
        <v>-</v>
      </c>
      <c r="O588" s="193"/>
    </row>
    <row r="589" ht="22.5" customHeight="1">
      <c r="A589" s="186">
        <f>IF(C589="","",ROW()-ROW(tb_PO[[#HEADERS],[Order]]))</f>
        <v>586</v>
      </c>
      <c r="B589" s="277">
        <v>46179.0</v>
      </c>
      <c r="C589" s="278" t="s">
        <v>1845</v>
      </c>
      <c r="D589" s="278" t="s">
        <v>1846</v>
      </c>
      <c r="E589" s="66" t="s">
        <v>52</v>
      </c>
      <c r="F589" s="186" t="str">
        <f t="array" ref="F589">IF(E589&lt;&gt;"",INDEX(tb_Address[Branch],MATCH(E589,tb_Address[Branch Code],0)),"")</f>
        <v>สาขาที่ 00001</v>
      </c>
      <c r="G589" s="191">
        <v>8.857128012039E12</v>
      </c>
      <c r="H589" s="193" t="str">
        <f t="array" ref="H589">IF(G589&lt;&gt;"",INDEX(tb_MainDatabase[Scent],MATCH(G589,tb_MainDatabase[Barcode],0)),"")</f>
        <v>Senorita</v>
      </c>
      <c r="I589" s="193" t="str">
        <f t="array" ref="I589">IF(G589&lt;&gt;"",INDEX(tb_MainDatabase[Size],MATCH(G589,tb_MainDatabase[Barcode],0)),"")</f>
        <v>10 ml.</v>
      </c>
      <c r="J589" s="191">
        <v>5.0</v>
      </c>
      <c r="K589" s="193"/>
      <c r="L589" s="193" t="str">
        <f t="array" ref="L589">IFERROR(IF(C589=C588,IF(C589="","","-"),INDEX(tb_Address[Store Tel.],MATCH(F589,tb_Address[Branch],0))),"")</f>
        <v>-</v>
      </c>
      <c r="M589" s="193" t="str">
        <f t="array" ref="M589">IFERROR(IF(C589=C588,IF(C589="","","-"),INDEX(tb_Address[ชื่อผู้รับสินค้า],MATCH(F589,tb_Address[Branch],0))),"")</f>
        <v>-</v>
      </c>
      <c r="N589" s="193" t="str">
        <f t="array" ref="N589">IFERROR(IF(C589=C588,IF(C589="","","-"),INDEX(tb_Address[ที่อยู่ Store],MATCH(F589,tb_Address[Branch],0))),"")</f>
        <v>-</v>
      </c>
      <c r="O589" s="193"/>
    </row>
    <row r="590" ht="22.5" customHeight="1">
      <c r="A590" s="186">
        <f>IF(C590="","",ROW()-ROW(tb_PO[[#HEADERS],[Order]]))</f>
        <v>587</v>
      </c>
      <c r="B590" s="277">
        <v>46179.0</v>
      </c>
      <c r="C590" s="278" t="s">
        <v>1845</v>
      </c>
      <c r="D590" s="278" t="s">
        <v>1846</v>
      </c>
      <c r="E590" s="66" t="s">
        <v>52</v>
      </c>
      <c r="F590" s="186" t="str">
        <f t="array" ref="F590">IF(E590&lt;&gt;"",INDEX(tb_Address[Branch],MATCH(E590,tb_Address[Branch Code],0)),"")</f>
        <v>สาขาที่ 00001</v>
      </c>
      <c r="G590" s="191">
        <v>8.857128012042E12</v>
      </c>
      <c r="H590" s="193" t="str">
        <f t="array" ref="H590">IF(G590&lt;&gt;"",INDEX(tb_MainDatabase[Scent],MATCH(G590,tb_MainDatabase[Barcode],0)),"")</f>
        <v>Persist</v>
      </c>
      <c r="I590" s="193" t="str">
        <f t="array" ref="I590">IF(G590&lt;&gt;"",INDEX(tb_MainDatabase[Size],MATCH(G590,tb_MainDatabase[Barcode],0)),"")</f>
        <v>10 ml.</v>
      </c>
      <c r="J590" s="191">
        <v>5.0</v>
      </c>
      <c r="K590" s="193"/>
      <c r="L590" s="193" t="str">
        <f t="array" ref="L590">IFERROR(IF(C590=C589,IF(C590="","","-"),INDEX(tb_Address[Store Tel.],MATCH(F590,tb_Address[Branch],0))),"")</f>
        <v>-</v>
      </c>
      <c r="M590" s="193" t="str">
        <f t="array" ref="M590">IFERROR(IF(C590=C589,IF(C590="","","-"),INDEX(tb_Address[ชื่อผู้รับสินค้า],MATCH(F590,tb_Address[Branch],0))),"")</f>
        <v>-</v>
      </c>
      <c r="N590" s="193" t="str">
        <f t="array" ref="N590">IFERROR(IF(C590=C589,IF(C590="","","-"),INDEX(tb_Address[ที่อยู่ Store],MATCH(F590,tb_Address[Branch],0))),"")</f>
        <v>-</v>
      </c>
      <c r="O590" s="193"/>
    </row>
    <row r="591" ht="22.5" customHeight="1">
      <c r="A591" s="186">
        <f>IF(C591="","",ROW()-ROW(tb_PO[[#HEADERS],[Order]]))</f>
        <v>588</v>
      </c>
      <c r="B591" s="277">
        <v>46179.0</v>
      </c>
      <c r="C591" s="278" t="s">
        <v>1845</v>
      </c>
      <c r="D591" s="278" t="s">
        <v>1846</v>
      </c>
      <c r="E591" s="66" t="s">
        <v>52</v>
      </c>
      <c r="F591" s="186" t="str">
        <f t="array" ref="F591">IF(E591&lt;&gt;"",INDEX(tb_Address[Branch],MATCH(E591,tb_Address[Branch Code],0)),"")</f>
        <v>สาขาที่ 00001</v>
      </c>
      <c r="G591" s="191">
        <v>8.857128012166E12</v>
      </c>
      <c r="H591" s="193" t="str">
        <f t="array" ref="H591">IF(G591&lt;&gt;"",INDEX(tb_MainDatabase[Scent],MATCH(G591,tb_MainDatabase[Barcode],0)),"")</f>
        <v>Angel</v>
      </c>
      <c r="I591" s="193" t="str">
        <f t="array" ref="I591">IF(G591&lt;&gt;"",INDEX(tb_MainDatabase[Size],MATCH(G591,tb_MainDatabase[Barcode],0)),"")</f>
        <v>10 ml.</v>
      </c>
      <c r="J591" s="191">
        <v>3.0</v>
      </c>
      <c r="K591" s="193"/>
      <c r="L591" s="193" t="str">
        <f t="array" ref="L591">IFERROR(IF(C591=C590,IF(C591="","","-"),INDEX(tb_Address[Store Tel.],MATCH(F591,tb_Address[Branch],0))),"")</f>
        <v>-</v>
      </c>
      <c r="M591" s="193" t="str">
        <f t="array" ref="M591">IFERROR(IF(C591=C590,IF(C591="","","-"),INDEX(tb_Address[ชื่อผู้รับสินค้า],MATCH(F591,tb_Address[Branch],0))),"")</f>
        <v>-</v>
      </c>
      <c r="N591" s="193" t="str">
        <f t="array" ref="N591">IFERROR(IF(C591=C590,IF(C591="","","-"),INDEX(tb_Address[ที่อยู่ Store],MATCH(F591,tb_Address[Branch],0))),"")</f>
        <v>-</v>
      </c>
      <c r="O591" s="193"/>
    </row>
    <row r="592" ht="22.5" customHeight="1">
      <c r="A592" s="186">
        <f>IF(C592="","",ROW()-ROW(tb_PO[[#HEADERS],[Order]]))</f>
        <v>589</v>
      </c>
      <c r="B592" s="277">
        <v>46179.0</v>
      </c>
      <c r="C592" s="278" t="s">
        <v>1845</v>
      </c>
      <c r="D592" s="278" t="s">
        <v>1846</v>
      </c>
      <c r="E592" s="66" t="s">
        <v>52</v>
      </c>
      <c r="F592" s="186" t="str">
        <f t="array" ref="F592">IF(E592&lt;&gt;"",INDEX(tb_Address[Branch],MATCH(E592,tb_Address[Branch Code],0)),"")</f>
        <v>สาขาที่ 00001</v>
      </c>
      <c r="G592" s="191">
        <v>8.857128011669E12</v>
      </c>
      <c r="H592" s="193" t="str">
        <f t="array" ref="H592">IF(G592&lt;&gt;"",INDEX(tb_MainDatabase[Scent],MATCH(G592,tb_MainDatabase[Barcode],0)),"")</f>
        <v>Blackest Black</v>
      </c>
      <c r="I592" s="193" t="str">
        <f t="array" ref="I592">IF(G592&lt;&gt;"",INDEX(tb_MainDatabase[Size],MATCH(G592,tb_MainDatabase[Barcode],0)),"")</f>
        <v>50 ml.</v>
      </c>
      <c r="J592" s="191">
        <v>2.0</v>
      </c>
      <c r="K592" s="193"/>
      <c r="L592" s="193" t="str">
        <f t="array" ref="L592">IFERROR(IF(C592=C591,IF(C592="","","-"),INDEX(tb_Address[Store Tel.],MATCH(F592,tb_Address[Branch],0))),"")</f>
        <v>-</v>
      </c>
      <c r="M592" s="193" t="str">
        <f t="array" ref="M592">IFERROR(IF(C592=C591,IF(C592="","","-"),INDEX(tb_Address[ชื่อผู้รับสินค้า],MATCH(F592,tb_Address[Branch],0))),"")</f>
        <v>-</v>
      </c>
      <c r="N592" s="193" t="str">
        <f t="array" ref="N592">IFERROR(IF(C592=C591,IF(C592="","","-"),INDEX(tb_Address[ที่อยู่ Store],MATCH(F592,tb_Address[Branch],0))),"")</f>
        <v>-</v>
      </c>
      <c r="O592" s="193"/>
    </row>
    <row r="593" ht="22.5" customHeight="1">
      <c r="A593" s="186">
        <f>IF(C593="","",ROW()-ROW(tb_PO[[#HEADERS],[Order]]))</f>
        <v>590</v>
      </c>
      <c r="B593" s="277">
        <v>46183.0</v>
      </c>
      <c r="C593" s="278" t="s">
        <v>1864</v>
      </c>
      <c r="D593" s="278" t="s">
        <v>1865</v>
      </c>
      <c r="E593" s="66" t="s">
        <v>52</v>
      </c>
      <c r="F593" s="186" t="str">
        <f t="array" ref="F593">IF(E593&lt;&gt;"",INDEX(tb_Address[Branch],MATCH(E593,tb_Address[Branch Code],0)),"")</f>
        <v>สาขาที่ 00001</v>
      </c>
      <c r="G593" s="191">
        <v>8.857128012035E12</v>
      </c>
      <c r="H593" s="193" t="str">
        <f t="array" ref="H593">IF(G593&lt;&gt;"",INDEX(tb_MainDatabase[Scent],MATCH(G593,tb_MainDatabase[Barcode],0)),"")</f>
        <v>Never Blue</v>
      </c>
      <c r="I593" s="193" t="str">
        <f t="array" ref="I593">IF(G593&lt;&gt;"",INDEX(tb_MainDatabase[Size],MATCH(G593,tb_MainDatabase[Barcode],0)),"")</f>
        <v>10 ml.</v>
      </c>
      <c r="J593" s="191">
        <v>5.0</v>
      </c>
      <c r="K593" s="193"/>
      <c r="L593" s="193" t="str">
        <f t="array" ref="L593">IFERROR(IF(C593=C592,IF(C593="","","-"),INDEX(tb_Address[Store Tel.],MATCH(F593,tb_Address[Branch],0))),"")</f>
        <v>-</v>
      </c>
      <c r="M593" s="193" t="str">
        <f t="array" ref="M593">IFERROR(IF(C593=C592,IF(C593="","","-"),INDEX(tb_Address[ชื่อผู้รับสินค้า],MATCH(F593,tb_Address[Branch],0))),"")</f>
        <v>-</v>
      </c>
      <c r="N593" s="193" t="str">
        <f t="array" ref="N593">IFERROR(IF(C593=C592,IF(C593="","","-"),INDEX(tb_Address[ที่อยู่ Store],MATCH(F593,tb_Address[Branch],0))),"")</f>
        <v>-</v>
      </c>
      <c r="O593" s="193"/>
    </row>
    <row r="594" ht="22.5" customHeight="1">
      <c r="A594" s="186">
        <f>IF(C594="","",ROW()-ROW(tb_PO[[#HEADERS],[Order]]))</f>
        <v>591</v>
      </c>
      <c r="B594" s="277">
        <v>46183.0</v>
      </c>
      <c r="C594" s="278" t="s">
        <v>1864</v>
      </c>
      <c r="D594" s="278" t="s">
        <v>1865</v>
      </c>
      <c r="E594" s="66" t="s">
        <v>52</v>
      </c>
      <c r="F594" s="186" t="str">
        <f t="array" ref="F594">IF(E594&lt;&gt;"",INDEX(tb_Address[Branch],MATCH(E594,tb_Address[Branch Code],0)),"")</f>
        <v>สาขาที่ 00001</v>
      </c>
      <c r="G594" s="191">
        <v>8.857128012027E12</v>
      </c>
      <c r="H594" s="193" t="str">
        <f t="array" ref="H594">IF(G594&lt;&gt;"",INDEX(tb_MainDatabase[Scent],MATCH(G594,tb_MainDatabase[Barcode],0)),"")</f>
        <v>Voyage</v>
      </c>
      <c r="I594" s="193" t="str">
        <f t="array" ref="I594">IF(G594&lt;&gt;"",INDEX(tb_MainDatabase[Size],MATCH(G594,tb_MainDatabase[Barcode],0)),"")</f>
        <v>10 ml.</v>
      </c>
      <c r="J594" s="191">
        <v>5.0</v>
      </c>
      <c r="K594" s="193"/>
      <c r="L594" s="193" t="str">
        <f t="array" ref="L594">IFERROR(IF(C594=C593,IF(C594="","","-"),INDEX(tb_Address[Store Tel.],MATCH(F594,tb_Address[Branch],0))),"")</f>
        <v>-</v>
      </c>
      <c r="M594" s="193" t="str">
        <f t="array" ref="M594">IFERROR(IF(C594=C593,IF(C594="","","-"),INDEX(tb_Address[ชื่อผู้รับสินค้า],MATCH(F594,tb_Address[Branch],0))),"")</f>
        <v>-</v>
      </c>
      <c r="N594" s="193" t="str">
        <f t="array" ref="N594">IFERROR(IF(C594=C593,IF(C594="","","-"),INDEX(tb_Address[ที่อยู่ Store],MATCH(F594,tb_Address[Branch],0))),"")</f>
        <v>-</v>
      </c>
      <c r="O594" s="193"/>
    </row>
    <row r="595" ht="22.5" customHeight="1">
      <c r="A595" s="186">
        <f>IF(C595="","",ROW()-ROW(tb_PO[[#HEADERS],[Order]]))</f>
        <v>592</v>
      </c>
      <c r="B595" s="277">
        <v>46183.0</v>
      </c>
      <c r="C595" s="278" t="s">
        <v>1864</v>
      </c>
      <c r="D595" s="278" t="s">
        <v>1865</v>
      </c>
      <c r="E595" s="66" t="s">
        <v>52</v>
      </c>
      <c r="F595" s="186" t="str">
        <f t="array" ref="F595">IF(E595&lt;&gt;"",INDEX(tb_Address[Branch],MATCH(E595,tb_Address[Branch Code],0)),"")</f>
        <v>สาขาที่ 00001</v>
      </c>
      <c r="G595" s="191">
        <v>8.857128012157E12</v>
      </c>
      <c r="H595" s="193" t="str">
        <f t="array" ref="H595">IF(G595&lt;&gt;"",INDEX(tb_MainDatabase[Scent],MATCH(G595,tb_MainDatabase[Barcode],0)),"")</f>
        <v>Passion</v>
      </c>
      <c r="I595" s="193" t="str">
        <f t="array" ref="I595">IF(G595&lt;&gt;"",INDEX(tb_MainDatabase[Size],MATCH(G595,tb_MainDatabase[Barcode],0)),"")</f>
        <v>10 ml.</v>
      </c>
      <c r="J595" s="191">
        <v>3.0</v>
      </c>
      <c r="K595" s="193"/>
      <c r="L595" s="193" t="str">
        <f t="array" ref="L595">IFERROR(IF(C595=C594,IF(C595="","","-"),INDEX(tb_Address[Store Tel.],MATCH(F595,tb_Address[Branch],0))),"")</f>
        <v>-</v>
      </c>
      <c r="M595" s="193" t="str">
        <f t="array" ref="M595">IFERROR(IF(C595=C594,IF(C595="","","-"),INDEX(tb_Address[ชื่อผู้รับสินค้า],MATCH(F595,tb_Address[Branch],0))),"")</f>
        <v>-</v>
      </c>
      <c r="N595" s="193" t="str">
        <f t="array" ref="N595">IFERROR(IF(C595=C594,IF(C595="","","-"),INDEX(tb_Address[ที่อยู่ Store],MATCH(F595,tb_Address[Branch],0))),"")</f>
        <v>-</v>
      </c>
      <c r="O595" s="193"/>
    </row>
    <row r="596" ht="22.5" customHeight="1">
      <c r="A596" s="186">
        <f>IF(C596="","",ROW()-ROW(tb_PO[[#HEADERS],[Order]]))</f>
        <v>593</v>
      </c>
      <c r="B596" s="277">
        <v>46183.0</v>
      </c>
      <c r="C596" s="278" t="s">
        <v>1864</v>
      </c>
      <c r="D596" s="278" t="s">
        <v>1865</v>
      </c>
      <c r="E596" s="66" t="s">
        <v>52</v>
      </c>
      <c r="F596" s="186" t="str">
        <f t="array" ref="F596">IF(E596&lt;&gt;"",INDEX(tb_Address[Branch],MATCH(E596,tb_Address[Branch Code],0)),"")</f>
        <v>สาขาที่ 00001</v>
      </c>
      <c r="G596" s="191">
        <v>8.857128011287E12</v>
      </c>
      <c r="H596" s="193" t="str">
        <f t="array" ref="H596">IF(G596&lt;&gt;"",INDEX(tb_MainDatabase[Scent],MATCH(G596,tb_MainDatabase[Barcode],0)),"")</f>
        <v>Never Blue</v>
      </c>
      <c r="I596" s="193" t="str">
        <f t="array" ref="I596">IF(G596&lt;&gt;"",INDEX(tb_MainDatabase[Size],MATCH(G596,tb_MainDatabase[Barcode],0)),"")</f>
        <v>50 ml.</v>
      </c>
      <c r="J596" s="191">
        <v>5.0</v>
      </c>
      <c r="K596" s="193"/>
      <c r="L596" s="193" t="str">
        <f t="array" ref="L596">IFERROR(IF(C596=C595,IF(C596="","","-"),INDEX(tb_Address[Store Tel.],MATCH(F596,tb_Address[Branch],0))),"")</f>
        <v>-</v>
      </c>
      <c r="M596" s="193" t="str">
        <f t="array" ref="M596">IFERROR(IF(C596=C595,IF(C596="","","-"),INDEX(tb_Address[ชื่อผู้รับสินค้า],MATCH(F596,tb_Address[Branch],0))),"")</f>
        <v>-</v>
      </c>
      <c r="N596" s="193" t="str">
        <f t="array" ref="N596">IFERROR(IF(C596=C595,IF(C596="","","-"),INDEX(tb_Address[ที่อยู่ Store],MATCH(F596,tb_Address[Branch],0))),"")</f>
        <v>-</v>
      </c>
      <c r="O596" s="193"/>
    </row>
    <row r="597" ht="22.5" customHeight="1">
      <c r="A597" s="186">
        <f>IF(C597="","",ROW()-ROW(tb_PO[[#HEADERS],[Order]]))</f>
        <v>594</v>
      </c>
      <c r="B597" s="277">
        <v>46183.0</v>
      </c>
      <c r="C597" s="278" t="s">
        <v>1864</v>
      </c>
      <c r="D597" s="278" t="s">
        <v>1865</v>
      </c>
      <c r="E597" s="66" t="s">
        <v>52</v>
      </c>
      <c r="F597" s="186" t="str">
        <f t="array" ref="F597">IF(E597&lt;&gt;"",INDEX(tb_Address[Branch],MATCH(E597,tb_Address[Branch Code],0)),"")</f>
        <v>สาขาที่ 00001</v>
      </c>
      <c r="G597" s="191">
        <v>8.857128011119E12</v>
      </c>
      <c r="H597" s="193" t="str">
        <f t="array" ref="H597">IF(G597&lt;&gt;"",INDEX(tb_MainDatabase[Scent],MATCH(G597,tb_MainDatabase[Barcode],0)),"")</f>
        <v>Secret of Peach</v>
      </c>
      <c r="I597" s="193" t="str">
        <f t="array" ref="I597">IF(G597&lt;&gt;"",INDEX(tb_MainDatabase[Size],MATCH(G597,tb_MainDatabase[Barcode],0)),"")</f>
        <v>50 ml.</v>
      </c>
      <c r="J597" s="191">
        <v>5.0</v>
      </c>
      <c r="K597" s="193"/>
      <c r="L597" s="193" t="str">
        <f t="array" ref="L597">IFERROR(IF(C597=C596,IF(C597="","","-"),INDEX(tb_Address[Store Tel.],MATCH(F597,tb_Address[Branch],0))),"")</f>
        <v>-</v>
      </c>
      <c r="M597" s="193" t="str">
        <f t="array" ref="M597">IFERROR(IF(C597=C596,IF(C597="","","-"),INDEX(tb_Address[ชื่อผู้รับสินค้า],MATCH(F597,tb_Address[Branch],0))),"")</f>
        <v>-</v>
      </c>
      <c r="N597" s="193" t="str">
        <f t="array" ref="N597">IFERROR(IF(C597=C596,IF(C597="","","-"),INDEX(tb_Address[ที่อยู่ Store],MATCH(F597,tb_Address[Branch],0))),"")</f>
        <v>-</v>
      </c>
      <c r="O597" s="193"/>
    </row>
    <row r="598" ht="22.5" customHeight="1">
      <c r="A598" s="186">
        <f>IF(C598="","",ROW()-ROW(tb_PO[[#HEADERS],[Order]]))</f>
        <v>595</v>
      </c>
      <c r="B598" s="277">
        <v>46183.0</v>
      </c>
      <c r="C598" s="278" t="s">
        <v>1864</v>
      </c>
      <c r="D598" s="278" t="s">
        <v>1865</v>
      </c>
      <c r="E598" s="66" t="s">
        <v>52</v>
      </c>
      <c r="F598" s="186" t="str">
        <f t="array" ref="F598">IF(E598&lt;&gt;"",INDEX(tb_Address[Branch],MATCH(E598,tb_Address[Branch Code],0)),"")</f>
        <v>สาขาที่ 00001</v>
      </c>
      <c r="G598" s="191">
        <v>8.857128012166E12</v>
      </c>
      <c r="H598" s="193" t="str">
        <f t="array" ref="H598">IF(G598&lt;&gt;"",INDEX(tb_MainDatabase[Scent],MATCH(G598,tb_MainDatabase[Barcode],0)),"")</f>
        <v>Angel</v>
      </c>
      <c r="I598" s="193" t="str">
        <f t="array" ref="I598">IF(G598&lt;&gt;"",INDEX(tb_MainDatabase[Size],MATCH(G598,tb_MainDatabase[Barcode],0)),"")</f>
        <v>10 ml.</v>
      </c>
      <c r="J598" s="191">
        <v>3.0</v>
      </c>
      <c r="K598" s="193"/>
      <c r="L598" s="193" t="str">
        <f t="array" ref="L598">IFERROR(IF(C598=C597,IF(C598="","","-"),INDEX(tb_Address[Store Tel.],MATCH(F598,tb_Address[Branch],0))),"")</f>
        <v>-</v>
      </c>
      <c r="M598" s="193" t="str">
        <f t="array" ref="M598">IFERROR(IF(C598=C597,IF(C598="","","-"),INDEX(tb_Address[ชื่อผู้รับสินค้า],MATCH(F598,tb_Address[Branch],0))),"")</f>
        <v>-</v>
      </c>
      <c r="N598" s="193" t="str">
        <f t="array" ref="N598">IFERROR(IF(C598=C597,IF(C598="","","-"),INDEX(tb_Address[ที่อยู่ Store],MATCH(F598,tb_Address[Branch],0))),"")</f>
        <v>-</v>
      </c>
      <c r="O598" s="193"/>
    </row>
    <row r="599" ht="22.5" customHeight="1">
      <c r="A599" s="186">
        <f>IF(C599="","",ROW()-ROW(tb_PO[[#HEADERS],[Order]]))</f>
        <v>596</v>
      </c>
      <c r="B599" s="277">
        <v>46183.0</v>
      </c>
      <c r="C599" s="278" t="s">
        <v>1864</v>
      </c>
      <c r="D599" s="278" t="s">
        <v>1865</v>
      </c>
      <c r="E599" s="66" t="s">
        <v>52</v>
      </c>
      <c r="F599" s="186" t="str">
        <f t="array" ref="F599">IF(E599&lt;&gt;"",INDEX(tb_Address[Branch],MATCH(E599,tb_Address[Branch Code],0)),"")</f>
        <v>สาขาที่ 00001</v>
      </c>
      <c r="G599" s="191">
        <v>8.85712801185E12</v>
      </c>
      <c r="H599" s="193" t="str">
        <f t="array" ref="H599">IF(G599&lt;&gt;"",INDEX(tb_MainDatabase[Scent],MATCH(G599,tb_MainDatabase[Barcode],0)),"")</f>
        <v>Secret of Peach</v>
      </c>
      <c r="I599" s="193" t="str">
        <f t="array" ref="I599">IF(G599&lt;&gt;"",INDEX(tb_MainDatabase[Size],MATCH(G599,tb_MainDatabase[Barcode],0)),"")</f>
        <v>30 ml.</v>
      </c>
      <c r="J599" s="191">
        <v>5.0</v>
      </c>
      <c r="K599" s="193"/>
      <c r="L599" s="193" t="str">
        <f t="array" ref="L599">IFERROR(IF(C599=C598,IF(C599="","","-"),INDEX(tb_Address[Store Tel.],MATCH(F599,tb_Address[Branch],0))),"")</f>
        <v>-</v>
      </c>
      <c r="M599" s="193" t="str">
        <f t="array" ref="M599">IFERROR(IF(C599=C598,IF(C599="","","-"),INDEX(tb_Address[ชื่อผู้รับสินค้า],MATCH(F599,tb_Address[Branch],0))),"")</f>
        <v>-</v>
      </c>
      <c r="N599" s="193" t="str">
        <f t="array" ref="N599">IFERROR(IF(C599=C598,IF(C599="","","-"),INDEX(tb_Address[ที่อยู่ Store],MATCH(F599,tb_Address[Branch],0))),"")</f>
        <v>-</v>
      </c>
      <c r="O599" s="193"/>
    </row>
    <row r="600" ht="22.5" customHeight="1">
      <c r="A600" s="186">
        <f>IF(C600="","",ROW()-ROW(tb_PO[[#HEADERS],[Order]]))</f>
        <v>597</v>
      </c>
      <c r="B600" s="277">
        <v>46183.0</v>
      </c>
      <c r="C600" s="278" t="s">
        <v>1864</v>
      </c>
      <c r="D600" s="278" t="s">
        <v>1865</v>
      </c>
      <c r="E600" s="66" t="s">
        <v>52</v>
      </c>
      <c r="F600" s="186" t="str">
        <f t="array" ref="F600">IF(E600&lt;&gt;"",INDEX(tb_Address[Branch],MATCH(E600,tb_Address[Branch Code],0)),"")</f>
        <v>สาขาที่ 00001</v>
      </c>
      <c r="G600" s="191">
        <v>8.857128011881E12</v>
      </c>
      <c r="H600" s="193" t="str">
        <f t="array" ref="H600">IF(G600&lt;&gt;"",INDEX(tb_MainDatabase[Scent],MATCH(G600,tb_MainDatabase[Barcode],0)),"")</f>
        <v>Persist</v>
      </c>
      <c r="I600" s="193" t="str">
        <f t="array" ref="I600">IF(G600&lt;&gt;"",INDEX(tb_MainDatabase[Size],MATCH(G600,tb_MainDatabase[Barcode],0)),"")</f>
        <v>30 ml.</v>
      </c>
      <c r="J600" s="191">
        <v>5.0</v>
      </c>
      <c r="K600" s="193"/>
      <c r="L600" s="193" t="str">
        <f t="array" ref="L600">IFERROR(IF(C600=C599,IF(C600="","","-"),INDEX(tb_Address[Store Tel.],MATCH(F600,tb_Address[Branch],0))),"")</f>
        <v>-</v>
      </c>
      <c r="M600" s="193" t="str">
        <f t="array" ref="M600">IFERROR(IF(C600=C599,IF(C600="","","-"),INDEX(tb_Address[ชื่อผู้รับสินค้า],MATCH(F600,tb_Address[Branch],0))),"")</f>
        <v>-</v>
      </c>
      <c r="N600" s="193" t="str">
        <f t="array" ref="N600">IFERROR(IF(C600=C599,IF(C600="","","-"),INDEX(tb_Address[ที่อยู่ Store],MATCH(F600,tb_Address[Branch],0))),"")</f>
        <v>-</v>
      </c>
      <c r="O600" s="193"/>
    </row>
    <row r="601" ht="22.5" customHeight="1">
      <c r="A601" s="186">
        <f>IF(C601="","",ROW()-ROW(tb_PO[[#HEADERS],[Order]]))</f>
        <v>598</v>
      </c>
      <c r="B601" s="277">
        <v>46183.0</v>
      </c>
      <c r="C601" s="278" t="s">
        <v>1864</v>
      </c>
      <c r="D601" s="278" t="s">
        <v>1865</v>
      </c>
      <c r="E601" s="66" t="s">
        <v>52</v>
      </c>
      <c r="F601" s="186" t="str">
        <f t="array" ref="F601">IF(E601&lt;&gt;"",INDEX(tb_Address[Branch],MATCH(E601,tb_Address[Branch Code],0)),"")</f>
        <v>สาขาที่ 00001</v>
      </c>
      <c r="G601" s="191">
        <v>8.857128011621E12</v>
      </c>
      <c r="H601" s="193" t="str">
        <f t="array" ref="H601">IF(G601&lt;&gt;"",INDEX(tb_MainDatabase[Scent],MATCH(G601,tb_MainDatabase[Barcode],0)),"")</f>
        <v>Rosarine</v>
      </c>
      <c r="I601" s="193" t="str">
        <f t="array" ref="I601">IF(G601&lt;&gt;"",INDEX(tb_MainDatabase[Size],MATCH(G601,tb_MainDatabase[Barcode],0)),"")</f>
        <v>50 ml.</v>
      </c>
      <c r="J601" s="191">
        <v>3.0</v>
      </c>
      <c r="K601" s="193"/>
      <c r="L601" s="193" t="str">
        <f t="array" ref="L601">IFERROR(IF(C601=C600,IF(C601="","","-"),INDEX(tb_Address[Store Tel.],MATCH(F601,tb_Address[Branch],0))),"")</f>
        <v>-</v>
      </c>
      <c r="M601" s="193" t="str">
        <f t="array" ref="M601">IFERROR(IF(C601=C600,IF(C601="","","-"),INDEX(tb_Address[ชื่อผู้รับสินค้า],MATCH(F601,tb_Address[Branch],0))),"")</f>
        <v>-</v>
      </c>
      <c r="N601" s="193" t="str">
        <f t="array" ref="N601">IFERROR(IF(C601=C600,IF(C601="","","-"),INDEX(tb_Address[ที่อยู่ Store],MATCH(F601,tb_Address[Branch],0))),"")</f>
        <v>-</v>
      </c>
      <c r="O601" s="193"/>
    </row>
    <row r="602" ht="22.5" customHeight="1">
      <c r="A602" s="186">
        <f>IF(C602="","",ROW()-ROW(tb_PO[[#HEADERS],[Order]]))</f>
        <v>599</v>
      </c>
      <c r="B602" s="277">
        <v>46183.0</v>
      </c>
      <c r="C602" s="278" t="s">
        <v>1864</v>
      </c>
      <c r="D602" s="278" t="s">
        <v>1865</v>
      </c>
      <c r="E602" s="66" t="s">
        <v>52</v>
      </c>
      <c r="F602" s="186" t="str">
        <f t="array" ref="F602">IF(E602&lt;&gt;"",INDEX(tb_Address[Branch],MATCH(E602,tb_Address[Branch Code],0)),"")</f>
        <v>สาขาที่ 00001</v>
      </c>
      <c r="G602" s="191">
        <v>8.857128012159E12</v>
      </c>
      <c r="H602" s="193" t="str">
        <f t="array" ref="H602">IF(G602&lt;&gt;"",INDEX(tb_MainDatabase[Scent],MATCH(G602,tb_MainDatabase[Barcode],0)),"")</f>
        <v>Rosarine</v>
      </c>
      <c r="I602" s="193" t="str">
        <f t="array" ref="I602">IF(G602&lt;&gt;"",INDEX(tb_MainDatabase[Size],MATCH(G602,tb_MainDatabase[Barcode],0)),"")</f>
        <v>30 ml.</v>
      </c>
      <c r="J602" s="191">
        <v>3.0</v>
      </c>
      <c r="K602" s="193"/>
      <c r="L602" s="193" t="str">
        <f t="array" ref="L602">IFERROR(IF(C602=C601,IF(C602="","","-"),INDEX(tb_Address[Store Tel.],MATCH(F602,tb_Address[Branch],0))),"")</f>
        <v>-</v>
      </c>
      <c r="M602" s="193" t="str">
        <f t="array" ref="M602">IFERROR(IF(C602=C601,IF(C602="","","-"),INDEX(tb_Address[ชื่อผู้รับสินค้า],MATCH(F602,tb_Address[Branch],0))),"")</f>
        <v>-</v>
      </c>
      <c r="N602" s="193" t="str">
        <f t="array" ref="N602">IFERROR(IF(C602=C601,IF(C602="","","-"),INDEX(tb_Address[ที่อยู่ Store],MATCH(F602,tb_Address[Branch],0))),"")</f>
        <v>-</v>
      </c>
      <c r="O602" s="193"/>
    </row>
    <row r="603" ht="22.5" customHeight="1">
      <c r="A603" s="186">
        <f>IF(C603="","",ROW()-ROW(tb_PO[[#HEADERS],[Order]]))</f>
        <v>600</v>
      </c>
      <c r="B603" s="277">
        <v>46183.0</v>
      </c>
      <c r="C603" s="278" t="s">
        <v>1864</v>
      </c>
      <c r="D603" s="278" t="s">
        <v>1865</v>
      </c>
      <c r="E603" s="66" t="s">
        <v>52</v>
      </c>
      <c r="F603" s="186" t="str">
        <f t="array" ref="F603">IF(E603&lt;&gt;"",INDEX(tb_Address[Branch],MATCH(E603,tb_Address[Branch Code],0)),"")</f>
        <v>สาขาที่ 00001</v>
      </c>
      <c r="G603" s="191">
        <v>8.857128011997E12</v>
      </c>
      <c r="H603" s="193" t="str">
        <f t="array" ref="H603">IF(G603&lt;&gt;"",INDEX(tb_MainDatabase[Scent],MATCH(G603,tb_MainDatabase[Barcode],0)),"")</f>
        <v>Virgin X</v>
      </c>
      <c r="I603" s="193" t="str">
        <f t="array" ref="I603">IF(G603&lt;&gt;"",INDEX(tb_MainDatabase[Size],MATCH(G603,tb_MainDatabase[Barcode],0)),"")</f>
        <v>30 ml.</v>
      </c>
      <c r="J603" s="191">
        <v>3.0</v>
      </c>
      <c r="K603" s="193"/>
      <c r="L603" s="193" t="str">
        <f t="array" ref="L603">IFERROR(IF(C603=C602,IF(C603="","","-"),INDEX(tb_Address[Store Tel.],MATCH(F603,tb_Address[Branch],0))),"")</f>
        <v>-</v>
      </c>
      <c r="M603" s="193" t="str">
        <f t="array" ref="M603">IFERROR(IF(C603=C602,IF(C603="","","-"),INDEX(tb_Address[ชื่อผู้รับสินค้า],MATCH(F603,tb_Address[Branch],0))),"")</f>
        <v>-</v>
      </c>
      <c r="N603" s="193" t="str">
        <f t="array" ref="N603">IFERROR(IF(C603=C602,IF(C603="","","-"),INDEX(tb_Address[ที่อยู่ Store],MATCH(F603,tb_Address[Branch],0))),"")</f>
        <v>-</v>
      </c>
      <c r="O603" s="193"/>
    </row>
    <row r="604" ht="22.5" customHeight="1">
      <c r="A604" s="186">
        <f>IF(C604="","",ROW()-ROW(tb_PO[[#HEADERS],[Order]]))</f>
        <v>601</v>
      </c>
      <c r="B604" s="277">
        <v>46183.0</v>
      </c>
      <c r="C604" s="278" t="s">
        <v>1864</v>
      </c>
      <c r="D604" s="278" t="s">
        <v>1865</v>
      </c>
      <c r="E604" s="66" t="s">
        <v>52</v>
      </c>
      <c r="F604" s="186" t="str">
        <f t="array" ref="F604">IF(E604&lt;&gt;"",INDEX(tb_Address[Branch],MATCH(E604,tb_Address[Branch Code],0)),"")</f>
        <v>สาขาที่ 00001</v>
      </c>
      <c r="G604" s="191">
        <v>8.8571280113E12</v>
      </c>
      <c r="H604" s="193" t="str">
        <f t="array" ref="H604">IF(G604&lt;&gt;"",INDEX(tb_MainDatabase[Scent],MATCH(G604,tb_MainDatabase[Barcode],0)),"")</f>
        <v>Dream Island</v>
      </c>
      <c r="I604" s="193" t="str">
        <f t="array" ref="I604">IF(G604&lt;&gt;"",INDEX(tb_MainDatabase[Size],MATCH(G604,tb_MainDatabase[Barcode],0)),"")</f>
        <v>50 ml.</v>
      </c>
      <c r="J604" s="191">
        <v>3.0</v>
      </c>
      <c r="K604" s="193"/>
      <c r="L604" s="193" t="str">
        <f t="array" ref="L604">IFERROR(IF(C604=C603,IF(C604="","","-"),INDEX(tb_Address[Store Tel.],MATCH(F604,tb_Address[Branch],0))),"")</f>
        <v>-</v>
      </c>
      <c r="M604" s="193" t="str">
        <f t="array" ref="M604">IFERROR(IF(C604=C603,IF(C604="","","-"),INDEX(tb_Address[ชื่อผู้รับสินค้า],MATCH(F604,tb_Address[Branch],0))),"")</f>
        <v>-</v>
      </c>
      <c r="N604" s="193" t="str">
        <f t="array" ref="N604">IFERROR(IF(C604=C603,IF(C604="","","-"),INDEX(tb_Address[ที่อยู่ Store],MATCH(F604,tb_Address[Branch],0))),"")</f>
        <v>-</v>
      </c>
      <c r="O604" s="193"/>
    </row>
    <row r="605" ht="22.5" customHeight="1">
      <c r="A605" s="186">
        <f>IF(C605="","",ROW()-ROW(tb_PO[[#HEADERS],[Order]]))</f>
        <v>602</v>
      </c>
      <c r="B605" s="277">
        <v>46183.0</v>
      </c>
      <c r="C605" s="278" t="s">
        <v>1864</v>
      </c>
      <c r="D605" s="278" t="s">
        <v>1865</v>
      </c>
      <c r="E605" s="66" t="s">
        <v>52</v>
      </c>
      <c r="F605" s="186" t="str">
        <f t="array" ref="F605">IF(E605&lt;&gt;"",INDEX(tb_Address[Branch],MATCH(E605,tb_Address[Branch Code],0)),"")</f>
        <v>สาขาที่ 00001</v>
      </c>
      <c r="G605" s="191">
        <v>8.857128012062E12</v>
      </c>
      <c r="H605" s="193" t="str">
        <f t="array" ref="H605">IF(G605&lt;&gt;"",INDEX(tb_MainDatabase[Scent],MATCH(G605,tb_MainDatabase[Barcode],0)),"")</f>
        <v>Excalibur (EDP)</v>
      </c>
      <c r="I605" s="193" t="str">
        <f t="array" ref="I605">IF(G605&lt;&gt;"",INDEX(tb_MainDatabase[Size],MATCH(G605,tb_MainDatabase[Barcode],0)),"")</f>
        <v>10 ml.</v>
      </c>
      <c r="J605" s="191">
        <v>3.0</v>
      </c>
      <c r="K605" s="193"/>
      <c r="L605" s="193" t="str">
        <f t="array" ref="L605">IFERROR(IF(C605=C604,IF(C605="","","-"),INDEX(tb_Address[Store Tel.],MATCH(F605,tb_Address[Branch],0))),"")</f>
        <v>-</v>
      </c>
      <c r="M605" s="193" t="str">
        <f t="array" ref="M605">IFERROR(IF(C605=C604,IF(C605="","","-"),INDEX(tb_Address[ชื่อผู้รับสินค้า],MATCH(F605,tb_Address[Branch],0))),"")</f>
        <v>-</v>
      </c>
      <c r="N605" s="193" t="str">
        <f t="array" ref="N605">IFERROR(IF(C605=C604,IF(C605="","","-"),INDEX(tb_Address[ที่อยู่ Store],MATCH(F605,tb_Address[Branch],0))),"")</f>
        <v>-</v>
      </c>
      <c r="O605" s="193"/>
    </row>
    <row r="606" ht="22.5" customHeight="1">
      <c r="A606" s="186">
        <f>IF(C606="","",ROW()-ROW(tb_PO[[#HEADERS],[Order]]))</f>
        <v>603</v>
      </c>
      <c r="B606" s="277">
        <v>46183.0</v>
      </c>
      <c r="C606" s="278" t="s">
        <v>1864</v>
      </c>
      <c r="D606" s="278" t="s">
        <v>1865</v>
      </c>
      <c r="E606" s="66" t="s">
        <v>52</v>
      </c>
      <c r="F606" s="186" t="str">
        <f t="array" ref="F606">IF(E606&lt;&gt;"",INDEX(tb_Address[Branch],MATCH(E606,tb_Address[Branch Code],0)),"")</f>
        <v>สาขาที่ 00001</v>
      </c>
      <c r="G606" s="191">
        <v>8.857128012053E12</v>
      </c>
      <c r="H606" s="193" t="str">
        <f t="array" ref="H606">IF(G606&lt;&gt;"",INDEX(tb_MainDatabase[Scent],MATCH(G606,tb_MainDatabase[Barcode],0)),"")</f>
        <v>Virgin X</v>
      </c>
      <c r="I606" s="193" t="str">
        <f t="array" ref="I606">IF(G606&lt;&gt;"",INDEX(tb_MainDatabase[Size],MATCH(G606,tb_MainDatabase[Barcode],0)),"")</f>
        <v>10 ml.</v>
      </c>
      <c r="J606" s="191">
        <v>3.0</v>
      </c>
      <c r="K606" s="193"/>
      <c r="L606" s="193" t="str">
        <f t="array" ref="L606">IFERROR(IF(C606=C605,IF(C606="","","-"),INDEX(tb_Address[Store Tel.],MATCH(F606,tb_Address[Branch],0))),"")</f>
        <v>-</v>
      </c>
      <c r="M606" s="193" t="str">
        <f t="array" ref="M606">IFERROR(IF(C606=C605,IF(C606="","","-"),INDEX(tb_Address[ชื่อผู้รับสินค้า],MATCH(F606,tb_Address[Branch],0))),"")</f>
        <v>-</v>
      </c>
      <c r="N606" s="193" t="str">
        <f t="array" ref="N606">IFERROR(IF(C606=C605,IF(C606="","","-"),INDEX(tb_Address[ที่อยู่ Store],MATCH(F606,tb_Address[Branch],0))),"")</f>
        <v>-</v>
      </c>
      <c r="O606" s="193"/>
    </row>
    <row r="607" ht="22.5" customHeight="1">
      <c r="A607" s="186">
        <f>IF(C607="","",ROW()-ROW(tb_PO[[#HEADERS],[Order]]))</f>
        <v>604</v>
      </c>
      <c r="B607" s="277">
        <v>46183.0</v>
      </c>
      <c r="C607" s="278" t="s">
        <v>1864</v>
      </c>
      <c r="D607" s="278" t="s">
        <v>1865</v>
      </c>
      <c r="E607" s="66" t="s">
        <v>52</v>
      </c>
      <c r="F607" s="186" t="str">
        <f t="array" ref="F607">IF(E607&lt;&gt;"",INDEX(tb_Address[Branch],MATCH(E607,tb_Address[Branch Code],0)),"")</f>
        <v>สาขาที่ 00001</v>
      </c>
      <c r="G607" s="191">
        <v>8.85712801216E12</v>
      </c>
      <c r="H607" s="193" t="str">
        <f t="array" ref="H607">IF(G607&lt;&gt;"",INDEX(tb_MainDatabase[Scent],MATCH(G607,tb_MainDatabase[Barcode],0)),"")</f>
        <v>Rosarine</v>
      </c>
      <c r="I607" s="193" t="str">
        <f t="array" ref="I607">IF(G607&lt;&gt;"",INDEX(tb_MainDatabase[Size],MATCH(G607,tb_MainDatabase[Barcode],0)),"")</f>
        <v>10 ml.</v>
      </c>
      <c r="J607" s="191">
        <v>5.0</v>
      </c>
      <c r="K607" s="193"/>
      <c r="L607" s="193" t="str">
        <f t="array" ref="L607">IFERROR(IF(C607=C606,IF(C607="","","-"),INDEX(tb_Address[Store Tel.],MATCH(F607,tb_Address[Branch],0))),"")</f>
        <v>-</v>
      </c>
      <c r="M607" s="193" t="str">
        <f t="array" ref="M607">IFERROR(IF(C607=C606,IF(C607="","","-"),INDEX(tb_Address[ชื่อผู้รับสินค้า],MATCH(F607,tb_Address[Branch],0))),"")</f>
        <v>-</v>
      </c>
      <c r="N607" s="193" t="str">
        <f t="array" ref="N607">IFERROR(IF(C607=C606,IF(C607="","","-"),INDEX(tb_Address[ที่อยู่ Store],MATCH(F607,tb_Address[Branch],0))),"")</f>
        <v>-</v>
      </c>
      <c r="O607" s="193"/>
    </row>
    <row r="608" ht="22.5" customHeight="1">
      <c r="A608" s="186">
        <f>IF(C608="","",ROW()-ROW(tb_PO[[#HEADERS],[Order]]))</f>
        <v>605</v>
      </c>
      <c r="B608" s="277">
        <v>46183.0</v>
      </c>
      <c r="C608" s="278" t="s">
        <v>1864</v>
      </c>
      <c r="D608" s="278" t="s">
        <v>1865</v>
      </c>
      <c r="E608" s="66" t="s">
        <v>52</v>
      </c>
      <c r="F608" s="186" t="str">
        <f t="array" ref="F608">IF(E608&lt;&gt;"",INDEX(tb_Address[Branch],MATCH(E608,tb_Address[Branch Code],0)),"")</f>
        <v>สาขาที่ 00001</v>
      </c>
      <c r="G608" s="191">
        <v>8.857128012101E12</v>
      </c>
      <c r="H608" s="193" t="str">
        <f t="array" ref="H608">IF(G608&lt;&gt;"",INDEX(tb_MainDatabase[Scent],MATCH(G608,tb_MainDatabase[Barcode],0)),"")</f>
        <v>Blackest Black</v>
      </c>
      <c r="I608" s="193" t="str">
        <f t="array" ref="I608">IF(G608&lt;&gt;"",INDEX(tb_MainDatabase[Size],MATCH(G608,tb_MainDatabase[Barcode],0)),"")</f>
        <v>10 ml.</v>
      </c>
      <c r="J608" s="191">
        <v>3.0</v>
      </c>
      <c r="K608" s="193"/>
      <c r="L608" s="193" t="str">
        <f t="array" ref="L608">IFERROR(IF(C608=C607,IF(C608="","","-"),INDEX(tb_Address[Store Tel.],MATCH(F608,tb_Address[Branch],0))),"")</f>
        <v>-</v>
      </c>
      <c r="M608" s="193" t="str">
        <f t="array" ref="M608">IFERROR(IF(C608=C607,IF(C608="","","-"),INDEX(tb_Address[ชื่อผู้รับสินค้า],MATCH(F608,tb_Address[Branch],0))),"")</f>
        <v>-</v>
      </c>
      <c r="N608" s="193" t="str">
        <f t="array" ref="N608">IFERROR(IF(C608=C607,IF(C608="","","-"),INDEX(tb_Address[ที่อยู่ Store],MATCH(F608,tb_Address[Branch],0))),"")</f>
        <v>-</v>
      </c>
      <c r="O608" s="193"/>
    </row>
    <row r="609" ht="22.5" customHeight="1">
      <c r="A609" s="186">
        <f>IF(C609="","",ROW()-ROW(tb_PO[[#HEADERS],[Order]]))</f>
        <v>606</v>
      </c>
      <c r="B609" s="277">
        <v>46183.0</v>
      </c>
      <c r="C609" s="278" t="s">
        <v>1864</v>
      </c>
      <c r="D609" s="278" t="s">
        <v>1865</v>
      </c>
      <c r="E609" s="66" t="s">
        <v>52</v>
      </c>
      <c r="F609" s="186" t="str">
        <f t="array" ref="F609">IF(E609&lt;&gt;"",INDEX(tb_Address[Branch],MATCH(E609,tb_Address[Branch Code],0)),"")</f>
        <v>สาขาที่ 00001</v>
      </c>
      <c r="G609" s="191">
        <v>8.85712801211E12</v>
      </c>
      <c r="H609" s="193" t="str">
        <f t="array" ref="H609">IF(G609&lt;&gt;"",INDEX(tb_MainDatabase[Scent],MATCH(G609,tb_MainDatabase[Barcode],0)),"")</f>
        <v>Legend of Oud</v>
      </c>
      <c r="I609" s="193" t="str">
        <f t="array" ref="I609">IF(G609&lt;&gt;"",INDEX(tb_MainDatabase[Size],MATCH(G609,tb_MainDatabase[Barcode],0)),"")</f>
        <v>10 ml.</v>
      </c>
      <c r="J609" s="191">
        <v>3.0</v>
      </c>
      <c r="K609" s="193"/>
      <c r="L609" s="193" t="str">
        <f t="array" ref="L609">IFERROR(IF(C609=C608,IF(C609="","","-"),INDEX(tb_Address[Store Tel.],MATCH(F609,tb_Address[Branch],0))),"")</f>
        <v>-</v>
      </c>
      <c r="M609" s="193" t="str">
        <f t="array" ref="M609">IFERROR(IF(C609=C608,IF(C609="","","-"),INDEX(tb_Address[ชื่อผู้รับสินค้า],MATCH(F609,tb_Address[Branch],0))),"")</f>
        <v>-</v>
      </c>
      <c r="N609" s="193" t="str">
        <f t="array" ref="N609">IFERROR(IF(C609=C608,IF(C609="","","-"),INDEX(tb_Address[ที่อยู่ Store],MATCH(F609,tb_Address[Branch],0))),"")</f>
        <v>-</v>
      </c>
      <c r="O609" s="193"/>
    </row>
    <row r="610" ht="22.5" customHeight="1">
      <c r="A610" s="186">
        <f>IF(C610="","",ROW()-ROW(tb_PO[[#HEADERS],[Order]]))</f>
        <v>607</v>
      </c>
      <c r="B610" s="277">
        <v>46183.0</v>
      </c>
      <c r="C610" s="278" t="s">
        <v>1864</v>
      </c>
      <c r="D610" s="278" t="s">
        <v>1865</v>
      </c>
      <c r="E610" s="66" t="s">
        <v>52</v>
      </c>
      <c r="F610" s="186" t="str">
        <f t="array" ref="F610">IF(E610&lt;&gt;"",INDEX(tb_Address[Branch],MATCH(E610,tb_Address[Branch Code],0)),"")</f>
        <v>สาขาที่ 00001</v>
      </c>
      <c r="G610" s="191" t="s">
        <v>668</v>
      </c>
      <c r="H610" s="193" t="str">
        <f t="array" ref="H610">IF(G610&lt;&gt;"",INDEX(tb_MainDatabase[Scent],MATCH(G610,tb_MainDatabase[Barcode],0)),"")</f>
        <v>Soir TRY ME!</v>
      </c>
      <c r="I610" s="193" t="str">
        <f t="array" ref="I610">IF(G610&lt;&gt;"",INDEX(tb_MainDatabase[Size],MATCH(G610,tb_MainDatabase[Barcode],0)),"")</f>
        <v>50 ml.</v>
      </c>
      <c r="J610" s="191">
        <v>1.0</v>
      </c>
      <c r="K610" s="193"/>
      <c r="L610" s="193" t="str">
        <f t="array" ref="L610">IFERROR(IF(C610=C609,IF(C610="","","-"),INDEX(tb_Address[Store Tel.],MATCH(F610,tb_Address[Branch],0))),"")</f>
        <v>-</v>
      </c>
      <c r="M610" s="193" t="str">
        <f t="array" ref="M610">IFERROR(IF(C610=C609,IF(C610="","","-"),INDEX(tb_Address[ชื่อผู้รับสินค้า],MATCH(F610,tb_Address[Branch],0))),"")</f>
        <v>-</v>
      </c>
      <c r="N610" s="193" t="str">
        <f t="array" ref="N610">IFERROR(IF(C610=C609,IF(C610="","","-"),INDEX(tb_Address[ที่อยู่ Store],MATCH(F610,tb_Address[Branch],0))),"")</f>
        <v>-</v>
      </c>
      <c r="O610" s="193"/>
    </row>
    <row r="611" ht="22.5" customHeight="1">
      <c r="A611" s="186">
        <f>IF(C611="","",ROW()-ROW(tb_PO[[#HEADERS],[Order]]))</f>
        <v>608</v>
      </c>
      <c r="B611" s="277">
        <v>46183.0</v>
      </c>
      <c r="C611" s="278" t="s">
        <v>1864</v>
      </c>
      <c r="D611" s="278" t="s">
        <v>1865</v>
      </c>
      <c r="E611" s="66" t="s">
        <v>52</v>
      </c>
      <c r="F611" s="186" t="str">
        <f t="array" ref="F611">IF(E611&lt;&gt;"",INDEX(tb_Address[Branch],MATCH(E611,tb_Address[Branch Code],0)),"")</f>
        <v>สาขาที่ 00001</v>
      </c>
      <c r="G611" s="191" t="s">
        <v>866</v>
      </c>
      <c r="H611" s="193" t="str">
        <f t="array" ref="H611">IF(G611&lt;&gt;"",INDEX(tb_MainDatabase[Scent],MATCH(G611,tb_MainDatabase[Barcode],0)),"")</f>
        <v>1000 Thousand TRY ME!</v>
      </c>
      <c r="I611" s="193" t="str">
        <f t="array" ref="I611">IF(G611&lt;&gt;"",INDEX(tb_MainDatabase[Size],MATCH(G611,tb_MainDatabase[Barcode],0)),"")</f>
        <v>50 ml.</v>
      </c>
      <c r="J611" s="191">
        <v>1.0</v>
      </c>
      <c r="K611" s="193"/>
      <c r="L611" s="193" t="str">
        <f t="array" ref="L611">IFERROR(IF(C611=C610,IF(C611="","","-"),INDEX(tb_Address[Store Tel.],MATCH(F611,tb_Address[Branch],0))),"")</f>
        <v>-</v>
      </c>
      <c r="M611" s="193" t="str">
        <f t="array" ref="M611">IFERROR(IF(C611=C610,IF(C611="","","-"),INDEX(tb_Address[ชื่อผู้รับสินค้า],MATCH(F611,tb_Address[Branch],0))),"")</f>
        <v>-</v>
      </c>
      <c r="N611" s="193" t="str">
        <f t="array" ref="N611">IFERROR(IF(C611=C610,IF(C611="","","-"),INDEX(tb_Address[ที่อยู่ Store],MATCH(F611,tb_Address[Branch],0))),"")</f>
        <v>-</v>
      </c>
      <c r="O611" s="193"/>
    </row>
    <row r="612" ht="22.5" customHeight="1">
      <c r="A612" s="186">
        <f>IF(C612="","",ROW()-ROW(tb_PO[[#HEADERS],[Order]]))</f>
        <v>609</v>
      </c>
      <c r="B612" s="277">
        <v>46183.0</v>
      </c>
      <c r="C612" s="278" t="s">
        <v>1864</v>
      </c>
      <c r="D612" s="278" t="s">
        <v>1865</v>
      </c>
      <c r="E612" s="66" t="s">
        <v>52</v>
      </c>
      <c r="F612" s="186" t="str">
        <f t="array" ref="F612">IF(E612&lt;&gt;"",INDEX(tb_Address[Branch],MATCH(E612,tb_Address[Branch Code],0)),"")</f>
        <v>สาขาที่ 00001</v>
      </c>
      <c r="G612" s="191" t="s">
        <v>672</v>
      </c>
      <c r="H612" s="193" t="str">
        <f t="array" ref="H612">IF(G612&lt;&gt;"",INDEX(tb_MainDatabase[Scent],MATCH(G612,tb_MainDatabase[Barcode],0)),"")</f>
        <v>Senorita TRY ME!</v>
      </c>
      <c r="I612" s="193" t="str">
        <f t="array" ref="I612">IF(G612&lt;&gt;"",INDEX(tb_MainDatabase[Size],MATCH(G612,tb_MainDatabase[Barcode],0)),"")</f>
        <v>50 ml.</v>
      </c>
      <c r="J612" s="191">
        <v>1.0</v>
      </c>
      <c r="K612" s="193"/>
      <c r="L612" s="193" t="str">
        <f t="array" ref="L612">IFERROR(IF(C612=C611,IF(C612="","","-"),INDEX(tb_Address[Store Tel.],MATCH(F612,tb_Address[Branch],0))),"")</f>
        <v>-</v>
      </c>
      <c r="M612" s="193" t="str">
        <f t="array" ref="M612">IFERROR(IF(C612=C611,IF(C612="","","-"),INDEX(tb_Address[ชื่อผู้รับสินค้า],MATCH(F612,tb_Address[Branch],0))),"")</f>
        <v>-</v>
      </c>
      <c r="N612" s="193" t="str">
        <f t="array" ref="N612">IFERROR(IF(C612=C611,IF(C612="","","-"),INDEX(tb_Address[ที่อยู่ Store],MATCH(F612,tb_Address[Branch],0))),"")</f>
        <v>-</v>
      </c>
      <c r="O612" s="193"/>
    </row>
    <row r="613" ht="22.5" customHeight="1">
      <c r="A613" s="186">
        <f>IF(C613="","",ROW()-ROW(tb_PO[[#HEADERS],[Order]]))</f>
        <v>610</v>
      </c>
      <c r="B613" s="277">
        <v>46183.0</v>
      </c>
      <c r="C613" s="278" t="s">
        <v>1864</v>
      </c>
      <c r="D613" s="278" t="s">
        <v>1865</v>
      </c>
      <c r="E613" s="66" t="s">
        <v>52</v>
      </c>
      <c r="F613" s="186" t="str">
        <f t="array" ref="F613">IF(E613&lt;&gt;"",INDEX(tb_Address[Branch],MATCH(E613,tb_Address[Branch Code],0)),"")</f>
        <v>สาขาที่ 00001</v>
      </c>
      <c r="G613" s="191" t="s">
        <v>854</v>
      </c>
      <c r="H613" s="193" t="str">
        <f t="array" ref="H613">IF(G613&lt;&gt;"",INDEX(tb_MainDatabase[Scent],MATCH(G613,tb_MainDatabase[Barcode],0)),"")</f>
        <v>Secret of Peach TRY ME!</v>
      </c>
      <c r="I613" s="193" t="str">
        <f t="array" ref="I613">IF(G613&lt;&gt;"",INDEX(tb_MainDatabase[Size],MATCH(G613,tb_MainDatabase[Barcode],0)),"")</f>
        <v>50 ml.</v>
      </c>
      <c r="J613" s="191">
        <v>1.0</v>
      </c>
      <c r="K613" s="193"/>
      <c r="L613" s="193" t="str">
        <f t="array" ref="L613">IFERROR(IF(C613=C612,IF(C613="","","-"),INDEX(tb_Address[Store Tel.],MATCH(F613,tb_Address[Branch],0))),"")</f>
        <v>-</v>
      </c>
      <c r="M613" s="193" t="str">
        <f t="array" ref="M613">IFERROR(IF(C613=C612,IF(C613="","","-"),INDEX(tb_Address[ชื่อผู้รับสินค้า],MATCH(F613,tb_Address[Branch],0))),"")</f>
        <v>-</v>
      </c>
      <c r="N613" s="193" t="str">
        <f t="array" ref="N613">IFERROR(IF(C613=C612,IF(C613="","","-"),INDEX(tb_Address[ที่อยู่ Store],MATCH(F613,tb_Address[Branch],0))),"")</f>
        <v>-</v>
      </c>
      <c r="O613" s="193"/>
    </row>
    <row r="614" ht="22.5" customHeight="1">
      <c r="A614" s="186">
        <f>IF(C614="","",ROW()-ROW(tb_PO[[#HEADERS],[Order]]))</f>
        <v>611</v>
      </c>
      <c r="B614" s="277">
        <v>46183.0</v>
      </c>
      <c r="C614" s="278" t="s">
        <v>1864</v>
      </c>
      <c r="D614" s="278" t="s">
        <v>1865</v>
      </c>
      <c r="E614" s="66" t="s">
        <v>52</v>
      </c>
      <c r="F614" s="186" t="str">
        <f t="array" ref="F614">IF(E614&lt;&gt;"",INDEX(tb_Address[Branch],MATCH(E614,tb_Address[Branch Code],0)),"")</f>
        <v>สาขาที่ 00001</v>
      </c>
      <c r="G614" s="191">
        <v>8.857128012167E12</v>
      </c>
      <c r="H614" s="193" t="str">
        <f t="array" ref="H614">IF(G614&lt;&gt;"",INDEX(tb_MainDatabase[Scent],MATCH(G614,tb_MainDatabase[Barcode],0)),"")</f>
        <v>Angel</v>
      </c>
      <c r="I614" s="193" t="str">
        <f t="array" ref="I614">IF(G614&lt;&gt;"",INDEX(tb_MainDatabase[Size],MATCH(G614,tb_MainDatabase[Barcode],0)),"")</f>
        <v>4 ml.</v>
      </c>
      <c r="J614" s="191">
        <v>5.0</v>
      </c>
      <c r="K614" s="193"/>
      <c r="L614" s="193" t="str">
        <f t="array" ref="L614">IFERROR(IF(C614=C613,IF(C614="","","-"),INDEX(tb_Address[Store Tel.],MATCH(F614,tb_Address[Branch],0))),"")</f>
        <v>-</v>
      </c>
      <c r="M614" s="193" t="str">
        <f t="array" ref="M614">IFERROR(IF(C614=C613,IF(C614="","","-"),INDEX(tb_Address[ชื่อผู้รับสินค้า],MATCH(F614,tb_Address[Branch],0))),"")</f>
        <v>-</v>
      </c>
      <c r="N614" s="193" t="str">
        <f t="array" ref="N614">IFERROR(IF(C614=C613,IF(C614="","","-"),INDEX(tb_Address[ที่อยู่ Store],MATCH(F614,tb_Address[Branch],0))),"")</f>
        <v>-</v>
      </c>
      <c r="O614" s="193"/>
    </row>
    <row r="615" ht="22.5" customHeight="1">
      <c r="A615" s="186">
        <f>IF(C615="","",ROW()-ROW(tb_PO[[#HEADERS],[Order]]))</f>
        <v>612</v>
      </c>
      <c r="B615" s="277">
        <v>46183.0</v>
      </c>
      <c r="C615" s="278" t="s">
        <v>1864</v>
      </c>
      <c r="D615" s="278" t="s">
        <v>1865</v>
      </c>
      <c r="E615" s="66" t="s">
        <v>52</v>
      </c>
      <c r="F615" s="186" t="str">
        <f t="array" ref="F615">IF(E615&lt;&gt;"",INDEX(tb_Address[Branch],MATCH(E615,tb_Address[Branch Code],0)),"")</f>
        <v>สาขาที่ 00001</v>
      </c>
      <c r="G615" s="191">
        <v>8.857128012045E12</v>
      </c>
      <c r="H615" s="193" t="str">
        <f t="array" ref="H615">IF(G615&lt;&gt;"",INDEX(tb_MainDatabase[Scent],MATCH(G615,tb_MainDatabase[Barcode],0)),"")</f>
        <v>Voyage</v>
      </c>
      <c r="I615" s="193" t="str">
        <f t="array" ref="I615">IF(G615&lt;&gt;"",INDEX(tb_MainDatabase[Size],MATCH(G615,tb_MainDatabase[Barcode],0)),"")</f>
        <v>4 ml.</v>
      </c>
      <c r="J615" s="191">
        <v>5.0</v>
      </c>
      <c r="K615" s="193"/>
      <c r="L615" s="193" t="str">
        <f t="array" ref="L615">IFERROR(IF(C615=C614,IF(C615="","","-"),INDEX(tb_Address[Store Tel.],MATCH(F615,tb_Address[Branch],0))),"")</f>
        <v>-</v>
      </c>
      <c r="M615" s="193" t="str">
        <f t="array" ref="M615">IFERROR(IF(C615=C614,IF(C615="","","-"),INDEX(tb_Address[ชื่อผู้รับสินค้า],MATCH(F615,tb_Address[Branch],0))),"")</f>
        <v>-</v>
      </c>
      <c r="N615" s="193" t="str">
        <f t="array" ref="N615">IFERROR(IF(C615=C614,IF(C615="","","-"),INDEX(tb_Address[ที่อยู่ Store],MATCH(F615,tb_Address[Branch],0))),"")</f>
        <v>-</v>
      </c>
      <c r="O615" s="193"/>
    </row>
    <row r="616" ht="22.5" customHeight="1">
      <c r="A616" s="186">
        <f>IF(C616="","",ROW()-ROW(tb_PO[[#HEADERS],[Order]]))</f>
        <v>613</v>
      </c>
      <c r="B616" s="277">
        <v>46184.0</v>
      </c>
      <c r="C616" s="278" t="s">
        <v>1933</v>
      </c>
      <c r="D616" s="278" t="s">
        <v>1934</v>
      </c>
      <c r="E616" s="66" t="s">
        <v>52</v>
      </c>
      <c r="F616" s="186" t="str">
        <f t="array" ref="F616">IF(E616&lt;&gt;"",INDEX(tb_Address[Branch],MATCH(E616,tb_Address[Branch Code],0)),"")</f>
        <v>สาขาที่ 00001</v>
      </c>
      <c r="G616" s="191">
        <v>8.857128011829E12</v>
      </c>
      <c r="H616" s="193" t="str">
        <f t="array" ref="H616">IF(G616&lt;&gt;"",INDEX(tb_MainDatabase[Scent],MATCH(G616,tb_MainDatabase[Barcode],0)),"")</f>
        <v>Fortuna</v>
      </c>
      <c r="I616" s="193" t="str">
        <f t="array" ref="I616">IF(G616&lt;&gt;"",INDEX(tb_MainDatabase[Size],MATCH(G616,tb_MainDatabase[Barcode],0)),"")</f>
        <v>50 ml.</v>
      </c>
      <c r="J616" s="191">
        <v>5.0</v>
      </c>
      <c r="K616" s="193"/>
      <c r="L616" s="193" t="str">
        <f t="array" ref="L616">IFERROR(IF(C616=C615,IF(C616="","","-"),INDEX(tb_Address[Store Tel.],MATCH(F616,tb_Address[Branch],0))),"")</f>
        <v>-</v>
      </c>
      <c r="M616" s="193" t="str">
        <f t="array" ref="M616">IFERROR(IF(C616=C615,IF(C616="","","-"),INDEX(tb_Address[ชื่อผู้รับสินค้า],MATCH(F616,tb_Address[Branch],0))),"")</f>
        <v>-</v>
      </c>
      <c r="N616" s="193" t="str">
        <f t="array" ref="N616">IFERROR(IF(C616=C615,IF(C616="","","-"),INDEX(tb_Address[ที่อยู่ Store],MATCH(F616,tb_Address[Branch],0))),"")</f>
        <v>-</v>
      </c>
      <c r="O616" s="193"/>
    </row>
    <row r="617" ht="22.5" customHeight="1">
      <c r="A617" s="186">
        <f>IF(C617="","",ROW()-ROW(tb_PO[[#HEADERS],[Order]]))</f>
        <v>614</v>
      </c>
      <c r="B617" s="277">
        <v>46184.0</v>
      </c>
      <c r="C617" s="278" t="s">
        <v>1933</v>
      </c>
      <c r="D617" s="278" t="s">
        <v>1934</v>
      </c>
      <c r="E617" s="66" t="s">
        <v>52</v>
      </c>
      <c r="F617" s="186" t="str">
        <f t="array" ref="F617">IF(E617&lt;&gt;"",INDEX(tb_Address[Branch],MATCH(E617,tb_Address[Branch Code],0)),"")</f>
        <v>สาขาที่ 00001</v>
      </c>
      <c r="G617" s="191">
        <v>8.857128012172E12</v>
      </c>
      <c r="H617" s="193" t="str">
        <f t="array" ref="H617">IF(G617&lt;&gt;"",INDEX(tb_MainDatabase[Scent],MATCH(G617,tb_MainDatabase[Barcode],0)),"")</f>
        <v>Fortuna</v>
      </c>
      <c r="I617" s="193" t="str">
        <f t="array" ref="I617">IF(G617&lt;&gt;"",INDEX(tb_MainDatabase[Size],MATCH(G617,tb_MainDatabase[Barcode],0)),"")</f>
        <v>30 ml.</v>
      </c>
      <c r="J617" s="191">
        <v>5.0</v>
      </c>
      <c r="K617" s="193"/>
      <c r="L617" s="193" t="str">
        <f t="array" ref="L617">IFERROR(IF(C617=C616,IF(C617="","","-"),INDEX(tb_Address[Store Tel.],MATCH(F617,tb_Address[Branch],0))),"")</f>
        <v>-</v>
      </c>
      <c r="M617" s="193" t="str">
        <f t="array" ref="M617">IFERROR(IF(C617=C616,IF(C617="","","-"),INDEX(tb_Address[ชื่อผู้รับสินค้า],MATCH(F617,tb_Address[Branch],0))),"")</f>
        <v>-</v>
      </c>
      <c r="N617" s="193" t="str">
        <f t="array" ref="N617">IFERROR(IF(C617=C616,IF(C617="","","-"),INDEX(tb_Address[ที่อยู่ Store],MATCH(F617,tb_Address[Branch],0))),"")</f>
        <v>-</v>
      </c>
      <c r="O617" s="193"/>
    </row>
    <row r="618" ht="22.5" customHeight="1">
      <c r="A618" s="186">
        <f>IF(C618="","",ROW()-ROW(tb_PO[[#HEADERS],[Order]]))</f>
        <v>615</v>
      </c>
      <c r="B618" s="277">
        <v>46184.0</v>
      </c>
      <c r="C618" s="278" t="s">
        <v>1933</v>
      </c>
      <c r="D618" s="278" t="s">
        <v>1934</v>
      </c>
      <c r="E618" s="66" t="s">
        <v>52</v>
      </c>
      <c r="F618" s="186" t="str">
        <f t="array" ref="F618">IF(E618&lt;&gt;"",INDEX(tb_Address[Branch],MATCH(E618,tb_Address[Branch Code],0)),"")</f>
        <v>สาขาที่ 00001</v>
      </c>
      <c r="G618" s="191">
        <v>8.857128012173E12</v>
      </c>
      <c r="H618" s="193" t="str">
        <f t="array" ref="H618">IF(G618&lt;&gt;"",INDEX(tb_MainDatabase[Scent],MATCH(G618,tb_MainDatabase[Barcode],0)),"")</f>
        <v>Fortuna</v>
      </c>
      <c r="I618" s="193" t="str">
        <f t="array" ref="I618">IF(G618&lt;&gt;"",INDEX(tb_MainDatabase[Size],MATCH(G618,tb_MainDatabase[Barcode],0)),"")</f>
        <v>10 ml.</v>
      </c>
      <c r="J618" s="191">
        <v>9.0</v>
      </c>
      <c r="K618" s="193"/>
      <c r="L618" s="193" t="str">
        <f t="array" ref="L618">IFERROR(IF(C618=C617,IF(C618="","","-"),INDEX(tb_Address[Store Tel.],MATCH(F618,tb_Address[Branch],0))),"")</f>
        <v>-</v>
      </c>
      <c r="M618" s="193" t="str">
        <f t="array" ref="M618">IFERROR(IF(C618=C617,IF(C618="","","-"),INDEX(tb_Address[ชื่อผู้รับสินค้า],MATCH(F618,tb_Address[Branch],0))),"")</f>
        <v>-</v>
      </c>
      <c r="N618" s="193" t="str">
        <f t="array" ref="N618">IFERROR(IF(C618=C617,IF(C618="","","-"),INDEX(tb_Address[ที่อยู่ Store],MATCH(F618,tb_Address[Branch],0))),"")</f>
        <v>-</v>
      </c>
      <c r="O618" s="193"/>
    </row>
    <row r="619" ht="22.5" customHeight="1">
      <c r="A619" s="186">
        <f>IF(C619="","",ROW()-ROW(tb_PO[[#HEADERS],[Order]]))</f>
        <v>616</v>
      </c>
      <c r="B619" s="277">
        <v>46184.0</v>
      </c>
      <c r="C619" s="278" t="s">
        <v>1933</v>
      </c>
      <c r="D619" s="278" t="s">
        <v>1934</v>
      </c>
      <c r="E619" s="66" t="s">
        <v>52</v>
      </c>
      <c r="F619" s="186" t="str">
        <f t="array" ref="F619">IF(E619&lt;&gt;"",INDEX(tb_Address[Branch],MATCH(E619,tb_Address[Branch Code],0)),"")</f>
        <v>สาขาที่ 00001</v>
      </c>
      <c r="G619" s="339">
        <v>8.857128011799E12</v>
      </c>
      <c r="H619" s="193" t="str">
        <f t="array" ref="H619">IF(G619&lt;&gt;"",INDEX(tb_MainDatabase[Scent],MATCH(G619,tb_MainDatabase[Barcode],0)),"")</f>
        <v>Nouveau</v>
      </c>
      <c r="I619" s="193" t="str">
        <f t="array" ref="I619">IF(G619&lt;&gt;"",INDEX(tb_MainDatabase[Size],MATCH(G619,tb_MainDatabase[Barcode],0)),"")</f>
        <v>50 ml.</v>
      </c>
      <c r="J619" s="191">
        <v>5.0</v>
      </c>
      <c r="K619" s="193"/>
      <c r="L619" s="193" t="str">
        <f t="array" ref="L619">IFERROR(IF(C619=C618,IF(C619="","","-"),INDEX(tb_Address[Store Tel.],MATCH(F619,tb_Address[Branch],0))),"")</f>
        <v>-</v>
      </c>
      <c r="M619" s="193" t="str">
        <f t="array" ref="M619">IFERROR(IF(C619=C618,IF(C619="","","-"),INDEX(tb_Address[ชื่อผู้รับสินค้า],MATCH(F619,tb_Address[Branch],0))),"")</f>
        <v>-</v>
      </c>
      <c r="N619" s="193" t="str">
        <f t="array" ref="N619">IFERROR(IF(C619=C618,IF(C619="","","-"),INDEX(tb_Address[ที่อยู่ Store],MATCH(F619,tb_Address[Branch],0))),"")</f>
        <v>-</v>
      </c>
      <c r="O619" s="193"/>
    </row>
    <row r="620" ht="22.5" customHeight="1">
      <c r="A620" s="186">
        <f>IF(C620="","",ROW()-ROW(tb_PO[[#HEADERS],[Order]]))</f>
        <v>617</v>
      </c>
      <c r="B620" s="277">
        <v>46184.0</v>
      </c>
      <c r="C620" s="278" t="s">
        <v>1933</v>
      </c>
      <c r="D620" s="278" t="s">
        <v>1934</v>
      </c>
      <c r="E620" s="66" t="s">
        <v>52</v>
      </c>
      <c r="F620" s="186" t="str">
        <f t="array" ref="F620">IF(E620&lt;&gt;"",INDEX(tb_Address[Branch],MATCH(E620,tb_Address[Branch Code],0)),"")</f>
        <v>สาขาที่ 00001</v>
      </c>
      <c r="G620" s="340">
        <v>8.857128012169E12</v>
      </c>
      <c r="H620" s="193" t="str">
        <f t="array" ref="H620">IF(G620&lt;&gt;"",INDEX(tb_MainDatabase[Scent],MATCH(G620,tb_MainDatabase[Barcode],0)),"")</f>
        <v>Nouveau</v>
      </c>
      <c r="I620" s="193" t="str">
        <f t="array" ref="I620">IF(G620&lt;&gt;"",INDEX(tb_MainDatabase[Size],MATCH(G620,tb_MainDatabase[Barcode],0)),"")</f>
        <v>30 ml.</v>
      </c>
      <c r="J620" s="191">
        <v>5.0</v>
      </c>
      <c r="K620" s="193"/>
      <c r="L620" s="193" t="str">
        <f t="array" ref="L620">IFERROR(IF(C620=C619,IF(C620="","","-"),INDEX(tb_Address[Store Tel.],MATCH(F620,tb_Address[Branch],0))),"")</f>
        <v>-</v>
      </c>
      <c r="M620" s="193" t="str">
        <f t="array" ref="M620">IFERROR(IF(C620=C619,IF(C620="","","-"),INDEX(tb_Address[ชื่อผู้รับสินค้า],MATCH(F620,tb_Address[Branch],0))),"")</f>
        <v>-</v>
      </c>
      <c r="N620" s="193" t="str">
        <f t="array" ref="N620">IFERROR(IF(C620=C619,IF(C620="","","-"),INDEX(tb_Address[ที่อยู่ Store],MATCH(F620,tb_Address[Branch],0))),"")</f>
        <v>-</v>
      </c>
      <c r="O620" s="193"/>
    </row>
    <row r="621" ht="22.5" customHeight="1">
      <c r="A621" s="186">
        <f>IF(C621="","",ROW()-ROW(tb_PO[[#HEADERS],[Order]]))</f>
        <v>618</v>
      </c>
      <c r="B621" s="277">
        <v>46184.0</v>
      </c>
      <c r="C621" s="278" t="s">
        <v>1933</v>
      </c>
      <c r="D621" s="278" t="s">
        <v>1934</v>
      </c>
      <c r="E621" s="66" t="s">
        <v>52</v>
      </c>
      <c r="F621" s="186" t="str">
        <f t="array" ref="F621">IF(E621&lt;&gt;"",INDEX(tb_Address[Branch],MATCH(E621,tb_Address[Branch Code],0)),"")</f>
        <v>สาขาที่ 00001</v>
      </c>
      <c r="G621" s="339">
        <v>8.85712801217E12</v>
      </c>
      <c r="H621" s="193" t="str">
        <f t="array" ref="H621">IF(G621&lt;&gt;"",INDEX(tb_MainDatabase[Scent],MATCH(G621,tb_MainDatabase[Barcode],0)),"")</f>
        <v>Nouveau</v>
      </c>
      <c r="I621" s="193" t="str">
        <f t="array" ref="I621">IF(G621&lt;&gt;"",INDEX(tb_MainDatabase[Size],MATCH(G621,tb_MainDatabase[Barcode],0)),"")</f>
        <v>10 ml.</v>
      </c>
      <c r="J621" s="191">
        <v>9.0</v>
      </c>
      <c r="K621" s="193"/>
      <c r="L621" s="193" t="str">
        <f t="array" ref="L621">IFERROR(IF(C621=C620,IF(C621="","","-"),INDEX(tb_Address[Store Tel.],MATCH(F621,tb_Address[Branch],0))),"")</f>
        <v>-</v>
      </c>
      <c r="M621" s="193" t="str">
        <f t="array" ref="M621">IFERROR(IF(C621=C620,IF(C621="","","-"),INDEX(tb_Address[ชื่อผู้รับสินค้า],MATCH(F621,tb_Address[Branch],0))),"")</f>
        <v>-</v>
      </c>
      <c r="N621" s="193" t="str">
        <f t="array" ref="N621">IFERROR(IF(C621=C620,IF(C621="","","-"),INDEX(tb_Address[ที่อยู่ Store],MATCH(F621,tb_Address[Branch],0))),"")</f>
        <v>-</v>
      </c>
      <c r="O621" s="193"/>
    </row>
    <row r="622" ht="22.5" customHeight="1">
      <c r="A622" s="186">
        <f>IF(C622="","",ROW()-ROW(tb_PO[[#HEADERS],[Order]]))</f>
        <v>619</v>
      </c>
      <c r="B622" s="277">
        <v>46184.0</v>
      </c>
      <c r="C622" s="278" t="s">
        <v>1933</v>
      </c>
      <c r="D622" s="278" t="s">
        <v>1934</v>
      </c>
      <c r="E622" s="66" t="s">
        <v>52</v>
      </c>
      <c r="F622" s="186" t="str">
        <f t="array" ref="F622">IF(E622&lt;&gt;"",INDEX(tb_Address[Branch],MATCH(E622,tb_Address[Branch Code],0)),"")</f>
        <v>สาขาที่ 00001</v>
      </c>
      <c r="G622" s="191">
        <v>8.857128012022E12</v>
      </c>
      <c r="H622" s="193" t="str">
        <f t="array" ref="H622">IF(G622&lt;&gt;"",INDEX(tb_MainDatabase[Scent],MATCH(G622,tb_MainDatabase[Barcode],0)),"")</f>
        <v>Aqua</v>
      </c>
      <c r="I622" s="193" t="str">
        <f t="array" ref="I622">IF(G622&lt;&gt;"",INDEX(tb_MainDatabase[Size],MATCH(G622,tb_MainDatabase[Barcode],0)),"")</f>
        <v>30 ml.</v>
      </c>
      <c r="J622" s="191">
        <v>3.0</v>
      </c>
      <c r="K622" s="193"/>
      <c r="L622" s="193" t="str">
        <f t="array" ref="L622">IFERROR(IF(C622=C621,IF(C622="","","-"),INDEX(tb_Address[Store Tel.],MATCH(F622,tb_Address[Branch],0))),"")</f>
        <v>-</v>
      </c>
      <c r="M622" s="193" t="str">
        <f t="array" ref="M622">IFERROR(IF(C622=C621,IF(C622="","","-"),INDEX(tb_Address[ชื่อผู้รับสินค้า],MATCH(F622,tb_Address[Branch],0))),"")</f>
        <v>-</v>
      </c>
      <c r="N622" s="193" t="str">
        <f t="array" ref="N622">IFERROR(IF(C622=C621,IF(C622="","","-"),INDEX(tb_Address[ที่อยู่ Store],MATCH(F622,tb_Address[Branch],0))),"")</f>
        <v>-</v>
      </c>
      <c r="O622" s="193"/>
    </row>
    <row r="623" ht="22.5" customHeight="1">
      <c r="A623" s="186">
        <f>IF(C623="","",ROW()-ROW(tb_PO[[#HEADERS],[Order]]))</f>
        <v>620</v>
      </c>
      <c r="B623" s="277">
        <v>46184.0</v>
      </c>
      <c r="C623" s="278" t="s">
        <v>1933</v>
      </c>
      <c r="D623" s="278" t="s">
        <v>1934</v>
      </c>
      <c r="E623" s="66" t="s">
        <v>52</v>
      </c>
      <c r="F623" s="186" t="str">
        <f t="array" ref="F623">IF(E623&lt;&gt;"",INDEX(tb_Address[Branch],MATCH(E623,tb_Address[Branch Code],0)),"")</f>
        <v>สาขาที่ 00001</v>
      </c>
      <c r="G623" s="191">
        <v>8.857128012037E12</v>
      </c>
      <c r="H623" s="193" t="str">
        <f t="array" ref="H623">IF(G623&lt;&gt;"",INDEX(tb_MainDatabase[Scent],MATCH(G623,tb_MainDatabase[Barcode],0)),"")</f>
        <v>Secret of Peach</v>
      </c>
      <c r="I623" s="193" t="str">
        <f t="array" ref="I623">IF(G623&lt;&gt;"",INDEX(tb_MainDatabase[Size],MATCH(G623,tb_MainDatabase[Barcode],0)),"")</f>
        <v>10 ml.</v>
      </c>
      <c r="J623" s="191">
        <v>10.0</v>
      </c>
      <c r="K623" s="193"/>
      <c r="L623" s="193" t="str">
        <f t="array" ref="L623">IFERROR(IF(C623=C622,IF(C623="","","-"),INDEX(tb_Address[Store Tel.],MATCH(F623,tb_Address[Branch],0))),"")</f>
        <v>-</v>
      </c>
      <c r="M623" s="193" t="str">
        <f t="array" ref="M623">IFERROR(IF(C623=C622,IF(C623="","","-"),INDEX(tb_Address[ชื่อผู้รับสินค้า],MATCH(F623,tb_Address[Branch],0))),"")</f>
        <v>-</v>
      </c>
      <c r="N623" s="193" t="str">
        <f t="array" ref="N623">IFERROR(IF(C623=C622,IF(C623="","","-"),INDEX(tb_Address[ที่อยู่ Store],MATCH(F623,tb_Address[Branch],0))),"")</f>
        <v>-</v>
      </c>
      <c r="O623" s="193"/>
    </row>
    <row r="624" ht="22.5" customHeight="1">
      <c r="A624" s="186">
        <f>IF(C624="","",ROW()-ROW(tb_PO[[#HEADERS],[Order]]))</f>
        <v>621</v>
      </c>
      <c r="B624" s="277">
        <v>46184.0</v>
      </c>
      <c r="C624" s="278" t="s">
        <v>1933</v>
      </c>
      <c r="D624" s="278" t="s">
        <v>1934</v>
      </c>
      <c r="E624" s="66" t="s">
        <v>52</v>
      </c>
      <c r="F624" s="186" t="str">
        <f t="array" ref="F624">IF(E624&lt;&gt;"",INDEX(tb_Address[Branch],MATCH(E624,tb_Address[Branch Code],0)),"")</f>
        <v>สาขาที่ 00001</v>
      </c>
      <c r="G624" s="191">
        <v>8.857128012042E12</v>
      </c>
      <c r="H624" s="193" t="str">
        <f t="array" ref="H624">IF(G624&lt;&gt;"",INDEX(tb_MainDatabase[Scent],MATCH(G624,tb_MainDatabase[Barcode],0)),"")</f>
        <v>Persist</v>
      </c>
      <c r="I624" s="193" t="str">
        <f t="array" ref="I624">IF(G624&lt;&gt;"",INDEX(tb_MainDatabase[Size],MATCH(G624,tb_MainDatabase[Barcode],0)),"")</f>
        <v>10 ml.</v>
      </c>
      <c r="J624" s="191">
        <v>5.0</v>
      </c>
      <c r="K624" s="193"/>
      <c r="L624" s="193" t="str">
        <f t="array" ref="L624">IFERROR(IF(C624=C623,IF(C624="","","-"),INDEX(tb_Address[Store Tel.],MATCH(F624,tb_Address[Branch],0))),"")</f>
        <v>-</v>
      </c>
      <c r="M624" s="193" t="str">
        <f t="array" ref="M624">IFERROR(IF(C624=C623,IF(C624="","","-"),INDEX(tb_Address[ชื่อผู้รับสินค้า],MATCH(F624,tb_Address[Branch],0))),"")</f>
        <v>-</v>
      </c>
      <c r="N624" s="193" t="str">
        <f t="array" ref="N624">IFERROR(IF(C624=C623,IF(C624="","","-"),INDEX(tb_Address[ที่อยู่ Store],MATCH(F624,tb_Address[Branch],0))),"")</f>
        <v>-</v>
      </c>
      <c r="O624" s="193"/>
    </row>
    <row r="625" ht="22.5" customHeight="1">
      <c r="A625" s="186">
        <f>IF(C625="","",ROW()-ROW(tb_PO[[#HEADERS],[Order]]))</f>
        <v>622</v>
      </c>
      <c r="B625" s="277">
        <v>46184.0</v>
      </c>
      <c r="C625" s="278" t="s">
        <v>1933</v>
      </c>
      <c r="D625" s="278" t="s">
        <v>1934</v>
      </c>
      <c r="E625" s="66" t="s">
        <v>52</v>
      </c>
      <c r="F625" s="186" t="str">
        <f t="array" ref="F625">IF(E625&lt;&gt;"",INDEX(tb_Address[Branch],MATCH(E625,tb_Address[Branch Code],0)),"")</f>
        <v>สาขาที่ 00001</v>
      </c>
      <c r="G625" s="191">
        <v>8.857128012157E12</v>
      </c>
      <c r="H625" s="193" t="str">
        <f t="array" ref="H625">IF(G625&lt;&gt;"",INDEX(tb_MainDatabase[Scent],MATCH(G625,tb_MainDatabase[Barcode],0)),"")</f>
        <v>Passion</v>
      </c>
      <c r="I625" s="193" t="str">
        <f t="array" ref="I625">IF(G625&lt;&gt;"",INDEX(tb_MainDatabase[Size],MATCH(G625,tb_MainDatabase[Barcode],0)),"")</f>
        <v>10 ml.</v>
      </c>
      <c r="J625" s="191">
        <v>3.0</v>
      </c>
      <c r="K625" s="193"/>
      <c r="L625" s="193" t="str">
        <f t="array" ref="L625">IFERROR(IF(C625=C624,IF(C625="","","-"),INDEX(tb_Address[Store Tel.],MATCH(F625,tb_Address[Branch],0))),"")</f>
        <v>-</v>
      </c>
      <c r="M625" s="193" t="str">
        <f t="array" ref="M625">IFERROR(IF(C625=C624,IF(C625="","","-"),INDEX(tb_Address[ชื่อผู้รับสินค้า],MATCH(F625,tb_Address[Branch],0))),"")</f>
        <v>-</v>
      </c>
      <c r="N625" s="193" t="str">
        <f t="array" ref="N625">IFERROR(IF(C625=C624,IF(C625="","","-"),INDEX(tb_Address[ที่อยู่ Store],MATCH(F625,tb_Address[Branch],0))),"")</f>
        <v>-</v>
      </c>
      <c r="O625" s="193"/>
    </row>
    <row r="626" ht="22.5" customHeight="1">
      <c r="A626" s="186">
        <f>IF(C626="","",ROW()-ROW(tb_PO[[#HEADERS],[Order]]))</f>
        <v>623</v>
      </c>
      <c r="B626" s="277">
        <v>46184.0</v>
      </c>
      <c r="C626" s="278" t="s">
        <v>1933</v>
      </c>
      <c r="D626" s="278" t="s">
        <v>1934</v>
      </c>
      <c r="E626" s="66" t="s">
        <v>52</v>
      </c>
      <c r="F626" s="186" t="str">
        <f t="array" ref="F626">IF(E626&lt;&gt;"",INDEX(tb_Address[Branch],MATCH(E626,tb_Address[Branch Code],0)),"")</f>
        <v>สาขาที่ 00001</v>
      </c>
      <c r="G626" s="191">
        <v>8.857128012108E12</v>
      </c>
      <c r="H626" s="193" t="str">
        <f t="array" ref="H626">IF(G626&lt;&gt;"",INDEX(tb_MainDatabase[Scent],MATCH(G626,tb_MainDatabase[Barcode],0)),"")</f>
        <v>Sparkling Mandarin</v>
      </c>
      <c r="I626" s="193" t="str">
        <f t="array" ref="I626">IF(G626&lt;&gt;"",INDEX(tb_MainDatabase[Size],MATCH(G626,tb_MainDatabase[Barcode],0)),"")</f>
        <v>10 ml.</v>
      </c>
      <c r="J626" s="191">
        <v>3.0</v>
      </c>
      <c r="K626" s="193"/>
      <c r="L626" s="193" t="str">
        <f t="array" ref="L626">IFERROR(IF(C626=C625,IF(C626="","","-"),INDEX(tb_Address[Store Tel.],MATCH(F626,tb_Address[Branch],0))),"")</f>
        <v>-</v>
      </c>
      <c r="M626" s="193" t="str">
        <f t="array" ref="M626">IFERROR(IF(C626=C625,IF(C626="","","-"),INDEX(tb_Address[ชื่อผู้รับสินค้า],MATCH(F626,tb_Address[Branch],0))),"")</f>
        <v>-</v>
      </c>
      <c r="N626" s="193" t="str">
        <f t="array" ref="N626">IFERROR(IF(C626=C625,IF(C626="","","-"),INDEX(tb_Address[ที่อยู่ Store],MATCH(F626,tb_Address[Branch],0))),"")</f>
        <v>-</v>
      </c>
      <c r="O626" s="193"/>
    </row>
    <row r="627" ht="22.5" customHeight="1">
      <c r="A627" s="186">
        <f>IF(C627="","",ROW()-ROW(tb_PO[[#HEADERS],[Order]]))</f>
        <v>624</v>
      </c>
      <c r="B627" s="277">
        <v>46184.0</v>
      </c>
      <c r="C627" s="278" t="s">
        <v>1933</v>
      </c>
      <c r="D627" s="278" t="s">
        <v>1934</v>
      </c>
      <c r="E627" s="66" t="s">
        <v>52</v>
      </c>
      <c r="F627" s="186" t="str">
        <f t="array" ref="F627">IF(E627&lt;&gt;"",INDEX(tb_Address[Branch],MATCH(E627,tb_Address[Branch Code],0)),"")</f>
        <v>สาขาที่ 00001</v>
      </c>
      <c r="G627" s="191">
        <v>8.857128012134E12</v>
      </c>
      <c r="H627" s="193" t="str">
        <f t="array" ref="H627">IF(G627&lt;&gt;"",INDEX(tb_MainDatabase[Scent],MATCH(G627,tb_MainDatabase[Barcode],0)),"")</f>
        <v>ถุงกระดาษ Size M</v>
      </c>
      <c r="I627" s="193" t="str">
        <f t="array" ref="I627">IF(G627&lt;&gt;"",INDEX(tb_MainDatabase[Size],MATCH(G627,tb_MainDatabase[Barcode],0)),"")</f>
        <v>Size M</v>
      </c>
      <c r="J627" s="191">
        <v>40.0</v>
      </c>
      <c r="K627" s="193"/>
      <c r="L627" s="193" t="str">
        <f t="array" ref="L627">IFERROR(IF(C627=C626,IF(C627="","","-"),INDEX(tb_Address[Store Tel.],MATCH(F627,tb_Address[Branch],0))),"")</f>
        <v>-</v>
      </c>
      <c r="M627" s="193" t="str">
        <f t="array" ref="M627">IFERROR(IF(C627=C626,IF(C627="","","-"),INDEX(tb_Address[ชื่อผู้รับสินค้า],MATCH(F627,tb_Address[Branch],0))),"")</f>
        <v>-</v>
      </c>
      <c r="N627" s="193" t="str">
        <f t="array" ref="N627">IFERROR(IF(C627=C626,IF(C627="","","-"),INDEX(tb_Address[ที่อยู่ Store],MATCH(F627,tb_Address[Branch],0))),"")</f>
        <v>-</v>
      </c>
      <c r="O627" s="193"/>
    </row>
    <row r="628" ht="22.5" customHeight="1">
      <c r="A628" s="186">
        <f>IF(C628="","",ROW()-ROW(tb_PO[[#HEADERS],[Order]]))</f>
        <v>625</v>
      </c>
      <c r="B628" s="277">
        <v>46184.0</v>
      </c>
      <c r="C628" s="278" t="s">
        <v>1933</v>
      </c>
      <c r="D628" s="278" t="s">
        <v>1934</v>
      </c>
      <c r="E628" s="66" t="s">
        <v>52</v>
      </c>
      <c r="F628" s="186" t="str">
        <f t="array" ref="F628">IF(E628&lt;&gt;"",INDEX(tb_Address[Branch],MATCH(E628,tb_Address[Branch Code],0)),"")</f>
        <v>สาขาที่ 00001</v>
      </c>
      <c r="G628" s="191" t="s">
        <v>881</v>
      </c>
      <c r="H628" s="193" t="str">
        <f t="array" ref="H628">IF(G628&lt;&gt;"",INDEX(tb_MainDatabase[Scent],MATCH(G628,tb_MainDatabase[Barcode],0)),"")</f>
        <v>Fortuna TRY ME!</v>
      </c>
      <c r="I628" s="193" t="str">
        <f t="array" ref="I628">IF(G628&lt;&gt;"",INDEX(tb_MainDatabase[Size],MATCH(G628,tb_MainDatabase[Barcode],0)),"")</f>
        <v>50 ml.</v>
      </c>
      <c r="J628" s="191">
        <v>1.0</v>
      </c>
      <c r="K628" s="193"/>
      <c r="L628" s="193" t="str">
        <f t="array" ref="L628">IFERROR(IF(C628=C627,IF(C628="","","-"),INDEX(tb_Address[Store Tel.],MATCH(F628,tb_Address[Branch],0))),"")</f>
        <v>-</v>
      </c>
      <c r="M628" s="193" t="str">
        <f t="array" ref="M628">IFERROR(IF(C628=C627,IF(C628="","","-"),INDEX(tb_Address[ชื่อผู้รับสินค้า],MATCH(F628,tb_Address[Branch],0))),"")</f>
        <v>-</v>
      </c>
      <c r="N628" s="193" t="str">
        <f t="array" ref="N628">IFERROR(IF(C628=C627,IF(C628="","","-"),INDEX(tb_Address[ที่อยู่ Store],MATCH(F628,tb_Address[Branch],0))),"")</f>
        <v>-</v>
      </c>
      <c r="O628" s="193"/>
    </row>
    <row r="629" ht="22.5" customHeight="1">
      <c r="A629" s="186">
        <f>IF(C629="","",ROW()-ROW(tb_PO[[#HEADERS],[Order]]))</f>
        <v>626</v>
      </c>
      <c r="B629" s="277">
        <v>46184.0</v>
      </c>
      <c r="C629" s="278" t="s">
        <v>1933</v>
      </c>
      <c r="D629" s="278" t="s">
        <v>1934</v>
      </c>
      <c r="E629" s="66" t="s">
        <v>52</v>
      </c>
      <c r="F629" s="186" t="str">
        <f t="array" ref="F629">IF(E629&lt;&gt;"",INDEX(tb_Address[Branch],MATCH(E629,tb_Address[Branch Code],0)),"")</f>
        <v>สาขาที่ 00001</v>
      </c>
      <c r="G629" s="191" t="s">
        <v>891</v>
      </c>
      <c r="H629" s="193" t="str">
        <f t="array" ref="H629">IF(G629&lt;&gt;"",INDEX(tb_MainDatabase[Scent],MATCH(G629,tb_MainDatabase[Barcode],0)),"")</f>
        <v>Nouveau TRY ME!</v>
      </c>
      <c r="I629" s="193" t="str">
        <f t="array" ref="I629">IF(G629&lt;&gt;"",INDEX(tb_MainDatabase[Size],MATCH(G629,tb_MainDatabase[Barcode],0)),"")</f>
        <v>50 ml.</v>
      </c>
      <c r="J629" s="191">
        <v>1.0</v>
      </c>
      <c r="K629" s="193"/>
      <c r="L629" s="193" t="str">
        <f t="array" ref="L629">IFERROR(IF(C629=C628,IF(C629="","","-"),INDEX(tb_Address[Store Tel.],MATCH(F629,tb_Address[Branch],0))),"")</f>
        <v>-</v>
      </c>
      <c r="M629" s="193" t="str">
        <f t="array" ref="M629">IFERROR(IF(C629=C628,IF(C629="","","-"),INDEX(tb_Address[ชื่อผู้รับสินค้า],MATCH(F629,tb_Address[Branch],0))),"")</f>
        <v>-</v>
      </c>
      <c r="N629" s="193" t="str">
        <f t="array" ref="N629">IFERROR(IF(C629=C628,IF(C629="","","-"),INDEX(tb_Address[ที่อยู่ Store],MATCH(F629,tb_Address[Branch],0))),"")</f>
        <v>-</v>
      </c>
      <c r="O629" s="193"/>
    </row>
    <row r="630" ht="22.5" customHeight="1">
      <c r="A630" s="186">
        <f>IF(C630="","",ROW()-ROW(tb_PO[[#HEADERS],[Order]]))</f>
        <v>627</v>
      </c>
      <c r="B630" s="277">
        <v>46190.0</v>
      </c>
      <c r="C630" s="278" t="s">
        <v>1975</v>
      </c>
      <c r="D630" s="278" t="s">
        <v>1976</v>
      </c>
      <c r="E630" s="66" t="s">
        <v>52</v>
      </c>
      <c r="F630" s="186" t="str">
        <f t="array" ref="F630">IF(E630&lt;&gt;"",INDEX(tb_Address[Branch],MATCH(E630,tb_Address[Branch Code],0)),"")</f>
        <v>สาขาที่ 00001</v>
      </c>
      <c r="G630" s="191">
        <v>8.857128011041E12</v>
      </c>
      <c r="H630" s="193" t="str">
        <f t="array" ref="H630">IF(G630&lt;&gt;"",INDEX(tb_MainDatabase[Scent],MATCH(G630,tb_MainDatabase[Barcode],0)),"")</f>
        <v>Persist</v>
      </c>
      <c r="I630" s="193" t="str">
        <f t="array" ref="I630">IF(G630&lt;&gt;"",INDEX(tb_MainDatabase[Size],MATCH(G630,tb_MainDatabase[Barcode],0)),"")</f>
        <v>50 ml.</v>
      </c>
      <c r="J630" s="191">
        <v>2.0</v>
      </c>
      <c r="K630" s="193"/>
      <c r="L630" s="193" t="str">
        <f t="array" ref="L630">IFERROR(IF(C630=C629,IF(C630="","","-"),INDEX(tb_Address[Store Tel.],MATCH(F630,tb_Address[Branch],0))),"")</f>
        <v>-</v>
      </c>
      <c r="M630" s="193" t="str">
        <f t="array" ref="M630">IFERROR(IF(C630=C629,IF(C630="","","-"),INDEX(tb_Address[ชื่อผู้รับสินค้า],MATCH(F630,tb_Address[Branch],0))),"")</f>
        <v>-</v>
      </c>
      <c r="N630" s="193" t="str">
        <f t="array" ref="N630">IFERROR(IF(C630=C629,IF(C630="","","-"),INDEX(tb_Address[ที่อยู่ Store],MATCH(F630,tb_Address[Branch],0))),"")</f>
        <v>-</v>
      </c>
      <c r="O630" s="193"/>
    </row>
    <row r="631" ht="22.5" customHeight="1">
      <c r="A631" s="186">
        <f>IF(C631="","",ROW()-ROW(tb_PO[[#HEADERS],[Order]]))</f>
        <v>628</v>
      </c>
      <c r="B631" s="277">
        <v>46190.0</v>
      </c>
      <c r="C631" s="278" t="s">
        <v>1975</v>
      </c>
      <c r="D631" s="278" t="s">
        <v>1976</v>
      </c>
      <c r="E631" s="66" t="s">
        <v>52</v>
      </c>
      <c r="F631" s="186" t="str">
        <f t="array" ref="F631">IF(E631&lt;&gt;"",INDEX(tb_Address[Branch],MATCH(E631,tb_Address[Branch Code],0)),"")</f>
        <v>สาขาที่ 00001</v>
      </c>
      <c r="G631" s="191">
        <v>8.857128012007E12</v>
      </c>
      <c r="H631" s="193" t="str">
        <f t="array" ref="H631">IF(G631&lt;&gt;"",INDEX(tb_MainDatabase[Scent],MATCH(G631,tb_MainDatabase[Barcode],0)),"")</f>
        <v>Legend of Oud</v>
      </c>
      <c r="I631" s="193" t="str">
        <f t="array" ref="I631">IF(G631&lt;&gt;"",INDEX(tb_MainDatabase[Size],MATCH(G631,tb_MainDatabase[Barcode],0)),"")</f>
        <v>30 ml.</v>
      </c>
      <c r="J631" s="191">
        <v>1.0</v>
      </c>
      <c r="K631" s="193"/>
      <c r="L631" s="193" t="str">
        <f t="array" ref="L631">IFERROR(IF(C631=C630,IF(C631="","","-"),INDEX(tb_Address[Store Tel.],MATCH(F631,tb_Address[Branch],0))),"")</f>
        <v>-</v>
      </c>
      <c r="M631" s="193" t="str">
        <f t="array" ref="M631">IFERROR(IF(C631=C630,IF(C631="","","-"),INDEX(tb_Address[ชื่อผู้รับสินค้า],MATCH(F631,tb_Address[Branch],0))),"")</f>
        <v>-</v>
      </c>
      <c r="N631" s="193" t="str">
        <f t="array" ref="N631">IFERROR(IF(C631=C630,IF(C631="","","-"),INDEX(tb_Address[ที่อยู่ Store],MATCH(F631,tb_Address[Branch],0))),"")</f>
        <v>-</v>
      </c>
      <c r="O631" s="193"/>
    </row>
    <row r="632" ht="22.5" customHeight="1">
      <c r="A632" s="186">
        <f>IF(C632="","",ROW()-ROW(tb_PO[[#HEADERS],[Order]]))</f>
        <v>629</v>
      </c>
      <c r="B632" s="277">
        <v>46190.0</v>
      </c>
      <c r="C632" s="278" t="s">
        <v>1975</v>
      </c>
      <c r="D632" s="278" t="s">
        <v>1976</v>
      </c>
      <c r="E632" s="66" t="s">
        <v>52</v>
      </c>
      <c r="F632" s="186" t="str">
        <f t="array" ref="F632">IF(E632&lt;&gt;"",INDEX(tb_Address[Branch],MATCH(E632,tb_Address[Branch Code],0)),"")</f>
        <v>สาขาที่ 00001</v>
      </c>
      <c r="G632" s="191">
        <v>8.857128012159E12</v>
      </c>
      <c r="H632" s="193" t="str">
        <f t="array" ref="H632">IF(G632&lt;&gt;"",INDEX(tb_MainDatabase[Scent],MATCH(G632,tb_MainDatabase[Barcode],0)),"")</f>
        <v>Rosarine</v>
      </c>
      <c r="I632" s="193" t="str">
        <f t="array" ref="I632">IF(G632&lt;&gt;"",INDEX(tb_MainDatabase[Size],MATCH(G632,tb_MainDatabase[Barcode],0)),"")</f>
        <v>30 ml.</v>
      </c>
      <c r="J632" s="191">
        <v>3.0</v>
      </c>
      <c r="K632" s="193"/>
      <c r="L632" s="193" t="str">
        <f t="array" ref="L632">IFERROR(IF(C632=C631,IF(C632="","","-"),INDEX(tb_Address[Store Tel.],MATCH(F632,tb_Address[Branch],0))),"")</f>
        <v>-</v>
      </c>
      <c r="M632" s="193" t="str">
        <f t="array" ref="M632">IFERROR(IF(C632=C631,IF(C632="","","-"),INDEX(tb_Address[ชื่อผู้รับสินค้า],MATCH(F632,tb_Address[Branch],0))),"")</f>
        <v>-</v>
      </c>
      <c r="N632" s="193" t="str">
        <f t="array" ref="N632">IFERROR(IF(C632=C631,IF(C632="","","-"),INDEX(tb_Address[ที่อยู่ Store],MATCH(F632,tb_Address[Branch],0))),"")</f>
        <v>-</v>
      </c>
      <c r="O632" s="193"/>
    </row>
    <row r="633" ht="22.5" customHeight="1">
      <c r="A633" s="186">
        <f>IF(C633="","",ROW()-ROW(tb_PO[[#HEADERS],[Order]]))</f>
        <v>630</v>
      </c>
      <c r="B633" s="277">
        <v>46190.0</v>
      </c>
      <c r="C633" s="278" t="s">
        <v>1975</v>
      </c>
      <c r="D633" s="278" t="s">
        <v>1976</v>
      </c>
      <c r="E633" s="66" t="s">
        <v>52</v>
      </c>
      <c r="F633" s="186" t="str">
        <f t="array" ref="F633">IF(E633&lt;&gt;"",INDEX(tb_Address[Branch],MATCH(E633,tb_Address[Branch Code],0)),"")</f>
        <v>สาขาที่ 00001</v>
      </c>
      <c r="G633" s="191">
        <v>8.85712801203E12</v>
      </c>
      <c r="H633" s="193" t="str">
        <f t="array" ref="H633">IF(G633&lt;&gt;"",INDEX(tb_MainDatabase[Scent],MATCH(G633,tb_MainDatabase[Barcode],0)),"")</f>
        <v>Dream Island</v>
      </c>
      <c r="I633" s="193" t="str">
        <f t="array" ref="I633">IF(G633&lt;&gt;"",INDEX(tb_MainDatabase[Size],MATCH(G633,tb_MainDatabase[Barcode],0)),"")</f>
        <v>10 ml.</v>
      </c>
      <c r="J633" s="191">
        <v>10.0</v>
      </c>
      <c r="K633" s="193"/>
      <c r="L633" s="193" t="str">
        <f t="array" ref="L633">IFERROR(IF(C633=C632,IF(C633="","","-"),INDEX(tb_Address[Store Tel.],MATCH(F633,tb_Address[Branch],0))),"")</f>
        <v>-</v>
      </c>
      <c r="M633" s="193" t="str">
        <f t="array" ref="M633">IFERROR(IF(C633=C632,IF(C633="","","-"),INDEX(tb_Address[ชื่อผู้รับสินค้า],MATCH(F633,tb_Address[Branch],0))),"")</f>
        <v>-</v>
      </c>
      <c r="N633" s="193" t="str">
        <f t="array" ref="N633">IFERROR(IF(C633=C632,IF(C633="","","-"),INDEX(tb_Address[ที่อยู่ Store],MATCH(F633,tb_Address[Branch],0))),"")</f>
        <v>-</v>
      </c>
      <c r="O633" s="193"/>
    </row>
    <row r="634" ht="22.5" customHeight="1">
      <c r="A634" s="186">
        <f>IF(C634="","",ROW()-ROW(tb_PO[[#HEADERS],[Order]]))</f>
        <v>631</v>
      </c>
      <c r="B634" s="277">
        <v>46190.0</v>
      </c>
      <c r="C634" s="278" t="s">
        <v>1975</v>
      </c>
      <c r="D634" s="278" t="s">
        <v>1976</v>
      </c>
      <c r="E634" s="66" t="s">
        <v>52</v>
      </c>
      <c r="F634" s="186" t="str">
        <f t="array" ref="F634">IF(E634&lt;&gt;"",INDEX(tb_Address[Branch],MATCH(E634,tb_Address[Branch Code],0)),"")</f>
        <v>สาขาที่ 00001</v>
      </c>
      <c r="G634" s="191">
        <v>8.857128012037E12</v>
      </c>
      <c r="H634" s="193" t="str">
        <f t="array" ref="H634">IF(G634&lt;&gt;"",INDEX(tb_MainDatabase[Scent],MATCH(G634,tb_MainDatabase[Barcode],0)),"")</f>
        <v>Secret of Peach</v>
      </c>
      <c r="I634" s="193" t="str">
        <f t="array" ref="I634">IF(G634&lt;&gt;"",INDEX(tb_MainDatabase[Size],MATCH(G634,tb_MainDatabase[Barcode],0)),"")</f>
        <v>10 ml.</v>
      </c>
      <c r="J634" s="191">
        <v>5.0</v>
      </c>
      <c r="K634" s="193"/>
      <c r="L634" s="193" t="str">
        <f t="array" ref="L634">IFERROR(IF(C634=C633,IF(C634="","","-"),INDEX(tb_Address[Store Tel.],MATCH(F634,tb_Address[Branch],0))),"")</f>
        <v>-</v>
      </c>
      <c r="M634" s="193" t="str">
        <f t="array" ref="M634">IFERROR(IF(C634=C633,IF(C634="","","-"),INDEX(tb_Address[ชื่อผู้รับสินค้า],MATCH(F634,tb_Address[Branch],0))),"")</f>
        <v>-</v>
      </c>
      <c r="N634" s="193" t="str">
        <f t="array" ref="N634">IFERROR(IF(C634=C633,IF(C634="","","-"),INDEX(tb_Address[ที่อยู่ Store],MATCH(F634,tb_Address[Branch],0))),"")</f>
        <v>-</v>
      </c>
      <c r="O634" s="193"/>
    </row>
    <row r="635" ht="22.5" customHeight="1">
      <c r="A635" s="186">
        <f>IF(C635="","",ROW()-ROW(tb_PO[[#HEADERS],[Order]]))</f>
        <v>632</v>
      </c>
      <c r="B635" s="277">
        <v>46190.0</v>
      </c>
      <c r="C635" s="278" t="s">
        <v>1975</v>
      </c>
      <c r="D635" s="278" t="s">
        <v>1976</v>
      </c>
      <c r="E635" s="66" t="s">
        <v>52</v>
      </c>
      <c r="F635" s="186" t="str">
        <f t="array" ref="F635">IF(E635&lt;&gt;"",INDEX(tb_Address[Branch],MATCH(E635,tb_Address[Branch Code],0)),"")</f>
        <v>สาขาที่ 00001</v>
      </c>
      <c r="G635" s="191">
        <v>8.857128012166E12</v>
      </c>
      <c r="H635" s="193" t="str">
        <f t="array" ref="H635">IF(G635&lt;&gt;"",INDEX(tb_MainDatabase[Scent],MATCH(G635,tb_MainDatabase[Barcode],0)),"")</f>
        <v>Angel</v>
      </c>
      <c r="I635" s="193" t="str">
        <f t="array" ref="I635">IF(G635&lt;&gt;"",INDEX(tb_MainDatabase[Size],MATCH(G635,tb_MainDatabase[Barcode],0)),"")</f>
        <v>10 ml.</v>
      </c>
      <c r="J635" s="191">
        <v>5.0</v>
      </c>
      <c r="K635" s="193"/>
      <c r="L635" s="193" t="str">
        <f t="array" ref="L635">IFERROR(IF(C635=C634,IF(C635="","","-"),INDEX(tb_Address[Store Tel.],MATCH(F635,tb_Address[Branch],0))),"")</f>
        <v>-</v>
      </c>
      <c r="M635" s="193" t="str">
        <f t="array" ref="M635">IFERROR(IF(C635=C634,IF(C635="","","-"),INDEX(tb_Address[ชื่อผู้รับสินค้า],MATCH(F635,tb_Address[Branch],0))),"")</f>
        <v>-</v>
      </c>
      <c r="N635" s="193" t="str">
        <f t="array" ref="N635">IFERROR(IF(C635=C634,IF(C635="","","-"),INDEX(tb_Address[ที่อยู่ Store],MATCH(F635,tb_Address[Branch],0))),"")</f>
        <v>-</v>
      </c>
      <c r="O635" s="193"/>
    </row>
    <row r="636" ht="22.5" customHeight="1">
      <c r="A636" s="186">
        <f>IF(C636="","",ROW()-ROW(tb_PO[[#HEADERS],[Order]]))</f>
        <v>633</v>
      </c>
      <c r="B636" s="277">
        <v>46190.0</v>
      </c>
      <c r="C636" s="278" t="s">
        <v>1975</v>
      </c>
      <c r="D636" s="278" t="s">
        <v>1976</v>
      </c>
      <c r="E636" s="66" t="s">
        <v>52</v>
      </c>
      <c r="F636" s="186" t="str">
        <f t="array" ref="F636">IF(E636&lt;&gt;"",INDEX(tb_Address[Branch],MATCH(E636,tb_Address[Branch Code],0)),"")</f>
        <v>สาขาที่ 00001</v>
      </c>
      <c r="G636" s="191">
        <v>8.85712801211E12</v>
      </c>
      <c r="H636" s="193" t="str">
        <f t="array" ref="H636">IF(G636&lt;&gt;"",INDEX(tb_MainDatabase[Scent],MATCH(G636,tb_MainDatabase[Barcode],0)),"")</f>
        <v>Legend of Oud</v>
      </c>
      <c r="I636" s="193" t="str">
        <f t="array" ref="I636">IF(G636&lt;&gt;"",INDEX(tb_MainDatabase[Size],MATCH(G636,tb_MainDatabase[Barcode],0)),"")</f>
        <v>10 ml.</v>
      </c>
      <c r="J636" s="191">
        <v>2.0</v>
      </c>
      <c r="K636" s="193"/>
      <c r="L636" s="193" t="str">
        <f t="array" ref="L636">IFERROR(IF(C636=C635,IF(C636="","","-"),INDEX(tb_Address[Store Tel.],MATCH(F636,tb_Address[Branch],0))),"")</f>
        <v>-</v>
      </c>
      <c r="M636" s="193" t="str">
        <f t="array" ref="M636">IFERROR(IF(C636=C635,IF(C636="","","-"),INDEX(tb_Address[ชื่อผู้รับสินค้า],MATCH(F636,tb_Address[Branch],0))),"")</f>
        <v>-</v>
      </c>
      <c r="N636" s="193" t="str">
        <f t="array" ref="N636">IFERROR(IF(C636=C635,IF(C636="","","-"),INDEX(tb_Address[ที่อยู่ Store],MATCH(F636,tb_Address[Branch],0))),"")</f>
        <v>-</v>
      </c>
      <c r="O636" s="193"/>
    </row>
    <row r="637" ht="22.5" customHeight="1">
      <c r="A637" s="186">
        <f>IF(C637="","",ROW()-ROW(tb_PO[[#HEADERS],[Order]]))</f>
        <v>634</v>
      </c>
      <c r="B637" s="277">
        <v>46190.0</v>
      </c>
      <c r="C637" s="278" t="s">
        <v>1975</v>
      </c>
      <c r="D637" s="278" t="s">
        <v>1976</v>
      </c>
      <c r="E637" s="66" t="s">
        <v>52</v>
      </c>
      <c r="F637" s="186" t="str">
        <f t="array" ref="F637">IF(E637&lt;&gt;"",INDEX(tb_Address[Branch],MATCH(E637,tb_Address[Branch Code],0)),"")</f>
        <v>สาขาที่ 00001</v>
      </c>
      <c r="G637" s="191">
        <v>8.857128011294E12</v>
      </c>
      <c r="H637" s="193" t="str">
        <f t="array" ref="H637">IF(G637&lt;&gt;"",INDEX(tb_MainDatabase[Scent],MATCH(G637,tb_MainDatabase[Barcode],0)),"")</f>
        <v>Shadow De Bacci Light</v>
      </c>
      <c r="I637" s="193" t="str">
        <f t="array" ref="I637">IF(G637&lt;&gt;"",INDEX(tb_MainDatabase[Size],MATCH(G637,tb_MainDatabase[Barcode],0)),"")</f>
        <v>50 ml.</v>
      </c>
      <c r="J637" s="191">
        <v>2.0</v>
      </c>
      <c r="K637" s="193"/>
      <c r="L637" s="193" t="str">
        <f t="array" ref="L637">IFERROR(IF(C637=C636,IF(C637="","","-"),INDEX(tb_Address[Store Tel.],MATCH(F637,tb_Address[Branch],0))),"")</f>
        <v>-</v>
      </c>
      <c r="M637" s="193" t="str">
        <f t="array" ref="M637">IFERROR(IF(C637=C636,IF(C637="","","-"),INDEX(tb_Address[ชื่อผู้รับสินค้า],MATCH(F637,tb_Address[Branch],0))),"")</f>
        <v>-</v>
      </c>
      <c r="N637" s="193" t="str">
        <f t="array" ref="N637">IFERROR(IF(C637=C636,IF(C637="","","-"),INDEX(tb_Address[ที่อยู่ Store],MATCH(F637,tb_Address[Branch],0))),"")</f>
        <v>-</v>
      </c>
      <c r="O637" s="193"/>
    </row>
    <row r="638" ht="22.5" customHeight="1">
      <c r="A638" s="186">
        <f>IF(C638="","",ROW()-ROW(tb_PO[[#HEADERS],[Order]]))</f>
        <v>635</v>
      </c>
      <c r="B638" s="277">
        <v>46190.0</v>
      </c>
      <c r="C638" s="278" t="s">
        <v>1975</v>
      </c>
      <c r="D638" s="278" t="s">
        <v>1976</v>
      </c>
      <c r="E638" s="66" t="s">
        <v>52</v>
      </c>
      <c r="F638" s="186" t="str">
        <f t="array" ref="F638">IF(E638&lt;&gt;"",INDEX(tb_Address[Branch],MATCH(E638,tb_Address[Branch Code],0)),"")</f>
        <v>สาขาที่ 00001</v>
      </c>
      <c r="G638" s="191">
        <v>8.857128012092E12</v>
      </c>
      <c r="H638" s="193" t="str">
        <f t="array" ref="H638">IF(G638&lt;&gt;"",INDEX(tb_MainDatabase[Scent],MATCH(G638,tb_MainDatabase[Barcode],0)),"")</f>
        <v>Shadow De Bacci Light</v>
      </c>
      <c r="I638" s="193" t="str">
        <f t="array" ref="I638">IF(G638&lt;&gt;"",INDEX(tb_MainDatabase[Size],MATCH(G638,tb_MainDatabase[Barcode],0)),"")</f>
        <v>30 ml.</v>
      </c>
      <c r="J638" s="191">
        <v>3.0</v>
      </c>
      <c r="K638" s="193"/>
      <c r="L638" s="193" t="str">
        <f t="array" ref="L638">IFERROR(IF(C638=C637,IF(C638="","","-"),INDEX(tb_Address[Store Tel.],MATCH(F638,tb_Address[Branch],0))),"")</f>
        <v>-</v>
      </c>
      <c r="M638" s="193" t="str">
        <f t="array" ref="M638">IFERROR(IF(C638=C637,IF(C638="","","-"),INDEX(tb_Address[ชื่อผู้รับสินค้า],MATCH(F638,tb_Address[Branch],0))),"")</f>
        <v>-</v>
      </c>
      <c r="N638" s="193" t="str">
        <f t="array" ref="N638">IFERROR(IF(C638=C637,IF(C638="","","-"),INDEX(tb_Address[ที่อยู่ Store],MATCH(F638,tb_Address[Branch],0))),"")</f>
        <v>-</v>
      </c>
      <c r="O638" s="193"/>
    </row>
    <row r="639" ht="22.5" customHeight="1">
      <c r="A639" s="186">
        <f>IF(C639="","",ROW()-ROW(tb_PO[[#HEADERS],[Order]]))</f>
        <v>636</v>
      </c>
      <c r="B639" s="277">
        <v>46195.0</v>
      </c>
      <c r="C639" s="278" t="s">
        <v>2002</v>
      </c>
      <c r="D639" s="278" t="s">
        <v>2003</v>
      </c>
      <c r="E639" s="66" t="s">
        <v>52</v>
      </c>
      <c r="F639" s="186" t="str">
        <f t="array" ref="F639">IF(E639&lt;&gt;"",INDEX(tb_Address[Branch],MATCH(E639,tb_Address[Branch Code],0)),"")</f>
        <v>สาขาที่ 00001</v>
      </c>
      <c r="G639" s="191">
        <v>8.857128011522E12</v>
      </c>
      <c r="H639" s="193" t="str">
        <f t="array" ref="H639">IF(G639&lt;&gt;"",INDEX(tb_MainDatabase[Scent],MATCH(G639,tb_MainDatabase[Barcode],0)),"")</f>
        <v>Velvet Oud</v>
      </c>
      <c r="I639" s="193" t="str">
        <f t="array" ref="I639">IF(G639&lt;&gt;"",INDEX(tb_MainDatabase[Size],MATCH(G639,tb_MainDatabase[Barcode],0)),"")</f>
        <v>50 ml.</v>
      </c>
      <c r="J639" s="191">
        <v>3.0</v>
      </c>
      <c r="K639" s="193"/>
      <c r="L639" s="193" t="str">
        <f t="array" ref="L639">IFERROR(IF(C639=C638,IF(C639="","","-"),INDEX(tb_Address[Store Tel.],MATCH(F639,tb_Address[Branch],0))),"")</f>
        <v>-</v>
      </c>
      <c r="M639" s="193" t="str">
        <f t="array" ref="M639">IFERROR(IF(C639=C638,IF(C639="","","-"),INDEX(tb_Address[ชื่อผู้รับสินค้า],MATCH(F639,tb_Address[Branch],0))),"")</f>
        <v>-</v>
      </c>
      <c r="N639" s="193" t="str">
        <f t="array" ref="N639">IFERROR(IF(C639=C638,IF(C639="","","-"),INDEX(tb_Address[ที่อยู่ Store],MATCH(F639,tb_Address[Branch],0))),"")</f>
        <v>-</v>
      </c>
      <c r="O639" s="193"/>
    </row>
    <row r="640" ht="22.5" customHeight="1">
      <c r="A640" s="186">
        <f>IF(C640="","",ROW()-ROW(tb_PO[[#HEADERS],[Order]]))</f>
        <v>637</v>
      </c>
      <c r="B640" s="277">
        <v>46195.0</v>
      </c>
      <c r="C640" s="278" t="s">
        <v>2002</v>
      </c>
      <c r="D640" s="278" t="s">
        <v>2003</v>
      </c>
      <c r="E640" s="66" t="s">
        <v>52</v>
      </c>
      <c r="F640" s="186" t="str">
        <f t="array" ref="F640">IF(E640&lt;&gt;"",INDEX(tb_Address[Branch],MATCH(E640,tb_Address[Branch Code],0)),"")</f>
        <v>สาขาที่ 00001</v>
      </c>
      <c r="G640" s="191">
        <v>8.857128011171E12</v>
      </c>
      <c r="H640" s="193" t="str">
        <f t="array" ref="H640">IF(G640&lt;&gt;"",INDEX(tb_MainDatabase[Scent],MATCH(G640,tb_MainDatabase[Barcode],0)),"")</f>
        <v>Senorita</v>
      </c>
      <c r="I640" s="193" t="str">
        <f t="array" ref="I640">IF(G640&lt;&gt;"",INDEX(tb_MainDatabase[Size],MATCH(G640,tb_MainDatabase[Barcode],0)),"")</f>
        <v>50 ml.</v>
      </c>
      <c r="J640" s="191">
        <v>3.0</v>
      </c>
      <c r="K640" s="193"/>
      <c r="L640" s="193" t="str">
        <f t="array" ref="L640">IFERROR(IF(C640=C639,IF(C640="","","-"),INDEX(tb_Address[Store Tel.],MATCH(F640,tb_Address[Branch],0))),"")</f>
        <v>-</v>
      </c>
      <c r="M640" s="193" t="str">
        <f t="array" ref="M640">IFERROR(IF(C640=C639,IF(C640="","","-"),INDEX(tb_Address[ชื่อผู้รับสินค้า],MATCH(F640,tb_Address[Branch],0))),"")</f>
        <v>-</v>
      </c>
      <c r="N640" s="193" t="str">
        <f t="array" ref="N640">IFERROR(IF(C640=C639,IF(C640="","","-"),INDEX(tb_Address[ที่อยู่ Store],MATCH(F640,tb_Address[Branch],0))),"")</f>
        <v>-</v>
      </c>
      <c r="O640" s="193"/>
    </row>
    <row r="641" ht="22.5" customHeight="1">
      <c r="A641" s="186">
        <f>IF(C641="","",ROW()-ROW(tb_PO[[#HEADERS],[Order]]))</f>
        <v>638</v>
      </c>
      <c r="B641" s="277">
        <v>46195.0</v>
      </c>
      <c r="C641" s="278" t="s">
        <v>2002</v>
      </c>
      <c r="D641" s="278" t="s">
        <v>2003</v>
      </c>
      <c r="E641" s="66" t="s">
        <v>52</v>
      </c>
      <c r="F641" s="186" t="str">
        <f t="array" ref="F641">IF(E641&lt;&gt;"",INDEX(tb_Address[Branch],MATCH(E641,tb_Address[Branch Code],0)),"")</f>
        <v>สาขาที่ 00001</v>
      </c>
      <c r="G641" s="191">
        <v>8.857128011287E12</v>
      </c>
      <c r="H641" s="193" t="str">
        <f t="array" ref="H641">IF(G641&lt;&gt;"",INDEX(tb_MainDatabase[Scent],MATCH(G641,tb_MainDatabase[Barcode],0)),"")</f>
        <v>Never Blue</v>
      </c>
      <c r="I641" s="193" t="str">
        <f t="array" ref="I641">IF(G641&lt;&gt;"",INDEX(tb_MainDatabase[Size],MATCH(G641,tb_MainDatabase[Barcode],0)),"")</f>
        <v>50 ml.</v>
      </c>
      <c r="J641" s="191">
        <v>3.0</v>
      </c>
      <c r="K641" s="193"/>
      <c r="L641" s="193" t="str">
        <f t="array" ref="L641">IFERROR(IF(C641=C640,IF(C641="","","-"),INDEX(tb_Address[Store Tel.],MATCH(F641,tb_Address[Branch],0))),"")</f>
        <v>-</v>
      </c>
      <c r="M641" s="193" t="str">
        <f t="array" ref="M641">IFERROR(IF(C641=C640,IF(C641="","","-"),INDEX(tb_Address[ชื่อผู้รับสินค้า],MATCH(F641,tb_Address[Branch],0))),"")</f>
        <v>-</v>
      </c>
      <c r="N641" s="193" t="str">
        <f t="array" ref="N641">IFERROR(IF(C641=C640,IF(C641="","","-"),INDEX(tb_Address[ที่อยู่ Store],MATCH(F641,tb_Address[Branch],0))),"")</f>
        <v>-</v>
      </c>
      <c r="O641" s="193"/>
    </row>
    <row r="642" ht="22.5" customHeight="1">
      <c r="A642" s="186">
        <f>IF(C642="","",ROW()-ROW(tb_PO[[#HEADERS],[Order]]))</f>
        <v>639</v>
      </c>
      <c r="B642" s="277">
        <v>46195.0</v>
      </c>
      <c r="C642" s="278" t="s">
        <v>2002</v>
      </c>
      <c r="D642" s="278" t="s">
        <v>2003</v>
      </c>
      <c r="E642" s="66" t="s">
        <v>52</v>
      </c>
      <c r="F642" s="186" t="str">
        <f t="array" ref="F642">IF(E642&lt;&gt;"",INDEX(tb_Address[Branch],MATCH(E642,tb_Address[Branch Code],0)),"")</f>
        <v>สาขาที่ 00001</v>
      </c>
      <c r="G642" s="191">
        <v>8.857128011683E12</v>
      </c>
      <c r="H642" s="193" t="str">
        <f t="array" ref="H642">IF(G642&lt;&gt;"",INDEX(tb_MainDatabase[Scent],MATCH(G642,tb_MainDatabase[Barcode],0)),"")</f>
        <v>Legend of Oud</v>
      </c>
      <c r="I642" s="193" t="str">
        <f t="array" ref="I642">IF(G642&lt;&gt;"",INDEX(tb_MainDatabase[Size],MATCH(G642,tb_MainDatabase[Barcode],0)),"")</f>
        <v>50 ml.</v>
      </c>
      <c r="J642" s="191">
        <v>1.0</v>
      </c>
      <c r="K642" s="193"/>
      <c r="L642" s="193" t="str">
        <f t="array" ref="L642">IFERROR(IF(C642=C641,IF(C642="","","-"),INDEX(tb_Address[Store Tel.],MATCH(F642,tb_Address[Branch],0))),"")</f>
        <v>-</v>
      </c>
      <c r="M642" s="193" t="str">
        <f t="array" ref="M642">IFERROR(IF(C642=C641,IF(C642="","","-"),INDEX(tb_Address[ชื่อผู้รับสินค้า],MATCH(F642,tb_Address[Branch],0))),"")</f>
        <v>-</v>
      </c>
      <c r="N642" s="193" t="str">
        <f t="array" ref="N642">IFERROR(IF(C642=C641,IF(C642="","","-"),INDEX(tb_Address[ที่อยู่ Store],MATCH(F642,tb_Address[Branch],0))),"")</f>
        <v>-</v>
      </c>
      <c r="O642" s="193"/>
    </row>
    <row r="643" ht="22.5" customHeight="1">
      <c r="A643" s="186">
        <f>IF(C643="","",ROW()-ROW(tb_PO[[#HEADERS],[Order]]))</f>
        <v>640</v>
      </c>
      <c r="B643" s="277">
        <v>46195.0</v>
      </c>
      <c r="C643" s="278" t="s">
        <v>2002</v>
      </c>
      <c r="D643" s="278" t="s">
        <v>2003</v>
      </c>
      <c r="E643" s="66" t="s">
        <v>52</v>
      </c>
      <c r="F643" s="186" t="str">
        <f t="array" ref="F643">IF(E643&lt;&gt;"",INDEX(tb_Address[Branch],MATCH(E643,tb_Address[Branch Code],0)),"")</f>
        <v>สาขาที่ 00001</v>
      </c>
      <c r="G643" s="191">
        <v>8.857128011867E12</v>
      </c>
      <c r="H643" s="193" t="str">
        <f t="array" ref="H643">IF(G643&lt;&gt;"",INDEX(tb_MainDatabase[Scent],MATCH(G643,tb_MainDatabase[Barcode],0)),"")</f>
        <v>Senorita</v>
      </c>
      <c r="I643" s="193" t="str">
        <f t="array" ref="I643">IF(G643&lt;&gt;"",INDEX(tb_MainDatabase[Size],MATCH(G643,tb_MainDatabase[Barcode],0)),"")</f>
        <v>30 ml.</v>
      </c>
      <c r="J643" s="191">
        <v>5.0</v>
      </c>
      <c r="K643" s="193"/>
      <c r="L643" s="193" t="str">
        <f t="array" ref="L643">IFERROR(IF(C643=C642,IF(C643="","","-"),INDEX(tb_Address[Store Tel.],MATCH(F643,tb_Address[Branch],0))),"")</f>
        <v>-</v>
      </c>
      <c r="M643" s="193" t="str">
        <f t="array" ref="M643">IFERROR(IF(C643=C642,IF(C643="","","-"),INDEX(tb_Address[ชื่อผู้รับสินค้า],MATCH(F643,tb_Address[Branch],0))),"")</f>
        <v>-</v>
      </c>
      <c r="N643" s="193" t="str">
        <f t="array" ref="N643">IFERROR(IF(C643=C642,IF(C643="","","-"),INDEX(tb_Address[ที่อยู่ Store],MATCH(F643,tb_Address[Branch],0))),"")</f>
        <v>-</v>
      </c>
      <c r="O643" s="193"/>
    </row>
    <row r="644" ht="22.5" customHeight="1">
      <c r="A644" s="186">
        <f>IF(C644="","",ROW()-ROW(tb_PO[[#HEADERS],[Order]]))</f>
        <v>641</v>
      </c>
      <c r="B644" s="277">
        <v>46195.0</v>
      </c>
      <c r="C644" s="278" t="s">
        <v>2002</v>
      </c>
      <c r="D644" s="278" t="s">
        <v>2003</v>
      </c>
      <c r="E644" s="66" t="s">
        <v>52</v>
      </c>
      <c r="F644" s="186" t="str">
        <f t="array" ref="F644">IF(E644&lt;&gt;"",INDEX(tb_Address[Branch],MATCH(E644,tb_Address[Branch Code],0)),"")</f>
        <v>สาขาที่ 00001</v>
      </c>
      <c r="G644" s="191">
        <v>8.857128012008E12</v>
      </c>
      <c r="H644" s="193" t="str">
        <f t="array" ref="H644">IF(G644&lt;&gt;"",INDEX(tb_MainDatabase[Scent],MATCH(G644,tb_MainDatabase[Barcode],0)),"")</f>
        <v>Luscious Santal</v>
      </c>
      <c r="I644" s="193" t="str">
        <f t="array" ref="I644">IF(G644&lt;&gt;"",INDEX(tb_MainDatabase[Size],MATCH(G644,tb_MainDatabase[Barcode],0)),"")</f>
        <v>30 ml.</v>
      </c>
      <c r="J644" s="191">
        <v>1.0</v>
      </c>
      <c r="K644" s="193"/>
      <c r="L644" s="193" t="str">
        <f t="array" ref="L644">IFERROR(IF(C644=C643,IF(C644="","","-"),INDEX(tb_Address[Store Tel.],MATCH(F644,tb_Address[Branch],0))),"")</f>
        <v>-</v>
      </c>
      <c r="M644" s="193" t="str">
        <f t="array" ref="M644">IFERROR(IF(C644=C643,IF(C644="","","-"),INDEX(tb_Address[ชื่อผู้รับสินค้า],MATCH(F644,tb_Address[Branch],0))),"")</f>
        <v>-</v>
      </c>
      <c r="N644" s="193" t="str">
        <f t="array" ref="N644">IFERROR(IF(C644=C643,IF(C644="","","-"),INDEX(tb_Address[ที่อยู่ Store],MATCH(F644,tb_Address[Branch],0))),"")</f>
        <v>-</v>
      </c>
      <c r="O644" s="193"/>
    </row>
    <row r="645" ht="22.5" customHeight="1">
      <c r="A645" s="186">
        <f>IF(C645="","",ROW()-ROW(tb_PO[[#HEADERS],[Order]]))</f>
        <v>642</v>
      </c>
      <c r="B645" s="277">
        <v>46195.0</v>
      </c>
      <c r="C645" s="278" t="s">
        <v>2002</v>
      </c>
      <c r="D645" s="278" t="s">
        <v>2003</v>
      </c>
      <c r="E645" s="66" t="s">
        <v>52</v>
      </c>
      <c r="F645" s="186" t="str">
        <f t="array" ref="F645">IF(E645&lt;&gt;"",INDEX(tb_Address[Branch],MATCH(E645,tb_Address[Branch Code],0)),"")</f>
        <v>สาขาที่ 00001</v>
      </c>
      <c r="G645" s="191">
        <v>8.857128012169E12</v>
      </c>
      <c r="H645" s="193" t="str">
        <f t="array" ref="H645">IF(G645&lt;&gt;"",INDEX(tb_MainDatabase[Scent],MATCH(G645,tb_MainDatabase[Barcode],0)),"")</f>
        <v>Nouveau</v>
      </c>
      <c r="I645" s="193" t="str">
        <f t="array" ref="I645">IF(G645&lt;&gt;"",INDEX(tb_MainDatabase[Size],MATCH(G645,tb_MainDatabase[Barcode],0)),"")</f>
        <v>30 ml.</v>
      </c>
      <c r="J645" s="191">
        <v>5.0</v>
      </c>
      <c r="K645" s="193"/>
      <c r="L645" s="193" t="str">
        <f t="array" ref="L645">IFERROR(IF(C645=C644,IF(C645="","","-"),INDEX(tb_Address[Store Tel.],MATCH(F645,tb_Address[Branch],0))),"")</f>
        <v>-</v>
      </c>
      <c r="M645" s="193" t="str">
        <f t="array" ref="M645">IFERROR(IF(C645=C644,IF(C645="","","-"),INDEX(tb_Address[ชื่อผู้รับสินค้า],MATCH(F645,tb_Address[Branch],0))),"")</f>
        <v>-</v>
      </c>
      <c r="N645" s="193" t="str">
        <f t="array" ref="N645">IFERROR(IF(C645=C644,IF(C645="","","-"),INDEX(tb_Address[ที่อยู่ Store],MATCH(F645,tb_Address[Branch],0))),"")</f>
        <v>-</v>
      </c>
      <c r="O645" s="193"/>
    </row>
    <row r="646" ht="22.5" customHeight="1">
      <c r="A646" s="186">
        <f>IF(C646="","",ROW()-ROW(tb_PO[[#HEADERS],[Order]]))</f>
        <v>643</v>
      </c>
      <c r="B646" s="277">
        <v>46195.0</v>
      </c>
      <c r="C646" s="278" t="s">
        <v>2002</v>
      </c>
      <c r="D646" s="278" t="s">
        <v>2003</v>
      </c>
      <c r="E646" s="66" t="s">
        <v>52</v>
      </c>
      <c r="F646" s="186" t="str">
        <f t="array" ref="F646">IF(E646&lt;&gt;"",INDEX(tb_Address[Branch],MATCH(E646,tb_Address[Branch Code],0)),"")</f>
        <v>สาขาที่ 00001</v>
      </c>
      <c r="G646" s="191">
        <v>8.857128012037E12</v>
      </c>
      <c r="H646" s="193" t="str">
        <f t="array" ref="H646">IF(G646&lt;&gt;"",INDEX(tb_MainDatabase[Scent],MATCH(G646,tb_MainDatabase[Barcode],0)),"")</f>
        <v>Secret of Peach</v>
      </c>
      <c r="I646" s="193" t="str">
        <f t="array" ref="I646">IF(G646&lt;&gt;"",INDEX(tb_MainDatabase[Size],MATCH(G646,tb_MainDatabase[Barcode],0)),"")</f>
        <v>10 ml.</v>
      </c>
      <c r="J646" s="191">
        <v>5.0</v>
      </c>
      <c r="K646" s="193"/>
      <c r="L646" s="193" t="str">
        <f t="array" ref="L646">IFERROR(IF(C646=C645,IF(C646="","","-"),INDEX(tb_Address[Store Tel.],MATCH(F646,tb_Address[Branch],0))),"")</f>
        <v>-</v>
      </c>
      <c r="M646" s="193" t="str">
        <f t="array" ref="M646">IFERROR(IF(C646=C645,IF(C646="","","-"),INDEX(tb_Address[ชื่อผู้รับสินค้า],MATCH(F646,tb_Address[Branch],0))),"")</f>
        <v>-</v>
      </c>
      <c r="N646" s="193" t="str">
        <f t="array" ref="N646">IFERROR(IF(C646=C645,IF(C646="","","-"),INDEX(tb_Address[ที่อยู่ Store],MATCH(F646,tb_Address[Branch],0))),"")</f>
        <v>-</v>
      </c>
      <c r="O646" s="193"/>
    </row>
    <row r="647" ht="22.5" customHeight="1">
      <c r="A647" s="186">
        <f>IF(C647="","",ROW()-ROW(tb_PO[[#HEADERS],[Order]]))</f>
        <v>644</v>
      </c>
      <c r="B647" s="277">
        <v>46195.0</v>
      </c>
      <c r="C647" s="278" t="s">
        <v>2002</v>
      </c>
      <c r="D647" s="278" t="s">
        <v>2003</v>
      </c>
      <c r="E647" s="66" t="s">
        <v>52</v>
      </c>
      <c r="F647" s="186" t="str">
        <f t="array" ref="F647">IF(E647&lt;&gt;"",INDEX(tb_Address[Branch],MATCH(E647,tb_Address[Branch Code],0)),"")</f>
        <v>สาขาที่ 00001</v>
      </c>
      <c r="G647" s="191">
        <v>8.857128012173E12</v>
      </c>
      <c r="H647" s="193" t="str">
        <f t="array" ref="H647">IF(G647&lt;&gt;"",INDEX(tb_MainDatabase[Scent],MATCH(G647,tb_MainDatabase[Barcode],0)),"")</f>
        <v>Fortuna</v>
      </c>
      <c r="I647" s="193" t="str">
        <f t="array" ref="I647">IF(G647&lt;&gt;"",INDEX(tb_MainDatabase[Size],MATCH(G647,tb_MainDatabase[Barcode],0)),"")</f>
        <v>10 ml.</v>
      </c>
      <c r="J647" s="191">
        <v>5.0</v>
      </c>
      <c r="K647" s="193"/>
      <c r="L647" s="193" t="str">
        <f t="array" ref="L647">IFERROR(IF(C647=C646,IF(C647="","","-"),INDEX(tb_Address[Store Tel.],MATCH(F647,tb_Address[Branch],0))),"")</f>
        <v>-</v>
      </c>
      <c r="M647" s="193" t="str">
        <f t="array" ref="M647">IFERROR(IF(C647=C646,IF(C647="","","-"),INDEX(tb_Address[ชื่อผู้รับสินค้า],MATCH(F647,tb_Address[Branch],0))),"")</f>
        <v>-</v>
      </c>
      <c r="N647" s="193" t="str">
        <f t="array" ref="N647">IFERROR(IF(C647=C646,IF(C647="","","-"),INDEX(tb_Address[ที่อยู่ Store],MATCH(F647,tb_Address[Branch],0))),"")</f>
        <v>-</v>
      </c>
      <c r="O647" s="193"/>
    </row>
    <row r="648" ht="22.5" customHeight="1">
      <c r="A648" s="186">
        <f>IF(C648="","",ROW()-ROW(tb_PO[[#HEADERS],[Order]]))</f>
        <v>645</v>
      </c>
      <c r="B648" s="277">
        <v>46195.0</v>
      </c>
      <c r="C648" s="278" t="s">
        <v>2002</v>
      </c>
      <c r="D648" s="278" t="s">
        <v>2003</v>
      </c>
      <c r="E648" s="66" t="s">
        <v>52</v>
      </c>
      <c r="F648" s="186" t="str">
        <f t="array" ref="F648">IF(E648&lt;&gt;"",INDEX(tb_Address[Branch],MATCH(E648,tb_Address[Branch Code],0)),"")</f>
        <v>สาขาที่ 00001</v>
      </c>
      <c r="G648" s="191">
        <v>8.85712801217E12</v>
      </c>
      <c r="H648" s="193" t="str">
        <f t="array" ref="H648">IF(G648&lt;&gt;"",INDEX(tb_MainDatabase[Scent],MATCH(G648,tb_MainDatabase[Barcode],0)),"")</f>
        <v>Nouveau</v>
      </c>
      <c r="I648" s="193" t="str">
        <f t="array" ref="I648">IF(G648&lt;&gt;"",INDEX(tb_MainDatabase[Size],MATCH(G648,tb_MainDatabase[Barcode],0)),"")</f>
        <v>10 ml.</v>
      </c>
      <c r="J648" s="191">
        <v>5.0</v>
      </c>
      <c r="K648" s="193"/>
      <c r="L648" s="193" t="str">
        <f t="array" ref="L648">IFERROR(IF(C648=C647,IF(C648="","","-"),INDEX(tb_Address[Store Tel.],MATCH(F648,tb_Address[Branch],0))),"")</f>
        <v>-</v>
      </c>
      <c r="M648" s="193" t="str">
        <f t="array" ref="M648">IFERROR(IF(C648=C647,IF(C648="","","-"),INDEX(tb_Address[ชื่อผู้รับสินค้า],MATCH(F648,tb_Address[Branch],0))),"")</f>
        <v>-</v>
      </c>
      <c r="N648" s="193" t="str">
        <f t="array" ref="N648">IFERROR(IF(C648=C647,IF(C648="","","-"),INDEX(tb_Address[ที่อยู่ Store],MATCH(F648,tb_Address[Branch],0))),"")</f>
        <v>-</v>
      </c>
      <c r="O648" s="193"/>
    </row>
    <row r="649" ht="22.5" customHeight="1">
      <c r="A649" s="186">
        <f>IF(C649="","",ROW()-ROW(tb_PO[[#HEADERS],[Order]]))</f>
        <v>646</v>
      </c>
      <c r="B649" s="277">
        <v>46195.0</v>
      </c>
      <c r="C649" s="278" t="s">
        <v>2002</v>
      </c>
      <c r="D649" s="278" t="s">
        <v>2003</v>
      </c>
      <c r="E649" s="66" t="s">
        <v>52</v>
      </c>
      <c r="F649" s="186" t="str">
        <f t="array" ref="F649">IF(E649&lt;&gt;"",INDEX(tb_Address[Branch],MATCH(E649,tb_Address[Branch Code],0)),"")</f>
        <v>สาขาที่ 00001</v>
      </c>
      <c r="G649" s="191">
        <v>8.85712801216E12</v>
      </c>
      <c r="H649" s="193" t="str">
        <f t="array" ref="H649">IF(G649&lt;&gt;"",INDEX(tb_MainDatabase[Scent],MATCH(G649,tb_MainDatabase[Barcode],0)),"")</f>
        <v>Rosarine</v>
      </c>
      <c r="I649" s="193" t="str">
        <f t="array" ref="I649">IF(G649&lt;&gt;"",INDEX(tb_MainDatabase[Size],MATCH(G649,tb_MainDatabase[Barcode],0)),"")</f>
        <v>10 ml.</v>
      </c>
      <c r="J649" s="191">
        <v>5.0</v>
      </c>
      <c r="K649" s="193"/>
      <c r="L649" s="193" t="str">
        <f t="array" ref="L649">IFERROR(IF(C649=C648,IF(C649="","","-"),INDEX(tb_Address[Store Tel.],MATCH(F649,tb_Address[Branch],0))),"")</f>
        <v>-</v>
      </c>
      <c r="M649" s="193" t="str">
        <f t="array" ref="M649">IFERROR(IF(C649=C648,IF(C649="","","-"),INDEX(tb_Address[ชื่อผู้รับสินค้า],MATCH(F649,tb_Address[Branch],0))),"")</f>
        <v>-</v>
      </c>
      <c r="N649" s="193" t="str">
        <f t="array" ref="N649">IFERROR(IF(C649=C648,IF(C649="","","-"),INDEX(tb_Address[ที่อยู่ Store],MATCH(F649,tb_Address[Branch],0))),"")</f>
        <v>-</v>
      </c>
      <c r="O649" s="193"/>
    </row>
    <row r="650" ht="22.5" customHeight="1">
      <c r="A650" s="186">
        <f>IF(C650="","",ROW()-ROW(tb_PO[[#HEADERS],[Order]]))</f>
        <v>647</v>
      </c>
      <c r="B650" s="277">
        <v>46195.0</v>
      </c>
      <c r="C650" s="278" t="s">
        <v>2002</v>
      </c>
      <c r="D650" s="278" t="s">
        <v>2003</v>
      </c>
      <c r="E650" s="66" t="s">
        <v>52</v>
      </c>
      <c r="F650" s="186" t="str">
        <f t="array" ref="F650">IF(E650&lt;&gt;"",INDEX(tb_Address[Branch],MATCH(E650,tb_Address[Branch Code],0)),"")</f>
        <v>สาขาที่ 00001</v>
      </c>
      <c r="G650" s="191">
        <v>8.857128012039E12</v>
      </c>
      <c r="H650" s="193" t="str">
        <f t="array" ref="H650">IF(G650&lt;&gt;"",INDEX(tb_MainDatabase[Scent],MATCH(G650,tb_MainDatabase[Barcode],0)),"")</f>
        <v>Senorita</v>
      </c>
      <c r="I650" s="193" t="str">
        <f t="array" ref="I650">IF(G650&lt;&gt;"",INDEX(tb_MainDatabase[Size],MATCH(G650,tb_MainDatabase[Barcode],0)),"")</f>
        <v>10 ml.</v>
      </c>
      <c r="J650" s="191">
        <v>5.0</v>
      </c>
      <c r="K650" s="193"/>
      <c r="L650" s="193" t="str">
        <f t="array" ref="L650">IFERROR(IF(C650=C649,IF(C650="","","-"),INDEX(tb_Address[Store Tel.],MATCH(F650,tb_Address[Branch],0))),"")</f>
        <v>-</v>
      </c>
      <c r="M650" s="193" t="str">
        <f t="array" ref="M650">IFERROR(IF(C650=C649,IF(C650="","","-"),INDEX(tb_Address[ชื่อผู้รับสินค้า],MATCH(F650,tb_Address[Branch],0))),"")</f>
        <v>-</v>
      </c>
      <c r="N650" s="193" t="str">
        <f t="array" ref="N650">IFERROR(IF(C650=C649,IF(C650="","","-"),INDEX(tb_Address[ที่อยู่ Store],MATCH(F650,tb_Address[Branch],0))),"")</f>
        <v>-</v>
      </c>
      <c r="O650" s="193"/>
    </row>
    <row r="651" ht="22.5" customHeight="1">
      <c r="A651" s="186">
        <f>IF(C651="","",ROW()-ROW(tb_PO[[#HEADERS],[Order]]))</f>
        <v>648</v>
      </c>
      <c r="B651" s="277">
        <v>46195.0</v>
      </c>
      <c r="C651" s="278" t="s">
        <v>2002</v>
      </c>
      <c r="D651" s="278" t="s">
        <v>2003</v>
      </c>
      <c r="E651" s="66" t="s">
        <v>52</v>
      </c>
      <c r="F651" s="186" t="str">
        <f t="array" ref="F651">IF(E651&lt;&gt;"",INDEX(tb_Address[Branch],MATCH(E651,tb_Address[Branch Code],0)),"")</f>
        <v>สาขาที่ 00001</v>
      </c>
      <c r="G651" s="191">
        <v>8.857128012042E12</v>
      </c>
      <c r="H651" s="193" t="str">
        <f t="array" ref="H651">IF(G651&lt;&gt;"",INDEX(tb_MainDatabase[Scent],MATCH(G651,tb_MainDatabase[Barcode],0)),"")</f>
        <v>Persist</v>
      </c>
      <c r="I651" s="193" t="str">
        <f t="array" ref="I651">IF(G651&lt;&gt;"",INDEX(tb_MainDatabase[Size],MATCH(G651,tb_MainDatabase[Barcode],0)),"")</f>
        <v>10 ml.</v>
      </c>
      <c r="J651" s="191">
        <v>5.0</v>
      </c>
      <c r="K651" s="193"/>
      <c r="L651" s="193" t="str">
        <f t="array" ref="L651">IFERROR(IF(C651=C650,IF(C651="","","-"),INDEX(tb_Address[Store Tel.],MATCH(F651,tb_Address[Branch],0))),"")</f>
        <v>-</v>
      </c>
      <c r="M651" s="193" t="str">
        <f t="array" ref="M651">IFERROR(IF(C651=C650,IF(C651="","","-"),INDEX(tb_Address[ชื่อผู้รับสินค้า],MATCH(F651,tb_Address[Branch],0))),"")</f>
        <v>-</v>
      </c>
      <c r="N651" s="193" t="str">
        <f t="array" ref="N651">IFERROR(IF(C651=C650,IF(C651="","","-"),INDEX(tb_Address[ที่อยู่ Store],MATCH(F651,tb_Address[Branch],0))),"")</f>
        <v>-</v>
      </c>
      <c r="O651" s="193"/>
    </row>
    <row r="652" ht="22.5" customHeight="1">
      <c r="A652" s="186">
        <f>IF(C652="","",ROW()-ROW(tb_PO[[#HEADERS],[Order]]))</f>
        <v>649</v>
      </c>
      <c r="B652" s="277">
        <v>46195.0</v>
      </c>
      <c r="C652" s="278" t="s">
        <v>2002</v>
      </c>
      <c r="D652" s="278" t="s">
        <v>2003</v>
      </c>
      <c r="E652" s="66" t="s">
        <v>52</v>
      </c>
      <c r="F652" s="186" t="str">
        <f t="array" ref="F652">IF(E652&lt;&gt;"",INDEX(tb_Address[Branch],MATCH(E652,tb_Address[Branch Code],0)),"")</f>
        <v>สาขาที่ 00001</v>
      </c>
      <c r="G652" s="191">
        <v>8.857128012065E12</v>
      </c>
      <c r="H652" s="193" t="str">
        <f t="array" ref="H652">IF(G652&lt;&gt;"",INDEX(tb_MainDatabase[Scent],MATCH(G652,tb_MainDatabase[Barcode],0)),"")</f>
        <v>Blind Magnolia</v>
      </c>
      <c r="I652" s="193" t="str">
        <f t="array" ref="I652">IF(G652&lt;&gt;"",INDEX(tb_MainDatabase[Size],MATCH(G652,tb_MainDatabase[Barcode],0)),"")</f>
        <v>10 ml.</v>
      </c>
      <c r="J652" s="191">
        <v>3.0</v>
      </c>
      <c r="K652" s="193"/>
      <c r="L652" s="193" t="str">
        <f t="array" ref="L652">IFERROR(IF(C652=C651,IF(C652="","","-"),INDEX(tb_Address[Store Tel.],MATCH(F652,tb_Address[Branch],0))),"")</f>
        <v>-</v>
      </c>
      <c r="M652" s="193" t="str">
        <f t="array" ref="M652">IFERROR(IF(C652=C651,IF(C652="","","-"),INDEX(tb_Address[ชื่อผู้รับสินค้า],MATCH(F652,tb_Address[Branch],0))),"")</f>
        <v>-</v>
      </c>
      <c r="N652" s="193" t="str">
        <f t="array" ref="N652">IFERROR(IF(C652=C651,IF(C652="","","-"),INDEX(tb_Address[ที่อยู่ Store],MATCH(F652,tb_Address[Branch],0))),"")</f>
        <v>-</v>
      </c>
      <c r="O652" s="193"/>
    </row>
    <row r="653" ht="22.5" customHeight="1">
      <c r="A653" s="186">
        <f>IF(C653="","",ROW()-ROW(tb_PO[[#HEADERS],[Order]]))</f>
        <v>650</v>
      </c>
      <c r="B653" s="277">
        <v>46195.0</v>
      </c>
      <c r="C653" s="278" t="s">
        <v>2002</v>
      </c>
      <c r="D653" s="278" t="s">
        <v>2003</v>
      </c>
      <c r="E653" s="66" t="s">
        <v>52</v>
      </c>
      <c r="F653" s="186" t="str">
        <f t="array" ref="F653">IF(E653&lt;&gt;"",INDEX(tb_Address[Branch],MATCH(E653,tb_Address[Branch Code],0)),"")</f>
        <v>สาขาที่ 00001</v>
      </c>
      <c r="G653" s="191">
        <v>8.857128012124E12</v>
      </c>
      <c r="H653" s="193" t="str">
        <f t="array" ref="H653">IF(G653&lt;&gt;"",INDEX(tb_MainDatabase[Scent],MATCH(G653,tb_MainDatabase[Barcode],0)),"")</f>
        <v>What</v>
      </c>
      <c r="I653" s="193" t="str">
        <f t="array" ref="I653">IF(G653&lt;&gt;"",INDEX(tb_MainDatabase[Size],MATCH(G653,tb_MainDatabase[Barcode],0)),"")</f>
        <v>10 ml.</v>
      </c>
      <c r="J653" s="191">
        <v>3.0</v>
      </c>
      <c r="K653" s="193"/>
      <c r="L653" s="193" t="str">
        <f t="array" ref="L653">IFERROR(IF(C653=C652,IF(C653="","","-"),INDEX(tb_Address[Store Tel.],MATCH(F653,tb_Address[Branch],0))),"")</f>
        <v>-</v>
      </c>
      <c r="M653" s="193" t="str">
        <f t="array" ref="M653">IFERROR(IF(C653=C652,IF(C653="","","-"),INDEX(tb_Address[ชื่อผู้รับสินค้า],MATCH(F653,tb_Address[Branch],0))),"")</f>
        <v>-</v>
      </c>
      <c r="N653" s="193" t="str">
        <f t="array" ref="N653">IFERROR(IF(C653=C652,IF(C653="","","-"),INDEX(tb_Address[ที่อยู่ Store],MATCH(F653,tb_Address[Branch],0))),"")</f>
        <v>-</v>
      </c>
      <c r="O653" s="193"/>
    </row>
    <row r="654" ht="22.5" customHeight="1">
      <c r="A654" s="186">
        <f>IF(C654="","",ROW()-ROW(tb_PO[[#HEADERS],[Order]]))</f>
        <v>651</v>
      </c>
      <c r="B654" s="277">
        <v>46195.0</v>
      </c>
      <c r="C654" s="278" t="s">
        <v>2002</v>
      </c>
      <c r="D654" s="278" t="s">
        <v>2003</v>
      </c>
      <c r="E654" s="66" t="s">
        <v>52</v>
      </c>
      <c r="F654" s="186" t="str">
        <f t="array" ref="F654">IF(E654&lt;&gt;"",INDEX(tb_Address[Branch],MATCH(E654,tb_Address[Branch Code],0)),"")</f>
        <v>สาขาที่ 00001</v>
      </c>
      <c r="G654" s="191">
        <v>8.857128012101E12</v>
      </c>
      <c r="H654" s="193" t="str">
        <f t="array" ref="H654">IF(G654&lt;&gt;"",INDEX(tb_MainDatabase[Scent],MATCH(G654,tb_MainDatabase[Barcode],0)),"")</f>
        <v>Blackest Black</v>
      </c>
      <c r="I654" s="193" t="str">
        <f t="array" ref="I654">IF(G654&lt;&gt;"",INDEX(tb_MainDatabase[Size],MATCH(G654,tb_MainDatabase[Barcode],0)),"")</f>
        <v>10 ml.</v>
      </c>
      <c r="J654" s="191">
        <v>3.0</v>
      </c>
      <c r="K654" s="193"/>
      <c r="L654" s="193" t="str">
        <f t="array" ref="L654">IFERROR(IF(C654=C653,IF(C654="","","-"),INDEX(tb_Address[Store Tel.],MATCH(F654,tb_Address[Branch],0))),"")</f>
        <v>-</v>
      </c>
      <c r="M654" s="193" t="str">
        <f t="array" ref="M654">IFERROR(IF(C654=C653,IF(C654="","","-"),INDEX(tb_Address[ชื่อผู้รับสินค้า],MATCH(F654,tb_Address[Branch],0))),"")</f>
        <v>-</v>
      </c>
      <c r="N654" s="193" t="str">
        <f t="array" ref="N654">IFERROR(IF(C654=C653,IF(C654="","","-"),INDEX(tb_Address[ที่อยู่ Store],MATCH(F654,tb_Address[Branch],0))),"")</f>
        <v>-</v>
      </c>
      <c r="O654" s="193"/>
    </row>
    <row r="655" ht="22.5" customHeight="1">
      <c r="A655" s="186">
        <f>IF(C655="","",ROW()-ROW(tb_PO[[#HEADERS],[Order]]))</f>
        <v>652</v>
      </c>
      <c r="B655" s="277">
        <v>46195.0</v>
      </c>
      <c r="C655" s="278" t="s">
        <v>2002</v>
      </c>
      <c r="D655" s="278" t="s">
        <v>2003</v>
      </c>
      <c r="E655" s="66" t="s">
        <v>52</v>
      </c>
      <c r="F655" s="186" t="str">
        <f t="array" ref="F655">IF(E655&lt;&gt;"",INDEX(tb_Address[Branch],MATCH(E655,tb_Address[Branch Code],0)),"")</f>
        <v>สาขาที่ 00001</v>
      </c>
      <c r="G655" s="191">
        <v>8.857128012122E12</v>
      </c>
      <c r="H655" s="193" t="str">
        <f t="array" ref="H655">IF(G655&lt;&gt;"",INDEX(tb_MainDatabase[Scent],MATCH(G655,tb_MainDatabase[Barcode],0)),"")</f>
        <v>Luscious Santal</v>
      </c>
      <c r="I655" s="193" t="str">
        <f t="array" ref="I655">IF(G655&lt;&gt;"",INDEX(tb_MainDatabase[Size],MATCH(G655,tb_MainDatabase[Barcode],0)),"")</f>
        <v>10 ml.</v>
      </c>
      <c r="J655" s="191">
        <v>3.0</v>
      </c>
      <c r="K655" s="193"/>
      <c r="L655" s="193" t="str">
        <f t="array" ref="L655">IFERROR(IF(C655=C654,IF(C655="","","-"),INDEX(tb_Address[Store Tel.],MATCH(F655,tb_Address[Branch],0))),"")</f>
        <v>-</v>
      </c>
      <c r="M655" s="193" t="str">
        <f t="array" ref="M655">IFERROR(IF(C655=C654,IF(C655="","","-"),INDEX(tb_Address[ชื่อผู้รับสินค้า],MATCH(F655,tb_Address[Branch],0))),"")</f>
        <v>-</v>
      </c>
      <c r="N655" s="193" t="str">
        <f t="array" ref="N655">IFERROR(IF(C655=C654,IF(C655="","","-"),INDEX(tb_Address[ที่อยู่ Store],MATCH(F655,tb_Address[Branch],0))),"")</f>
        <v>-</v>
      </c>
      <c r="O655" s="193"/>
    </row>
    <row r="656" ht="22.5" customHeight="1">
      <c r="A656" s="186">
        <f>IF(C656="","",ROW()-ROW(tb_PO[[#HEADERS],[Order]]))</f>
        <v>653</v>
      </c>
      <c r="B656" s="277">
        <v>46195.0</v>
      </c>
      <c r="C656" s="278" t="s">
        <v>2002</v>
      </c>
      <c r="D656" s="278" t="s">
        <v>2003</v>
      </c>
      <c r="E656" s="66" t="s">
        <v>52</v>
      </c>
      <c r="F656" s="186" t="str">
        <f t="array" ref="F656">IF(E656&lt;&gt;"",INDEX(tb_Address[Branch],MATCH(E656,tb_Address[Branch Code],0)),"")</f>
        <v>สาขาที่ 00001</v>
      </c>
      <c r="G656" s="191" t="s">
        <v>889</v>
      </c>
      <c r="H656" s="193" t="str">
        <f t="array" ref="H656">IF(G656&lt;&gt;"",INDEX(tb_MainDatabase[Scent],MATCH(G656,tb_MainDatabase[Barcode],0)),"")</f>
        <v>Never Blue TRY ME!</v>
      </c>
      <c r="I656" s="193" t="str">
        <f t="array" ref="I656">IF(G656&lt;&gt;"",INDEX(tb_MainDatabase[Size],MATCH(G656,tb_MainDatabase[Barcode],0)),"")</f>
        <v>50 ml.</v>
      </c>
      <c r="J656" s="191">
        <v>1.0</v>
      </c>
      <c r="K656" s="193"/>
      <c r="L656" s="193" t="str">
        <f t="array" ref="L656">IFERROR(IF(C656=C655,IF(C656="","","-"),INDEX(tb_Address[Store Tel.],MATCH(F656,tb_Address[Branch],0))),"")</f>
        <v>-</v>
      </c>
      <c r="M656" s="193" t="str">
        <f t="array" ref="M656">IFERROR(IF(C656=C655,IF(C656="","","-"),INDEX(tb_Address[ชื่อผู้รับสินค้า],MATCH(F656,tb_Address[Branch],0))),"")</f>
        <v>-</v>
      </c>
      <c r="N656" s="193" t="str">
        <f t="array" ref="N656">IFERROR(IF(C656=C655,IF(C656="","","-"),INDEX(tb_Address[ที่อยู่ Store],MATCH(F656,tb_Address[Branch],0))),"")</f>
        <v>-</v>
      </c>
      <c r="O656" s="193"/>
    </row>
    <row r="657" ht="22.5" customHeight="1">
      <c r="A657" s="186">
        <f>IF(C657="","",ROW()-ROW(tb_PO[[#HEADERS],[Order]]))</f>
        <v>654</v>
      </c>
      <c r="B657" s="277">
        <v>46195.0</v>
      </c>
      <c r="C657" s="278" t="s">
        <v>2002</v>
      </c>
      <c r="D657" s="278" t="s">
        <v>2003</v>
      </c>
      <c r="E657" s="66" t="s">
        <v>52</v>
      </c>
      <c r="F657" s="186" t="str">
        <f t="array" ref="F657">IF(E657&lt;&gt;"",INDEX(tb_Address[Branch],MATCH(E657,tb_Address[Branch Code],0)),"")</f>
        <v>สาขาที่ 00001</v>
      </c>
      <c r="G657" s="191">
        <v>8.857128012133E12</v>
      </c>
      <c r="H657" s="193" t="str">
        <f t="array" ref="H657">IF(G657&lt;&gt;"",INDEX(tb_MainDatabase[Scent],MATCH(G657,tb_MainDatabase[Barcode],0)),"")</f>
        <v>ถุงกระดาษ Size S</v>
      </c>
      <c r="I657" s="193" t="str">
        <f t="array" ref="I657">IF(G657&lt;&gt;"",INDEX(tb_MainDatabase[Size],MATCH(G657,tb_MainDatabase[Barcode],0)),"")</f>
        <v>Size S</v>
      </c>
      <c r="J657" s="191">
        <v>40.0</v>
      </c>
      <c r="K657" s="193"/>
      <c r="L657" s="193" t="str">
        <f t="array" ref="L657">IFERROR(IF(C657=C656,IF(C657="","","-"),INDEX(tb_Address[Store Tel.],MATCH(F657,tb_Address[Branch],0))),"")</f>
        <v>-</v>
      </c>
      <c r="M657" s="193" t="str">
        <f t="array" ref="M657">IFERROR(IF(C657=C656,IF(C657="","","-"),INDEX(tb_Address[ชื่อผู้รับสินค้า],MATCH(F657,tb_Address[Branch],0))),"")</f>
        <v>-</v>
      </c>
      <c r="N657" s="193" t="str">
        <f t="array" ref="N657">IFERROR(IF(C657=C656,IF(C657="","","-"),INDEX(tb_Address[ที่อยู่ Store],MATCH(F657,tb_Address[Branch],0))),"")</f>
        <v>-</v>
      </c>
      <c r="O657" s="193"/>
    </row>
    <row r="658" ht="22.5" customHeight="1">
      <c r="A658" s="186">
        <f>IF(C658="","",ROW()-ROW(tb_PO[[#HEADERS],[Order]]))</f>
        <v>655</v>
      </c>
      <c r="B658" s="277">
        <v>46197.0</v>
      </c>
      <c r="C658" s="278" t="s">
        <v>2063</v>
      </c>
      <c r="D658" s="278" t="s">
        <v>2064</v>
      </c>
      <c r="E658" s="66" t="s">
        <v>52</v>
      </c>
      <c r="F658" s="186" t="str">
        <f t="array" ref="F658">IF(E658&lt;&gt;"",INDEX(tb_Address[Branch],MATCH(E658,tb_Address[Branch Code],0)),"")</f>
        <v>สาขาที่ 00001</v>
      </c>
      <c r="G658" s="191">
        <v>8.857128012037E12</v>
      </c>
      <c r="H658" s="193" t="str">
        <f t="array" ref="H658">IF(G658&lt;&gt;"",INDEX(tb_MainDatabase[Scent],MATCH(G658,tb_MainDatabase[Barcode],0)),"")</f>
        <v>Secret of Peach</v>
      </c>
      <c r="I658" s="193" t="str">
        <f t="array" ref="I658">IF(G658&lt;&gt;"",INDEX(tb_MainDatabase[Size],MATCH(G658,tb_MainDatabase[Barcode],0)),"")</f>
        <v>10 ml.</v>
      </c>
      <c r="J658" s="191">
        <v>10.0</v>
      </c>
      <c r="K658" s="193"/>
      <c r="L658" s="193" t="str">
        <f t="array" ref="L658">IFERROR(IF(C658=C657,IF(C658="","","-"),INDEX(tb_Address[Store Tel.],MATCH(F658,tb_Address[Branch],0))),"")</f>
        <v>-</v>
      </c>
      <c r="M658" s="193" t="str">
        <f t="array" ref="M658">IFERROR(IF(C658=C657,IF(C658="","","-"),INDEX(tb_Address[ชื่อผู้รับสินค้า],MATCH(F658,tb_Address[Branch],0))),"")</f>
        <v>-</v>
      </c>
      <c r="N658" s="193" t="str">
        <f t="array" ref="N658">IFERROR(IF(C658=C657,IF(C658="","","-"),INDEX(tb_Address[ที่อยู่ Store],MATCH(F658,tb_Address[Branch],0))),"")</f>
        <v>-</v>
      </c>
      <c r="O658" s="193"/>
    </row>
    <row r="659" ht="22.5" customHeight="1">
      <c r="A659" s="186">
        <f>IF(C659="","",ROW()-ROW(tb_PO[[#HEADERS],[Order]]))</f>
        <v>656</v>
      </c>
      <c r="B659" s="277">
        <v>46197.0</v>
      </c>
      <c r="C659" s="278" t="s">
        <v>2063</v>
      </c>
      <c r="D659" s="278" t="s">
        <v>2064</v>
      </c>
      <c r="E659" s="66" t="s">
        <v>52</v>
      </c>
      <c r="F659" s="186" t="str">
        <f t="array" ref="F659">IF(E659&lt;&gt;"",INDEX(tb_Address[Branch],MATCH(E659,tb_Address[Branch Code],0)),"")</f>
        <v>สาขาที่ 00001</v>
      </c>
      <c r="G659" s="191">
        <v>8.857128011966E12</v>
      </c>
      <c r="H659" s="193" t="str">
        <f t="array" ref="H659">IF(G659&lt;&gt;"",INDEX(tb_MainDatabase[Scent],MATCH(G659,tb_MainDatabase[Barcode],0)),"")</f>
        <v>Vintage</v>
      </c>
      <c r="I659" s="193" t="str">
        <f t="array" ref="I659">IF(G659&lt;&gt;"",INDEX(tb_MainDatabase[Size],MATCH(G659,tb_MainDatabase[Barcode],0)),"")</f>
        <v>30 ml.</v>
      </c>
      <c r="J659" s="191">
        <v>3.0</v>
      </c>
      <c r="K659" s="193"/>
      <c r="L659" s="193" t="str">
        <f t="array" ref="L659">IFERROR(IF(C659=C658,IF(C659="","","-"),INDEX(tb_Address[Store Tel.],MATCH(F659,tb_Address[Branch],0))),"")</f>
        <v>-</v>
      </c>
      <c r="M659" s="193" t="str">
        <f t="array" ref="M659">IFERROR(IF(C659=C658,IF(C659="","","-"),INDEX(tb_Address[ชื่อผู้รับสินค้า],MATCH(F659,tb_Address[Branch],0))),"")</f>
        <v>-</v>
      </c>
      <c r="N659" s="193" t="str">
        <f t="array" ref="N659">IFERROR(IF(C659=C658,IF(C659="","","-"),INDEX(tb_Address[ที่อยู่ Store],MATCH(F659,tb_Address[Branch],0))),"")</f>
        <v>-</v>
      </c>
      <c r="O659" s="193"/>
    </row>
    <row r="660" ht="22.5" customHeight="1">
      <c r="A660" s="186">
        <f>IF(C660="","",ROW()-ROW(tb_PO[[#HEADERS],[Order]]))</f>
        <v>657</v>
      </c>
      <c r="B660" s="277">
        <v>46197.0</v>
      </c>
      <c r="C660" s="278" t="s">
        <v>2063</v>
      </c>
      <c r="D660" s="278" t="s">
        <v>2064</v>
      </c>
      <c r="E660" s="66" t="s">
        <v>52</v>
      </c>
      <c r="F660" s="186" t="str">
        <f t="array" ref="F660">IF(E660&lt;&gt;"",INDEX(tb_Address[Branch],MATCH(E660,tb_Address[Branch Code],0)),"")</f>
        <v>สาขาที่ 00001</v>
      </c>
      <c r="G660" s="191">
        <v>8.857128012165E12</v>
      </c>
      <c r="H660" s="193" t="str">
        <f t="array" ref="H660">IF(G660&lt;&gt;"",INDEX(tb_MainDatabase[Scent],MATCH(G660,tb_MainDatabase[Barcode],0)),"")</f>
        <v>Angel</v>
      </c>
      <c r="I660" s="193" t="str">
        <f t="array" ref="I660">IF(G660&lt;&gt;"",INDEX(tb_MainDatabase[Size],MATCH(G660,tb_MainDatabase[Barcode],0)),"")</f>
        <v>30 ml.</v>
      </c>
      <c r="J660" s="191">
        <v>5.0</v>
      </c>
      <c r="K660" s="193"/>
      <c r="L660" s="193" t="str">
        <f t="array" ref="L660">IFERROR(IF(C660=C659,IF(C660="","","-"),INDEX(tb_Address[Store Tel.],MATCH(F660,tb_Address[Branch],0))),"")</f>
        <v>-</v>
      </c>
      <c r="M660" s="193" t="str">
        <f t="array" ref="M660">IFERROR(IF(C660=C659,IF(C660="","","-"),INDEX(tb_Address[ชื่อผู้รับสินค้า],MATCH(F660,tb_Address[Branch],0))),"")</f>
        <v>-</v>
      </c>
      <c r="N660" s="193" t="str">
        <f t="array" ref="N660">IFERROR(IF(C660=C659,IF(C660="","","-"),INDEX(tb_Address[ที่อยู่ Store],MATCH(F660,tb_Address[Branch],0))),"")</f>
        <v>-</v>
      </c>
      <c r="O660" s="193"/>
    </row>
    <row r="661" ht="22.5" customHeight="1">
      <c r="A661" s="186">
        <f>IF(C661="","",ROW()-ROW(tb_PO[[#HEADERS],[Order]]))</f>
        <v>658</v>
      </c>
      <c r="B661" s="277">
        <v>46197.0</v>
      </c>
      <c r="C661" s="278" t="s">
        <v>2063</v>
      </c>
      <c r="D661" s="278" t="s">
        <v>2064</v>
      </c>
      <c r="E661" s="66" t="s">
        <v>52</v>
      </c>
      <c r="F661" s="186" t="str">
        <f t="array" ref="F661">IF(E661&lt;&gt;"",INDEX(tb_Address[Branch],MATCH(E661,tb_Address[Branch Code],0)),"")</f>
        <v>สาขาที่ 00001</v>
      </c>
      <c r="G661" s="191">
        <v>8.857128011843E12</v>
      </c>
      <c r="H661" s="193" t="str">
        <f t="array" ref="H661">IF(G661&lt;&gt;"",INDEX(tb_MainDatabase[Scent],MATCH(G661,tb_MainDatabase[Barcode],0)),"")</f>
        <v>Zeus</v>
      </c>
      <c r="I661" s="193" t="str">
        <f t="array" ref="I661">IF(G661&lt;&gt;"",INDEX(tb_MainDatabase[Size],MATCH(G661,tb_MainDatabase[Barcode],0)),"")</f>
        <v>30 ml.</v>
      </c>
      <c r="J661" s="191">
        <v>3.0</v>
      </c>
      <c r="K661" s="193"/>
      <c r="L661" s="193" t="str">
        <f t="array" ref="L661">IFERROR(IF(C661=C660,IF(C661="","","-"),INDEX(tb_Address[Store Tel.],MATCH(F661,tb_Address[Branch],0))),"")</f>
        <v>-</v>
      </c>
      <c r="M661" s="193" t="str">
        <f t="array" ref="M661">IFERROR(IF(C661=C660,IF(C661="","","-"),INDEX(tb_Address[ชื่อผู้รับสินค้า],MATCH(F661,tb_Address[Branch],0))),"")</f>
        <v>-</v>
      </c>
      <c r="N661" s="193" t="str">
        <f t="array" ref="N661">IFERROR(IF(C661=C660,IF(C661="","","-"),INDEX(tb_Address[ที่อยู่ Store],MATCH(F661,tb_Address[Branch],0))),"")</f>
        <v>-</v>
      </c>
      <c r="O661" s="193"/>
    </row>
    <row r="662" ht="22.5" customHeight="1">
      <c r="A662" s="186">
        <f>IF(C662="","",ROW()-ROW(tb_PO[[#HEADERS],[Order]]))</f>
        <v>659</v>
      </c>
      <c r="B662" s="277">
        <v>46197.0</v>
      </c>
      <c r="C662" s="278" t="s">
        <v>2063</v>
      </c>
      <c r="D662" s="278" t="s">
        <v>2064</v>
      </c>
      <c r="E662" s="66" t="s">
        <v>52</v>
      </c>
      <c r="F662" s="186" t="str">
        <f t="array" ref="F662">IF(E662&lt;&gt;"",INDEX(tb_Address[Branch],MATCH(E662,tb_Address[Branch Code],0)),"")</f>
        <v>สาขาที่ 00001</v>
      </c>
      <c r="G662" s="191">
        <v>8.857128011317E12</v>
      </c>
      <c r="H662" s="193" t="str">
        <f t="array" ref="H662">IF(G662&lt;&gt;"",INDEX(tb_MainDatabase[Scent],MATCH(G662,tb_MainDatabase[Barcode],0)),"")</f>
        <v>Eden</v>
      </c>
      <c r="I662" s="193" t="str">
        <f t="array" ref="I662">IF(G662&lt;&gt;"",INDEX(tb_MainDatabase[Size],MATCH(G662,tb_MainDatabase[Barcode],0)),"")</f>
        <v>50 ml.</v>
      </c>
      <c r="J662" s="191">
        <v>3.0</v>
      </c>
      <c r="K662" s="193"/>
      <c r="L662" s="193" t="str">
        <f t="array" ref="L662">IFERROR(IF(C662=C661,IF(C662="","","-"),INDEX(tb_Address[Store Tel.],MATCH(F662,tb_Address[Branch],0))),"")</f>
        <v>-</v>
      </c>
      <c r="M662" s="193" t="str">
        <f t="array" ref="M662">IFERROR(IF(C662=C661,IF(C662="","","-"),INDEX(tb_Address[ชื่อผู้รับสินค้า],MATCH(F662,tb_Address[Branch],0))),"")</f>
        <v>-</v>
      </c>
      <c r="N662" s="193" t="str">
        <f t="array" ref="N662">IFERROR(IF(C662=C661,IF(C662="","","-"),INDEX(tb_Address[ที่อยู่ Store],MATCH(F662,tb_Address[Branch],0))),"")</f>
        <v>-</v>
      </c>
      <c r="O662" s="193"/>
    </row>
    <row r="663" ht="22.5" customHeight="1">
      <c r="A663" s="186">
        <f>IF(C663="","",ROW()-ROW(tb_PO[[#HEADERS],[Order]]))</f>
        <v>660</v>
      </c>
      <c r="B663" s="277">
        <v>46197.0</v>
      </c>
      <c r="C663" s="278" t="s">
        <v>2063</v>
      </c>
      <c r="D663" s="278" t="s">
        <v>2064</v>
      </c>
      <c r="E663" s="66" t="s">
        <v>52</v>
      </c>
      <c r="F663" s="186" t="str">
        <f t="array" ref="F663">IF(E663&lt;&gt;"",INDEX(tb_Address[Branch],MATCH(E663,tb_Address[Branch Code],0)),"")</f>
        <v>สาขาที่ 00001</v>
      </c>
      <c r="G663" s="191">
        <v>8.857128011027E12</v>
      </c>
      <c r="H663" s="193" t="str">
        <f t="array" ref="H663">IF(G663&lt;&gt;"",INDEX(tb_MainDatabase[Scent],MATCH(G663,tb_MainDatabase[Barcode],0)),"")</f>
        <v>Zeus</v>
      </c>
      <c r="I663" s="193" t="str">
        <f t="array" ref="I663">IF(G663&lt;&gt;"",INDEX(tb_MainDatabase[Size],MATCH(G663,tb_MainDatabase[Barcode],0)),"")</f>
        <v>50 ml.</v>
      </c>
      <c r="J663" s="191">
        <v>3.0</v>
      </c>
      <c r="K663" s="193"/>
      <c r="L663" s="193" t="str">
        <f t="array" ref="L663">IFERROR(IF(C663=C662,IF(C663="","","-"),INDEX(tb_Address[Store Tel.],MATCH(F663,tb_Address[Branch],0))),"")</f>
        <v>-</v>
      </c>
      <c r="M663" s="193" t="str">
        <f t="array" ref="M663">IFERROR(IF(C663=C662,IF(C663="","","-"),INDEX(tb_Address[ชื่อผู้รับสินค้า],MATCH(F663,tb_Address[Branch],0))),"")</f>
        <v>-</v>
      </c>
      <c r="N663" s="193" t="str">
        <f t="array" ref="N663">IFERROR(IF(C663=C662,IF(C663="","","-"),INDEX(tb_Address[ที่อยู่ Store],MATCH(F663,tb_Address[Branch],0))),"")</f>
        <v>-</v>
      </c>
      <c r="O663" s="193"/>
    </row>
    <row r="664" ht="22.5" customHeight="1">
      <c r="A664" s="186">
        <f>IF(C664="","",ROW()-ROW(tb_PO[[#HEADERS],[Order]]))</f>
        <v>661</v>
      </c>
      <c r="B664" s="277">
        <v>46198.0</v>
      </c>
      <c r="C664" s="278" t="s">
        <v>2084</v>
      </c>
      <c r="D664" s="278" t="s">
        <v>2085</v>
      </c>
      <c r="E664" s="66" t="s">
        <v>52</v>
      </c>
      <c r="F664" s="186" t="str">
        <f t="array" ref="F664">IF(E664&lt;&gt;"",INDEX(tb_Address[Branch],MATCH(E664,tb_Address[Branch Code],0)),"")</f>
        <v>สาขาที่ 00001</v>
      </c>
      <c r="G664" s="191">
        <v>8.857128012037E12</v>
      </c>
      <c r="H664" s="193" t="str">
        <f t="array" ref="H664">IF(G664&lt;&gt;"",INDEX(tb_MainDatabase[Scent],MATCH(G664,tb_MainDatabase[Barcode],0)),"")</f>
        <v>Secret of Peach</v>
      </c>
      <c r="I664" s="193" t="str">
        <f t="array" ref="I664">IF(G664&lt;&gt;"",INDEX(tb_MainDatabase[Size],MATCH(G664,tb_MainDatabase[Barcode],0)),"")</f>
        <v>10 ml.</v>
      </c>
      <c r="J664" s="191">
        <v>5.0</v>
      </c>
      <c r="K664" s="193"/>
      <c r="L664" s="193" t="str">
        <f t="array" ref="L664">IFERROR(IF(C664=C663,IF(C664="","","-"),INDEX(tb_Address[Store Tel.],MATCH(F664,tb_Address[Branch],0))),"")</f>
        <v>-</v>
      </c>
      <c r="M664" s="193" t="str">
        <f t="array" ref="M664">IFERROR(IF(C664=C663,IF(C664="","","-"),INDEX(tb_Address[ชื่อผู้รับสินค้า],MATCH(F664,tb_Address[Branch],0))),"")</f>
        <v>-</v>
      </c>
      <c r="N664" s="193" t="str">
        <f t="array" ref="N664">IFERROR(IF(C664=C663,IF(C664="","","-"),INDEX(tb_Address[ที่อยู่ Store],MATCH(F664,tb_Address[Branch],0))),"")</f>
        <v>-</v>
      </c>
      <c r="O664" s="193"/>
    </row>
    <row r="665" ht="22.5" customHeight="1">
      <c r="A665" s="186">
        <f>IF(C665="","",ROW()-ROW(tb_PO[[#HEADERS],[Order]]))</f>
        <v>662</v>
      </c>
      <c r="B665" s="277">
        <v>46198.0</v>
      </c>
      <c r="C665" s="278" t="s">
        <v>2084</v>
      </c>
      <c r="D665" s="278" t="s">
        <v>2085</v>
      </c>
      <c r="E665" s="66" t="s">
        <v>52</v>
      </c>
      <c r="F665" s="186" t="str">
        <f t="array" ref="F665">IF(E665&lt;&gt;"",INDEX(tb_Address[Branch],MATCH(E665,tb_Address[Branch Code],0)),"")</f>
        <v>สาขาที่ 00001</v>
      </c>
      <c r="G665" s="191">
        <v>8.857128011645E12</v>
      </c>
      <c r="H665" s="193" t="str">
        <f t="array" ref="H665">IF(G665&lt;&gt;"",INDEX(tb_MainDatabase[Scent],MATCH(G665,tb_MainDatabase[Barcode],0)),"")</f>
        <v>What</v>
      </c>
      <c r="I665" s="193" t="str">
        <f t="array" ref="I665">IF(G665&lt;&gt;"",INDEX(tb_MainDatabase[Size],MATCH(G665,tb_MainDatabase[Barcode],0)),"")</f>
        <v>50 ml.</v>
      </c>
      <c r="J665" s="191">
        <v>1.0</v>
      </c>
      <c r="K665" s="193"/>
      <c r="L665" s="193" t="str">
        <f t="array" ref="L665">IFERROR(IF(C665=C664,IF(C665="","","-"),INDEX(tb_Address[Store Tel.],MATCH(F665,tb_Address[Branch],0))),"")</f>
        <v>-</v>
      </c>
      <c r="M665" s="193" t="str">
        <f t="array" ref="M665">IFERROR(IF(C665=C664,IF(C665="","","-"),INDEX(tb_Address[ชื่อผู้รับสินค้า],MATCH(F665,tb_Address[Branch],0))),"")</f>
        <v>-</v>
      </c>
      <c r="N665" s="193" t="str">
        <f t="array" ref="N665">IFERROR(IF(C665=C664,IF(C665="","","-"),INDEX(tb_Address[ที่อยู่ Store],MATCH(F665,tb_Address[Branch],0))),"")</f>
        <v>-</v>
      </c>
      <c r="O665" s="193"/>
    </row>
    <row r="666" ht="22.5" customHeight="1">
      <c r="A666" s="186">
        <f>IF(C666="","",ROW()-ROW(tb_PO[[#HEADERS],[Order]]))</f>
        <v>663</v>
      </c>
      <c r="B666" s="277">
        <v>46198.0</v>
      </c>
      <c r="C666" s="278" t="s">
        <v>2084</v>
      </c>
      <c r="D666" s="278" t="s">
        <v>2085</v>
      </c>
      <c r="E666" s="66" t="s">
        <v>52</v>
      </c>
      <c r="F666" s="186" t="str">
        <f t="array" ref="F666">IF(E666&lt;&gt;"",INDEX(tb_Address[Branch],MATCH(E666,tb_Address[Branch Code],0)),"")</f>
        <v>สาขาที่ 00001</v>
      </c>
      <c r="G666" s="191">
        <v>8.857128012027E12</v>
      </c>
      <c r="H666" s="193" t="str">
        <f t="array" ref="H666">IF(G666&lt;&gt;"",INDEX(tb_MainDatabase[Scent],MATCH(G666,tb_MainDatabase[Barcode],0)),"")</f>
        <v>Voyage</v>
      </c>
      <c r="I666" s="193" t="str">
        <f t="array" ref="I666">IF(G666&lt;&gt;"",INDEX(tb_MainDatabase[Size],MATCH(G666,tb_MainDatabase[Barcode],0)),"")</f>
        <v>10 ml.</v>
      </c>
      <c r="J666" s="191">
        <v>3.0</v>
      </c>
      <c r="K666" s="193"/>
      <c r="L666" s="193" t="str">
        <f t="array" ref="L666">IFERROR(IF(C666=C665,IF(C666="","","-"),INDEX(tb_Address[Store Tel.],MATCH(F666,tb_Address[Branch],0))),"")</f>
        <v>-</v>
      </c>
      <c r="M666" s="193" t="str">
        <f t="array" ref="M666">IFERROR(IF(C666=C665,IF(C666="","","-"),INDEX(tb_Address[ชื่อผู้รับสินค้า],MATCH(F666,tb_Address[Branch],0))),"")</f>
        <v>-</v>
      </c>
      <c r="N666" s="193" t="str">
        <f t="array" ref="N666">IFERROR(IF(C666=C665,IF(C666="","","-"),INDEX(tb_Address[ที่อยู่ Store],MATCH(F666,tb_Address[Branch],0))),"")</f>
        <v>-</v>
      </c>
      <c r="O666" s="193"/>
    </row>
    <row r="667" ht="22.5" customHeight="1">
      <c r="A667" s="186">
        <f>IF(C667="","",ROW()-ROW(tb_PO[[#HEADERS],[Order]]))</f>
        <v>664</v>
      </c>
      <c r="B667" s="277">
        <v>46198.0</v>
      </c>
      <c r="C667" s="278" t="s">
        <v>2084</v>
      </c>
      <c r="D667" s="278" t="s">
        <v>2085</v>
      </c>
      <c r="E667" s="66" t="s">
        <v>52</v>
      </c>
      <c r="F667" s="186" t="str">
        <f t="array" ref="F667">IF(E667&lt;&gt;"",INDEX(tb_Address[Branch],MATCH(E667,tb_Address[Branch Code],0)),"")</f>
        <v>สาขาที่ 00001</v>
      </c>
      <c r="G667" s="191">
        <v>8.85712801216E12</v>
      </c>
      <c r="H667" s="193" t="str">
        <f t="array" ref="H667">IF(G667&lt;&gt;"",INDEX(tb_MainDatabase[Scent],MATCH(G667,tb_MainDatabase[Barcode],0)),"")</f>
        <v>Rosarine</v>
      </c>
      <c r="I667" s="193" t="str">
        <f t="array" ref="I667">IF(G667&lt;&gt;"",INDEX(tb_MainDatabase[Size],MATCH(G667,tb_MainDatabase[Barcode],0)),"")</f>
        <v>10 ml.</v>
      </c>
      <c r="J667" s="191">
        <v>5.0</v>
      </c>
      <c r="K667" s="193"/>
      <c r="L667" s="193" t="str">
        <f t="array" ref="L667">IFERROR(IF(C667=C666,IF(C667="","","-"),INDEX(tb_Address[Store Tel.],MATCH(F667,tb_Address[Branch],0))),"")</f>
        <v>-</v>
      </c>
      <c r="M667" s="193" t="str">
        <f t="array" ref="M667">IFERROR(IF(C667=C666,IF(C667="","","-"),INDEX(tb_Address[ชื่อผู้รับสินค้า],MATCH(F667,tb_Address[Branch],0))),"")</f>
        <v>-</v>
      </c>
      <c r="N667" s="193" t="str">
        <f t="array" ref="N667">IFERROR(IF(C667=C666,IF(C667="","","-"),INDEX(tb_Address[ที่อยู่ Store],MATCH(F667,tb_Address[Branch],0))),"")</f>
        <v>-</v>
      </c>
      <c r="O667" s="193"/>
    </row>
    <row r="668" ht="22.5" customHeight="1">
      <c r="A668" s="186">
        <f>IF(C668="","",ROW()-ROW(tb_PO[[#HEADERS],[Order]]))</f>
        <v>665</v>
      </c>
      <c r="B668" s="277">
        <v>46202.0</v>
      </c>
      <c r="C668" s="278" t="s">
        <v>2100</v>
      </c>
      <c r="D668" s="278" t="s">
        <v>2101</v>
      </c>
      <c r="E668" s="66" t="s">
        <v>52</v>
      </c>
      <c r="F668" s="186" t="str">
        <f t="array" ref="F668">IF(E668&lt;&gt;"",INDEX(tb_Address[Branch],MATCH(E668,tb_Address[Branch Code],0)),"")</f>
        <v>สาขาที่ 00001</v>
      </c>
      <c r="G668" s="191">
        <v>8.857128012037E12</v>
      </c>
      <c r="H668" s="193" t="str">
        <f t="array" ref="H668">IF(G668&lt;&gt;"",INDEX(tb_MainDatabase[Scent],MATCH(G668,tb_MainDatabase[Barcode],0)),"")</f>
        <v>Secret of Peach</v>
      </c>
      <c r="I668" s="193" t="str">
        <f t="array" ref="I668">IF(G668&lt;&gt;"",INDEX(tb_MainDatabase[Size],MATCH(G668,tb_MainDatabase[Barcode],0)),"")</f>
        <v>10 ml.</v>
      </c>
      <c r="J668" s="191">
        <v>5.0</v>
      </c>
      <c r="K668" s="193"/>
      <c r="L668" s="193" t="str">
        <f t="array" ref="L668">IFERROR(IF(C668=C667,IF(C668="","","-"),INDEX(tb_Address[Store Tel.],MATCH(F668,tb_Address[Branch],0))),"")</f>
        <v>-</v>
      </c>
      <c r="M668" s="193" t="str">
        <f t="array" ref="M668">IFERROR(IF(C668=C667,IF(C668="","","-"),INDEX(tb_Address[ชื่อผู้รับสินค้า],MATCH(F668,tb_Address[Branch],0))),"")</f>
        <v>-</v>
      </c>
      <c r="N668" s="193" t="str">
        <f t="array" ref="N668">IFERROR(IF(C668=C667,IF(C668="","","-"),INDEX(tb_Address[ที่อยู่ Store],MATCH(F668,tb_Address[Branch],0))),"")</f>
        <v>-</v>
      </c>
      <c r="O668" s="193"/>
    </row>
    <row r="669" ht="22.5" customHeight="1">
      <c r="A669" s="186">
        <f>IF(C669="","",ROW()-ROW(tb_PO[[#HEADERS],[Order]]))</f>
        <v>666</v>
      </c>
      <c r="B669" s="277">
        <v>46202.0</v>
      </c>
      <c r="C669" s="278" t="s">
        <v>2100</v>
      </c>
      <c r="D669" s="278" t="s">
        <v>2101</v>
      </c>
      <c r="E669" s="66" t="s">
        <v>52</v>
      </c>
      <c r="F669" s="186" t="str">
        <f t="array" ref="F669">IF(E669&lt;&gt;"",INDEX(tb_Address[Branch],MATCH(E669,tb_Address[Branch Code],0)),"")</f>
        <v>สาขาที่ 00001</v>
      </c>
      <c r="G669" s="191">
        <v>8.85712801203E12</v>
      </c>
      <c r="H669" s="193" t="str">
        <f t="array" ref="H669">IF(G669&lt;&gt;"",INDEX(tb_MainDatabase[Scent],MATCH(G669,tb_MainDatabase[Barcode],0)),"")</f>
        <v>Dream Island</v>
      </c>
      <c r="I669" s="193" t="str">
        <f t="array" ref="I669">IF(G669&lt;&gt;"",INDEX(tb_MainDatabase[Size],MATCH(G669,tb_MainDatabase[Barcode],0)),"")</f>
        <v>10 ml.</v>
      </c>
      <c r="J669" s="191">
        <v>5.0</v>
      </c>
      <c r="K669" s="193"/>
      <c r="L669" s="193" t="str">
        <f t="array" ref="L669">IFERROR(IF(C669=C668,IF(C669="","","-"),INDEX(tb_Address[Store Tel.],MATCH(F669,tb_Address[Branch],0))),"")</f>
        <v>-</v>
      </c>
      <c r="M669" s="193" t="str">
        <f t="array" ref="M669">IFERROR(IF(C669=C668,IF(C669="","","-"),INDEX(tb_Address[ชื่อผู้รับสินค้า],MATCH(F669,tb_Address[Branch],0))),"")</f>
        <v>-</v>
      </c>
      <c r="N669" s="193" t="str">
        <f t="array" ref="N669">IFERROR(IF(C669=C668,IF(C669="","","-"),INDEX(tb_Address[ที่อยู่ Store],MATCH(F669,tb_Address[Branch],0))),"")</f>
        <v>-</v>
      </c>
      <c r="O669" s="193"/>
    </row>
    <row r="670" ht="22.5" customHeight="1">
      <c r="A670" s="186">
        <f>IF(C670="","",ROW()-ROW(tb_PO[[#HEADERS],[Order]]))</f>
        <v>667</v>
      </c>
      <c r="B670" s="277">
        <v>46202.0</v>
      </c>
      <c r="C670" s="278" t="s">
        <v>2100</v>
      </c>
      <c r="D670" s="278" t="s">
        <v>2101</v>
      </c>
      <c r="E670" s="66" t="s">
        <v>52</v>
      </c>
      <c r="F670" s="186" t="str">
        <f t="array" ref="F670">IF(E670&lt;&gt;"",INDEX(tb_Address[Branch],MATCH(E670,tb_Address[Branch Code],0)),"")</f>
        <v>สาขาที่ 00001</v>
      </c>
      <c r="G670" s="191">
        <v>8.857128012039E12</v>
      </c>
      <c r="H670" s="193" t="str">
        <f t="array" ref="H670">IF(G670&lt;&gt;"",INDEX(tb_MainDatabase[Scent],MATCH(G670,tb_MainDatabase[Barcode],0)),"")</f>
        <v>Senorita</v>
      </c>
      <c r="I670" s="193" t="str">
        <f t="array" ref="I670">IF(G670&lt;&gt;"",INDEX(tb_MainDatabase[Size],MATCH(G670,tb_MainDatabase[Barcode],0)),"")</f>
        <v>10 ml.</v>
      </c>
      <c r="J670" s="191">
        <v>5.0</v>
      </c>
      <c r="K670" s="193"/>
      <c r="L670" s="193" t="str">
        <f t="array" ref="L670">IFERROR(IF(C670=C669,IF(C670="","","-"),INDEX(tb_Address[Store Tel.],MATCH(F670,tb_Address[Branch],0))),"")</f>
        <v>-</v>
      </c>
      <c r="M670" s="193" t="str">
        <f t="array" ref="M670">IFERROR(IF(C670=C669,IF(C670="","","-"),INDEX(tb_Address[ชื่อผู้รับสินค้า],MATCH(F670,tb_Address[Branch],0))),"")</f>
        <v>-</v>
      </c>
      <c r="N670" s="193" t="str">
        <f t="array" ref="N670">IFERROR(IF(C670=C669,IF(C670="","","-"),INDEX(tb_Address[ที่อยู่ Store],MATCH(F670,tb_Address[Branch],0))),"")</f>
        <v>-</v>
      </c>
      <c r="O670" s="193"/>
    </row>
    <row r="671" ht="22.5" customHeight="1">
      <c r="A671" s="186">
        <f>IF(C671="","",ROW()-ROW(tb_PO[[#HEADERS],[Order]]))</f>
        <v>668</v>
      </c>
      <c r="B671" s="277">
        <v>46202.0</v>
      </c>
      <c r="C671" s="278" t="s">
        <v>2100</v>
      </c>
      <c r="D671" s="278" t="s">
        <v>2101</v>
      </c>
      <c r="E671" s="66" t="s">
        <v>52</v>
      </c>
      <c r="F671" s="186" t="str">
        <f t="array" ref="F671">IF(E671&lt;&gt;"",INDEX(tb_Address[Branch],MATCH(E671,tb_Address[Branch Code],0)),"")</f>
        <v>สาขาที่ 00001</v>
      </c>
      <c r="G671" s="191">
        <v>8.857128012026E12</v>
      </c>
      <c r="H671" s="193" t="str">
        <f t="array" ref="H671">IF(G671&lt;&gt;"",INDEX(tb_MainDatabase[Scent],MATCH(G671,tb_MainDatabase[Barcode],0)),"")</f>
        <v>Aqua</v>
      </c>
      <c r="I671" s="193" t="str">
        <f t="array" ref="I671">IF(G671&lt;&gt;"",INDEX(tb_MainDatabase[Size],MATCH(G671,tb_MainDatabase[Barcode],0)),"")</f>
        <v>10 ml.</v>
      </c>
      <c r="J671" s="191">
        <v>5.0</v>
      </c>
      <c r="K671" s="193"/>
      <c r="L671" s="193" t="str">
        <f t="array" ref="L671">IFERROR(IF(C671=C670,IF(C671="","","-"),INDEX(tb_Address[Store Tel.],MATCH(F671,tb_Address[Branch],0))),"")</f>
        <v>-</v>
      </c>
      <c r="M671" s="193" t="str">
        <f t="array" ref="M671">IFERROR(IF(C671=C670,IF(C671="","","-"),INDEX(tb_Address[ชื่อผู้รับสินค้า],MATCH(F671,tb_Address[Branch],0))),"")</f>
        <v>-</v>
      </c>
      <c r="N671" s="193" t="str">
        <f t="array" ref="N671">IFERROR(IF(C671=C670,IF(C671="","","-"),INDEX(tb_Address[ที่อยู่ Store],MATCH(F671,tb_Address[Branch],0))),"")</f>
        <v>-</v>
      </c>
      <c r="O671" s="193"/>
    </row>
    <row r="672" ht="22.5" customHeight="1">
      <c r="A672" s="186">
        <f>IF(C672="","",ROW()-ROW(tb_PO[[#HEADERS],[Order]]))</f>
        <v>669</v>
      </c>
      <c r="B672" s="277">
        <v>46202.0</v>
      </c>
      <c r="C672" s="278" t="s">
        <v>2100</v>
      </c>
      <c r="D672" s="278" t="s">
        <v>2101</v>
      </c>
      <c r="E672" s="66" t="s">
        <v>52</v>
      </c>
      <c r="F672" s="186" t="str">
        <f t="array" ref="F672">IF(E672&lt;&gt;"",INDEX(tb_Address[Branch],MATCH(E672,tb_Address[Branch Code],0)),"")</f>
        <v>สาขาที่ 00001</v>
      </c>
      <c r="G672" s="191">
        <v>8.857128012035E12</v>
      </c>
      <c r="H672" s="193" t="str">
        <f t="array" ref="H672">IF(G672&lt;&gt;"",INDEX(tb_MainDatabase[Scent],MATCH(G672,tb_MainDatabase[Barcode],0)),"")</f>
        <v>Never Blue</v>
      </c>
      <c r="I672" s="193" t="str">
        <f t="array" ref="I672">IF(G672&lt;&gt;"",INDEX(tb_MainDatabase[Size],MATCH(G672,tb_MainDatabase[Barcode],0)),"")</f>
        <v>10 ml.</v>
      </c>
      <c r="J672" s="191">
        <v>5.0</v>
      </c>
      <c r="K672" s="193"/>
      <c r="L672" s="193" t="str">
        <f t="array" ref="L672">IFERROR(IF(C672=C671,IF(C672="","","-"),INDEX(tb_Address[Store Tel.],MATCH(F672,tb_Address[Branch],0))),"")</f>
        <v>-</v>
      </c>
      <c r="M672" s="193" t="str">
        <f t="array" ref="M672">IFERROR(IF(C672=C671,IF(C672="","","-"),INDEX(tb_Address[ชื่อผู้รับสินค้า],MATCH(F672,tb_Address[Branch],0))),"")</f>
        <v>-</v>
      </c>
      <c r="N672" s="193" t="str">
        <f t="array" ref="N672">IFERROR(IF(C672=C671,IF(C672="","","-"),INDEX(tb_Address[ที่อยู่ Store],MATCH(F672,tb_Address[Branch],0))),"")</f>
        <v>-</v>
      </c>
      <c r="O672" s="193"/>
    </row>
    <row r="673" ht="22.5" customHeight="1">
      <c r="A673" s="186">
        <f>IF(C673="","",ROW()-ROW(tb_PO[[#HEADERS],[Order]]))</f>
        <v>670</v>
      </c>
      <c r="B673" s="277">
        <v>46202.0</v>
      </c>
      <c r="C673" s="278" t="s">
        <v>2100</v>
      </c>
      <c r="D673" s="278" t="s">
        <v>2101</v>
      </c>
      <c r="E673" s="66" t="s">
        <v>52</v>
      </c>
      <c r="F673" s="186" t="str">
        <f t="array" ref="F673">IF(E673&lt;&gt;"",INDEX(tb_Address[Branch],MATCH(E673,tb_Address[Branch Code],0)),"")</f>
        <v>สาขาที่ 00001</v>
      </c>
      <c r="G673" s="191">
        <v>8.857128012053E12</v>
      </c>
      <c r="H673" s="193" t="str">
        <f t="array" ref="H673">IF(G673&lt;&gt;"",INDEX(tb_MainDatabase[Scent],MATCH(G673,tb_MainDatabase[Barcode],0)),"")</f>
        <v>Virgin X</v>
      </c>
      <c r="I673" s="193" t="str">
        <f t="array" ref="I673">IF(G673&lt;&gt;"",INDEX(tb_MainDatabase[Size],MATCH(G673,tb_MainDatabase[Barcode],0)),"")</f>
        <v>10 ml.</v>
      </c>
      <c r="J673" s="191">
        <v>5.0</v>
      </c>
      <c r="K673" s="193"/>
      <c r="L673" s="193" t="str">
        <f t="array" ref="L673">IFERROR(IF(C673=C672,IF(C673="","","-"),INDEX(tb_Address[Store Tel.],MATCH(F673,tb_Address[Branch],0))),"")</f>
        <v>-</v>
      </c>
      <c r="M673" s="193" t="str">
        <f t="array" ref="M673">IFERROR(IF(C673=C672,IF(C673="","","-"),INDEX(tb_Address[ชื่อผู้รับสินค้า],MATCH(F673,tb_Address[Branch],0))),"")</f>
        <v>-</v>
      </c>
      <c r="N673" s="193" t="str">
        <f t="array" ref="N673">IFERROR(IF(C673=C672,IF(C673="","","-"),INDEX(tb_Address[ที่อยู่ Store],MATCH(F673,tb_Address[Branch],0))),"")</f>
        <v>-</v>
      </c>
      <c r="O673" s="193"/>
    </row>
    <row r="674" ht="22.5" customHeight="1">
      <c r="A674" s="186">
        <f>IF(C674="","",ROW()-ROW(tb_PO[[#HEADERS],[Order]]))</f>
        <v>671</v>
      </c>
      <c r="B674" s="277">
        <v>46202.0</v>
      </c>
      <c r="C674" s="278" t="s">
        <v>2100</v>
      </c>
      <c r="D674" s="278" t="s">
        <v>2101</v>
      </c>
      <c r="E674" s="66" t="s">
        <v>52</v>
      </c>
      <c r="F674" s="186" t="str">
        <f t="array" ref="F674">IF(E674&lt;&gt;"",INDEX(tb_Address[Branch],MATCH(E674,tb_Address[Branch Code],0)),"")</f>
        <v>สาขาที่ 00001</v>
      </c>
      <c r="G674" s="191">
        <v>8.85712801206E12</v>
      </c>
      <c r="H674" s="193" t="str">
        <f t="array" ref="H674">IF(G674&lt;&gt;"",INDEX(tb_MainDatabase[Scent],MATCH(G674,tb_MainDatabase[Barcode],0)),"")</f>
        <v>Vivid</v>
      </c>
      <c r="I674" s="193" t="str">
        <f t="array" ref="I674">IF(G674&lt;&gt;"",INDEX(tb_MainDatabase[Size],MATCH(G674,tb_MainDatabase[Barcode],0)),"")</f>
        <v>10 ml.</v>
      </c>
      <c r="J674" s="191">
        <v>5.0</v>
      </c>
      <c r="K674" s="193"/>
      <c r="L674" s="193" t="str">
        <f t="array" ref="L674">IFERROR(IF(C674=C673,IF(C674="","","-"),INDEX(tb_Address[Store Tel.],MATCH(F674,tb_Address[Branch],0))),"")</f>
        <v>-</v>
      </c>
      <c r="M674" s="193" t="str">
        <f t="array" ref="M674">IFERROR(IF(C674=C673,IF(C674="","","-"),INDEX(tb_Address[ชื่อผู้รับสินค้า],MATCH(F674,tb_Address[Branch],0))),"")</f>
        <v>-</v>
      </c>
      <c r="N674" s="193" t="str">
        <f t="array" ref="N674">IFERROR(IF(C674=C673,IF(C674="","","-"),INDEX(tb_Address[ที่อยู่ Store],MATCH(F674,tb_Address[Branch],0))),"")</f>
        <v>-</v>
      </c>
      <c r="O674" s="193"/>
    </row>
    <row r="675" ht="22.5" customHeight="1">
      <c r="A675" s="186">
        <f>IF(C675="","",ROW()-ROW(tb_PO[[#HEADERS],[Order]]))</f>
        <v>672</v>
      </c>
      <c r="B675" s="277">
        <v>46202.0</v>
      </c>
      <c r="C675" s="278" t="s">
        <v>2100</v>
      </c>
      <c r="D675" s="278" t="s">
        <v>2101</v>
      </c>
      <c r="E675" s="66" t="s">
        <v>52</v>
      </c>
      <c r="F675" s="186" t="str">
        <f t="array" ref="F675">IF(E675&lt;&gt;"",INDEX(tb_Address[Branch],MATCH(E675,tb_Address[Branch Code],0)),"")</f>
        <v>สาขาที่ 00001</v>
      </c>
      <c r="G675" s="191">
        <v>8.857128011874E12</v>
      </c>
      <c r="H675" s="193" t="str">
        <f t="array" ref="H675">IF(G675&lt;&gt;"",INDEX(tb_MainDatabase[Scent],MATCH(G675,tb_MainDatabase[Barcode],0)),"")</f>
        <v>Dream Island</v>
      </c>
      <c r="I675" s="193" t="str">
        <f t="array" ref="I675">IF(G675&lt;&gt;"",INDEX(tb_MainDatabase[Size],MATCH(G675,tb_MainDatabase[Barcode],0)),"")</f>
        <v>30 ml.</v>
      </c>
      <c r="J675" s="191">
        <v>5.0</v>
      </c>
      <c r="K675" s="193"/>
      <c r="L675" s="193" t="str">
        <f t="array" ref="L675">IFERROR(IF(C675=C674,IF(C675="","","-"),INDEX(tb_Address[Store Tel.],MATCH(F675,tb_Address[Branch],0))),"")</f>
        <v>-</v>
      </c>
      <c r="M675" s="193" t="str">
        <f t="array" ref="M675">IFERROR(IF(C675=C674,IF(C675="","","-"),INDEX(tb_Address[ชื่อผู้รับสินค้า],MATCH(F675,tb_Address[Branch],0))),"")</f>
        <v>-</v>
      </c>
      <c r="N675" s="193" t="str">
        <f t="array" ref="N675">IFERROR(IF(C675=C674,IF(C675="","","-"),INDEX(tb_Address[ที่อยู่ Store],MATCH(F675,tb_Address[Branch],0))),"")</f>
        <v>-</v>
      </c>
      <c r="O675" s="193"/>
    </row>
    <row r="676" ht="22.5" customHeight="1">
      <c r="A676" s="186">
        <f>IF(C676="","",ROW()-ROW(tb_PO[[#HEADERS],[Order]]))</f>
        <v>673</v>
      </c>
      <c r="B676" s="277">
        <v>46202.0</v>
      </c>
      <c r="C676" s="278" t="s">
        <v>2100</v>
      </c>
      <c r="D676" s="278" t="s">
        <v>2101</v>
      </c>
      <c r="E676" s="66" t="s">
        <v>52</v>
      </c>
      <c r="F676" s="186" t="str">
        <f t="array" ref="F676">IF(E676&lt;&gt;"",INDEX(tb_Address[Branch],MATCH(E676,tb_Address[Branch Code],0)),"")</f>
        <v>สาขาที่ 00001</v>
      </c>
      <c r="G676" s="191">
        <v>8.85712801185E12</v>
      </c>
      <c r="H676" s="193" t="str">
        <f t="array" ref="H676">IF(G676&lt;&gt;"",INDEX(tb_MainDatabase[Scent],MATCH(G676,tb_MainDatabase[Barcode],0)),"")</f>
        <v>Secret of Peach</v>
      </c>
      <c r="I676" s="193" t="str">
        <f t="array" ref="I676">IF(G676&lt;&gt;"",INDEX(tb_MainDatabase[Size],MATCH(G676,tb_MainDatabase[Barcode],0)),"")</f>
        <v>30 ml.</v>
      </c>
      <c r="J676" s="191">
        <v>5.0</v>
      </c>
      <c r="K676" s="193"/>
      <c r="L676" s="193" t="str">
        <f t="array" ref="L676">IFERROR(IF(C676=C675,IF(C676="","","-"),INDEX(tb_Address[Store Tel.],MATCH(F676,tb_Address[Branch],0))),"")</f>
        <v>-</v>
      </c>
      <c r="M676" s="193" t="str">
        <f t="array" ref="M676">IFERROR(IF(C676=C675,IF(C676="","","-"),INDEX(tb_Address[ชื่อผู้รับสินค้า],MATCH(F676,tb_Address[Branch],0))),"")</f>
        <v>-</v>
      </c>
      <c r="N676" s="193" t="str">
        <f t="array" ref="N676">IFERROR(IF(C676=C675,IF(C676="","","-"),INDEX(tb_Address[ที่อยู่ Store],MATCH(F676,tb_Address[Branch],0))),"")</f>
        <v>-</v>
      </c>
      <c r="O676" s="193"/>
    </row>
    <row r="677" ht="22.5" customHeight="1">
      <c r="A677" s="186">
        <f>IF(C677="","",ROW()-ROW(tb_PO[[#HEADERS],[Order]]))</f>
        <v>674</v>
      </c>
      <c r="B677" s="277">
        <v>46202.0</v>
      </c>
      <c r="C677" s="278" t="s">
        <v>2100</v>
      </c>
      <c r="D677" s="278" t="s">
        <v>2101</v>
      </c>
      <c r="E677" s="66" t="s">
        <v>52</v>
      </c>
      <c r="F677" s="186" t="str">
        <f t="array" ref="F677">IF(E677&lt;&gt;"",INDEX(tb_Address[Branch],MATCH(E677,tb_Address[Branch Code],0)),"")</f>
        <v>สาขาที่ 00001</v>
      </c>
      <c r="G677" s="191">
        <v>8.857128011119E12</v>
      </c>
      <c r="H677" s="193" t="str">
        <f t="array" ref="H677">IF(G677&lt;&gt;"",INDEX(tb_MainDatabase[Scent],MATCH(G677,tb_MainDatabase[Barcode],0)),"")</f>
        <v>Secret of Peach</v>
      </c>
      <c r="I677" s="193" t="str">
        <f t="array" ref="I677">IF(G677&lt;&gt;"",INDEX(tb_MainDatabase[Size],MATCH(G677,tb_MainDatabase[Barcode],0)),"")</f>
        <v>50 ml.</v>
      </c>
      <c r="J677" s="191">
        <v>10.0</v>
      </c>
      <c r="K677" s="193"/>
      <c r="L677" s="193" t="str">
        <f t="array" ref="L677">IFERROR(IF(C677=C676,IF(C677="","","-"),INDEX(tb_Address[Store Tel.],MATCH(F677,tb_Address[Branch],0))),"")</f>
        <v>-</v>
      </c>
      <c r="M677" s="193" t="str">
        <f t="array" ref="M677">IFERROR(IF(C677=C676,IF(C677="","","-"),INDEX(tb_Address[ชื่อผู้รับสินค้า],MATCH(F677,tb_Address[Branch],0))),"")</f>
        <v>-</v>
      </c>
      <c r="N677" s="193" t="str">
        <f t="array" ref="N677">IFERROR(IF(C677=C676,IF(C677="","","-"),INDEX(tb_Address[ที่อยู่ Store],MATCH(F677,tb_Address[Branch],0))),"")</f>
        <v>-</v>
      </c>
      <c r="O677" s="193"/>
    </row>
    <row r="678" ht="22.5" customHeight="1">
      <c r="A678" s="186">
        <f>IF(C678="","",ROW()-ROW(tb_PO[[#HEADERS],[Order]]))</f>
        <v>675</v>
      </c>
      <c r="B678" s="277">
        <v>46202.0</v>
      </c>
      <c r="C678" s="278" t="s">
        <v>2100</v>
      </c>
      <c r="D678" s="278" t="s">
        <v>2101</v>
      </c>
      <c r="E678" s="66" t="s">
        <v>52</v>
      </c>
      <c r="F678" s="186" t="str">
        <f t="array" ref="F678">IF(E678&lt;&gt;"",INDEX(tb_Address[Branch],MATCH(E678,tb_Address[Branch Code],0)),"")</f>
        <v>สาขาที่ 00001</v>
      </c>
      <c r="G678" s="191" t="s">
        <v>854</v>
      </c>
      <c r="H678" s="193" t="str">
        <f t="array" ref="H678">IF(G678&lt;&gt;"",INDEX(tb_MainDatabase[Scent],MATCH(G678,tb_MainDatabase[Barcode],0)),"")</f>
        <v>Secret of Peach TRY ME!</v>
      </c>
      <c r="I678" s="193" t="str">
        <f t="array" ref="I678">IF(G678&lt;&gt;"",INDEX(tb_MainDatabase[Size],MATCH(G678,tb_MainDatabase[Barcode],0)),"")</f>
        <v>50 ml.</v>
      </c>
      <c r="J678" s="191">
        <v>1.0</v>
      </c>
      <c r="K678" s="193"/>
      <c r="L678" s="193" t="str">
        <f t="array" ref="L678">IFERROR(IF(C678=C677,IF(C678="","","-"),INDEX(tb_Address[Store Tel.],MATCH(F678,tb_Address[Branch],0))),"")</f>
        <v>-</v>
      </c>
      <c r="M678" s="193" t="str">
        <f t="array" ref="M678">IFERROR(IF(C678=C677,IF(C678="","","-"),INDEX(tb_Address[ชื่อผู้รับสินค้า],MATCH(F678,tb_Address[Branch],0))),"")</f>
        <v>-</v>
      </c>
      <c r="N678" s="193" t="str">
        <f t="array" ref="N678">IFERROR(IF(C678=C677,IF(C678="","","-"),INDEX(tb_Address[ที่อยู่ Store],MATCH(F678,tb_Address[Branch],0))),"")</f>
        <v>-</v>
      </c>
      <c r="O678" s="193"/>
    </row>
    <row r="679" ht="22.5" customHeight="1">
      <c r="A679" s="186">
        <f>IF(C679="","",ROW()-ROW(tb_PO[[#HEADERS],[Order]]))</f>
        <v>676</v>
      </c>
      <c r="B679" s="277">
        <v>46202.0</v>
      </c>
      <c r="C679" s="278" t="s">
        <v>2100</v>
      </c>
      <c r="D679" s="278" t="s">
        <v>2101</v>
      </c>
      <c r="E679" s="66" t="s">
        <v>52</v>
      </c>
      <c r="F679" s="186" t="str">
        <f t="array" ref="F679">IF(E679&lt;&gt;"",INDEX(tb_Address[Branch],MATCH(E679,tb_Address[Branch Code],0)),"")</f>
        <v>สาขาที่ 00001</v>
      </c>
      <c r="G679" s="191" t="s">
        <v>849</v>
      </c>
      <c r="H679" s="193" t="str">
        <f t="array" ref="H679">IF(G679&lt;&gt;"",INDEX(tb_MainDatabase[Scent],MATCH(G679,tb_MainDatabase[Barcode],0)),"")</f>
        <v>Dream Island TRY ME!</v>
      </c>
      <c r="I679" s="193" t="str">
        <f t="array" ref="I679">IF(G679&lt;&gt;"",INDEX(tb_MainDatabase[Size],MATCH(G679,tb_MainDatabase[Barcode],0)),"")</f>
        <v>50 ml.</v>
      </c>
      <c r="J679" s="191">
        <v>1.0</v>
      </c>
      <c r="K679" s="193"/>
      <c r="L679" s="193" t="str">
        <f t="array" ref="L679">IFERROR(IF(C679=C678,IF(C679="","","-"),INDEX(tb_Address[Store Tel.],MATCH(F679,tb_Address[Branch],0))),"")</f>
        <v>-</v>
      </c>
      <c r="M679" s="193" t="str">
        <f t="array" ref="M679">IFERROR(IF(C679=C678,IF(C679="","","-"),INDEX(tb_Address[ชื่อผู้รับสินค้า],MATCH(F679,tb_Address[Branch],0))),"")</f>
        <v>-</v>
      </c>
      <c r="N679" s="193" t="str">
        <f t="array" ref="N679">IFERROR(IF(C679=C678,IF(C679="","","-"),INDEX(tb_Address[ที่อยู่ Store],MATCH(F679,tb_Address[Branch],0))),"")</f>
        <v>-</v>
      </c>
      <c r="O679" s="193"/>
    </row>
    <row r="680" ht="22.5" customHeight="1">
      <c r="A680" s="186">
        <f>IF(C680="","",ROW()-ROW(tb_PO[[#HEADERS],[Order]]))</f>
        <v>677</v>
      </c>
      <c r="B680" s="277">
        <v>46202.0</v>
      </c>
      <c r="C680" s="278" t="s">
        <v>2100</v>
      </c>
      <c r="D680" s="278" t="s">
        <v>2101</v>
      </c>
      <c r="E680" s="66" t="s">
        <v>52</v>
      </c>
      <c r="F680" s="186" t="str">
        <f t="array" ref="F680">IF(E680&lt;&gt;"",INDEX(tb_Address[Branch],MATCH(E680,tb_Address[Branch Code],0)),"")</f>
        <v>สาขาที่ 00001</v>
      </c>
      <c r="G680" s="191" t="s">
        <v>883</v>
      </c>
      <c r="H680" s="193" t="str">
        <f t="array" ref="H680">IF(G680&lt;&gt;"",INDEX(tb_MainDatabase[Scent],MATCH(G680,tb_MainDatabase[Barcode],0)),"")</f>
        <v>La Belle TRY ME!</v>
      </c>
      <c r="I680" s="193" t="str">
        <f t="array" ref="I680">IF(G680&lt;&gt;"",INDEX(tb_MainDatabase[Size],MATCH(G680,tb_MainDatabase[Barcode],0)),"")</f>
        <v>50 ml.</v>
      </c>
      <c r="J680" s="191">
        <v>1.0</v>
      </c>
      <c r="K680" s="193"/>
      <c r="L680" s="193" t="str">
        <f t="array" ref="L680">IFERROR(IF(C680=C679,IF(C680="","","-"),INDEX(tb_Address[Store Tel.],MATCH(F680,tb_Address[Branch],0))),"")</f>
        <v>-</v>
      </c>
      <c r="M680" s="193" t="str">
        <f t="array" ref="M680">IFERROR(IF(C680=C679,IF(C680="","","-"),INDEX(tb_Address[ชื่อผู้รับสินค้า],MATCH(F680,tb_Address[Branch],0))),"")</f>
        <v>-</v>
      </c>
      <c r="N680" s="193" t="str">
        <f t="array" ref="N680">IFERROR(IF(C680=C679,IF(C680="","","-"),INDEX(tb_Address[ที่อยู่ Store],MATCH(F680,tb_Address[Branch],0))),"")</f>
        <v>-</v>
      </c>
      <c r="O680" s="193"/>
    </row>
    <row r="681" ht="22.5" customHeight="1">
      <c r="A681" s="186">
        <f>IF(C681="","",ROW()-ROW(tb_PO[[#HEADERS],[Order]]))</f>
        <v>678</v>
      </c>
      <c r="B681" s="277">
        <v>46202.0</v>
      </c>
      <c r="C681" s="278" t="s">
        <v>2100</v>
      </c>
      <c r="D681" s="278" t="s">
        <v>2101</v>
      </c>
      <c r="E681" s="66" t="s">
        <v>52</v>
      </c>
      <c r="F681" s="186" t="str">
        <f t="array" ref="F681">IF(E681&lt;&gt;"",INDEX(tb_Address[Branch],MATCH(E681,tb_Address[Branch Code],0)),"")</f>
        <v>สาขาที่ 00001</v>
      </c>
      <c r="G681" s="191" t="s">
        <v>902</v>
      </c>
      <c r="H681" s="193" t="str">
        <f t="array" ref="H681">IF(G681&lt;&gt;"",INDEX(tb_MainDatabase[Scent],MATCH(G681,tb_MainDatabase[Barcode],0)),"")</f>
        <v>Vivid TRY ME!</v>
      </c>
      <c r="I681" s="193" t="str">
        <f t="array" ref="I681">IF(G681&lt;&gt;"",INDEX(tb_MainDatabase[Size],MATCH(G681,tb_MainDatabase[Barcode],0)),"")</f>
        <v>50 ml.</v>
      </c>
      <c r="J681" s="191">
        <v>1.0</v>
      </c>
      <c r="K681" s="193"/>
      <c r="L681" s="193" t="str">
        <f t="array" ref="L681">IFERROR(IF(C681=C680,IF(C681="","","-"),INDEX(tb_Address[Store Tel.],MATCH(F681,tb_Address[Branch],0))),"")</f>
        <v>-</v>
      </c>
      <c r="M681" s="193" t="str">
        <f t="array" ref="M681">IFERROR(IF(C681=C680,IF(C681="","","-"),INDEX(tb_Address[ชื่อผู้รับสินค้า],MATCH(F681,tb_Address[Branch],0))),"")</f>
        <v>-</v>
      </c>
      <c r="N681" s="193" t="str">
        <f t="array" ref="N681">IFERROR(IF(C681=C680,IF(C681="","","-"),INDEX(tb_Address[ที่อยู่ Store],MATCH(F681,tb_Address[Branch],0))),"")</f>
        <v>-</v>
      </c>
      <c r="O681" s="193"/>
    </row>
    <row r="682" ht="22.5" customHeight="1">
      <c r="A682" s="186">
        <f>IF(C682="","",ROW()-ROW(tb_PO[[#HEADERS],[Order]]))</f>
        <v>679</v>
      </c>
      <c r="B682" s="277">
        <v>46202.0</v>
      </c>
      <c r="C682" s="278" t="s">
        <v>2100</v>
      </c>
      <c r="D682" s="278" t="s">
        <v>2101</v>
      </c>
      <c r="E682" s="66" t="s">
        <v>52</v>
      </c>
      <c r="F682" s="186" t="str">
        <f t="array" ref="F682">IF(E682&lt;&gt;"",INDEX(tb_Address[Branch],MATCH(E682,tb_Address[Branch Code],0)),"")</f>
        <v>สาขาที่ 00001</v>
      </c>
      <c r="G682" s="191">
        <v>8.857128012133E12</v>
      </c>
      <c r="H682" s="193" t="str">
        <f t="array" ref="H682">IF(G682&lt;&gt;"",INDEX(tb_MainDatabase[Scent],MATCH(G682,tb_MainDatabase[Barcode],0)),"")</f>
        <v>ถุงกระดาษ Size S</v>
      </c>
      <c r="I682" s="193" t="str">
        <f t="array" ref="I682">IF(G682&lt;&gt;"",INDEX(tb_MainDatabase[Size],MATCH(G682,tb_MainDatabase[Barcode],0)),"")</f>
        <v>Size S</v>
      </c>
      <c r="J682" s="191">
        <v>40.0</v>
      </c>
      <c r="K682" s="193"/>
      <c r="L682" s="193" t="str">
        <f t="array" ref="L682">IFERROR(IF(C682=C681,IF(C682="","","-"),INDEX(tb_Address[Store Tel.],MATCH(F682,tb_Address[Branch],0))),"")</f>
        <v>-</v>
      </c>
      <c r="M682" s="193" t="str">
        <f t="array" ref="M682">IFERROR(IF(C682=C681,IF(C682="","","-"),INDEX(tb_Address[ชื่อผู้รับสินค้า],MATCH(F682,tb_Address[Branch],0))),"")</f>
        <v>-</v>
      </c>
      <c r="N682" s="193" t="str">
        <f t="array" ref="N682">IFERROR(IF(C682=C681,IF(C682="","","-"),INDEX(tb_Address[ที่อยู่ Store],MATCH(F682,tb_Address[Branch],0))),"")</f>
        <v>-</v>
      </c>
      <c r="O682" s="193"/>
    </row>
    <row r="683" ht="22.5" customHeight="1">
      <c r="A683" s="186">
        <f>IF(C683="","",ROW()-ROW(tb_PO[[#HEADERS],[Order]]))</f>
        <v>680</v>
      </c>
      <c r="B683" s="277">
        <v>46202.0</v>
      </c>
      <c r="C683" s="278" t="s">
        <v>2100</v>
      </c>
      <c r="D683" s="278" t="s">
        <v>2101</v>
      </c>
      <c r="E683" s="66" t="s">
        <v>52</v>
      </c>
      <c r="F683" s="186" t="str">
        <f t="array" ref="F683">IF(E683&lt;&gt;"",INDEX(tb_Address[Branch],MATCH(E683,tb_Address[Branch Code],0)),"")</f>
        <v>สาขาที่ 00001</v>
      </c>
      <c r="G683" s="191">
        <v>8.857128011737E12</v>
      </c>
      <c r="H683" s="193" t="str">
        <f t="array" ref="H683">IF(G683&lt;&gt;"",INDEX(tb_MainDatabase[Scent],MATCH(G683,tb_MainDatabase[Barcode],0)),"")</f>
        <v>Hercules</v>
      </c>
      <c r="I683" s="193" t="str">
        <f t="array" ref="I683">IF(G683&lt;&gt;"",INDEX(tb_MainDatabase[Size],MATCH(G683,tb_MainDatabase[Barcode],0)),"")</f>
        <v>30 ml.</v>
      </c>
      <c r="J683" s="191">
        <v>2.0</v>
      </c>
      <c r="K683" s="193"/>
      <c r="L683" s="193" t="str">
        <f t="array" ref="L683">IFERROR(IF(C683=C682,IF(C683="","","-"),INDEX(tb_Address[Store Tel.],MATCH(F683,tb_Address[Branch],0))),"")</f>
        <v>-</v>
      </c>
      <c r="M683" s="193" t="str">
        <f t="array" ref="M683">IFERROR(IF(C683=C682,IF(C683="","","-"),INDEX(tb_Address[ชื่อผู้รับสินค้า],MATCH(F683,tb_Address[Branch],0))),"")</f>
        <v>-</v>
      </c>
      <c r="N683" s="193" t="str">
        <f t="array" ref="N683">IFERROR(IF(C683=C682,IF(C683="","","-"),INDEX(tb_Address[ที่อยู่ Store],MATCH(F683,tb_Address[Branch],0))),"")</f>
        <v>-</v>
      </c>
      <c r="O683" s="193"/>
    </row>
    <row r="684" ht="22.5" customHeight="1">
      <c r="A684" s="186">
        <f>IF(C684="","",ROW()-ROW(tb_PO[[#HEADERS],[Order]]))</f>
        <v>681</v>
      </c>
      <c r="B684" s="277">
        <v>46202.0</v>
      </c>
      <c r="C684" s="278" t="s">
        <v>2100</v>
      </c>
      <c r="D684" s="278" t="s">
        <v>2101</v>
      </c>
      <c r="E684" s="66" t="s">
        <v>52</v>
      </c>
      <c r="F684" s="186" t="str">
        <f t="array" ref="F684">IF(E684&lt;&gt;"",INDEX(tb_Address[Branch],MATCH(E684,tb_Address[Branch Code],0)),"")</f>
        <v>สาขาที่ 00001</v>
      </c>
      <c r="G684" s="191">
        <v>8.857128011379E12</v>
      </c>
      <c r="H684" s="193" t="str">
        <f t="array" ref="H684">IF(G684&lt;&gt;"",INDEX(tb_MainDatabase[Scent],MATCH(G684,tb_MainDatabase[Barcode],0)),"")</f>
        <v>Wealth</v>
      </c>
      <c r="I684" s="193" t="str">
        <f t="array" ref="I684">IF(G684&lt;&gt;"",INDEX(tb_MainDatabase[Size],MATCH(G684,tb_MainDatabase[Barcode],0)),"")</f>
        <v>50 ml.</v>
      </c>
      <c r="J684" s="191">
        <v>5.0</v>
      </c>
      <c r="K684" s="193"/>
      <c r="L684" s="193" t="str">
        <f t="array" ref="L684">IFERROR(IF(C684=C683,IF(C684="","","-"),INDEX(tb_Address[Store Tel.],MATCH(F684,tb_Address[Branch],0))),"")</f>
        <v>-</v>
      </c>
      <c r="M684" s="193" t="str">
        <f t="array" ref="M684">IFERROR(IF(C684=C683,IF(C684="","","-"),INDEX(tb_Address[ชื่อผู้รับสินค้า],MATCH(F684,tb_Address[Branch],0))),"")</f>
        <v>-</v>
      </c>
      <c r="N684" s="193" t="str">
        <f t="array" ref="N684">IFERROR(IF(C684=C683,IF(C684="","","-"),INDEX(tb_Address[ที่อยู่ Store],MATCH(F684,tb_Address[Branch],0))),"")</f>
        <v>-</v>
      </c>
      <c r="O684" s="193"/>
    </row>
    <row r="685" ht="22.5" customHeight="1">
      <c r="A685" s="186">
        <f>IF(C685="","",ROW()-ROW(tb_PO[[#HEADERS],[Order]]))</f>
        <v>682</v>
      </c>
      <c r="B685" s="277">
        <v>46202.0</v>
      </c>
      <c r="C685" s="278" t="s">
        <v>2100</v>
      </c>
      <c r="D685" s="278" t="s">
        <v>2101</v>
      </c>
      <c r="E685" s="66" t="s">
        <v>52</v>
      </c>
      <c r="F685" s="186" t="str">
        <f t="array" ref="F685">IF(E685&lt;&gt;"",INDEX(tb_Address[Branch],MATCH(E685,tb_Address[Branch Code],0)),"")</f>
        <v>สาขาที่ 00001</v>
      </c>
      <c r="G685" s="191">
        <v>8.857128012095E12</v>
      </c>
      <c r="H685" s="193" t="str">
        <f t="array" ref="H685">IF(G685&lt;&gt;"",INDEX(tb_MainDatabase[Scent],MATCH(G685,tb_MainDatabase[Barcode],0)),"")</f>
        <v>Wealth</v>
      </c>
      <c r="I685" s="193" t="str">
        <f t="array" ref="I685">IF(G685&lt;&gt;"",INDEX(tb_MainDatabase[Size],MATCH(G685,tb_MainDatabase[Barcode],0)),"")</f>
        <v>30 ml.</v>
      </c>
      <c r="J685" s="191">
        <v>5.0</v>
      </c>
      <c r="K685" s="193"/>
      <c r="L685" s="193" t="str">
        <f t="array" ref="L685">IFERROR(IF(C685=C684,IF(C685="","","-"),INDEX(tb_Address[Store Tel.],MATCH(F685,tb_Address[Branch],0))),"")</f>
        <v>-</v>
      </c>
      <c r="M685" s="193" t="str">
        <f t="array" ref="M685">IFERROR(IF(C685=C684,IF(C685="","","-"),INDEX(tb_Address[ชื่อผู้รับสินค้า],MATCH(F685,tb_Address[Branch],0))),"")</f>
        <v>-</v>
      </c>
      <c r="N685" s="193" t="str">
        <f t="array" ref="N685">IFERROR(IF(C685=C684,IF(C685="","","-"),INDEX(tb_Address[ที่อยู่ Store],MATCH(F685,tb_Address[Branch],0))),"")</f>
        <v>-</v>
      </c>
      <c r="O685" s="193"/>
    </row>
    <row r="686" ht="22.5" customHeight="1">
      <c r="A686" s="186">
        <f>IF(C686="","",ROW()-ROW(tb_PO[[#HEADERS],[Order]]))</f>
        <v>683</v>
      </c>
      <c r="B686" s="277">
        <v>46202.0</v>
      </c>
      <c r="C686" s="278" t="s">
        <v>2100</v>
      </c>
      <c r="D686" s="278" t="s">
        <v>2101</v>
      </c>
      <c r="E686" s="66" t="s">
        <v>52</v>
      </c>
      <c r="F686" s="186" t="str">
        <f t="array" ref="F686">IF(E686&lt;&gt;"",INDEX(tb_Address[Branch],MATCH(E686,tb_Address[Branch Code],0)),"")</f>
        <v>สาขาที่ 00001</v>
      </c>
      <c r="G686" s="191">
        <v>8.857128012096E12</v>
      </c>
      <c r="H686" s="193" t="str">
        <f t="array" ref="H686">IF(G686&lt;&gt;"",INDEX(tb_MainDatabase[Scent],MATCH(G686,tb_MainDatabase[Barcode],0)),"")</f>
        <v>Wealth</v>
      </c>
      <c r="I686" s="193" t="str">
        <f t="array" ref="I686">IF(G686&lt;&gt;"",INDEX(tb_MainDatabase[Size],MATCH(G686,tb_MainDatabase[Barcode],0)),"")</f>
        <v>10 ml.</v>
      </c>
      <c r="J686" s="191">
        <v>9.0</v>
      </c>
      <c r="K686" s="193"/>
      <c r="L686" s="193" t="str">
        <f t="array" ref="L686">IFERROR(IF(C686=C685,IF(C686="","","-"),INDEX(tb_Address[Store Tel.],MATCH(F686,tb_Address[Branch],0))),"")</f>
        <v>-</v>
      </c>
      <c r="M686" s="193" t="str">
        <f t="array" ref="M686">IFERROR(IF(C686=C685,IF(C686="","","-"),INDEX(tb_Address[ชื่อผู้รับสินค้า],MATCH(F686,tb_Address[Branch],0))),"")</f>
        <v>-</v>
      </c>
      <c r="N686" s="193" t="str">
        <f t="array" ref="N686">IFERROR(IF(C686=C685,IF(C686="","","-"),INDEX(tb_Address[ที่อยู่ Store],MATCH(F686,tb_Address[Branch],0))),"")</f>
        <v>-</v>
      </c>
      <c r="O686" s="193"/>
    </row>
    <row r="687" ht="22.5" customHeight="1">
      <c r="A687" s="186">
        <f>IF(C687="","",ROW()-ROW(tb_PO[[#HEADERS],[Order]]))</f>
        <v>684</v>
      </c>
      <c r="B687" s="277">
        <v>46202.0</v>
      </c>
      <c r="C687" s="278" t="s">
        <v>2100</v>
      </c>
      <c r="D687" s="278" t="s">
        <v>2101</v>
      </c>
      <c r="E687" s="66" t="s">
        <v>52</v>
      </c>
      <c r="F687" s="186" t="str">
        <f t="array" ref="F687">IF(E687&lt;&gt;"",INDEX(tb_Address[Branch],MATCH(E687,tb_Address[Branch Code],0)),"")</f>
        <v>สาขาที่ 00001</v>
      </c>
      <c r="G687" s="191">
        <v>8.857128011249E12</v>
      </c>
      <c r="H687" s="193" t="str">
        <f t="array" ref="H687">IF(G687&lt;&gt;"",INDEX(tb_MainDatabase[Scent],MATCH(G687,tb_MainDatabase[Barcode],0)),"")</f>
        <v>Mellow</v>
      </c>
      <c r="I687" s="193" t="str">
        <f t="array" ref="I687">IF(G687&lt;&gt;"",INDEX(tb_MainDatabase[Size],MATCH(G687,tb_MainDatabase[Barcode],0)),"")</f>
        <v>50 ml.</v>
      </c>
      <c r="J687" s="191">
        <v>5.0</v>
      </c>
      <c r="K687" s="193"/>
      <c r="L687" s="193" t="str">
        <f t="array" ref="L687">IFERROR(IF(C687=C686,IF(C687="","","-"),INDEX(tb_Address[Store Tel.],MATCH(F687,tb_Address[Branch],0))),"")</f>
        <v>-</v>
      </c>
      <c r="M687" s="193" t="str">
        <f t="array" ref="M687">IFERROR(IF(C687=C686,IF(C687="","","-"),INDEX(tb_Address[ชื่อผู้รับสินค้า],MATCH(F687,tb_Address[Branch],0))),"")</f>
        <v>-</v>
      </c>
      <c r="N687" s="193" t="str">
        <f t="array" ref="N687">IFERROR(IF(C687=C686,IF(C687="","","-"),INDEX(tb_Address[ที่อยู่ Store],MATCH(F687,tb_Address[Branch],0))),"")</f>
        <v>-</v>
      </c>
      <c r="O687" s="193"/>
    </row>
    <row r="688" ht="22.5" customHeight="1">
      <c r="A688" s="186">
        <f>IF(C688="","",ROW()-ROW(tb_PO[[#HEADERS],[Order]]))</f>
        <v>685</v>
      </c>
      <c r="B688" s="277">
        <v>46202.0</v>
      </c>
      <c r="C688" s="278" t="s">
        <v>2100</v>
      </c>
      <c r="D688" s="278" t="s">
        <v>2101</v>
      </c>
      <c r="E688" s="66" t="s">
        <v>52</v>
      </c>
      <c r="F688" s="186" t="str">
        <f t="array" ref="F688">IF(E688&lt;&gt;"",INDEX(tb_Address[Branch],MATCH(E688,tb_Address[Branch Code],0)),"")</f>
        <v>สาขาที่ 00001</v>
      </c>
      <c r="G688" s="191">
        <v>8.857128012148E12</v>
      </c>
      <c r="H688" s="193" t="str">
        <f t="array" ref="H688">IF(G688&lt;&gt;"",INDEX(tb_MainDatabase[Scent],MATCH(G688,tb_MainDatabase[Barcode],0)),"")</f>
        <v>Mellow</v>
      </c>
      <c r="I688" s="193" t="str">
        <f t="array" ref="I688">IF(G688&lt;&gt;"",INDEX(tb_MainDatabase[Size],MATCH(G688,tb_MainDatabase[Barcode],0)),"")</f>
        <v>30 ml.</v>
      </c>
      <c r="J688" s="191">
        <v>5.0</v>
      </c>
      <c r="K688" s="193"/>
      <c r="L688" s="193" t="str">
        <f t="array" ref="L688">IFERROR(IF(C688=C687,IF(C688="","","-"),INDEX(tb_Address[Store Tel.],MATCH(F688,tb_Address[Branch],0))),"")</f>
        <v>-</v>
      </c>
      <c r="M688" s="193" t="str">
        <f t="array" ref="M688">IFERROR(IF(C688=C687,IF(C688="","","-"),INDEX(tb_Address[ชื่อผู้รับสินค้า],MATCH(F688,tb_Address[Branch],0))),"")</f>
        <v>-</v>
      </c>
      <c r="N688" s="193" t="str">
        <f t="array" ref="N688">IFERROR(IF(C688=C687,IF(C688="","","-"),INDEX(tb_Address[ที่อยู่ Store],MATCH(F688,tb_Address[Branch],0))),"")</f>
        <v>-</v>
      </c>
      <c r="O688" s="193"/>
    </row>
    <row r="689" ht="22.5" customHeight="1">
      <c r="A689" s="186">
        <f>IF(C689="","",ROW()-ROW(tb_PO[[#HEADERS],[Order]]))</f>
        <v>686</v>
      </c>
      <c r="B689" s="277">
        <v>46202.0</v>
      </c>
      <c r="C689" s="278" t="s">
        <v>2100</v>
      </c>
      <c r="D689" s="278" t="s">
        <v>2101</v>
      </c>
      <c r="E689" s="66" t="s">
        <v>52</v>
      </c>
      <c r="F689" s="186" t="str">
        <f t="array" ref="F689">IF(E689&lt;&gt;"",INDEX(tb_Address[Branch],MATCH(E689,tb_Address[Branch Code],0)),"")</f>
        <v>สาขาที่ 00001</v>
      </c>
      <c r="G689" s="191">
        <v>8.857128012149E12</v>
      </c>
      <c r="H689" s="193" t="str">
        <f t="array" ref="H689">IF(G689&lt;&gt;"",INDEX(tb_MainDatabase[Scent],MATCH(G689,tb_MainDatabase[Barcode],0)),"")</f>
        <v>Mellow</v>
      </c>
      <c r="I689" s="193" t="str">
        <f t="array" ref="I689">IF(G689&lt;&gt;"",INDEX(tb_MainDatabase[Size],MATCH(G689,tb_MainDatabase[Barcode],0)),"")</f>
        <v>10 ml.</v>
      </c>
      <c r="J689" s="191">
        <v>9.0</v>
      </c>
      <c r="K689" s="193"/>
      <c r="L689" s="193" t="str">
        <f t="array" ref="L689">IFERROR(IF(C689=C688,IF(C689="","","-"),INDEX(tb_Address[Store Tel.],MATCH(F689,tb_Address[Branch],0))),"")</f>
        <v>-</v>
      </c>
      <c r="M689" s="193" t="str">
        <f t="array" ref="M689">IFERROR(IF(C689=C688,IF(C689="","","-"),INDEX(tb_Address[ชื่อผู้รับสินค้า],MATCH(F689,tb_Address[Branch],0))),"")</f>
        <v>-</v>
      </c>
      <c r="N689" s="193" t="str">
        <f t="array" ref="N689">IFERROR(IF(C689=C688,IF(C689="","","-"),INDEX(tb_Address[ที่อยู่ Store],MATCH(F689,tb_Address[Branch],0))),"")</f>
        <v>-</v>
      </c>
      <c r="O689" s="193"/>
    </row>
    <row r="690" ht="22.5" customHeight="1">
      <c r="A690" s="186">
        <f>IF(C690="","",ROW()-ROW(tb_PO[[#HEADERS],[Order]]))</f>
        <v>687</v>
      </c>
      <c r="B690" s="277">
        <v>46202.0</v>
      </c>
      <c r="C690" s="278" t="s">
        <v>2100</v>
      </c>
      <c r="D690" s="278" t="s">
        <v>2101</v>
      </c>
      <c r="E690" s="66" t="s">
        <v>52</v>
      </c>
      <c r="F690" s="186" t="str">
        <f t="array" ref="F690">IF(E690&lt;&gt;"",INDEX(tb_Address[Branch],MATCH(E690,tb_Address[Branch Code],0)),"")</f>
        <v>สาขาที่ 00001</v>
      </c>
      <c r="G690" s="191">
        <v>8.8571280113E12</v>
      </c>
      <c r="H690" s="193" t="str">
        <f t="array" ref="H690">IF(G690&lt;&gt;"",INDEX(tb_MainDatabase[Scent],MATCH(G690,tb_MainDatabase[Barcode],0)),"")</f>
        <v>Dream Island</v>
      </c>
      <c r="I690" s="193" t="str">
        <f t="array" ref="I690">IF(G690&lt;&gt;"",INDEX(tb_MainDatabase[Size],MATCH(G690,tb_MainDatabase[Barcode],0)),"")</f>
        <v>50 ml.</v>
      </c>
      <c r="J690" s="191">
        <v>3.0</v>
      </c>
      <c r="K690" s="193"/>
      <c r="L690" s="193" t="str">
        <f t="array" ref="L690">IFERROR(IF(C690=C689,IF(C690="","","-"),INDEX(tb_Address[Store Tel.],MATCH(F690,tb_Address[Branch],0))),"")</f>
        <v>-</v>
      </c>
      <c r="M690" s="193" t="str">
        <f t="array" ref="M690">IFERROR(IF(C690=C689,IF(C690="","","-"),INDEX(tb_Address[ชื่อผู้รับสินค้า],MATCH(F690,tb_Address[Branch],0))),"")</f>
        <v>-</v>
      </c>
      <c r="N690" s="193" t="str">
        <f t="array" ref="N690">IFERROR(IF(C690=C689,IF(C690="","","-"),INDEX(tb_Address[ที่อยู่ Store],MATCH(F690,tb_Address[Branch],0))),"")</f>
        <v>-</v>
      </c>
      <c r="O690" s="193"/>
    </row>
    <row r="691" ht="22.5" customHeight="1">
      <c r="A691" s="186">
        <f>IF(C691="","",ROW()-ROW(tb_PO[[#HEADERS],[Order]]))</f>
        <v>688</v>
      </c>
      <c r="B691" s="277">
        <v>46202.0</v>
      </c>
      <c r="C691" s="278" t="s">
        <v>2100</v>
      </c>
      <c r="D691" s="278" t="s">
        <v>2101</v>
      </c>
      <c r="E691" s="66" t="s">
        <v>52</v>
      </c>
      <c r="F691" s="186" t="str">
        <f t="array" ref="F691">IF(E691&lt;&gt;"",INDEX(tb_Address[Branch],MATCH(E691,tb_Address[Branch Code],0)),"")</f>
        <v>สาขาที่ 00001</v>
      </c>
      <c r="G691" s="191">
        <v>8.857128012023E12</v>
      </c>
      <c r="H691" s="193" t="str">
        <f t="array" ref="H691">IF(G691&lt;&gt;"",INDEX(tb_MainDatabase[Scent],MATCH(G691,tb_MainDatabase[Barcode],0)),"")</f>
        <v>Voyage</v>
      </c>
      <c r="I691" s="193" t="str">
        <f t="array" ref="I691">IF(G691&lt;&gt;"",INDEX(tb_MainDatabase[Size],MATCH(G691,tb_MainDatabase[Barcode],0)),"")</f>
        <v>30 ml.</v>
      </c>
      <c r="J691" s="191">
        <v>3.0</v>
      </c>
      <c r="K691" s="193"/>
      <c r="L691" s="193" t="str">
        <f t="array" ref="L691">IFERROR(IF(C691=C690,IF(C691="","","-"),INDEX(tb_Address[Store Tel.],MATCH(F691,tb_Address[Branch],0))),"")</f>
        <v>-</v>
      </c>
      <c r="M691" s="193" t="str">
        <f t="array" ref="M691">IFERROR(IF(C691=C690,IF(C691="","","-"),INDEX(tb_Address[ชื่อผู้รับสินค้า],MATCH(F691,tb_Address[Branch],0))),"")</f>
        <v>-</v>
      </c>
      <c r="N691" s="193" t="str">
        <f t="array" ref="N691">IFERROR(IF(C691=C690,IF(C691="","","-"),INDEX(tb_Address[ที่อยู่ Store],MATCH(F691,tb_Address[Branch],0))),"")</f>
        <v>-</v>
      </c>
      <c r="O691" s="193"/>
    </row>
    <row r="692" ht="22.5" customHeight="1">
      <c r="A692" s="186">
        <f>IF(C692="","",ROW()-ROW(tb_PO[[#HEADERS],[Order]]))</f>
        <v>689</v>
      </c>
      <c r="B692" s="277">
        <v>46202.0</v>
      </c>
      <c r="C692" s="278" t="s">
        <v>2100</v>
      </c>
      <c r="D692" s="278" t="s">
        <v>2101</v>
      </c>
      <c r="E692" s="66" t="s">
        <v>52</v>
      </c>
      <c r="F692" s="186" t="str">
        <f t="array" ref="F692">IF(E692&lt;&gt;"",INDEX(tb_Address[Branch],MATCH(E692,tb_Address[Branch Code],0)),"")</f>
        <v>สาขาที่ 00001</v>
      </c>
      <c r="G692" s="191">
        <v>8.85712801201E12</v>
      </c>
      <c r="H692" s="193" t="str">
        <f t="array" ref="H692">IF(G692&lt;&gt;"",INDEX(tb_MainDatabase[Scent],MATCH(G692,tb_MainDatabase[Barcode],0)),"")</f>
        <v>Sparkling Mandarin</v>
      </c>
      <c r="I692" s="193" t="str">
        <f t="array" ref="I692">IF(G692&lt;&gt;"",INDEX(tb_MainDatabase[Size],MATCH(G692,tb_MainDatabase[Barcode],0)),"")</f>
        <v>30 ml.</v>
      </c>
      <c r="J692" s="191">
        <v>1.0</v>
      </c>
      <c r="K692" s="193"/>
      <c r="L692" s="193" t="str">
        <f t="array" ref="L692">IFERROR(IF(C692=C691,IF(C692="","","-"),INDEX(tb_Address[Store Tel.],MATCH(F692,tb_Address[Branch],0))),"")</f>
        <v>-</v>
      </c>
      <c r="M692" s="193" t="str">
        <f t="array" ref="M692">IFERROR(IF(C692=C691,IF(C692="","","-"),INDEX(tb_Address[ชื่อผู้รับสินค้า],MATCH(F692,tb_Address[Branch],0))),"")</f>
        <v>-</v>
      </c>
      <c r="N692" s="193" t="str">
        <f t="array" ref="N692">IFERROR(IF(C692=C691,IF(C692="","","-"),INDEX(tb_Address[ที่อยู่ Store],MATCH(F692,tb_Address[Branch],0))),"")</f>
        <v>-</v>
      </c>
      <c r="O692" s="193"/>
    </row>
    <row r="693" ht="22.5" customHeight="1">
      <c r="A693" s="186">
        <f>IF(C693="","",ROW()-ROW(tb_PO[[#HEADERS],[Order]]))</f>
        <v>690</v>
      </c>
      <c r="B693" s="277">
        <v>46202.0</v>
      </c>
      <c r="C693" s="278" t="s">
        <v>2100</v>
      </c>
      <c r="D693" s="278" t="s">
        <v>2101</v>
      </c>
      <c r="E693" s="66" t="s">
        <v>52</v>
      </c>
      <c r="F693" s="186" t="str">
        <f t="array" ref="F693">IF(E693&lt;&gt;"",INDEX(tb_Address[Branch],MATCH(E693,tb_Address[Branch Code],0)),"")</f>
        <v>สาขาที่ 00001</v>
      </c>
      <c r="G693" s="191">
        <v>8.857128012007E12</v>
      </c>
      <c r="H693" s="193" t="str">
        <f t="array" ref="H693">IF(G693&lt;&gt;"",INDEX(tb_MainDatabase[Scent],MATCH(G693,tb_MainDatabase[Barcode],0)),"")</f>
        <v>Legend of Oud</v>
      </c>
      <c r="I693" s="193" t="str">
        <f t="array" ref="I693">IF(G693&lt;&gt;"",INDEX(tb_MainDatabase[Size],MATCH(G693,tb_MainDatabase[Barcode],0)),"")</f>
        <v>30 ml.</v>
      </c>
      <c r="J693" s="191">
        <v>1.0</v>
      </c>
      <c r="K693" s="193"/>
      <c r="L693" s="193" t="str">
        <f t="array" ref="L693">IFERROR(IF(C693=C692,IF(C693="","","-"),INDEX(tb_Address[Store Tel.],MATCH(F693,tb_Address[Branch],0))),"")</f>
        <v>-</v>
      </c>
      <c r="M693" s="193" t="str">
        <f t="array" ref="M693">IFERROR(IF(C693=C692,IF(C693="","","-"),INDEX(tb_Address[ชื่อผู้รับสินค้า],MATCH(F693,tb_Address[Branch],0))),"")</f>
        <v>-</v>
      </c>
      <c r="N693" s="193" t="str">
        <f t="array" ref="N693">IFERROR(IF(C693=C692,IF(C693="","","-"),INDEX(tb_Address[ที่อยู่ Store],MATCH(F693,tb_Address[Branch],0))),"")</f>
        <v>-</v>
      </c>
      <c r="O693" s="193"/>
    </row>
    <row r="694" ht="22.5" customHeight="1">
      <c r="A694" s="186">
        <f>IF(C694="","",ROW()-ROW(tb_PO[[#HEADERS],[Order]]))</f>
        <v>691</v>
      </c>
      <c r="B694" s="277">
        <v>46202.0</v>
      </c>
      <c r="C694" s="278" t="s">
        <v>2100</v>
      </c>
      <c r="D694" s="278" t="s">
        <v>2101</v>
      </c>
      <c r="E694" s="66" t="s">
        <v>52</v>
      </c>
      <c r="F694" s="186" t="str">
        <f t="array" ref="F694">IF(E694&lt;&gt;"",INDEX(tb_Address[Branch],MATCH(E694,tb_Address[Branch Code],0)),"")</f>
        <v>สาขาที่ 00001</v>
      </c>
      <c r="G694" s="191">
        <v>8.857128012093E12</v>
      </c>
      <c r="H694" s="193" t="str">
        <f t="array" ref="H694">IF(G694&lt;&gt;"",INDEX(tb_MainDatabase[Scent],MATCH(G694,tb_MainDatabase[Barcode],0)),"")</f>
        <v>Shadow De Bacci Light</v>
      </c>
      <c r="I694" s="193" t="str">
        <f t="array" ref="I694">IF(G694&lt;&gt;"",INDEX(tb_MainDatabase[Size],MATCH(G694,tb_MainDatabase[Barcode],0)),"")</f>
        <v>10 ml.</v>
      </c>
      <c r="J694" s="191">
        <v>3.0</v>
      </c>
      <c r="K694" s="193"/>
      <c r="L694" s="193" t="str">
        <f t="array" ref="L694">IFERROR(IF(C694=C693,IF(C694="","","-"),INDEX(tb_Address[Store Tel.],MATCH(F694,tb_Address[Branch],0))),"")</f>
        <v>-</v>
      </c>
      <c r="M694" s="193" t="str">
        <f t="array" ref="M694">IFERROR(IF(C694=C693,IF(C694="","","-"),INDEX(tb_Address[ชื่อผู้รับสินค้า],MATCH(F694,tb_Address[Branch],0))),"")</f>
        <v>-</v>
      </c>
      <c r="N694" s="193" t="str">
        <f t="array" ref="N694">IFERROR(IF(C694=C693,IF(C694="","","-"),INDEX(tb_Address[ที่อยู่ Store],MATCH(F694,tb_Address[Branch],0))),"")</f>
        <v>-</v>
      </c>
      <c r="O694" s="193"/>
    </row>
    <row r="695" ht="22.5" customHeight="1">
      <c r="A695" s="186">
        <f>IF(C695="","",ROW()-ROW(tb_PO[[#HEADERS],[Order]]))</f>
        <v>692</v>
      </c>
      <c r="B695" s="277">
        <v>46202.0</v>
      </c>
      <c r="C695" s="278" t="s">
        <v>2100</v>
      </c>
      <c r="D695" s="278" t="s">
        <v>2101</v>
      </c>
      <c r="E695" s="66" t="s">
        <v>52</v>
      </c>
      <c r="F695" s="186" t="str">
        <f t="array" ref="F695">IF(E695&lt;&gt;"",INDEX(tb_Address[Branch],MATCH(E695,tb_Address[Branch Code],0)),"")</f>
        <v>สาขาที่ 00001</v>
      </c>
      <c r="G695" s="191">
        <v>8.857128012047E12</v>
      </c>
      <c r="H695" s="193" t="str">
        <f t="array" ref="H695">IF(G695&lt;&gt;"",INDEX(tb_MainDatabase[Scent],MATCH(G695,tb_MainDatabase[Barcode],0)),"")</f>
        <v>Velvet Oud</v>
      </c>
      <c r="I695" s="193" t="str">
        <f t="array" ref="I695">IF(G695&lt;&gt;"",INDEX(tb_MainDatabase[Size],MATCH(G695,tb_MainDatabase[Barcode],0)),"")</f>
        <v>10 ml.</v>
      </c>
      <c r="J695" s="191">
        <v>3.0</v>
      </c>
      <c r="K695" s="193"/>
      <c r="L695" s="193" t="str">
        <f t="array" ref="L695">IFERROR(IF(C695=C694,IF(C695="","","-"),INDEX(tb_Address[Store Tel.],MATCH(F695,tb_Address[Branch],0))),"")</f>
        <v>-</v>
      </c>
      <c r="M695" s="193" t="str">
        <f t="array" ref="M695">IFERROR(IF(C695=C694,IF(C695="","","-"),INDEX(tb_Address[ชื่อผู้รับสินค้า],MATCH(F695,tb_Address[Branch],0))),"")</f>
        <v>-</v>
      </c>
      <c r="N695" s="193" t="str">
        <f t="array" ref="N695">IFERROR(IF(C695=C694,IF(C695="","","-"),INDEX(tb_Address[ที่อยู่ Store],MATCH(F695,tb_Address[Branch],0))),"")</f>
        <v>-</v>
      </c>
      <c r="O695" s="193"/>
    </row>
    <row r="696" ht="22.5" customHeight="1">
      <c r="A696" s="186">
        <f>IF(C696="","",ROW()-ROW(tb_PO[[#HEADERS],[Order]]))</f>
        <v>693</v>
      </c>
      <c r="B696" s="277">
        <v>46202.0</v>
      </c>
      <c r="C696" s="278" t="s">
        <v>2100</v>
      </c>
      <c r="D696" s="278" t="s">
        <v>2101</v>
      </c>
      <c r="E696" s="66" t="s">
        <v>52</v>
      </c>
      <c r="F696" s="186" t="str">
        <f t="array" ref="F696">IF(E696&lt;&gt;"",INDEX(tb_Address[Branch],MATCH(E696,tb_Address[Branch Code],0)),"")</f>
        <v>สาขาที่ 00001</v>
      </c>
      <c r="G696" s="191">
        <v>8.857128012157E12</v>
      </c>
      <c r="H696" s="193" t="str">
        <f t="array" ref="H696">IF(G696&lt;&gt;"",INDEX(tb_MainDatabase[Scent],MATCH(G696,tb_MainDatabase[Barcode],0)),"")</f>
        <v>Passion</v>
      </c>
      <c r="I696" s="193" t="str">
        <f t="array" ref="I696">IF(G696&lt;&gt;"",INDEX(tb_MainDatabase[Size],MATCH(G696,tb_MainDatabase[Barcode],0)),"")</f>
        <v>10 ml.</v>
      </c>
      <c r="J696" s="191">
        <v>3.0</v>
      </c>
      <c r="K696" s="193"/>
      <c r="L696" s="193" t="str">
        <f t="array" ref="L696">IFERROR(IF(C696=C695,IF(C696="","","-"),INDEX(tb_Address[Store Tel.],MATCH(F696,tb_Address[Branch],0))),"")</f>
        <v>-</v>
      </c>
      <c r="M696" s="193" t="str">
        <f t="array" ref="M696">IFERROR(IF(C696=C695,IF(C696="","","-"),INDEX(tb_Address[ชื่อผู้รับสินค้า],MATCH(F696,tb_Address[Branch],0))),"")</f>
        <v>-</v>
      </c>
      <c r="N696" s="193" t="str">
        <f t="array" ref="N696">IFERROR(IF(C696=C695,IF(C696="","","-"),INDEX(tb_Address[ที่อยู่ Store],MATCH(F696,tb_Address[Branch],0))),"")</f>
        <v>-</v>
      </c>
      <c r="O696" s="193"/>
    </row>
    <row r="697" ht="22.5" customHeight="1">
      <c r="A697" s="186">
        <f>IF(C697="","",ROW()-ROW(tb_PO[[#HEADERS],[Order]]))</f>
        <v>694</v>
      </c>
      <c r="B697" s="277">
        <v>46202.0</v>
      </c>
      <c r="C697" s="278" t="s">
        <v>2100</v>
      </c>
      <c r="D697" s="278" t="s">
        <v>2101</v>
      </c>
      <c r="E697" s="66" t="s">
        <v>52</v>
      </c>
      <c r="F697" s="186" t="str">
        <f t="array" ref="F697">IF(E697&lt;&gt;"",INDEX(tb_Address[Branch],MATCH(E697,tb_Address[Branch Code],0)),"")</f>
        <v>สาขาที่ 00001</v>
      </c>
      <c r="G697" s="191" t="s">
        <v>904</v>
      </c>
      <c r="H697" s="193" t="str">
        <f t="array" ref="H697">IF(G697&lt;&gt;"",INDEX(tb_MainDatabase[Scent],MATCH(G697,tb_MainDatabase[Barcode],0)),"")</f>
        <v>Wealth TRY ME!</v>
      </c>
      <c r="I697" s="193" t="str">
        <f t="array" ref="I697">IF(G697&lt;&gt;"",INDEX(tb_MainDatabase[Size],MATCH(G697,tb_MainDatabase[Barcode],0)),"")</f>
        <v>50 ml.</v>
      </c>
      <c r="J697" s="191">
        <v>1.0</v>
      </c>
      <c r="K697" s="193"/>
      <c r="L697" s="193" t="str">
        <f t="array" ref="L697">IFERROR(IF(C697=C696,IF(C697="","","-"),INDEX(tb_Address[Store Tel.],MATCH(F697,tb_Address[Branch],0))),"")</f>
        <v>-</v>
      </c>
      <c r="M697" s="193" t="str">
        <f t="array" ref="M697">IFERROR(IF(C697=C696,IF(C697="","","-"),INDEX(tb_Address[ชื่อผู้รับสินค้า],MATCH(F697,tb_Address[Branch],0))),"")</f>
        <v>-</v>
      </c>
      <c r="N697" s="193" t="str">
        <f t="array" ref="N697">IFERROR(IF(C697=C696,IF(C697="","","-"),INDEX(tb_Address[ที่อยู่ Store],MATCH(F697,tb_Address[Branch],0))),"")</f>
        <v>-</v>
      </c>
      <c r="O697" s="193"/>
    </row>
    <row r="698" ht="22.5" customHeight="1">
      <c r="A698" s="186">
        <f>IF(C698="","",ROW()-ROW(tb_PO[[#HEADERS],[Order]]))</f>
        <v>695</v>
      </c>
      <c r="B698" s="277">
        <v>46202.0</v>
      </c>
      <c r="C698" s="278" t="s">
        <v>2100</v>
      </c>
      <c r="D698" s="278" t="s">
        <v>2101</v>
      </c>
      <c r="E698" s="66" t="s">
        <v>52</v>
      </c>
      <c r="F698" s="186" t="str">
        <f t="array" ref="F698">IF(E698&lt;&gt;"",INDEX(tb_Address[Branch],MATCH(E698,tb_Address[Branch Code],0)),"")</f>
        <v>สาขาที่ 00001</v>
      </c>
      <c r="G698" s="191" t="s">
        <v>888</v>
      </c>
      <c r="H698" s="193" t="str">
        <f t="array" ref="H698">IF(G698&lt;&gt;"",INDEX(tb_MainDatabase[Scent],MATCH(G698,tb_MainDatabase[Barcode],0)),"")</f>
        <v>Mellow TRY ME!</v>
      </c>
      <c r="I698" s="193" t="str">
        <f t="array" ref="I698">IF(G698&lt;&gt;"",INDEX(tb_MainDatabase[Size],MATCH(G698,tb_MainDatabase[Barcode],0)),"")</f>
        <v>50 ml.</v>
      </c>
      <c r="J698" s="191">
        <v>1.0</v>
      </c>
      <c r="K698" s="193"/>
      <c r="L698" s="193" t="str">
        <f t="array" ref="L698">IFERROR(IF(C698=C697,IF(C698="","","-"),INDEX(tb_Address[Store Tel.],MATCH(F698,tb_Address[Branch],0))),"")</f>
        <v>-</v>
      </c>
      <c r="M698" s="193" t="str">
        <f t="array" ref="M698">IFERROR(IF(C698=C697,IF(C698="","","-"),INDEX(tb_Address[ชื่อผู้รับสินค้า],MATCH(F698,tb_Address[Branch],0))),"")</f>
        <v>-</v>
      </c>
      <c r="N698" s="193" t="str">
        <f t="array" ref="N698">IFERROR(IF(C698=C697,IF(C698="","","-"),INDEX(tb_Address[ที่อยู่ Store],MATCH(F698,tb_Address[Branch],0))),"")</f>
        <v>-</v>
      </c>
      <c r="O698" s="193"/>
    </row>
    <row r="699" ht="22.5" customHeight="1">
      <c r="A699" s="186">
        <f>IF(C699="","",ROW()-ROW(tb_PO[[#HEADERS],[Order]]))</f>
        <v>696</v>
      </c>
      <c r="B699" s="277">
        <v>46202.0</v>
      </c>
      <c r="C699" s="278" t="s">
        <v>2100</v>
      </c>
      <c r="D699" s="278" t="s">
        <v>2101</v>
      </c>
      <c r="E699" s="66" t="s">
        <v>52</v>
      </c>
      <c r="F699" s="186" t="str">
        <f t="array" ref="F699">IF(E699&lt;&gt;"",INDEX(tb_Address[Branch],MATCH(E699,tb_Address[Branch Code],0)),"")</f>
        <v>สาขาที่ 00001</v>
      </c>
      <c r="G699" s="191">
        <v>8.857128012164E12</v>
      </c>
      <c r="H699" s="193" t="str">
        <f t="array" ref="H699">IF(G699&lt;&gt;"",INDEX(tb_MainDatabase[Scent],MATCH(G699,tb_MainDatabase[Barcode],0)),"")</f>
        <v>Silver</v>
      </c>
      <c r="I699" s="193" t="str">
        <f t="array" ref="I699">IF(G699&lt;&gt;"",INDEX(tb_MainDatabase[Size],MATCH(G699,tb_MainDatabase[Barcode],0)),"")</f>
        <v>4 ml.</v>
      </c>
      <c r="J699" s="191">
        <v>5.0</v>
      </c>
      <c r="K699" s="193"/>
      <c r="L699" s="193" t="str">
        <f t="array" ref="L699">IFERROR(IF(C699=C698,IF(C699="","","-"),INDEX(tb_Address[Store Tel.],MATCH(F699,tb_Address[Branch],0))),"")</f>
        <v>-</v>
      </c>
      <c r="M699" s="193" t="str">
        <f t="array" ref="M699">IFERROR(IF(C699=C698,IF(C699="","","-"),INDEX(tb_Address[ชื่อผู้รับสินค้า],MATCH(F699,tb_Address[Branch],0))),"")</f>
        <v>-</v>
      </c>
      <c r="N699" s="193" t="str">
        <f t="array" ref="N699">IFERROR(IF(C699=C698,IF(C699="","","-"),INDEX(tb_Address[ที่อยู่ Store],MATCH(F699,tb_Address[Branch],0))),"")</f>
        <v>-</v>
      </c>
      <c r="O699" s="193"/>
    </row>
    <row r="700" ht="22.5" customHeight="1">
      <c r="A700" s="186">
        <f>IF(C700="","",ROW()-ROW(tb_PO[[#HEADERS],[Order]]))</f>
        <v>697</v>
      </c>
      <c r="B700" s="277">
        <v>46202.0</v>
      </c>
      <c r="C700" s="278" t="s">
        <v>2100</v>
      </c>
      <c r="D700" s="278" t="s">
        <v>2101</v>
      </c>
      <c r="E700" s="66" t="s">
        <v>52</v>
      </c>
      <c r="F700" s="186" t="str">
        <f t="array" ref="F700">IF(E700&lt;&gt;"",INDEX(tb_Address[Branch],MATCH(E700,tb_Address[Branch Code],0)),"")</f>
        <v>สาขาที่ 00001</v>
      </c>
      <c r="G700" s="191">
        <v>8.857128012158E12</v>
      </c>
      <c r="H700" s="193" t="str">
        <f t="array" ref="H700">IF(G700&lt;&gt;"",INDEX(tb_MainDatabase[Scent],MATCH(G700,tb_MainDatabase[Barcode],0)),"")</f>
        <v>Passion</v>
      </c>
      <c r="I700" s="193" t="str">
        <f t="array" ref="I700">IF(G700&lt;&gt;"",INDEX(tb_MainDatabase[Size],MATCH(G700,tb_MainDatabase[Barcode],0)),"")</f>
        <v>4 ml.</v>
      </c>
      <c r="J700" s="191">
        <v>5.0</v>
      </c>
      <c r="K700" s="193"/>
      <c r="L700" s="193" t="str">
        <f t="array" ref="L700">IFERROR(IF(C700=C699,IF(C700="","","-"),INDEX(tb_Address[Store Tel.],MATCH(F700,tb_Address[Branch],0))),"")</f>
        <v>-</v>
      </c>
      <c r="M700" s="193" t="str">
        <f t="array" ref="M700">IFERROR(IF(C700=C699,IF(C700="","","-"),INDEX(tb_Address[ชื่อผู้รับสินค้า],MATCH(F700,tb_Address[Branch],0))),"")</f>
        <v>-</v>
      </c>
      <c r="N700" s="193" t="str">
        <f t="array" ref="N700">IFERROR(IF(C700=C699,IF(C700="","","-"),INDEX(tb_Address[ที่อยู่ Store],MATCH(F700,tb_Address[Branch],0))),"")</f>
        <v>-</v>
      </c>
      <c r="O700" s="193"/>
    </row>
    <row r="701" ht="22.5" customHeight="1">
      <c r="A701" s="186">
        <f>IF(C701="","",ROW()-ROW(tb_PO[[#HEADERS],[Order]]))</f>
        <v>698</v>
      </c>
      <c r="B701" s="277">
        <v>46205.0</v>
      </c>
      <c r="C701" s="278" t="s">
        <v>2181</v>
      </c>
      <c r="D701" s="278" t="s">
        <v>2182</v>
      </c>
      <c r="E701" s="66" t="s">
        <v>52</v>
      </c>
      <c r="F701" s="186" t="str">
        <f t="array" ref="F701">IF(E701&lt;&gt;"",INDEX(tb_Address[Branch],MATCH(E701,tb_Address[Branch Code],0)),"")</f>
        <v>สาขาที่ 00001</v>
      </c>
      <c r="G701" s="191">
        <v>8.857128012079E12</v>
      </c>
      <c r="H701" s="193" t="str">
        <f t="array" ref="H701">IF(G701&lt;&gt;"",INDEX(tb_MainDatabase[Scent],MATCH(G701,tb_MainDatabase[Barcode],0)),"")</f>
        <v>Vintage</v>
      </c>
      <c r="I701" s="193" t="str">
        <f t="array" ref="I701">IF(G701&lt;&gt;"",INDEX(tb_MainDatabase[Size],MATCH(G701,tb_MainDatabase[Barcode],0)),"")</f>
        <v>10 ml.</v>
      </c>
      <c r="J701" s="191">
        <v>3.0</v>
      </c>
      <c r="K701" s="193"/>
      <c r="L701" s="193" t="str">
        <f t="array" ref="L701">IFERROR(IF(C701=C700,IF(C701="","","-"),INDEX(tb_Address[Store Tel.],MATCH(F701,tb_Address[Branch],0))),"")</f>
        <v>-</v>
      </c>
      <c r="M701" s="193" t="str">
        <f t="array" ref="M701">IFERROR(IF(C701=C700,IF(C701="","","-"),INDEX(tb_Address[ชื่อผู้รับสินค้า],MATCH(F701,tb_Address[Branch],0))),"")</f>
        <v>-</v>
      </c>
      <c r="N701" s="193" t="str">
        <f t="array" ref="N701">IFERROR(IF(C701=C700,IF(C701="","","-"),INDEX(tb_Address[ที่อยู่ Store],MATCH(F701,tb_Address[Branch],0))),"")</f>
        <v>-</v>
      </c>
      <c r="O701" s="193"/>
    </row>
    <row r="702" ht="22.5" customHeight="1">
      <c r="A702" s="186">
        <f>IF(C702="","",ROW()-ROW(tb_PO[[#HEADERS],[Order]]))</f>
        <v>699</v>
      </c>
      <c r="B702" s="277">
        <v>46205.0</v>
      </c>
      <c r="C702" s="278" t="s">
        <v>2181</v>
      </c>
      <c r="D702" s="278" t="s">
        <v>2182</v>
      </c>
      <c r="E702" s="66" t="s">
        <v>52</v>
      </c>
      <c r="F702" s="186" t="str">
        <f t="array" ref="F702">IF(E702&lt;&gt;"",INDEX(tb_Address[Branch],MATCH(E702,tb_Address[Branch Code],0)),"")</f>
        <v>สาขาที่ 00001</v>
      </c>
      <c r="G702" s="191">
        <v>8.85712801217E12</v>
      </c>
      <c r="H702" s="193" t="str">
        <f t="array" ref="H702">IF(G702&lt;&gt;"",INDEX(tb_MainDatabase[Scent],MATCH(G702,tb_MainDatabase[Barcode],0)),"")</f>
        <v>Nouveau</v>
      </c>
      <c r="I702" s="193" t="str">
        <f t="array" ref="I702">IF(G702&lt;&gt;"",INDEX(tb_MainDatabase[Size],MATCH(G702,tb_MainDatabase[Barcode],0)),"")</f>
        <v>10 ml.</v>
      </c>
      <c r="J702" s="191">
        <v>3.0</v>
      </c>
      <c r="K702" s="193"/>
      <c r="L702" s="193" t="str">
        <f t="array" ref="L702">IFERROR(IF(C702=C701,IF(C702="","","-"),INDEX(tb_Address[Store Tel.],MATCH(F702,tb_Address[Branch],0))),"")</f>
        <v>-</v>
      </c>
      <c r="M702" s="193" t="str">
        <f t="array" ref="M702">IFERROR(IF(C702=C701,IF(C702="","","-"),INDEX(tb_Address[ชื่อผู้รับสินค้า],MATCH(F702,tb_Address[Branch],0))),"")</f>
        <v>-</v>
      </c>
      <c r="N702" s="193" t="str">
        <f t="array" ref="N702">IFERROR(IF(C702=C701,IF(C702="","","-"),INDEX(tb_Address[ที่อยู่ Store],MATCH(F702,tb_Address[Branch],0))),"")</f>
        <v>-</v>
      </c>
      <c r="O702" s="193"/>
    </row>
    <row r="703" ht="22.5" customHeight="1">
      <c r="A703" s="186">
        <f>IF(C703="","",ROW()-ROW(tb_PO[[#HEADERS],[Order]]))</f>
        <v>700</v>
      </c>
      <c r="B703" s="277">
        <v>46205.0</v>
      </c>
      <c r="C703" s="278" t="s">
        <v>2181</v>
      </c>
      <c r="D703" s="278" t="s">
        <v>2182</v>
      </c>
      <c r="E703" s="66" t="s">
        <v>52</v>
      </c>
      <c r="F703" s="186" t="str">
        <f t="array" ref="F703">IF(E703&lt;&gt;"",INDEX(tb_Address[Branch],MATCH(E703,tb_Address[Branch Code],0)),"")</f>
        <v>สาขาที่ 00001</v>
      </c>
      <c r="G703" s="191">
        <v>8.857128012027E12</v>
      </c>
      <c r="H703" s="193" t="str">
        <f t="array" ref="H703">IF(G703&lt;&gt;"",INDEX(tb_MainDatabase[Scent],MATCH(G703,tb_MainDatabase[Barcode],0)),"")</f>
        <v>Voyage</v>
      </c>
      <c r="I703" s="193" t="str">
        <f t="array" ref="I703">IF(G703&lt;&gt;"",INDEX(tb_MainDatabase[Size],MATCH(G703,tb_MainDatabase[Barcode],0)),"")</f>
        <v>10 ml.</v>
      </c>
      <c r="J703" s="191">
        <v>3.0</v>
      </c>
      <c r="K703" s="193"/>
      <c r="L703" s="193" t="str">
        <f t="array" ref="L703">IFERROR(IF(C703=C702,IF(C703="","","-"),INDEX(tb_Address[Store Tel.],MATCH(F703,tb_Address[Branch],0))),"")</f>
        <v>-</v>
      </c>
      <c r="M703" s="193" t="str">
        <f t="array" ref="M703">IFERROR(IF(C703=C702,IF(C703="","","-"),INDEX(tb_Address[ชื่อผู้รับสินค้า],MATCH(F703,tb_Address[Branch],0))),"")</f>
        <v>-</v>
      </c>
      <c r="N703" s="193" t="str">
        <f t="array" ref="N703">IFERROR(IF(C703=C702,IF(C703="","","-"),INDEX(tb_Address[ที่อยู่ Store],MATCH(F703,tb_Address[Branch],0))),"")</f>
        <v>-</v>
      </c>
      <c r="O703" s="193"/>
    </row>
    <row r="704" ht="22.5" customHeight="1">
      <c r="A704" s="186">
        <f>IF(C704="","",ROW()-ROW(tb_PO[[#HEADERS],[Order]]))</f>
        <v>701</v>
      </c>
      <c r="B704" s="277">
        <v>46205.0</v>
      </c>
      <c r="C704" s="278" t="s">
        <v>2181</v>
      </c>
      <c r="D704" s="278" t="s">
        <v>2182</v>
      </c>
      <c r="E704" s="66" t="s">
        <v>52</v>
      </c>
      <c r="F704" s="186" t="str">
        <f t="array" ref="F704">IF(E704&lt;&gt;"",INDEX(tb_Address[Branch],MATCH(E704,tb_Address[Branch Code],0)),"")</f>
        <v>สาขาที่ 00001</v>
      </c>
      <c r="G704" s="191">
        <v>8.857128012026E12</v>
      </c>
      <c r="H704" s="193" t="str">
        <f t="array" ref="H704">IF(G704&lt;&gt;"",INDEX(tb_MainDatabase[Scent],MATCH(G704,tb_MainDatabase[Barcode],0)),"")</f>
        <v>Aqua</v>
      </c>
      <c r="I704" s="193" t="str">
        <f t="array" ref="I704">IF(G704&lt;&gt;"",INDEX(tb_MainDatabase[Size],MATCH(G704,tb_MainDatabase[Barcode],0)),"")</f>
        <v>10 ml.</v>
      </c>
      <c r="J704" s="191">
        <v>3.0</v>
      </c>
      <c r="K704" s="193"/>
      <c r="L704" s="193" t="str">
        <f t="array" ref="L704">IFERROR(IF(C704=C703,IF(C704="","","-"),INDEX(tb_Address[Store Tel.],MATCH(F704,tb_Address[Branch],0))),"")</f>
        <v>-</v>
      </c>
      <c r="M704" s="193" t="str">
        <f t="array" ref="M704">IFERROR(IF(C704=C703,IF(C704="","","-"),INDEX(tb_Address[ชื่อผู้รับสินค้า],MATCH(F704,tb_Address[Branch],0))),"")</f>
        <v>-</v>
      </c>
      <c r="N704" s="193" t="str">
        <f t="array" ref="N704">IFERROR(IF(C704=C703,IF(C704="","","-"),INDEX(tb_Address[ที่อยู่ Store],MATCH(F704,tb_Address[Branch],0))),"")</f>
        <v>-</v>
      </c>
      <c r="O704" s="193"/>
    </row>
    <row r="705" ht="22.5" customHeight="1">
      <c r="A705" s="186">
        <f>IF(C705="","",ROW()-ROW(tb_PO[[#HEADERS],[Order]]))</f>
        <v>702</v>
      </c>
      <c r="B705" s="277">
        <v>46205.0</v>
      </c>
      <c r="C705" s="278" t="s">
        <v>2181</v>
      </c>
      <c r="D705" s="278" t="s">
        <v>2182</v>
      </c>
      <c r="E705" s="66" t="s">
        <v>52</v>
      </c>
      <c r="F705" s="186" t="str">
        <f t="array" ref="F705">IF(E705&lt;&gt;"",INDEX(tb_Address[Branch],MATCH(E705,tb_Address[Branch Code],0)),"")</f>
        <v>สาขาที่ 00001</v>
      </c>
      <c r="G705" s="191">
        <v>8.857128012008E12</v>
      </c>
      <c r="H705" s="193" t="str">
        <f t="array" ref="H705">IF(G705&lt;&gt;"",INDEX(tb_MainDatabase[Scent],MATCH(G705,tb_MainDatabase[Barcode],0)),"")</f>
        <v>Luscious Santal</v>
      </c>
      <c r="I705" s="193" t="str">
        <f t="array" ref="I705">IF(G705&lt;&gt;"",INDEX(tb_MainDatabase[Size],MATCH(G705,tb_MainDatabase[Barcode],0)),"")</f>
        <v>30 ml.</v>
      </c>
      <c r="J705" s="191">
        <v>1.0</v>
      </c>
      <c r="K705" s="193"/>
      <c r="L705" s="193" t="str">
        <f t="array" ref="L705">IFERROR(IF(C705=C704,IF(C705="","","-"),INDEX(tb_Address[Store Tel.],MATCH(F705,tb_Address[Branch],0))),"")</f>
        <v>-</v>
      </c>
      <c r="M705" s="193" t="str">
        <f t="array" ref="M705">IFERROR(IF(C705=C704,IF(C705="","","-"),INDEX(tb_Address[ชื่อผู้รับสินค้า],MATCH(F705,tb_Address[Branch],0))),"")</f>
        <v>-</v>
      </c>
      <c r="N705" s="193" t="str">
        <f t="array" ref="N705">IFERROR(IF(C705=C704,IF(C705="","","-"),INDEX(tb_Address[ที่อยู่ Store],MATCH(F705,tb_Address[Branch],0))),"")</f>
        <v>-</v>
      </c>
      <c r="O705" s="193"/>
    </row>
    <row r="706" ht="22.5" customHeight="1">
      <c r="A706" s="186">
        <f>IF(C706="","",ROW()-ROW(tb_PO[[#HEADERS],[Order]]))</f>
        <v>703</v>
      </c>
      <c r="B706" s="277">
        <v>46209.0</v>
      </c>
      <c r="C706" s="278" t="s">
        <v>2198</v>
      </c>
      <c r="D706" s="278" t="s">
        <v>2199</v>
      </c>
      <c r="E706" s="66" t="s">
        <v>52</v>
      </c>
      <c r="F706" s="186" t="str">
        <f t="array" ref="F706">IF(E706&lt;&gt;"",INDEX(tb_Address[Branch],MATCH(E706,tb_Address[Branch Code],0)),"")</f>
        <v>สาขาที่ 00001</v>
      </c>
      <c r="G706" s="191">
        <v>8.857128011829E12</v>
      </c>
      <c r="H706" s="193" t="str">
        <f t="array" ref="H706">IF(G706&lt;&gt;"",INDEX(tb_MainDatabase[Scent],MATCH(G706,tb_MainDatabase[Barcode],0)),"")</f>
        <v>Fortuna</v>
      </c>
      <c r="I706" s="193" t="str">
        <f t="array" ref="I706">IF(G706&lt;&gt;"",INDEX(tb_MainDatabase[Size],MATCH(G706,tb_MainDatabase[Barcode],0)),"")</f>
        <v>50 ml.</v>
      </c>
      <c r="J706" s="191">
        <v>3.0</v>
      </c>
      <c r="K706" s="193"/>
      <c r="L706" s="193" t="str">
        <f t="array" ref="L706">IFERROR(IF(C706=C705,IF(C706="","","-"),INDEX(tb_Address[Store Tel.],MATCH(F706,tb_Address[Branch],0))),"")</f>
        <v>-</v>
      </c>
      <c r="M706" s="193" t="str">
        <f t="array" ref="M706">IFERROR(IF(C706=C705,IF(C706="","","-"),INDEX(tb_Address[ชื่อผู้รับสินค้า],MATCH(F706,tb_Address[Branch],0))),"")</f>
        <v>-</v>
      </c>
      <c r="N706" s="193" t="str">
        <f t="array" ref="N706">IFERROR(IF(C706=C705,IF(C706="","","-"),INDEX(tb_Address[ที่อยู่ Store],MATCH(F706,tb_Address[Branch],0))),"")</f>
        <v>-</v>
      </c>
      <c r="O706" s="193"/>
    </row>
    <row r="707" ht="22.5" customHeight="1">
      <c r="A707" s="186">
        <f>IF(C707="","",ROW()-ROW(tb_PO[[#HEADERS],[Order]]))</f>
        <v>704</v>
      </c>
      <c r="B707" s="277">
        <v>46209.0</v>
      </c>
      <c r="C707" s="278" t="s">
        <v>2198</v>
      </c>
      <c r="D707" s="278" t="s">
        <v>2199</v>
      </c>
      <c r="E707" s="66" t="s">
        <v>52</v>
      </c>
      <c r="F707" s="186" t="str">
        <f t="array" ref="F707">IF(E707&lt;&gt;"",INDEX(tb_Address[Branch],MATCH(E707,tb_Address[Branch Code],0)),"")</f>
        <v>สาขาที่ 00001</v>
      </c>
      <c r="G707" s="191">
        <v>8.857128011621E12</v>
      </c>
      <c r="H707" s="193" t="str">
        <f t="array" ref="H707">IF(G707&lt;&gt;"",INDEX(tb_MainDatabase[Scent],MATCH(G707,tb_MainDatabase[Barcode],0)),"")</f>
        <v>Rosarine</v>
      </c>
      <c r="I707" s="193" t="str">
        <f t="array" ref="I707">IF(G707&lt;&gt;"",INDEX(tb_MainDatabase[Size],MATCH(G707,tb_MainDatabase[Barcode],0)),"")</f>
        <v>50 ml.</v>
      </c>
      <c r="J707" s="191">
        <v>5.0</v>
      </c>
      <c r="K707" s="193"/>
      <c r="L707" s="193" t="str">
        <f t="array" ref="L707">IFERROR(IF(C707=C706,IF(C707="","","-"),INDEX(tb_Address[Store Tel.],MATCH(F707,tb_Address[Branch],0))),"")</f>
        <v>-</v>
      </c>
      <c r="M707" s="193" t="str">
        <f t="array" ref="M707">IFERROR(IF(C707=C706,IF(C707="","","-"),INDEX(tb_Address[ชื่อผู้รับสินค้า],MATCH(F707,tb_Address[Branch],0))),"")</f>
        <v>-</v>
      </c>
      <c r="N707" s="193" t="str">
        <f t="array" ref="N707">IFERROR(IF(C707=C706,IF(C707="","","-"),INDEX(tb_Address[ที่อยู่ Store],MATCH(F707,tb_Address[Branch],0))),"")</f>
        <v>-</v>
      </c>
      <c r="O707" s="193"/>
    </row>
    <row r="708" ht="22.5" customHeight="1">
      <c r="A708" s="186">
        <f>IF(C708="","",ROW()-ROW(tb_PO[[#HEADERS],[Order]]))</f>
        <v>705</v>
      </c>
      <c r="B708" s="277">
        <v>46210.0</v>
      </c>
      <c r="C708" s="278" t="s">
        <v>2209</v>
      </c>
      <c r="D708" s="278" t="s">
        <v>2210</v>
      </c>
      <c r="E708" s="66" t="s">
        <v>1033</v>
      </c>
      <c r="F708" s="186" t="str">
        <f t="array" ref="F708">IF(E708&lt;&gt;"",INDEX(tb_Address[Branch],MATCH(E708,tb_Address[Branch Code],0)),"")</f>
        <v>Event</v>
      </c>
      <c r="G708" s="191">
        <v>8.857128011607E12</v>
      </c>
      <c r="H708" s="193" t="str">
        <f t="array" ref="H708">IF(G708&lt;&gt;"",INDEX(tb_MainDatabase[Scent],MATCH(G708,tb_MainDatabase[Barcode],0)),"")</f>
        <v>Queen</v>
      </c>
      <c r="I708" s="193" t="str">
        <f t="array" ref="I708">IF(G708&lt;&gt;"",INDEX(tb_MainDatabase[Size],MATCH(G708,tb_MainDatabase[Barcode],0)),"")</f>
        <v>50 ml.</v>
      </c>
      <c r="J708" s="191">
        <v>1.0</v>
      </c>
      <c r="K708" s="193"/>
      <c r="L708" s="193" t="str">
        <f t="array" ref="L708">IFERROR(IF(C708=C707,IF(C708="","","-"),INDEX(tb_Address[Store Tel.],MATCH(F708,tb_Address[Branch],0))),"")</f>
        <v/>
      </c>
      <c r="M708" s="193" t="str">
        <f t="array" ref="M708">IFERROR(IF(C708=C707,IF(C708="","","-"),INDEX(tb_Address[ชื่อผู้รับสินค้า],MATCH(F708,tb_Address[Branch],0))),"")</f>
        <v/>
      </c>
      <c r="N708" s="193" t="str">
        <f t="array" ref="N708">IFERROR(IF(C708=C707,IF(C708="","","-"),INDEX(tb_Address[ที่อยู่ Store],MATCH(F708,tb_Address[Branch],0))),"")</f>
        <v/>
      </c>
      <c r="O708" s="193"/>
    </row>
    <row r="709" ht="22.5" customHeight="1">
      <c r="A709" s="186">
        <f>IF(C709="","",ROW()-ROW(tb_PO[[#HEADERS],[Order]]))</f>
        <v>706</v>
      </c>
      <c r="B709" s="277">
        <v>46210.0</v>
      </c>
      <c r="C709" s="278" t="s">
        <v>2209</v>
      </c>
      <c r="D709" s="278" t="s">
        <v>2210</v>
      </c>
      <c r="E709" s="66" t="s">
        <v>1033</v>
      </c>
      <c r="F709" s="186" t="str">
        <f t="array" ref="F709">IF(E709&lt;&gt;"",INDEX(tb_Address[Branch],MATCH(E709,tb_Address[Branch Code],0)),"")</f>
        <v>Event</v>
      </c>
      <c r="G709" s="191">
        <v>8.857128011614E12</v>
      </c>
      <c r="H709" s="193" t="str">
        <f t="array" ref="H709">IF(G709&lt;&gt;"",INDEX(tb_MainDatabase[Scent],MATCH(G709,tb_MainDatabase[Barcode],0)),"")</f>
        <v>Savoury</v>
      </c>
      <c r="I709" s="193" t="str">
        <f t="array" ref="I709">IF(G709&lt;&gt;"",INDEX(tb_MainDatabase[Size],MATCH(G709,tb_MainDatabase[Barcode],0)),"")</f>
        <v>50 ml.</v>
      </c>
      <c r="J709" s="191">
        <v>1.0</v>
      </c>
      <c r="K709" s="193"/>
      <c r="L709" s="193" t="str">
        <f t="array" ref="L709">IFERROR(IF(C709=C708,IF(C709="","","-"),INDEX(tb_Address[Store Tel.],MATCH(F709,tb_Address[Branch],0))),"")</f>
        <v>-</v>
      </c>
      <c r="M709" s="193" t="str">
        <f t="array" ref="M709">IFERROR(IF(C709=C708,IF(C709="","","-"),INDEX(tb_Address[ชื่อผู้รับสินค้า],MATCH(F709,tb_Address[Branch],0))),"")</f>
        <v>-</v>
      </c>
      <c r="N709" s="193" t="str">
        <f t="array" ref="N709">IFERROR(IF(C709=C708,IF(C709="","","-"),INDEX(tb_Address[ที่อยู่ Store],MATCH(F709,tb_Address[Branch],0))),"")</f>
        <v>-</v>
      </c>
      <c r="O709" s="193"/>
    </row>
    <row r="710" ht="22.5" customHeight="1">
      <c r="A710" s="186">
        <f>IF(C710="","",ROW()-ROW(tb_PO[[#HEADERS],[Order]]))</f>
        <v>707</v>
      </c>
      <c r="B710" s="277">
        <v>46210.0</v>
      </c>
      <c r="C710" s="278" t="s">
        <v>2209</v>
      </c>
      <c r="D710" s="278" t="s">
        <v>2210</v>
      </c>
      <c r="E710" s="66" t="s">
        <v>1033</v>
      </c>
      <c r="F710" s="186" t="str">
        <f t="array" ref="F710">IF(E710&lt;&gt;"",INDEX(tb_Address[Branch],MATCH(E710,tb_Address[Branch Code],0)),"")</f>
        <v>Event</v>
      </c>
      <c r="G710" s="191">
        <v>8.857128011645E12</v>
      </c>
      <c r="H710" s="193" t="str">
        <f t="array" ref="H710">IF(G710&lt;&gt;"",INDEX(tb_MainDatabase[Scent],MATCH(G710,tb_MainDatabase[Barcode],0)),"")</f>
        <v>What</v>
      </c>
      <c r="I710" s="193" t="str">
        <f t="array" ref="I710">IF(G710&lt;&gt;"",INDEX(tb_MainDatabase[Size],MATCH(G710,tb_MainDatabase[Barcode],0)),"")</f>
        <v>50 ml.</v>
      </c>
      <c r="J710" s="191">
        <v>1.0</v>
      </c>
      <c r="K710" s="193"/>
      <c r="L710" s="193" t="str">
        <f t="array" ref="L710">IFERROR(IF(C710=C709,IF(C710="","","-"),INDEX(tb_Address[Store Tel.],MATCH(F710,tb_Address[Branch],0))),"")</f>
        <v>-</v>
      </c>
      <c r="M710" s="193" t="str">
        <f t="array" ref="M710">IFERROR(IF(C710=C709,IF(C710="","","-"),INDEX(tb_Address[ชื่อผู้รับสินค้า],MATCH(F710,tb_Address[Branch],0))),"")</f>
        <v>-</v>
      </c>
      <c r="N710" s="193" t="str">
        <f t="array" ref="N710">IFERROR(IF(C710=C709,IF(C710="","","-"),INDEX(tb_Address[ที่อยู่ Store],MATCH(F710,tb_Address[Branch],0))),"")</f>
        <v>-</v>
      </c>
      <c r="O710" s="193"/>
    </row>
    <row r="711" ht="22.5" customHeight="1">
      <c r="A711" s="186">
        <f>IF(C711="","",ROW()-ROW(tb_PO[[#HEADERS],[Order]]))</f>
        <v>708</v>
      </c>
      <c r="B711" s="277">
        <v>46210.0</v>
      </c>
      <c r="C711" s="278" t="s">
        <v>2209</v>
      </c>
      <c r="D711" s="278" t="s">
        <v>2210</v>
      </c>
      <c r="E711" s="66" t="s">
        <v>1033</v>
      </c>
      <c r="F711" s="186" t="str">
        <f t="array" ref="F711">IF(E711&lt;&gt;"",INDEX(tb_Address[Branch],MATCH(E711,tb_Address[Branch Code],0)),"")</f>
        <v>Event</v>
      </c>
      <c r="G711" s="191">
        <v>8.857128011669E12</v>
      </c>
      <c r="H711" s="193" t="str">
        <f t="array" ref="H711">IF(G711&lt;&gt;"",INDEX(tb_MainDatabase[Scent],MATCH(G711,tb_MainDatabase[Barcode],0)),"")</f>
        <v>Blackest Black</v>
      </c>
      <c r="I711" s="193" t="str">
        <f t="array" ref="I711">IF(G711&lt;&gt;"",INDEX(tb_MainDatabase[Size],MATCH(G711,tb_MainDatabase[Barcode],0)),"")</f>
        <v>50 ml.</v>
      </c>
      <c r="J711" s="191">
        <v>1.0</v>
      </c>
      <c r="K711" s="193"/>
      <c r="L711" s="193" t="str">
        <f t="array" ref="L711">IFERROR(IF(C711=C710,IF(C711="","","-"),INDEX(tb_Address[Store Tel.],MATCH(F711,tb_Address[Branch],0))),"")</f>
        <v>-</v>
      </c>
      <c r="M711" s="193" t="str">
        <f t="array" ref="M711">IFERROR(IF(C711=C710,IF(C711="","","-"),INDEX(tb_Address[ชื่อผู้รับสินค้า],MATCH(F711,tb_Address[Branch],0))),"")</f>
        <v>-</v>
      </c>
      <c r="N711" s="193" t="str">
        <f t="array" ref="N711">IFERROR(IF(C711=C710,IF(C711="","","-"),INDEX(tb_Address[ที่อยู่ Store],MATCH(F711,tb_Address[Branch],0))),"")</f>
        <v>-</v>
      </c>
      <c r="O711" s="193"/>
    </row>
    <row r="712" ht="22.5" customHeight="1">
      <c r="A712" s="186">
        <f>IF(C712="","",ROW()-ROW(tb_PO[[#HEADERS],[Order]]))</f>
        <v>709</v>
      </c>
      <c r="B712" s="277">
        <v>46210.0</v>
      </c>
      <c r="C712" s="278" t="s">
        <v>2209</v>
      </c>
      <c r="D712" s="278" t="s">
        <v>2210</v>
      </c>
      <c r="E712" s="66" t="s">
        <v>1033</v>
      </c>
      <c r="F712" s="186" t="str">
        <f t="array" ref="F712">IF(E712&lt;&gt;"",INDEX(tb_Address[Branch],MATCH(E712,tb_Address[Branch Code],0)),"")</f>
        <v>Event</v>
      </c>
      <c r="G712" s="191">
        <v>8.857128011683E12</v>
      </c>
      <c r="H712" s="193" t="str">
        <f t="array" ref="H712">IF(G712&lt;&gt;"",INDEX(tb_MainDatabase[Scent],MATCH(G712,tb_MainDatabase[Barcode],0)),"")</f>
        <v>Legend of Oud</v>
      </c>
      <c r="I712" s="193" t="str">
        <f t="array" ref="I712">IF(G712&lt;&gt;"",INDEX(tb_MainDatabase[Size],MATCH(G712,tb_MainDatabase[Barcode],0)),"")</f>
        <v>50 ml.</v>
      </c>
      <c r="J712" s="191">
        <v>1.0</v>
      </c>
      <c r="K712" s="193"/>
      <c r="L712" s="193" t="str">
        <f t="array" ref="L712">IFERROR(IF(C712=C711,IF(C712="","","-"),INDEX(tb_Address[Store Tel.],MATCH(F712,tb_Address[Branch],0))),"")</f>
        <v>-</v>
      </c>
      <c r="M712" s="193" t="str">
        <f t="array" ref="M712">IFERROR(IF(C712=C711,IF(C712="","","-"),INDEX(tb_Address[ชื่อผู้รับสินค้า],MATCH(F712,tb_Address[Branch],0))),"")</f>
        <v>-</v>
      </c>
      <c r="N712" s="193" t="str">
        <f t="array" ref="N712">IFERROR(IF(C712=C711,IF(C712="","","-"),INDEX(tb_Address[ที่อยู่ Store],MATCH(F712,tb_Address[Branch],0))),"")</f>
        <v>-</v>
      </c>
      <c r="O712" s="193"/>
    </row>
    <row r="713" ht="22.5" customHeight="1">
      <c r="A713" s="186">
        <f>IF(C713="","",ROW()-ROW(tb_PO[[#HEADERS],[Order]]))</f>
        <v>710</v>
      </c>
      <c r="B713" s="277">
        <v>46210.0</v>
      </c>
      <c r="C713" s="278" t="s">
        <v>2209</v>
      </c>
      <c r="D713" s="278" t="s">
        <v>2210</v>
      </c>
      <c r="E713" s="66" t="s">
        <v>1033</v>
      </c>
      <c r="F713" s="186" t="str">
        <f t="array" ref="F713">IF(E713&lt;&gt;"",INDEX(tb_Address[Branch],MATCH(E713,tb_Address[Branch Code],0)),"")</f>
        <v>Event</v>
      </c>
      <c r="G713" s="191">
        <v>8.857128011713E12</v>
      </c>
      <c r="H713" s="193" t="str">
        <f t="array" ref="H713">IF(G713&lt;&gt;"",INDEX(tb_MainDatabase[Scent],MATCH(G713,tb_MainDatabase[Barcode],0)),"")</f>
        <v>Sparkling Mandarin</v>
      </c>
      <c r="I713" s="193" t="str">
        <f t="array" ref="I713">IF(G713&lt;&gt;"",INDEX(tb_MainDatabase[Size],MATCH(G713,tb_MainDatabase[Barcode],0)),"")</f>
        <v>50 ml.</v>
      </c>
      <c r="J713" s="191">
        <v>1.0</v>
      </c>
      <c r="K713" s="193"/>
      <c r="L713" s="193" t="str">
        <f t="array" ref="L713">IFERROR(IF(C713=C712,IF(C713="","","-"),INDEX(tb_Address[Store Tel.],MATCH(F713,tb_Address[Branch],0))),"")</f>
        <v>-</v>
      </c>
      <c r="M713" s="193" t="str">
        <f t="array" ref="M713">IFERROR(IF(C713=C712,IF(C713="","","-"),INDEX(tb_Address[ชื่อผู้รับสินค้า],MATCH(F713,tb_Address[Branch],0))),"")</f>
        <v>-</v>
      </c>
      <c r="N713" s="193" t="str">
        <f t="array" ref="N713">IFERROR(IF(C713=C712,IF(C713="","","-"),INDEX(tb_Address[ที่อยู่ Store],MATCH(F713,tb_Address[Branch],0))),"")</f>
        <v>-</v>
      </c>
      <c r="O713" s="193"/>
    </row>
    <row r="714" ht="22.5" customHeight="1">
      <c r="A714" s="186">
        <f>IF(C714="","",ROW()-ROW(tb_PO[[#HEADERS],[Order]]))</f>
        <v>711</v>
      </c>
      <c r="B714" s="277">
        <v>46210.0</v>
      </c>
      <c r="C714" s="278" t="s">
        <v>2209</v>
      </c>
      <c r="D714" s="278" t="s">
        <v>2210</v>
      </c>
      <c r="E714" s="66" t="s">
        <v>1033</v>
      </c>
      <c r="F714" s="186" t="str">
        <f t="array" ref="F714">IF(E714&lt;&gt;"",INDEX(tb_Address[Branch],MATCH(E714,tb_Address[Branch Code],0)),"")</f>
        <v>Event</v>
      </c>
      <c r="G714" s="191">
        <v>8.857128011119E12</v>
      </c>
      <c r="H714" s="193" t="str">
        <f t="array" ref="H714">IF(G714&lt;&gt;"",INDEX(tb_MainDatabase[Scent],MATCH(G714,tb_MainDatabase[Barcode],0)),"")</f>
        <v>Secret of Peach</v>
      </c>
      <c r="I714" s="193" t="str">
        <f t="array" ref="I714">IF(G714&lt;&gt;"",INDEX(tb_MainDatabase[Size],MATCH(G714,tb_MainDatabase[Barcode],0)),"")</f>
        <v>50 ml.</v>
      </c>
      <c r="J714" s="191">
        <v>1.0</v>
      </c>
      <c r="K714" s="193"/>
      <c r="L714" s="193" t="str">
        <f t="array" ref="L714">IFERROR(IF(C714=C713,IF(C714="","","-"),INDEX(tb_Address[Store Tel.],MATCH(F714,tb_Address[Branch],0))),"")</f>
        <v>-</v>
      </c>
      <c r="M714" s="193" t="str">
        <f t="array" ref="M714">IFERROR(IF(C714=C713,IF(C714="","","-"),INDEX(tb_Address[ชื่อผู้รับสินค้า],MATCH(F714,tb_Address[Branch],0))),"")</f>
        <v>-</v>
      </c>
      <c r="N714" s="193" t="str">
        <f t="array" ref="N714">IFERROR(IF(C714=C713,IF(C714="","","-"),INDEX(tb_Address[ที่อยู่ Store],MATCH(F714,tb_Address[Branch],0))),"")</f>
        <v>-</v>
      </c>
      <c r="O714" s="193"/>
    </row>
    <row r="715" ht="22.5" customHeight="1">
      <c r="A715" s="186">
        <f>IF(C715="","",ROW()-ROW(tb_PO[[#HEADERS],[Order]]))</f>
        <v>712</v>
      </c>
      <c r="B715" s="277">
        <v>46210.0</v>
      </c>
      <c r="C715" s="278" t="s">
        <v>2209</v>
      </c>
      <c r="D715" s="278" t="s">
        <v>2210</v>
      </c>
      <c r="E715" s="66" t="s">
        <v>1033</v>
      </c>
      <c r="F715" s="186" t="str">
        <f t="array" ref="F715">IF(E715&lt;&gt;"",INDEX(tb_Address[Branch],MATCH(E715,tb_Address[Branch Code],0)),"")</f>
        <v>Event</v>
      </c>
      <c r="G715" s="191">
        <v>8.857128011171E12</v>
      </c>
      <c r="H715" s="193" t="str">
        <f t="array" ref="H715">IF(G715&lt;&gt;"",INDEX(tb_MainDatabase[Scent],MATCH(G715,tb_MainDatabase[Barcode],0)),"")</f>
        <v>Senorita</v>
      </c>
      <c r="I715" s="193" t="str">
        <f t="array" ref="I715">IF(G715&lt;&gt;"",INDEX(tb_MainDatabase[Size],MATCH(G715,tb_MainDatabase[Barcode],0)),"")</f>
        <v>50 ml.</v>
      </c>
      <c r="J715" s="191">
        <v>1.0</v>
      </c>
      <c r="K715" s="193"/>
      <c r="L715" s="193" t="str">
        <f t="array" ref="L715">IFERROR(IF(C715=C714,IF(C715="","","-"),INDEX(tb_Address[Store Tel.],MATCH(F715,tb_Address[Branch],0))),"")</f>
        <v>-</v>
      </c>
      <c r="M715" s="193" t="str">
        <f t="array" ref="M715">IFERROR(IF(C715=C714,IF(C715="","","-"),INDEX(tb_Address[ชื่อผู้รับสินค้า],MATCH(F715,tb_Address[Branch],0))),"")</f>
        <v>-</v>
      </c>
      <c r="N715" s="193" t="str">
        <f t="array" ref="N715">IFERROR(IF(C715=C714,IF(C715="","","-"),INDEX(tb_Address[ที่อยู่ Store],MATCH(F715,tb_Address[Branch],0))),"")</f>
        <v>-</v>
      </c>
      <c r="O715" s="193"/>
    </row>
    <row r="716" ht="22.5" customHeight="1">
      <c r="A716" s="186">
        <f>IF(C716="","",ROW()-ROW(tb_PO[[#HEADERS],[Order]]))</f>
        <v>713</v>
      </c>
      <c r="B716" s="277">
        <v>46210.0</v>
      </c>
      <c r="C716" s="278" t="s">
        <v>2209</v>
      </c>
      <c r="D716" s="278" t="s">
        <v>2210</v>
      </c>
      <c r="E716" s="66" t="s">
        <v>1033</v>
      </c>
      <c r="F716" s="186" t="str">
        <f t="array" ref="F716">IF(E716&lt;&gt;"",INDEX(tb_Address[Branch],MATCH(E716,tb_Address[Branch Code],0)),"")</f>
        <v>Event</v>
      </c>
      <c r="G716" s="191">
        <v>8.8571280113E12</v>
      </c>
      <c r="H716" s="193" t="str">
        <f t="array" ref="H716">IF(G716&lt;&gt;"",INDEX(tb_MainDatabase[Scent],MATCH(G716,tb_MainDatabase[Barcode],0)),"")</f>
        <v>Dream Island</v>
      </c>
      <c r="I716" s="193" t="str">
        <f t="array" ref="I716">IF(G716&lt;&gt;"",INDEX(tb_MainDatabase[Size],MATCH(G716,tb_MainDatabase[Barcode],0)),"")</f>
        <v>50 ml.</v>
      </c>
      <c r="J716" s="191">
        <v>1.0</v>
      </c>
      <c r="K716" s="193"/>
      <c r="L716" s="193" t="str">
        <f t="array" ref="L716">IFERROR(IF(C716=C715,IF(C716="","","-"),INDEX(tb_Address[Store Tel.],MATCH(F716,tb_Address[Branch],0))),"")</f>
        <v>-</v>
      </c>
      <c r="M716" s="193" t="str">
        <f t="array" ref="M716">IFERROR(IF(C716=C715,IF(C716="","","-"),INDEX(tb_Address[ชื่อผู้รับสินค้า],MATCH(F716,tb_Address[Branch],0))),"")</f>
        <v>-</v>
      </c>
      <c r="N716" s="193" t="str">
        <f t="array" ref="N716">IFERROR(IF(C716=C715,IF(C716="","","-"),INDEX(tb_Address[ที่อยู่ Store],MATCH(F716,tb_Address[Branch],0))),"")</f>
        <v>-</v>
      </c>
      <c r="O716" s="193"/>
    </row>
    <row r="717" ht="22.5" customHeight="1">
      <c r="A717" s="186">
        <f>IF(C717="","",ROW()-ROW(tb_PO[[#HEADERS],[Order]]))</f>
        <v>714</v>
      </c>
      <c r="B717" s="277">
        <v>46210.0</v>
      </c>
      <c r="C717" s="278" t="s">
        <v>2209</v>
      </c>
      <c r="D717" s="278" t="s">
        <v>2210</v>
      </c>
      <c r="E717" s="66" t="s">
        <v>1033</v>
      </c>
      <c r="F717" s="186" t="str">
        <f t="array" ref="F717">IF(E717&lt;&gt;"",INDEX(tb_Address[Branch],MATCH(E717,tb_Address[Branch Code],0)),"")</f>
        <v>Event</v>
      </c>
      <c r="G717" s="191">
        <v>8.857128011287E12</v>
      </c>
      <c r="H717" s="193" t="str">
        <f t="array" ref="H717">IF(G717&lt;&gt;"",INDEX(tb_MainDatabase[Scent],MATCH(G717,tb_MainDatabase[Barcode],0)),"")</f>
        <v>Never Blue</v>
      </c>
      <c r="I717" s="193" t="str">
        <f t="array" ref="I717">IF(G717&lt;&gt;"",INDEX(tb_MainDatabase[Size],MATCH(G717,tb_MainDatabase[Barcode],0)),"")</f>
        <v>50 ml.</v>
      </c>
      <c r="J717" s="191">
        <v>1.0</v>
      </c>
      <c r="K717" s="193"/>
      <c r="L717" s="193" t="str">
        <f t="array" ref="L717">IFERROR(IF(C717=C716,IF(C717="","","-"),INDEX(tb_Address[Store Tel.],MATCH(F717,tb_Address[Branch],0))),"")</f>
        <v>-</v>
      </c>
      <c r="M717" s="193" t="str">
        <f t="array" ref="M717">IFERROR(IF(C717=C716,IF(C717="","","-"),INDEX(tb_Address[ชื่อผู้รับสินค้า],MATCH(F717,tb_Address[Branch],0))),"")</f>
        <v>-</v>
      </c>
      <c r="N717" s="193" t="str">
        <f t="array" ref="N717">IFERROR(IF(C717=C716,IF(C717="","","-"),INDEX(tb_Address[ที่อยู่ Store],MATCH(F717,tb_Address[Branch],0))),"")</f>
        <v>-</v>
      </c>
      <c r="O717" s="193"/>
    </row>
    <row r="718" ht="22.5" customHeight="1">
      <c r="A718" s="186">
        <f>IF(C718="","",ROW()-ROW(tb_PO[[#HEADERS],[Order]]))</f>
        <v>715</v>
      </c>
      <c r="B718" s="277">
        <v>46210.0</v>
      </c>
      <c r="C718" s="278" t="s">
        <v>2209</v>
      </c>
      <c r="D718" s="278" t="s">
        <v>2210</v>
      </c>
      <c r="E718" s="66" t="s">
        <v>1033</v>
      </c>
      <c r="F718" s="186" t="str">
        <f t="array" ref="F718">IF(E718&lt;&gt;"",INDEX(tb_Address[Branch],MATCH(E718,tb_Address[Branch Code],0)),"")</f>
        <v>Event</v>
      </c>
      <c r="G718" s="191">
        <v>8.857128011621E12</v>
      </c>
      <c r="H718" s="193" t="str">
        <f t="array" ref="H718">IF(G718&lt;&gt;"",INDEX(tb_MainDatabase[Scent],MATCH(G718,tb_MainDatabase[Barcode],0)),"")</f>
        <v>Rosarine</v>
      </c>
      <c r="I718" s="193" t="str">
        <f t="array" ref="I718">IF(G718&lt;&gt;"",INDEX(tb_MainDatabase[Size],MATCH(G718,tb_MainDatabase[Barcode],0)),"")</f>
        <v>50 ml.</v>
      </c>
      <c r="J718" s="191">
        <v>1.0</v>
      </c>
      <c r="K718" s="193"/>
      <c r="L718" s="193" t="str">
        <f t="array" ref="L718">IFERROR(IF(C718=C717,IF(C718="","","-"),INDEX(tb_Address[Store Tel.],MATCH(F718,tb_Address[Branch],0))),"")</f>
        <v>-</v>
      </c>
      <c r="M718" s="193" t="str">
        <f t="array" ref="M718">IFERROR(IF(C718=C717,IF(C718="","","-"),INDEX(tb_Address[ชื่อผู้รับสินค้า],MATCH(F718,tb_Address[Branch],0))),"")</f>
        <v>-</v>
      </c>
      <c r="N718" s="193" t="str">
        <f t="array" ref="N718">IFERROR(IF(C718=C717,IF(C718="","","-"),INDEX(tb_Address[ที่อยู่ Store],MATCH(F718,tb_Address[Branch],0))),"")</f>
        <v>-</v>
      </c>
      <c r="O718" s="193"/>
    </row>
    <row r="719" ht="22.5" customHeight="1">
      <c r="A719" s="186">
        <f>IF(C719="","",ROW()-ROW(tb_PO[[#HEADERS],[Order]]))</f>
        <v>716</v>
      </c>
      <c r="B719" s="277">
        <v>46210.0</v>
      </c>
      <c r="C719" s="278" t="s">
        <v>2209</v>
      </c>
      <c r="D719" s="278" t="s">
        <v>2210</v>
      </c>
      <c r="E719" s="66" t="s">
        <v>1033</v>
      </c>
      <c r="F719" s="186" t="str">
        <f t="array" ref="F719">IF(E719&lt;&gt;"",INDEX(tb_Address[Branch],MATCH(E719,tb_Address[Branch Code],0)),"")</f>
        <v>Event</v>
      </c>
      <c r="G719" s="191">
        <v>8.857128011904E12</v>
      </c>
      <c r="H719" s="193" t="str">
        <f t="array" ref="H719">IF(G719&lt;&gt;"",INDEX(tb_MainDatabase[Scent],MATCH(G719,tb_MainDatabase[Barcode],0)),"")</f>
        <v>La Belle</v>
      </c>
      <c r="I719" s="193" t="str">
        <f t="array" ref="I719">IF(G719&lt;&gt;"",INDEX(tb_MainDatabase[Size],MATCH(G719,tb_MainDatabase[Barcode],0)),"")</f>
        <v>30 ml.</v>
      </c>
      <c r="J719" s="191">
        <v>1.0</v>
      </c>
      <c r="K719" s="193"/>
      <c r="L719" s="193" t="str">
        <f t="array" ref="L719">IFERROR(IF(C719=C718,IF(C719="","","-"),INDEX(tb_Address[Store Tel.],MATCH(F719,tb_Address[Branch],0))),"")</f>
        <v>-</v>
      </c>
      <c r="M719" s="193" t="str">
        <f t="array" ref="M719">IFERROR(IF(C719=C718,IF(C719="","","-"),INDEX(tb_Address[ชื่อผู้รับสินค้า],MATCH(F719,tb_Address[Branch],0))),"")</f>
        <v>-</v>
      </c>
      <c r="N719" s="193" t="str">
        <f t="array" ref="N719">IFERROR(IF(C719=C718,IF(C719="","","-"),INDEX(tb_Address[ที่อยู่ Store],MATCH(F719,tb_Address[Branch],0))),"")</f>
        <v>-</v>
      </c>
      <c r="O719" s="193"/>
    </row>
    <row r="720" ht="22.5" customHeight="1">
      <c r="A720" s="186">
        <f>IF(C720="","",ROW()-ROW(tb_PO[[#HEADERS],[Order]]))</f>
        <v>717</v>
      </c>
      <c r="B720" s="277">
        <v>46210.0</v>
      </c>
      <c r="C720" s="278" t="s">
        <v>2209</v>
      </c>
      <c r="D720" s="278" t="s">
        <v>2210</v>
      </c>
      <c r="E720" s="66" t="s">
        <v>1033</v>
      </c>
      <c r="F720" s="186" t="str">
        <f t="array" ref="F720">IF(E720&lt;&gt;"",INDEX(tb_Address[Branch],MATCH(E720,tb_Address[Branch Code],0)),"")</f>
        <v>Event</v>
      </c>
      <c r="G720" s="191">
        <v>8.857128012022E12</v>
      </c>
      <c r="H720" s="193" t="str">
        <f t="array" ref="H720">IF(G720&lt;&gt;"",INDEX(tb_MainDatabase[Scent],MATCH(G720,tb_MainDatabase[Barcode],0)),"")</f>
        <v>Aqua</v>
      </c>
      <c r="I720" s="193" t="str">
        <f t="array" ref="I720">IF(G720&lt;&gt;"",INDEX(tb_MainDatabase[Size],MATCH(G720,tb_MainDatabase[Barcode],0)),"")</f>
        <v>30 ml.</v>
      </c>
      <c r="J720" s="191">
        <v>1.0</v>
      </c>
      <c r="K720" s="193"/>
      <c r="L720" s="193" t="str">
        <f t="array" ref="L720">IFERROR(IF(C720=C719,IF(C720="","","-"),INDEX(tb_Address[Store Tel.],MATCH(F720,tb_Address[Branch],0))),"")</f>
        <v>-</v>
      </c>
      <c r="M720" s="193" t="str">
        <f t="array" ref="M720">IFERROR(IF(C720=C719,IF(C720="","","-"),INDEX(tb_Address[ชื่อผู้รับสินค้า],MATCH(F720,tb_Address[Branch],0))),"")</f>
        <v>-</v>
      </c>
      <c r="N720" s="193" t="str">
        <f t="array" ref="N720">IFERROR(IF(C720=C719,IF(C720="","","-"),INDEX(tb_Address[ที่อยู่ Store],MATCH(F720,tb_Address[Branch],0))),"")</f>
        <v>-</v>
      </c>
      <c r="O720" s="193"/>
    </row>
    <row r="721" ht="22.5" customHeight="1">
      <c r="A721" s="186">
        <f>IF(C721="","",ROW()-ROW(tb_PO[[#HEADERS],[Order]]))</f>
        <v>718</v>
      </c>
      <c r="B721" s="277">
        <v>46210.0</v>
      </c>
      <c r="C721" s="278" t="s">
        <v>2209</v>
      </c>
      <c r="D721" s="278" t="s">
        <v>2210</v>
      </c>
      <c r="E721" s="66" t="s">
        <v>1033</v>
      </c>
      <c r="F721" s="186" t="str">
        <f t="array" ref="F721">IF(E721&lt;&gt;"",INDEX(tb_Address[Branch],MATCH(E721,tb_Address[Branch Code],0)),"")</f>
        <v>Event</v>
      </c>
      <c r="G721" s="191">
        <v>8.857128012023E12</v>
      </c>
      <c r="H721" s="193" t="str">
        <f t="array" ref="H721">IF(G721&lt;&gt;"",INDEX(tb_MainDatabase[Scent],MATCH(G721,tb_MainDatabase[Barcode],0)),"")</f>
        <v>Voyage</v>
      </c>
      <c r="I721" s="193" t="str">
        <f t="array" ref="I721">IF(G721&lt;&gt;"",INDEX(tb_MainDatabase[Size],MATCH(G721,tb_MainDatabase[Barcode],0)),"")</f>
        <v>30 ml.</v>
      </c>
      <c r="J721" s="191">
        <v>1.0</v>
      </c>
      <c r="K721" s="193"/>
      <c r="L721" s="193" t="str">
        <f t="array" ref="L721">IFERROR(IF(C721=C720,IF(C721="","","-"),INDEX(tb_Address[Store Tel.],MATCH(F721,tb_Address[Branch],0))),"")</f>
        <v>-</v>
      </c>
      <c r="M721" s="193" t="str">
        <f t="array" ref="M721">IFERROR(IF(C721=C720,IF(C721="","","-"),INDEX(tb_Address[ชื่อผู้รับสินค้า],MATCH(F721,tb_Address[Branch],0))),"")</f>
        <v>-</v>
      </c>
      <c r="N721" s="193" t="str">
        <f t="array" ref="N721">IFERROR(IF(C721=C720,IF(C721="","","-"),INDEX(tb_Address[ที่อยู่ Store],MATCH(F721,tb_Address[Branch],0))),"")</f>
        <v>-</v>
      </c>
      <c r="O721" s="193"/>
    </row>
    <row r="722" ht="22.5" customHeight="1">
      <c r="A722" s="186">
        <f>IF(C722="","",ROW()-ROW(tb_PO[[#HEADERS],[Order]]))</f>
        <v>719</v>
      </c>
      <c r="B722" s="277">
        <v>46210.0</v>
      </c>
      <c r="C722" s="278" t="s">
        <v>2209</v>
      </c>
      <c r="D722" s="278" t="s">
        <v>2210</v>
      </c>
      <c r="E722" s="66" t="s">
        <v>1033</v>
      </c>
      <c r="F722" s="186" t="str">
        <f t="array" ref="F722">IF(E722&lt;&gt;"",INDEX(tb_Address[Branch],MATCH(E722,tb_Address[Branch Code],0)),"")</f>
        <v>Event</v>
      </c>
      <c r="G722" s="191">
        <v>8.857128012048E12</v>
      </c>
      <c r="H722" s="193" t="str">
        <f t="array" ref="H722">IF(G722&lt;&gt;"",INDEX(tb_MainDatabase[Scent],MATCH(G722,tb_MainDatabase[Barcode],0)),"")</f>
        <v>Velvet Oud</v>
      </c>
      <c r="I722" s="193" t="str">
        <f t="array" ref="I722">IF(G722&lt;&gt;"",INDEX(tb_MainDatabase[Size],MATCH(G722,tb_MainDatabase[Barcode],0)),"")</f>
        <v>30 ml.</v>
      </c>
      <c r="J722" s="191">
        <v>1.0</v>
      </c>
      <c r="K722" s="193"/>
      <c r="L722" s="193" t="str">
        <f t="array" ref="L722">IFERROR(IF(C722=C721,IF(C722="","","-"),INDEX(tb_Address[Store Tel.],MATCH(F722,tb_Address[Branch],0))),"")</f>
        <v>-</v>
      </c>
      <c r="M722" s="193" t="str">
        <f t="array" ref="M722">IFERROR(IF(C722=C721,IF(C722="","","-"),INDEX(tb_Address[ชื่อผู้รับสินค้า],MATCH(F722,tb_Address[Branch],0))),"")</f>
        <v>-</v>
      </c>
      <c r="N722" s="193" t="str">
        <f t="array" ref="N722">IFERROR(IF(C722=C721,IF(C722="","","-"),INDEX(tb_Address[ที่อยู่ Store],MATCH(F722,tb_Address[Branch],0))),"")</f>
        <v>-</v>
      </c>
      <c r="O722" s="193"/>
    </row>
    <row r="723" ht="22.5" customHeight="1">
      <c r="A723" s="186">
        <f>IF(C723="","",ROW()-ROW(tb_PO[[#HEADERS],[Order]]))</f>
        <v>720</v>
      </c>
      <c r="B723" s="277">
        <v>46210.0</v>
      </c>
      <c r="C723" s="278" t="s">
        <v>2209</v>
      </c>
      <c r="D723" s="278" t="s">
        <v>2210</v>
      </c>
      <c r="E723" s="66" t="s">
        <v>1033</v>
      </c>
      <c r="F723" s="186" t="str">
        <f t="array" ref="F723">IF(E723&lt;&gt;"",INDEX(tb_Address[Branch],MATCH(E723,tb_Address[Branch Code],0)),"")</f>
        <v>Event</v>
      </c>
      <c r="G723" s="191">
        <v>8.857128011843E12</v>
      </c>
      <c r="H723" s="193" t="str">
        <f t="array" ref="H723">IF(G723&lt;&gt;"",INDEX(tb_MainDatabase[Scent],MATCH(G723,tb_MainDatabase[Barcode],0)),"")</f>
        <v>Zeus</v>
      </c>
      <c r="I723" s="193" t="str">
        <f t="array" ref="I723">IF(G723&lt;&gt;"",INDEX(tb_MainDatabase[Size],MATCH(G723,tb_MainDatabase[Barcode],0)),"")</f>
        <v>30 ml.</v>
      </c>
      <c r="J723" s="191">
        <v>1.0</v>
      </c>
      <c r="K723" s="193"/>
      <c r="L723" s="193" t="str">
        <f t="array" ref="L723">IFERROR(IF(C723=C722,IF(C723="","","-"),INDEX(tb_Address[Store Tel.],MATCH(F723,tb_Address[Branch],0))),"")</f>
        <v>-</v>
      </c>
      <c r="M723" s="193" t="str">
        <f t="array" ref="M723">IFERROR(IF(C723=C722,IF(C723="","","-"),INDEX(tb_Address[ชื่อผู้รับสินค้า],MATCH(F723,tb_Address[Branch],0))),"")</f>
        <v>-</v>
      </c>
      <c r="N723" s="193" t="str">
        <f t="array" ref="N723">IFERROR(IF(C723=C722,IF(C723="","","-"),INDEX(tb_Address[ที่อยู่ Store],MATCH(F723,tb_Address[Branch],0))),"")</f>
        <v>-</v>
      </c>
      <c r="O723" s="193"/>
    </row>
    <row r="724" ht="22.5" customHeight="1">
      <c r="A724" s="186">
        <f>IF(C724="","",ROW()-ROW(tb_PO[[#HEADERS],[Order]]))</f>
        <v>721</v>
      </c>
      <c r="B724" s="277">
        <v>46210.0</v>
      </c>
      <c r="C724" s="278" t="s">
        <v>2209</v>
      </c>
      <c r="D724" s="278" t="s">
        <v>2210</v>
      </c>
      <c r="E724" s="66" t="s">
        <v>1033</v>
      </c>
      <c r="F724" s="186" t="str">
        <f t="array" ref="F724">IF(E724&lt;&gt;"",INDEX(tb_Address[Branch],MATCH(E724,tb_Address[Branch Code],0)),"")</f>
        <v>Event</v>
      </c>
      <c r="G724" s="191">
        <v>8.857128012165E12</v>
      </c>
      <c r="H724" s="193" t="str">
        <f t="array" ref="H724">IF(G724&lt;&gt;"",INDEX(tb_MainDatabase[Scent],MATCH(G724,tb_MainDatabase[Barcode],0)),"")</f>
        <v>Angel</v>
      </c>
      <c r="I724" s="193" t="str">
        <f t="array" ref="I724">IF(G724&lt;&gt;"",INDEX(tb_MainDatabase[Size],MATCH(G724,tb_MainDatabase[Barcode],0)),"")</f>
        <v>30 ml.</v>
      </c>
      <c r="J724" s="191">
        <v>1.0</v>
      </c>
      <c r="K724" s="193"/>
      <c r="L724" s="193" t="str">
        <f t="array" ref="L724">IFERROR(IF(C724=C723,IF(C724="","","-"),INDEX(tb_Address[Store Tel.],MATCH(F724,tb_Address[Branch],0))),"")</f>
        <v>-</v>
      </c>
      <c r="M724" s="193" t="str">
        <f t="array" ref="M724">IFERROR(IF(C724=C723,IF(C724="","","-"),INDEX(tb_Address[ชื่อผู้รับสินค้า],MATCH(F724,tb_Address[Branch],0))),"")</f>
        <v>-</v>
      </c>
      <c r="N724" s="193" t="str">
        <f t="array" ref="N724">IFERROR(IF(C724=C723,IF(C724="","","-"),INDEX(tb_Address[ที่อยู่ Store],MATCH(F724,tb_Address[Branch],0))),"")</f>
        <v>-</v>
      </c>
      <c r="O724" s="193"/>
    </row>
    <row r="725" ht="22.5" customHeight="1">
      <c r="A725" s="186">
        <f>IF(C725="","",ROW()-ROW(tb_PO[[#HEADERS],[Order]]))</f>
        <v>722</v>
      </c>
      <c r="B725" s="277">
        <v>46210.0</v>
      </c>
      <c r="C725" s="278" t="s">
        <v>2209</v>
      </c>
      <c r="D725" s="278" t="s">
        <v>2210</v>
      </c>
      <c r="E725" s="66" t="s">
        <v>1033</v>
      </c>
      <c r="F725" s="186" t="str">
        <f t="array" ref="F725">IF(E725&lt;&gt;"",INDEX(tb_Address[Branch],MATCH(E725,tb_Address[Branch Code],0)),"")</f>
        <v>Event</v>
      </c>
      <c r="G725" s="191">
        <v>8.857128012169E12</v>
      </c>
      <c r="H725" s="193" t="str">
        <f t="array" ref="H725">IF(G725&lt;&gt;"",INDEX(tb_MainDatabase[Scent],MATCH(G725,tb_MainDatabase[Barcode],0)),"")</f>
        <v>Nouveau</v>
      </c>
      <c r="I725" s="193" t="str">
        <f t="array" ref="I725">IF(G725&lt;&gt;"",INDEX(tb_MainDatabase[Size],MATCH(G725,tb_MainDatabase[Barcode],0)),"")</f>
        <v>30 ml.</v>
      </c>
      <c r="J725" s="191">
        <v>1.0</v>
      </c>
      <c r="K725" s="193"/>
      <c r="L725" s="193" t="str">
        <f t="array" ref="L725">IFERROR(IF(C725=C724,IF(C725="","","-"),INDEX(tb_Address[Store Tel.],MATCH(F725,tb_Address[Branch],0))),"")</f>
        <v>-</v>
      </c>
      <c r="M725" s="193" t="str">
        <f t="array" ref="M725">IFERROR(IF(C725=C724,IF(C725="","","-"),INDEX(tb_Address[ชื่อผู้รับสินค้า],MATCH(F725,tb_Address[Branch],0))),"")</f>
        <v>-</v>
      </c>
      <c r="N725" s="193" t="str">
        <f t="array" ref="N725">IFERROR(IF(C725=C724,IF(C725="","","-"),INDEX(tb_Address[ที่อยู่ Store],MATCH(F725,tb_Address[Branch],0))),"")</f>
        <v>-</v>
      </c>
      <c r="O725" s="193"/>
    </row>
    <row r="726" ht="22.5" customHeight="1">
      <c r="A726" s="186">
        <f>IF(C726="","",ROW()-ROW(tb_PO[[#HEADERS],[Order]]))</f>
        <v>723</v>
      </c>
      <c r="B726" s="277">
        <v>46210.0</v>
      </c>
      <c r="C726" s="278" t="s">
        <v>2209</v>
      </c>
      <c r="D726" s="278" t="s">
        <v>2210</v>
      </c>
      <c r="E726" s="66" t="s">
        <v>1033</v>
      </c>
      <c r="F726" s="186" t="str">
        <f t="array" ref="F726">IF(E726&lt;&gt;"",INDEX(tb_Address[Branch],MATCH(E726,tb_Address[Branch Code],0)),"")</f>
        <v>Event</v>
      </c>
      <c r="G726" s="191">
        <v>8.857128012162E12</v>
      </c>
      <c r="H726" s="193" t="str">
        <f t="array" ref="H726">IF(G726&lt;&gt;"",INDEX(tb_MainDatabase[Scent],MATCH(G726,tb_MainDatabase[Barcode],0)),"")</f>
        <v>Silver</v>
      </c>
      <c r="I726" s="193" t="str">
        <f t="array" ref="I726">IF(G726&lt;&gt;"",INDEX(tb_MainDatabase[Size],MATCH(G726,tb_MainDatabase[Barcode],0)),"")</f>
        <v>30 ml.</v>
      </c>
      <c r="J726" s="191">
        <v>1.0</v>
      </c>
      <c r="K726" s="193"/>
      <c r="L726" s="193" t="str">
        <f t="array" ref="L726">IFERROR(IF(C726=C725,IF(C726="","","-"),INDEX(tb_Address[Store Tel.],MATCH(F726,tb_Address[Branch],0))),"")</f>
        <v>-</v>
      </c>
      <c r="M726" s="193" t="str">
        <f t="array" ref="M726">IFERROR(IF(C726=C725,IF(C726="","","-"),INDEX(tb_Address[ชื่อผู้รับสินค้า],MATCH(F726,tb_Address[Branch],0))),"")</f>
        <v>-</v>
      </c>
      <c r="N726" s="193" t="str">
        <f t="array" ref="N726">IFERROR(IF(C726=C725,IF(C726="","","-"),INDEX(tb_Address[ที่อยู่ Store],MATCH(F726,tb_Address[Branch],0))),"")</f>
        <v>-</v>
      </c>
      <c r="O726" s="193"/>
    </row>
    <row r="727" ht="22.5" customHeight="1">
      <c r="A727" s="186">
        <f>IF(C727="","",ROW()-ROW(tb_PO[[#HEADERS],[Order]]))</f>
        <v>724</v>
      </c>
      <c r="B727" s="277">
        <v>46210.0</v>
      </c>
      <c r="C727" s="278" t="s">
        <v>2209</v>
      </c>
      <c r="D727" s="278" t="s">
        <v>2210</v>
      </c>
      <c r="E727" s="66" t="s">
        <v>1033</v>
      </c>
      <c r="F727" s="186" t="str">
        <f t="array" ref="F727">IF(E727&lt;&gt;"",INDEX(tb_Address[Branch],MATCH(E727,tb_Address[Branch Code],0)),"")</f>
        <v>Event</v>
      </c>
      <c r="G727" s="191">
        <v>8.857128012172E12</v>
      </c>
      <c r="H727" s="193" t="str">
        <f t="array" ref="H727">IF(G727&lt;&gt;"",INDEX(tb_MainDatabase[Scent],MATCH(G727,tb_MainDatabase[Barcode],0)),"")</f>
        <v>Fortuna</v>
      </c>
      <c r="I727" s="193" t="str">
        <f t="array" ref="I727">IF(G727&lt;&gt;"",INDEX(tb_MainDatabase[Size],MATCH(G727,tb_MainDatabase[Barcode],0)),"")</f>
        <v>30 ml.</v>
      </c>
      <c r="J727" s="191">
        <v>1.0</v>
      </c>
      <c r="K727" s="193"/>
      <c r="L727" s="193" t="str">
        <f t="array" ref="L727">IFERROR(IF(C727=C726,IF(C727="","","-"),INDEX(tb_Address[Store Tel.],MATCH(F727,tb_Address[Branch],0))),"")</f>
        <v>-</v>
      </c>
      <c r="M727" s="193" t="str">
        <f t="array" ref="M727">IFERROR(IF(C727=C726,IF(C727="","","-"),INDEX(tb_Address[ชื่อผู้รับสินค้า],MATCH(F727,tb_Address[Branch],0))),"")</f>
        <v>-</v>
      </c>
      <c r="N727" s="193" t="str">
        <f t="array" ref="N727">IFERROR(IF(C727=C726,IF(C727="","","-"),INDEX(tb_Address[ที่อยู่ Store],MATCH(F727,tb_Address[Branch],0))),"")</f>
        <v>-</v>
      </c>
      <c r="O727" s="193"/>
    </row>
    <row r="728" ht="22.5" customHeight="1">
      <c r="A728" s="186">
        <f>IF(C728="","",ROW()-ROW(tb_PO[[#HEADERS],[Order]]))</f>
        <v>725</v>
      </c>
      <c r="B728" s="277">
        <v>46210.0</v>
      </c>
      <c r="C728" s="278" t="s">
        <v>2209</v>
      </c>
      <c r="D728" s="278" t="s">
        <v>2210</v>
      </c>
      <c r="E728" s="66" t="s">
        <v>1033</v>
      </c>
      <c r="F728" s="186" t="str">
        <f t="array" ref="F728">IF(E728&lt;&gt;"",INDEX(tb_Address[Branch],MATCH(E728,tb_Address[Branch Code],0)),"")</f>
        <v>Event</v>
      </c>
      <c r="G728" s="191">
        <v>8.857128012156E12</v>
      </c>
      <c r="H728" s="193" t="str">
        <f t="array" ref="H728">IF(G728&lt;&gt;"",INDEX(tb_MainDatabase[Scent],MATCH(G728,tb_MainDatabase[Barcode],0)),"")</f>
        <v>Passion</v>
      </c>
      <c r="I728" s="193" t="str">
        <f t="array" ref="I728">IF(G728&lt;&gt;"",INDEX(tb_MainDatabase[Size],MATCH(G728,tb_MainDatabase[Barcode],0)),"")</f>
        <v>30 ml.</v>
      </c>
      <c r="J728" s="191">
        <v>1.0</v>
      </c>
      <c r="K728" s="193"/>
      <c r="L728" s="193" t="str">
        <f t="array" ref="L728">IFERROR(IF(C728=C727,IF(C728="","","-"),INDEX(tb_Address[Store Tel.],MATCH(F728,tb_Address[Branch],0))),"")</f>
        <v>-</v>
      </c>
      <c r="M728" s="193" t="str">
        <f t="array" ref="M728">IFERROR(IF(C728=C727,IF(C728="","","-"),INDEX(tb_Address[ชื่อผู้รับสินค้า],MATCH(F728,tb_Address[Branch],0))),"")</f>
        <v>-</v>
      </c>
      <c r="N728" s="193" t="str">
        <f t="array" ref="N728">IFERROR(IF(C728=C727,IF(C728="","","-"),INDEX(tb_Address[ที่อยู่ Store],MATCH(F728,tb_Address[Branch],0))),"")</f>
        <v>-</v>
      </c>
      <c r="O728" s="193"/>
    </row>
    <row r="729" ht="22.5" customHeight="1">
      <c r="A729" s="186">
        <f>IF(C729="","",ROW()-ROW(tb_PO[[#HEADERS],[Order]]))</f>
        <v>726</v>
      </c>
      <c r="B729" s="277">
        <v>46210.0</v>
      </c>
      <c r="C729" s="278" t="s">
        <v>2268</v>
      </c>
      <c r="D729" s="278" t="s">
        <v>2269</v>
      </c>
      <c r="E729" s="66" t="s">
        <v>1033</v>
      </c>
      <c r="F729" s="186" t="str">
        <f t="array" ref="F729">IF(E729&lt;&gt;"",INDEX(tb_Address[Branch],MATCH(E729,tb_Address[Branch Code],0)),"")</f>
        <v>Event</v>
      </c>
      <c r="G729" s="191">
        <v>8.857128011119E12</v>
      </c>
      <c r="H729" s="193" t="str">
        <f t="array" ref="H729">IF(G729&lt;&gt;"",INDEX(tb_MainDatabase[Scent],MATCH(G729,tb_MainDatabase[Barcode],0)),"")</f>
        <v>Secret of Peach</v>
      </c>
      <c r="I729" s="193" t="str">
        <f t="array" ref="I729">IF(G729&lt;&gt;"",INDEX(tb_MainDatabase[Size],MATCH(G729,tb_MainDatabase[Barcode],0)),"")</f>
        <v>50 ml.</v>
      </c>
      <c r="J729" s="191">
        <v>2.0</v>
      </c>
      <c r="K729" s="193"/>
      <c r="L729" s="193" t="str">
        <f t="array" ref="L729">IFERROR(IF(C729=C728,IF(C729="","","-"),INDEX(tb_Address[Store Tel.],MATCH(F729,tb_Address[Branch],0))),"")</f>
        <v/>
      </c>
      <c r="M729" s="193" t="str">
        <f t="array" ref="M729">IFERROR(IF(C729=C728,IF(C729="","","-"),INDEX(tb_Address[ชื่อผู้รับสินค้า],MATCH(F729,tb_Address[Branch],0))),"")</f>
        <v/>
      </c>
      <c r="N729" s="193" t="str">
        <f t="array" ref="N729">IFERROR(IF(C729=C728,IF(C729="","","-"),INDEX(tb_Address[ที่อยู่ Store],MATCH(F729,tb_Address[Branch],0))),"")</f>
        <v/>
      </c>
      <c r="O729" s="193"/>
    </row>
    <row r="730" ht="22.5" customHeight="1">
      <c r="A730" s="186">
        <f>IF(C730="","",ROW()-ROW(tb_PO[[#HEADERS],[Order]]))</f>
        <v>727</v>
      </c>
      <c r="B730" s="277">
        <v>46210.0</v>
      </c>
      <c r="C730" s="278" t="s">
        <v>2268</v>
      </c>
      <c r="D730" s="278" t="s">
        <v>2269</v>
      </c>
      <c r="E730" s="66" t="s">
        <v>1033</v>
      </c>
      <c r="F730" s="186" t="str">
        <f t="array" ref="F730">IF(E730&lt;&gt;"",INDEX(tb_Address[Branch],MATCH(E730,tb_Address[Branch Code],0)),"")</f>
        <v>Event</v>
      </c>
      <c r="G730" s="191">
        <v>8.857128011171E12</v>
      </c>
      <c r="H730" s="193" t="str">
        <f t="array" ref="H730">IF(G730&lt;&gt;"",INDEX(tb_MainDatabase[Scent],MATCH(G730,tb_MainDatabase[Barcode],0)),"")</f>
        <v>Senorita</v>
      </c>
      <c r="I730" s="193" t="str">
        <f t="array" ref="I730">IF(G730&lt;&gt;"",INDEX(tb_MainDatabase[Size],MATCH(G730,tb_MainDatabase[Barcode],0)),"")</f>
        <v>50 ml.</v>
      </c>
      <c r="J730" s="191">
        <v>2.0</v>
      </c>
      <c r="K730" s="193"/>
      <c r="L730" s="193" t="str">
        <f t="array" ref="L730">IFERROR(IF(C730=C729,IF(C730="","","-"),INDEX(tb_Address[Store Tel.],MATCH(F730,tb_Address[Branch],0))),"")</f>
        <v>-</v>
      </c>
      <c r="M730" s="193" t="str">
        <f t="array" ref="M730">IFERROR(IF(C730=C729,IF(C730="","","-"),INDEX(tb_Address[ชื่อผู้รับสินค้า],MATCH(F730,tb_Address[Branch],0))),"")</f>
        <v>-</v>
      </c>
      <c r="N730" s="193" t="str">
        <f t="array" ref="N730">IFERROR(IF(C730=C729,IF(C730="","","-"),INDEX(tb_Address[ที่อยู่ Store],MATCH(F730,tb_Address[Branch],0))),"")</f>
        <v>-</v>
      </c>
      <c r="O730" s="193"/>
    </row>
    <row r="731" ht="22.5" customHeight="1">
      <c r="A731" s="186">
        <f>IF(C731="","",ROW()-ROW(tb_PO[[#HEADERS],[Order]]))</f>
        <v>728</v>
      </c>
      <c r="B731" s="277">
        <v>46210.0</v>
      </c>
      <c r="C731" s="278" t="s">
        <v>2268</v>
      </c>
      <c r="D731" s="278" t="s">
        <v>2269</v>
      </c>
      <c r="E731" s="66" t="s">
        <v>1033</v>
      </c>
      <c r="F731" s="186" t="str">
        <f t="array" ref="F731">IF(E731&lt;&gt;"",INDEX(tb_Address[Branch],MATCH(E731,tb_Address[Branch Code],0)),"")</f>
        <v>Event</v>
      </c>
      <c r="G731" s="191">
        <v>8.8571280113E12</v>
      </c>
      <c r="H731" s="193" t="str">
        <f t="array" ref="H731">IF(G731&lt;&gt;"",INDEX(tb_MainDatabase[Scent],MATCH(G731,tb_MainDatabase[Barcode],0)),"")</f>
        <v>Dream Island</v>
      </c>
      <c r="I731" s="193" t="str">
        <f t="array" ref="I731">IF(G731&lt;&gt;"",INDEX(tb_MainDatabase[Size],MATCH(G731,tb_MainDatabase[Barcode],0)),"")</f>
        <v>50 ml.</v>
      </c>
      <c r="J731" s="191">
        <v>2.0</v>
      </c>
      <c r="K731" s="193"/>
      <c r="L731" s="193" t="str">
        <f t="array" ref="L731">IFERROR(IF(C731=C730,IF(C731="","","-"),INDEX(tb_Address[Store Tel.],MATCH(F731,tb_Address[Branch],0))),"")</f>
        <v>-</v>
      </c>
      <c r="M731" s="193" t="str">
        <f t="array" ref="M731">IFERROR(IF(C731=C730,IF(C731="","","-"),INDEX(tb_Address[ชื่อผู้รับสินค้า],MATCH(F731,tb_Address[Branch],0))),"")</f>
        <v>-</v>
      </c>
      <c r="N731" s="193" t="str">
        <f t="array" ref="N731">IFERROR(IF(C731=C730,IF(C731="","","-"),INDEX(tb_Address[ที่อยู่ Store],MATCH(F731,tb_Address[Branch],0))),"")</f>
        <v>-</v>
      </c>
      <c r="O731" s="193"/>
    </row>
    <row r="732" ht="22.5" customHeight="1">
      <c r="A732" s="186">
        <f>IF(C732="","",ROW()-ROW(tb_PO[[#HEADERS],[Order]]))</f>
        <v>729</v>
      </c>
      <c r="B732" s="277">
        <v>46210.0</v>
      </c>
      <c r="C732" s="278" t="s">
        <v>2268</v>
      </c>
      <c r="D732" s="278" t="s">
        <v>2269</v>
      </c>
      <c r="E732" s="66" t="s">
        <v>1033</v>
      </c>
      <c r="F732" s="186" t="str">
        <f t="array" ref="F732">IF(E732&lt;&gt;"",INDEX(tb_Address[Branch],MATCH(E732,tb_Address[Branch Code],0)),"")</f>
        <v>Event</v>
      </c>
      <c r="G732" s="191">
        <v>8.857128011287E12</v>
      </c>
      <c r="H732" s="193" t="str">
        <f t="array" ref="H732">IF(G732&lt;&gt;"",INDEX(tb_MainDatabase[Scent],MATCH(G732,tb_MainDatabase[Barcode],0)),"")</f>
        <v>Never Blue</v>
      </c>
      <c r="I732" s="193" t="str">
        <f t="array" ref="I732">IF(G732&lt;&gt;"",INDEX(tb_MainDatabase[Size],MATCH(G732,tb_MainDatabase[Barcode],0)),"")</f>
        <v>50 ml.</v>
      </c>
      <c r="J732" s="191">
        <v>2.0</v>
      </c>
      <c r="K732" s="193"/>
      <c r="L732" s="193" t="str">
        <f t="array" ref="L732">IFERROR(IF(C732=C731,IF(C732="","","-"),INDEX(tb_Address[Store Tel.],MATCH(F732,tb_Address[Branch],0))),"")</f>
        <v>-</v>
      </c>
      <c r="M732" s="193" t="str">
        <f t="array" ref="M732">IFERROR(IF(C732=C731,IF(C732="","","-"),INDEX(tb_Address[ชื่อผู้รับสินค้า],MATCH(F732,tb_Address[Branch],0))),"")</f>
        <v>-</v>
      </c>
      <c r="N732" s="193" t="str">
        <f t="array" ref="N732">IFERROR(IF(C732=C731,IF(C732="","","-"),INDEX(tb_Address[ที่อยู่ Store],MATCH(F732,tb_Address[Branch],0))),"")</f>
        <v>-</v>
      </c>
      <c r="O732" s="193"/>
    </row>
    <row r="733" ht="22.5" customHeight="1">
      <c r="A733" s="186">
        <f>IF(C733="","",ROW()-ROW(tb_PO[[#HEADERS],[Order]]))</f>
        <v>730</v>
      </c>
      <c r="B733" s="277">
        <v>46210.0</v>
      </c>
      <c r="C733" s="278" t="s">
        <v>2268</v>
      </c>
      <c r="D733" s="278" t="s">
        <v>2269</v>
      </c>
      <c r="E733" s="66" t="s">
        <v>1033</v>
      </c>
      <c r="F733" s="186" t="str">
        <f t="array" ref="F733">IF(E733&lt;&gt;"",INDEX(tb_Address[Branch],MATCH(E733,tb_Address[Branch Code],0)),"")</f>
        <v>Event</v>
      </c>
      <c r="G733" s="191">
        <v>8.857128011621E12</v>
      </c>
      <c r="H733" s="193" t="str">
        <f t="array" ref="H733">IF(G733&lt;&gt;"",INDEX(tb_MainDatabase[Scent],MATCH(G733,tb_MainDatabase[Barcode],0)),"")</f>
        <v>Rosarine</v>
      </c>
      <c r="I733" s="193" t="str">
        <f t="array" ref="I733">IF(G733&lt;&gt;"",INDEX(tb_MainDatabase[Size],MATCH(G733,tb_MainDatabase[Barcode],0)),"")</f>
        <v>50 ml.</v>
      </c>
      <c r="J733" s="191">
        <v>2.0</v>
      </c>
      <c r="K733" s="193"/>
      <c r="L733" s="193" t="str">
        <f t="array" ref="L733">IFERROR(IF(C733=C732,IF(C733="","","-"),INDEX(tb_Address[Store Tel.],MATCH(F733,tb_Address[Branch],0))),"")</f>
        <v>-</v>
      </c>
      <c r="M733" s="193" t="str">
        <f t="array" ref="M733">IFERROR(IF(C733=C732,IF(C733="","","-"),INDEX(tb_Address[ชื่อผู้รับสินค้า],MATCH(F733,tb_Address[Branch],0))),"")</f>
        <v>-</v>
      </c>
      <c r="N733" s="193" t="str">
        <f t="array" ref="N733">IFERROR(IF(C733=C732,IF(C733="","","-"),INDEX(tb_Address[ที่อยู่ Store],MATCH(F733,tb_Address[Branch],0))),"")</f>
        <v>-</v>
      </c>
      <c r="O733" s="193"/>
    </row>
    <row r="734" ht="22.5" customHeight="1">
      <c r="A734" s="186">
        <f>IF(C734="","",ROW()-ROW(tb_PO[[#HEADERS],[Order]]))</f>
        <v>731</v>
      </c>
      <c r="B734" s="277">
        <v>46210.0</v>
      </c>
      <c r="C734" s="278" t="s">
        <v>2268</v>
      </c>
      <c r="D734" s="278" t="s">
        <v>2269</v>
      </c>
      <c r="E734" s="66" t="s">
        <v>1033</v>
      </c>
      <c r="F734" s="186" t="str">
        <f t="array" ref="F734">IF(E734&lt;&gt;"",INDEX(tb_Address[Branch],MATCH(E734,tb_Address[Branch Code],0)),"")</f>
        <v>Event</v>
      </c>
      <c r="G734" s="191">
        <v>8.857128011904E12</v>
      </c>
      <c r="H734" s="193" t="str">
        <f t="array" ref="H734">IF(G734&lt;&gt;"",INDEX(tb_MainDatabase[Scent],MATCH(G734,tb_MainDatabase[Barcode],0)),"")</f>
        <v>La Belle</v>
      </c>
      <c r="I734" s="193" t="str">
        <f t="array" ref="I734">IF(G734&lt;&gt;"",INDEX(tb_MainDatabase[Size],MATCH(G734,tb_MainDatabase[Barcode],0)),"")</f>
        <v>30 ml.</v>
      </c>
      <c r="J734" s="191">
        <v>1.0</v>
      </c>
      <c r="K734" s="193"/>
      <c r="L734" s="193" t="str">
        <f t="array" ref="L734">IFERROR(IF(C734=C733,IF(C734="","","-"),INDEX(tb_Address[Store Tel.],MATCH(F734,tb_Address[Branch],0))),"")</f>
        <v>-</v>
      </c>
      <c r="M734" s="193" t="str">
        <f t="array" ref="M734">IFERROR(IF(C734=C733,IF(C734="","","-"),INDEX(tb_Address[ชื่อผู้รับสินค้า],MATCH(F734,tb_Address[Branch],0))),"")</f>
        <v>-</v>
      </c>
      <c r="N734" s="193" t="str">
        <f t="array" ref="N734">IFERROR(IF(C734=C733,IF(C734="","","-"),INDEX(tb_Address[ที่อยู่ Store],MATCH(F734,tb_Address[Branch],0))),"")</f>
        <v>-</v>
      </c>
      <c r="O734" s="193"/>
    </row>
    <row r="735" ht="22.5" customHeight="1">
      <c r="A735" s="186">
        <f>IF(C735="","",ROW()-ROW(tb_PO[[#HEADERS],[Order]]))</f>
        <v>732</v>
      </c>
      <c r="B735" s="277">
        <v>46210.0</v>
      </c>
      <c r="C735" s="278" t="s">
        <v>2268</v>
      </c>
      <c r="D735" s="278" t="s">
        <v>2269</v>
      </c>
      <c r="E735" s="66" t="s">
        <v>1033</v>
      </c>
      <c r="F735" s="186" t="str">
        <f t="array" ref="F735">IF(E735&lt;&gt;"",INDEX(tb_Address[Branch],MATCH(E735,tb_Address[Branch Code],0)),"")</f>
        <v>Event</v>
      </c>
      <c r="G735" s="191">
        <v>8.857128012022E12</v>
      </c>
      <c r="H735" s="193" t="str">
        <f t="array" ref="H735">IF(G735&lt;&gt;"",INDEX(tb_MainDatabase[Scent],MATCH(G735,tb_MainDatabase[Barcode],0)),"")</f>
        <v>Aqua</v>
      </c>
      <c r="I735" s="193" t="str">
        <f t="array" ref="I735">IF(G735&lt;&gt;"",INDEX(tb_MainDatabase[Size],MATCH(G735,tb_MainDatabase[Barcode],0)),"")</f>
        <v>30 ml.</v>
      </c>
      <c r="J735" s="191">
        <v>1.0</v>
      </c>
      <c r="K735" s="193"/>
      <c r="L735" s="193" t="str">
        <f t="array" ref="L735">IFERROR(IF(C735=C734,IF(C735="","","-"),INDEX(tb_Address[Store Tel.],MATCH(F735,tb_Address[Branch],0))),"")</f>
        <v>-</v>
      </c>
      <c r="M735" s="193" t="str">
        <f t="array" ref="M735">IFERROR(IF(C735=C734,IF(C735="","","-"),INDEX(tb_Address[ชื่อผู้รับสินค้า],MATCH(F735,tb_Address[Branch],0))),"")</f>
        <v>-</v>
      </c>
      <c r="N735" s="193" t="str">
        <f t="array" ref="N735">IFERROR(IF(C735=C734,IF(C735="","","-"),INDEX(tb_Address[ที่อยู่ Store],MATCH(F735,tb_Address[Branch],0))),"")</f>
        <v>-</v>
      </c>
      <c r="O735" s="193"/>
    </row>
    <row r="736" ht="22.5" customHeight="1">
      <c r="A736" s="186">
        <f>IF(C736="","",ROW()-ROW(tb_PO[[#HEADERS],[Order]]))</f>
        <v>733</v>
      </c>
      <c r="B736" s="277">
        <v>46210.0</v>
      </c>
      <c r="C736" s="278" t="s">
        <v>2268</v>
      </c>
      <c r="D736" s="278" t="s">
        <v>2269</v>
      </c>
      <c r="E736" s="66" t="s">
        <v>1033</v>
      </c>
      <c r="F736" s="186" t="str">
        <f t="array" ref="F736">IF(E736&lt;&gt;"",INDEX(tb_Address[Branch],MATCH(E736,tb_Address[Branch Code],0)),"")</f>
        <v>Event</v>
      </c>
      <c r="G736" s="191">
        <v>8.857128012023E12</v>
      </c>
      <c r="H736" s="193" t="str">
        <f t="array" ref="H736">IF(G736&lt;&gt;"",INDEX(tb_MainDatabase[Scent],MATCH(G736,tb_MainDatabase[Barcode],0)),"")</f>
        <v>Voyage</v>
      </c>
      <c r="I736" s="193" t="str">
        <f t="array" ref="I736">IF(G736&lt;&gt;"",INDEX(tb_MainDatabase[Size],MATCH(G736,tb_MainDatabase[Barcode],0)),"")</f>
        <v>30 ml.</v>
      </c>
      <c r="J736" s="191">
        <v>1.0</v>
      </c>
      <c r="K736" s="193"/>
      <c r="L736" s="193" t="str">
        <f t="array" ref="L736">IFERROR(IF(C736=C735,IF(C736="","","-"),INDEX(tb_Address[Store Tel.],MATCH(F736,tb_Address[Branch],0))),"")</f>
        <v>-</v>
      </c>
      <c r="M736" s="193" t="str">
        <f t="array" ref="M736">IFERROR(IF(C736=C735,IF(C736="","","-"),INDEX(tb_Address[ชื่อผู้รับสินค้า],MATCH(F736,tb_Address[Branch],0))),"")</f>
        <v>-</v>
      </c>
      <c r="N736" s="193" t="str">
        <f t="array" ref="N736">IFERROR(IF(C736=C735,IF(C736="","","-"),INDEX(tb_Address[ที่อยู่ Store],MATCH(F736,tb_Address[Branch],0))),"")</f>
        <v>-</v>
      </c>
      <c r="O736" s="193"/>
    </row>
    <row r="737" ht="22.5" customHeight="1">
      <c r="A737" s="186">
        <f>IF(C737="","",ROW()-ROW(tb_PO[[#HEADERS],[Order]]))</f>
        <v>734</v>
      </c>
      <c r="B737" s="277">
        <v>46210.0</v>
      </c>
      <c r="C737" s="278" t="s">
        <v>2268</v>
      </c>
      <c r="D737" s="278" t="s">
        <v>2269</v>
      </c>
      <c r="E737" s="66" t="s">
        <v>1033</v>
      </c>
      <c r="F737" s="186" t="str">
        <f t="array" ref="F737">IF(E737&lt;&gt;"",INDEX(tb_Address[Branch],MATCH(E737,tb_Address[Branch Code],0)),"")</f>
        <v>Event</v>
      </c>
      <c r="G737" s="191">
        <v>8.857128012048E12</v>
      </c>
      <c r="H737" s="193" t="str">
        <f t="array" ref="H737">IF(G737&lt;&gt;"",INDEX(tb_MainDatabase[Scent],MATCH(G737,tb_MainDatabase[Barcode],0)),"")</f>
        <v>Velvet Oud</v>
      </c>
      <c r="I737" s="193" t="str">
        <f t="array" ref="I737">IF(G737&lt;&gt;"",INDEX(tb_MainDatabase[Size],MATCH(G737,tb_MainDatabase[Barcode],0)),"")</f>
        <v>30 ml.</v>
      </c>
      <c r="J737" s="191">
        <v>1.0</v>
      </c>
      <c r="K737" s="193"/>
      <c r="L737" s="193" t="str">
        <f t="array" ref="L737">IFERROR(IF(C737=C736,IF(C737="","","-"),INDEX(tb_Address[Store Tel.],MATCH(F737,tb_Address[Branch],0))),"")</f>
        <v>-</v>
      </c>
      <c r="M737" s="193" t="str">
        <f t="array" ref="M737">IFERROR(IF(C737=C736,IF(C737="","","-"),INDEX(tb_Address[ชื่อผู้รับสินค้า],MATCH(F737,tb_Address[Branch],0))),"")</f>
        <v>-</v>
      </c>
      <c r="N737" s="193" t="str">
        <f t="array" ref="N737">IFERROR(IF(C737=C736,IF(C737="","","-"),INDEX(tb_Address[ที่อยู่ Store],MATCH(F737,tb_Address[Branch],0))),"")</f>
        <v>-</v>
      </c>
      <c r="O737" s="193"/>
    </row>
    <row r="738" ht="22.5" customHeight="1">
      <c r="A738" s="186">
        <f>IF(C738="","",ROW()-ROW(tb_PO[[#HEADERS],[Order]]))</f>
        <v>735</v>
      </c>
      <c r="B738" s="277">
        <v>46210.0</v>
      </c>
      <c r="C738" s="278" t="s">
        <v>2268</v>
      </c>
      <c r="D738" s="278" t="s">
        <v>2269</v>
      </c>
      <c r="E738" s="66" t="s">
        <v>1033</v>
      </c>
      <c r="F738" s="186" t="str">
        <f t="array" ref="F738">IF(E738&lt;&gt;"",INDEX(tb_Address[Branch],MATCH(E738,tb_Address[Branch Code],0)),"")</f>
        <v>Event</v>
      </c>
      <c r="G738" s="191">
        <v>8.857128011843E12</v>
      </c>
      <c r="H738" s="193" t="str">
        <f t="array" ref="H738">IF(G738&lt;&gt;"",INDEX(tb_MainDatabase[Scent],MATCH(G738,tb_MainDatabase[Barcode],0)),"")</f>
        <v>Zeus</v>
      </c>
      <c r="I738" s="193" t="str">
        <f t="array" ref="I738">IF(G738&lt;&gt;"",INDEX(tb_MainDatabase[Size],MATCH(G738,tb_MainDatabase[Barcode],0)),"")</f>
        <v>30 ml.</v>
      </c>
      <c r="J738" s="191">
        <v>1.0</v>
      </c>
      <c r="K738" s="193"/>
      <c r="L738" s="193" t="str">
        <f t="array" ref="L738">IFERROR(IF(C738=C737,IF(C738="","","-"),INDEX(tb_Address[Store Tel.],MATCH(F738,tb_Address[Branch],0))),"")</f>
        <v>-</v>
      </c>
      <c r="M738" s="193" t="str">
        <f t="array" ref="M738">IFERROR(IF(C738=C737,IF(C738="","","-"),INDEX(tb_Address[ชื่อผู้รับสินค้า],MATCH(F738,tb_Address[Branch],0))),"")</f>
        <v>-</v>
      </c>
      <c r="N738" s="193" t="str">
        <f t="array" ref="N738">IFERROR(IF(C738=C737,IF(C738="","","-"),INDEX(tb_Address[ที่อยู่ Store],MATCH(F738,tb_Address[Branch],0))),"")</f>
        <v>-</v>
      </c>
      <c r="O738" s="193"/>
    </row>
    <row r="739" ht="22.5" customHeight="1">
      <c r="A739" s="186">
        <f>IF(C739="","",ROW()-ROW(tb_PO[[#HEADERS],[Order]]))</f>
        <v>736</v>
      </c>
      <c r="B739" s="277">
        <v>46210.0</v>
      </c>
      <c r="C739" s="278" t="s">
        <v>2268</v>
      </c>
      <c r="D739" s="278" t="s">
        <v>2269</v>
      </c>
      <c r="E739" s="66" t="s">
        <v>1033</v>
      </c>
      <c r="F739" s="186" t="str">
        <f t="array" ref="F739">IF(E739&lt;&gt;"",INDEX(tb_Address[Branch],MATCH(E739,tb_Address[Branch Code],0)),"")</f>
        <v>Event</v>
      </c>
      <c r="G739" s="191">
        <v>8.857128012165E12</v>
      </c>
      <c r="H739" s="193" t="str">
        <f t="array" ref="H739">IF(G739&lt;&gt;"",INDEX(tb_MainDatabase[Scent],MATCH(G739,tb_MainDatabase[Barcode],0)),"")</f>
        <v>Angel</v>
      </c>
      <c r="I739" s="193" t="str">
        <f t="array" ref="I739">IF(G739&lt;&gt;"",INDEX(tb_MainDatabase[Size],MATCH(G739,tb_MainDatabase[Barcode],0)),"")</f>
        <v>30 ml.</v>
      </c>
      <c r="J739" s="191">
        <v>1.0</v>
      </c>
      <c r="K739" s="193"/>
      <c r="L739" s="193" t="str">
        <f t="array" ref="L739">IFERROR(IF(C739=C738,IF(C739="","","-"),INDEX(tb_Address[Store Tel.],MATCH(F739,tb_Address[Branch],0))),"")</f>
        <v>-</v>
      </c>
      <c r="M739" s="193" t="str">
        <f t="array" ref="M739">IFERROR(IF(C739=C738,IF(C739="","","-"),INDEX(tb_Address[ชื่อผู้รับสินค้า],MATCH(F739,tb_Address[Branch],0))),"")</f>
        <v>-</v>
      </c>
      <c r="N739" s="193" t="str">
        <f t="array" ref="N739">IFERROR(IF(C739=C738,IF(C739="","","-"),INDEX(tb_Address[ที่อยู่ Store],MATCH(F739,tb_Address[Branch],0))),"")</f>
        <v>-</v>
      </c>
      <c r="O739" s="193"/>
    </row>
    <row r="740" ht="22.5" customHeight="1">
      <c r="A740" s="186">
        <f>IF(C740="","",ROW()-ROW(tb_PO[[#HEADERS],[Order]]))</f>
        <v>737</v>
      </c>
      <c r="B740" s="277">
        <v>46210.0</v>
      </c>
      <c r="C740" s="278" t="s">
        <v>2268</v>
      </c>
      <c r="D740" s="278" t="s">
        <v>2269</v>
      </c>
      <c r="E740" s="66" t="s">
        <v>1033</v>
      </c>
      <c r="F740" s="186" t="str">
        <f t="array" ref="F740">IF(E740&lt;&gt;"",INDEX(tb_Address[Branch],MATCH(E740,tb_Address[Branch Code],0)),"")</f>
        <v>Event</v>
      </c>
      <c r="G740" s="191">
        <v>8.857128012169E12</v>
      </c>
      <c r="H740" s="193" t="str">
        <f t="array" ref="H740">IF(G740&lt;&gt;"",INDEX(tb_MainDatabase[Scent],MATCH(G740,tb_MainDatabase[Barcode],0)),"")</f>
        <v>Nouveau</v>
      </c>
      <c r="I740" s="193" t="str">
        <f t="array" ref="I740">IF(G740&lt;&gt;"",INDEX(tb_MainDatabase[Size],MATCH(G740,tb_MainDatabase[Barcode],0)),"")</f>
        <v>30 ml.</v>
      </c>
      <c r="J740" s="191">
        <v>1.0</v>
      </c>
      <c r="K740" s="193"/>
      <c r="L740" s="193" t="str">
        <f t="array" ref="L740">IFERROR(IF(C740=C739,IF(C740="","","-"),INDEX(tb_Address[Store Tel.],MATCH(F740,tb_Address[Branch],0))),"")</f>
        <v>-</v>
      </c>
      <c r="M740" s="193" t="str">
        <f t="array" ref="M740">IFERROR(IF(C740=C739,IF(C740="","","-"),INDEX(tb_Address[ชื่อผู้รับสินค้า],MATCH(F740,tb_Address[Branch],0))),"")</f>
        <v>-</v>
      </c>
      <c r="N740" s="193" t="str">
        <f t="array" ref="N740">IFERROR(IF(C740=C739,IF(C740="","","-"),INDEX(tb_Address[ที่อยู่ Store],MATCH(F740,tb_Address[Branch],0))),"")</f>
        <v>-</v>
      </c>
      <c r="O740" s="193"/>
    </row>
    <row r="741" ht="22.5" customHeight="1">
      <c r="A741" s="186">
        <f>IF(C741="","",ROW()-ROW(tb_PO[[#HEADERS],[Order]]))</f>
        <v>738</v>
      </c>
      <c r="B741" s="277">
        <v>46210.0</v>
      </c>
      <c r="C741" s="278" t="s">
        <v>2268</v>
      </c>
      <c r="D741" s="278" t="s">
        <v>2269</v>
      </c>
      <c r="E741" s="66" t="s">
        <v>1033</v>
      </c>
      <c r="F741" s="186" t="str">
        <f t="array" ref="F741">IF(E741&lt;&gt;"",INDEX(tb_Address[Branch],MATCH(E741,tb_Address[Branch Code],0)),"")</f>
        <v>Event</v>
      </c>
      <c r="G741" s="191">
        <v>8.857128012162E12</v>
      </c>
      <c r="H741" s="193" t="str">
        <f t="array" ref="H741">IF(G741&lt;&gt;"",INDEX(tb_MainDatabase[Scent],MATCH(G741,tb_MainDatabase[Barcode],0)),"")</f>
        <v>Silver</v>
      </c>
      <c r="I741" s="193" t="str">
        <f t="array" ref="I741">IF(G741&lt;&gt;"",INDEX(tb_MainDatabase[Size],MATCH(G741,tb_MainDatabase[Barcode],0)),"")</f>
        <v>30 ml.</v>
      </c>
      <c r="J741" s="191">
        <v>1.0</v>
      </c>
      <c r="K741" s="193"/>
      <c r="L741" s="193" t="str">
        <f t="array" ref="L741">IFERROR(IF(C741=C740,IF(C741="","","-"),INDEX(tb_Address[Store Tel.],MATCH(F741,tb_Address[Branch],0))),"")</f>
        <v>-</v>
      </c>
      <c r="M741" s="193" t="str">
        <f t="array" ref="M741">IFERROR(IF(C741=C740,IF(C741="","","-"),INDEX(tb_Address[ชื่อผู้รับสินค้า],MATCH(F741,tb_Address[Branch],0))),"")</f>
        <v>-</v>
      </c>
      <c r="N741" s="193" t="str">
        <f t="array" ref="N741">IFERROR(IF(C741=C740,IF(C741="","","-"),INDEX(tb_Address[ที่อยู่ Store],MATCH(F741,tb_Address[Branch],0))),"")</f>
        <v>-</v>
      </c>
      <c r="O741" s="193"/>
    </row>
    <row r="742" ht="22.5" customHeight="1">
      <c r="A742" s="186">
        <f>IF(C742="","",ROW()-ROW(tb_PO[[#HEADERS],[Order]]))</f>
        <v>739</v>
      </c>
      <c r="B742" s="277">
        <v>46210.0</v>
      </c>
      <c r="C742" s="278" t="s">
        <v>2268</v>
      </c>
      <c r="D742" s="278" t="s">
        <v>2269</v>
      </c>
      <c r="E742" s="66" t="s">
        <v>1033</v>
      </c>
      <c r="F742" s="186" t="str">
        <f t="array" ref="F742">IF(E742&lt;&gt;"",INDEX(tb_Address[Branch],MATCH(E742,tb_Address[Branch Code],0)),"")</f>
        <v>Event</v>
      </c>
      <c r="G742" s="191">
        <v>8.857128012172E12</v>
      </c>
      <c r="H742" s="193" t="str">
        <f t="array" ref="H742">IF(G742&lt;&gt;"",INDEX(tb_MainDatabase[Scent],MATCH(G742,tb_MainDatabase[Barcode],0)),"")</f>
        <v>Fortuna</v>
      </c>
      <c r="I742" s="193" t="str">
        <f t="array" ref="I742">IF(G742&lt;&gt;"",INDEX(tb_MainDatabase[Size],MATCH(G742,tb_MainDatabase[Barcode],0)),"")</f>
        <v>30 ml.</v>
      </c>
      <c r="J742" s="191">
        <v>1.0</v>
      </c>
      <c r="K742" s="193"/>
      <c r="L742" s="193" t="str">
        <f t="array" ref="L742">IFERROR(IF(C742=C741,IF(C742="","","-"),INDEX(tb_Address[Store Tel.],MATCH(F742,tb_Address[Branch],0))),"")</f>
        <v>-</v>
      </c>
      <c r="M742" s="193" t="str">
        <f t="array" ref="M742">IFERROR(IF(C742=C741,IF(C742="","","-"),INDEX(tb_Address[ชื่อผู้รับสินค้า],MATCH(F742,tb_Address[Branch],0))),"")</f>
        <v>-</v>
      </c>
      <c r="N742" s="193" t="str">
        <f t="array" ref="N742">IFERROR(IF(C742=C741,IF(C742="","","-"),INDEX(tb_Address[ที่อยู่ Store],MATCH(F742,tb_Address[Branch],0))),"")</f>
        <v>-</v>
      </c>
      <c r="O742" s="193"/>
    </row>
    <row r="743" ht="22.5" customHeight="1">
      <c r="A743" s="186">
        <f>IF(C743="","",ROW()-ROW(tb_PO[[#HEADERS],[Order]]))</f>
        <v>740</v>
      </c>
      <c r="B743" s="277">
        <v>46210.0</v>
      </c>
      <c r="C743" s="278" t="s">
        <v>2268</v>
      </c>
      <c r="D743" s="278" t="s">
        <v>2269</v>
      </c>
      <c r="E743" s="66" t="s">
        <v>1033</v>
      </c>
      <c r="F743" s="186" t="str">
        <f t="array" ref="F743">IF(E743&lt;&gt;"",INDEX(tb_Address[Branch],MATCH(E743,tb_Address[Branch Code],0)),"")</f>
        <v>Event</v>
      </c>
      <c r="G743" s="191">
        <v>8.857128012156E12</v>
      </c>
      <c r="H743" s="193" t="str">
        <f t="array" ref="H743">IF(G743&lt;&gt;"",INDEX(tb_MainDatabase[Scent],MATCH(G743,tb_MainDatabase[Barcode],0)),"")</f>
        <v>Passion</v>
      </c>
      <c r="I743" s="193" t="str">
        <f t="array" ref="I743">IF(G743&lt;&gt;"",INDEX(tb_MainDatabase[Size],MATCH(G743,tb_MainDatabase[Barcode],0)),"")</f>
        <v>30 ml.</v>
      </c>
      <c r="J743" s="191">
        <v>1.0</v>
      </c>
      <c r="K743" s="193"/>
      <c r="L743" s="193" t="str">
        <f t="array" ref="L743">IFERROR(IF(C743=C742,IF(C743="","","-"),INDEX(tb_Address[Store Tel.],MATCH(F743,tb_Address[Branch],0))),"")</f>
        <v>-</v>
      </c>
      <c r="M743" s="193" t="str">
        <f t="array" ref="M743">IFERROR(IF(C743=C742,IF(C743="","","-"),INDEX(tb_Address[ชื่อผู้รับสินค้า],MATCH(F743,tb_Address[Branch],0))),"")</f>
        <v>-</v>
      </c>
      <c r="N743" s="193" t="str">
        <f t="array" ref="N743">IFERROR(IF(C743=C742,IF(C743="","","-"),INDEX(tb_Address[ที่อยู่ Store],MATCH(F743,tb_Address[Branch],0))),"")</f>
        <v>-</v>
      </c>
      <c r="O743" s="193"/>
    </row>
    <row r="744" ht="22.5" customHeight="1">
      <c r="A744" s="186">
        <f>IF(C744="","",ROW()-ROW(tb_PO[[#HEADERS],[Order]]))</f>
        <v>741</v>
      </c>
      <c r="B744" s="277">
        <v>46210.0</v>
      </c>
      <c r="C744" s="278" t="s">
        <v>2268</v>
      </c>
      <c r="D744" s="278" t="s">
        <v>2269</v>
      </c>
      <c r="E744" s="66" t="s">
        <v>1033</v>
      </c>
      <c r="F744" s="186" t="str">
        <f t="array" ref="F744">IF(E744&lt;&gt;"",INDEX(tb_Address[Branch],MATCH(E744,tb_Address[Branch Code],0)),"")</f>
        <v>Event</v>
      </c>
      <c r="G744" s="191">
        <v>8.85712801185E12</v>
      </c>
      <c r="H744" s="193" t="str">
        <f t="array" ref="H744">IF(G744&lt;&gt;"",INDEX(tb_MainDatabase[Scent],MATCH(G744,tb_MainDatabase[Barcode],0)),"")</f>
        <v>Secret of Peach</v>
      </c>
      <c r="I744" s="193" t="str">
        <f t="array" ref="I744">IF(G744&lt;&gt;"",INDEX(tb_MainDatabase[Size],MATCH(G744,tb_MainDatabase[Barcode],0)),"")</f>
        <v>30 ml.</v>
      </c>
      <c r="J744" s="191">
        <v>2.0</v>
      </c>
      <c r="K744" s="193"/>
      <c r="L744" s="193" t="str">
        <f t="array" ref="L744">IFERROR(IF(C744=C743,IF(C744="","","-"),INDEX(tb_Address[Store Tel.],MATCH(F744,tb_Address[Branch],0))),"")</f>
        <v>-</v>
      </c>
      <c r="M744" s="193" t="str">
        <f t="array" ref="M744">IFERROR(IF(C744=C743,IF(C744="","","-"),INDEX(tb_Address[ชื่อผู้รับสินค้า],MATCH(F744,tb_Address[Branch],0))),"")</f>
        <v>-</v>
      </c>
      <c r="N744" s="193" t="str">
        <f t="array" ref="N744">IFERROR(IF(C744=C743,IF(C744="","","-"),INDEX(tb_Address[ที่อยู่ Store],MATCH(F744,tb_Address[Branch],0))),"")</f>
        <v>-</v>
      </c>
      <c r="O744" s="193"/>
    </row>
    <row r="745" ht="22.5" customHeight="1">
      <c r="A745" s="186">
        <f>IF(C745="","",ROW()-ROW(tb_PO[[#HEADERS],[Order]]))</f>
        <v>742</v>
      </c>
      <c r="B745" s="277">
        <v>46210.0</v>
      </c>
      <c r="C745" s="278" t="s">
        <v>2268</v>
      </c>
      <c r="D745" s="278" t="s">
        <v>2269</v>
      </c>
      <c r="E745" s="66" t="s">
        <v>1033</v>
      </c>
      <c r="F745" s="186" t="str">
        <f t="array" ref="F745">IF(E745&lt;&gt;"",INDEX(tb_Address[Branch],MATCH(E745,tb_Address[Branch Code],0)),"")</f>
        <v>Event</v>
      </c>
      <c r="G745" s="191">
        <v>8.857128011867E12</v>
      </c>
      <c r="H745" s="193" t="str">
        <f t="array" ref="H745">IF(G745&lt;&gt;"",INDEX(tb_MainDatabase[Scent],MATCH(G745,tb_MainDatabase[Barcode],0)),"")</f>
        <v>Senorita</v>
      </c>
      <c r="I745" s="193" t="str">
        <f t="array" ref="I745">IF(G745&lt;&gt;"",INDEX(tb_MainDatabase[Size],MATCH(G745,tb_MainDatabase[Barcode],0)),"")</f>
        <v>30 ml.</v>
      </c>
      <c r="J745" s="191">
        <v>2.0</v>
      </c>
      <c r="K745" s="193"/>
      <c r="L745" s="193" t="str">
        <f t="array" ref="L745">IFERROR(IF(C745=C744,IF(C745="","","-"),INDEX(tb_Address[Store Tel.],MATCH(F745,tb_Address[Branch],0))),"")</f>
        <v>-</v>
      </c>
      <c r="M745" s="193" t="str">
        <f t="array" ref="M745">IFERROR(IF(C745=C744,IF(C745="","","-"),INDEX(tb_Address[ชื่อผู้รับสินค้า],MATCH(F745,tb_Address[Branch],0))),"")</f>
        <v>-</v>
      </c>
      <c r="N745" s="193" t="str">
        <f t="array" ref="N745">IFERROR(IF(C745=C744,IF(C745="","","-"),INDEX(tb_Address[ที่อยู่ Store],MATCH(F745,tb_Address[Branch],0))),"")</f>
        <v>-</v>
      </c>
      <c r="O745" s="193"/>
    </row>
    <row r="746" ht="22.5" customHeight="1">
      <c r="A746" s="186">
        <f>IF(C746="","",ROW()-ROW(tb_PO[[#HEADERS],[Order]]))</f>
        <v>743</v>
      </c>
      <c r="B746" s="277">
        <v>46210.0</v>
      </c>
      <c r="C746" s="278" t="s">
        <v>2268</v>
      </c>
      <c r="D746" s="278" t="s">
        <v>2269</v>
      </c>
      <c r="E746" s="66" t="s">
        <v>1033</v>
      </c>
      <c r="F746" s="186" t="str">
        <f t="array" ref="F746">IF(E746&lt;&gt;"",INDEX(tb_Address[Branch],MATCH(E746,tb_Address[Branch Code],0)),"")</f>
        <v>Event</v>
      </c>
      <c r="G746" s="191">
        <v>8.857128011836E12</v>
      </c>
      <c r="H746" s="193" t="str">
        <f t="array" ref="H746">IF(G746&lt;&gt;"",INDEX(tb_MainDatabase[Scent],MATCH(G746,tb_MainDatabase[Barcode],0)),"")</f>
        <v>Never Blue</v>
      </c>
      <c r="I746" s="193" t="str">
        <f t="array" ref="I746">IF(G746&lt;&gt;"",INDEX(tb_MainDatabase[Size],MATCH(G746,tb_MainDatabase[Barcode],0)),"")</f>
        <v>30 ml.</v>
      </c>
      <c r="J746" s="191">
        <v>2.0</v>
      </c>
      <c r="K746" s="193"/>
      <c r="L746" s="193" t="str">
        <f t="array" ref="L746">IFERROR(IF(C746=C745,IF(C746="","","-"),INDEX(tb_Address[Store Tel.],MATCH(F746,tb_Address[Branch],0))),"")</f>
        <v>-</v>
      </c>
      <c r="M746" s="193" t="str">
        <f t="array" ref="M746">IFERROR(IF(C746=C745,IF(C746="","","-"),INDEX(tb_Address[ชื่อผู้รับสินค้า],MATCH(F746,tb_Address[Branch],0))),"")</f>
        <v>-</v>
      </c>
      <c r="N746" s="193" t="str">
        <f t="array" ref="N746">IFERROR(IF(C746=C745,IF(C746="","","-"),INDEX(tb_Address[ที่อยู่ Store],MATCH(F746,tb_Address[Branch],0))),"")</f>
        <v>-</v>
      </c>
      <c r="O746" s="193"/>
    </row>
    <row r="747" ht="22.5" customHeight="1">
      <c r="A747" s="186">
        <f>IF(C747="","",ROW()-ROW(tb_PO[[#HEADERS],[Order]]))</f>
        <v>744</v>
      </c>
      <c r="B747" s="277">
        <v>46210.0</v>
      </c>
      <c r="C747" s="278" t="s">
        <v>2268</v>
      </c>
      <c r="D747" s="278" t="s">
        <v>2269</v>
      </c>
      <c r="E747" s="66" t="s">
        <v>1033</v>
      </c>
      <c r="F747" s="186" t="str">
        <f t="array" ref="F747">IF(E747&lt;&gt;"",INDEX(tb_Address[Branch],MATCH(E747,tb_Address[Branch Code],0)),"")</f>
        <v>Event</v>
      </c>
      <c r="G747" s="191">
        <v>8.857128011874E12</v>
      </c>
      <c r="H747" s="193" t="str">
        <f t="array" ref="H747">IF(G747&lt;&gt;"",INDEX(tb_MainDatabase[Scent],MATCH(G747,tb_MainDatabase[Barcode],0)),"")</f>
        <v>Dream Island</v>
      </c>
      <c r="I747" s="193" t="str">
        <f t="array" ref="I747">IF(G747&lt;&gt;"",INDEX(tb_MainDatabase[Size],MATCH(G747,tb_MainDatabase[Barcode],0)),"")</f>
        <v>30 ml.</v>
      </c>
      <c r="J747" s="191">
        <v>2.0</v>
      </c>
      <c r="K747" s="193"/>
      <c r="L747" s="193" t="str">
        <f t="array" ref="L747">IFERROR(IF(C747=C746,IF(C747="","","-"),INDEX(tb_Address[Store Tel.],MATCH(F747,tb_Address[Branch],0))),"")</f>
        <v>-</v>
      </c>
      <c r="M747" s="193" t="str">
        <f t="array" ref="M747">IFERROR(IF(C747=C746,IF(C747="","","-"),INDEX(tb_Address[ชื่อผู้รับสินค้า],MATCH(F747,tb_Address[Branch],0))),"")</f>
        <v>-</v>
      </c>
      <c r="N747" s="193" t="str">
        <f t="array" ref="N747">IFERROR(IF(C747=C746,IF(C747="","","-"),INDEX(tb_Address[ที่อยู่ Store],MATCH(F747,tb_Address[Branch],0))),"")</f>
        <v>-</v>
      </c>
      <c r="O747" s="193"/>
    </row>
    <row r="748" ht="22.5" customHeight="1">
      <c r="A748" s="186">
        <f>IF(C748="","",ROW()-ROW(tb_PO[[#HEADERS],[Order]]))</f>
        <v>745</v>
      </c>
      <c r="B748" s="277">
        <v>46210.0</v>
      </c>
      <c r="C748" s="278" t="s">
        <v>2268</v>
      </c>
      <c r="D748" s="278" t="s">
        <v>2269</v>
      </c>
      <c r="E748" s="66" t="s">
        <v>1033</v>
      </c>
      <c r="F748" s="186" t="str">
        <f t="array" ref="F748">IF(E748&lt;&gt;"",INDEX(tb_Address[Branch],MATCH(E748,tb_Address[Branch Code],0)),"")</f>
        <v>Event</v>
      </c>
      <c r="G748" s="191">
        <v>8.857128012159E12</v>
      </c>
      <c r="H748" s="193" t="str">
        <f t="array" ref="H748">IF(G748&lt;&gt;"",INDEX(tb_MainDatabase[Scent],MATCH(G748,tb_MainDatabase[Barcode],0)),"")</f>
        <v>Rosarine</v>
      </c>
      <c r="I748" s="193" t="str">
        <f t="array" ref="I748">IF(G748&lt;&gt;"",INDEX(tb_MainDatabase[Size],MATCH(G748,tb_MainDatabase[Barcode],0)),"")</f>
        <v>30 ml.</v>
      </c>
      <c r="J748" s="191">
        <v>2.0</v>
      </c>
      <c r="K748" s="193"/>
      <c r="L748" s="193" t="str">
        <f t="array" ref="L748">IFERROR(IF(C748=C747,IF(C748="","","-"),INDEX(tb_Address[Store Tel.],MATCH(F748,tb_Address[Branch],0))),"")</f>
        <v>-</v>
      </c>
      <c r="M748" s="193" t="str">
        <f t="array" ref="M748">IFERROR(IF(C748=C747,IF(C748="","","-"),INDEX(tb_Address[ชื่อผู้รับสินค้า],MATCH(F748,tb_Address[Branch],0))),"")</f>
        <v>-</v>
      </c>
      <c r="N748" s="193" t="str">
        <f t="array" ref="N748">IFERROR(IF(C748=C747,IF(C748="","","-"),INDEX(tb_Address[ที่อยู่ Store],MATCH(F748,tb_Address[Branch],0))),"")</f>
        <v>-</v>
      </c>
      <c r="O748" s="193"/>
    </row>
    <row r="749" ht="22.5" customHeight="1">
      <c r="A749" s="186">
        <f>IF(C749="","",ROW()-ROW(tb_PO[[#HEADERS],[Order]]))</f>
        <v>746</v>
      </c>
      <c r="B749" s="277">
        <v>46210.0</v>
      </c>
      <c r="C749" s="278" t="s">
        <v>2268</v>
      </c>
      <c r="D749" s="278" t="s">
        <v>2269</v>
      </c>
      <c r="E749" s="66" t="s">
        <v>1033</v>
      </c>
      <c r="F749" s="186" t="str">
        <f t="array" ref="F749">IF(E749&lt;&gt;"",INDEX(tb_Address[Branch],MATCH(E749,tb_Address[Branch Code],0)),"")</f>
        <v>Event</v>
      </c>
      <c r="G749" s="191">
        <v>8.857128011058E12</v>
      </c>
      <c r="H749" s="193" t="str">
        <f t="array" ref="H749">IF(G749&lt;&gt;"",INDEX(tb_MainDatabase[Scent],MATCH(G749,tb_MainDatabase[Barcode],0)),"")</f>
        <v>La Belle</v>
      </c>
      <c r="I749" s="193" t="str">
        <f t="array" ref="I749">IF(G749&lt;&gt;"",INDEX(tb_MainDatabase[Size],MATCH(G749,tb_MainDatabase[Barcode],0)),"")</f>
        <v>50 ml.</v>
      </c>
      <c r="J749" s="191">
        <v>1.0</v>
      </c>
      <c r="K749" s="193"/>
      <c r="L749" s="193" t="str">
        <f t="array" ref="L749">IFERROR(IF(C749=C748,IF(C749="","","-"),INDEX(tb_Address[Store Tel.],MATCH(F749,tb_Address[Branch],0))),"")</f>
        <v>-</v>
      </c>
      <c r="M749" s="193" t="str">
        <f t="array" ref="M749">IFERROR(IF(C749=C748,IF(C749="","","-"),INDEX(tb_Address[ชื่อผู้รับสินค้า],MATCH(F749,tb_Address[Branch],0))),"")</f>
        <v>-</v>
      </c>
      <c r="N749" s="193" t="str">
        <f t="array" ref="N749">IFERROR(IF(C749=C748,IF(C749="","","-"),INDEX(tb_Address[ที่อยู่ Store],MATCH(F749,tb_Address[Branch],0))),"")</f>
        <v>-</v>
      </c>
      <c r="O749" s="193"/>
    </row>
    <row r="750" ht="22.5" customHeight="1">
      <c r="A750" s="186">
        <f>IF(C750="","",ROW()-ROW(tb_PO[[#HEADERS],[Order]]))</f>
        <v>747</v>
      </c>
      <c r="B750" s="277">
        <v>46210.0</v>
      </c>
      <c r="C750" s="278" t="s">
        <v>2268</v>
      </c>
      <c r="D750" s="278" t="s">
        <v>2269</v>
      </c>
      <c r="E750" s="66" t="s">
        <v>1033</v>
      </c>
      <c r="F750" s="186" t="str">
        <f t="array" ref="F750">IF(E750&lt;&gt;"",INDEX(tb_Address[Branch],MATCH(E750,tb_Address[Branch Code],0)),"")</f>
        <v>Event</v>
      </c>
      <c r="G750" s="191">
        <v>8.857128012018E12</v>
      </c>
      <c r="H750" s="193" t="str">
        <f t="array" ref="H750">IF(G750&lt;&gt;"",INDEX(tb_MainDatabase[Scent],MATCH(G750,tb_MainDatabase[Barcode],0)),"")</f>
        <v>Aqua</v>
      </c>
      <c r="I750" s="193" t="str">
        <f t="array" ref="I750">IF(G750&lt;&gt;"",INDEX(tb_MainDatabase[Size],MATCH(G750,tb_MainDatabase[Barcode],0)),"")</f>
        <v>50 ml.</v>
      </c>
      <c r="J750" s="191">
        <v>1.0</v>
      </c>
      <c r="K750" s="193"/>
      <c r="L750" s="193" t="str">
        <f t="array" ref="L750">IFERROR(IF(C750=C749,IF(C750="","","-"),INDEX(tb_Address[Store Tel.],MATCH(F750,tb_Address[Branch],0))),"")</f>
        <v>-</v>
      </c>
      <c r="M750" s="193" t="str">
        <f t="array" ref="M750">IFERROR(IF(C750=C749,IF(C750="","","-"),INDEX(tb_Address[ชื่อผู้รับสินค้า],MATCH(F750,tb_Address[Branch],0))),"")</f>
        <v>-</v>
      </c>
      <c r="N750" s="193" t="str">
        <f t="array" ref="N750">IFERROR(IF(C750=C749,IF(C750="","","-"),INDEX(tb_Address[ที่อยู่ Store],MATCH(F750,tb_Address[Branch],0))),"")</f>
        <v>-</v>
      </c>
      <c r="O750" s="193"/>
    </row>
    <row r="751" ht="22.5" customHeight="1">
      <c r="A751" s="186">
        <f>IF(C751="","",ROW()-ROW(tb_PO[[#HEADERS],[Order]]))</f>
        <v>748</v>
      </c>
      <c r="B751" s="277">
        <v>46210.0</v>
      </c>
      <c r="C751" s="278" t="s">
        <v>2268</v>
      </c>
      <c r="D751" s="278" t="s">
        <v>2269</v>
      </c>
      <c r="E751" s="66" t="s">
        <v>1033</v>
      </c>
      <c r="F751" s="186" t="str">
        <f t="array" ref="F751">IF(E751&lt;&gt;"",INDEX(tb_Address[Branch],MATCH(E751,tb_Address[Branch Code],0)),"")</f>
        <v>Event</v>
      </c>
      <c r="G751" s="191">
        <v>8.857128011522E12</v>
      </c>
      <c r="H751" s="193" t="str">
        <f t="array" ref="H751">IF(G751&lt;&gt;"",INDEX(tb_MainDatabase[Scent],MATCH(G751,tb_MainDatabase[Barcode],0)),"")</f>
        <v>Velvet Oud</v>
      </c>
      <c r="I751" s="193" t="str">
        <f t="array" ref="I751">IF(G751&lt;&gt;"",INDEX(tb_MainDatabase[Size],MATCH(G751,tb_MainDatabase[Barcode],0)),"")</f>
        <v>50 ml.</v>
      </c>
      <c r="J751" s="191">
        <v>1.0</v>
      </c>
      <c r="K751" s="193"/>
      <c r="L751" s="193" t="str">
        <f t="array" ref="L751">IFERROR(IF(C751=C750,IF(C751="","","-"),INDEX(tb_Address[Store Tel.],MATCH(F751,tb_Address[Branch],0))),"")</f>
        <v>-</v>
      </c>
      <c r="M751" s="193" t="str">
        <f t="array" ref="M751">IFERROR(IF(C751=C750,IF(C751="","","-"),INDEX(tb_Address[ชื่อผู้รับสินค้า],MATCH(F751,tb_Address[Branch],0))),"")</f>
        <v>-</v>
      </c>
      <c r="N751" s="193" t="str">
        <f t="array" ref="N751">IFERROR(IF(C751=C750,IF(C751="","","-"),INDEX(tb_Address[ที่อยู่ Store],MATCH(F751,tb_Address[Branch],0))),"")</f>
        <v>-</v>
      </c>
      <c r="O751" s="193"/>
    </row>
    <row r="752" ht="22.5" customHeight="1">
      <c r="A752" s="186">
        <f>IF(C752="","",ROW()-ROW(tb_PO[[#HEADERS],[Order]]))</f>
        <v>749</v>
      </c>
      <c r="B752" s="277">
        <v>46210.0</v>
      </c>
      <c r="C752" s="278" t="s">
        <v>2268</v>
      </c>
      <c r="D752" s="278" t="s">
        <v>2269</v>
      </c>
      <c r="E752" s="66" t="s">
        <v>1033</v>
      </c>
      <c r="F752" s="186" t="str">
        <f t="array" ref="F752">IF(E752&lt;&gt;"",INDEX(tb_Address[Branch],MATCH(E752,tb_Address[Branch Code],0)),"")</f>
        <v>Event</v>
      </c>
      <c r="G752" s="191">
        <v>8.857128011027E12</v>
      </c>
      <c r="H752" s="193" t="str">
        <f t="array" ref="H752">IF(G752&lt;&gt;"",INDEX(tb_MainDatabase[Scent],MATCH(G752,tb_MainDatabase[Barcode],0)),"")</f>
        <v>Zeus</v>
      </c>
      <c r="I752" s="193" t="str">
        <f t="array" ref="I752">IF(G752&lt;&gt;"",INDEX(tb_MainDatabase[Size],MATCH(G752,tb_MainDatabase[Barcode],0)),"")</f>
        <v>50 ml.</v>
      </c>
      <c r="J752" s="191">
        <v>1.0</v>
      </c>
      <c r="K752" s="193"/>
      <c r="L752" s="193" t="str">
        <f t="array" ref="L752">IFERROR(IF(C752=C751,IF(C752="","","-"),INDEX(tb_Address[Store Tel.],MATCH(F752,tb_Address[Branch],0))),"")</f>
        <v>-</v>
      </c>
      <c r="M752" s="193" t="str">
        <f t="array" ref="M752">IFERROR(IF(C752=C751,IF(C752="","","-"),INDEX(tb_Address[ชื่อผู้รับสินค้า],MATCH(F752,tb_Address[Branch],0))),"")</f>
        <v>-</v>
      </c>
      <c r="N752" s="193" t="str">
        <f t="array" ref="N752">IFERROR(IF(C752=C751,IF(C752="","","-"),INDEX(tb_Address[ที่อยู่ Store],MATCH(F752,tb_Address[Branch],0))),"")</f>
        <v>-</v>
      </c>
      <c r="O752" s="193"/>
    </row>
    <row r="753" ht="22.5" customHeight="1">
      <c r="A753" s="186">
        <f>IF(C753="","",ROW()-ROW(tb_PO[[#HEADERS],[Order]]))</f>
        <v>750</v>
      </c>
      <c r="B753" s="277">
        <v>46210.0</v>
      </c>
      <c r="C753" s="278" t="s">
        <v>2268</v>
      </c>
      <c r="D753" s="278" t="s">
        <v>2269</v>
      </c>
      <c r="E753" s="66" t="s">
        <v>1033</v>
      </c>
      <c r="F753" s="186" t="str">
        <f t="array" ref="F753">IF(E753&lt;&gt;"",INDEX(tb_Address[Branch],MATCH(E753,tb_Address[Branch Code],0)),"")</f>
        <v>Event</v>
      </c>
      <c r="G753" s="191">
        <v>8.857128011577E12</v>
      </c>
      <c r="H753" s="193" t="str">
        <f t="array" ref="H753">IF(G753&lt;&gt;"",INDEX(tb_MainDatabase[Scent],MATCH(G753,tb_MainDatabase[Barcode],0)),"")</f>
        <v>Angel</v>
      </c>
      <c r="I753" s="193" t="str">
        <f t="array" ref="I753">IF(G753&lt;&gt;"",INDEX(tb_MainDatabase[Size],MATCH(G753,tb_MainDatabase[Barcode],0)),"")</f>
        <v>50 ml.</v>
      </c>
      <c r="J753" s="191">
        <v>1.0</v>
      </c>
      <c r="K753" s="193"/>
      <c r="L753" s="193" t="str">
        <f t="array" ref="L753">IFERROR(IF(C753=C752,IF(C753="","","-"),INDEX(tb_Address[Store Tel.],MATCH(F753,tb_Address[Branch],0))),"")</f>
        <v>-</v>
      </c>
      <c r="M753" s="193" t="str">
        <f t="array" ref="M753">IFERROR(IF(C753=C752,IF(C753="","","-"),INDEX(tb_Address[ชื่อผู้รับสินค้า],MATCH(F753,tb_Address[Branch],0))),"")</f>
        <v>-</v>
      </c>
      <c r="N753" s="193" t="str">
        <f t="array" ref="N753">IFERROR(IF(C753=C752,IF(C753="","","-"),INDEX(tb_Address[ที่อยู่ Store],MATCH(F753,tb_Address[Branch],0))),"")</f>
        <v>-</v>
      </c>
      <c r="O753" s="193"/>
    </row>
    <row r="754" ht="22.5" customHeight="1">
      <c r="A754" s="186">
        <f>IF(C754="","",ROW()-ROW(tb_PO[[#HEADERS],[Order]]))</f>
        <v>751</v>
      </c>
      <c r="B754" s="277">
        <v>46210.0</v>
      </c>
      <c r="C754" s="278" t="s">
        <v>2268</v>
      </c>
      <c r="D754" s="278" t="s">
        <v>2269</v>
      </c>
      <c r="E754" s="66" t="s">
        <v>1033</v>
      </c>
      <c r="F754" s="186" t="str">
        <f t="array" ref="F754">IF(E754&lt;&gt;"",INDEX(tb_Address[Branch],MATCH(E754,tb_Address[Branch Code],0)),"")</f>
        <v>Event</v>
      </c>
      <c r="G754" s="191">
        <v>8.857128011799E12</v>
      </c>
      <c r="H754" s="193" t="str">
        <f t="array" ref="H754">IF(G754&lt;&gt;"",INDEX(tb_MainDatabase[Scent],MATCH(G754,tb_MainDatabase[Barcode],0)),"")</f>
        <v>Nouveau</v>
      </c>
      <c r="I754" s="193" t="str">
        <f t="array" ref="I754">IF(G754&lt;&gt;"",INDEX(tb_MainDatabase[Size],MATCH(G754,tb_MainDatabase[Barcode],0)),"")</f>
        <v>50 ml.</v>
      </c>
      <c r="J754" s="191">
        <v>1.0</v>
      </c>
      <c r="K754" s="193"/>
      <c r="L754" s="193" t="str">
        <f t="array" ref="L754">IFERROR(IF(C754=C753,IF(C754="","","-"),INDEX(tb_Address[Store Tel.],MATCH(F754,tb_Address[Branch],0))),"")</f>
        <v>-</v>
      </c>
      <c r="M754" s="193" t="str">
        <f t="array" ref="M754">IFERROR(IF(C754=C753,IF(C754="","","-"),INDEX(tb_Address[ชื่อผู้รับสินค้า],MATCH(F754,tb_Address[Branch],0))),"")</f>
        <v>-</v>
      </c>
      <c r="N754" s="193" t="str">
        <f t="array" ref="N754">IFERROR(IF(C754=C753,IF(C754="","","-"),INDEX(tb_Address[ที่อยู่ Store],MATCH(F754,tb_Address[Branch],0))),"")</f>
        <v>-</v>
      </c>
      <c r="O754" s="193"/>
    </row>
    <row r="755" ht="22.5" customHeight="1">
      <c r="A755" s="186">
        <f>IF(C755="","",ROW()-ROW(tb_PO[[#HEADERS],[Order]]))</f>
        <v>752</v>
      </c>
      <c r="B755" s="277">
        <v>46210.0</v>
      </c>
      <c r="C755" s="278" t="s">
        <v>2268</v>
      </c>
      <c r="D755" s="278" t="s">
        <v>2269</v>
      </c>
      <c r="E755" s="66" t="s">
        <v>1033</v>
      </c>
      <c r="F755" s="186" t="str">
        <f t="array" ref="F755">IF(E755&lt;&gt;"",INDEX(tb_Address[Branch],MATCH(E755,tb_Address[Branch Code],0)),"")</f>
        <v>Event</v>
      </c>
      <c r="G755" s="191">
        <v>8.857128012001E12</v>
      </c>
      <c r="H755" s="193" t="str">
        <f t="array" ref="H755">IF(G755&lt;&gt;"",INDEX(tb_MainDatabase[Scent],MATCH(G755,tb_MainDatabase[Barcode],0)),"")</f>
        <v>Queen</v>
      </c>
      <c r="I755" s="193" t="str">
        <f t="array" ref="I755">IF(G755&lt;&gt;"",INDEX(tb_MainDatabase[Size],MATCH(G755,tb_MainDatabase[Barcode],0)),"")</f>
        <v>30 ml.</v>
      </c>
      <c r="J755" s="191">
        <v>1.0</v>
      </c>
      <c r="K755" s="193"/>
      <c r="L755" s="193" t="str">
        <f t="array" ref="L755">IFERROR(IF(C755=C754,IF(C755="","","-"),INDEX(tb_Address[Store Tel.],MATCH(F755,tb_Address[Branch],0))),"")</f>
        <v>-</v>
      </c>
      <c r="M755" s="193" t="str">
        <f t="array" ref="M755">IFERROR(IF(C755=C754,IF(C755="","","-"),INDEX(tb_Address[ชื่อผู้รับสินค้า],MATCH(F755,tb_Address[Branch],0))),"")</f>
        <v>-</v>
      </c>
      <c r="N755" s="193" t="str">
        <f t="array" ref="N755">IFERROR(IF(C755=C754,IF(C755="","","-"),INDEX(tb_Address[ที่อยู่ Store],MATCH(F755,tb_Address[Branch],0))),"")</f>
        <v>-</v>
      </c>
      <c r="O755" s="193"/>
    </row>
    <row r="756" ht="22.5" customHeight="1">
      <c r="A756" s="186">
        <f>IF(C756="","",ROW()-ROW(tb_PO[[#HEADERS],[Order]]))</f>
        <v>753</v>
      </c>
      <c r="B756" s="277">
        <v>46210.0</v>
      </c>
      <c r="C756" s="278" t="s">
        <v>2268</v>
      </c>
      <c r="D756" s="278" t="s">
        <v>2269</v>
      </c>
      <c r="E756" s="66" t="s">
        <v>1033</v>
      </c>
      <c r="F756" s="186" t="str">
        <f t="array" ref="F756">IF(E756&lt;&gt;"",INDEX(tb_Address[Branch],MATCH(E756,tb_Address[Branch Code],0)),"")</f>
        <v>Event</v>
      </c>
      <c r="G756" s="191">
        <v>8.857128012002E12</v>
      </c>
      <c r="H756" s="193" t="str">
        <f t="array" ref="H756">IF(G756&lt;&gt;"",INDEX(tb_MainDatabase[Scent],MATCH(G756,tb_MainDatabase[Barcode],0)),"")</f>
        <v>Savoury</v>
      </c>
      <c r="I756" s="193" t="str">
        <f t="array" ref="I756">IF(G756&lt;&gt;"",INDEX(tb_MainDatabase[Size],MATCH(G756,tb_MainDatabase[Barcode],0)),"")</f>
        <v>30 ml.</v>
      </c>
      <c r="J756" s="191">
        <v>1.0</v>
      </c>
      <c r="K756" s="193"/>
      <c r="L756" s="193" t="str">
        <f t="array" ref="L756">IFERROR(IF(C756=C755,IF(C756="","","-"),INDEX(tb_Address[Store Tel.],MATCH(F756,tb_Address[Branch],0))),"")</f>
        <v>-</v>
      </c>
      <c r="M756" s="193" t="str">
        <f t="array" ref="M756">IFERROR(IF(C756=C755,IF(C756="","","-"),INDEX(tb_Address[ชื่อผู้รับสินค้า],MATCH(F756,tb_Address[Branch],0))),"")</f>
        <v>-</v>
      </c>
      <c r="N756" s="193" t="str">
        <f t="array" ref="N756">IFERROR(IF(C756=C755,IF(C756="","","-"),INDEX(tb_Address[ที่อยู่ Store],MATCH(F756,tb_Address[Branch],0))),"")</f>
        <v>-</v>
      </c>
      <c r="O756" s="193"/>
    </row>
    <row r="757" ht="22.5" customHeight="1">
      <c r="A757" s="186">
        <f>IF(C757="","",ROW()-ROW(tb_PO[[#HEADERS],[Order]]))</f>
        <v>754</v>
      </c>
      <c r="B757" s="277">
        <v>46210.0</v>
      </c>
      <c r="C757" s="278" t="s">
        <v>2268</v>
      </c>
      <c r="D757" s="278" t="s">
        <v>2269</v>
      </c>
      <c r="E757" s="66" t="s">
        <v>1033</v>
      </c>
      <c r="F757" s="186" t="str">
        <f t="array" ref="F757">IF(E757&lt;&gt;"",INDEX(tb_Address[Branch],MATCH(E757,tb_Address[Branch Code],0)),"")</f>
        <v>Event</v>
      </c>
      <c r="G757" s="191">
        <v>8.857128012013E12</v>
      </c>
      <c r="H757" s="193" t="str">
        <f t="array" ref="H757">IF(G757&lt;&gt;"",INDEX(tb_MainDatabase[Scent],MATCH(G757,tb_MainDatabase[Barcode],0)),"")</f>
        <v>What</v>
      </c>
      <c r="I757" s="193" t="str">
        <f t="array" ref="I757">IF(G757&lt;&gt;"",INDEX(tb_MainDatabase[Size],MATCH(G757,tb_MainDatabase[Barcode],0)),"")</f>
        <v>30 ml.</v>
      </c>
      <c r="J757" s="191">
        <v>1.0</v>
      </c>
      <c r="K757" s="193"/>
      <c r="L757" s="193" t="str">
        <f t="array" ref="L757">IFERROR(IF(C757=C756,IF(C757="","","-"),INDEX(tb_Address[Store Tel.],MATCH(F757,tb_Address[Branch],0))),"")</f>
        <v>-</v>
      </c>
      <c r="M757" s="193" t="str">
        <f t="array" ref="M757">IFERROR(IF(C757=C756,IF(C757="","","-"),INDEX(tb_Address[ชื่อผู้รับสินค้า],MATCH(F757,tb_Address[Branch],0))),"")</f>
        <v>-</v>
      </c>
      <c r="N757" s="193" t="str">
        <f t="array" ref="N757">IFERROR(IF(C757=C756,IF(C757="","","-"),INDEX(tb_Address[ที่อยู่ Store],MATCH(F757,tb_Address[Branch],0))),"")</f>
        <v>-</v>
      </c>
      <c r="O757" s="193"/>
    </row>
    <row r="758" ht="22.5" customHeight="1">
      <c r="A758" s="186">
        <f>IF(C758="","",ROW()-ROW(tb_PO[[#HEADERS],[Order]]))</f>
        <v>755</v>
      </c>
      <c r="B758" s="277">
        <v>46210.0</v>
      </c>
      <c r="C758" s="278" t="s">
        <v>2268</v>
      </c>
      <c r="D758" s="278" t="s">
        <v>2269</v>
      </c>
      <c r="E758" s="66" t="s">
        <v>1033</v>
      </c>
      <c r="F758" s="186" t="str">
        <f t="array" ref="F758">IF(E758&lt;&gt;"",INDEX(tb_Address[Branch],MATCH(E758,tb_Address[Branch Code],0)),"")</f>
        <v>Event</v>
      </c>
      <c r="G758" s="191">
        <v>8.857128012005E12</v>
      </c>
      <c r="H758" s="193" t="str">
        <f t="array" ref="H758">IF(G758&lt;&gt;"",INDEX(tb_MainDatabase[Scent],MATCH(G758,tb_MainDatabase[Barcode],0)),"")</f>
        <v>Blackest Black</v>
      </c>
      <c r="I758" s="193" t="str">
        <f t="array" ref="I758">IF(G758&lt;&gt;"",INDEX(tb_MainDatabase[Size],MATCH(G758,tb_MainDatabase[Barcode],0)),"")</f>
        <v>30 ml.</v>
      </c>
      <c r="J758" s="191">
        <v>1.0</v>
      </c>
      <c r="K758" s="193"/>
      <c r="L758" s="193" t="str">
        <f t="array" ref="L758">IFERROR(IF(C758=C757,IF(C758="","","-"),INDEX(tb_Address[Store Tel.],MATCH(F758,tb_Address[Branch],0))),"")</f>
        <v>-</v>
      </c>
      <c r="M758" s="193" t="str">
        <f t="array" ref="M758">IFERROR(IF(C758=C757,IF(C758="","","-"),INDEX(tb_Address[ชื่อผู้รับสินค้า],MATCH(F758,tb_Address[Branch],0))),"")</f>
        <v>-</v>
      </c>
      <c r="N758" s="193" t="str">
        <f t="array" ref="N758">IFERROR(IF(C758=C757,IF(C758="","","-"),INDEX(tb_Address[ที่อยู่ Store],MATCH(F758,tb_Address[Branch],0))),"")</f>
        <v>-</v>
      </c>
      <c r="O758" s="193"/>
    </row>
    <row r="759" ht="22.5" customHeight="1">
      <c r="A759" s="186">
        <f>IF(C759="","",ROW()-ROW(tb_PO[[#HEADERS],[Order]]))</f>
        <v>756</v>
      </c>
      <c r="B759" s="277">
        <v>46210.0</v>
      </c>
      <c r="C759" s="278" t="s">
        <v>2268</v>
      </c>
      <c r="D759" s="278" t="s">
        <v>2269</v>
      </c>
      <c r="E759" s="66" t="s">
        <v>1033</v>
      </c>
      <c r="F759" s="186" t="str">
        <f t="array" ref="F759">IF(E759&lt;&gt;"",INDEX(tb_Address[Branch],MATCH(E759,tb_Address[Branch Code],0)),"")</f>
        <v>Event</v>
      </c>
      <c r="G759" s="191">
        <v>8.857128012007E12</v>
      </c>
      <c r="H759" s="193" t="str">
        <f t="array" ref="H759">IF(G759&lt;&gt;"",INDEX(tb_MainDatabase[Scent],MATCH(G759,tb_MainDatabase[Barcode],0)),"")</f>
        <v>Legend of Oud</v>
      </c>
      <c r="I759" s="193" t="str">
        <f t="array" ref="I759">IF(G759&lt;&gt;"",INDEX(tb_MainDatabase[Size],MATCH(G759,tb_MainDatabase[Barcode],0)),"")</f>
        <v>30 ml.</v>
      </c>
      <c r="J759" s="191">
        <v>1.0</v>
      </c>
      <c r="K759" s="193"/>
      <c r="L759" s="193" t="str">
        <f t="array" ref="L759">IFERROR(IF(C759=C758,IF(C759="","","-"),INDEX(tb_Address[Store Tel.],MATCH(F759,tb_Address[Branch],0))),"")</f>
        <v>-</v>
      </c>
      <c r="M759" s="193" t="str">
        <f t="array" ref="M759">IFERROR(IF(C759=C758,IF(C759="","","-"),INDEX(tb_Address[ชื่อผู้รับสินค้า],MATCH(F759,tb_Address[Branch],0))),"")</f>
        <v>-</v>
      </c>
      <c r="N759" s="193" t="str">
        <f t="array" ref="N759">IFERROR(IF(C759=C758,IF(C759="","","-"),INDEX(tb_Address[ที่อยู่ Store],MATCH(F759,tb_Address[Branch],0))),"")</f>
        <v>-</v>
      </c>
      <c r="O759" s="193"/>
    </row>
    <row r="760" ht="22.5" customHeight="1">
      <c r="A760" s="186">
        <f>IF(C760="","",ROW()-ROW(tb_PO[[#HEADERS],[Order]]))</f>
        <v>757</v>
      </c>
      <c r="B760" s="277">
        <v>46210.0</v>
      </c>
      <c r="C760" s="278" t="s">
        <v>2268</v>
      </c>
      <c r="D760" s="278" t="s">
        <v>2269</v>
      </c>
      <c r="E760" s="66" t="s">
        <v>1033</v>
      </c>
      <c r="F760" s="186" t="str">
        <f t="array" ref="F760">IF(E760&lt;&gt;"",INDEX(tb_Address[Branch],MATCH(E760,tb_Address[Branch Code],0)),"")</f>
        <v>Event</v>
      </c>
      <c r="G760" s="191">
        <v>8.85712801201E12</v>
      </c>
      <c r="H760" s="193" t="str">
        <f t="array" ref="H760">IF(G760&lt;&gt;"",INDEX(tb_MainDatabase[Scent],MATCH(G760,tb_MainDatabase[Barcode],0)),"")</f>
        <v>Sparkling Mandarin</v>
      </c>
      <c r="I760" s="193" t="str">
        <f t="array" ref="I760">IF(G760&lt;&gt;"",INDEX(tb_MainDatabase[Size],MATCH(G760,tb_MainDatabase[Barcode],0)),"")</f>
        <v>30 ml.</v>
      </c>
      <c r="J760" s="191">
        <v>1.0</v>
      </c>
      <c r="K760" s="193"/>
      <c r="L760" s="193" t="str">
        <f t="array" ref="L760">IFERROR(IF(C760=C759,IF(C760="","","-"),INDEX(tb_Address[Store Tel.],MATCH(F760,tb_Address[Branch],0))),"")</f>
        <v>-</v>
      </c>
      <c r="M760" s="193" t="str">
        <f t="array" ref="M760">IFERROR(IF(C760=C759,IF(C760="","","-"),INDEX(tb_Address[ชื่อผู้รับสินค้า],MATCH(F760,tb_Address[Branch],0))),"")</f>
        <v>-</v>
      </c>
      <c r="N760" s="193" t="str">
        <f t="array" ref="N760">IFERROR(IF(C760=C759,IF(C760="","","-"),INDEX(tb_Address[ที่อยู่ Store],MATCH(F760,tb_Address[Branch],0))),"")</f>
        <v>-</v>
      </c>
      <c r="O760" s="193"/>
    </row>
    <row r="761" ht="22.5" customHeight="1">
      <c r="A761" s="186">
        <f>IF(C761="","",ROW()-ROW(tb_PO[[#HEADERS],[Order]]))</f>
        <v>758</v>
      </c>
      <c r="B761" s="277">
        <v>46210.0</v>
      </c>
      <c r="C761" s="278" t="s">
        <v>2268</v>
      </c>
      <c r="D761" s="278" t="s">
        <v>2269</v>
      </c>
      <c r="E761" s="66" t="s">
        <v>1033</v>
      </c>
      <c r="F761" s="186" t="str">
        <f t="array" ref="F761">IF(E761&lt;&gt;"",INDEX(tb_Address[Branch],MATCH(E761,tb_Address[Branch Code],0)),"")</f>
        <v>Event</v>
      </c>
      <c r="G761" s="191">
        <v>8.857128012026E12</v>
      </c>
      <c r="H761" s="193" t="str">
        <f t="array" ref="H761">IF(G761&lt;&gt;"",INDEX(tb_MainDatabase[Scent],MATCH(G761,tb_MainDatabase[Barcode],0)),"")</f>
        <v>Aqua</v>
      </c>
      <c r="I761" s="193" t="str">
        <f t="array" ref="I761">IF(G761&lt;&gt;"",INDEX(tb_MainDatabase[Size],MATCH(G761,tb_MainDatabase[Barcode],0)),"")</f>
        <v>10 ml.</v>
      </c>
      <c r="J761" s="191">
        <v>2.0</v>
      </c>
      <c r="K761" s="193"/>
      <c r="L761" s="193" t="str">
        <f t="array" ref="L761">IFERROR(IF(C761=C760,IF(C761="","","-"),INDEX(tb_Address[Store Tel.],MATCH(F761,tb_Address[Branch],0))),"")</f>
        <v>-</v>
      </c>
      <c r="M761" s="193" t="str">
        <f t="array" ref="M761">IFERROR(IF(C761=C760,IF(C761="","","-"),INDEX(tb_Address[ชื่อผู้รับสินค้า],MATCH(F761,tb_Address[Branch],0))),"")</f>
        <v>-</v>
      </c>
      <c r="N761" s="193" t="str">
        <f t="array" ref="N761">IFERROR(IF(C761=C760,IF(C761="","","-"),INDEX(tb_Address[ที่อยู่ Store],MATCH(F761,tb_Address[Branch],0))),"")</f>
        <v>-</v>
      </c>
      <c r="O761" s="193"/>
    </row>
    <row r="762" ht="22.5" customHeight="1">
      <c r="A762" s="186">
        <f>IF(C762="","",ROW()-ROW(tb_PO[[#HEADERS],[Order]]))</f>
        <v>759</v>
      </c>
      <c r="B762" s="277">
        <v>46210.0</v>
      </c>
      <c r="C762" s="278" t="s">
        <v>2268</v>
      </c>
      <c r="D762" s="278" t="s">
        <v>2269</v>
      </c>
      <c r="E762" s="66" t="s">
        <v>1033</v>
      </c>
      <c r="F762" s="186" t="str">
        <f t="array" ref="F762">IF(E762&lt;&gt;"",INDEX(tb_Address[Branch],MATCH(E762,tb_Address[Branch Code],0)),"")</f>
        <v>Event</v>
      </c>
      <c r="G762" s="191">
        <v>8.85712801203E12</v>
      </c>
      <c r="H762" s="193" t="str">
        <f t="array" ref="H762">IF(G762&lt;&gt;"",INDEX(tb_MainDatabase[Scent],MATCH(G762,tb_MainDatabase[Barcode],0)),"")</f>
        <v>Dream Island</v>
      </c>
      <c r="I762" s="193" t="str">
        <f t="array" ref="I762">IF(G762&lt;&gt;"",INDEX(tb_MainDatabase[Size],MATCH(G762,tb_MainDatabase[Barcode],0)),"")</f>
        <v>10 ml.</v>
      </c>
      <c r="J762" s="191">
        <v>3.0</v>
      </c>
      <c r="K762" s="193"/>
      <c r="L762" s="193" t="str">
        <f t="array" ref="L762">IFERROR(IF(C762=C761,IF(C762="","","-"),INDEX(tb_Address[Store Tel.],MATCH(F762,tb_Address[Branch],0))),"")</f>
        <v>-</v>
      </c>
      <c r="M762" s="193" t="str">
        <f t="array" ref="M762">IFERROR(IF(C762=C761,IF(C762="","","-"),INDEX(tb_Address[ชื่อผู้รับสินค้า],MATCH(F762,tb_Address[Branch],0))),"")</f>
        <v>-</v>
      </c>
      <c r="N762" s="193" t="str">
        <f t="array" ref="N762">IFERROR(IF(C762=C761,IF(C762="","","-"),INDEX(tb_Address[ที่อยู่ Store],MATCH(F762,tb_Address[Branch],0))),"")</f>
        <v>-</v>
      </c>
      <c r="O762" s="193"/>
    </row>
    <row r="763" ht="22.5" customHeight="1">
      <c r="A763" s="186">
        <f>IF(C763="","",ROW()-ROW(tb_PO[[#HEADERS],[Order]]))</f>
        <v>760</v>
      </c>
      <c r="B763" s="277">
        <v>46210.0</v>
      </c>
      <c r="C763" s="278" t="s">
        <v>2268</v>
      </c>
      <c r="D763" s="278" t="s">
        <v>2269</v>
      </c>
      <c r="E763" s="66" t="s">
        <v>1033</v>
      </c>
      <c r="F763" s="186" t="str">
        <f t="array" ref="F763">IF(E763&lt;&gt;"",INDEX(tb_Address[Branch],MATCH(E763,tb_Address[Branch Code],0)),"")</f>
        <v>Event</v>
      </c>
      <c r="G763" s="191">
        <v>8.857128012034E12</v>
      </c>
      <c r="H763" s="193" t="str">
        <f t="array" ref="H763">IF(G763&lt;&gt;"",INDEX(tb_MainDatabase[Scent],MATCH(G763,tb_MainDatabase[Barcode],0)),"")</f>
        <v>La Belle</v>
      </c>
      <c r="I763" s="193" t="str">
        <f t="array" ref="I763">IF(G763&lt;&gt;"",INDEX(tb_MainDatabase[Size],MATCH(G763,tb_MainDatabase[Barcode],0)),"")</f>
        <v>10 ml.</v>
      </c>
      <c r="J763" s="191">
        <v>2.0</v>
      </c>
      <c r="K763" s="193"/>
      <c r="L763" s="193" t="str">
        <f t="array" ref="L763">IFERROR(IF(C763=C762,IF(C763="","","-"),INDEX(tb_Address[Store Tel.],MATCH(F763,tb_Address[Branch],0))),"")</f>
        <v>-</v>
      </c>
      <c r="M763" s="193" t="str">
        <f t="array" ref="M763">IFERROR(IF(C763=C762,IF(C763="","","-"),INDEX(tb_Address[ชื่อผู้รับสินค้า],MATCH(F763,tb_Address[Branch],0))),"")</f>
        <v>-</v>
      </c>
      <c r="N763" s="193" t="str">
        <f t="array" ref="N763">IFERROR(IF(C763=C762,IF(C763="","","-"),INDEX(tb_Address[ที่อยู่ Store],MATCH(F763,tb_Address[Branch],0))),"")</f>
        <v>-</v>
      </c>
      <c r="O763" s="193"/>
    </row>
    <row r="764" ht="22.5" customHeight="1">
      <c r="A764" s="186">
        <f>IF(C764="","",ROW()-ROW(tb_PO[[#HEADERS],[Order]]))</f>
        <v>761</v>
      </c>
      <c r="B764" s="277">
        <v>46210.0</v>
      </c>
      <c r="C764" s="278" t="s">
        <v>2268</v>
      </c>
      <c r="D764" s="278" t="s">
        <v>2269</v>
      </c>
      <c r="E764" s="66" t="s">
        <v>1033</v>
      </c>
      <c r="F764" s="186" t="str">
        <f t="array" ref="F764">IF(E764&lt;&gt;"",INDEX(tb_Address[Branch],MATCH(E764,tb_Address[Branch Code],0)),"")</f>
        <v>Event</v>
      </c>
      <c r="G764" s="191">
        <v>8.857128012037E12</v>
      </c>
      <c r="H764" s="193" t="str">
        <f t="array" ref="H764">IF(G764&lt;&gt;"",INDEX(tb_MainDatabase[Scent],MATCH(G764,tb_MainDatabase[Barcode],0)),"")</f>
        <v>Secret of Peach</v>
      </c>
      <c r="I764" s="193" t="str">
        <f t="array" ref="I764">IF(G764&lt;&gt;"",INDEX(tb_MainDatabase[Size],MATCH(G764,tb_MainDatabase[Barcode],0)),"")</f>
        <v>10 ml.</v>
      </c>
      <c r="J764" s="191">
        <v>3.0</v>
      </c>
      <c r="K764" s="193"/>
      <c r="L764" s="193" t="str">
        <f t="array" ref="L764">IFERROR(IF(C764=C763,IF(C764="","","-"),INDEX(tb_Address[Store Tel.],MATCH(F764,tb_Address[Branch],0))),"")</f>
        <v>-</v>
      </c>
      <c r="M764" s="193" t="str">
        <f t="array" ref="M764">IFERROR(IF(C764=C763,IF(C764="","","-"),INDEX(tb_Address[ชื่อผู้รับสินค้า],MATCH(F764,tb_Address[Branch],0))),"")</f>
        <v>-</v>
      </c>
      <c r="N764" s="193" t="str">
        <f t="array" ref="N764">IFERROR(IF(C764=C763,IF(C764="","","-"),INDEX(tb_Address[ที่อยู่ Store],MATCH(F764,tb_Address[Branch],0))),"")</f>
        <v>-</v>
      </c>
      <c r="O764" s="193"/>
    </row>
    <row r="765" ht="22.5" customHeight="1">
      <c r="A765" s="186">
        <f>IF(C765="","",ROW()-ROW(tb_PO[[#HEADERS],[Order]]))</f>
        <v>762</v>
      </c>
      <c r="B765" s="277">
        <v>46210.0</v>
      </c>
      <c r="C765" s="278" t="s">
        <v>2268</v>
      </c>
      <c r="D765" s="278" t="s">
        <v>2269</v>
      </c>
      <c r="E765" s="66" t="s">
        <v>1033</v>
      </c>
      <c r="F765" s="186" t="str">
        <f t="array" ref="F765">IF(E765&lt;&gt;"",INDEX(tb_Address[Branch],MATCH(E765,tb_Address[Branch Code],0)),"")</f>
        <v>Event</v>
      </c>
      <c r="G765" s="191">
        <v>8.857128012039E12</v>
      </c>
      <c r="H765" s="193" t="str">
        <f t="array" ref="H765">IF(G765&lt;&gt;"",INDEX(tb_MainDatabase[Scent],MATCH(G765,tb_MainDatabase[Barcode],0)),"")</f>
        <v>Senorita</v>
      </c>
      <c r="I765" s="193" t="str">
        <f t="array" ref="I765">IF(G765&lt;&gt;"",INDEX(tb_MainDatabase[Size],MATCH(G765,tb_MainDatabase[Barcode],0)),"")</f>
        <v>10 ml.</v>
      </c>
      <c r="J765" s="191">
        <v>2.0</v>
      </c>
      <c r="K765" s="193"/>
      <c r="L765" s="193" t="str">
        <f t="array" ref="L765">IFERROR(IF(C765=C764,IF(C765="","","-"),INDEX(tb_Address[Store Tel.],MATCH(F765,tb_Address[Branch],0))),"")</f>
        <v>-</v>
      </c>
      <c r="M765" s="193" t="str">
        <f t="array" ref="M765">IFERROR(IF(C765=C764,IF(C765="","","-"),INDEX(tb_Address[ชื่อผู้รับสินค้า],MATCH(F765,tb_Address[Branch],0))),"")</f>
        <v>-</v>
      </c>
      <c r="N765" s="193" t="str">
        <f t="array" ref="N765">IFERROR(IF(C765=C764,IF(C765="","","-"),INDEX(tb_Address[ที่อยู่ Store],MATCH(F765,tb_Address[Branch],0))),"")</f>
        <v>-</v>
      </c>
      <c r="O765" s="193"/>
    </row>
    <row r="766" ht="22.5" customHeight="1">
      <c r="A766" s="186">
        <f>IF(C766="","",ROW()-ROW(tb_PO[[#HEADERS],[Order]]))</f>
        <v>763</v>
      </c>
      <c r="B766" s="277">
        <v>46210.0</v>
      </c>
      <c r="C766" s="278" t="s">
        <v>2268</v>
      </c>
      <c r="D766" s="278" t="s">
        <v>2269</v>
      </c>
      <c r="E766" s="66" t="s">
        <v>1033</v>
      </c>
      <c r="F766" s="186" t="str">
        <f t="array" ref="F766">IF(E766&lt;&gt;"",INDEX(tb_Address[Branch],MATCH(E766,tb_Address[Branch Code],0)),"")</f>
        <v>Event</v>
      </c>
      <c r="G766" s="191">
        <v>8.857128012047E12</v>
      </c>
      <c r="H766" s="193" t="str">
        <f t="array" ref="H766">IF(G766&lt;&gt;"",INDEX(tb_MainDatabase[Scent],MATCH(G766,tb_MainDatabase[Barcode],0)),"")</f>
        <v>Velvet Oud</v>
      </c>
      <c r="I766" s="193" t="str">
        <f t="array" ref="I766">IF(G766&lt;&gt;"",INDEX(tb_MainDatabase[Size],MATCH(G766,tb_MainDatabase[Barcode],0)),"")</f>
        <v>10 ml.</v>
      </c>
      <c r="J766" s="191">
        <v>2.0</v>
      </c>
      <c r="K766" s="193"/>
      <c r="L766" s="193" t="str">
        <f t="array" ref="L766">IFERROR(IF(C766=C765,IF(C766="","","-"),INDEX(tb_Address[Store Tel.],MATCH(F766,tb_Address[Branch],0))),"")</f>
        <v>-</v>
      </c>
      <c r="M766" s="193" t="str">
        <f t="array" ref="M766">IFERROR(IF(C766=C765,IF(C766="","","-"),INDEX(tb_Address[ชื่อผู้รับสินค้า],MATCH(F766,tb_Address[Branch],0))),"")</f>
        <v>-</v>
      </c>
      <c r="N766" s="193" t="str">
        <f t="array" ref="N766">IFERROR(IF(C766=C765,IF(C766="","","-"),INDEX(tb_Address[ที่อยู่ Store],MATCH(F766,tb_Address[Branch],0))),"")</f>
        <v>-</v>
      </c>
      <c r="O766" s="193"/>
    </row>
    <row r="767" ht="22.5" customHeight="1">
      <c r="A767" s="186">
        <f>IF(C767="","",ROW()-ROW(tb_PO[[#HEADERS],[Order]]))</f>
        <v>764</v>
      </c>
      <c r="B767" s="277">
        <v>46210.0</v>
      </c>
      <c r="C767" s="278" t="s">
        <v>2268</v>
      </c>
      <c r="D767" s="278" t="s">
        <v>2269</v>
      </c>
      <c r="E767" s="66" t="s">
        <v>1033</v>
      </c>
      <c r="F767" s="186" t="str">
        <f t="array" ref="F767">IF(E767&lt;&gt;"",INDEX(tb_Address[Branch],MATCH(E767,tb_Address[Branch Code],0)),"")</f>
        <v>Event</v>
      </c>
      <c r="G767" s="191">
        <v>8.857128012027E12</v>
      </c>
      <c r="H767" s="193" t="str">
        <f t="array" ref="H767">IF(G767&lt;&gt;"",INDEX(tb_MainDatabase[Scent],MATCH(G767,tb_MainDatabase[Barcode],0)),"")</f>
        <v>Voyage</v>
      </c>
      <c r="I767" s="193" t="str">
        <f t="array" ref="I767">IF(G767&lt;&gt;"",INDEX(tb_MainDatabase[Size],MATCH(G767,tb_MainDatabase[Barcode],0)),"")</f>
        <v>10 ml.</v>
      </c>
      <c r="J767" s="191">
        <v>2.0</v>
      </c>
      <c r="K767" s="193"/>
      <c r="L767" s="193" t="str">
        <f t="array" ref="L767">IFERROR(IF(C767=C766,IF(C767="","","-"),INDEX(tb_Address[Store Tel.],MATCH(F767,tb_Address[Branch],0))),"")</f>
        <v>-</v>
      </c>
      <c r="M767" s="193" t="str">
        <f t="array" ref="M767">IFERROR(IF(C767=C766,IF(C767="","","-"),INDEX(tb_Address[ชื่อผู้รับสินค้า],MATCH(F767,tb_Address[Branch],0))),"")</f>
        <v>-</v>
      </c>
      <c r="N767" s="193" t="str">
        <f t="array" ref="N767">IFERROR(IF(C767=C766,IF(C767="","","-"),INDEX(tb_Address[ที่อยู่ Store],MATCH(F767,tb_Address[Branch],0))),"")</f>
        <v>-</v>
      </c>
      <c r="O767" s="193"/>
    </row>
    <row r="768" ht="22.5" customHeight="1">
      <c r="A768" s="186">
        <f>IF(C768="","",ROW()-ROW(tb_PO[[#HEADERS],[Order]]))</f>
        <v>765</v>
      </c>
      <c r="B768" s="277">
        <v>46210.0</v>
      </c>
      <c r="C768" s="278" t="s">
        <v>2268</v>
      </c>
      <c r="D768" s="278" t="s">
        <v>2269</v>
      </c>
      <c r="E768" s="66" t="s">
        <v>1033</v>
      </c>
      <c r="F768" s="186" t="str">
        <f t="array" ref="F768">IF(E768&lt;&gt;"",INDEX(tb_Address[Branch],MATCH(E768,tb_Address[Branch Code],0)),"")</f>
        <v>Event</v>
      </c>
      <c r="G768" s="191">
        <v>8.857128012041E12</v>
      </c>
      <c r="H768" s="193" t="str">
        <f t="array" ref="H768">IF(G768&lt;&gt;"",INDEX(tb_MainDatabase[Scent],MATCH(G768,tb_MainDatabase[Barcode],0)),"")</f>
        <v>Zeus</v>
      </c>
      <c r="I768" s="193" t="str">
        <f t="array" ref="I768">IF(G768&lt;&gt;"",INDEX(tb_MainDatabase[Size],MATCH(G768,tb_MainDatabase[Barcode],0)),"")</f>
        <v>10 ml.</v>
      </c>
      <c r="J768" s="191">
        <v>2.0</v>
      </c>
      <c r="K768" s="193"/>
      <c r="L768" s="193" t="str">
        <f t="array" ref="L768">IFERROR(IF(C768=C767,IF(C768="","","-"),INDEX(tb_Address[Store Tel.],MATCH(F768,tb_Address[Branch],0))),"")</f>
        <v>-</v>
      </c>
      <c r="M768" s="193" t="str">
        <f t="array" ref="M768">IFERROR(IF(C768=C767,IF(C768="","","-"),INDEX(tb_Address[ชื่อผู้รับสินค้า],MATCH(F768,tb_Address[Branch],0))),"")</f>
        <v>-</v>
      </c>
      <c r="N768" s="193" t="str">
        <f t="array" ref="N768">IFERROR(IF(C768=C767,IF(C768="","","-"),INDEX(tb_Address[ที่อยู่ Store],MATCH(F768,tb_Address[Branch],0))),"")</f>
        <v>-</v>
      </c>
      <c r="O768" s="193"/>
    </row>
    <row r="769" ht="22.5" customHeight="1">
      <c r="A769" s="186">
        <f>IF(C769="","",ROW()-ROW(tb_PO[[#HEADERS],[Order]]))</f>
        <v>766</v>
      </c>
      <c r="B769" s="277">
        <v>46210.0</v>
      </c>
      <c r="C769" s="278" t="s">
        <v>2268</v>
      </c>
      <c r="D769" s="278" t="s">
        <v>2269</v>
      </c>
      <c r="E769" s="66" t="s">
        <v>1033</v>
      </c>
      <c r="F769" s="186" t="str">
        <f t="array" ref="F769">IF(E769&lt;&gt;"",INDEX(tb_Address[Branch],MATCH(E769,tb_Address[Branch Code],0)),"")</f>
        <v>Event</v>
      </c>
      <c r="G769" s="191">
        <v>8.85712801216E12</v>
      </c>
      <c r="H769" s="193" t="str">
        <f t="array" ref="H769">IF(G769&lt;&gt;"",INDEX(tb_MainDatabase[Scent],MATCH(G769,tb_MainDatabase[Barcode],0)),"")</f>
        <v>Rosarine</v>
      </c>
      <c r="I769" s="193" t="str">
        <f t="array" ref="I769">IF(G769&lt;&gt;"",INDEX(tb_MainDatabase[Size],MATCH(G769,tb_MainDatabase[Barcode],0)),"")</f>
        <v>10 ml.</v>
      </c>
      <c r="J769" s="191">
        <v>3.0</v>
      </c>
      <c r="K769" s="193"/>
      <c r="L769" s="193" t="str">
        <f t="array" ref="L769">IFERROR(IF(C769=C768,IF(C769="","","-"),INDEX(tb_Address[Store Tel.],MATCH(F769,tb_Address[Branch],0))),"")</f>
        <v>-</v>
      </c>
      <c r="M769" s="193" t="str">
        <f t="array" ref="M769">IFERROR(IF(C769=C768,IF(C769="","","-"),INDEX(tb_Address[ชื่อผู้รับสินค้า],MATCH(F769,tb_Address[Branch],0))),"")</f>
        <v>-</v>
      </c>
      <c r="N769" s="193" t="str">
        <f t="array" ref="N769">IFERROR(IF(C769=C768,IF(C769="","","-"),INDEX(tb_Address[ที่อยู่ Store],MATCH(F769,tb_Address[Branch],0))),"")</f>
        <v>-</v>
      </c>
      <c r="O769" s="193"/>
    </row>
    <row r="770" ht="22.5" customHeight="1">
      <c r="A770" s="186">
        <f>IF(C770="","",ROW()-ROW(tb_PO[[#HEADERS],[Order]]))</f>
        <v>767</v>
      </c>
      <c r="B770" s="277">
        <v>46210.0</v>
      </c>
      <c r="C770" s="278" t="s">
        <v>2268</v>
      </c>
      <c r="D770" s="278" t="s">
        <v>2269</v>
      </c>
      <c r="E770" s="66" t="s">
        <v>1033</v>
      </c>
      <c r="F770" s="186" t="str">
        <f t="array" ref="F770">IF(E770&lt;&gt;"",INDEX(tb_Address[Branch],MATCH(E770,tb_Address[Branch Code],0)),"")</f>
        <v>Event</v>
      </c>
      <c r="G770" s="191">
        <v>8.857128012157E12</v>
      </c>
      <c r="H770" s="193" t="str">
        <f t="array" ref="H770">IF(G770&lt;&gt;"",INDEX(tb_MainDatabase[Scent],MATCH(G770,tb_MainDatabase[Barcode],0)),"")</f>
        <v>Passion</v>
      </c>
      <c r="I770" s="193" t="str">
        <f t="array" ref="I770">IF(G770&lt;&gt;"",INDEX(tb_MainDatabase[Size],MATCH(G770,tb_MainDatabase[Barcode],0)),"")</f>
        <v>10 ml.</v>
      </c>
      <c r="J770" s="191">
        <v>2.0</v>
      </c>
      <c r="K770" s="193"/>
      <c r="L770" s="193" t="str">
        <f t="array" ref="L770">IFERROR(IF(C770=C769,IF(C770="","","-"),INDEX(tb_Address[Store Tel.],MATCH(F770,tb_Address[Branch],0))),"")</f>
        <v>-</v>
      </c>
      <c r="M770" s="193" t="str">
        <f t="array" ref="M770">IFERROR(IF(C770=C769,IF(C770="","","-"),INDEX(tb_Address[ชื่อผู้รับสินค้า],MATCH(F770,tb_Address[Branch],0))),"")</f>
        <v>-</v>
      </c>
      <c r="N770" s="193" t="str">
        <f t="array" ref="N770">IFERROR(IF(C770=C769,IF(C770="","","-"),INDEX(tb_Address[ที่อยู่ Store],MATCH(F770,tb_Address[Branch],0))),"")</f>
        <v>-</v>
      </c>
      <c r="O770" s="193"/>
    </row>
    <row r="771" ht="22.5" customHeight="1">
      <c r="A771" s="186">
        <f>IF(C771="","",ROW()-ROW(tb_PO[[#HEADERS],[Order]]))</f>
        <v>768</v>
      </c>
      <c r="B771" s="277">
        <v>46210.0</v>
      </c>
      <c r="C771" s="278" t="s">
        <v>2268</v>
      </c>
      <c r="D771" s="278" t="s">
        <v>2269</v>
      </c>
      <c r="E771" s="66" t="s">
        <v>1033</v>
      </c>
      <c r="F771" s="186" t="str">
        <f t="array" ref="F771">IF(E771&lt;&gt;"",INDEX(tb_Address[Branch],MATCH(E771,tb_Address[Branch Code],0)),"")</f>
        <v>Event</v>
      </c>
      <c r="G771" s="191">
        <v>8.857128012163E12</v>
      </c>
      <c r="H771" s="193" t="str">
        <f t="array" ref="H771">IF(G771&lt;&gt;"",INDEX(tb_MainDatabase[Scent],MATCH(G771,tb_MainDatabase[Barcode],0)),"")</f>
        <v>Silver</v>
      </c>
      <c r="I771" s="193" t="str">
        <f t="array" ref="I771">IF(G771&lt;&gt;"",INDEX(tb_MainDatabase[Size],MATCH(G771,tb_MainDatabase[Barcode],0)),"")</f>
        <v>10 ml.</v>
      </c>
      <c r="J771" s="191">
        <v>2.0</v>
      </c>
      <c r="K771" s="193"/>
      <c r="L771" s="193" t="str">
        <f t="array" ref="L771">IFERROR(IF(C771=C770,IF(C771="","","-"),INDEX(tb_Address[Store Tel.],MATCH(F771,tb_Address[Branch],0))),"")</f>
        <v>-</v>
      </c>
      <c r="M771" s="193" t="str">
        <f t="array" ref="M771">IFERROR(IF(C771=C770,IF(C771="","","-"),INDEX(tb_Address[ชื่อผู้รับสินค้า],MATCH(F771,tb_Address[Branch],0))),"")</f>
        <v>-</v>
      </c>
      <c r="N771" s="193" t="str">
        <f t="array" ref="N771">IFERROR(IF(C771=C770,IF(C771="","","-"),INDEX(tb_Address[ที่อยู่ Store],MATCH(F771,tb_Address[Branch],0))),"")</f>
        <v>-</v>
      </c>
      <c r="O771" s="193"/>
    </row>
    <row r="772" ht="22.5" customHeight="1">
      <c r="A772" s="186">
        <f>IF(C772="","",ROW()-ROW(tb_PO[[#HEADERS],[Order]]))</f>
        <v>769</v>
      </c>
      <c r="B772" s="277">
        <v>46210.0</v>
      </c>
      <c r="C772" s="278" t="s">
        <v>2268</v>
      </c>
      <c r="D772" s="278" t="s">
        <v>2269</v>
      </c>
      <c r="E772" s="66" t="s">
        <v>1033</v>
      </c>
      <c r="F772" s="186" t="str">
        <f t="array" ref="F772">IF(E772&lt;&gt;"",INDEX(tb_Address[Branch],MATCH(E772,tb_Address[Branch Code],0)),"")</f>
        <v>Event</v>
      </c>
      <c r="G772" s="191">
        <v>8.857128012166E12</v>
      </c>
      <c r="H772" s="193" t="str">
        <f t="array" ref="H772">IF(G772&lt;&gt;"",INDEX(tb_MainDatabase[Scent],MATCH(G772,tb_MainDatabase[Barcode],0)),"")</f>
        <v>Angel</v>
      </c>
      <c r="I772" s="193" t="str">
        <f t="array" ref="I772">IF(G772&lt;&gt;"",INDEX(tb_MainDatabase[Size],MATCH(G772,tb_MainDatabase[Barcode],0)),"")</f>
        <v>10 ml.</v>
      </c>
      <c r="J772" s="191">
        <v>2.0</v>
      </c>
      <c r="K772" s="193"/>
      <c r="L772" s="193" t="str">
        <f t="array" ref="L772">IFERROR(IF(C772=C771,IF(C772="","","-"),INDEX(tb_Address[Store Tel.],MATCH(F772,tb_Address[Branch],0))),"")</f>
        <v>-</v>
      </c>
      <c r="M772" s="193" t="str">
        <f t="array" ref="M772">IFERROR(IF(C772=C771,IF(C772="","","-"),INDEX(tb_Address[ชื่อผู้รับสินค้า],MATCH(F772,tb_Address[Branch],0))),"")</f>
        <v>-</v>
      </c>
      <c r="N772" s="193" t="str">
        <f t="array" ref="N772">IFERROR(IF(C772=C771,IF(C772="","","-"),INDEX(tb_Address[ที่อยู่ Store],MATCH(F772,tb_Address[Branch],0))),"")</f>
        <v>-</v>
      </c>
      <c r="O772" s="193"/>
    </row>
    <row r="773" ht="22.5" customHeight="1">
      <c r="A773" s="186">
        <f>IF(C773="","",ROW()-ROW(tb_PO[[#HEADERS],[Order]]))</f>
        <v>770</v>
      </c>
      <c r="B773" s="277">
        <v>46210.0</v>
      </c>
      <c r="C773" s="278" t="s">
        <v>2268</v>
      </c>
      <c r="D773" s="278" t="s">
        <v>2269</v>
      </c>
      <c r="E773" s="66" t="s">
        <v>1033</v>
      </c>
      <c r="F773" s="186" t="str">
        <f t="array" ref="F773">IF(E773&lt;&gt;"",INDEX(tb_Address[Branch],MATCH(E773,tb_Address[Branch Code],0)),"")</f>
        <v>Event</v>
      </c>
      <c r="G773" s="191">
        <v>8.857128012173E12</v>
      </c>
      <c r="H773" s="193" t="str">
        <f t="array" ref="H773">IF(G773&lt;&gt;"",INDEX(tb_MainDatabase[Scent],MATCH(G773,tb_MainDatabase[Barcode],0)),"")</f>
        <v>Fortuna</v>
      </c>
      <c r="I773" s="193" t="str">
        <f t="array" ref="I773">IF(G773&lt;&gt;"",INDEX(tb_MainDatabase[Size],MATCH(G773,tb_MainDatabase[Barcode],0)),"")</f>
        <v>10 ml.</v>
      </c>
      <c r="J773" s="191">
        <v>2.0</v>
      </c>
      <c r="K773" s="193"/>
      <c r="L773" s="193" t="str">
        <f t="array" ref="L773">IFERROR(IF(C773=C772,IF(C773="","","-"),INDEX(tb_Address[Store Tel.],MATCH(F773,tb_Address[Branch],0))),"")</f>
        <v>-</v>
      </c>
      <c r="M773" s="193" t="str">
        <f t="array" ref="M773">IFERROR(IF(C773=C772,IF(C773="","","-"),INDEX(tb_Address[ชื่อผู้รับสินค้า],MATCH(F773,tb_Address[Branch],0))),"")</f>
        <v>-</v>
      </c>
      <c r="N773" s="193" t="str">
        <f t="array" ref="N773">IFERROR(IF(C773=C772,IF(C773="","","-"),INDEX(tb_Address[ที่อยู่ Store],MATCH(F773,tb_Address[Branch],0))),"")</f>
        <v>-</v>
      </c>
      <c r="O773" s="193"/>
    </row>
    <row r="774" ht="22.5" customHeight="1">
      <c r="A774" s="186">
        <f>IF(C774="","",ROW()-ROW(tb_PO[[#HEADERS],[Order]]))</f>
        <v>771</v>
      </c>
      <c r="B774" s="277">
        <v>46210.0</v>
      </c>
      <c r="C774" s="278" t="s">
        <v>2268</v>
      </c>
      <c r="D774" s="278" t="s">
        <v>2269</v>
      </c>
      <c r="E774" s="66" t="s">
        <v>1033</v>
      </c>
      <c r="F774" s="186" t="str">
        <f t="array" ref="F774">IF(E774&lt;&gt;"",INDEX(tb_Address[Branch],MATCH(E774,tb_Address[Branch Code],0)),"")</f>
        <v>Event</v>
      </c>
      <c r="G774" s="191">
        <v>8.85712801217E12</v>
      </c>
      <c r="H774" s="193" t="str">
        <f t="array" ref="H774">IF(G774&lt;&gt;"",INDEX(tb_MainDatabase[Scent],MATCH(G774,tb_MainDatabase[Barcode],0)),"")</f>
        <v>Nouveau</v>
      </c>
      <c r="I774" s="193" t="str">
        <f t="array" ref="I774">IF(G774&lt;&gt;"",INDEX(tb_MainDatabase[Size],MATCH(G774,tb_MainDatabase[Barcode],0)),"")</f>
        <v>10 ml.</v>
      </c>
      <c r="J774" s="191">
        <v>2.0</v>
      </c>
      <c r="K774" s="193"/>
      <c r="L774" s="193" t="str">
        <f t="array" ref="L774">IFERROR(IF(C774=C773,IF(C774="","","-"),INDEX(tb_Address[Store Tel.],MATCH(F774,tb_Address[Branch],0))),"")</f>
        <v>-</v>
      </c>
      <c r="M774" s="193" t="str">
        <f t="array" ref="M774">IFERROR(IF(C774=C773,IF(C774="","","-"),INDEX(tb_Address[ชื่อผู้รับสินค้า],MATCH(F774,tb_Address[Branch],0))),"")</f>
        <v>-</v>
      </c>
      <c r="N774" s="193" t="str">
        <f t="array" ref="N774">IFERROR(IF(C774=C773,IF(C774="","","-"),INDEX(tb_Address[ที่อยู่ Store],MATCH(F774,tb_Address[Branch],0))),"")</f>
        <v>-</v>
      </c>
      <c r="O774" s="193"/>
    </row>
    <row r="775" ht="22.5" customHeight="1">
      <c r="A775" s="186">
        <f>IF(C775="","",ROW()-ROW(tb_PO[[#HEADERS],[Order]]))</f>
        <v>772</v>
      </c>
      <c r="B775" s="277">
        <v>46210.0</v>
      </c>
      <c r="C775" s="278" t="s">
        <v>2268</v>
      </c>
      <c r="D775" s="278" t="s">
        <v>2269</v>
      </c>
      <c r="E775" s="66" t="s">
        <v>1033</v>
      </c>
      <c r="F775" s="186" t="str">
        <f t="array" ref="F775">IF(E775&lt;&gt;"",INDEX(tb_Address[Branch],MATCH(E775,tb_Address[Branch Code],0)),"")</f>
        <v>Event</v>
      </c>
      <c r="G775" s="191">
        <v>8.857128012116E12</v>
      </c>
      <c r="H775" s="193" t="str">
        <f t="array" ref="H775">IF(G775&lt;&gt;"",INDEX(tb_MainDatabase[Scent],MATCH(G775,tb_MainDatabase[Barcode],0)),"")</f>
        <v>Queen</v>
      </c>
      <c r="I775" s="193" t="str">
        <f t="array" ref="I775">IF(G775&lt;&gt;"",INDEX(tb_MainDatabase[Size],MATCH(G775,tb_MainDatabase[Barcode],0)),"")</f>
        <v>10 ml.</v>
      </c>
      <c r="J775" s="191">
        <v>2.0</v>
      </c>
      <c r="K775" s="193"/>
      <c r="L775" s="193" t="str">
        <f t="array" ref="L775">IFERROR(IF(C775=C774,IF(C775="","","-"),INDEX(tb_Address[Store Tel.],MATCH(F775,tb_Address[Branch],0))),"")</f>
        <v>-</v>
      </c>
      <c r="M775" s="193" t="str">
        <f t="array" ref="M775">IFERROR(IF(C775=C774,IF(C775="","","-"),INDEX(tb_Address[ชื่อผู้รับสินค้า],MATCH(F775,tb_Address[Branch],0))),"")</f>
        <v>-</v>
      </c>
      <c r="N775" s="193" t="str">
        <f t="array" ref="N775">IFERROR(IF(C775=C774,IF(C775="","","-"),INDEX(tb_Address[ที่อยู่ Store],MATCH(F775,tb_Address[Branch],0))),"")</f>
        <v>-</v>
      </c>
      <c r="O775" s="193"/>
    </row>
    <row r="776" ht="22.5" customHeight="1">
      <c r="A776" s="186">
        <f>IF(C776="","",ROW()-ROW(tb_PO[[#HEADERS],[Order]]))</f>
        <v>773</v>
      </c>
      <c r="B776" s="277">
        <v>46210.0</v>
      </c>
      <c r="C776" s="278" t="s">
        <v>2268</v>
      </c>
      <c r="D776" s="278" t="s">
        <v>2269</v>
      </c>
      <c r="E776" s="66" t="s">
        <v>1033</v>
      </c>
      <c r="F776" s="186" t="str">
        <f t="array" ref="F776">IF(E776&lt;&gt;"",INDEX(tb_Address[Branch],MATCH(E776,tb_Address[Branch Code],0)),"")</f>
        <v>Event</v>
      </c>
      <c r="G776" s="191">
        <v>8.857128012118E12</v>
      </c>
      <c r="H776" s="193" t="str">
        <f t="array" ref="H776">IF(G776&lt;&gt;"",INDEX(tb_MainDatabase[Scent],MATCH(G776,tb_MainDatabase[Barcode],0)),"")</f>
        <v>Savoury</v>
      </c>
      <c r="I776" s="193" t="str">
        <f t="array" ref="I776">IF(G776&lt;&gt;"",INDEX(tb_MainDatabase[Size],MATCH(G776,tb_MainDatabase[Barcode],0)),"")</f>
        <v>10 ml.</v>
      </c>
      <c r="J776" s="191">
        <v>1.0</v>
      </c>
      <c r="K776" s="193"/>
      <c r="L776" s="193" t="str">
        <f t="array" ref="L776">IFERROR(IF(C776=C775,IF(C776="","","-"),INDEX(tb_Address[Store Tel.],MATCH(F776,tb_Address[Branch],0))),"")</f>
        <v>-</v>
      </c>
      <c r="M776" s="193" t="str">
        <f t="array" ref="M776">IFERROR(IF(C776=C775,IF(C776="","","-"),INDEX(tb_Address[ชื่อผู้รับสินค้า],MATCH(F776,tb_Address[Branch],0))),"")</f>
        <v>-</v>
      </c>
      <c r="N776" s="193" t="str">
        <f t="array" ref="N776">IFERROR(IF(C776=C775,IF(C776="","","-"),INDEX(tb_Address[ที่อยู่ Store],MATCH(F776,tb_Address[Branch],0))),"")</f>
        <v>-</v>
      </c>
      <c r="O776" s="193"/>
    </row>
    <row r="777" ht="22.5" customHeight="1">
      <c r="A777" s="186">
        <f>IF(C777="","",ROW()-ROW(tb_PO[[#HEADERS],[Order]]))</f>
        <v>774</v>
      </c>
      <c r="B777" s="277">
        <v>46210.0</v>
      </c>
      <c r="C777" s="278" t="s">
        <v>2268</v>
      </c>
      <c r="D777" s="278" t="s">
        <v>2269</v>
      </c>
      <c r="E777" s="66" t="s">
        <v>1033</v>
      </c>
      <c r="F777" s="186" t="str">
        <f t="array" ref="F777">IF(E777&lt;&gt;"",INDEX(tb_Address[Branch],MATCH(E777,tb_Address[Branch Code],0)),"")</f>
        <v>Event</v>
      </c>
      <c r="G777" s="191">
        <v>8.857128012124E12</v>
      </c>
      <c r="H777" s="193" t="str">
        <f t="array" ref="H777">IF(G777&lt;&gt;"",INDEX(tb_MainDatabase[Scent],MATCH(G777,tb_MainDatabase[Barcode],0)),"")</f>
        <v>What</v>
      </c>
      <c r="I777" s="193" t="str">
        <f t="array" ref="I777">IF(G777&lt;&gt;"",INDEX(tb_MainDatabase[Size],MATCH(G777,tb_MainDatabase[Barcode],0)),"")</f>
        <v>10 ml.</v>
      </c>
      <c r="J777" s="191">
        <v>1.0</v>
      </c>
      <c r="K777" s="193"/>
      <c r="L777" s="193" t="str">
        <f t="array" ref="L777">IFERROR(IF(C777=C776,IF(C777="","","-"),INDEX(tb_Address[Store Tel.],MATCH(F777,tb_Address[Branch],0))),"")</f>
        <v>-</v>
      </c>
      <c r="M777" s="193" t="str">
        <f t="array" ref="M777">IFERROR(IF(C777=C776,IF(C777="","","-"),INDEX(tb_Address[ชื่อผู้รับสินค้า],MATCH(F777,tb_Address[Branch],0))),"")</f>
        <v>-</v>
      </c>
      <c r="N777" s="193" t="str">
        <f t="array" ref="N777">IFERROR(IF(C777=C776,IF(C777="","","-"),INDEX(tb_Address[ที่อยู่ Store],MATCH(F777,tb_Address[Branch],0))),"")</f>
        <v>-</v>
      </c>
      <c r="O777" s="193"/>
    </row>
    <row r="778" ht="22.5" customHeight="1">
      <c r="A778" s="186">
        <f>IF(C778="","",ROW()-ROW(tb_PO[[#HEADERS],[Order]]))</f>
        <v>775</v>
      </c>
      <c r="B778" s="277">
        <v>46210.0</v>
      </c>
      <c r="C778" s="278" t="s">
        <v>2268</v>
      </c>
      <c r="D778" s="278" t="s">
        <v>2269</v>
      </c>
      <c r="E778" s="66" t="s">
        <v>1033</v>
      </c>
      <c r="F778" s="186" t="str">
        <f t="array" ref="F778">IF(E778&lt;&gt;"",INDEX(tb_Address[Branch],MATCH(E778,tb_Address[Branch Code],0)),"")</f>
        <v>Event</v>
      </c>
      <c r="G778" s="191">
        <v>8.857128012101E12</v>
      </c>
      <c r="H778" s="193" t="str">
        <f t="array" ref="H778">IF(G778&lt;&gt;"",INDEX(tb_MainDatabase[Scent],MATCH(G778,tb_MainDatabase[Barcode],0)),"")</f>
        <v>Blackest Black</v>
      </c>
      <c r="I778" s="193" t="str">
        <f t="array" ref="I778">IF(G778&lt;&gt;"",INDEX(tb_MainDatabase[Size],MATCH(G778,tb_MainDatabase[Barcode],0)),"")</f>
        <v>10 ml.</v>
      </c>
      <c r="J778" s="191">
        <v>2.0</v>
      </c>
      <c r="K778" s="193"/>
      <c r="L778" s="193" t="str">
        <f t="array" ref="L778">IFERROR(IF(C778=C777,IF(C778="","","-"),INDEX(tb_Address[Store Tel.],MATCH(F778,tb_Address[Branch],0))),"")</f>
        <v>-</v>
      </c>
      <c r="M778" s="193" t="str">
        <f t="array" ref="M778">IFERROR(IF(C778=C777,IF(C778="","","-"),INDEX(tb_Address[ชื่อผู้รับสินค้า],MATCH(F778,tb_Address[Branch],0))),"")</f>
        <v>-</v>
      </c>
      <c r="N778" s="193" t="str">
        <f t="array" ref="N778">IFERROR(IF(C778=C777,IF(C778="","","-"),INDEX(tb_Address[ที่อยู่ Store],MATCH(F778,tb_Address[Branch],0))),"")</f>
        <v>-</v>
      </c>
      <c r="O778" s="193"/>
    </row>
    <row r="779" ht="22.5" customHeight="1">
      <c r="A779" s="186">
        <f>IF(C779="","",ROW()-ROW(tb_PO[[#HEADERS],[Order]]))</f>
        <v>776</v>
      </c>
      <c r="B779" s="277">
        <v>46210.0</v>
      </c>
      <c r="C779" s="278" t="s">
        <v>2268</v>
      </c>
      <c r="D779" s="278" t="s">
        <v>2269</v>
      </c>
      <c r="E779" s="66" t="s">
        <v>1033</v>
      </c>
      <c r="F779" s="186" t="str">
        <f t="array" ref="F779">IF(E779&lt;&gt;"",INDEX(tb_Address[Branch],MATCH(E779,tb_Address[Branch Code],0)),"")</f>
        <v>Event</v>
      </c>
      <c r="G779" s="191">
        <v>8.85712801211E12</v>
      </c>
      <c r="H779" s="193" t="str">
        <f t="array" ref="H779">IF(G779&lt;&gt;"",INDEX(tb_MainDatabase[Scent],MATCH(G779,tb_MainDatabase[Barcode],0)),"")</f>
        <v>Legend of Oud</v>
      </c>
      <c r="I779" s="193" t="str">
        <f t="array" ref="I779">IF(G779&lt;&gt;"",INDEX(tb_MainDatabase[Size],MATCH(G779,tb_MainDatabase[Barcode],0)),"")</f>
        <v>10 ml.</v>
      </c>
      <c r="J779" s="191">
        <v>1.0</v>
      </c>
      <c r="K779" s="193"/>
      <c r="L779" s="193" t="str">
        <f t="array" ref="L779">IFERROR(IF(C779=C778,IF(C779="","","-"),INDEX(tb_Address[Store Tel.],MATCH(F779,tb_Address[Branch],0))),"")</f>
        <v>-</v>
      </c>
      <c r="M779" s="193" t="str">
        <f t="array" ref="M779">IFERROR(IF(C779=C778,IF(C779="","","-"),INDEX(tb_Address[ชื่อผู้รับสินค้า],MATCH(F779,tb_Address[Branch],0))),"")</f>
        <v>-</v>
      </c>
      <c r="N779" s="193" t="str">
        <f t="array" ref="N779">IFERROR(IF(C779=C778,IF(C779="","","-"),INDEX(tb_Address[ที่อยู่ Store],MATCH(F779,tb_Address[Branch],0))),"")</f>
        <v>-</v>
      </c>
      <c r="O779" s="193"/>
    </row>
    <row r="780" ht="22.5" customHeight="1">
      <c r="A780" s="186">
        <f>IF(C780="","",ROW()-ROW(tb_PO[[#HEADERS],[Order]]))</f>
        <v>777</v>
      </c>
      <c r="B780" s="277">
        <v>46210.0</v>
      </c>
      <c r="C780" s="278" t="s">
        <v>2268</v>
      </c>
      <c r="D780" s="278" t="s">
        <v>2269</v>
      </c>
      <c r="E780" s="66" t="s">
        <v>1033</v>
      </c>
      <c r="F780" s="186" t="str">
        <f t="array" ref="F780">IF(E780&lt;&gt;"",INDEX(tb_Address[Branch],MATCH(E780,tb_Address[Branch Code],0)),"")</f>
        <v>Event</v>
      </c>
      <c r="G780" s="191">
        <v>8.857128012112E12</v>
      </c>
      <c r="H780" s="193" t="str">
        <f t="array" ref="H780">IF(G780&lt;&gt;"",INDEX(tb_MainDatabase[Scent],MATCH(G780,tb_MainDatabase[Barcode],0)),"")</f>
        <v>Tropical Leather</v>
      </c>
      <c r="I780" s="193" t="str">
        <f t="array" ref="I780">IF(G780&lt;&gt;"",INDEX(tb_MainDatabase[Size],MATCH(G780,tb_MainDatabase[Barcode],0)),"")</f>
        <v>10 ml.</v>
      </c>
      <c r="J780" s="191">
        <v>1.0</v>
      </c>
      <c r="K780" s="193"/>
      <c r="L780" s="193" t="str">
        <f t="array" ref="L780">IFERROR(IF(C780=C779,IF(C780="","","-"),INDEX(tb_Address[Store Tel.],MATCH(F780,tb_Address[Branch],0))),"")</f>
        <v>-</v>
      </c>
      <c r="M780" s="193" t="str">
        <f t="array" ref="M780">IFERROR(IF(C780=C779,IF(C780="","","-"),INDEX(tb_Address[ชื่อผู้รับสินค้า],MATCH(F780,tb_Address[Branch],0))),"")</f>
        <v>-</v>
      </c>
      <c r="N780" s="193" t="str">
        <f t="array" ref="N780">IFERROR(IF(C780=C779,IF(C780="","","-"),INDEX(tb_Address[ที่อยู่ Store],MATCH(F780,tb_Address[Branch],0))),"")</f>
        <v>-</v>
      </c>
      <c r="O780" s="193"/>
    </row>
    <row r="781" ht="22.5" customHeight="1">
      <c r="A781" s="186">
        <f>IF(C781="","",ROW()-ROW(tb_PO[[#HEADERS],[Order]]))</f>
        <v>778</v>
      </c>
      <c r="B781" s="277">
        <v>46210.0</v>
      </c>
      <c r="C781" s="278" t="s">
        <v>2268</v>
      </c>
      <c r="D781" s="278" t="s">
        <v>2269</v>
      </c>
      <c r="E781" s="66" t="s">
        <v>1033</v>
      </c>
      <c r="F781" s="186" t="str">
        <f t="array" ref="F781">IF(E781&lt;&gt;"",INDEX(tb_Address[Branch],MATCH(E781,tb_Address[Branch Code],0)),"")</f>
        <v>Event</v>
      </c>
      <c r="G781" s="191">
        <v>8.857128012103E12</v>
      </c>
      <c r="H781" s="193" t="str">
        <f t="array" ref="H781">IF(G781&lt;&gt;"",INDEX(tb_MainDatabase[Scent],MATCH(G781,tb_MainDatabase[Barcode],0)),"")</f>
        <v>Gambling34+35</v>
      </c>
      <c r="I781" s="193" t="str">
        <f t="array" ref="I781">IF(G781&lt;&gt;"",INDEX(tb_MainDatabase[Size],MATCH(G781,tb_MainDatabase[Barcode],0)),"")</f>
        <v>10 ml.</v>
      </c>
      <c r="J781" s="191">
        <v>2.0</v>
      </c>
      <c r="K781" s="193"/>
      <c r="L781" s="193" t="str">
        <f t="array" ref="L781">IFERROR(IF(C781=C780,IF(C781="","","-"),INDEX(tb_Address[Store Tel.],MATCH(F781,tb_Address[Branch],0))),"")</f>
        <v>-</v>
      </c>
      <c r="M781" s="193" t="str">
        <f t="array" ref="M781">IFERROR(IF(C781=C780,IF(C781="","","-"),INDEX(tb_Address[ชื่อผู้รับสินค้า],MATCH(F781,tb_Address[Branch],0))),"")</f>
        <v>-</v>
      </c>
      <c r="N781" s="193" t="str">
        <f t="array" ref="N781">IFERROR(IF(C781=C780,IF(C781="","","-"),INDEX(tb_Address[ที่อยู่ Store],MATCH(F781,tb_Address[Branch],0))),"")</f>
        <v>-</v>
      </c>
      <c r="O781" s="193"/>
    </row>
    <row r="782" ht="22.5" customHeight="1">
      <c r="A782" s="186">
        <f>IF(C782="","",ROW()-ROW(tb_PO[[#HEADERS],[Order]]))</f>
        <v>779</v>
      </c>
      <c r="B782" s="277">
        <v>46210.0</v>
      </c>
      <c r="C782" s="278" t="s">
        <v>2268</v>
      </c>
      <c r="D782" s="278" t="s">
        <v>2269</v>
      </c>
      <c r="E782" s="66" t="s">
        <v>1033</v>
      </c>
      <c r="F782" s="186" t="str">
        <f t="array" ref="F782">IF(E782&lt;&gt;"",INDEX(tb_Address[Branch],MATCH(E782,tb_Address[Branch Code],0)),"")</f>
        <v>Event</v>
      </c>
      <c r="G782" s="191">
        <v>8.857128012108E12</v>
      </c>
      <c r="H782" s="193" t="str">
        <f t="array" ref="H782">IF(G782&lt;&gt;"",INDEX(tb_MainDatabase[Scent],MATCH(G782,tb_MainDatabase[Barcode],0)),"")</f>
        <v>Sparkling Mandarin</v>
      </c>
      <c r="I782" s="193" t="str">
        <f t="array" ref="I782">IF(G782&lt;&gt;"",INDEX(tb_MainDatabase[Size],MATCH(G782,tb_MainDatabase[Barcode],0)),"")</f>
        <v>10 ml.</v>
      </c>
      <c r="J782" s="191">
        <v>2.0</v>
      </c>
      <c r="K782" s="193"/>
      <c r="L782" s="193" t="str">
        <f t="array" ref="L782">IFERROR(IF(C782=C781,IF(C782="","","-"),INDEX(tb_Address[Store Tel.],MATCH(F782,tb_Address[Branch],0))),"")</f>
        <v>-</v>
      </c>
      <c r="M782" s="193" t="str">
        <f t="array" ref="M782">IFERROR(IF(C782=C781,IF(C782="","","-"),INDEX(tb_Address[ชื่อผู้รับสินค้า],MATCH(F782,tb_Address[Branch],0))),"")</f>
        <v>-</v>
      </c>
      <c r="N782" s="193" t="str">
        <f t="array" ref="N782">IFERROR(IF(C782=C781,IF(C782="","","-"),INDEX(tb_Address[ที่อยู่ Store],MATCH(F782,tb_Address[Branch],0))),"")</f>
        <v>-</v>
      </c>
      <c r="O782" s="193"/>
    </row>
    <row r="783" ht="22.5" customHeight="1">
      <c r="A783" s="186">
        <f>IF(C783="","",ROW()-ROW(tb_PO[[#HEADERS],[Order]]))</f>
        <v>780</v>
      </c>
      <c r="B783" s="277">
        <v>46210.0</v>
      </c>
      <c r="C783" s="278" t="s">
        <v>2268</v>
      </c>
      <c r="D783" s="278" t="s">
        <v>2269</v>
      </c>
      <c r="E783" s="66" t="s">
        <v>1033</v>
      </c>
      <c r="F783" s="186" t="str">
        <f t="array" ref="F783">IF(E783&lt;&gt;"",INDEX(tb_Address[Branch],MATCH(E783,tb_Address[Branch Code],0)),"")</f>
        <v>Event</v>
      </c>
      <c r="G783" s="191">
        <v>8.857128012015E12</v>
      </c>
      <c r="H783" s="193" t="str">
        <f t="array" ref="H783">IF(G783&lt;&gt;"",INDEX(tb_MainDatabase[Scent],MATCH(G783,tb_MainDatabase[Barcode],0)),"")</f>
        <v>Dream Island</v>
      </c>
      <c r="I783" s="193" t="str">
        <f t="array" ref="I783">IF(G783&lt;&gt;"",INDEX(tb_MainDatabase[Size],MATCH(G783,tb_MainDatabase[Barcode],0)),"")</f>
        <v>4 ml.</v>
      </c>
      <c r="J783" s="191">
        <v>40.0</v>
      </c>
      <c r="K783" s="193"/>
      <c r="L783" s="193" t="str">
        <f t="array" ref="L783">IFERROR(IF(C783=C782,IF(C783="","","-"),INDEX(tb_Address[Store Tel.],MATCH(F783,tb_Address[Branch],0))),"")</f>
        <v>-</v>
      </c>
      <c r="M783" s="193" t="str">
        <f t="array" ref="M783">IFERROR(IF(C783=C782,IF(C783="","","-"),INDEX(tb_Address[ชื่อผู้รับสินค้า],MATCH(F783,tb_Address[Branch],0))),"")</f>
        <v>-</v>
      </c>
      <c r="N783" s="193" t="str">
        <f t="array" ref="N783">IFERROR(IF(C783=C782,IF(C783="","","-"),INDEX(tb_Address[ที่อยู่ Store],MATCH(F783,tb_Address[Branch],0))),"")</f>
        <v>-</v>
      </c>
      <c r="O783" s="193"/>
    </row>
    <row r="784" ht="22.5" customHeight="1">
      <c r="A784" s="186">
        <f>IF(C784="","",ROW()-ROW(tb_PO[[#HEADERS],[Order]]))</f>
        <v>781</v>
      </c>
      <c r="B784" s="277">
        <v>46210.0</v>
      </c>
      <c r="C784" s="278" t="s">
        <v>2268</v>
      </c>
      <c r="D784" s="278" t="s">
        <v>2269</v>
      </c>
      <c r="E784" s="66" t="s">
        <v>1033</v>
      </c>
      <c r="F784" s="186" t="str">
        <f t="array" ref="F784">IF(E784&lt;&gt;"",INDEX(tb_Address[Branch],MATCH(E784,tb_Address[Branch Code],0)),"")</f>
        <v>Event</v>
      </c>
      <c r="G784" s="191">
        <v>8.857128012038E12</v>
      </c>
      <c r="H784" s="193" t="str">
        <f t="array" ref="H784">IF(G784&lt;&gt;"",INDEX(tb_MainDatabase[Scent],MATCH(G784,tb_MainDatabase[Barcode],0)),"")</f>
        <v>Secret of Peach</v>
      </c>
      <c r="I784" s="193" t="str">
        <f t="array" ref="I784">IF(G784&lt;&gt;"",INDEX(tb_MainDatabase[Size],MATCH(G784,tb_MainDatabase[Barcode],0)),"")</f>
        <v>4 ml.</v>
      </c>
      <c r="J784" s="191">
        <v>30.0</v>
      </c>
      <c r="K784" s="193"/>
      <c r="L784" s="193" t="str">
        <f t="array" ref="L784">IFERROR(IF(C784=C783,IF(C784="","","-"),INDEX(tb_Address[Store Tel.],MATCH(F784,tb_Address[Branch],0))),"")</f>
        <v>-</v>
      </c>
      <c r="M784" s="193" t="str">
        <f t="array" ref="M784">IFERROR(IF(C784=C783,IF(C784="","","-"),INDEX(tb_Address[ชื่อผู้รับสินค้า],MATCH(F784,tb_Address[Branch],0))),"")</f>
        <v>-</v>
      </c>
      <c r="N784" s="193" t="str">
        <f t="array" ref="N784">IFERROR(IF(C784=C783,IF(C784="","","-"),INDEX(tb_Address[ที่อยู่ Store],MATCH(F784,tb_Address[Branch],0))),"")</f>
        <v>-</v>
      </c>
      <c r="O784" s="193"/>
    </row>
    <row r="785" ht="22.5" customHeight="1">
      <c r="A785" s="186">
        <f>IF(C785="","",ROW()-ROW(tb_PO[[#HEADERS],[Order]]))</f>
        <v>782</v>
      </c>
      <c r="B785" s="277">
        <v>46210.0</v>
      </c>
      <c r="C785" s="278" t="s">
        <v>2268</v>
      </c>
      <c r="D785" s="278" t="s">
        <v>2269</v>
      </c>
      <c r="E785" s="66" t="s">
        <v>1033</v>
      </c>
      <c r="F785" s="186" t="str">
        <f t="array" ref="F785">IF(E785&lt;&gt;"",INDEX(tb_Address[Branch],MATCH(E785,tb_Address[Branch Code],0)),"")</f>
        <v>Event</v>
      </c>
      <c r="G785" s="191">
        <v>8.857128012036E12</v>
      </c>
      <c r="H785" s="193" t="str">
        <f t="array" ref="H785">IF(G785&lt;&gt;"",INDEX(tb_MainDatabase[Scent],MATCH(G785,tb_MainDatabase[Barcode],0)),"")</f>
        <v>Never Blue</v>
      </c>
      <c r="I785" s="193" t="str">
        <f t="array" ref="I785">IF(G785&lt;&gt;"",INDEX(tb_MainDatabase[Size],MATCH(G785,tb_MainDatabase[Barcode],0)),"")</f>
        <v>4 ml.</v>
      </c>
      <c r="J785" s="191">
        <v>30.0</v>
      </c>
      <c r="K785" s="193"/>
      <c r="L785" s="193" t="str">
        <f t="array" ref="L785">IFERROR(IF(C785=C784,IF(C785="","","-"),INDEX(tb_Address[Store Tel.],MATCH(F785,tb_Address[Branch],0))),"")</f>
        <v>-</v>
      </c>
      <c r="M785" s="193" t="str">
        <f t="array" ref="M785">IFERROR(IF(C785=C784,IF(C785="","","-"),INDEX(tb_Address[ชื่อผู้รับสินค้า],MATCH(F785,tb_Address[Branch],0))),"")</f>
        <v>-</v>
      </c>
      <c r="N785" s="193" t="str">
        <f t="array" ref="N785">IFERROR(IF(C785=C784,IF(C785="","","-"),INDEX(tb_Address[ที่อยู่ Store],MATCH(F785,tb_Address[Branch],0))),"")</f>
        <v>-</v>
      </c>
      <c r="O785" s="193"/>
    </row>
    <row r="786" ht="22.5" customHeight="1">
      <c r="A786" s="186">
        <f>IF(C786="","",ROW()-ROW(tb_PO[[#HEADERS],[Order]]))</f>
        <v>783</v>
      </c>
      <c r="B786" s="277">
        <v>46210.0</v>
      </c>
      <c r="C786" s="278" t="s">
        <v>2442</v>
      </c>
      <c r="D786" s="278" t="s">
        <v>2443</v>
      </c>
      <c r="E786" s="66" t="s">
        <v>1033</v>
      </c>
      <c r="F786" s="186" t="str">
        <f t="array" ref="F786">IF(E786&lt;&gt;"",INDEX(tb_Address[Branch],MATCH(E786,tb_Address[Branch Code],0)),"")</f>
        <v>Event</v>
      </c>
      <c r="G786" s="191">
        <v>8.857128012026E12</v>
      </c>
      <c r="H786" s="193" t="str">
        <f t="array" ref="H786">IF(G786&lt;&gt;"",INDEX(tb_MainDatabase[Scent],MATCH(G786,tb_MainDatabase[Barcode],0)),"")</f>
        <v>Aqua</v>
      </c>
      <c r="I786" s="193" t="str">
        <f t="array" ref="I786">IF(G786&lt;&gt;"",INDEX(tb_MainDatabase[Size],MATCH(G786,tb_MainDatabase[Barcode],0)),"")</f>
        <v>10 ml.</v>
      </c>
      <c r="J786" s="191">
        <v>1.0</v>
      </c>
      <c r="K786" s="193"/>
      <c r="L786" s="193" t="str">
        <f t="array" ref="L786">IFERROR(IF(C786=C785,IF(C786="","","-"),INDEX(tb_Address[Store Tel.],MATCH(F786,tb_Address[Branch],0))),"")</f>
        <v/>
      </c>
      <c r="M786" s="193" t="str">
        <f t="array" ref="M786">IFERROR(IF(C786=C785,IF(C786="","","-"),INDEX(tb_Address[ชื่อผู้รับสินค้า],MATCH(F786,tb_Address[Branch],0))),"")</f>
        <v/>
      </c>
      <c r="N786" s="193" t="str">
        <f t="array" ref="N786">IFERROR(IF(C786=C785,IF(C786="","","-"),INDEX(tb_Address[ที่อยู่ Store],MATCH(F786,tb_Address[Branch],0))),"")</f>
        <v/>
      </c>
      <c r="O786" s="193"/>
    </row>
    <row r="787" ht="22.5" customHeight="1">
      <c r="A787" s="186">
        <f>IF(C787="","",ROW()-ROW(tb_PO[[#HEADERS],[Order]]))</f>
        <v>784</v>
      </c>
      <c r="B787" s="277">
        <v>46210.0</v>
      </c>
      <c r="C787" s="278" t="s">
        <v>2442</v>
      </c>
      <c r="D787" s="278" t="s">
        <v>2443</v>
      </c>
      <c r="E787" s="66" t="s">
        <v>1033</v>
      </c>
      <c r="F787" s="186" t="str">
        <f t="array" ref="F787">IF(E787&lt;&gt;"",INDEX(tb_Address[Branch],MATCH(E787,tb_Address[Branch Code],0)),"")</f>
        <v>Event</v>
      </c>
      <c r="G787" s="191">
        <v>8.857128012032E12</v>
      </c>
      <c r="H787" s="193" t="str">
        <f t="array" ref="H787">IF(G787&lt;&gt;"",INDEX(tb_MainDatabase[Scent],MATCH(G787,tb_MainDatabase[Barcode],0)),"")</f>
        <v>Beyond</v>
      </c>
      <c r="I787" s="193" t="str">
        <f t="array" ref="I787">IF(G787&lt;&gt;"",INDEX(tb_MainDatabase[Size],MATCH(G787,tb_MainDatabase[Barcode],0)),"")</f>
        <v>10 ml.</v>
      </c>
      <c r="J787" s="191">
        <v>1.0</v>
      </c>
      <c r="K787" s="193"/>
      <c r="L787" s="193" t="str">
        <f t="array" ref="L787">IFERROR(IF(C787=C786,IF(C787="","","-"),INDEX(tb_Address[Store Tel.],MATCH(F787,tb_Address[Branch],0))),"")</f>
        <v>-</v>
      </c>
      <c r="M787" s="193" t="str">
        <f t="array" ref="M787">IFERROR(IF(C787=C786,IF(C787="","","-"),INDEX(tb_Address[ชื่อผู้รับสินค้า],MATCH(F787,tb_Address[Branch],0))),"")</f>
        <v>-</v>
      </c>
      <c r="N787" s="193" t="str">
        <f t="array" ref="N787">IFERROR(IF(C787=C786,IF(C787="","","-"),INDEX(tb_Address[ที่อยู่ Store],MATCH(F787,tb_Address[Branch],0))),"")</f>
        <v>-</v>
      </c>
      <c r="O787" s="193"/>
    </row>
    <row r="788" ht="22.5" customHeight="1">
      <c r="A788" s="186">
        <f>IF(C788="","",ROW()-ROW(tb_PO[[#HEADERS],[Order]]))</f>
        <v>785</v>
      </c>
      <c r="B788" s="277">
        <v>46210.0</v>
      </c>
      <c r="C788" s="278" t="s">
        <v>2442</v>
      </c>
      <c r="D788" s="278" t="s">
        <v>2443</v>
      </c>
      <c r="E788" s="66" t="s">
        <v>1033</v>
      </c>
      <c r="F788" s="186" t="str">
        <f t="array" ref="F788">IF(E788&lt;&gt;"",INDEX(tb_Address[Branch],MATCH(E788,tb_Address[Branch Code],0)),"")</f>
        <v>Event</v>
      </c>
      <c r="G788" s="191">
        <v>8.857128012077E12</v>
      </c>
      <c r="H788" s="193" t="str">
        <f t="array" ref="H788">IF(G788&lt;&gt;"",INDEX(tb_MainDatabase[Scent],MATCH(G788,tb_MainDatabase[Barcode],0)),"")</f>
        <v>Buoyant</v>
      </c>
      <c r="I788" s="193" t="str">
        <f t="array" ref="I788">IF(G788&lt;&gt;"",INDEX(tb_MainDatabase[Size],MATCH(G788,tb_MainDatabase[Barcode],0)),"")</f>
        <v>10 ml.</v>
      </c>
      <c r="J788" s="191">
        <v>1.0</v>
      </c>
      <c r="K788" s="193"/>
      <c r="L788" s="193" t="str">
        <f t="array" ref="L788">IFERROR(IF(C788=#REF!,IF(C788="","","-"),INDEX(tb_Address[Store Tel.],MATCH(F788,tb_Address[Branch],0))),"")</f>
        <v/>
      </c>
      <c r="M788" s="193" t="str">
        <f t="array" ref="M788">IFERROR(IF(C788=#REF!,IF(C788="","","-"),INDEX(tb_Address[ชื่อผู้รับสินค้า],MATCH(F788,tb_Address[Branch],0))),"")</f>
        <v/>
      </c>
      <c r="N788" s="193" t="str">
        <f t="array" ref="N788">IFERROR(IF(C788=#REF!,IF(C788="","","-"),INDEX(tb_Address[ที่อยู่ Store],MATCH(F788,tb_Address[Branch],0))),"")</f>
        <v/>
      </c>
      <c r="O788" s="193"/>
    </row>
    <row r="789" ht="22.5" customHeight="1">
      <c r="A789" s="186">
        <f>IF(C789="","",ROW()-ROW(tb_PO[[#HEADERS],[Order]]))</f>
        <v>786</v>
      </c>
      <c r="B789" s="277">
        <v>46210.0</v>
      </c>
      <c r="C789" s="278" t="s">
        <v>2442</v>
      </c>
      <c r="D789" s="278" t="s">
        <v>2443</v>
      </c>
      <c r="E789" s="66" t="s">
        <v>1033</v>
      </c>
      <c r="F789" s="186" t="str">
        <f t="array" ref="F789">IF(E789&lt;&gt;"",INDEX(tb_Address[Branch],MATCH(E789,tb_Address[Branch Code],0)),"")</f>
        <v>Event</v>
      </c>
      <c r="G789" s="191">
        <v>8.85712801203E12</v>
      </c>
      <c r="H789" s="193" t="str">
        <f t="array" ref="H789">IF(G789&lt;&gt;"",INDEX(tb_MainDatabase[Scent],MATCH(G789,tb_MainDatabase[Barcode],0)),"")</f>
        <v>Dream Island</v>
      </c>
      <c r="I789" s="193" t="str">
        <f t="array" ref="I789">IF(G789&lt;&gt;"",INDEX(tb_MainDatabase[Size],MATCH(G789,tb_MainDatabase[Barcode],0)),"")</f>
        <v>10 ml.</v>
      </c>
      <c r="J789" s="191">
        <v>1.0</v>
      </c>
      <c r="K789" s="193"/>
      <c r="L789" s="193" t="str">
        <f t="array" ref="L789">IFERROR(IF(C789=C788,IF(C789="","","-"),INDEX(tb_Address[Store Tel.],MATCH(F789,tb_Address[Branch],0))),"")</f>
        <v>-</v>
      </c>
      <c r="M789" s="193" t="str">
        <f t="array" ref="M789">IFERROR(IF(C789=C788,IF(C789="","","-"),INDEX(tb_Address[ชื่อผู้รับสินค้า],MATCH(F789,tb_Address[Branch],0))),"")</f>
        <v>-</v>
      </c>
      <c r="N789" s="193" t="str">
        <f t="array" ref="N789">IFERROR(IF(C789=C788,IF(C789="","","-"),INDEX(tb_Address[ที่อยู่ Store],MATCH(F789,tb_Address[Branch],0))),"")</f>
        <v>-</v>
      </c>
      <c r="O789" s="193"/>
    </row>
    <row r="790" ht="22.5" customHeight="1">
      <c r="A790" s="186">
        <f>IF(C790="","",ROW()-ROW(tb_PO[[#HEADERS],[Order]]))</f>
        <v>787</v>
      </c>
      <c r="B790" s="277">
        <v>46210.0</v>
      </c>
      <c r="C790" s="278" t="s">
        <v>2442</v>
      </c>
      <c r="D790" s="278" t="s">
        <v>2443</v>
      </c>
      <c r="E790" s="66" t="s">
        <v>1033</v>
      </c>
      <c r="F790" s="186" t="str">
        <f t="array" ref="F790">IF(E790&lt;&gt;"",INDEX(tb_Address[Branch],MATCH(E790,tb_Address[Branch Code],0)),"")</f>
        <v>Event</v>
      </c>
      <c r="G790" s="191">
        <v>8.857128012128E12</v>
      </c>
      <c r="H790" s="193" t="str">
        <f t="array" ref="H790">IF(G790&lt;&gt;"",INDEX(tb_MainDatabase[Scent],MATCH(G790,tb_MainDatabase[Barcode],0)),"")</f>
        <v>Dynasty</v>
      </c>
      <c r="I790" s="193" t="str">
        <f t="array" ref="I790">IF(G790&lt;&gt;"",INDEX(tb_MainDatabase[Size],MATCH(G790,tb_MainDatabase[Barcode],0)),"")</f>
        <v>10 ml.</v>
      </c>
      <c r="J790" s="191">
        <v>1.0</v>
      </c>
      <c r="K790" s="193"/>
      <c r="L790" s="193" t="str">
        <f t="array" ref="L790">IFERROR(IF(C790=C789,IF(C790="","","-"),INDEX(tb_Address[Store Tel.],MATCH(F790,tb_Address[Branch],0))),"")</f>
        <v>-</v>
      </c>
      <c r="M790" s="193" t="str">
        <f t="array" ref="M790">IFERROR(IF(C790=C789,IF(C790="","","-"),INDEX(tb_Address[ชื่อผู้รับสินค้า],MATCH(F790,tb_Address[Branch],0))),"")</f>
        <v>-</v>
      </c>
      <c r="N790" s="193" t="str">
        <f t="array" ref="N790">IFERROR(IF(C790=C789,IF(C790="","","-"),INDEX(tb_Address[ที่อยู่ Store],MATCH(F790,tb_Address[Branch],0))),"")</f>
        <v>-</v>
      </c>
      <c r="O790" s="193"/>
    </row>
    <row r="791" ht="22.5" customHeight="1">
      <c r="A791" s="186">
        <f>IF(C791="","",ROW()-ROW(tb_PO[[#HEADERS],[Order]]))</f>
        <v>788</v>
      </c>
      <c r="B791" s="277">
        <v>46210.0</v>
      </c>
      <c r="C791" s="278" t="s">
        <v>2442</v>
      </c>
      <c r="D791" s="278" t="s">
        <v>2443</v>
      </c>
      <c r="E791" s="66" t="s">
        <v>1033</v>
      </c>
      <c r="F791" s="186" t="str">
        <f t="array" ref="F791">IF(E791&lt;&gt;"",INDEX(tb_Address[Branch],MATCH(E791,tb_Address[Branch Code],0)),"")</f>
        <v>Event</v>
      </c>
      <c r="G791" s="191">
        <v>8.857128012058E12</v>
      </c>
      <c r="H791" s="193" t="str">
        <f t="array" ref="H791">IF(G791&lt;&gt;"",INDEX(tb_MainDatabase[Scent],MATCH(G791,tb_MainDatabase[Barcode],0)),"")</f>
        <v>Eden</v>
      </c>
      <c r="I791" s="193" t="str">
        <f t="array" ref="I791">IF(G791&lt;&gt;"",INDEX(tb_MainDatabase[Size],MATCH(G791,tb_MainDatabase[Barcode],0)),"")</f>
        <v>10 ml.</v>
      </c>
      <c r="J791" s="191">
        <v>1.0</v>
      </c>
      <c r="K791" s="193"/>
      <c r="L791" s="193" t="str">
        <f t="array" ref="L791">IFERROR(IF(C791=C790,IF(C791="","","-"),INDEX(tb_Address[Store Tel.],MATCH(F791,tb_Address[Branch],0))),"")</f>
        <v>-</v>
      </c>
      <c r="M791" s="193" t="str">
        <f t="array" ref="M791">IFERROR(IF(C791=C790,IF(C791="","","-"),INDEX(tb_Address[ชื่อผู้รับสินค้า],MATCH(F791,tb_Address[Branch],0))),"")</f>
        <v>-</v>
      </c>
      <c r="N791" s="193" t="str">
        <f t="array" ref="N791">IFERROR(IF(C791=C790,IF(C791="","","-"),INDEX(tb_Address[ที่อยู่ Store],MATCH(F791,tb_Address[Branch],0))),"")</f>
        <v>-</v>
      </c>
      <c r="O791" s="193"/>
    </row>
    <row r="792" ht="22.5" customHeight="1">
      <c r="A792" s="186">
        <f>IF(C792="","",ROW()-ROW(tb_PO[[#HEADERS],[Order]]))</f>
        <v>789</v>
      </c>
      <c r="B792" s="277">
        <v>46210.0</v>
      </c>
      <c r="C792" s="278" t="s">
        <v>2442</v>
      </c>
      <c r="D792" s="278" t="s">
        <v>2443</v>
      </c>
      <c r="E792" s="66" t="s">
        <v>1033</v>
      </c>
      <c r="F792" s="186" t="str">
        <f t="array" ref="F792">IF(E792&lt;&gt;"",INDEX(tb_Address[Branch],MATCH(E792,tb_Address[Branch Code],0)),"")</f>
        <v>Event</v>
      </c>
      <c r="G792" s="191">
        <v>8.857128012062E12</v>
      </c>
      <c r="H792" s="193" t="str">
        <f t="array" ref="H792">IF(G792&lt;&gt;"",INDEX(tb_MainDatabase[Scent],MATCH(G792,tb_MainDatabase[Barcode],0)),"")</f>
        <v>Excalibur (EDP)</v>
      </c>
      <c r="I792" s="193" t="str">
        <f t="array" ref="I792">IF(G792&lt;&gt;"",INDEX(tb_MainDatabase[Size],MATCH(G792,tb_MainDatabase[Barcode],0)),"")</f>
        <v>10 ml.</v>
      </c>
      <c r="J792" s="191">
        <v>1.0</v>
      </c>
      <c r="K792" s="193"/>
      <c r="L792" s="193" t="str">
        <f t="array" ref="L792">IFERROR(IF(C792=C791,IF(C792="","","-"),INDEX(tb_Address[Store Tel.],MATCH(F792,tb_Address[Branch],0))),"")</f>
        <v>-</v>
      </c>
      <c r="M792" s="193" t="str">
        <f t="array" ref="M792">IFERROR(IF(C792=C791,IF(C792="","","-"),INDEX(tb_Address[ชื่อผู้รับสินค้า],MATCH(F792,tb_Address[Branch],0))),"")</f>
        <v>-</v>
      </c>
      <c r="N792" s="193" t="str">
        <f t="array" ref="N792">IFERROR(IF(C792=C791,IF(C792="","","-"),INDEX(tb_Address[ที่อยู่ Store],MATCH(F792,tb_Address[Branch],0))),"")</f>
        <v>-</v>
      </c>
      <c r="O792" s="193"/>
    </row>
    <row r="793" ht="22.5" customHeight="1">
      <c r="A793" s="186">
        <f>IF(C793="","",ROW()-ROW(tb_PO[[#HEADERS],[Order]]))</f>
        <v>790</v>
      </c>
      <c r="B793" s="277">
        <v>46210.0</v>
      </c>
      <c r="C793" s="278" t="s">
        <v>2442</v>
      </c>
      <c r="D793" s="278" t="s">
        <v>2443</v>
      </c>
      <c r="E793" s="66" t="s">
        <v>1033</v>
      </c>
      <c r="F793" s="186" t="str">
        <f t="array" ref="F793">IF(E793&lt;&gt;"",INDEX(tb_Address[Branch],MATCH(E793,tb_Address[Branch Code],0)),"")</f>
        <v>Event</v>
      </c>
      <c r="G793" s="191">
        <v>8.857128011744E12</v>
      </c>
      <c r="H793" s="193" t="str">
        <f t="array" ref="H793">IF(G793&lt;&gt;"",INDEX(tb_MainDatabase[Scent],MATCH(G793,tb_MainDatabase[Barcode],0)),"")</f>
        <v>Hercules</v>
      </c>
      <c r="I793" s="193" t="str">
        <f t="array" ref="I793">IF(G793&lt;&gt;"",INDEX(tb_MainDatabase[Size],MATCH(G793,tb_MainDatabase[Barcode],0)),"")</f>
        <v>10 ml.</v>
      </c>
      <c r="J793" s="191">
        <v>1.0</v>
      </c>
      <c r="K793" s="193"/>
      <c r="L793" s="193" t="str">
        <f t="array" ref="L793">IFERROR(IF(C793=C792,IF(C793="","","-"),INDEX(tb_Address[Store Tel.],MATCH(F793,tb_Address[Branch],0))),"")</f>
        <v>-</v>
      </c>
      <c r="M793" s="193" t="str">
        <f t="array" ref="M793">IFERROR(IF(C793=C792,IF(C793="","","-"),INDEX(tb_Address[ชื่อผู้รับสินค้า],MATCH(F793,tb_Address[Branch],0))),"")</f>
        <v>-</v>
      </c>
      <c r="N793" s="193" t="str">
        <f t="array" ref="N793">IFERROR(IF(C793=C792,IF(C793="","","-"),INDEX(tb_Address[ที่อยู่ Store],MATCH(F793,tb_Address[Branch],0))),"")</f>
        <v>-</v>
      </c>
      <c r="O793" s="193"/>
    </row>
    <row r="794" ht="22.5" customHeight="1">
      <c r="A794" s="186">
        <f>IF(C794="","",ROW()-ROW(tb_PO[[#HEADERS],[Order]]))</f>
        <v>791</v>
      </c>
      <c r="B794" s="277">
        <v>46210.0</v>
      </c>
      <c r="C794" s="278" t="s">
        <v>2442</v>
      </c>
      <c r="D794" s="278" t="s">
        <v>2443</v>
      </c>
      <c r="E794" s="66" t="s">
        <v>1033</v>
      </c>
      <c r="F794" s="186" t="str">
        <f t="array" ref="F794">IF(E794&lt;&gt;"",INDEX(tb_Address[Branch],MATCH(E794,tb_Address[Branch Code],0)),"")</f>
        <v>Event</v>
      </c>
      <c r="G794" s="191">
        <v>8.857128012034E12</v>
      </c>
      <c r="H794" s="193" t="str">
        <f t="array" ref="H794">IF(G794&lt;&gt;"",INDEX(tb_MainDatabase[Scent],MATCH(G794,tb_MainDatabase[Barcode],0)),"")</f>
        <v>La Belle</v>
      </c>
      <c r="I794" s="193" t="str">
        <f t="array" ref="I794">IF(G794&lt;&gt;"",INDEX(tb_MainDatabase[Size],MATCH(G794,tb_MainDatabase[Barcode],0)),"")</f>
        <v>10 ml.</v>
      </c>
      <c r="J794" s="191">
        <v>1.0</v>
      </c>
      <c r="K794" s="193"/>
      <c r="L794" s="193" t="str">
        <f t="array" ref="L794">IFERROR(IF(C794=C793,IF(C794="","","-"),INDEX(tb_Address[Store Tel.],MATCH(F794,tb_Address[Branch],0))),"")</f>
        <v>-</v>
      </c>
      <c r="M794" s="193" t="str">
        <f t="array" ref="M794">IFERROR(IF(C794=C793,IF(C794="","","-"),INDEX(tb_Address[ชื่อผู้รับสินค้า],MATCH(F794,tb_Address[Branch],0))),"")</f>
        <v>-</v>
      </c>
      <c r="N794" s="193" t="str">
        <f t="array" ref="N794">IFERROR(IF(C794=C793,IF(C794="","","-"),INDEX(tb_Address[ที่อยู่ Store],MATCH(F794,tb_Address[Branch],0))),"")</f>
        <v>-</v>
      </c>
      <c r="O794" s="193"/>
    </row>
    <row r="795" ht="22.5" customHeight="1">
      <c r="A795" s="186">
        <f>IF(C795="","",ROW()-ROW(tb_PO[[#HEADERS],[Order]]))</f>
        <v>792</v>
      </c>
      <c r="B795" s="277">
        <v>46210.0</v>
      </c>
      <c r="C795" s="278" t="s">
        <v>2442</v>
      </c>
      <c r="D795" s="278" t="s">
        <v>2443</v>
      </c>
      <c r="E795" s="66" t="s">
        <v>1033</v>
      </c>
      <c r="F795" s="186" t="str">
        <f t="array" ref="F795">IF(E795&lt;&gt;"",INDEX(tb_Address[Branch],MATCH(E795,tb_Address[Branch Code],0)),"")</f>
        <v>Event</v>
      </c>
      <c r="G795" s="191">
        <v>8.857128012028E12</v>
      </c>
      <c r="H795" s="193" t="str">
        <f t="array" ref="H795">IF(G795&lt;&gt;"",INDEX(tb_MainDatabase[Scent],MATCH(G795,tb_MainDatabase[Barcode],0)),"")</f>
        <v>Make Way</v>
      </c>
      <c r="I795" s="193" t="str">
        <f t="array" ref="I795">IF(G795&lt;&gt;"",INDEX(tb_MainDatabase[Size],MATCH(G795,tb_MainDatabase[Barcode],0)),"")</f>
        <v>10 ml.</v>
      </c>
      <c r="J795" s="191">
        <v>1.0</v>
      </c>
      <c r="K795" s="193"/>
      <c r="L795" s="193" t="str">
        <f t="array" ref="L795">IFERROR(IF(C795=C794,IF(C795="","","-"),INDEX(tb_Address[Store Tel.],MATCH(F795,tb_Address[Branch],0))),"")</f>
        <v>-</v>
      </c>
      <c r="M795" s="193" t="str">
        <f t="array" ref="M795">IFERROR(IF(C795=C794,IF(C795="","","-"),INDEX(tb_Address[ชื่อผู้รับสินค้า],MATCH(F795,tb_Address[Branch],0))),"")</f>
        <v>-</v>
      </c>
      <c r="N795" s="193" t="str">
        <f t="array" ref="N795">IFERROR(IF(C795=C794,IF(C795="","","-"),INDEX(tb_Address[ที่อยู่ Store],MATCH(F795,tb_Address[Branch],0))),"")</f>
        <v>-</v>
      </c>
      <c r="O795" s="193"/>
    </row>
    <row r="796" ht="22.5" customHeight="1">
      <c r="A796" s="186">
        <f>IF(C796="","",ROW()-ROW(tb_PO[[#HEADERS],[Order]]))</f>
        <v>793</v>
      </c>
      <c r="B796" s="277">
        <v>46210.0</v>
      </c>
      <c r="C796" s="278" t="s">
        <v>2442</v>
      </c>
      <c r="D796" s="278" t="s">
        <v>2443</v>
      </c>
      <c r="E796" s="66" t="s">
        <v>1033</v>
      </c>
      <c r="F796" s="186" t="str">
        <f t="array" ref="F796">IF(E796&lt;&gt;"",INDEX(tb_Address[Branch],MATCH(E796,tb_Address[Branch Code],0)),"")</f>
        <v>Event</v>
      </c>
      <c r="G796" s="191">
        <v>8.857128012035E12</v>
      </c>
      <c r="H796" s="193" t="str">
        <f t="array" ref="H796">IF(G796&lt;&gt;"",INDEX(tb_MainDatabase[Scent],MATCH(G796,tb_MainDatabase[Barcode],0)),"")</f>
        <v>Never Blue</v>
      </c>
      <c r="I796" s="193" t="str">
        <f t="array" ref="I796">IF(G796&lt;&gt;"",INDEX(tb_MainDatabase[Size],MATCH(G796,tb_MainDatabase[Barcode],0)),"")</f>
        <v>10 ml.</v>
      </c>
      <c r="J796" s="191">
        <v>1.0</v>
      </c>
      <c r="K796" s="193"/>
      <c r="L796" s="193" t="str">
        <f t="array" ref="L796">IFERROR(IF(C796=C795,IF(C796="","","-"),INDEX(tb_Address[Store Tel.],MATCH(F796,tb_Address[Branch],0))),"")</f>
        <v>-</v>
      </c>
      <c r="M796" s="193" t="str">
        <f t="array" ref="M796">IFERROR(IF(C796=C795,IF(C796="","","-"),INDEX(tb_Address[ชื่อผู้รับสินค้า],MATCH(F796,tb_Address[Branch],0))),"")</f>
        <v>-</v>
      </c>
      <c r="N796" s="193" t="str">
        <f t="array" ref="N796">IFERROR(IF(C796=C795,IF(C796="","","-"),INDEX(tb_Address[ที่อยู่ Store],MATCH(F796,tb_Address[Branch],0))),"")</f>
        <v>-</v>
      </c>
      <c r="O796" s="193"/>
    </row>
    <row r="797" ht="22.5" customHeight="1">
      <c r="A797" s="186">
        <f>IF(C797="","",ROW()-ROW(tb_PO[[#HEADERS],[Order]]))</f>
        <v>794</v>
      </c>
      <c r="B797" s="277">
        <v>46210.0</v>
      </c>
      <c r="C797" s="278" t="s">
        <v>2442</v>
      </c>
      <c r="D797" s="278" t="s">
        <v>2443</v>
      </c>
      <c r="E797" s="66" t="s">
        <v>1033</v>
      </c>
      <c r="F797" s="186" t="str">
        <f t="array" ref="F797">IF(E797&lt;&gt;"",INDEX(tb_Address[Branch],MATCH(E797,tb_Address[Branch Code],0)),"")</f>
        <v>Event</v>
      </c>
      <c r="G797" s="191">
        <v>8.857128012042E12</v>
      </c>
      <c r="H797" s="193" t="str">
        <f t="array" ref="H797">IF(G797&lt;&gt;"",INDEX(tb_MainDatabase[Scent],MATCH(G797,tb_MainDatabase[Barcode],0)),"")</f>
        <v>Persist</v>
      </c>
      <c r="I797" s="193" t="str">
        <f t="array" ref="I797">IF(G797&lt;&gt;"",INDEX(tb_MainDatabase[Size],MATCH(G797,tb_MainDatabase[Barcode],0)),"")</f>
        <v>10 ml.</v>
      </c>
      <c r="J797" s="191">
        <v>1.0</v>
      </c>
      <c r="K797" s="193"/>
      <c r="L797" s="193" t="str">
        <f t="array" ref="L797">IFERROR(IF(C797=C796,IF(C797="","","-"),INDEX(tb_Address[Store Tel.],MATCH(F797,tb_Address[Branch],0))),"")</f>
        <v>-</v>
      </c>
      <c r="M797" s="193" t="str">
        <f t="array" ref="M797">IFERROR(IF(C797=C796,IF(C797="","","-"),INDEX(tb_Address[ชื่อผู้รับสินค้า],MATCH(F797,tb_Address[Branch],0))),"")</f>
        <v>-</v>
      </c>
      <c r="N797" s="193" t="str">
        <f t="array" ref="N797">IFERROR(IF(C797=C796,IF(C797="","","-"),INDEX(tb_Address[ที่อยู่ Store],MATCH(F797,tb_Address[Branch],0))),"")</f>
        <v>-</v>
      </c>
      <c r="O797" s="193"/>
    </row>
    <row r="798" ht="22.5" customHeight="1">
      <c r="A798" s="186">
        <f>IF(C798="","",ROW()-ROW(tb_PO[[#HEADERS],[Order]]))</f>
        <v>795</v>
      </c>
      <c r="B798" s="277">
        <v>46210.0</v>
      </c>
      <c r="C798" s="278" t="s">
        <v>2442</v>
      </c>
      <c r="D798" s="278" t="s">
        <v>2443</v>
      </c>
      <c r="E798" s="66" t="s">
        <v>1033</v>
      </c>
      <c r="F798" s="186" t="str">
        <f t="array" ref="F798">IF(E798&lt;&gt;"",INDEX(tb_Address[Branch],MATCH(E798,tb_Address[Branch Code],0)),"")</f>
        <v>Event</v>
      </c>
      <c r="G798" s="191">
        <v>8.857128012037E12</v>
      </c>
      <c r="H798" s="193" t="str">
        <f t="array" ref="H798">IF(G798&lt;&gt;"",INDEX(tb_MainDatabase[Scent],MATCH(G798,tb_MainDatabase[Barcode],0)),"")</f>
        <v>Secret of Peach</v>
      </c>
      <c r="I798" s="193" t="str">
        <f t="array" ref="I798">IF(G798&lt;&gt;"",INDEX(tb_MainDatabase[Size],MATCH(G798,tb_MainDatabase[Barcode],0)),"")</f>
        <v>10 ml.</v>
      </c>
      <c r="J798" s="191">
        <v>1.0</v>
      </c>
      <c r="K798" s="193"/>
      <c r="L798" s="193" t="str">
        <f t="array" ref="L798">IFERROR(IF(C798=C797,IF(C798="","","-"),INDEX(tb_Address[Store Tel.],MATCH(F798,tb_Address[Branch],0))),"")</f>
        <v>-</v>
      </c>
      <c r="M798" s="193" t="str">
        <f t="array" ref="M798">IFERROR(IF(C798=C797,IF(C798="","","-"),INDEX(tb_Address[ชื่อผู้รับสินค้า],MATCH(F798,tb_Address[Branch],0))),"")</f>
        <v>-</v>
      </c>
      <c r="N798" s="193" t="str">
        <f t="array" ref="N798">IFERROR(IF(C798=C797,IF(C798="","","-"),INDEX(tb_Address[ที่อยู่ Store],MATCH(F798,tb_Address[Branch],0))),"")</f>
        <v>-</v>
      </c>
      <c r="O798" s="193"/>
    </row>
    <row r="799" ht="22.5" customHeight="1">
      <c r="A799" s="186">
        <f>IF(C799="","",ROW()-ROW(tb_PO[[#HEADERS],[Order]]))</f>
        <v>796</v>
      </c>
      <c r="B799" s="277">
        <v>46210.0</v>
      </c>
      <c r="C799" s="278" t="s">
        <v>2442</v>
      </c>
      <c r="D799" s="278" t="s">
        <v>2443</v>
      </c>
      <c r="E799" s="66" t="s">
        <v>1033</v>
      </c>
      <c r="F799" s="186" t="str">
        <f t="array" ref="F799">IF(E799&lt;&gt;"",INDEX(tb_Address[Branch],MATCH(E799,tb_Address[Branch Code],0)),"")</f>
        <v>Event</v>
      </c>
      <c r="G799" s="191">
        <v>8.857128012039E12</v>
      </c>
      <c r="H799" s="193" t="str">
        <f t="array" ref="H799">IF(G799&lt;&gt;"",INDEX(tb_MainDatabase[Scent],MATCH(G799,tb_MainDatabase[Barcode],0)),"")</f>
        <v>Senorita</v>
      </c>
      <c r="I799" s="193" t="str">
        <f t="array" ref="I799">IF(G799&lt;&gt;"",INDEX(tb_MainDatabase[Size],MATCH(G799,tb_MainDatabase[Barcode],0)),"")</f>
        <v>10 ml.</v>
      </c>
      <c r="J799" s="191">
        <v>1.0</v>
      </c>
      <c r="K799" s="193"/>
      <c r="L799" s="193" t="str">
        <f t="array" ref="L799">IFERROR(IF(C799=C798,IF(C799="","","-"),INDEX(tb_Address[Store Tel.],MATCH(F799,tb_Address[Branch],0))),"")</f>
        <v>-</v>
      </c>
      <c r="M799" s="193" t="str">
        <f t="array" ref="M799">IFERROR(IF(C799=C798,IF(C799="","","-"),INDEX(tb_Address[ชื่อผู้รับสินค้า],MATCH(F799,tb_Address[Branch],0))),"")</f>
        <v>-</v>
      </c>
      <c r="N799" s="193" t="str">
        <f t="array" ref="N799">IFERROR(IF(C799=C798,IF(C799="","","-"),INDEX(tb_Address[ที่อยู่ Store],MATCH(F799,tb_Address[Branch],0))),"")</f>
        <v>-</v>
      </c>
      <c r="O799" s="193"/>
    </row>
    <row r="800" ht="22.5" customHeight="1">
      <c r="A800" s="186">
        <f>IF(C800="","",ROW()-ROW(tb_PO[[#HEADERS],[Order]]))</f>
        <v>797</v>
      </c>
      <c r="B800" s="277">
        <v>46210.0</v>
      </c>
      <c r="C800" s="278" t="s">
        <v>2442</v>
      </c>
      <c r="D800" s="278" t="s">
        <v>2443</v>
      </c>
      <c r="E800" s="66" t="s">
        <v>1033</v>
      </c>
      <c r="F800" s="186" t="str">
        <f t="array" ref="F800">IF(E800&lt;&gt;"",INDEX(tb_Address[Branch],MATCH(E800,tb_Address[Branch Code],0)),"")</f>
        <v>Event</v>
      </c>
      <c r="G800" s="191">
        <v>8.857128012093E12</v>
      </c>
      <c r="H800" s="193" t="str">
        <f t="array" ref="H800">IF(G800&lt;&gt;"",INDEX(tb_MainDatabase[Scent],MATCH(G800,tb_MainDatabase[Barcode],0)),"")</f>
        <v>Shadow De Bacci Light</v>
      </c>
      <c r="I800" s="193" t="str">
        <f t="array" ref="I800">IF(G800&lt;&gt;"",INDEX(tb_MainDatabase[Size],MATCH(G800,tb_MainDatabase[Barcode],0)),"")</f>
        <v>10 ml.</v>
      </c>
      <c r="J800" s="191">
        <v>1.0</v>
      </c>
      <c r="K800" s="193"/>
      <c r="L800" s="193" t="str">
        <f t="array" ref="L800">IFERROR(IF(C800=C799,IF(C800="","","-"),INDEX(tb_Address[Store Tel.],MATCH(F800,tb_Address[Branch],0))),"")</f>
        <v>-</v>
      </c>
      <c r="M800" s="193" t="str">
        <f t="array" ref="M800">IFERROR(IF(C800=C799,IF(C800="","","-"),INDEX(tb_Address[ชื่อผู้รับสินค้า],MATCH(F800,tb_Address[Branch],0))),"")</f>
        <v>-</v>
      </c>
      <c r="N800" s="193" t="str">
        <f t="array" ref="N800">IFERROR(IF(C800=C799,IF(C800="","","-"),INDEX(tb_Address[ที่อยู่ Store],MATCH(F800,tb_Address[Branch],0))),"")</f>
        <v>-</v>
      </c>
      <c r="O800" s="193"/>
    </row>
    <row r="801" ht="22.5" customHeight="1">
      <c r="A801" s="186">
        <f>IF(C801="","",ROW()-ROW(tb_PO[[#HEADERS],[Order]]))</f>
        <v>798</v>
      </c>
      <c r="B801" s="277">
        <v>46210.0</v>
      </c>
      <c r="C801" s="278" t="s">
        <v>2442</v>
      </c>
      <c r="D801" s="278" t="s">
        <v>2443</v>
      </c>
      <c r="E801" s="66" t="s">
        <v>1033</v>
      </c>
      <c r="F801" s="186" t="str">
        <f t="array" ref="F801">IF(E801&lt;&gt;"",INDEX(tb_Address[Branch],MATCH(E801,tb_Address[Branch Code],0)),"")</f>
        <v>Event</v>
      </c>
      <c r="G801" s="191">
        <v>8.857128012055E12</v>
      </c>
      <c r="H801" s="193" t="str">
        <f t="array" ref="H801">IF(G801&lt;&gt;"",INDEX(tb_MainDatabase[Scent],MATCH(G801,tb_MainDatabase[Barcode],0)),"")</f>
        <v>Sicilia</v>
      </c>
      <c r="I801" s="193" t="str">
        <f t="array" ref="I801">IF(G801&lt;&gt;"",INDEX(tb_MainDatabase[Size],MATCH(G801,tb_MainDatabase[Barcode],0)),"")</f>
        <v>10 ml.</v>
      </c>
      <c r="J801" s="191">
        <v>1.0</v>
      </c>
      <c r="K801" s="193"/>
      <c r="L801" s="193" t="str">
        <f t="array" ref="L801">IFERROR(IF(C801=C800,IF(C801="","","-"),INDEX(tb_Address[Store Tel.],MATCH(F801,tb_Address[Branch],0))),"")</f>
        <v>-</v>
      </c>
      <c r="M801" s="193" t="str">
        <f t="array" ref="M801">IFERROR(IF(C801=C800,IF(C801="","","-"),INDEX(tb_Address[ชื่อผู้รับสินค้า],MATCH(F801,tb_Address[Branch],0))),"")</f>
        <v>-</v>
      </c>
      <c r="N801" s="193" t="str">
        <f t="array" ref="N801">IFERROR(IF(C801=C800,IF(C801="","","-"),INDEX(tb_Address[ที่อยู่ Store],MATCH(F801,tb_Address[Branch],0))),"")</f>
        <v>-</v>
      </c>
      <c r="O801" s="193"/>
    </row>
    <row r="802" ht="22.5" customHeight="1">
      <c r="A802" s="186">
        <f>IF(C802="","",ROW()-ROW(tb_PO[[#HEADERS],[Order]]))</f>
        <v>799</v>
      </c>
      <c r="B802" s="277">
        <v>46210.0</v>
      </c>
      <c r="C802" s="278" t="s">
        <v>2442</v>
      </c>
      <c r="D802" s="278" t="s">
        <v>2443</v>
      </c>
      <c r="E802" s="66" t="s">
        <v>1033</v>
      </c>
      <c r="F802" s="186" t="str">
        <f t="array" ref="F802">IF(E802&lt;&gt;"",INDEX(tb_Address[Branch],MATCH(E802,tb_Address[Branch Code],0)),"")</f>
        <v>Event</v>
      </c>
      <c r="G802" s="191">
        <v>8.85712801207E12</v>
      </c>
      <c r="H802" s="193" t="str">
        <f t="array" ref="H802">IF(G802&lt;&gt;"",INDEX(tb_MainDatabase[Scent],MATCH(G802,tb_MainDatabase[Barcode],0)),"")</f>
        <v>Teenage Dream</v>
      </c>
      <c r="I802" s="193" t="str">
        <f t="array" ref="I802">IF(G802&lt;&gt;"",INDEX(tb_MainDatabase[Size],MATCH(G802,tb_MainDatabase[Barcode],0)),"")</f>
        <v>10 ml.</v>
      </c>
      <c r="J802" s="191">
        <v>1.0</v>
      </c>
      <c r="K802" s="193"/>
      <c r="L802" s="193" t="str">
        <f t="array" ref="L802">IFERROR(IF(C802=C801,IF(C802="","","-"),INDEX(tb_Address[Store Tel.],MATCH(F802,tb_Address[Branch],0))),"")</f>
        <v>-</v>
      </c>
      <c r="M802" s="193" t="str">
        <f t="array" ref="M802">IFERROR(IF(C802=C801,IF(C802="","","-"),INDEX(tb_Address[ชื่อผู้รับสินค้า],MATCH(F802,tb_Address[Branch],0))),"")</f>
        <v>-</v>
      </c>
      <c r="N802" s="193" t="str">
        <f t="array" ref="N802">IFERROR(IF(C802=C801,IF(C802="","","-"),INDEX(tb_Address[ที่อยู่ Store],MATCH(F802,tb_Address[Branch],0))),"")</f>
        <v>-</v>
      </c>
      <c r="O802" s="193"/>
    </row>
    <row r="803" ht="22.5" customHeight="1">
      <c r="A803" s="186">
        <f>IF(C803="","",ROW()-ROW(tb_PO[[#HEADERS],[Order]]))</f>
        <v>800</v>
      </c>
      <c r="B803" s="277">
        <v>46210.0</v>
      </c>
      <c r="C803" s="278" t="s">
        <v>2442</v>
      </c>
      <c r="D803" s="278" t="s">
        <v>2443</v>
      </c>
      <c r="E803" s="66" t="s">
        <v>1033</v>
      </c>
      <c r="F803" s="186" t="str">
        <f t="array" ref="F803">IF(E803&lt;&gt;"",INDEX(tb_Address[Branch],MATCH(E803,tb_Address[Branch Code],0)),"")</f>
        <v>Event</v>
      </c>
      <c r="G803" s="191">
        <v>8.857128012047E12</v>
      </c>
      <c r="H803" s="193" t="str">
        <f t="array" ref="H803">IF(G803&lt;&gt;"",INDEX(tb_MainDatabase[Scent],MATCH(G803,tb_MainDatabase[Barcode],0)),"")</f>
        <v>Velvet Oud</v>
      </c>
      <c r="I803" s="193" t="str">
        <f t="array" ref="I803">IF(G803&lt;&gt;"",INDEX(tb_MainDatabase[Size],MATCH(G803,tb_MainDatabase[Barcode],0)),"")</f>
        <v>10 ml.</v>
      </c>
      <c r="J803" s="191">
        <v>1.0</v>
      </c>
      <c r="K803" s="193"/>
      <c r="L803" s="193" t="str">
        <f t="array" ref="L803">IFERROR(IF(C803=C802,IF(C803="","","-"),INDEX(tb_Address[Store Tel.],MATCH(F803,tb_Address[Branch],0))),"")</f>
        <v>-</v>
      </c>
      <c r="M803" s="193" t="str">
        <f t="array" ref="M803">IFERROR(IF(C803=C802,IF(C803="","","-"),INDEX(tb_Address[ชื่อผู้รับสินค้า],MATCH(F803,tb_Address[Branch],0))),"")</f>
        <v>-</v>
      </c>
      <c r="N803" s="193" t="str">
        <f t="array" ref="N803">IFERROR(IF(C803=C802,IF(C803="","","-"),INDEX(tb_Address[ที่อยู่ Store],MATCH(F803,tb_Address[Branch],0))),"")</f>
        <v>-</v>
      </c>
      <c r="O803" s="193"/>
    </row>
    <row r="804" ht="22.5" customHeight="1">
      <c r="A804" s="186">
        <f>IF(C804="","",ROW()-ROW(tb_PO[[#HEADERS],[Order]]))</f>
        <v>801</v>
      </c>
      <c r="B804" s="277">
        <v>46210.0</v>
      </c>
      <c r="C804" s="278" t="s">
        <v>2442</v>
      </c>
      <c r="D804" s="278" t="s">
        <v>2443</v>
      </c>
      <c r="E804" s="66" t="s">
        <v>1033</v>
      </c>
      <c r="F804" s="186" t="str">
        <f t="array" ref="F804">IF(E804&lt;&gt;"",INDEX(tb_Address[Branch],MATCH(E804,tb_Address[Branch Code],0)),"")</f>
        <v>Event</v>
      </c>
      <c r="G804" s="191">
        <v>8.857128011263E12</v>
      </c>
      <c r="H804" s="193" t="str">
        <f t="array" ref="H804">IF(G804&lt;&gt;"",INDEX(tb_MainDatabase[Scent],MATCH(G804,tb_MainDatabase[Barcode],0)),"")</f>
        <v>Victory</v>
      </c>
      <c r="I804" s="193" t="str">
        <f t="array" ref="I804">IF(G804&lt;&gt;"",INDEX(tb_MainDatabase[Size],MATCH(G804,tb_MainDatabase[Barcode],0)),"")</f>
        <v>10 ml.</v>
      </c>
      <c r="J804" s="191">
        <v>1.0</v>
      </c>
      <c r="K804" s="193"/>
      <c r="L804" s="193" t="str">
        <f t="array" ref="L804">IFERROR(IF(C804=C803,IF(C804="","","-"),INDEX(tb_Address[Store Tel.],MATCH(F804,tb_Address[Branch],0))),"")</f>
        <v>-</v>
      </c>
      <c r="M804" s="193" t="str">
        <f t="array" ref="M804">IFERROR(IF(C804=C803,IF(C804="","","-"),INDEX(tb_Address[ชื่อผู้รับสินค้า],MATCH(F804,tb_Address[Branch],0))),"")</f>
        <v>-</v>
      </c>
      <c r="N804" s="193" t="str">
        <f t="array" ref="N804">IFERROR(IF(C804=C803,IF(C804="","","-"),INDEX(tb_Address[ที่อยู่ Store],MATCH(F804,tb_Address[Branch],0))),"")</f>
        <v>-</v>
      </c>
      <c r="O804" s="193"/>
    </row>
    <row r="805" ht="22.5" customHeight="1">
      <c r="A805" s="186">
        <f>IF(C805="","",ROW()-ROW(tb_PO[[#HEADERS],[Order]]))</f>
        <v>802</v>
      </c>
      <c r="B805" s="277">
        <v>46210.0</v>
      </c>
      <c r="C805" s="278" t="s">
        <v>2442</v>
      </c>
      <c r="D805" s="278" t="s">
        <v>2443</v>
      </c>
      <c r="E805" s="66" t="s">
        <v>1033</v>
      </c>
      <c r="F805" s="186" t="str">
        <f t="array" ref="F805">IF(E805&lt;&gt;"",INDEX(tb_Address[Branch],MATCH(E805,tb_Address[Branch Code],0)),"")</f>
        <v>Event</v>
      </c>
      <c r="G805" s="191">
        <v>8.857128012053E12</v>
      </c>
      <c r="H805" s="193" t="str">
        <f t="array" ref="H805">IF(G805&lt;&gt;"",INDEX(tb_MainDatabase[Scent],MATCH(G805,tb_MainDatabase[Barcode],0)),"")</f>
        <v>Virgin X</v>
      </c>
      <c r="I805" s="193" t="str">
        <f t="array" ref="I805">IF(G805&lt;&gt;"",INDEX(tb_MainDatabase[Size],MATCH(G805,tb_MainDatabase[Barcode],0)),"")</f>
        <v>10 ml.</v>
      </c>
      <c r="J805" s="191">
        <v>1.0</v>
      </c>
      <c r="K805" s="193"/>
      <c r="L805" s="193" t="str">
        <f t="array" ref="L805">IFERROR(IF(C805=C804,IF(C805="","","-"),INDEX(tb_Address[Store Tel.],MATCH(F805,tb_Address[Branch],0))),"")</f>
        <v>-</v>
      </c>
      <c r="M805" s="193" t="str">
        <f t="array" ref="M805">IFERROR(IF(C805=C804,IF(C805="","","-"),INDEX(tb_Address[ชื่อผู้รับสินค้า],MATCH(F805,tb_Address[Branch],0))),"")</f>
        <v>-</v>
      </c>
      <c r="N805" s="193" t="str">
        <f t="array" ref="N805">IFERROR(IF(C805=C804,IF(C805="","","-"),INDEX(tb_Address[ที่อยู่ Store],MATCH(F805,tb_Address[Branch],0))),"")</f>
        <v>-</v>
      </c>
      <c r="O805" s="193"/>
    </row>
    <row r="806" ht="22.5" customHeight="1">
      <c r="A806" s="186">
        <f>IF(C806="","",ROW()-ROW(tb_PO[[#HEADERS],[Order]]))</f>
        <v>803</v>
      </c>
      <c r="B806" s="277">
        <v>46210.0</v>
      </c>
      <c r="C806" s="278" t="s">
        <v>2442</v>
      </c>
      <c r="D806" s="278" t="s">
        <v>2443</v>
      </c>
      <c r="E806" s="66" t="s">
        <v>1033</v>
      </c>
      <c r="F806" s="186" t="str">
        <f t="array" ref="F806">IF(E806&lt;&gt;"",INDEX(tb_Address[Branch],MATCH(E806,tb_Address[Branch Code],0)),"")</f>
        <v>Event</v>
      </c>
      <c r="G806" s="191">
        <v>8.85712801206E12</v>
      </c>
      <c r="H806" s="193" t="str">
        <f t="array" ref="H806">IF(G806&lt;&gt;"",INDEX(tb_MainDatabase[Scent],MATCH(G806,tb_MainDatabase[Barcode],0)),"")</f>
        <v>Vivid</v>
      </c>
      <c r="I806" s="193" t="str">
        <f t="array" ref="I806">IF(G806&lt;&gt;"",INDEX(tb_MainDatabase[Size],MATCH(G806,tb_MainDatabase[Barcode],0)),"")</f>
        <v>10 ml.</v>
      </c>
      <c r="J806" s="191">
        <v>1.0</v>
      </c>
      <c r="K806" s="193"/>
      <c r="L806" s="193" t="str">
        <f t="array" ref="L806">IFERROR(IF(C806=C805,IF(C806="","","-"),INDEX(tb_Address[Store Tel.],MATCH(F806,tb_Address[Branch],0))),"")</f>
        <v>-</v>
      </c>
      <c r="M806" s="193" t="str">
        <f t="array" ref="M806">IFERROR(IF(C806=C805,IF(C806="","","-"),INDEX(tb_Address[ชื่อผู้รับสินค้า],MATCH(F806,tb_Address[Branch],0))),"")</f>
        <v>-</v>
      </c>
      <c r="N806" s="193" t="str">
        <f t="array" ref="N806">IFERROR(IF(C806=C805,IF(C806="","","-"),INDEX(tb_Address[ที่อยู่ Store],MATCH(F806,tb_Address[Branch],0))),"")</f>
        <v>-</v>
      </c>
      <c r="O806" s="193"/>
    </row>
    <row r="807" ht="22.5" customHeight="1">
      <c r="A807" s="186">
        <f>IF(C807="","",ROW()-ROW(tb_PO[[#HEADERS],[Order]]))</f>
        <v>804</v>
      </c>
      <c r="B807" s="277">
        <v>46210.0</v>
      </c>
      <c r="C807" s="278" t="s">
        <v>2442</v>
      </c>
      <c r="D807" s="278" t="s">
        <v>2443</v>
      </c>
      <c r="E807" s="66" t="s">
        <v>1033</v>
      </c>
      <c r="F807" s="186" t="str">
        <f t="array" ref="F807">IF(E807&lt;&gt;"",INDEX(tb_Address[Branch],MATCH(E807,tb_Address[Branch Code],0)),"")</f>
        <v>Event</v>
      </c>
      <c r="G807" s="191">
        <v>8.857128012027E12</v>
      </c>
      <c r="H807" s="193" t="str">
        <f t="array" ref="H807">IF(G807&lt;&gt;"",INDEX(tb_MainDatabase[Scent],MATCH(G807,tb_MainDatabase[Barcode],0)),"")</f>
        <v>Voyage</v>
      </c>
      <c r="I807" s="193" t="str">
        <f t="array" ref="I807">IF(G807&lt;&gt;"",INDEX(tb_MainDatabase[Size],MATCH(G807,tb_MainDatabase[Barcode],0)),"")</f>
        <v>10 ml.</v>
      </c>
      <c r="J807" s="191">
        <v>1.0</v>
      </c>
      <c r="K807" s="193"/>
      <c r="L807" s="193" t="str">
        <f t="array" ref="L807">IFERROR(IF(C807=C806,IF(C807="","","-"),INDEX(tb_Address[Store Tel.],MATCH(F807,tb_Address[Branch],0))),"")</f>
        <v>-</v>
      </c>
      <c r="M807" s="193" t="str">
        <f t="array" ref="M807">IFERROR(IF(C807=C806,IF(C807="","","-"),INDEX(tb_Address[ชื่อผู้รับสินค้า],MATCH(F807,tb_Address[Branch],0))),"")</f>
        <v>-</v>
      </c>
      <c r="N807" s="193" t="str">
        <f t="array" ref="N807">IFERROR(IF(C807=C806,IF(C807="","","-"),INDEX(tb_Address[ที่อยู่ Store],MATCH(F807,tb_Address[Branch],0))),"")</f>
        <v>-</v>
      </c>
      <c r="O807" s="193"/>
    </row>
    <row r="808" ht="22.5" customHeight="1">
      <c r="A808" s="186">
        <f>IF(C808="","",ROW()-ROW(tb_PO[[#HEADERS],[Order]]))</f>
        <v>805</v>
      </c>
      <c r="B808" s="277">
        <v>46210.0</v>
      </c>
      <c r="C808" s="278" t="s">
        <v>2442</v>
      </c>
      <c r="D808" s="278" t="s">
        <v>2443</v>
      </c>
      <c r="E808" s="66" t="s">
        <v>1033</v>
      </c>
      <c r="F808" s="186" t="str">
        <f t="array" ref="F808">IF(E808&lt;&gt;"",INDEX(tb_Address[Branch],MATCH(E808,tb_Address[Branch Code],0)),"")</f>
        <v>Event</v>
      </c>
      <c r="G808" s="191">
        <v>8.857128012041E12</v>
      </c>
      <c r="H808" s="193" t="str">
        <f t="array" ref="H808">IF(G808&lt;&gt;"",INDEX(tb_MainDatabase[Scent],MATCH(G808,tb_MainDatabase[Barcode],0)),"")</f>
        <v>Zeus</v>
      </c>
      <c r="I808" s="193" t="str">
        <f t="array" ref="I808">IF(G808&lt;&gt;"",INDEX(tb_MainDatabase[Size],MATCH(G808,tb_MainDatabase[Barcode],0)),"")</f>
        <v>10 ml.</v>
      </c>
      <c r="J808" s="191">
        <v>1.0</v>
      </c>
      <c r="K808" s="193"/>
      <c r="L808" s="193" t="str">
        <f t="array" ref="L808">IFERROR(IF(C808=C807,IF(C808="","","-"),INDEX(tb_Address[Store Tel.],MATCH(F808,tb_Address[Branch],0))),"")</f>
        <v>-</v>
      </c>
      <c r="M808" s="193" t="str">
        <f t="array" ref="M808">IFERROR(IF(C808=C807,IF(C808="","","-"),INDEX(tb_Address[ชื่อผู้รับสินค้า],MATCH(F808,tb_Address[Branch],0))),"")</f>
        <v>-</v>
      </c>
      <c r="N808" s="193" t="str">
        <f t="array" ref="N808">IFERROR(IF(C808=C807,IF(C808="","","-"),INDEX(tb_Address[ที่อยู่ Store],MATCH(F808,tb_Address[Branch],0))),"")</f>
        <v>-</v>
      </c>
      <c r="O808" s="193"/>
    </row>
    <row r="809" ht="22.5" customHeight="1">
      <c r="A809" s="186">
        <f>IF(C809="","",ROW()-ROW(tb_PO[[#HEADERS],[Order]]))</f>
        <v>806</v>
      </c>
      <c r="B809" s="277">
        <v>46210.0</v>
      </c>
      <c r="C809" s="278" t="s">
        <v>2442</v>
      </c>
      <c r="D809" s="278" t="s">
        <v>2443</v>
      </c>
      <c r="E809" s="66" t="s">
        <v>1033</v>
      </c>
      <c r="F809" s="186" t="str">
        <f t="array" ref="F809">IF(E809&lt;&gt;"",INDEX(tb_Address[Branch],MATCH(E809,tb_Address[Branch Code],0)),"")</f>
        <v>Event</v>
      </c>
      <c r="G809" s="191">
        <v>8.857128012101E12</v>
      </c>
      <c r="H809" s="193" t="str">
        <f t="array" ref="H809">IF(G809&lt;&gt;"",INDEX(tb_MainDatabase[Scent],MATCH(G809,tb_MainDatabase[Barcode],0)),"")</f>
        <v>Blackest Black</v>
      </c>
      <c r="I809" s="193" t="str">
        <f t="array" ref="I809">IF(G809&lt;&gt;"",INDEX(tb_MainDatabase[Size],MATCH(G809,tb_MainDatabase[Barcode],0)),"")</f>
        <v>10 ml.</v>
      </c>
      <c r="J809" s="191">
        <v>1.0</v>
      </c>
      <c r="K809" s="193"/>
      <c r="L809" s="193" t="str">
        <f t="array" ref="L809">IFERROR(IF(C809=#REF!,IF(C809="","","-"),INDEX(tb_Address[Store Tel.],MATCH(F809,tb_Address[Branch],0))),"")</f>
        <v/>
      </c>
      <c r="M809" s="193" t="str">
        <f t="array" ref="M809">IFERROR(IF(C809=#REF!,IF(C809="","","-"),INDEX(tb_Address[ชื่อผู้รับสินค้า],MATCH(F809,tb_Address[Branch],0))),"")</f>
        <v/>
      </c>
      <c r="N809" s="193" t="str">
        <f t="array" ref="N809">IFERROR(IF(C809=#REF!,IF(C809="","","-"),INDEX(tb_Address[ที่อยู่ Store],MATCH(F809,tb_Address[Branch],0))),"")</f>
        <v/>
      </c>
      <c r="O809" s="193"/>
    </row>
    <row r="810" ht="22.5" customHeight="1">
      <c r="A810" s="186">
        <f>IF(C810="","",ROW()-ROW(tb_PO[[#HEADERS],[Order]]))</f>
        <v>807</v>
      </c>
      <c r="B810" s="277">
        <v>46210.0</v>
      </c>
      <c r="C810" s="278" t="s">
        <v>2442</v>
      </c>
      <c r="D810" s="278" t="s">
        <v>2443</v>
      </c>
      <c r="E810" s="66" t="s">
        <v>1033</v>
      </c>
      <c r="F810" s="186" t="str">
        <f t="array" ref="F810">IF(E810&lt;&gt;"",INDEX(tb_Address[Branch],MATCH(E810,tb_Address[Branch Code],0)),"")</f>
        <v>Event</v>
      </c>
      <c r="G810" s="191">
        <v>8.85712801211E12</v>
      </c>
      <c r="H810" s="193" t="str">
        <f t="array" ref="H810">IF(G810&lt;&gt;"",INDEX(tb_MainDatabase[Scent],MATCH(G810,tb_MainDatabase[Barcode],0)),"")</f>
        <v>Legend of Oud</v>
      </c>
      <c r="I810" s="193" t="str">
        <f t="array" ref="I810">IF(G810&lt;&gt;"",INDEX(tb_MainDatabase[Size],MATCH(G810,tb_MainDatabase[Barcode],0)),"")</f>
        <v>10 ml.</v>
      </c>
      <c r="J810" s="191">
        <v>1.0</v>
      </c>
      <c r="K810" s="193"/>
      <c r="L810" s="193" t="str">
        <f t="array" ref="L810">IFERROR(IF(C810=C809,IF(C810="","","-"),INDEX(tb_Address[Store Tel.],MATCH(F810,tb_Address[Branch],0))),"")</f>
        <v>-</v>
      </c>
      <c r="M810" s="193" t="str">
        <f t="array" ref="M810">IFERROR(IF(C810=C809,IF(C810="","","-"),INDEX(tb_Address[ชื่อผู้รับสินค้า],MATCH(F810,tb_Address[Branch],0))),"")</f>
        <v>-</v>
      </c>
      <c r="N810" s="193" t="str">
        <f t="array" ref="N810">IFERROR(IF(C810=C809,IF(C810="","","-"),INDEX(tb_Address[ที่อยู่ Store],MATCH(F810,tb_Address[Branch],0))),"")</f>
        <v>-</v>
      </c>
      <c r="O810" s="193"/>
    </row>
    <row r="811" ht="22.5" customHeight="1">
      <c r="A811" s="186">
        <f>IF(C811="","",ROW()-ROW(tb_PO[[#HEADERS],[Order]]))</f>
        <v>808</v>
      </c>
      <c r="B811" s="277">
        <v>46210.0</v>
      </c>
      <c r="C811" s="278" t="s">
        <v>2442</v>
      </c>
      <c r="D811" s="278" t="s">
        <v>2443</v>
      </c>
      <c r="E811" s="66" t="s">
        <v>1033</v>
      </c>
      <c r="F811" s="186" t="str">
        <f t="array" ref="F811">IF(E811&lt;&gt;"",INDEX(tb_Address[Branch],MATCH(E811,tb_Address[Branch Code],0)),"")</f>
        <v>Event</v>
      </c>
      <c r="G811" s="191">
        <v>8.857128012122E12</v>
      </c>
      <c r="H811" s="193" t="str">
        <f t="array" ref="H811">IF(G811&lt;&gt;"",INDEX(tb_MainDatabase[Scent],MATCH(G811,tb_MainDatabase[Barcode],0)),"")</f>
        <v>Luscious Santal</v>
      </c>
      <c r="I811" s="193" t="str">
        <f t="array" ref="I811">IF(G811&lt;&gt;"",INDEX(tb_MainDatabase[Size],MATCH(G811,tb_MainDatabase[Barcode],0)),"")</f>
        <v>10 ml.</v>
      </c>
      <c r="J811" s="191">
        <v>1.0</v>
      </c>
      <c r="K811" s="193"/>
      <c r="L811" s="193" t="str">
        <f t="array" ref="L811">IFERROR(IF(C811=C810,IF(C811="","","-"),INDEX(tb_Address[Store Tel.],MATCH(F811,tb_Address[Branch],0))),"")</f>
        <v>-</v>
      </c>
      <c r="M811" s="193" t="str">
        <f t="array" ref="M811">IFERROR(IF(C811=C810,IF(C811="","","-"),INDEX(tb_Address[ชื่อผู้รับสินค้า],MATCH(F811,tb_Address[Branch],0))),"")</f>
        <v>-</v>
      </c>
      <c r="N811" s="193" t="str">
        <f t="array" ref="N811">IFERROR(IF(C811=C810,IF(C811="","","-"),INDEX(tb_Address[ที่อยู่ Store],MATCH(F811,tb_Address[Branch],0))),"")</f>
        <v>-</v>
      </c>
      <c r="O811" s="193"/>
    </row>
    <row r="812" ht="22.5" customHeight="1">
      <c r="A812" s="186">
        <f>IF(C812="","",ROW()-ROW(tb_PO[[#HEADERS],[Order]]))</f>
        <v>809</v>
      </c>
      <c r="B812" s="277">
        <v>46210.0</v>
      </c>
      <c r="C812" s="278" t="s">
        <v>2442</v>
      </c>
      <c r="D812" s="278" t="s">
        <v>2443</v>
      </c>
      <c r="E812" s="66" t="s">
        <v>1033</v>
      </c>
      <c r="F812" s="186" t="str">
        <f t="array" ref="F812">IF(E812&lt;&gt;"",INDEX(tb_Address[Branch],MATCH(E812,tb_Address[Branch Code],0)),"")</f>
        <v>Event</v>
      </c>
      <c r="G812" s="191">
        <v>8.857128012108E12</v>
      </c>
      <c r="H812" s="193" t="str">
        <f t="array" ref="H812">IF(G812&lt;&gt;"",INDEX(tb_MainDatabase[Scent],MATCH(G812,tb_MainDatabase[Barcode],0)),"")</f>
        <v>Sparkling Mandarin</v>
      </c>
      <c r="I812" s="193" t="str">
        <f t="array" ref="I812">IF(G812&lt;&gt;"",INDEX(tb_MainDatabase[Size],MATCH(G812,tb_MainDatabase[Barcode],0)),"")</f>
        <v>10 ml.</v>
      </c>
      <c r="J812" s="191">
        <v>1.0</v>
      </c>
      <c r="K812" s="193"/>
      <c r="L812" s="193" t="str">
        <f t="array" ref="L812">IFERROR(IF(C812=C811,IF(C812="","","-"),INDEX(tb_Address[Store Tel.],MATCH(F812,tb_Address[Branch],0))),"")</f>
        <v>-</v>
      </c>
      <c r="M812" s="193" t="str">
        <f t="array" ref="M812">IFERROR(IF(C812=C811,IF(C812="","","-"),INDEX(tb_Address[ชื่อผู้รับสินค้า],MATCH(F812,tb_Address[Branch],0))),"")</f>
        <v>-</v>
      </c>
      <c r="N812" s="193" t="str">
        <f t="array" ref="N812">IFERROR(IF(C812=C811,IF(C812="","","-"),INDEX(tb_Address[ที่อยู่ Store],MATCH(F812,tb_Address[Branch],0))),"")</f>
        <v>-</v>
      </c>
      <c r="O812" s="193"/>
    </row>
    <row r="813" ht="22.5" customHeight="1">
      <c r="A813" s="186">
        <f>IF(C813="","",ROW()-ROW(tb_PO[[#HEADERS],[Order]]))</f>
        <v>810</v>
      </c>
      <c r="B813" s="277">
        <v>46210.0</v>
      </c>
      <c r="C813" s="278" t="s">
        <v>2442</v>
      </c>
      <c r="D813" s="278" t="s">
        <v>2443</v>
      </c>
      <c r="E813" s="66" t="s">
        <v>1033</v>
      </c>
      <c r="F813" s="186" t="str">
        <f t="array" ref="F813">IF(E813&lt;&gt;"",INDEX(tb_Address[Branch],MATCH(E813,tb_Address[Branch Code],0)),"")</f>
        <v>Event</v>
      </c>
      <c r="G813" s="191">
        <v>8.857128012112E12</v>
      </c>
      <c r="H813" s="193" t="str">
        <f t="array" ref="H813">IF(G813&lt;&gt;"",INDEX(tb_MainDatabase[Scent],MATCH(G813,tb_MainDatabase[Barcode],0)),"")</f>
        <v>Tropical Leather</v>
      </c>
      <c r="I813" s="193" t="str">
        <f t="array" ref="I813">IF(G813&lt;&gt;"",INDEX(tb_MainDatabase[Size],MATCH(G813,tb_MainDatabase[Barcode],0)),"")</f>
        <v>10 ml.</v>
      </c>
      <c r="J813" s="191">
        <v>1.0</v>
      </c>
      <c r="K813" s="193"/>
      <c r="L813" s="193" t="str">
        <f t="array" ref="L813">IFERROR(IF(C813=C812,IF(C813="","","-"),INDEX(tb_Address[Store Tel.],MATCH(F813,tb_Address[Branch],0))),"")</f>
        <v>-</v>
      </c>
      <c r="M813" s="193" t="str">
        <f t="array" ref="M813">IFERROR(IF(C813=C812,IF(C813="","","-"),INDEX(tb_Address[ชื่อผู้รับสินค้า],MATCH(F813,tb_Address[Branch],0))),"")</f>
        <v>-</v>
      </c>
      <c r="N813" s="193" t="str">
        <f t="array" ref="N813">IFERROR(IF(C813=C812,IF(C813="","","-"),INDEX(tb_Address[ที่อยู่ Store],MATCH(F813,tb_Address[Branch],0))),"")</f>
        <v>-</v>
      </c>
      <c r="O813" s="193"/>
    </row>
    <row r="814" ht="22.5" customHeight="1">
      <c r="A814" s="186">
        <f>IF(C814="","",ROW()-ROW(tb_PO[[#HEADERS],[Order]]))</f>
        <v>811</v>
      </c>
      <c r="B814" s="277">
        <v>46210.0</v>
      </c>
      <c r="C814" s="278" t="s">
        <v>2442</v>
      </c>
      <c r="D814" s="278" t="s">
        <v>2443</v>
      </c>
      <c r="E814" s="66" t="s">
        <v>1033</v>
      </c>
      <c r="F814" s="186" t="str">
        <f t="array" ref="F814">IF(E814&lt;&gt;"",INDEX(tb_Address[Branch],MATCH(E814,tb_Address[Branch Code],0)),"")</f>
        <v>Event</v>
      </c>
      <c r="G814" s="191">
        <v>8.857128012103E12</v>
      </c>
      <c r="H814" s="193" t="str">
        <f t="array" ref="H814">IF(G814&lt;&gt;"",INDEX(tb_MainDatabase[Scent],MATCH(G814,tb_MainDatabase[Barcode],0)),"")</f>
        <v>Gambling34+35</v>
      </c>
      <c r="I814" s="193" t="str">
        <f t="array" ref="I814">IF(G814&lt;&gt;"",INDEX(tb_MainDatabase[Size],MATCH(G814,tb_MainDatabase[Barcode],0)),"")</f>
        <v>10 ml.</v>
      </c>
      <c r="J814" s="191">
        <v>1.0</v>
      </c>
      <c r="K814" s="193"/>
      <c r="L814" s="193" t="str">
        <f t="array" ref="L814">IFERROR(IF(C814=C813,IF(C814="","","-"),INDEX(tb_Address[Store Tel.],MATCH(F814,tb_Address[Branch],0))),"")</f>
        <v>-</v>
      </c>
      <c r="M814" s="193" t="str">
        <f t="array" ref="M814">IFERROR(IF(C814=C813,IF(C814="","","-"),INDEX(tb_Address[ชื่อผู้รับสินค้า],MATCH(F814,tb_Address[Branch],0))),"")</f>
        <v>-</v>
      </c>
      <c r="N814" s="193" t="str">
        <f t="array" ref="N814">IFERROR(IF(C814=C813,IF(C814="","","-"),INDEX(tb_Address[ที่อยู่ Store],MATCH(F814,tb_Address[Branch],0))),"")</f>
        <v>-</v>
      </c>
      <c r="O814" s="193"/>
    </row>
    <row r="815" ht="22.5" customHeight="1">
      <c r="A815" s="186">
        <f>IF(C815="","",ROW()-ROW(tb_PO[[#HEADERS],[Order]]))</f>
        <v>812</v>
      </c>
      <c r="B815" s="277">
        <v>46210.0</v>
      </c>
      <c r="C815" s="278" t="s">
        <v>2442</v>
      </c>
      <c r="D815" s="278" t="s">
        <v>2443</v>
      </c>
      <c r="E815" s="66" t="s">
        <v>1033</v>
      </c>
      <c r="F815" s="186" t="str">
        <f t="array" ref="F815">IF(E815&lt;&gt;"",INDEX(tb_Address[Branch],MATCH(E815,tb_Address[Branch Code],0)),"")</f>
        <v>Event</v>
      </c>
      <c r="G815" s="191">
        <v>8.857128012116E12</v>
      </c>
      <c r="H815" s="193" t="str">
        <f t="array" ref="H815">IF(G815&lt;&gt;"",INDEX(tb_MainDatabase[Scent],MATCH(G815,tb_MainDatabase[Barcode],0)),"")</f>
        <v>Queen</v>
      </c>
      <c r="I815" s="193" t="str">
        <f t="array" ref="I815">IF(G815&lt;&gt;"",INDEX(tb_MainDatabase[Size],MATCH(G815,tb_MainDatabase[Barcode],0)),"")</f>
        <v>10 ml.</v>
      </c>
      <c r="J815" s="191">
        <v>1.0</v>
      </c>
      <c r="K815" s="193"/>
      <c r="L815" s="193" t="str">
        <f t="array" ref="L815">IFERROR(IF(C815=C814,IF(C815="","","-"),INDEX(tb_Address[Store Tel.],MATCH(F815,tb_Address[Branch],0))),"")</f>
        <v>-</v>
      </c>
      <c r="M815" s="193" t="str">
        <f t="array" ref="M815">IFERROR(IF(C815=C814,IF(C815="","","-"),INDEX(tb_Address[ชื่อผู้รับสินค้า],MATCH(F815,tb_Address[Branch],0))),"")</f>
        <v>-</v>
      </c>
      <c r="N815" s="193" t="str">
        <f t="array" ref="N815">IFERROR(IF(C815=C814,IF(C815="","","-"),INDEX(tb_Address[ที่อยู่ Store],MATCH(F815,tb_Address[Branch],0))),"")</f>
        <v>-</v>
      </c>
      <c r="O815" s="193"/>
    </row>
    <row r="816" ht="22.5" customHeight="1">
      <c r="A816" s="186">
        <f>IF(C816="","",ROW()-ROW(tb_PO[[#HEADERS],[Order]]))</f>
        <v>813</v>
      </c>
      <c r="B816" s="277">
        <v>46210.0</v>
      </c>
      <c r="C816" s="278" t="s">
        <v>2442</v>
      </c>
      <c r="D816" s="278" t="s">
        <v>2443</v>
      </c>
      <c r="E816" s="66" t="s">
        <v>1033</v>
      </c>
      <c r="F816" s="186" t="str">
        <f t="array" ref="F816">IF(E816&lt;&gt;"",INDEX(tb_Address[Branch],MATCH(E816,tb_Address[Branch Code],0)),"")</f>
        <v>Event</v>
      </c>
      <c r="G816" s="191">
        <v>8.857128012118E12</v>
      </c>
      <c r="H816" s="193" t="str">
        <f t="array" ref="H816">IF(G816&lt;&gt;"",INDEX(tb_MainDatabase[Scent],MATCH(G816,tb_MainDatabase[Barcode],0)),"")</f>
        <v>Savoury</v>
      </c>
      <c r="I816" s="193" t="str">
        <f t="array" ref="I816">IF(G816&lt;&gt;"",INDEX(tb_MainDatabase[Size],MATCH(G816,tb_MainDatabase[Barcode],0)),"")</f>
        <v>10 ml.</v>
      </c>
      <c r="J816" s="191">
        <v>1.0</v>
      </c>
      <c r="K816" s="193"/>
      <c r="L816" s="193" t="str">
        <f t="array" ref="L816">IFERROR(IF(C816=C815,IF(C816="","","-"),INDEX(tb_Address[Store Tel.],MATCH(F816,tb_Address[Branch],0))),"")</f>
        <v>-</v>
      </c>
      <c r="M816" s="193" t="str">
        <f t="array" ref="M816">IFERROR(IF(C816=C815,IF(C816="","","-"),INDEX(tb_Address[ชื่อผู้รับสินค้า],MATCH(F816,tb_Address[Branch],0))),"")</f>
        <v>-</v>
      </c>
      <c r="N816" s="193" t="str">
        <f t="array" ref="N816">IFERROR(IF(C816=C815,IF(C816="","","-"),INDEX(tb_Address[ที่อยู่ Store],MATCH(F816,tb_Address[Branch],0))),"")</f>
        <v>-</v>
      </c>
      <c r="O816" s="193"/>
    </row>
    <row r="817" ht="22.5" customHeight="1">
      <c r="A817" s="186">
        <f>IF(C817="","",ROW()-ROW(tb_PO[[#HEADERS],[Order]]))</f>
        <v>814</v>
      </c>
      <c r="B817" s="277">
        <v>46210.0</v>
      </c>
      <c r="C817" s="278" t="s">
        <v>2442</v>
      </c>
      <c r="D817" s="278" t="s">
        <v>2443</v>
      </c>
      <c r="E817" s="66" t="s">
        <v>1033</v>
      </c>
      <c r="F817" s="186" t="str">
        <f t="array" ref="F817">IF(E817&lt;&gt;"",INDEX(tb_Address[Branch],MATCH(E817,tb_Address[Branch Code],0)),"")</f>
        <v>Event</v>
      </c>
      <c r="G817" s="191">
        <v>8.857128012142E12</v>
      </c>
      <c r="H817" s="193" t="str">
        <f t="array" ref="H817">IF(G817&lt;&gt;"",INDEX(tb_MainDatabase[Scent],MATCH(G817,tb_MainDatabase[Barcode],0)),"")</f>
        <v>Gentle Elixir</v>
      </c>
      <c r="I817" s="193" t="str">
        <f t="array" ref="I817">IF(G817&lt;&gt;"",INDEX(tb_MainDatabase[Size],MATCH(G817,tb_MainDatabase[Barcode],0)),"")</f>
        <v>10 ml.</v>
      </c>
      <c r="J817" s="191">
        <v>1.0</v>
      </c>
      <c r="K817" s="193"/>
      <c r="L817" s="193" t="str">
        <f t="array" ref="L817">IFERROR(IF(C817=C816,IF(C817="","","-"),INDEX(tb_Address[Store Tel.],MATCH(F817,tb_Address[Branch],0))),"")</f>
        <v>-</v>
      </c>
      <c r="M817" s="193" t="str">
        <f t="array" ref="M817">IFERROR(IF(C817=C816,IF(C817="","","-"),INDEX(tb_Address[ชื่อผู้รับสินค้า],MATCH(F817,tb_Address[Branch],0))),"")</f>
        <v>-</v>
      </c>
      <c r="N817" s="193" t="str">
        <f t="array" ref="N817">IFERROR(IF(C817=C816,IF(C817="","","-"),INDEX(tb_Address[ที่อยู่ Store],MATCH(F817,tb_Address[Branch],0))),"")</f>
        <v>-</v>
      </c>
      <c r="O817" s="193"/>
    </row>
    <row r="818" ht="22.5" customHeight="1">
      <c r="A818" s="186">
        <f>IF(C818="","",ROW()-ROW(tb_PO[[#HEADERS],[Order]]))</f>
        <v>815</v>
      </c>
      <c r="B818" s="277">
        <v>46210.0</v>
      </c>
      <c r="C818" s="278" t="s">
        <v>2442</v>
      </c>
      <c r="D818" s="278" t="s">
        <v>2443</v>
      </c>
      <c r="E818" s="66" t="s">
        <v>1033</v>
      </c>
      <c r="F818" s="186" t="str">
        <f t="array" ref="F818">IF(E818&lt;&gt;"",INDEX(tb_Address[Branch],MATCH(E818,tb_Address[Branch Code],0)),"")</f>
        <v>Event</v>
      </c>
      <c r="G818" s="191">
        <v>8.857128012146E12</v>
      </c>
      <c r="H818" s="193" t="str">
        <f t="array" ref="H818">IF(G818&lt;&gt;"",INDEX(tb_MainDatabase[Scent],MATCH(G818,tb_MainDatabase[Barcode],0)),"")</f>
        <v>Soir</v>
      </c>
      <c r="I818" s="193" t="str">
        <f t="array" ref="I818">IF(G818&lt;&gt;"",INDEX(tb_MainDatabase[Size],MATCH(G818,tb_MainDatabase[Barcode],0)),"")</f>
        <v>10 ml.</v>
      </c>
      <c r="J818" s="191">
        <v>1.0</v>
      </c>
      <c r="K818" s="193"/>
      <c r="L818" s="193" t="str">
        <f t="array" ref="L818">IFERROR(IF(C818=C817,IF(C818="","","-"),INDEX(tb_Address[Store Tel.],MATCH(F818,tb_Address[Branch],0))),"")</f>
        <v>-</v>
      </c>
      <c r="M818" s="193" t="str">
        <f t="array" ref="M818">IFERROR(IF(C818=C817,IF(C818="","","-"),INDEX(tb_Address[ชื่อผู้รับสินค้า],MATCH(F818,tb_Address[Branch],0))),"")</f>
        <v>-</v>
      </c>
      <c r="N818" s="193" t="str">
        <f t="array" ref="N818">IFERROR(IF(C818=C817,IF(C818="","","-"),INDEX(tb_Address[ที่อยู่ Store],MATCH(F818,tb_Address[Branch],0))),"")</f>
        <v>-</v>
      </c>
      <c r="O818" s="193"/>
    </row>
    <row r="819" ht="22.5" customHeight="1">
      <c r="A819" s="186">
        <f>IF(C819="","",ROW()-ROW(tb_PO[[#HEADERS],[Order]]))</f>
        <v>816</v>
      </c>
      <c r="B819" s="277">
        <v>46210.0</v>
      </c>
      <c r="C819" s="278" t="s">
        <v>2442</v>
      </c>
      <c r="D819" s="278" t="s">
        <v>2443</v>
      </c>
      <c r="E819" s="66" t="s">
        <v>1033</v>
      </c>
      <c r="F819" s="186" t="str">
        <f t="array" ref="F819">IF(E819&lt;&gt;"",INDEX(tb_Address[Branch],MATCH(E819,tb_Address[Branch Code],0)),"")</f>
        <v>Event</v>
      </c>
      <c r="G819" s="191">
        <v>8.857128012154E12</v>
      </c>
      <c r="H819" s="193" t="str">
        <f t="array" ref="H819">IF(G819&lt;&gt;"",INDEX(tb_MainDatabase[Scent],MATCH(G819,tb_MainDatabase[Barcode],0)),"")</f>
        <v>Cherry Shade</v>
      </c>
      <c r="I819" s="193" t="str">
        <f t="array" ref="I819">IF(G819&lt;&gt;"",INDEX(tb_MainDatabase[Size],MATCH(G819,tb_MainDatabase[Barcode],0)),"")</f>
        <v>10 ml.</v>
      </c>
      <c r="J819" s="191">
        <v>1.0</v>
      </c>
      <c r="K819" s="193"/>
      <c r="L819" s="193" t="str">
        <f t="array" ref="L819">IFERROR(IF(C819=C818,IF(C819="","","-"),INDEX(tb_Address[Store Tel.],MATCH(F819,tb_Address[Branch],0))),"")</f>
        <v>-</v>
      </c>
      <c r="M819" s="193" t="str">
        <f t="array" ref="M819">IFERROR(IF(C819=C818,IF(C819="","","-"),INDEX(tb_Address[ชื่อผู้รับสินค้า],MATCH(F819,tb_Address[Branch],0))),"")</f>
        <v>-</v>
      </c>
      <c r="N819" s="193" t="str">
        <f t="array" ref="N819">IFERROR(IF(C819=C818,IF(C819="","","-"),INDEX(tb_Address[ที่อยู่ Store],MATCH(F819,tb_Address[Branch],0))),"")</f>
        <v>-</v>
      </c>
      <c r="O819" s="193"/>
    </row>
    <row r="820" ht="22.5" customHeight="1">
      <c r="A820" s="186">
        <f>IF(C820="","",ROW()-ROW(tb_PO[[#HEADERS],[Order]]))</f>
        <v>817</v>
      </c>
      <c r="B820" s="277">
        <v>46210.0</v>
      </c>
      <c r="C820" s="278" t="s">
        <v>2442</v>
      </c>
      <c r="D820" s="278" t="s">
        <v>2443</v>
      </c>
      <c r="E820" s="66" t="s">
        <v>1033</v>
      </c>
      <c r="F820" s="186" t="str">
        <f t="array" ref="F820">IF(E820&lt;&gt;"",INDEX(tb_Address[Branch],MATCH(E820,tb_Address[Branch Code],0)),"")</f>
        <v>Event</v>
      </c>
      <c r="G820" s="191">
        <v>8.857128012157E12</v>
      </c>
      <c r="H820" s="193" t="str">
        <f t="array" ref="H820">IF(G820&lt;&gt;"",INDEX(tb_MainDatabase[Scent],MATCH(G820,tb_MainDatabase[Barcode],0)),"")</f>
        <v>Passion</v>
      </c>
      <c r="I820" s="193" t="str">
        <f t="array" ref="I820">IF(G820&lt;&gt;"",INDEX(tb_MainDatabase[Size],MATCH(G820,tb_MainDatabase[Barcode],0)),"")</f>
        <v>10 ml.</v>
      </c>
      <c r="J820" s="191">
        <v>1.0</v>
      </c>
      <c r="K820" s="193"/>
      <c r="L820" s="193" t="str">
        <f t="array" ref="L820">IFERROR(IF(C820=C819,IF(C820="","","-"),INDEX(tb_Address[Store Tel.],MATCH(F820,tb_Address[Branch],0))),"")</f>
        <v>-</v>
      </c>
      <c r="M820" s="193" t="str">
        <f t="array" ref="M820">IFERROR(IF(C820=C819,IF(C820="","","-"),INDEX(tb_Address[ชื่อผู้รับสินค้า],MATCH(F820,tb_Address[Branch],0))),"")</f>
        <v>-</v>
      </c>
      <c r="N820" s="193" t="str">
        <f t="array" ref="N820">IFERROR(IF(C820=C819,IF(C820="","","-"),INDEX(tb_Address[ที่อยู่ Store],MATCH(F820,tb_Address[Branch],0))),"")</f>
        <v>-</v>
      </c>
      <c r="O820" s="193"/>
    </row>
    <row r="821" ht="22.5" customHeight="1">
      <c r="A821" s="186">
        <f>IF(C821="","",ROW()-ROW(tb_PO[[#HEADERS],[Order]]))</f>
        <v>818</v>
      </c>
      <c r="B821" s="277">
        <v>46210.0</v>
      </c>
      <c r="C821" s="278" t="s">
        <v>2442</v>
      </c>
      <c r="D821" s="278" t="s">
        <v>2443</v>
      </c>
      <c r="E821" s="66" t="s">
        <v>1033</v>
      </c>
      <c r="F821" s="186" t="str">
        <f t="array" ref="F821">IF(E821&lt;&gt;"",INDEX(tb_Address[Branch],MATCH(E821,tb_Address[Branch Code],0)),"")</f>
        <v>Event</v>
      </c>
      <c r="G821" s="191">
        <v>8.85712801216E12</v>
      </c>
      <c r="H821" s="193" t="str">
        <f t="array" ref="H821">IF(G821&lt;&gt;"",INDEX(tb_MainDatabase[Scent],MATCH(G821,tb_MainDatabase[Barcode],0)),"")</f>
        <v>Rosarine</v>
      </c>
      <c r="I821" s="193" t="str">
        <f t="array" ref="I821">IF(G821&lt;&gt;"",INDEX(tb_MainDatabase[Size],MATCH(G821,tb_MainDatabase[Barcode],0)),"")</f>
        <v>10 ml.</v>
      </c>
      <c r="J821" s="191">
        <v>1.0</v>
      </c>
      <c r="K821" s="193"/>
      <c r="L821" s="193" t="str">
        <f t="array" ref="L821">IFERROR(IF(C821=C820,IF(C821="","","-"),INDEX(tb_Address[Store Tel.],MATCH(F821,tb_Address[Branch],0))),"")</f>
        <v>-</v>
      </c>
      <c r="M821" s="193" t="str">
        <f t="array" ref="M821">IFERROR(IF(C821=C820,IF(C821="","","-"),INDEX(tb_Address[ชื่อผู้รับสินค้า],MATCH(F821,tb_Address[Branch],0))),"")</f>
        <v>-</v>
      </c>
      <c r="N821" s="193" t="str">
        <f t="array" ref="N821">IFERROR(IF(C821=C820,IF(C821="","","-"),INDEX(tb_Address[ที่อยู่ Store],MATCH(F821,tb_Address[Branch],0))),"")</f>
        <v>-</v>
      </c>
      <c r="O821" s="193"/>
    </row>
    <row r="822" ht="22.5" customHeight="1">
      <c r="A822" s="186">
        <f>IF(C822="","",ROW()-ROW(tb_PO[[#HEADERS],[Order]]))</f>
        <v>819</v>
      </c>
      <c r="B822" s="277">
        <v>46210.0</v>
      </c>
      <c r="C822" s="278" t="s">
        <v>2442</v>
      </c>
      <c r="D822" s="278" t="s">
        <v>2443</v>
      </c>
      <c r="E822" s="66" t="s">
        <v>1033</v>
      </c>
      <c r="F822" s="186" t="str">
        <f t="array" ref="F822">IF(E822&lt;&gt;"",INDEX(tb_Address[Branch],MATCH(E822,tb_Address[Branch Code],0)),"")</f>
        <v>Event</v>
      </c>
      <c r="G822" s="191">
        <v>8.857128012163E12</v>
      </c>
      <c r="H822" s="193" t="str">
        <f t="array" ref="H822">IF(G822&lt;&gt;"",INDEX(tb_MainDatabase[Scent],MATCH(G822,tb_MainDatabase[Barcode],0)),"")</f>
        <v>Silver</v>
      </c>
      <c r="I822" s="193" t="str">
        <f t="array" ref="I822">IF(G822&lt;&gt;"",INDEX(tb_MainDatabase[Size],MATCH(G822,tb_MainDatabase[Barcode],0)),"")</f>
        <v>10 ml.</v>
      </c>
      <c r="J822" s="191">
        <v>1.0</v>
      </c>
      <c r="K822" s="193"/>
      <c r="L822" s="193" t="str">
        <f t="array" ref="L822">IFERROR(IF(C822=C821,IF(C822="","","-"),INDEX(tb_Address[Store Tel.],MATCH(F822,tb_Address[Branch],0))),"")</f>
        <v>-</v>
      </c>
      <c r="M822" s="193" t="str">
        <f t="array" ref="M822">IFERROR(IF(C822=C821,IF(C822="","","-"),INDEX(tb_Address[ชื่อผู้รับสินค้า],MATCH(F822,tb_Address[Branch],0))),"")</f>
        <v>-</v>
      </c>
      <c r="N822" s="193" t="str">
        <f t="array" ref="N822">IFERROR(IF(C822=C821,IF(C822="","","-"),INDEX(tb_Address[ที่อยู่ Store],MATCH(F822,tb_Address[Branch],0))),"")</f>
        <v>-</v>
      </c>
      <c r="O822" s="193"/>
    </row>
    <row r="823" ht="22.5" customHeight="1">
      <c r="A823" s="186">
        <f>IF(C823="","",ROW()-ROW(tb_PO[[#HEADERS],[Order]]))</f>
        <v>820</v>
      </c>
      <c r="B823" s="277">
        <v>46210.0</v>
      </c>
      <c r="C823" s="278" t="s">
        <v>2442</v>
      </c>
      <c r="D823" s="278" t="s">
        <v>2443</v>
      </c>
      <c r="E823" s="66" t="s">
        <v>1033</v>
      </c>
      <c r="F823" s="186" t="str">
        <f t="array" ref="F823">IF(E823&lt;&gt;"",INDEX(tb_Address[Branch],MATCH(E823,tb_Address[Branch Code],0)),"")</f>
        <v>Event</v>
      </c>
      <c r="G823" s="191">
        <v>8.857128012149E12</v>
      </c>
      <c r="H823" s="193" t="str">
        <f t="array" ref="H823">IF(G823&lt;&gt;"",INDEX(tb_MainDatabase[Scent],MATCH(G823,tb_MainDatabase[Barcode],0)),"")</f>
        <v>Mellow</v>
      </c>
      <c r="I823" s="193" t="str">
        <f t="array" ref="I823">IF(G823&lt;&gt;"",INDEX(tb_MainDatabase[Size],MATCH(G823,tb_MainDatabase[Barcode],0)),"")</f>
        <v>10 ml.</v>
      </c>
      <c r="J823" s="191">
        <v>1.0</v>
      </c>
      <c r="K823" s="193"/>
      <c r="L823" s="193" t="str">
        <f t="array" ref="L823">IFERROR(IF(C823=C822,IF(C823="","","-"),INDEX(tb_Address[Store Tel.],MATCH(F823,tb_Address[Branch],0))),"")</f>
        <v>-</v>
      </c>
      <c r="M823" s="193" t="str">
        <f t="array" ref="M823">IFERROR(IF(C823=C822,IF(C823="","","-"),INDEX(tb_Address[ชื่อผู้รับสินค้า],MATCH(F823,tb_Address[Branch],0))),"")</f>
        <v>-</v>
      </c>
      <c r="N823" s="193" t="str">
        <f t="array" ref="N823">IFERROR(IF(C823=C822,IF(C823="","","-"),INDEX(tb_Address[ที่อยู่ Store],MATCH(F823,tb_Address[Branch],0))),"")</f>
        <v>-</v>
      </c>
      <c r="O823" s="193"/>
    </row>
    <row r="824" ht="22.5" customHeight="1">
      <c r="A824" s="186">
        <f>IF(C824="","",ROW()-ROW(tb_PO[[#HEADERS],[Order]]))</f>
        <v>821</v>
      </c>
      <c r="B824" s="277">
        <v>46210.0</v>
      </c>
      <c r="C824" s="278" t="s">
        <v>2442</v>
      </c>
      <c r="D824" s="278" t="s">
        <v>2443</v>
      </c>
      <c r="E824" s="66" t="s">
        <v>1033</v>
      </c>
      <c r="F824" s="186" t="str">
        <f t="array" ref="F824">IF(E824&lt;&gt;"",INDEX(tb_Address[Branch],MATCH(E824,tb_Address[Branch Code],0)),"")</f>
        <v>Event</v>
      </c>
      <c r="G824" s="191">
        <v>8.857128012124E12</v>
      </c>
      <c r="H824" s="193" t="str">
        <f t="array" ref="H824">IF(G824&lt;&gt;"",INDEX(tb_MainDatabase[Scent],MATCH(G824,tb_MainDatabase[Barcode],0)),"")</f>
        <v>What</v>
      </c>
      <c r="I824" s="193" t="str">
        <f t="array" ref="I824">IF(G824&lt;&gt;"",INDEX(tb_MainDatabase[Size],MATCH(G824,tb_MainDatabase[Barcode],0)),"")</f>
        <v>10 ml.</v>
      </c>
      <c r="J824" s="191">
        <v>1.0</v>
      </c>
      <c r="K824" s="193"/>
      <c r="L824" s="193" t="str">
        <f t="array" ref="L824">IFERROR(IF(C824=C823,IF(C824="","","-"),INDEX(tb_Address[Store Tel.],MATCH(F824,tb_Address[Branch],0))),"")</f>
        <v>-</v>
      </c>
      <c r="M824" s="193" t="str">
        <f t="array" ref="M824">IFERROR(IF(C824=C823,IF(C824="","","-"),INDEX(tb_Address[ชื่อผู้รับสินค้า],MATCH(F824,tb_Address[Branch],0))),"")</f>
        <v>-</v>
      </c>
      <c r="N824" s="193" t="str">
        <f t="array" ref="N824">IFERROR(IF(C824=C823,IF(C824="","","-"),INDEX(tb_Address[ที่อยู่ Store],MATCH(F824,tb_Address[Branch],0))),"")</f>
        <v>-</v>
      </c>
      <c r="O824" s="193"/>
    </row>
    <row r="825" ht="22.5" customHeight="1">
      <c r="A825" s="186">
        <f>IF(C825="","",ROW()-ROW(tb_PO[[#HEADERS],[Order]]))</f>
        <v>822</v>
      </c>
      <c r="B825" s="277">
        <v>46210.0</v>
      </c>
      <c r="C825" s="278" t="s">
        <v>2442</v>
      </c>
      <c r="D825" s="278" t="s">
        <v>2443</v>
      </c>
      <c r="E825" s="66" t="s">
        <v>1033</v>
      </c>
      <c r="F825" s="186" t="str">
        <f t="array" ref="F825">IF(E825&lt;&gt;"",INDEX(tb_Address[Branch],MATCH(E825,tb_Address[Branch Code],0)),"")</f>
        <v>Event</v>
      </c>
      <c r="G825" s="191">
        <v>8.857128012114E12</v>
      </c>
      <c r="H825" s="193" t="str">
        <f t="array" ref="H825">IF(G825&lt;&gt;"",INDEX(tb_MainDatabase[Scent],MATCH(G825,tb_MainDatabase[Barcode],0)),"")</f>
        <v>Patchouli Absolute</v>
      </c>
      <c r="I825" s="193" t="str">
        <f t="array" ref="I825">IF(G825&lt;&gt;"",INDEX(tb_MainDatabase[Size],MATCH(G825,tb_MainDatabase[Barcode],0)),"")</f>
        <v>10 ml.</v>
      </c>
      <c r="J825" s="191">
        <v>1.0</v>
      </c>
      <c r="K825" s="193"/>
      <c r="L825" s="193" t="str">
        <f t="array" ref="L825">IFERROR(IF(C825=C824,IF(C825="","","-"),INDEX(tb_Address[Store Tel.],MATCH(F825,tb_Address[Branch],0))),"")</f>
        <v>-</v>
      </c>
      <c r="M825" s="193" t="str">
        <f t="array" ref="M825">IFERROR(IF(C825=C824,IF(C825="","","-"),INDEX(tb_Address[ชื่อผู้รับสินค้า],MATCH(F825,tb_Address[Branch],0))),"")</f>
        <v>-</v>
      </c>
      <c r="N825" s="193" t="str">
        <f t="array" ref="N825">IFERROR(IF(C825=C824,IF(C825="","","-"),INDEX(tb_Address[ที่อยู่ Store],MATCH(F825,tb_Address[Branch],0))),"")</f>
        <v>-</v>
      </c>
      <c r="O825" s="193"/>
    </row>
    <row r="826" ht="22.5" customHeight="1">
      <c r="A826" s="186">
        <f>IF(C826="","",ROW()-ROW(tb_PO[[#HEADERS],[Order]]))</f>
        <v>823</v>
      </c>
      <c r="B826" s="277">
        <v>46210.0</v>
      </c>
      <c r="C826" s="278" t="s">
        <v>2442</v>
      </c>
      <c r="D826" s="278" t="s">
        <v>2443</v>
      </c>
      <c r="E826" s="66" t="s">
        <v>1033</v>
      </c>
      <c r="F826" s="186" t="str">
        <f t="array" ref="F826">IF(E826&lt;&gt;"",INDEX(tb_Address[Branch],MATCH(E826,tb_Address[Branch Code],0)),"")</f>
        <v>Event</v>
      </c>
      <c r="G826" s="191">
        <v>8.857128012151E12</v>
      </c>
      <c r="H826" s="193" t="str">
        <f t="array" ref="H826">IF(G826&lt;&gt;"",INDEX(tb_MainDatabase[Scent],MATCH(G826,tb_MainDatabase[Barcode],0)),"")</f>
        <v>Amber Spangle</v>
      </c>
      <c r="I826" s="193" t="str">
        <f t="array" ref="I826">IF(G826&lt;&gt;"",INDEX(tb_MainDatabase[Size],MATCH(G826,tb_MainDatabase[Barcode],0)),"")</f>
        <v>10 ml.</v>
      </c>
      <c r="J826" s="191">
        <v>1.0</v>
      </c>
      <c r="K826" s="193"/>
      <c r="L826" s="193" t="str">
        <f t="array" ref="L826">IFERROR(IF(C826=C825,IF(C826="","","-"),INDEX(tb_Address[Store Tel.],MATCH(F826,tb_Address[Branch],0))),"")</f>
        <v>-</v>
      </c>
      <c r="M826" s="193" t="str">
        <f t="array" ref="M826">IFERROR(IF(C826=C825,IF(C826="","","-"),INDEX(tb_Address[ชื่อผู้รับสินค้า],MATCH(F826,tb_Address[Branch],0))),"")</f>
        <v>-</v>
      </c>
      <c r="N826" s="193" t="str">
        <f t="array" ref="N826">IFERROR(IF(C826=C825,IF(C826="","","-"),INDEX(tb_Address[ที่อยู่ Store],MATCH(F826,tb_Address[Branch],0))),"")</f>
        <v>-</v>
      </c>
      <c r="O826" s="193"/>
    </row>
    <row r="827" ht="22.5" customHeight="1">
      <c r="A827" s="186">
        <f>IF(C827="","",ROW()-ROW(tb_PO[[#HEADERS],[Order]]))</f>
        <v>824</v>
      </c>
      <c r="B827" s="277">
        <v>46210.0</v>
      </c>
      <c r="C827" s="278" t="s">
        <v>2442</v>
      </c>
      <c r="D827" s="278" t="s">
        <v>2443</v>
      </c>
      <c r="E827" s="66" t="s">
        <v>1033</v>
      </c>
      <c r="F827" s="186" t="str">
        <f t="array" ref="F827">IF(E827&lt;&gt;"",INDEX(tb_Address[Branch],MATCH(E827,tb_Address[Branch Code],0)),"")</f>
        <v>Event</v>
      </c>
      <c r="G827" s="191">
        <v>8.857128012166E12</v>
      </c>
      <c r="H827" s="193" t="str">
        <f t="array" ref="H827">IF(G827&lt;&gt;"",INDEX(tb_MainDatabase[Scent],MATCH(G827,tb_MainDatabase[Barcode],0)),"")</f>
        <v>Angel</v>
      </c>
      <c r="I827" s="193" t="str">
        <f t="array" ref="I827">IF(G827&lt;&gt;"",INDEX(tb_MainDatabase[Size],MATCH(G827,tb_MainDatabase[Barcode],0)),"")</f>
        <v>10 ml.</v>
      </c>
      <c r="J827" s="191">
        <v>1.0</v>
      </c>
      <c r="K827" s="193"/>
      <c r="L827" s="193" t="str">
        <f t="array" ref="L827">IFERROR(IF(C827=C826,IF(C827="","","-"),INDEX(tb_Address[Store Tel.],MATCH(F827,tb_Address[Branch],0))),"")</f>
        <v>-</v>
      </c>
      <c r="M827" s="193" t="str">
        <f t="array" ref="M827">IFERROR(IF(C827=C826,IF(C827="","","-"),INDEX(tb_Address[ชื่อผู้รับสินค้า],MATCH(F827,tb_Address[Branch],0))),"")</f>
        <v>-</v>
      </c>
      <c r="N827" s="193" t="str">
        <f t="array" ref="N827">IFERROR(IF(C827=C826,IF(C827="","","-"),INDEX(tb_Address[ที่อยู่ Store],MATCH(F827,tb_Address[Branch],0))),"")</f>
        <v>-</v>
      </c>
      <c r="O827" s="193"/>
    </row>
    <row r="828" ht="22.5" customHeight="1">
      <c r="A828" s="186">
        <f>IF(C828="","",ROW()-ROW(tb_PO[[#HEADERS],[Order]]))</f>
        <v>825</v>
      </c>
      <c r="B828" s="277">
        <v>46210.0</v>
      </c>
      <c r="C828" s="278" t="s">
        <v>2442</v>
      </c>
      <c r="D828" s="278" t="s">
        <v>2443</v>
      </c>
      <c r="E828" s="66" t="s">
        <v>1033</v>
      </c>
      <c r="F828" s="186" t="str">
        <f t="array" ref="F828">IF(E828&lt;&gt;"",INDEX(tb_Address[Branch],MATCH(E828,tb_Address[Branch Code],0)),"")</f>
        <v>Event</v>
      </c>
      <c r="G828" s="191">
        <v>8.857128012079E12</v>
      </c>
      <c r="H828" s="193" t="str">
        <f t="array" ref="H828">IF(G828&lt;&gt;"",INDEX(tb_MainDatabase[Scent],MATCH(G828,tb_MainDatabase[Barcode],0)),"")</f>
        <v>Vintage</v>
      </c>
      <c r="I828" s="193" t="str">
        <f t="array" ref="I828">IF(G828&lt;&gt;"",INDEX(tb_MainDatabase[Size],MATCH(G828,tb_MainDatabase[Barcode],0)),"")</f>
        <v>10 ml.</v>
      </c>
      <c r="J828" s="191">
        <v>1.0</v>
      </c>
      <c r="K828" s="193"/>
      <c r="L828" s="193" t="str">
        <f t="array" ref="L828">IFERROR(IF(C828=C827,IF(C828="","","-"),INDEX(tb_Address[Store Tel.],MATCH(F828,tb_Address[Branch],0))),"")</f>
        <v>-</v>
      </c>
      <c r="M828" s="193" t="str">
        <f t="array" ref="M828">IFERROR(IF(C828=C827,IF(C828="","","-"),INDEX(tb_Address[ชื่อผู้รับสินค้า],MATCH(F828,tb_Address[Branch],0))),"")</f>
        <v>-</v>
      </c>
      <c r="N828" s="193" t="str">
        <f t="array" ref="N828">IFERROR(IF(C828=C827,IF(C828="","","-"),INDEX(tb_Address[ที่อยู่ Store],MATCH(F828,tb_Address[Branch],0))),"")</f>
        <v>-</v>
      </c>
      <c r="O828" s="193"/>
    </row>
    <row r="829" ht="22.5" customHeight="1">
      <c r="A829" s="186">
        <f>IF(C829="","",ROW()-ROW(tb_PO[[#HEADERS],[Order]]))</f>
        <v>826</v>
      </c>
      <c r="B829" s="277">
        <v>46210.0</v>
      </c>
      <c r="C829" s="278" t="s">
        <v>2442</v>
      </c>
      <c r="D829" s="278" t="s">
        <v>2443</v>
      </c>
      <c r="E829" s="66" t="s">
        <v>1033</v>
      </c>
      <c r="F829" s="186" t="str">
        <f t="array" ref="F829">IF(E829&lt;&gt;"",INDEX(tb_Address[Branch],MATCH(E829,tb_Address[Branch Code],0)),"")</f>
        <v>Event</v>
      </c>
      <c r="G829" s="191">
        <v>8.857128012173E12</v>
      </c>
      <c r="H829" s="193" t="str">
        <f t="array" ref="H829">IF(G829&lt;&gt;"",INDEX(tb_MainDatabase[Scent],MATCH(G829,tb_MainDatabase[Barcode],0)),"")</f>
        <v>Fortuna</v>
      </c>
      <c r="I829" s="193" t="str">
        <f t="array" ref="I829">IF(G829&lt;&gt;"",INDEX(tb_MainDatabase[Size],MATCH(G829,tb_MainDatabase[Barcode],0)),"")</f>
        <v>10 ml.</v>
      </c>
      <c r="J829" s="191">
        <v>1.0</v>
      </c>
      <c r="K829" s="193"/>
      <c r="L829" s="193" t="str">
        <f t="array" ref="L829">IFERROR(IF(C829=C828,IF(C829="","","-"),INDEX(tb_Address[Store Tel.],MATCH(F829,tb_Address[Branch],0))),"")</f>
        <v>-</v>
      </c>
      <c r="M829" s="193" t="str">
        <f t="array" ref="M829">IFERROR(IF(C829=C828,IF(C829="","","-"),INDEX(tb_Address[ชื่อผู้รับสินค้า],MATCH(F829,tb_Address[Branch],0))),"")</f>
        <v>-</v>
      </c>
      <c r="N829" s="193" t="str">
        <f t="array" ref="N829">IFERROR(IF(C829=C828,IF(C829="","","-"),INDEX(tb_Address[ที่อยู่ Store],MATCH(F829,tb_Address[Branch],0))),"")</f>
        <v>-</v>
      </c>
      <c r="O829" s="193"/>
    </row>
    <row r="830" ht="22.5" customHeight="1">
      <c r="A830" s="186">
        <f>IF(C830="","",ROW()-ROW(tb_PO[[#HEADERS],[Order]]))</f>
        <v>827</v>
      </c>
      <c r="B830" s="277">
        <v>46210.0</v>
      </c>
      <c r="C830" s="278" t="s">
        <v>2442</v>
      </c>
      <c r="D830" s="278" t="s">
        <v>2443</v>
      </c>
      <c r="E830" s="66" t="s">
        <v>1033</v>
      </c>
      <c r="F830" s="186" t="str">
        <f t="array" ref="F830">IF(E830&lt;&gt;"",INDEX(tb_Address[Branch],MATCH(E830,tb_Address[Branch Code],0)),"")</f>
        <v>Event</v>
      </c>
      <c r="G830" s="191">
        <v>8.85712801217E12</v>
      </c>
      <c r="H830" s="193" t="str">
        <f t="array" ref="H830">IF(G830&lt;&gt;"",INDEX(tb_MainDatabase[Scent],MATCH(G830,tb_MainDatabase[Barcode],0)),"")</f>
        <v>Nouveau</v>
      </c>
      <c r="I830" s="193" t="str">
        <f t="array" ref="I830">IF(G830&lt;&gt;"",INDEX(tb_MainDatabase[Size],MATCH(G830,tb_MainDatabase[Barcode],0)),"")</f>
        <v>10 ml.</v>
      </c>
      <c r="J830" s="191">
        <v>1.0</v>
      </c>
      <c r="K830" s="193"/>
      <c r="L830" s="193" t="str">
        <f t="array" ref="L830">IFERROR(IF(C830=C829,IF(C830="","","-"),INDEX(tb_Address[Store Tel.],MATCH(F830,tb_Address[Branch],0))),"")</f>
        <v>-</v>
      </c>
      <c r="M830" s="193" t="str">
        <f t="array" ref="M830">IFERROR(IF(C830=C829,IF(C830="","","-"),INDEX(tb_Address[ชื่อผู้รับสินค้า],MATCH(F830,tb_Address[Branch],0))),"")</f>
        <v>-</v>
      </c>
      <c r="N830" s="193" t="str">
        <f t="array" ref="N830">IFERROR(IF(C830=C829,IF(C830="","","-"),INDEX(tb_Address[ที่อยู่ Store],MATCH(F830,tb_Address[Branch],0))),"")</f>
        <v>-</v>
      </c>
      <c r="O830" s="193"/>
    </row>
    <row r="831" ht="22.5" customHeight="1">
      <c r="A831" s="186">
        <f>IF(C831="","",ROW()-ROW(tb_PO[[#HEADERS],[Order]]))</f>
        <v>828</v>
      </c>
      <c r="B831" s="277">
        <v>46212.0</v>
      </c>
      <c r="C831" s="278" t="s">
        <v>2568</v>
      </c>
      <c r="D831" s="278" t="s">
        <v>2569</v>
      </c>
      <c r="E831" s="66" t="s">
        <v>52</v>
      </c>
      <c r="F831" s="186" t="str">
        <f t="array" ref="F831">IF(E831&lt;&gt;"",INDEX(tb_Address[Branch],MATCH(E831,tb_Address[Branch Code],0)),"")</f>
        <v>สาขาที่ 00001</v>
      </c>
      <c r="G831" s="191">
        <v>8.857128012039E12</v>
      </c>
      <c r="H831" s="193" t="str">
        <f t="array" ref="H831">IF(G831&lt;&gt;"",INDEX(tb_MainDatabase[Scent],MATCH(G831,tb_MainDatabase[Barcode],0)),"")</f>
        <v>Senorita</v>
      </c>
      <c r="I831" s="193" t="str">
        <f t="array" ref="I831">IF(G831&lt;&gt;"",INDEX(tb_MainDatabase[Size],MATCH(G831,tb_MainDatabase[Barcode],0)),"")</f>
        <v>10 ml.</v>
      </c>
      <c r="J831" s="191">
        <v>10.0</v>
      </c>
      <c r="K831" s="193"/>
      <c r="L831" s="193" t="str">
        <f t="array" ref="L831">IFERROR(IF(C831=#REF!,IF(C831="","","-"),INDEX(tb_Address[Store Tel.],MATCH(F831,tb_Address[Branch],0))),"")</f>
        <v/>
      </c>
      <c r="M831" s="193" t="str">
        <f t="array" ref="M831">IFERROR(IF(C831=#REF!,IF(C831="","","-"),INDEX(tb_Address[ชื่อผู้รับสินค้า],MATCH(F831,tb_Address[Branch],0))),"")</f>
        <v/>
      </c>
      <c r="N831" s="193" t="str">
        <f t="array" ref="N831">IFERROR(IF(C831=#REF!,IF(C831="","","-"),INDEX(tb_Address[ที่อยู่ Store],MATCH(F831,tb_Address[Branch],0))),"")</f>
        <v/>
      </c>
      <c r="O831" s="193"/>
    </row>
    <row r="832" ht="22.5" customHeight="1">
      <c r="A832" s="186">
        <f>IF(C832="","",ROW()-ROW(tb_PO[[#HEADERS],[Order]]))</f>
        <v>829</v>
      </c>
      <c r="B832" s="277">
        <v>46212.0</v>
      </c>
      <c r="C832" s="278" t="s">
        <v>2568</v>
      </c>
      <c r="D832" s="278" t="s">
        <v>2569</v>
      </c>
      <c r="E832" s="66" t="s">
        <v>52</v>
      </c>
      <c r="F832" s="186" t="str">
        <f t="array" ref="F832">IF(E832&lt;&gt;"",INDEX(tb_Address[Branch],MATCH(E832,tb_Address[Branch Code],0)),"")</f>
        <v>สาขาที่ 00001</v>
      </c>
      <c r="G832" s="191">
        <v>8.857128012034E12</v>
      </c>
      <c r="H832" s="193" t="str">
        <f t="array" ref="H832">IF(G832&lt;&gt;"",INDEX(tb_MainDatabase[Scent],MATCH(G832,tb_MainDatabase[Barcode],0)),"")</f>
        <v>La Belle</v>
      </c>
      <c r="I832" s="193" t="str">
        <f t="array" ref="I832">IF(G832&lt;&gt;"",INDEX(tb_MainDatabase[Size],MATCH(G832,tb_MainDatabase[Barcode],0)),"")</f>
        <v>10 ml.</v>
      </c>
      <c r="J832" s="191">
        <v>5.0</v>
      </c>
      <c r="K832" s="193"/>
      <c r="L832" s="193" t="str">
        <f t="array" ref="L832">IFERROR(IF(C832=C831,IF(C832="","","-"),INDEX(tb_Address[Store Tel.],MATCH(F832,tb_Address[Branch],0))),"")</f>
        <v>-</v>
      </c>
      <c r="M832" s="193" t="str">
        <f t="array" ref="M832">IFERROR(IF(C832=C831,IF(C832="","","-"),INDEX(tb_Address[ชื่อผู้รับสินค้า],MATCH(F832,tb_Address[Branch],0))),"")</f>
        <v>-</v>
      </c>
      <c r="N832" s="193" t="str">
        <f t="array" ref="N832">IFERROR(IF(C832=C831,IF(C832="","","-"),INDEX(tb_Address[ที่อยู่ Store],MATCH(F832,tb_Address[Branch],0))),"")</f>
        <v>-</v>
      </c>
      <c r="O832" s="193"/>
    </row>
    <row r="833" ht="22.5" customHeight="1">
      <c r="A833" s="186">
        <f>IF(C833="","",ROW()-ROW(tb_PO[[#HEADERS],[Order]]))</f>
        <v>830</v>
      </c>
      <c r="B833" s="277">
        <v>46212.0</v>
      </c>
      <c r="C833" s="278" t="s">
        <v>2568</v>
      </c>
      <c r="D833" s="278" t="s">
        <v>2569</v>
      </c>
      <c r="E833" s="66" t="s">
        <v>52</v>
      </c>
      <c r="F833" s="186" t="str">
        <f t="array" ref="F833">IF(E833&lt;&gt;"",INDEX(tb_Address[Branch],MATCH(E833,tb_Address[Branch Code],0)),"")</f>
        <v>สาขาที่ 00001</v>
      </c>
      <c r="G833" s="191">
        <v>8.85712801216E12</v>
      </c>
      <c r="H833" s="193" t="str">
        <f t="array" ref="H833">IF(G833&lt;&gt;"",INDEX(tb_MainDatabase[Scent],MATCH(G833,tb_MainDatabase[Barcode],0)),"")</f>
        <v>Rosarine</v>
      </c>
      <c r="I833" s="193" t="str">
        <f t="array" ref="I833">IF(G833&lt;&gt;"",INDEX(tb_MainDatabase[Size],MATCH(G833,tb_MainDatabase[Barcode],0)),"")</f>
        <v>10 ml.</v>
      </c>
      <c r="J833" s="191">
        <v>5.0</v>
      </c>
      <c r="K833" s="193"/>
      <c r="L833" s="193" t="str">
        <f t="array" ref="L833">IFERROR(IF(C833=C832,IF(C833="","","-"),INDEX(tb_Address[Store Tel.],MATCH(F833,tb_Address[Branch],0))),"")</f>
        <v>-</v>
      </c>
      <c r="M833" s="193" t="str">
        <f t="array" ref="M833">IFERROR(IF(C833=C832,IF(C833="","","-"),INDEX(tb_Address[ชื่อผู้รับสินค้า],MATCH(F833,tb_Address[Branch],0))),"")</f>
        <v>-</v>
      </c>
      <c r="N833" s="193" t="str">
        <f t="array" ref="N833">IFERROR(IF(C833=C832,IF(C833="","","-"),INDEX(tb_Address[ที่อยู่ Store],MATCH(F833,tb_Address[Branch],0))),"")</f>
        <v>-</v>
      </c>
      <c r="O833" s="193"/>
    </row>
    <row r="834" ht="22.5" customHeight="1">
      <c r="A834" s="186">
        <f>IF(C834="","",ROW()-ROW(tb_PO[[#HEADERS],[Order]]))</f>
        <v>831</v>
      </c>
      <c r="B834" s="277">
        <v>46212.0</v>
      </c>
      <c r="C834" s="278" t="s">
        <v>2568</v>
      </c>
      <c r="D834" s="278" t="s">
        <v>2569</v>
      </c>
      <c r="E834" s="66" t="s">
        <v>52</v>
      </c>
      <c r="F834" s="186" t="str">
        <f t="array" ref="F834">IF(E834&lt;&gt;"",INDEX(tb_Address[Branch],MATCH(E834,tb_Address[Branch Code],0)),"")</f>
        <v>สาขาที่ 00001</v>
      </c>
      <c r="G834" s="191">
        <v>8.857128012173E12</v>
      </c>
      <c r="H834" s="193" t="str">
        <f t="array" ref="H834">IF(G834&lt;&gt;"",INDEX(tb_MainDatabase[Scent],MATCH(G834,tb_MainDatabase[Barcode],0)),"")</f>
        <v>Fortuna</v>
      </c>
      <c r="I834" s="193" t="str">
        <f t="array" ref="I834">IF(G834&lt;&gt;"",INDEX(tb_MainDatabase[Size],MATCH(G834,tb_MainDatabase[Barcode],0)),"")</f>
        <v>10 ml.</v>
      </c>
      <c r="J834" s="191">
        <v>5.0</v>
      </c>
      <c r="K834" s="193"/>
      <c r="L834" s="193" t="str">
        <f t="array" ref="L834">IFERROR(IF(C834=C833,IF(C834="","","-"),INDEX(tb_Address[Store Tel.],MATCH(F834,tb_Address[Branch],0))),"")</f>
        <v>-</v>
      </c>
      <c r="M834" s="193" t="str">
        <f t="array" ref="M834">IFERROR(IF(C834=C833,IF(C834="","","-"),INDEX(tb_Address[ชื่อผู้รับสินค้า],MATCH(F834,tb_Address[Branch],0))),"")</f>
        <v>-</v>
      </c>
      <c r="N834" s="193" t="str">
        <f t="array" ref="N834">IFERROR(IF(C834=C833,IF(C834="","","-"),INDEX(tb_Address[ที่อยู่ Store],MATCH(F834,tb_Address[Branch],0))),"")</f>
        <v>-</v>
      </c>
      <c r="O834" s="193"/>
    </row>
    <row r="835" ht="22.5" customHeight="1">
      <c r="A835" s="186">
        <f>IF(C835="","",ROW()-ROW(tb_PO[[#HEADERS],[Order]]))</f>
        <v>832</v>
      </c>
      <c r="B835" s="277">
        <v>46212.0</v>
      </c>
      <c r="C835" s="278" t="s">
        <v>2568</v>
      </c>
      <c r="D835" s="278" t="s">
        <v>2569</v>
      </c>
      <c r="E835" s="66" t="s">
        <v>52</v>
      </c>
      <c r="F835" s="186" t="str">
        <f t="array" ref="F835">IF(E835&lt;&gt;"",INDEX(tb_Address[Branch],MATCH(E835,tb_Address[Branch Code],0)),"")</f>
        <v>สาขาที่ 00001</v>
      </c>
      <c r="G835" s="191">
        <v>8.85712801217E12</v>
      </c>
      <c r="H835" s="193" t="str">
        <f t="array" ref="H835">IF(G835&lt;&gt;"",INDEX(tb_MainDatabase[Scent],MATCH(G835,tb_MainDatabase[Barcode],0)),"")</f>
        <v>Nouveau</v>
      </c>
      <c r="I835" s="193" t="str">
        <f t="array" ref="I835">IF(G835&lt;&gt;"",INDEX(tb_MainDatabase[Size],MATCH(G835,tb_MainDatabase[Barcode],0)),"")</f>
        <v>10 ml.</v>
      </c>
      <c r="J835" s="191">
        <v>5.0</v>
      </c>
      <c r="K835" s="193"/>
      <c r="L835" s="193" t="str">
        <f t="array" ref="L835">IFERROR(IF(C835=C834,IF(C835="","","-"),INDEX(tb_Address[Store Tel.],MATCH(F835,tb_Address[Branch],0))),"")</f>
        <v>-</v>
      </c>
      <c r="M835" s="193" t="str">
        <f t="array" ref="M835">IFERROR(IF(C835=C834,IF(C835="","","-"),INDEX(tb_Address[ชื่อผู้รับสินค้า],MATCH(F835,tb_Address[Branch],0))),"")</f>
        <v>-</v>
      </c>
      <c r="N835" s="193" t="str">
        <f t="array" ref="N835">IFERROR(IF(C835=C834,IF(C835="","","-"),INDEX(tb_Address[ที่อยู่ Store],MATCH(F835,tb_Address[Branch],0))),"")</f>
        <v>-</v>
      </c>
      <c r="O835" s="193"/>
    </row>
    <row r="836" ht="22.5" customHeight="1">
      <c r="A836" s="186">
        <f>IF(C836="","",ROW()-ROW(tb_PO[[#HEADERS],[Order]]))</f>
        <v>833</v>
      </c>
      <c r="B836" s="277">
        <v>46212.0</v>
      </c>
      <c r="C836" s="278" t="s">
        <v>2568</v>
      </c>
      <c r="D836" s="278" t="s">
        <v>2569</v>
      </c>
      <c r="E836" s="66" t="s">
        <v>52</v>
      </c>
      <c r="F836" s="186" t="str">
        <f t="array" ref="F836">IF(E836&lt;&gt;"",INDEX(tb_Address[Branch],MATCH(E836,tb_Address[Branch Code],0)),"")</f>
        <v>สาขาที่ 00001</v>
      </c>
      <c r="G836" s="191">
        <v>8.85712801206E12</v>
      </c>
      <c r="H836" s="193" t="str">
        <f t="array" ref="H836">IF(G836&lt;&gt;"",INDEX(tb_MainDatabase[Scent],MATCH(G836,tb_MainDatabase[Barcode],0)),"")</f>
        <v>Vivid</v>
      </c>
      <c r="I836" s="193" t="str">
        <f t="array" ref="I836">IF(G836&lt;&gt;"",INDEX(tb_MainDatabase[Size],MATCH(G836,tb_MainDatabase[Barcode],0)),"")</f>
        <v>10 ml.</v>
      </c>
      <c r="J836" s="191">
        <v>3.0</v>
      </c>
      <c r="K836" s="193"/>
      <c r="L836" s="193" t="str">
        <f t="array" ref="L836">IFERROR(IF(C836=C833,IF(C836="","","-"),INDEX(tb_Address[Store Tel.],MATCH(F836,tb_Address[Branch],0))),"")</f>
        <v>-</v>
      </c>
      <c r="M836" s="193" t="str">
        <f t="array" ref="M836">IFERROR(IF(C836=C833,IF(C836="","","-"),INDEX(tb_Address[ชื่อผู้รับสินค้า],MATCH(F836,tb_Address[Branch],0))),"")</f>
        <v>-</v>
      </c>
      <c r="N836" s="193" t="str">
        <f t="array" ref="N836">IFERROR(IF(C836=C833,IF(C836="","","-"),INDEX(tb_Address[ที่อยู่ Store],MATCH(F836,tb_Address[Branch],0))),"")</f>
        <v>-</v>
      </c>
      <c r="O836" s="193"/>
    </row>
    <row r="837" ht="22.5" customHeight="1">
      <c r="A837" s="186">
        <f>IF(C837="","",ROW()-ROW(tb_PO[[#HEADERS],[Order]]))</f>
        <v>834</v>
      </c>
      <c r="B837" s="277">
        <v>46212.0</v>
      </c>
      <c r="C837" s="278" t="s">
        <v>2568</v>
      </c>
      <c r="D837" s="278" t="s">
        <v>2569</v>
      </c>
      <c r="E837" s="66" t="s">
        <v>52</v>
      </c>
      <c r="F837" s="186" t="str">
        <f t="array" ref="F837">IF(E837&lt;&gt;"",INDEX(tb_Address[Branch],MATCH(E837,tb_Address[Branch Code],0)),"")</f>
        <v>สาขาที่ 00001</v>
      </c>
      <c r="G837" s="191">
        <v>8.857128012154E12</v>
      </c>
      <c r="H837" s="193" t="str">
        <f t="array" ref="H837">IF(G837&lt;&gt;"",INDEX(tb_MainDatabase[Scent],MATCH(G837,tb_MainDatabase[Barcode],0)),"")</f>
        <v>Cherry Shade</v>
      </c>
      <c r="I837" s="193" t="str">
        <f t="array" ref="I837">IF(G837&lt;&gt;"",INDEX(tb_MainDatabase[Size],MATCH(G837,tb_MainDatabase[Barcode],0)),"")</f>
        <v>10 ml.</v>
      </c>
      <c r="J837" s="191">
        <v>3.0</v>
      </c>
      <c r="K837" s="193"/>
      <c r="L837" s="193" t="str">
        <f t="array" ref="L837">IFERROR(IF(C837=C834,IF(C837="","","-"),INDEX(tb_Address[Store Tel.],MATCH(F837,tb_Address[Branch],0))),"")</f>
        <v>-</v>
      </c>
      <c r="M837" s="193" t="str">
        <f t="array" ref="M837">IFERROR(IF(C837=C834,IF(C837="","","-"),INDEX(tb_Address[ชื่อผู้รับสินค้า],MATCH(F837,tb_Address[Branch],0))),"")</f>
        <v>-</v>
      </c>
      <c r="N837" s="193" t="str">
        <f t="array" ref="N837">IFERROR(IF(C837=C834,IF(C837="","","-"),INDEX(tb_Address[ที่อยู่ Store],MATCH(F837,tb_Address[Branch],0))),"")</f>
        <v>-</v>
      </c>
      <c r="O837" s="193"/>
    </row>
    <row r="838" ht="22.5" customHeight="1">
      <c r="A838" s="186">
        <f>IF(C838="","",ROW()-ROW(tb_PO[[#HEADERS],[Order]]))</f>
        <v>835</v>
      </c>
      <c r="B838" s="277">
        <v>46212.0</v>
      </c>
      <c r="C838" s="278" t="s">
        <v>2568</v>
      </c>
      <c r="D838" s="278" t="s">
        <v>2569</v>
      </c>
      <c r="E838" s="66" t="s">
        <v>52</v>
      </c>
      <c r="F838" s="186" t="str">
        <f t="array" ref="F838">IF(E838&lt;&gt;"",INDEX(tb_Address[Branch],MATCH(E838,tb_Address[Branch Code],0)),"")</f>
        <v>สาขาที่ 00001</v>
      </c>
      <c r="G838" s="191">
        <v>8.857128012022E12</v>
      </c>
      <c r="H838" s="193" t="str">
        <f t="array" ref="H838">IF(G838&lt;&gt;"",INDEX(tb_MainDatabase[Scent],MATCH(G838,tb_MainDatabase[Barcode],0)),"")</f>
        <v>Aqua</v>
      </c>
      <c r="I838" s="193" t="str">
        <f t="array" ref="I838">IF(G838&lt;&gt;"",INDEX(tb_MainDatabase[Size],MATCH(G838,tb_MainDatabase[Barcode],0)),"")</f>
        <v>30 ml.</v>
      </c>
      <c r="J838" s="191">
        <v>3.0</v>
      </c>
      <c r="K838" s="193"/>
      <c r="L838" s="193" t="str">
        <f t="array" ref="L838">IFERROR(IF(C838=C831,IF(C838="","","-"),INDEX(tb_Address[Store Tel.],MATCH(F838,tb_Address[Branch],0))),"")</f>
        <v>-</v>
      </c>
      <c r="M838" s="193" t="str">
        <f t="array" ref="M838">IFERROR(IF(C838=C831,IF(C838="","","-"),INDEX(tb_Address[ชื่อผู้รับสินค้า],MATCH(F838,tb_Address[Branch],0))),"")</f>
        <v>-</v>
      </c>
      <c r="N838" s="193" t="str">
        <f t="array" ref="N838">IFERROR(IF(C838=C831,IF(C838="","","-"),INDEX(tb_Address[ที่อยู่ Store],MATCH(F838,tb_Address[Branch],0))),"")</f>
        <v>-</v>
      </c>
      <c r="O838" s="193"/>
    </row>
    <row r="839" ht="22.5" customHeight="1">
      <c r="A839" s="186">
        <f>IF(C839="","",ROW()-ROW(tb_PO[[#HEADERS],[Order]]))</f>
        <v>836</v>
      </c>
      <c r="B839" s="277">
        <v>46212.0</v>
      </c>
      <c r="C839" s="278" t="s">
        <v>2568</v>
      </c>
      <c r="D839" s="278" t="s">
        <v>2569</v>
      </c>
      <c r="E839" s="66" t="s">
        <v>52</v>
      </c>
      <c r="F839" s="186" t="str">
        <f t="array" ref="F839">IF(E839&lt;&gt;"",INDEX(tb_Address[Branch],MATCH(E839,tb_Address[Branch Code],0)),"")</f>
        <v>สาขาที่ 00001</v>
      </c>
      <c r="G839" s="191">
        <v>8.857128011836E12</v>
      </c>
      <c r="H839" s="193" t="str">
        <f t="array" ref="H839">IF(G839&lt;&gt;"",INDEX(tb_MainDatabase[Scent],MATCH(G839,tb_MainDatabase[Barcode],0)),"")</f>
        <v>Never Blue</v>
      </c>
      <c r="I839" s="193" t="str">
        <f t="array" ref="I839">IF(G839&lt;&gt;"",INDEX(tb_MainDatabase[Size],MATCH(G839,tb_MainDatabase[Barcode],0)),"")</f>
        <v>30 ml.</v>
      </c>
      <c r="J839" s="191">
        <v>3.0</v>
      </c>
      <c r="K839" s="193"/>
      <c r="L839" s="193" t="str">
        <f t="array" ref="L839">IFERROR(IF(C839=C832,IF(C839="","","-"),INDEX(tb_Address[Store Tel.],MATCH(F839,tb_Address[Branch],0))),"")</f>
        <v>-</v>
      </c>
      <c r="M839" s="193" t="str">
        <f t="array" ref="M839">IFERROR(IF(C839=C832,IF(C839="","","-"),INDEX(tb_Address[ชื่อผู้รับสินค้า],MATCH(F839,tb_Address[Branch],0))),"")</f>
        <v>-</v>
      </c>
      <c r="N839" s="193" t="str">
        <f t="array" ref="N839">IFERROR(IF(C839=C832,IF(C839="","","-"),INDEX(tb_Address[ที่อยู่ Store],MATCH(F839,tb_Address[Branch],0))),"")</f>
        <v>-</v>
      </c>
      <c r="O839" s="193"/>
    </row>
    <row r="840" ht="22.5" customHeight="1">
      <c r="A840" s="186">
        <f>IF(C840="","",ROW()-ROW(tb_PO[[#HEADERS],[Order]]))</f>
        <v>837</v>
      </c>
      <c r="B840" s="277">
        <v>46212.0</v>
      </c>
      <c r="C840" s="278" t="s">
        <v>2568</v>
      </c>
      <c r="D840" s="278" t="s">
        <v>2569</v>
      </c>
      <c r="E840" s="66" t="s">
        <v>52</v>
      </c>
      <c r="F840" s="186" t="str">
        <f t="array" ref="F840">IF(E840&lt;&gt;"",INDEX(tb_Address[Branch],MATCH(E840,tb_Address[Branch Code],0)),"")</f>
        <v>สาขาที่ 00001</v>
      </c>
      <c r="G840" s="191">
        <v>8.857128012007E12</v>
      </c>
      <c r="H840" s="193" t="str">
        <f t="array" ref="H840">IF(G840&lt;&gt;"",INDEX(tb_MainDatabase[Scent],MATCH(G840,tb_MainDatabase[Barcode],0)),"")</f>
        <v>Legend of Oud</v>
      </c>
      <c r="I840" s="193" t="str">
        <f t="array" ref="I840">IF(G840&lt;&gt;"",INDEX(tb_MainDatabase[Size],MATCH(G840,tb_MainDatabase[Barcode],0)),"")</f>
        <v>30 ml.</v>
      </c>
      <c r="J840" s="191">
        <v>1.0</v>
      </c>
      <c r="K840" s="193"/>
      <c r="L840" s="193" t="str">
        <f t="array" ref="L840">IFERROR(IF(C840=C833,IF(C840="","","-"),INDEX(tb_Address[Store Tel.],MATCH(F840,tb_Address[Branch],0))),"")</f>
        <v>-</v>
      </c>
      <c r="M840" s="193" t="str">
        <f t="array" ref="M840">IFERROR(IF(C840=C833,IF(C840="","","-"),INDEX(tb_Address[ชื่อผู้รับสินค้า],MATCH(F840,tb_Address[Branch],0))),"")</f>
        <v>-</v>
      </c>
      <c r="N840" s="193" t="str">
        <f t="array" ref="N840">IFERROR(IF(C840=C833,IF(C840="","","-"),INDEX(tb_Address[ที่อยู่ Store],MATCH(F840,tb_Address[Branch],0))),"")</f>
        <v>-</v>
      </c>
      <c r="O840" s="193"/>
    </row>
    <row r="841" ht="22.5" customHeight="1">
      <c r="A841" s="186">
        <f>IF(C841="","",ROW()-ROW(tb_PO[[#HEADERS],[Order]]))</f>
        <v>838</v>
      </c>
      <c r="B841" s="277">
        <v>46212.0</v>
      </c>
      <c r="C841" s="278" t="s">
        <v>2568</v>
      </c>
      <c r="D841" s="278" t="s">
        <v>2569</v>
      </c>
      <c r="E841" s="66" t="s">
        <v>52</v>
      </c>
      <c r="F841" s="186" t="str">
        <f t="array" ref="F841">IF(E841&lt;&gt;"",INDEX(tb_Address[Branch],MATCH(E841,tb_Address[Branch Code],0)),"")</f>
        <v>สาขาที่ 00001</v>
      </c>
      <c r="G841" s="191">
        <v>8.857128012165E12</v>
      </c>
      <c r="H841" s="193" t="str">
        <f t="array" ref="H841">IF(G841&lt;&gt;"",INDEX(tb_MainDatabase[Scent],MATCH(G841,tb_MainDatabase[Barcode],0)),"")</f>
        <v>Angel</v>
      </c>
      <c r="I841" s="193" t="str">
        <f t="array" ref="I841">IF(G841&lt;&gt;"",INDEX(tb_MainDatabase[Size],MATCH(G841,tb_MainDatabase[Barcode],0)),"")</f>
        <v>30 ml.</v>
      </c>
      <c r="J841" s="191">
        <v>3.0</v>
      </c>
      <c r="K841" s="193"/>
      <c r="L841" s="193" t="str">
        <f t="array" ref="L841">IFERROR(IF(C841=C834,IF(C841="","","-"),INDEX(tb_Address[Store Tel.],MATCH(F841,tb_Address[Branch],0))),"")</f>
        <v>-</v>
      </c>
      <c r="M841" s="193" t="str">
        <f t="array" ref="M841">IFERROR(IF(C841=C834,IF(C841="","","-"),INDEX(tb_Address[ชื่อผู้รับสินค้า],MATCH(F841,tb_Address[Branch],0))),"")</f>
        <v>-</v>
      </c>
      <c r="N841" s="193" t="str">
        <f t="array" ref="N841">IFERROR(IF(C841=C834,IF(C841="","","-"),INDEX(tb_Address[ที่อยู่ Store],MATCH(F841,tb_Address[Branch],0))),"")</f>
        <v>-</v>
      </c>
      <c r="O841" s="193"/>
    </row>
    <row r="842" ht="22.5" customHeight="1">
      <c r="A842" s="186">
        <f>IF(C842="","",ROW()-ROW(tb_PO[[#HEADERS],[Order]]))</f>
        <v>839</v>
      </c>
      <c r="B842" s="277">
        <v>46212.0</v>
      </c>
      <c r="C842" s="278" t="s">
        <v>2568</v>
      </c>
      <c r="D842" s="278" t="s">
        <v>2569</v>
      </c>
      <c r="E842" s="66" t="s">
        <v>52</v>
      </c>
      <c r="F842" s="186" t="str">
        <f t="array" ref="F842">IF(E842&lt;&gt;"",INDEX(tb_Address[Branch],MATCH(E842,tb_Address[Branch Code],0)),"")</f>
        <v>สาขาที่ 00001</v>
      </c>
      <c r="G842" s="191">
        <v>8.857128011171E12</v>
      </c>
      <c r="H842" s="193" t="str">
        <f t="array" ref="H842">IF(G842&lt;&gt;"",INDEX(tb_MainDatabase[Scent],MATCH(G842,tb_MainDatabase[Barcode],0)),"")</f>
        <v>Senorita</v>
      </c>
      <c r="I842" s="193" t="str">
        <f t="array" ref="I842">IF(G842&lt;&gt;"",INDEX(tb_MainDatabase[Size],MATCH(G842,tb_MainDatabase[Barcode],0)),"")</f>
        <v>50 ml.</v>
      </c>
      <c r="J842" s="191">
        <v>5.0</v>
      </c>
      <c r="K842" s="193"/>
      <c r="L842" s="193" t="str">
        <f t="array" ref="L842">IFERROR(IF(C842=C835,IF(C842="","","-"),INDEX(tb_Address[Store Tel.],MATCH(F842,tb_Address[Branch],0))),"")</f>
        <v>-</v>
      </c>
      <c r="M842" s="193" t="str">
        <f t="array" ref="M842">IFERROR(IF(C842=C835,IF(C842="","","-"),INDEX(tb_Address[ชื่อผู้รับสินค้า],MATCH(F842,tb_Address[Branch],0))),"")</f>
        <v>-</v>
      </c>
      <c r="N842" s="193" t="str">
        <f t="array" ref="N842">IFERROR(IF(C842=C835,IF(C842="","","-"),INDEX(tb_Address[ที่อยู่ Store],MATCH(F842,tb_Address[Branch],0))),"")</f>
        <v>-</v>
      </c>
      <c r="O842" s="193"/>
    </row>
    <row r="843" ht="22.5" customHeight="1">
      <c r="A843" s="186">
        <f>IF(C843="","",ROW()-ROW(tb_PO[[#HEADERS],[Order]]))</f>
        <v>840</v>
      </c>
      <c r="B843" s="277">
        <v>46212.0</v>
      </c>
      <c r="C843" s="278" t="s">
        <v>2568</v>
      </c>
      <c r="D843" s="278" t="s">
        <v>2569</v>
      </c>
      <c r="E843" s="66" t="s">
        <v>52</v>
      </c>
      <c r="F843" s="186" t="str">
        <f t="array" ref="F843">IF(E843&lt;&gt;"",INDEX(tb_Address[Branch],MATCH(E843,tb_Address[Branch Code],0)),"")</f>
        <v>สาขาที่ 00001</v>
      </c>
      <c r="G843" s="191">
        <v>8.857128011621E12</v>
      </c>
      <c r="H843" s="193" t="str">
        <f t="array" ref="H843">IF(G843&lt;&gt;"",INDEX(tb_MainDatabase[Scent],MATCH(G843,tb_MainDatabase[Barcode],0)),"")</f>
        <v>Rosarine</v>
      </c>
      <c r="I843" s="193" t="str">
        <f t="array" ref="I843">IF(G843&lt;&gt;"",INDEX(tb_MainDatabase[Size],MATCH(G843,tb_MainDatabase[Barcode],0)),"")</f>
        <v>50 ml.</v>
      </c>
      <c r="J843" s="191">
        <v>3.0</v>
      </c>
      <c r="K843" s="193"/>
      <c r="L843" s="193" t="str">
        <f t="array" ref="L843">IFERROR(IF(C843=C832,IF(C843="","","-"),INDEX(tb_Address[Store Tel.],MATCH(F843,tb_Address[Branch],0))),"")</f>
        <v>-</v>
      </c>
      <c r="M843" s="193" t="str">
        <f t="array" ref="M843">IFERROR(IF(C843=C832,IF(C843="","","-"),INDEX(tb_Address[ชื่อผู้รับสินค้า],MATCH(F843,tb_Address[Branch],0))),"")</f>
        <v>-</v>
      </c>
      <c r="N843" s="193" t="str">
        <f t="array" ref="N843">IFERROR(IF(C843=C832,IF(C843="","","-"),INDEX(tb_Address[ที่อยู่ Store],MATCH(F843,tb_Address[Branch],0))),"")</f>
        <v>-</v>
      </c>
      <c r="O843" s="193"/>
    </row>
    <row r="844" ht="22.5" customHeight="1">
      <c r="A844" s="186">
        <f>IF(C844="","",ROW()-ROW(tb_PO[[#HEADERS],[Order]]))</f>
        <v>841</v>
      </c>
      <c r="B844" s="277">
        <v>46212.0</v>
      </c>
      <c r="C844" s="278" t="s">
        <v>2568</v>
      </c>
      <c r="D844" s="278" t="s">
        <v>2569</v>
      </c>
      <c r="E844" s="66" t="s">
        <v>52</v>
      </c>
      <c r="F844" s="186" t="str">
        <f t="array" ref="F844">IF(E844&lt;&gt;"",INDEX(tb_Address[Branch],MATCH(E844,tb_Address[Branch Code],0)),"")</f>
        <v>สาขาที่ 00001</v>
      </c>
      <c r="G844" s="191">
        <v>8.857128011577E12</v>
      </c>
      <c r="H844" s="193" t="str">
        <f t="array" ref="H844">IF(G844&lt;&gt;"",INDEX(tb_MainDatabase[Scent],MATCH(G844,tb_MainDatabase[Barcode],0)),"")</f>
        <v>Angel</v>
      </c>
      <c r="I844" s="193" t="str">
        <f t="array" ref="I844">IF(G844&lt;&gt;"",INDEX(tb_MainDatabase[Size],MATCH(G844,tb_MainDatabase[Barcode],0)),"")</f>
        <v>50 ml.</v>
      </c>
      <c r="J844" s="191">
        <v>3.0</v>
      </c>
      <c r="K844" s="193"/>
      <c r="L844" s="193" t="str">
        <f t="array" ref="L844">IFERROR(IF(C844=C833,IF(C844="","","-"),INDEX(tb_Address[Store Tel.],MATCH(F844,tb_Address[Branch],0))),"")</f>
        <v>-</v>
      </c>
      <c r="M844" s="193" t="str">
        <f t="array" ref="M844">IFERROR(IF(C844=C833,IF(C844="","","-"),INDEX(tb_Address[ชื่อผู้รับสินค้า],MATCH(F844,tb_Address[Branch],0))),"")</f>
        <v>-</v>
      </c>
      <c r="N844" s="193" t="str">
        <f t="array" ref="N844">IFERROR(IF(C844=C833,IF(C844="","","-"),INDEX(tb_Address[ที่อยู่ Store],MATCH(F844,tb_Address[Branch],0))),"")</f>
        <v>-</v>
      </c>
      <c r="O844" s="193"/>
    </row>
    <row r="845" ht="22.5" customHeight="1">
      <c r="A845" s="186">
        <f>IF(C845="","",ROW()-ROW(tb_PO[[#HEADERS],[Order]]))</f>
        <v>842</v>
      </c>
      <c r="B845" s="277">
        <v>46212.0</v>
      </c>
      <c r="C845" s="278" t="s">
        <v>2568</v>
      </c>
      <c r="D845" s="278" t="s">
        <v>2569</v>
      </c>
      <c r="E845" s="66" t="s">
        <v>52</v>
      </c>
      <c r="F845" s="186" t="str">
        <f t="array" ref="F845">IF(E845&lt;&gt;"",INDEX(tb_Address[Branch],MATCH(E845,tb_Address[Branch Code],0)),"")</f>
        <v>สาขาที่ 00001</v>
      </c>
      <c r="G845" s="191">
        <v>8.857128011799E12</v>
      </c>
      <c r="H845" s="193" t="str">
        <f t="array" ref="H845">IF(G845&lt;&gt;"",INDEX(tb_MainDatabase[Scent],MATCH(G845,tb_MainDatabase[Barcode],0)),"")</f>
        <v>Nouveau</v>
      </c>
      <c r="I845" s="193" t="str">
        <f t="array" ref="I845">IF(G845&lt;&gt;"",INDEX(tb_MainDatabase[Size],MATCH(G845,tb_MainDatabase[Barcode],0)),"")</f>
        <v>50 ml.</v>
      </c>
      <c r="J845" s="191">
        <v>5.0</v>
      </c>
      <c r="K845" s="193"/>
      <c r="L845" s="193" t="str">
        <f t="array" ref="L845">IFERROR(IF(C845=C834,IF(C845="","","-"),INDEX(tb_Address[Store Tel.],MATCH(F845,tb_Address[Branch],0))),"")</f>
        <v>-</v>
      </c>
      <c r="M845" s="193" t="str">
        <f t="array" ref="M845">IFERROR(IF(C845=C834,IF(C845="","","-"),INDEX(tb_Address[ชื่อผู้รับสินค้า],MATCH(F845,tb_Address[Branch],0))),"")</f>
        <v>-</v>
      </c>
      <c r="N845" s="193" t="str">
        <f t="array" ref="N845">IFERROR(IF(C845=C834,IF(C845="","","-"),INDEX(tb_Address[ที่อยู่ Store],MATCH(F845,tb_Address[Branch],0))),"")</f>
        <v>-</v>
      </c>
      <c r="O845" s="193"/>
    </row>
    <row r="846" ht="22.5" customHeight="1">
      <c r="A846" s="186">
        <f>IF(C846="","",ROW()-ROW(tb_PO[[#HEADERS],[Order]]))</f>
        <v>843</v>
      </c>
      <c r="B846" s="277">
        <v>46212.0</v>
      </c>
      <c r="C846" s="278" t="s">
        <v>2568</v>
      </c>
      <c r="D846" s="278" t="s">
        <v>2569</v>
      </c>
      <c r="E846" s="66" t="s">
        <v>52</v>
      </c>
      <c r="F846" s="186" t="str">
        <f t="array" ref="F846">IF(E846&lt;&gt;"",INDEX(tb_Address[Branch],MATCH(E846,tb_Address[Branch Code],0)),"")</f>
        <v>สาขาที่ 00001</v>
      </c>
      <c r="G846" s="191">
        <v>8.857128011287E12</v>
      </c>
      <c r="H846" s="193" t="str">
        <f t="array" ref="H846">IF(G846&lt;&gt;"",INDEX(tb_MainDatabase[Scent],MATCH(G846,tb_MainDatabase[Barcode],0)),"")</f>
        <v>Never Blue</v>
      </c>
      <c r="I846" s="193" t="str">
        <f t="array" ref="I846">IF(G846&lt;&gt;"",INDEX(tb_MainDatabase[Size],MATCH(G846,tb_MainDatabase[Barcode],0)),"")</f>
        <v>50 ml.</v>
      </c>
      <c r="J846" s="191">
        <v>3.0</v>
      </c>
      <c r="K846" s="193"/>
      <c r="L846" s="193" t="str">
        <f t="array" ref="L846">IFERROR(IF(C846=C835,IF(C846="","","-"),INDEX(tb_Address[Store Tel.],MATCH(F846,tb_Address[Branch],0))),"")</f>
        <v>-</v>
      </c>
      <c r="M846" s="193" t="str">
        <f t="array" ref="M846">IFERROR(IF(C846=C835,IF(C846="","","-"),INDEX(tb_Address[ชื่อผู้รับสินค้า],MATCH(F846,tb_Address[Branch],0))),"")</f>
        <v>-</v>
      </c>
      <c r="N846" s="193" t="str">
        <f t="array" ref="N846">IFERROR(IF(C846=C835,IF(C846="","","-"),INDEX(tb_Address[ที่อยู่ Store],MATCH(F846,tb_Address[Branch],0))),"")</f>
        <v>-</v>
      </c>
      <c r="O846" s="193"/>
    </row>
    <row r="847" ht="22.5" customHeight="1">
      <c r="A847" s="186">
        <f>IF(C847="","",ROW()-ROW(tb_PO[[#HEADERS],[Order]]))</f>
        <v>844</v>
      </c>
      <c r="B847" s="277">
        <v>46212.0</v>
      </c>
      <c r="C847" s="278" t="s">
        <v>2568</v>
      </c>
      <c r="D847" s="278" t="s">
        <v>2569</v>
      </c>
      <c r="E847" s="66" t="s">
        <v>52</v>
      </c>
      <c r="F847" s="186" t="str">
        <f t="array" ref="F847">IF(E847&lt;&gt;"",INDEX(tb_Address[Branch],MATCH(E847,tb_Address[Branch Code],0)),"")</f>
        <v>สาขาที่ 00001</v>
      </c>
      <c r="G847" s="191">
        <v>8.8571280113E12</v>
      </c>
      <c r="H847" s="193" t="str">
        <f t="array" ref="H847">IF(G847&lt;&gt;"",INDEX(tb_MainDatabase[Scent],MATCH(G847,tb_MainDatabase[Barcode],0)),"")</f>
        <v>Dream Island</v>
      </c>
      <c r="I847" s="193" t="str">
        <f t="array" ref="I847">IF(G847&lt;&gt;"",INDEX(tb_MainDatabase[Size],MATCH(G847,tb_MainDatabase[Barcode],0)),"")</f>
        <v>50 ml.</v>
      </c>
      <c r="J847" s="191">
        <v>3.0</v>
      </c>
      <c r="K847" s="193"/>
      <c r="L847" s="193" t="str">
        <f t="array" ref="L847">IFERROR(IF(C847=C842,IF(C847="","","-"),INDEX(tb_Address[Store Tel.],MATCH(F847,tb_Address[Branch],0))),"")</f>
        <v>-</v>
      </c>
      <c r="M847" s="193" t="str">
        <f t="array" ref="M847">IFERROR(IF(C847=C842,IF(C847="","","-"),INDEX(tb_Address[ชื่อผู้รับสินค้า],MATCH(F847,tb_Address[Branch],0))),"")</f>
        <v>-</v>
      </c>
      <c r="N847" s="193" t="str">
        <f t="array" ref="N847">IFERROR(IF(C847=C842,IF(C847="","","-"),INDEX(tb_Address[ที่อยู่ Store],MATCH(F847,tb_Address[Branch],0))),"")</f>
        <v>-</v>
      </c>
      <c r="O847" s="193"/>
    </row>
    <row r="848" ht="22.5" customHeight="1">
      <c r="A848" s="186">
        <f>IF(C848="","",ROW()-ROW(tb_PO[[#HEADERS],[Order]]))</f>
        <v>845</v>
      </c>
      <c r="B848" s="277">
        <v>46212.0</v>
      </c>
      <c r="C848" s="278" t="s">
        <v>2568</v>
      </c>
      <c r="D848" s="278" t="s">
        <v>2569</v>
      </c>
      <c r="E848" s="66" t="s">
        <v>52</v>
      </c>
      <c r="F848" s="186" t="str">
        <f t="array" ref="F848">IF(E848&lt;&gt;"",INDEX(tb_Address[Branch],MATCH(E848,tb_Address[Branch Code],0)),"")</f>
        <v>สาขาที่ 00001</v>
      </c>
      <c r="G848" s="191">
        <v>8.857128012018E12</v>
      </c>
      <c r="H848" s="193" t="str">
        <f t="array" ref="H848">IF(G848&lt;&gt;"",INDEX(tb_MainDatabase[Scent],MATCH(G848,tb_MainDatabase[Barcode],0)),"")</f>
        <v>Aqua</v>
      </c>
      <c r="I848" s="193" t="str">
        <f t="array" ref="I848">IF(G848&lt;&gt;"",INDEX(tb_MainDatabase[Size],MATCH(G848,tb_MainDatabase[Barcode],0)),"")</f>
        <v>50 ml.</v>
      </c>
      <c r="J848" s="191">
        <v>3.0</v>
      </c>
      <c r="K848" s="193"/>
      <c r="L848" s="193" t="str">
        <f t="array" ref="L848">IFERROR(IF(C848=C842,IF(C848="","","-"),INDEX(tb_Address[Store Tel.],MATCH(F848,tb_Address[Branch],0))),"")</f>
        <v>-</v>
      </c>
      <c r="M848" s="193" t="str">
        <f t="array" ref="M848">IFERROR(IF(C848=C842,IF(C848="","","-"),INDEX(tb_Address[ชื่อผู้รับสินค้า],MATCH(F848,tb_Address[Branch],0))),"")</f>
        <v>-</v>
      </c>
      <c r="N848" s="193" t="str">
        <f t="array" ref="N848">IFERROR(IF(C848=C842,IF(C848="","","-"),INDEX(tb_Address[ที่อยู่ Store],MATCH(F848,tb_Address[Branch],0))),"")</f>
        <v>-</v>
      </c>
      <c r="O848" s="193"/>
    </row>
    <row r="849" ht="22.5" customHeight="1">
      <c r="A849" s="186">
        <f>IF(C849="","",ROW()-ROW(tb_PO[[#HEADERS],[Order]]))</f>
        <v>846</v>
      </c>
      <c r="B849" s="277">
        <v>46212.0</v>
      </c>
      <c r="C849" s="278" t="s">
        <v>2568</v>
      </c>
      <c r="D849" s="278" t="s">
        <v>2569</v>
      </c>
      <c r="E849" s="66" t="s">
        <v>52</v>
      </c>
      <c r="F849" s="186" t="str">
        <f t="array" ref="F849">IF(E849&lt;&gt;"",INDEX(tb_Address[Branch],MATCH(E849,tb_Address[Branch Code],0)),"")</f>
        <v>สาขาที่ 00001</v>
      </c>
      <c r="G849" s="144">
        <v>8.857128012134E12</v>
      </c>
      <c r="H849" s="193" t="str">
        <f t="array" ref="H849">IF(G849&lt;&gt;"",INDEX(tb_MainDatabase[Scent],MATCH(G849,tb_MainDatabase[Barcode],0)),"")</f>
        <v>ถุงกระดาษ Size M</v>
      </c>
      <c r="I849" s="193" t="str">
        <f t="array" ref="I849">IF(G849&lt;&gt;"",INDEX(tb_MainDatabase[Size],MATCH(G849,tb_MainDatabase[Barcode],0)),"")</f>
        <v>Size M</v>
      </c>
      <c r="J849" s="191">
        <v>40.0</v>
      </c>
      <c r="K849" s="193"/>
      <c r="L849" s="193" t="str">
        <f t="array" ref="L849">IFERROR(IF(C849=C842,IF(C849="","","-"),INDEX(tb_Address[Store Tel.],MATCH(F849,tb_Address[Branch],0))),"")</f>
        <v>-</v>
      </c>
      <c r="M849" s="193" t="str">
        <f t="array" ref="M849">IFERROR(IF(C849=C842,IF(C849="","","-"),INDEX(tb_Address[ชื่อผู้รับสินค้า],MATCH(F849,tb_Address[Branch],0))),"")</f>
        <v>-</v>
      </c>
      <c r="N849" s="193" t="str">
        <f t="array" ref="N849">IFERROR(IF(C849=C842,IF(C849="","","-"),INDEX(tb_Address[ที่อยู่ Store],MATCH(F849,tb_Address[Branch],0))),"")</f>
        <v>-</v>
      </c>
      <c r="O849" s="193"/>
    </row>
    <row r="850" ht="22.5" customHeight="1">
      <c r="A850" s="186">
        <f>IF(C850="","",ROW()-ROW(tb_PO[[#HEADERS],[Order]]))</f>
        <v>847</v>
      </c>
      <c r="B850" s="277">
        <v>46212.0</v>
      </c>
      <c r="C850" s="278" t="s">
        <v>2568</v>
      </c>
      <c r="D850" s="278" t="s">
        <v>2569</v>
      </c>
      <c r="E850" s="66" t="s">
        <v>52</v>
      </c>
      <c r="F850" s="186" t="str">
        <f t="array" ref="F850">IF(E850&lt;&gt;"",INDEX(tb_Address[Branch],MATCH(E850,tb_Address[Branch Code],0)),"")</f>
        <v>สาขาที่ 00001</v>
      </c>
      <c r="G850" s="145">
        <v>8.857128012133E12</v>
      </c>
      <c r="H850" s="193" t="str">
        <f t="array" ref="H850">IF(G850&lt;&gt;"",INDEX(tb_MainDatabase[Scent],MATCH(G850,tb_MainDatabase[Barcode],0)),"")</f>
        <v>ถุงกระดาษ Size S</v>
      </c>
      <c r="I850" s="193" t="str">
        <f t="array" ref="I850">IF(G850&lt;&gt;"",INDEX(tb_MainDatabase[Size],MATCH(G850,tb_MainDatabase[Barcode],0)),"")</f>
        <v>Size S</v>
      </c>
      <c r="J850" s="191">
        <v>40.0</v>
      </c>
      <c r="K850" s="193"/>
      <c r="L850" s="193" t="str">
        <f t="array" ref="L850">IFERROR(IF(C850=C842,IF(C850="","","-"),INDEX(tb_Address[Store Tel.],MATCH(F850,tb_Address[Branch],0))),"")</f>
        <v>-</v>
      </c>
      <c r="M850" s="193" t="str">
        <f t="array" ref="M850">IFERROR(IF(C850=C842,IF(C850="","","-"),INDEX(tb_Address[ชื่อผู้รับสินค้า],MATCH(F850,tb_Address[Branch],0))),"")</f>
        <v>-</v>
      </c>
      <c r="N850" s="193" t="str">
        <f t="array" ref="N850">IFERROR(IF(C850=C842,IF(C850="","","-"),INDEX(tb_Address[ที่อยู่ Store],MATCH(F850,tb_Address[Branch],0))),"")</f>
        <v>-</v>
      </c>
      <c r="O850" s="193"/>
    </row>
    <row r="851" ht="22.5" customHeight="1">
      <c r="A851" s="186">
        <f>IF(C851="","",ROW()-ROW(tb_PO[[#HEADERS],[Order]]))</f>
        <v>848</v>
      </c>
      <c r="B851" s="277">
        <v>46212.0</v>
      </c>
      <c r="C851" s="278" t="s">
        <v>2629</v>
      </c>
      <c r="D851" s="278" t="s">
        <v>2630</v>
      </c>
      <c r="E851" s="66" t="s">
        <v>1033</v>
      </c>
      <c r="F851" s="186" t="str">
        <f t="array" ref="F851">IF(E851&lt;&gt;"",INDEX(tb_Address[Branch],MATCH(E851,tb_Address[Branch Code],0)),"")</f>
        <v>Event</v>
      </c>
      <c r="G851" s="191">
        <v>8.85712801185E12</v>
      </c>
      <c r="H851" s="193" t="str">
        <f t="array" ref="H851">IF(G851&lt;&gt;"",INDEX(tb_MainDatabase[Scent],MATCH(G851,tb_MainDatabase[Barcode],0)),"")</f>
        <v>Secret of Peach</v>
      </c>
      <c r="I851" s="193" t="str">
        <f t="array" ref="I851">IF(G851&lt;&gt;"",INDEX(tb_MainDatabase[Size],MATCH(G851,tb_MainDatabase[Barcode],0)),"")</f>
        <v>30 ml.</v>
      </c>
      <c r="J851" s="191">
        <v>5.0</v>
      </c>
      <c r="K851" s="193"/>
      <c r="L851" s="193" t="str">
        <f t="array" ref="L851">IFERROR(IF(C851=#REF!,IF(C851="","","-"),INDEX(tb_Address[Store Tel.],MATCH(F851,tb_Address[Branch],0))),"")</f>
        <v/>
      </c>
      <c r="M851" s="193" t="str">
        <f t="array" ref="M851">IFERROR(IF(C851=#REF!,IF(C851="","","-"),INDEX(tb_Address[ชื่อผู้รับสินค้า],MATCH(F851,tb_Address[Branch],0))),"")</f>
        <v/>
      </c>
      <c r="N851" s="193" t="str">
        <f t="array" ref="N851">IFERROR(IF(C851=#REF!,IF(C851="","","-"),INDEX(tb_Address[ที่อยู่ Store],MATCH(F851,tb_Address[Branch],0))),"")</f>
        <v/>
      </c>
      <c r="O851" s="193"/>
    </row>
    <row r="852" ht="22.5" customHeight="1">
      <c r="A852" s="186">
        <f>IF(C852="","",ROW()-ROW(tb_PO[[#HEADERS],[Order]]))</f>
        <v>849</v>
      </c>
      <c r="B852" s="277">
        <v>46212.0</v>
      </c>
      <c r="C852" s="278" t="s">
        <v>2629</v>
      </c>
      <c r="D852" s="278" t="s">
        <v>2630</v>
      </c>
      <c r="E852" s="66" t="s">
        <v>1033</v>
      </c>
      <c r="F852" s="186" t="str">
        <f t="array" ref="F852">IF(E852&lt;&gt;"",INDEX(tb_Address[Branch],MATCH(E852,tb_Address[Branch Code],0)),"")</f>
        <v>Event</v>
      </c>
      <c r="G852" s="191">
        <v>8.857128012035E12</v>
      </c>
      <c r="H852" s="193" t="str">
        <f t="array" ref="H852">IF(G852&lt;&gt;"",INDEX(tb_MainDatabase[Scent],MATCH(G852,tb_MainDatabase[Barcode],0)),"")</f>
        <v>Never Blue</v>
      </c>
      <c r="I852" s="193" t="str">
        <f t="array" ref="I852">IF(G852&lt;&gt;"",INDEX(tb_MainDatabase[Size],MATCH(G852,tb_MainDatabase[Barcode],0)),"")</f>
        <v>10 ml.</v>
      </c>
      <c r="J852" s="191">
        <v>5.0</v>
      </c>
      <c r="K852" s="193"/>
      <c r="L852" s="193" t="str">
        <f t="array" ref="L852">IFERROR(IF(C852=C851,IF(C852="","","-"),INDEX(tb_Address[Store Tel.],MATCH(F852,tb_Address[Branch],0))),"")</f>
        <v>-</v>
      </c>
      <c r="M852" s="193" t="str">
        <f t="array" ref="M852">IFERROR(IF(C852=C851,IF(C852="","","-"),INDEX(tb_Address[ชื่อผู้รับสินค้า],MATCH(F852,tb_Address[Branch],0))),"")</f>
        <v>-</v>
      </c>
      <c r="N852" s="193" t="str">
        <f t="array" ref="N852">IFERROR(IF(C852=C851,IF(C852="","","-"),INDEX(tb_Address[ที่อยู่ Store],MATCH(F852,tb_Address[Branch],0))),"")</f>
        <v>-</v>
      </c>
      <c r="O852" s="193"/>
    </row>
    <row r="853" ht="22.5" customHeight="1">
      <c r="A853" s="186">
        <f>IF(C853="","",ROW()-ROW(tb_PO[[#HEADERS],[Order]]))</f>
        <v>850</v>
      </c>
      <c r="B853" s="277">
        <v>46212.0</v>
      </c>
      <c r="C853" s="278" t="s">
        <v>2629</v>
      </c>
      <c r="D853" s="278" t="s">
        <v>2630</v>
      </c>
      <c r="E853" s="66" t="s">
        <v>1033</v>
      </c>
      <c r="F853" s="186" t="str">
        <f t="array" ref="F853">IF(E853&lt;&gt;"",INDEX(tb_Address[Branch],MATCH(E853,tb_Address[Branch Code],0)),"")</f>
        <v>Event</v>
      </c>
      <c r="G853" s="191">
        <v>8.857128012132E12</v>
      </c>
      <c r="H853" s="193" t="str">
        <f t="array" ref="H853">IF(G853&lt;&gt;"",INDEX(tb_MainDatabase[Scent],MATCH(G853,tb_MainDatabase[Barcode],0)),"")</f>
        <v>Cloth BAG CYOC</v>
      </c>
      <c r="I853" s="193" t="str">
        <f t="array" ref="I853">IF(G853&lt;&gt;"",INDEX(tb_MainDatabase[Size],MATCH(G853,tb_MainDatabase[Barcode],0)),"")</f>
        <v>Size M</v>
      </c>
      <c r="J853" s="191">
        <v>10.0</v>
      </c>
      <c r="K853" s="193"/>
      <c r="L853" s="193" t="str">
        <f t="array" ref="L853">IFERROR(IF(C853=C852,IF(C853="","","-"),INDEX(tb_Address[Store Tel.],MATCH(F853,tb_Address[Branch],0))),"")</f>
        <v>-</v>
      </c>
      <c r="M853" s="193" t="str">
        <f t="array" ref="M853">IFERROR(IF(C853=C852,IF(C853="","","-"),INDEX(tb_Address[ชื่อผู้รับสินค้า],MATCH(F853,tb_Address[Branch],0))),"")</f>
        <v>-</v>
      </c>
      <c r="N853" s="193" t="str">
        <f t="array" ref="N853">IFERROR(IF(C853=C852,IF(C853="","","-"),INDEX(tb_Address[ที่อยู่ Store],MATCH(F853,tb_Address[Branch],0))),"")</f>
        <v>-</v>
      </c>
      <c r="O853" s="193"/>
    </row>
    <row r="854" ht="22.5" customHeight="1">
      <c r="A854" s="186">
        <f>IF(C854="","",ROW()-ROW(tb_PO[[#HEADERS],[Order]]))</f>
        <v>851</v>
      </c>
      <c r="B854" s="277">
        <v>46212.0</v>
      </c>
      <c r="C854" s="278" t="s">
        <v>2629</v>
      </c>
      <c r="D854" s="278" t="s">
        <v>2630</v>
      </c>
      <c r="E854" s="66" t="s">
        <v>1033</v>
      </c>
      <c r="F854" s="186" t="str">
        <f t="array" ref="F854">IF(E854&lt;&gt;"",INDEX(tb_Address[Branch],MATCH(E854,tb_Address[Branch Code],0)),"")</f>
        <v>Event</v>
      </c>
      <c r="G854" s="191">
        <v>8.857128012134E12</v>
      </c>
      <c r="H854" s="193" t="str">
        <f t="array" ref="H854">IF(G854&lt;&gt;"",INDEX(tb_MainDatabase[Scent],MATCH(G854,tb_MainDatabase[Barcode],0)),"")</f>
        <v>ถุงกระดาษ Size M</v>
      </c>
      <c r="I854" s="193" t="str">
        <f t="array" ref="I854">IF(G854&lt;&gt;"",INDEX(tb_MainDatabase[Size],MATCH(G854,tb_MainDatabase[Barcode],0)),"")</f>
        <v>Size M</v>
      </c>
      <c r="J854" s="191">
        <v>40.0</v>
      </c>
      <c r="K854" s="193"/>
      <c r="L854" s="193" t="str">
        <f t="array" ref="L854">IFERROR(IF(C854=C853,IF(C854="","","-"),INDEX(tb_Address[Store Tel.],MATCH(F854,tb_Address[Branch],0))),"")</f>
        <v>-</v>
      </c>
      <c r="M854" s="193" t="str">
        <f t="array" ref="M854">IFERROR(IF(C854=C853,IF(C854="","","-"),INDEX(tb_Address[ชื่อผู้รับสินค้า],MATCH(F854,tb_Address[Branch],0))),"")</f>
        <v>-</v>
      </c>
      <c r="N854" s="193" t="str">
        <f t="array" ref="N854">IFERROR(IF(C854=C853,IF(C854="","","-"),INDEX(tb_Address[ที่อยู่ Store],MATCH(F854,tb_Address[Branch],0))),"")</f>
        <v>-</v>
      </c>
      <c r="O854" s="193"/>
    </row>
    <row r="855" ht="22.5" customHeight="1">
      <c r="A855" s="186">
        <f>IF(C855="","",ROW()-ROW(tb_PO[[#HEADERS],[Order]]))</f>
        <v>852</v>
      </c>
      <c r="B855" s="277">
        <v>46212.0</v>
      </c>
      <c r="C855" s="278" t="s">
        <v>2629</v>
      </c>
      <c r="D855" s="278" t="s">
        <v>2630</v>
      </c>
      <c r="E855" s="66" t="s">
        <v>1033</v>
      </c>
      <c r="F855" s="186" t="str">
        <f t="array" ref="F855">IF(E855&lt;&gt;"",INDEX(tb_Address[Branch],MATCH(E855,tb_Address[Branch Code],0)),"")</f>
        <v>Event</v>
      </c>
      <c r="G855" s="191">
        <v>8.857128012037E12</v>
      </c>
      <c r="H855" s="193" t="str">
        <f t="array" ref="H855">IF(G855&lt;&gt;"",INDEX(tb_MainDatabase[Scent],MATCH(G855,tb_MainDatabase[Barcode],0)),"")</f>
        <v>Secret of Peach</v>
      </c>
      <c r="I855" s="193" t="str">
        <f t="array" ref="I855">IF(G855&lt;&gt;"",INDEX(tb_MainDatabase[Size],MATCH(G855,tb_MainDatabase[Barcode],0)),"")</f>
        <v>10 ml.</v>
      </c>
      <c r="J855" s="191">
        <v>5.0</v>
      </c>
      <c r="K855" s="193"/>
      <c r="L855" s="193" t="str">
        <f t="array" ref="L855">IFERROR(IF(C855=C854,IF(C855="","","-"),INDEX(tb_Address[Store Tel.],MATCH(F855,tb_Address[Branch],0))),"")</f>
        <v>-</v>
      </c>
      <c r="M855" s="193" t="str">
        <f t="array" ref="M855">IFERROR(IF(C855=C854,IF(C855="","","-"),INDEX(tb_Address[ชื่อผู้รับสินค้า],MATCH(F855,tb_Address[Branch],0))),"")</f>
        <v>-</v>
      </c>
      <c r="N855" s="193" t="str">
        <f t="array" ref="N855">IFERROR(IF(C855=C854,IF(C855="","","-"),INDEX(tb_Address[ที่อยู่ Store],MATCH(F855,tb_Address[Branch],0))),"")</f>
        <v>-</v>
      </c>
      <c r="O855" s="193"/>
    </row>
    <row r="856" ht="22.5" customHeight="1">
      <c r="A856" s="186">
        <f>IF(C856="","",ROW()-ROW(tb_PO[[#HEADERS],[Order]]))</f>
        <v>853</v>
      </c>
      <c r="B856" s="277">
        <v>46212.0</v>
      </c>
      <c r="C856" s="278" t="s">
        <v>2629</v>
      </c>
      <c r="D856" s="278" t="s">
        <v>2630</v>
      </c>
      <c r="E856" s="66" t="s">
        <v>1033</v>
      </c>
      <c r="F856" s="186" t="str">
        <f t="array" ref="F856">IF(E856&lt;&gt;"",INDEX(tb_Address[Branch],MATCH(E856,tb_Address[Branch Code],0)),"")</f>
        <v>Event</v>
      </c>
      <c r="G856" s="191">
        <v>8.857128011119E12</v>
      </c>
      <c r="H856" s="193" t="str">
        <f t="array" ref="H856">IF(G856&lt;&gt;"",INDEX(tb_MainDatabase[Scent],MATCH(G856,tb_MainDatabase[Barcode],0)),"")</f>
        <v>Secret of Peach</v>
      </c>
      <c r="I856" s="193" t="str">
        <f t="array" ref="I856">IF(G856&lt;&gt;"",INDEX(tb_MainDatabase[Size],MATCH(G856,tb_MainDatabase[Barcode],0)),"")</f>
        <v>50 ml.</v>
      </c>
      <c r="J856" s="191">
        <v>5.0</v>
      </c>
      <c r="K856" s="193"/>
      <c r="L856" s="193" t="str">
        <f t="array" ref="L856">IFERROR(IF(C856=C855,IF(C856="","","-"),INDEX(tb_Address[Store Tel.],MATCH(F856,tb_Address[Branch],0))),"")</f>
        <v>-</v>
      </c>
      <c r="M856" s="193" t="str">
        <f t="array" ref="M856">IFERROR(IF(C856=C855,IF(C856="","","-"),INDEX(tb_Address[ชื่อผู้รับสินค้า],MATCH(F856,tb_Address[Branch],0))),"")</f>
        <v>-</v>
      </c>
      <c r="N856" s="193" t="str">
        <f t="array" ref="N856">IFERROR(IF(C856=C855,IF(C856="","","-"),INDEX(tb_Address[ที่อยู่ Store],MATCH(F856,tb_Address[Branch],0))),"")</f>
        <v>-</v>
      </c>
      <c r="O856" s="193"/>
    </row>
    <row r="857" ht="22.5" customHeight="1">
      <c r="A857" s="186">
        <f>IF(C857="","",ROW()-ROW(tb_PO[[#HEADERS],[Order]]))</f>
        <v>854</v>
      </c>
      <c r="B857" s="277">
        <v>46212.0</v>
      </c>
      <c r="C857" s="278" t="s">
        <v>2629</v>
      </c>
      <c r="D857" s="278" t="s">
        <v>2630</v>
      </c>
      <c r="E857" s="66" t="s">
        <v>1033</v>
      </c>
      <c r="F857" s="186" t="str">
        <f t="array" ref="F857">IF(E857&lt;&gt;"",INDEX(tb_Address[Branch],MATCH(E857,tb_Address[Branch Code],0)),"")</f>
        <v>Event</v>
      </c>
      <c r="G857" s="191">
        <v>8.857128012022E12</v>
      </c>
      <c r="H857" s="193" t="str">
        <f t="array" ref="H857">IF(G857&lt;&gt;"",INDEX(tb_MainDatabase[Scent],MATCH(G857,tb_MainDatabase[Barcode],0)),"")</f>
        <v>Aqua</v>
      </c>
      <c r="I857" s="193" t="str">
        <f t="array" ref="I857">IF(G857&lt;&gt;"",INDEX(tb_MainDatabase[Size],MATCH(G857,tb_MainDatabase[Barcode],0)),"")</f>
        <v>30 ml.</v>
      </c>
      <c r="J857" s="191">
        <v>2.0</v>
      </c>
      <c r="K857" s="193"/>
      <c r="L857" s="193" t="str">
        <f t="array" ref="L857">IFERROR(IF(C857=C856,IF(C857="","","-"),INDEX(tb_Address[Store Tel.],MATCH(F857,tb_Address[Branch],0))),"")</f>
        <v>-</v>
      </c>
      <c r="M857" s="193" t="str">
        <f t="array" ref="M857">IFERROR(IF(C857=C856,IF(C857="","","-"),INDEX(tb_Address[ชื่อผู้รับสินค้า],MATCH(F857,tb_Address[Branch],0))),"")</f>
        <v>-</v>
      </c>
      <c r="N857" s="193" t="str">
        <f t="array" ref="N857">IFERROR(IF(C857=C856,IF(C857="","","-"),INDEX(tb_Address[ที่อยู่ Store],MATCH(F857,tb_Address[Branch],0))),"")</f>
        <v>-</v>
      </c>
      <c r="O857" s="193"/>
    </row>
    <row r="858" ht="22.5" customHeight="1">
      <c r="A858" s="186">
        <f>IF(C858="","",ROW()-ROW(tb_PO[[#HEADERS],[Order]]))</f>
        <v>855</v>
      </c>
      <c r="B858" s="277">
        <v>46212.0</v>
      </c>
      <c r="C858" s="278" t="s">
        <v>2629</v>
      </c>
      <c r="D858" s="278" t="s">
        <v>2630</v>
      </c>
      <c r="E858" s="66" t="s">
        <v>1033</v>
      </c>
      <c r="F858" s="186" t="str">
        <f t="array" ref="F858">IF(E858&lt;&gt;"",INDEX(tb_Address[Branch],MATCH(E858,tb_Address[Branch Code],0)),"")</f>
        <v>Event</v>
      </c>
      <c r="G858" s="191">
        <v>8.857128011836E12</v>
      </c>
      <c r="H858" s="193" t="str">
        <f t="array" ref="H858">IF(G858&lt;&gt;"",INDEX(tb_MainDatabase[Scent],MATCH(G858,tb_MainDatabase[Barcode],0)),"")</f>
        <v>Never Blue</v>
      </c>
      <c r="I858" s="193" t="str">
        <f t="array" ref="I858">IF(G858&lt;&gt;"",INDEX(tb_MainDatabase[Size],MATCH(G858,tb_MainDatabase[Barcode],0)),"")</f>
        <v>30 ml.</v>
      </c>
      <c r="J858" s="191">
        <v>3.0</v>
      </c>
      <c r="K858" s="193"/>
      <c r="L858" s="193" t="str">
        <f t="array" ref="L858">IFERROR(IF(C858=C857,IF(C858="","","-"),INDEX(tb_Address[Store Tel.],MATCH(F858,tb_Address[Branch],0))),"")</f>
        <v>-</v>
      </c>
      <c r="M858" s="193" t="str">
        <f t="array" ref="M858">IFERROR(IF(C858=C857,IF(C858="","","-"),INDEX(tb_Address[ชื่อผู้รับสินค้า],MATCH(F858,tb_Address[Branch],0))),"")</f>
        <v>-</v>
      </c>
      <c r="N858" s="193" t="str">
        <f t="array" ref="N858">IFERROR(IF(C858=C857,IF(C858="","","-"),INDEX(tb_Address[ที่อยู่ Store],MATCH(F858,tb_Address[Branch],0))),"")</f>
        <v>-</v>
      </c>
      <c r="O858" s="193"/>
    </row>
    <row r="859" ht="22.5" customHeight="1">
      <c r="A859" s="186">
        <f>IF(C859="","",ROW()-ROW(tb_PO[[#HEADERS],[Order]]))</f>
        <v>856</v>
      </c>
      <c r="B859" s="277">
        <v>46212.0</v>
      </c>
      <c r="C859" s="278" t="s">
        <v>2654</v>
      </c>
      <c r="D859" s="278" t="s">
        <v>2656</v>
      </c>
      <c r="E859" s="66" t="s">
        <v>1033</v>
      </c>
      <c r="F859" s="186" t="str">
        <f t="array" ref="F859">IF(E859&lt;&gt;"",INDEX(tb_Address[Branch],MATCH(E859,tb_Address[Branch Code],0)),"")</f>
        <v>Event</v>
      </c>
      <c r="G859" s="191">
        <v>8.85712801156E12</v>
      </c>
      <c r="H859" s="193" t="str">
        <f t="array" ref="H859">IF(G859&lt;&gt;"",INDEX(tb_MainDatabase[Scent],MATCH(G859,tb_MainDatabase[Barcode],0)),"")</f>
        <v>Cherry Shade</v>
      </c>
      <c r="I859" s="193" t="str">
        <f t="array" ref="I859">IF(G859&lt;&gt;"",INDEX(tb_MainDatabase[Size],MATCH(G859,tb_MainDatabase[Barcode],0)),"")</f>
        <v>50 ml.</v>
      </c>
      <c r="J859" s="191">
        <v>1.0</v>
      </c>
      <c r="K859" s="193"/>
      <c r="L859" s="193" t="str">
        <f t="array" ref="L859">IFERROR(IF(C859=C858,IF(C859="","","-"),INDEX(tb_Address[Store Tel.],MATCH(F859,tb_Address[Branch],0))),"")</f>
        <v/>
      </c>
      <c r="M859" s="193" t="str">
        <f t="array" ref="M859">IFERROR(IF(C859=C858,IF(C859="","","-"),INDEX(tb_Address[ชื่อผู้รับสินค้า],MATCH(F859,tb_Address[Branch],0))),"")</f>
        <v/>
      </c>
      <c r="N859" s="193" t="str">
        <f t="array" ref="N859">IFERROR(IF(C859=C858,IF(C859="","","-"),INDEX(tb_Address[ที่อยู่ Store],MATCH(F859,tb_Address[Branch],0))),"")</f>
        <v/>
      </c>
      <c r="O859" s="193"/>
    </row>
    <row r="860" ht="22.5" customHeight="1">
      <c r="A860" s="186">
        <f>IF(C860="","",ROW()-ROW(tb_PO[[#HEADERS],[Order]]))</f>
        <v>857</v>
      </c>
      <c r="B860" s="277">
        <v>46212.0</v>
      </c>
      <c r="C860" s="278" t="s">
        <v>2654</v>
      </c>
      <c r="D860" s="278" t="s">
        <v>2656</v>
      </c>
      <c r="E860" s="66" t="s">
        <v>1033</v>
      </c>
      <c r="F860" s="186" t="str">
        <f t="array" ref="F860">IF(E860&lt;&gt;"",INDEX(tb_Address[Branch],MATCH(E860,tb_Address[Branch Code],0)),"")</f>
        <v>Event</v>
      </c>
      <c r="G860" s="191">
        <v>8.857128012019E12</v>
      </c>
      <c r="H860" s="193" t="str">
        <f t="array" ref="H860">IF(G860&lt;&gt;"",INDEX(tb_MainDatabase[Scent],MATCH(G860,tb_MainDatabase[Barcode],0)),"")</f>
        <v>Voyage</v>
      </c>
      <c r="I860" s="193" t="str">
        <f t="array" ref="I860">IF(G860&lt;&gt;"",INDEX(tb_MainDatabase[Size],MATCH(G860,tb_MainDatabase[Barcode],0)),"")</f>
        <v>50 ml.</v>
      </c>
      <c r="J860" s="191">
        <v>1.0</v>
      </c>
      <c r="K860" s="193"/>
      <c r="L860" s="193" t="str">
        <f t="array" ref="L860">IFERROR(IF(C860=C859,IF(C860="","","-"),INDEX(tb_Address[Store Tel.],MATCH(F860,tb_Address[Branch],0))),"")</f>
        <v>-</v>
      </c>
      <c r="M860" s="193" t="str">
        <f t="array" ref="M860">IFERROR(IF(C860=C859,IF(C860="","","-"),INDEX(tb_Address[ชื่อผู้รับสินค้า],MATCH(F860,tb_Address[Branch],0))),"")</f>
        <v>-</v>
      </c>
      <c r="N860" s="193" t="str">
        <f t="array" ref="N860">IFERROR(IF(C860=C859,IF(C860="","","-"),INDEX(tb_Address[ที่อยู่ Store],MATCH(F860,tb_Address[Branch],0))),"")</f>
        <v>-</v>
      </c>
      <c r="O860" s="193"/>
    </row>
    <row r="861" ht="22.5" customHeight="1">
      <c r="A861" s="186">
        <f>IF(C861="","",ROW()-ROW(tb_PO[[#HEADERS],[Order]]))</f>
        <v>858</v>
      </c>
      <c r="B861" s="277">
        <v>46212.0</v>
      </c>
      <c r="C861" s="278" t="s">
        <v>2654</v>
      </c>
      <c r="D861" s="278" t="s">
        <v>2656</v>
      </c>
      <c r="E861" s="66" t="s">
        <v>1033</v>
      </c>
      <c r="F861" s="186" t="str">
        <f t="array" ref="F861">IF(E861&lt;&gt;"",INDEX(tb_Address[Branch],MATCH(E861,tb_Address[Branch Code],0)),"")</f>
        <v>Event</v>
      </c>
      <c r="G861" s="191">
        <v>8.857128011171E12</v>
      </c>
      <c r="H861" s="193" t="str">
        <f t="array" ref="H861">IF(G861&lt;&gt;"",INDEX(tb_MainDatabase[Scent],MATCH(G861,tb_MainDatabase[Barcode],0)),"")</f>
        <v>Senorita</v>
      </c>
      <c r="I861" s="193" t="str">
        <f t="array" ref="I861">IF(G861&lt;&gt;"",INDEX(tb_MainDatabase[Size],MATCH(G861,tb_MainDatabase[Barcode],0)),"")</f>
        <v>50 ml.</v>
      </c>
      <c r="J861" s="191">
        <v>1.0</v>
      </c>
      <c r="K861" s="193"/>
      <c r="L861" s="193" t="str">
        <f t="array" ref="L861">IFERROR(IF(C861=C860,IF(C861="","","-"),INDEX(tb_Address[Store Tel.],MATCH(F861,tb_Address[Branch],0))),"")</f>
        <v>-</v>
      </c>
      <c r="M861" s="193" t="str">
        <f t="array" ref="M861">IFERROR(IF(C861=C860,IF(C861="","","-"),INDEX(tb_Address[ชื่อผู้รับสินค้า],MATCH(F861,tb_Address[Branch],0))),"")</f>
        <v>-</v>
      </c>
      <c r="N861" s="193" t="str">
        <f t="array" ref="N861">IFERROR(IF(C861=C860,IF(C861="","","-"),INDEX(tb_Address[ที่อยู่ Store],MATCH(F861,tb_Address[Branch],0))),"")</f>
        <v>-</v>
      </c>
      <c r="O861" s="193"/>
    </row>
    <row r="862" ht="22.5" customHeight="1">
      <c r="A862" s="186">
        <f>IF(C862="","",ROW()-ROW(tb_PO[[#HEADERS],[Order]]))</f>
        <v>859</v>
      </c>
      <c r="B862" s="277">
        <v>46212.0</v>
      </c>
      <c r="C862" s="278" t="s">
        <v>2654</v>
      </c>
      <c r="D862" s="278" t="s">
        <v>2656</v>
      </c>
      <c r="E862" s="66" t="s">
        <v>1033</v>
      </c>
      <c r="F862" s="186" t="str">
        <f t="array" ref="F862">IF(E862&lt;&gt;"",INDEX(tb_Address[Branch],MATCH(E862,tb_Address[Branch Code],0)),"")</f>
        <v>Event</v>
      </c>
      <c r="G862" s="191">
        <v>8.857128011058E12</v>
      </c>
      <c r="H862" s="193" t="str">
        <f t="array" ref="H862">IF(G862&lt;&gt;"",INDEX(tb_MainDatabase[Scent],MATCH(G862,tb_MainDatabase[Barcode],0)),"")</f>
        <v>La Belle</v>
      </c>
      <c r="I862" s="193" t="str">
        <f t="array" ref="I862">IF(G862&lt;&gt;"",INDEX(tb_MainDatabase[Size],MATCH(G862,tb_MainDatabase[Barcode],0)),"")</f>
        <v>50 ml.</v>
      </c>
      <c r="J862" s="191">
        <v>1.0</v>
      </c>
      <c r="K862" s="193"/>
      <c r="L862" s="193" t="str">
        <f t="array" ref="L862">IFERROR(IF(C862=C861,IF(C862="","","-"),INDEX(tb_Address[Store Tel.],MATCH(F862,tb_Address[Branch],0))),"")</f>
        <v>-</v>
      </c>
      <c r="M862" s="193" t="str">
        <f t="array" ref="M862">IFERROR(IF(C862=C861,IF(C862="","","-"),INDEX(tb_Address[ชื่อผู้รับสินค้า],MATCH(F862,tb_Address[Branch],0))),"")</f>
        <v>-</v>
      </c>
      <c r="N862" s="193" t="str">
        <f t="array" ref="N862">IFERROR(IF(C862=C861,IF(C862="","","-"),INDEX(tb_Address[ที่อยู่ Store],MATCH(F862,tb_Address[Branch],0))),"")</f>
        <v>-</v>
      </c>
      <c r="O862" s="193"/>
    </row>
    <row r="863" ht="22.5" customHeight="1">
      <c r="A863" s="186">
        <f>IF(C863="","",ROW()-ROW(tb_PO[[#HEADERS],[Order]]))</f>
        <v>860</v>
      </c>
      <c r="B863" s="277">
        <v>46212.0</v>
      </c>
      <c r="C863" s="278" t="s">
        <v>2654</v>
      </c>
      <c r="D863" s="278" t="s">
        <v>2656</v>
      </c>
      <c r="E863" s="66" t="s">
        <v>1033</v>
      </c>
      <c r="F863" s="186" t="str">
        <f t="array" ref="F863">IF(E863&lt;&gt;"",INDEX(tb_Address[Branch],MATCH(E863,tb_Address[Branch Code],0)),"")</f>
        <v>Event</v>
      </c>
      <c r="G863" s="191">
        <v>8.857128012018E12</v>
      </c>
      <c r="H863" s="193" t="str">
        <f t="array" ref="H863">IF(G863&lt;&gt;"",INDEX(tb_MainDatabase[Scent],MATCH(G863,tb_MainDatabase[Barcode],0)),"")</f>
        <v>Aqua</v>
      </c>
      <c r="I863" s="193" t="str">
        <f t="array" ref="I863">IF(G863&lt;&gt;"",INDEX(tb_MainDatabase[Size],MATCH(G863,tb_MainDatabase[Barcode],0)),"")</f>
        <v>50 ml.</v>
      </c>
      <c r="J863" s="191">
        <v>1.0</v>
      </c>
      <c r="K863" s="193"/>
      <c r="L863" s="193" t="str">
        <f t="array" ref="L863">IFERROR(IF(C863=C862,IF(C863="","","-"),INDEX(tb_Address[Store Tel.],MATCH(F863,tb_Address[Branch],0))),"")</f>
        <v>-</v>
      </c>
      <c r="M863" s="193" t="str">
        <f t="array" ref="M863">IFERROR(IF(C863=C862,IF(C863="","","-"),INDEX(tb_Address[ชื่อผู้รับสินค้า],MATCH(F863,tb_Address[Branch],0))),"")</f>
        <v>-</v>
      </c>
      <c r="N863" s="193" t="str">
        <f t="array" ref="N863">IFERROR(IF(C863=C862,IF(C863="","","-"),INDEX(tb_Address[ที่อยู่ Store],MATCH(F863,tb_Address[Branch],0))),"")</f>
        <v>-</v>
      </c>
      <c r="O863" s="193"/>
    </row>
    <row r="864" ht="22.5" customHeight="1">
      <c r="A864" s="186">
        <f>IF(C864="","",ROW()-ROW(tb_PO[[#HEADERS],[Order]]))</f>
        <v>861</v>
      </c>
      <c r="B864" s="277">
        <v>46212.0</v>
      </c>
      <c r="C864" s="278" t="s">
        <v>2654</v>
      </c>
      <c r="D864" s="278" t="s">
        <v>2656</v>
      </c>
      <c r="E864" s="66" t="s">
        <v>1033</v>
      </c>
      <c r="F864" s="186" t="str">
        <f t="array" ref="F864">IF(E864&lt;&gt;"",INDEX(tb_Address[Branch],MATCH(E864,tb_Address[Branch Code],0)),"")</f>
        <v>Event</v>
      </c>
      <c r="G864" s="191">
        <v>8.857128011287E12</v>
      </c>
      <c r="H864" s="193" t="str">
        <f t="array" ref="H864">IF(G864&lt;&gt;"",INDEX(tb_MainDatabase[Scent],MATCH(G864,tb_MainDatabase[Barcode],0)),"")</f>
        <v>Never Blue</v>
      </c>
      <c r="I864" s="193" t="str">
        <f t="array" ref="I864">IF(G864&lt;&gt;"",INDEX(tb_MainDatabase[Size],MATCH(G864,tb_MainDatabase[Barcode],0)),"")</f>
        <v>50 ml.</v>
      </c>
      <c r="J864" s="191">
        <v>1.0</v>
      </c>
      <c r="K864" s="193"/>
      <c r="L864" s="193" t="str">
        <f t="array" ref="L864">IFERROR(IF(C864=C863,IF(C864="","","-"),INDEX(tb_Address[Store Tel.],MATCH(F864,tb_Address[Branch],0))),"")</f>
        <v>-</v>
      </c>
      <c r="M864" s="193" t="str">
        <f t="array" ref="M864">IFERROR(IF(C864=C863,IF(C864="","","-"),INDEX(tb_Address[ชื่อผู้รับสินค้า],MATCH(F864,tb_Address[Branch],0))),"")</f>
        <v>-</v>
      </c>
      <c r="N864" s="193" t="str">
        <f t="array" ref="N864">IFERROR(IF(C864=C863,IF(C864="","","-"),INDEX(tb_Address[ที่อยู่ Store],MATCH(F864,tb_Address[Branch],0))),"")</f>
        <v>-</v>
      </c>
      <c r="O864" s="193"/>
    </row>
    <row r="865" ht="22.5" customHeight="1">
      <c r="A865" s="186">
        <f>IF(C865="","",ROW()-ROW(tb_PO[[#HEADERS],[Order]]))</f>
        <v>862</v>
      </c>
      <c r="B865" s="277">
        <v>46212.0</v>
      </c>
      <c r="C865" s="278" t="s">
        <v>2654</v>
      </c>
      <c r="D865" s="278" t="s">
        <v>2656</v>
      </c>
      <c r="E865" s="66" t="s">
        <v>1033</v>
      </c>
      <c r="F865" s="186" t="str">
        <f t="array" ref="F865">IF(E865&lt;&gt;"",INDEX(tb_Address[Branch],MATCH(E865,tb_Address[Branch Code],0)),"")</f>
        <v>Event</v>
      </c>
      <c r="G865" s="191">
        <v>8.85712801202E12</v>
      </c>
      <c r="H865" s="193" t="str">
        <f t="array" ref="H865">IF(G865&lt;&gt;"",INDEX(tb_MainDatabase[Scent],MATCH(G865,tb_MainDatabase[Barcode],0)),"")</f>
        <v>Make Way</v>
      </c>
      <c r="I865" s="193" t="str">
        <f t="array" ref="I865">IF(G865&lt;&gt;"",INDEX(tb_MainDatabase[Size],MATCH(G865,tb_MainDatabase[Barcode],0)),"")</f>
        <v>50 ml.</v>
      </c>
      <c r="J865" s="191">
        <v>1.0</v>
      </c>
      <c r="K865" s="193"/>
      <c r="L865" s="193" t="str">
        <f t="array" ref="L865">IFERROR(IF(C865=C864,IF(C865="","","-"),INDEX(tb_Address[Store Tel.],MATCH(F865,tb_Address[Branch],0))),"")</f>
        <v>-</v>
      </c>
      <c r="M865" s="193" t="str">
        <f t="array" ref="M865">IFERROR(IF(C865=C864,IF(C865="","","-"),INDEX(tb_Address[ชื่อผู้รับสินค้า],MATCH(F865,tb_Address[Branch],0))),"")</f>
        <v>-</v>
      </c>
      <c r="N865" s="193" t="str">
        <f t="array" ref="N865">IFERROR(IF(C865=C864,IF(C865="","","-"),INDEX(tb_Address[ที่อยู่ Store],MATCH(F865,tb_Address[Branch],0))),"")</f>
        <v>-</v>
      </c>
      <c r="O865" s="193"/>
    </row>
    <row r="866" ht="22.5" customHeight="1">
      <c r="A866" s="186">
        <f>IF(C866="","",ROW()-ROW(tb_PO[[#HEADERS],[Order]]))</f>
        <v>863</v>
      </c>
      <c r="B866" s="277">
        <v>46212.0</v>
      </c>
      <c r="C866" s="278" t="s">
        <v>2654</v>
      </c>
      <c r="D866" s="278" t="s">
        <v>2656</v>
      </c>
      <c r="E866" s="66" t="s">
        <v>1033</v>
      </c>
      <c r="F866" s="186" t="str">
        <f t="array" ref="F866">IF(E866&lt;&gt;"",INDEX(tb_Address[Branch],MATCH(E866,tb_Address[Branch Code],0)),"")</f>
        <v>Event</v>
      </c>
      <c r="G866" s="191">
        <v>8.857128011027E12</v>
      </c>
      <c r="H866" s="193" t="str">
        <f t="array" ref="H866">IF(G866&lt;&gt;"",INDEX(tb_MainDatabase[Scent],MATCH(G866,tb_MainDatabase[Barcode],0)),"")</f>
        <v>Zeus</v>
      </c>
      <c r="I866" s="193" t="str">
        <f t="array" ref="I866">IF(G866&lt;&gt;"",INDEX(tb_MainDatabase[Size],MATCH(G866,tb_MainDatabase[Barcode],0)),"")</f>
        <v>50 ml.</v>
      </c>
      <c r="J866" s="191">
        <v>1.0</v>
      </c>
      <c r="K866" s="193"/>
      <c r="L866" s="193" t="str">
        <f t="array" ref="L866">IFERROR(IF(C866=C865,IF(C866="","","-"),INDEX(tb_Address[Store Tel.],MATCH(F866,tb_Address[Branch],0))),"")</f>
        <v>-</v>
      </c>
      <c r="M866" s="193" t="str">
        <f t="array" ref="M866">IFERROR(IF(C866=C865,IF(C866="","","-"),INDEX(tb_Address[ชื่อผู้รับสินค้า],MATCH(F866,tb_Address[Branch],0))),"")</f>
        <v>-</v>
      </c>
      <c r="N866" s="193" t="str">
        <f t="array" ref="N866">IFERROR(IF(C866=C865,IF(C866="","","-"),INDEX(tb_Address[ที่อยู่ Store],MATCH(F866,tb_Address[Branch],0))),"")</f>
        <v>-</v>
      </c>
      <c r="O866" s="193"/>
    </row>
    <row r="867" ht="22.5" customHeight="1">
      <c r="A867" s="186">
        <f>IF(C867="","",ROW()-ROW(tb_PO[[#HEADERS],[Order]]))</f>
        <v>864</v>
      </c>
      <c r="B867" s="277">
        <v>46212.0</v>
      </c>
      <c r="C867" s="278" t="s">
        <v>2654</v>
      </c>
      <c r="D867" s="278" t="s">
        <v>2656</v>
      </c>
      <c r="E867" s="66" t="s">
        <v>1033</v>
      </c>
      <c r="F867" s="186" t="str">
        <f t="array" ref="F867">IF(E867&lt;&gt;"",INDEX(tb_Address[Branch],MATCH(E867,tb_Address[Branch Code],0)),"")</f>
        <v>Event</v>
      </c>
      <c r="G867" s="191">
        <v>8.857128011119E12</v>
      </c>
      <c r="H867" s="193" t="str">
        <f t="array" ref="H867">IF(G867&lt;&gt;"",INDEX(tb_MainDatabase[Scent],MATCH(G867,tb_MainDatabase[Barcode],0)),"")</f>
        <v>Secret of Peach</v>
      </c>
      <c r="I867" s="193" t="str">
        <f t="array" ref="I867">IF(G867&lt;&gt;"",INDEX(tb_MainDatabase[Size],MATCH(G867,tb_MainDatabase[Barcode],0)),"")</f>
        <v>50 ml.</v>
      </c>
      <c r="J867" s="191">
        <v>1.0</v>
      </c>
      <c r="K867" s="193"/>
      <c r="L867" s="193" t="str">
        <f t="array" ref="L867">IFERROR(IF(C867=C866,IF(C867="","","-"),INDEX(tb_Address[Store Tel.],MATCH(F867,tb_Address[Branch],0))),"")</f>
        <v>-</v>
      </c>
      <c r="M867" s="193" t="str">
        <f t="array" ref="M867">IFERROR(IF(C867=C866,IF(C867="","","-"),INDEX(tb_Address[ชื่อผู้รับสินค้า],MATCH(F867,tb_Address[Branch],0))),"")</f>
        <v>-</v>
      </c>
      <c r="N867" s="193" t="str">
        <f t="array" ref="N867">IFERROR(IF(C867=C866,IF(C867="","","-"),INDEX(tb_Address[ที่อยู่ Store],MATCH(F867,tb_Address[Branch],0))),"")</f>
        <v>-</v>
      </c>
      <c r="O867" s="193"/>
    </row>
    <row r="868" ht="22.5" customHeight="1">
      <c r="A868" s="186">
        <f>IF(C868="","",ROW()-ROW(tb_PO[[#HEADERS],[Order]]))</f>
        <v>865</v>
      </c>
      <c r="B868" s="277">
        <v>46212.0</v>
      </c>
      <c r="C868" s="278" t="s">
        <v>2654</v>
      </c>
      <c r="D868" s="278" t="s">
        <v>2656</v>
      </c>
      <c r="E868" s="66" t="s">
        <v>1033</v>
      </c>
      <c r="F868" s="186" t="str">
        <f t="array" ref="F868">IF(E868&lt;&gt;"",INDEX(tb_Address[Branch],MATCH(E868,tb_Address[Branch Code],0)),"")</f>
        <v>Event</v>
      </c>
      <c r="G868" s="191">
        <v>8.8571280113E12</v>
      </c>
      <c r="H868" s="193" t="str">
        <f t="array" ref="H868">IF(G868&lt;&gt;"",INDEX(tb_MainDatabase[Scent],MATCH(G868,tb_MainDatabase[Barcode],0)),"")</f>
        <v>Dream Island</v>
      </c>
      <c r="I868" s="193" t="str">
        <f t="array" ref="I868">IF(G868&lt;&gt;"",INDEX(tb_MainDatabase[Size],MATCH(G868,tb_MainDatabase[Barcode],0)),"")</f>
        <v>50 ml.</v>
      </c>
      <c r="J868" s="191">
        <v>1.0</v>
      </c>
      <c r="K868" s="193"/>
      <c r="L868" s="193" t="str">
        <f t="array" ref="L868">IFERROR(IF(C868=C867,IF(C868="","","-"),INDEX(tb_Address[Store Tel.],MATCH(F868,tb_Address[Branch],0))),"")</f>
        <v>-</v>
      </c>
      <c r="M868" s="193" t="str">
        <f t="array" ref="M868">IFERROR(IF(C868=C867,IF(C868="","","-"),INDEX(tb_Address[ชื่อผู้รับสินค้า],MATCH(F868,tb_Address[Branch],0))),"")</f>
        <v>-</v>
      </c>
      <c r="N868" s="193" t="str">
        <f t="array" ref="N868">IFERROR(IF(C868=C867,IF(C868="","","-"),INDEX(tb_Address[ที่อยู่ Store],MATCH(F868,tb_Address[Branch],0))),"")</f>
        <v>-</v>
      </c>
      <c r="O868" s="193"/>
    </row>
    <row r="869" ht="22.5" customHeight="1">
      <c r="A869" s="186">
        <f>IF(C869="","",ROW()-ROW(tb_PO[[#HEADERS],[Order]]))</f>
        <v>866</v>
      </c>
      <c r="B869" s="277">
        <v>46212.0</v>
      </c>
      <c r="C869" s="278" t="s">
        <v>2654</v>
      </c>
      <c r="D869" s="278" t="s">
        <v>2656</v>
      </c>
      <c r="E869" s="66" t="s">
        <v>1033</v>
      </c>
      <c r="F869" s="186" t="str">
        <f t="array" ref="F869">IF(E869&lt;&gt;"",INDEX(tb_Address[Branch],MATCH(E869,tb_Address[Branch Code],0)),"")</f>
        <v>Event</v>
      </c>
      <c r="G869" s="191">
        <v>8.857128011621E12</v>
      </c>
      <c r="H869" s="193" t="str">
        <f t="array" ref="H869">IF(G869&lt;&gt;"",INDEX(tb_MainDatabase[Scent],MATCH(G869,tb_MainDatabase[Barcode],0)),"")</f>
        <v>Rosarine</v>
      </c>
      <c r="I869" s="193" t="str">
        <f t="array" ref="I869">IF(G869&lt;&gt;"",INDEX(tb_MainDatabase[Size],MATCH(G869,tb_MainDatabase[Barcode],0)),"")</f>
        <v>50 ml.</v>
      </c>
      <c r="J869" s="191">
        <v>1.0</v>
      </c>
      <c r="K869" s="193"/>
      <c r="L869" s="193" t="str">
        <f t="array" ref="L869">IFERROR(IF(C869=C868,IF(C869="","","-"),INDEX(tb_Address[Store Tel.],MATCH(F869,tb_Address[Branch],0))),"")</f>
        <v>-</v>
      </c>
      <c r="M869" s="193" t="str">
        <f t="array" ref="M869">IFERROR(IF(C869=C868,IF(C869="","","-"),INDEX(tb_Address[ชื่อผู้รับสินค้า],MATCH(F869,tb_Address[Branch],0))),"")</f>
        <v>-</v>
      </c>
      <c r="N869" s="193" t="str">
        <f t="array" ref="N869">IFERROR(IF(C869=C868,IF(C869="","","-"),INDEX(tb_Address[ที่อยู่ Store],MATCH(F869,tb_Address[Branch],0))),"")</f>
        <v>-</v>
      </c>
      <c r="O869" s="193"/>
    </row>
    <row r="870" ht="22.5" customHeight="1">
      <c r="A870" s="186">
        <f>IF(C870="","",ROW()-ROW(tb_PO[[#HEADERS],[Order]]))</f>
        <v>867</v>
      </c>
      <c r="B870" s="277">
        <v>46214.0</v>
      </c>
      <c r="C870" s="278" t="s">
        <v>2694</v>
      </c>
      <c r="D870" s="278" t="s">
        <v>2695</v>
      </c>
      <c r="E870" s="66" t="s">
        <v>1033</v>
      </c>
      <c r="F870" s="186" t="str">
        <f t="array" ref="F870">IF(E870&lt;&gt;"",INDEX(tb_Address[Branch],MATCH(E870,tb_Address[Branch Code],0)),"")</f>
        <v>Event</v>
      </c>
      <c r="G870" s="191">
        <v>8.857128011621E12</v>
      </c>
      <c r="H870" s="193" t="str">
        <f t="array" ref="H870">IF(G870&lt;&gt;"",INDEX(tb_MainDatabase[Scent],MATCH(G870,tb_MainDatabase[Barcode],0)),"")</f>
        <v>Rosarine</v>
      </c>
      <c r="I870" s="193" t="str">
        <f t="array" ref="I870">IF(G870&lt;&gt;"",INDEX(tb_MainDatabase[Size],MATCH(G870,tb_MainDatabase[Barcode],0)),"")</f>
        <v>50 ml.</v>
      </c>
      <c r="J870" s="191">
        <v>3.0</v>
      </c>
      <c r="K870" s="193"/>
      <c r="L870" s="193" t="str">
        <f t="array" ref="L870">IFERROR(IF(C870=#REF!,IF(C870="","","-"),INDEX(tb_Address[Store Tel.],MATCH(F870,tb_Address[Branch],0))),"")</f>
        <v/>
      </c>
      <c r="M870" s="193" t="str">
        <f t="array" ref="M870">IFERROR(IF(C870=#REF!,IF(C870="","","-"),INDEX(tb_Address[ชื่อผู้รับสินค้า],MATCH(F870,tb_Address[Branch],0))),"")</f>
        <v/>
      </c>
      <c r="N870" s="193" t="str">
        <f t="array" ref="N870">IFERROR(IF(C870=#REF!,IF(C870="","","-"),INDEX(tb_Address[ที่อยู่ Store],MATCH(F870,tb_Address[Branch],0))),"")</f>
        <v/>
      </c>
      <c r="O870" s="193"/>
    </row>
    <row r="871" ht="22.5" customHeight="1">
      <c r="A871" s="186">
        <f>IF(C871="","",ROW()-ROW(tb_PO[[#HEADERS],[Order]]))</f>
        <v>868</v>
      </c>
      <c r="B871" s="277">
        <v>46214.0</v>
      </c>
      <c r="C871" s="278" t="s">
        <v>2694</v>
      </c>
      <c r="D871" s="278" t="s">
        <v>2695</v>
      </c>
      <c r="E871" s="66" t="s">
        <v>1033</v>
      </c>
      <c r="F871" s="186" t="str">
        <f t="array" ref="F871">IF(E871&lt;&gt;"",INDEX(tb_Address[Branch],MATCH(E871,tb_Address[Branch Code],0)),"")</f>
        <v>Event</v>
      </c>
      <c r="G871" s="191">
        <v>8.857128012169E12</v>
      </c>
      <c r="H871" s="193" t="str">
        <f t="array" ref="H871">IF(G871&lt;&gt;"",INDEX(tb_MainDatabase[Scent],MATCH(G871,tb_MainDatabase[Barcode],0)),"")</f>
        <v>Nouveau</v>
      </c>
      <c r="I871" s="193" t="str">
        <f t="array" ref="I871">IF(G871&lt;&gt;"",INDEX(tb_MainDatabase[Size],MATCH(G871,tb_MainDatabase[Barcode],0)),"")</f>
        <v>30 ml.</v>
      </c>
      <c r="J871" s="191">
        <v>1.0</v>
      </c>
      <c r="K871" s="193"/>
      <c r="L871" s="193" t="str">
        <f t="array" ref="L871">IFERROR(IF(C871=C870,IF(C871="","","-"),INDEX(tb_Address[Store Tel.],MATCH(F871,tb_Address[Branch],0))),"")</f>
        <v>-</v>
      </c>
      <c r="M871" s="193" t="str">
        <f t="array" ref="M871">IFERROR(IF(C871=C870,IF(C871="","","-"),INDEX(tb_Address[ชื่อผู้รับสินค้า],MATCH(F871,tb_Address[Branch],0))),"")</f>
        <v>-</v>
      </c>
      <c r="N871" s="193" t="str">
        <f t="array" ref="N871">IFERROR(IF(C871=C870,IF(C871="","","-"),INDEX(tb_Address[ที่อยู่ Store],MATCH(F871,tb_Address[Branch],0))),"")</f>
        <v>-</v>
      </c>
      <c r="O871" s="193"/>
    </row>
    <row r="872" ht="22.5" customHeight="1">
      <c r="A872" s="186">
        <f>IF(C872="","",ROW()-ROW(tb_PO[[#HEADERS],[Order]]))</f>
        <v>869</v>
      </c>
      <c r="B872" s="277">
        <v>46214.0</v>
      </c>
      <c r="C872" s="278" t="s">
        <v>2694</v>
      </c>
      <c r="D872" s="278" t="s">
        <v>2695</v>
      </c>
      <c r="E872" s="66" t="s">
        <v>1033</v>
      </c>
      <c r="F872" s="186" t="str">
        <f t="array" ref="F872">IF(E872&lt;&gt;"",INDEX(tb_Address[Branch],MATCH(E872,tb_Address[Branch Code],0)),"")</f>
        <v>Event</v>
      </c>
      <c r="G872" s="191">
        <v>8.85712801203E12</v>
      </c>
      <c r="H872" s="193" t="str">
        <f t="array" ref="H872">IF(G872&lt;&gt;"",INDEX(tb_MainDatabase[Scent],MATCH(G872,tb_MainDatabase[Barcode],0)),"")</f>
        <v>Dream Island</v>
      </c>
      <c r="I872" s="193" t="str">
        <f t="array" ref="I872">IF(G872&lt;&gt;"",INDEX(tb_MainDatabase[Size],MATCH(G872,tb_MainDatabase[Barcode],0)),"")</f>
        <v>10 ml.</v>
      </c>
      <c r="J872" s="191">
        <v>1.0</v>
      </c>
      <c r="K872" s="193"/>
      <c r="L872" s="193" t="str">
        <f t="array" ref="L872">IFERROR(IF(C872=#REF!,IF(C872="","","-"),INDEX(tb_Address[Store Tel.],MATCH(F872,tb_Address[Branch],0))),"")</f>
        <v/>
      </c>
      <c r="M872" s="193" t="str">
        <f t="array" ref="M872">IFERROR(IF(C872=#REF!,IF(C872="","","-"),INDEX(tb_Address[ชื่อผู้รับสินค้า],MATCH(F872,tb_Address[Branch],0))),"")</f>
        <v/>
      </c>
      <c r="N872" s="193" t="str">
        <f t="array" ref="N872">IFERROR(IF(C872=#REF!,IF(C872="","","-"),INDEX(tb_Address[ที่อยู่ Store],MATCH(F872,tb_Address[Branch],0))),"")</f>
        <v/>
      </c>
      <c r="O872" s="193"/>
    </row>
    <row r="873" ht="22.5" customHeight="1">
      <c r="A873" s="186">
        <f>IF(C873="","",ROW()-ROW(tb_PO[[#HEADERS],[Order]]))</f>
        <v>870</v>
      </c>
      <c r="B873" s="277">
        <v>46214.0</v>
      </c>
      <c r="C873" s="278" t="s">
        <v>2694</v>
      </c>
      <c r="D873" s="278" t="s">
        <v>2695</v>
      </c>
      <c r="E873" s="66" t="s">
        <v>1033</v>
      </c>
      <c r="F873" s="186" t="str">
        <f t="array" ref="F873">IF(E873&lt;&gt;"",INDEX(tb_Address[Branch],MATCH(E873,tb_Address[Branch Code],0)),"")</f>
        <v>Event</v>
      </c>
      <c r="G873" s="191">
        <v>8.857128012041E12</v>
      </c>
      <c r="H873" s="193" t="str">
        <f t="array" ref="H873">IF(G873&lt;&gt;"",INDEX(tb_MainDatabase[Scent],MATCH(G873,tb_MainDatabase[Barcode],0)),"")</f>
        <v>Zeus</v>
      </c>
      <c r="I873" s="193" t="str">
        <f t="array" ref="I873">IF(G873&lt;&gt;"",INDEX(tb_MainDatabase[Size],MATCH(G873,tb_MainDatabase[Barcode],0)),"")</f>
        <v>10 ml.</v>
      </c>
      <c r="J873" s="191">
        <v>1.0</v>
      </c>
      <c r="K873" s="193"/>
      <c r="L873" s="193" t="str">
        <f t="array" ref="L873">IFERROR(IF(C873=C872,IF(C873="","","-"),INDEX(tb_Address[Store Tel.],MATCH(F873,tb_Address[Branch],0))),"")</f>
        <v>-</v>
      </c>
      <c r="M873" s="193" t="str">
        <f t="array" ref="M873">IFERROR(IF(C873=C872,IF(C873="","","-"),INDEX(tb_Address[ชื่อผู้รับสินค้า],MATCH(F873,tb_Address[Branch],0))),"")</f>
        <v>-</v>
      </c>
      <c r="N873" s="193" t="str">
        <f t="array" ref="N873">IFERROR(IF(C873=C872,IF(C873="","","-"),INDEX(tb_Address[ที่อยู่ Store],MATCH(F873,tb_Address[Branch],0))),"")</f>
        <v>-</v>
      </c>
      <c r="O873" s="193"/>
    </row>
    <row r="874" ht="22.5" customHeight="1">
      <c r="A874" s="186">
        <f>IF(C874="","",ROW()-ROW(tb_PO[[#HEADERS],[Order]]))</f>
        <v>871</v>
      </c>
      <c r="B874" s="277">
        <v>46214.0</v>
      </c>
      <c r="C874" s="278" t="s">
        <v>2694</v>
      </c>
      <c r="D874" s="278" t="s">
        <v>2695</v>
      </c>
      <c r="E874" s="66" t="s">
        <v>1033</v>
      </c>
      <c r="F874" s="186" t="str">
        <f t="array" ref="F874">IF(E874&lt;&gt;"",INDEX(tb_Address[Branch],MATCH(E874,tb_Address[Branch Code],0)),"")</f>
        <v>Event</v>
      </c>
      <c r="G874" s="191">
        <v>8.85712801216E12</v>
      </c>
      <c r="H874" s="193" t="str">
        <f t="array" ref="H874">IF(G874&lt;&gt;"",INDEX(tb_MainDatabase[Scent],MATCH(G874,tb_MainDatabase[Barcode],0)),"")</f>
        <v>Rosarine</v>
      </c>
      <c r="I874" s="193" t="str">
        <f t="array" ref="I874">IF(G874&lt;&gt;"",INDEX(tb_MainDatabase[Size],MATCH(G874,tb_MainDatabase[Barcode],0)),"")</f>
        <v>10 ml.</v>
      </c>
      <c r="J874" s="191">
        <v>1.0</v>
      </c>
      <c r="K874" s="193"/>
      <c r="L874" s="193" t="str">
        <f t="array" ref="L874">IFERROR(IF(C874=#REF!,IF(C874="","","-"),INDEX(tb_Address[Store Tel.],MATCH(F874,tb_Address[Branch],0))),"")</f>
        <v/>
      </c>
      <c r="M874" s="193" t="str">
        <f t="array" ref="M874">IFERROR(IF(C874=#REF!,IF(C874="","","-"),INDEX(tb_Address[ชื่อผู้รับสินค้า],MATCH(F874,tb_Address[Branch],0))),"")</f>
        <v/>
      </c>
      <c r="N874" s="193" t="str">
        <f t="array" ref="N874">IFERROR(IF(C874=#REF!,IF(C874="","","-"),INDEX(tb_Address[ที่อยู่ Store],MATCH(F874,tb_Address[Branch],0))),"")</f>
        <v/>
      </c>
      <c r="O874" s="193"/>
    </row>
    <row r="875" ht="22.5" customHeight="1">
      <c r="A875" s="186">
        <f>IF(C875="","",ROW()-ROW(tb_PO[[#HEADERS],[Order]]))</f>
        <v>872</v>
      </c>
      <c r="B875" s="277">
        <v>46214.0</v>
      </c>
      <c r="C875" s="278" t="s">
        <v>2694</v>
      </c>
      <c r="D875" s="278" t="s">
        <v>2695</v>
      </c>
      <c r="E875" s="66" t="s">
        <v>1033</v>
      </c>
      <c r="F875" s="186" t="str">
        <f t="array" ref="F875">IF(E875&lt;&gt;"",INDEX(tb_Address[Branch],MATCH(E875,tb_Address[Branch Code],0)),"")</f>
        <v>Event</v>
      </c>
      <c r="G875" s="191">
        <v>8.857128012166E12</v>
      </c>
      <c r="H875" s="193" t="str">
        <f t="array" ref="H875">IF(G875&lt;&gt;"",INDEX(tb_MainDatabase[Scent],MATCH(G875,tb_MainDatabase[Barcode],0)),"")</f>
        <v>Angel</v>
      </c>
      <c r="I875" s="193" t="str">
        <f t="array" ref="I875">IF(G875&lt;&gt;"",INDEX(tb_MainDatabase[Size],MATCH(G875,tb_MainDatabase[Barcode],0)),"")</f>
        <v>10 ml.</v>
      </c>
      <c r="J875" s="191">
        <v>1.0</v>
      </c>
      <c r="K875" s="193"/>
      <c r="L875" s="193" t="str">
        <f t="array" ref="L875">IFERROR(IF(C875=C874,IF(C875="","","-"),INDEX(tb_Address[Store Tel.],MATCH(F875,tb_Address[Branch],0))),"")</f>
        <v>-</v>
      </c>
      <c r="M875" s="193" t="str">
        <f t="array" ref="M875">IFERROR(IF(C875=C874,IF(C875="","","-"),INDEX(tb_Address[ชื่อผู้รับสินค้า],MATCH(F875,tb_Address[Branch],0))),"")</f>
        <v>-</v>
      </c>
      <c r="N875" s="193" t="str">
        <f t="array" ref="N875">IFERROR(IF(C875=C874,IF(C875="","","-"),INDEX(tb_Address[ที่อยู่ Store],MATCH(F875,tb_Address[Branch],0))),"")</f>
        <v>-</v>
      </c>
      <c r="O875" s="193"/>
    </row>
    <row r="876" ht="22.5" customHeight="1">
      <c r="A876" s="186">
        <f>IF(C876="","",ROW()-ROW(tb_PO[[#HEADERS],[Order]]))</f>
        <v>873</v>
      </c>
      <c r="B876" s="277">
        <v>46214.0</v>
      </c>
      <c r="C876" s="278" t="s">
        <v>2694</v>
      </c>
      <c r="D876" s="278" t="s">
        <v>2695</v>
      </c>
      <c r="E876" s="66" t="s">
        <v>1033</v>
      </c>
      <c r="F876" s="186" t="str">
        <f t="array" ref="F876">IF(E876&lt;&gt;"",INDEX(tb_Address[Branch],MATCH(E876,tb_Address[Branch Code],0)),"")</f>
        <v>Event</v>
      </c>
      <c r="G876" s="144">
        <v>8.857128012134E12</v>
      </c>
      <c r="H876" s="193" t="str">
        <f t="array" ref="H876">IF(G876&lt;&gt;"",INDEX(tb_MainDatabase[Scent],MATCH(G876,tb_MainDatabase[Barcode],0)),"")</f>
        <v>ถุงกระดาษ Size M</v>
      </c>
      <c r="I876" s="193" t="str">
        <f t="array" ref="I876">IF(G876&lt;&gt;"",INDEX(tb_MainDatabase[Size],MATCH(G876,tb_MainDatabase[Barcode],0)),"")</f>
        <v>Size M</v>
      </c>
      <c r="J876" s="191">
        <v>15.0</v>
      </c>
      <c r="K876" s="193"/>
      <c r="L876" s="193" t="str">
        <f t="array" ref="L876">IFERROR(IF(C876=#REF!,IF(C876="","","-"),INDEX(tb_Address[Store Tel.],MATCH(F876,tb_Address[Branch],0))),"")</f>
        <v/>
      </c>
      <c r="M876" s="193" t="str">
        <f t="array" ref="M876">IFERROR(IF(C876=#REF!,IF(C876="","","-"),INDEX(tb_Address[ชื่อผู้รับสินค้า],MATCH(F876,tb_Address[Branch],0))),"")</f>
        <v/>
      </c>
      <c r="N876" s="193" t="str">
        <f t="array" ref="N876">IFERROR(IF(C876=#REF!,IF(C876="","","-"),INDEX(tb_Address[ที่อยู่ Store],MATCH(F876,tb_Address[Branch],0))),"")</f>
        <v/>
      </c>
      <c r="O876" s="193"/>
    </row>
    <row r="877" ht="22.5" customHeight="1">
      <c r="A877" s="186">
        <f>IF(C877="","",ROW()-ROW(tb_PO[[#HEADERS],[Order]]))</f>
        <v>874</v>
      </c>
      <c r="B877" s="277">
        <v>46216.0</v>
      </c>
      <c r="C877" s="278" t="s">
        <v>2718</v>
      </c>
      <c r="D877" s="278" t="s">
        <v>2719</v>
      </c>
      <c r="E877" s="66" t="s">
        <v>52</v>
      </c>
      <c r="F877" s="186" t="str">
        <f t="array" ref="F877">IF(E877&lt;&gt;"",INDEX(tb_Address[Branch],MATCH(E877,tb_Address[Branch Code],0)),"")</f>
        <v>สาขาที่ 00001</v>
      </c>
      <c r="G877" s="191">
        <v>8.857128012037E12</v>
      </c>
      <c r="H877" s="193" t="str">
        <f t="array" ref="H877">IF(G877&lt;&gt;"",INDEX(tb_MainDatabase[Scent],MATCH(G877,tb_MainDatabase[Barcode],0)),"")</f>
        <v>Secret of Peach</v>
      </c>
      <c r="I877" s="193" t="str">
        <f t="array" ref="I877">IF(G877&lt;&gt;"",INDEX(tb_MainDatabase[Size],MATCH(G877,tb_MainDatabase[Barcode],0)),"")</f>
        <v>10 ml.</v>
      </c>
      <c r="J877" s="191">
        <v>5.0</v>
      </c>
      <c r="K877" s="193"/>
      <c r="L877" s="193" t="str">
        <f t="array" ref="L877">IFERROR(IF(C877=C876,IF(C877="","","-"),INDEX(tb_Address[Store Tel.],MATCH(F877,tb_Address[Branch],0))),"")</f>
        <v>-</v>
      </c>
      <c r="M877" s="193" t="str">
        <f t="array" ref="M877">IFERROR(IF(C877=C876,IF(C877="","","-"),INDEX(tb_Address[ชื่อผู้รับสินค้า],MATCH(F877,tb_Address[Branch],0))),"")</f>
        <v>-</v>
      </c>
      <c r="N877" s="193" t="str">
        <f t="array" ref="N877">IFERROR(IF(C877=C876,IF(C877="","","-"),INDEX(tb_Address[ที่อยู่ Store],MATCH(F877,tb_Address[Branch],0))),"")</f>
        <v>-</v>
      </c>
      <c r="O877" s="193"/>
    </row>
    <row r="878" ht="22.5" customHeight="1">
      <c r="A878" s="186">
        <f>IF(C878="","",ROW()-ROW(tb_PO[[#HEADERS],[Order]]))</f>
        <v>875</v>
      </c>
      <c r="B878" s="277">
        <v>46216.0</v>
      </c>
      <c r="C878" s="278" t="s">
        <v>2718</v>
      </c>
      <c r="D878" s="278" t="s">
        <v>2719</v>
      </c>
      <c r="E878" s="66" t="s">
        <v>52</v>
      </c>
      <c r="F878" s="186" t="str">
        <f t="array" ref="F878">IF(E878&lt;&gt;"",INDEX(tb_Address[Branch],MATCH(E878,tb_Address[Branch Code],0)),"")</f>
        <v>สาขาที่ 00001</v>
      </c>
      <c r="G878" s="191">
        <v>8.857128012154E12</v>
      </c>
      <c r="H878" s="193" t="str">
        <f t="array" ref="H878">IF(G878&lt;&gt;"",INDEX(tb_MainDatabase[Scent],MATCH(G878,tb_MainDatabase[Barcode],0)),"")</f>
        <v>Cherry Shade</v>
      </c>
      <c r="I878" s="193" t="str">
        <f t="array" ref="I878">IF(G878&lt;&gt;"",INDEX(tb_MainDatabase[Size],MATCH(G878,tb_MainDatabase[Barcode],0)),"")</f>
        <v>10 ml.</v>
      </c>
      <c r="J878" s="191">
        <v>5.0</v>
      </c>
      <c r="K878" s="193"/>
      <c r="L878" s="193" t="str">
        <f t="array" ref="L878">IFERROR(IF(C878=C877,IF(C878="","","-"),INDEX(tb_Address[Store Tel.],MATCH(F878,tb_Address[Branch],0))),"")</f>
        <v>-</v>
      </c>
      <c r="M878" s="193" t="str">
        <f t="array" ref="M878">IFERROR(IF(C878=C877,IF(C878="","","-"),INDEX(tb_Address[ชื่อผู้รับสินค้า],MATCH(F878,tb_Address[Branch],0))),"")</f>
        <v>-</v>
      </c>
      <c r="N878" s="193" t="str">
        <f t="array" ref="N878">IFERROR(IF(C878=C877,IF(C878="","","-"),INDEX(tb_Address[ที่อยู่ Store],MATCH(F878,tb_Address[Branch],0))),"")</f>
        <v>-</v>
      </c>
      <c r="O878" s="193"/>
    </row>
    <row r="879" ht="22.5" customHeight="1">
      <c r="A879" s="186">
        <f>IF(C879="","",ROW()-ROW(tb_PO[[#HEADERS],[Order]]))</f>
        <v>876</v>
      </c>
      <c r="B879" s="277">
        <v>46216.0</v>
      </c>
      <c r="C879" s="278" t="s">
        <v>2718</v>
      </c>
      <c r="D879" s="278" t="s">
        <v>2719</v>
      </c>
      <c r="E879" s="66" t="s">
        <v>52</v>
      </c>
      <c r="F879" s="186" t="str">
        <f t="array" ref="F879">IF(E879&lt;&gt;"",INDEX(tb_Address[Branch],MATCH(E879,tb_Address[Branch Code],0)),"")</f>
        <v>สาขาที่ 00001</v>
      </c>
      <c r="G879" s="191">
        <v>8.857128012166E12</v>
      </c>
      <c r="H879" s="193" t="str">
        <f t="array" ref="H879">IF(G879&lt;&gt;"",INDEX(tb_MainDatabase[Scent],MATCH(G879,tb_MainDatabase[Barcode],0)),"")</f>
        <v>Angel</v>
      </c>
      <c r="I879" s="193" t="str">
        <f t="array" ref="I879">IF(G879&lt;&gt;"",INDEX(tb_MainDatabase[Size],MATCH(G879,tb_MainDatabase[Barcode],0)),"")</f>
        <v>10 ml.</v>
      </c>
      <c r="J879" s="191">
        <v>5.0</v>
      </c>
      <c r="K879" s="193"/>
      <c r="L879" s="193" t="str">
        <f t="array" ref="L879">IFERROR(IF(C879=C878,IF(C879="","","-"),INDEX(tb_Address[Store Tel.],MATCH(F879,tb_Address[Branch],0))),"")</f>
        <v>-</v>
      </c>
      <c r="M879" s="193" t="str">
        <f t="array" ref="M879">IFERROR(IF(C879=C878,IF(C879="","","-"),INDEX(tb_Address[ชื่อผู้รับสินค้า],MATCH(F879,tb_Address[Branch],0))),"")</f>
        <v>-</v>
      </c>
      <c r="N879" s="193" t="str">
        <f t="array" ref="N879">IFERROR(IF(C879=C878,IF(C879="","","-"),INDEX(tb_Address[ที่อยู่ Store],MATCH(F879,tb_Address[Branch],0))),"")</f>
        <v>-</v>
      </c>
      <c r="O879" s="193"/>
    </row>
    <row r="880" ht="22.5" customHeight="1">
      <c r="A880" s="186">
        <f>IF(C880="","",ROW()-ROW(tb_PO[[#HEADERS],[Order]]))</f>
        <v>877</v>
      </c>
      <c r="B880" s="277">
        <v>46216.0</v>
      </c>
      <c r="C880" s="278" t="s">
        <v>2718</v>
      </c>
      <c r="D880" s="278" t="s">
        <v>2719</v>
      </c>
      <c r="E880" s="66" t="s">
        <v>52</v>
      </c>
      <c r="F880" s="186" t="str">
        <f t="array" ref="F880">IF(E880&lt;&gt;"",INDEX(tb_Address[Branch],MATCH(E880,tb_Address[Branch Code],0)),"")</f>
        <v>สาขาที่ 00001</v>
      </c>
      <c r="G880" s="191">
        <v>8.857128012153E12</v>
      </c>
      <c r="H880" s="193" t="str">
        <f t="array" ref="H880">IF(G880&lt;&gt;"",INDEX(tb_MainDatabase[Scent],MATCH(G880,tb_MainDatabase[Barcode],0)),"")</f>
        <v>Cherry Shade</v>
      </c>
      <c r="I880" s="193" t="str">
        <f t="array" ref="I880">IF(G880&lt;&gt;"",INDEX(tb_MainDatabase[Size],MATCH(G880,tb_MainDatabase[Barcode],0)),"")</f>
        <v>30 ml.</v>
      </c>
      <c r="J880" s="191">
        <v>3.0</v>
      </c>
      <c r="K880" s="193"/>
      <c r="L880" s="193" t="str">
        <f t="array" ref="L880">IFERROR(IF(C880=C879,IF(C880="","","-"),INDEX(tb_Address[Store Tel.],MATCH(F880,tb_Address[Branch],0))),"")</f>
        <v>-</v>
      </c>
      <c r="M880" s="193" t="str">
        <f t="array" ref="M880">IFERROR(IF(C880=C879,IF(C880="","","-"),INDEX(tb_Address[ชื่อผู้รับสินค้า],MATCH(F880,tb_Address[Branch],0))),"")</f>
        <v>-</v>
      </c>
      <c r="N880" s="193" t="str">
        <f t="array" ref="N880">IFERROR(IF(C880=C879,IF(C880="","","-"),INDEX(tb_Address[ที่อยู่ Store],MATCH(F880,tb_Address[Branch],0))),"")</f>
        <v>-</v>
      </c>
      <c r="O880" s="193"/>
    </row>
    <row r="881" ht="22.5" customHeight="1">
      <c r="A881" s="186">
        <f>IF(C881="","",ROW()-ROW(tb_PO[[#HEADERS],[Order]]))</f>
        <v>878</v>
      </c>
      <c r="B881" s="277">
        <v>46216.0</v>
      </c>
      <c r="C881" s="278" t="s">
        <v>2718</v>
      </c>
      <c r="D881" s="278" t="s">
        <v>2719</v>
      </c>
      <c r="E881" s="66" t="s">
        <v>52</v>
      </c>
      <c r="F881" s="186" t="str">
        <f t="array" ref="F881">IF(E881&lt;&gt;"",INDEX(tb_Address[Branch],MATCH(E881,tb_Address[Branch Code],0)),"")</f>
        <v>สาขาที่ 00001</v>
      </c>
      <c r="G881" s="191">
        <v>8.857128011713E12</v>
      </c>
      <c r="H881" s="193" t="str">
        <f t="array" ref="H881">IF(G881&lt;&gt;"",INDEX(tb_MainDatabase[Scent],MATCH(G881,tb_MainDatabase[Barcode],0)),"")</f>
        <v>Sparkling Mandarin</v>
      </c>
      <c r="I881" s="193" t="str">
        <f t="array" ref="I881">IF(G881&lt;&gt;"",INDEX(tb_MainDatabase[Size],MATCH(G881,tb_MainDatabase[Barcode],0)),"")</f>
        <v>50 ml.</v>
      </c>
      <c r="J881" s="191">
        <v>1.0</v>
      </c>
      <c r="K881" s="193"/>
      <c r="L881" s="193" t="str">
        <f t="array" ref="L881">IFERROR(IF(C881=C880,IF(C881="","","-"),INDEX(tb_Address[Store Tel.],MATCH(F881,tb_Address[Branch],0))),"")</f>
        <v>-</v>
      </c>
      <c r="M881" s="193" t="str">
        <f t="array" ref="M881">IFERROR(IF(C881=C880,IF(C881="","","-"),INDEX(tb_Address[ชื่อผู้รับสินค้า],MATCH(F881,tb_Address[Branch],0))),"")</f>
        <v>-</v>
      </c>
      <c r="N881" s="193" t="str">
        <f t="array" ref="N881">IFERROR(IF(C881=C880,IF(C881="","","-"),INDEX(tb_Address[ที่อยู่ Store],MATCH(F881,tb_Address[Branch],0))),"")</f>
        <v>-</v>
      </c>
      <c r="O881" s="193"/>
    </row>
    <row r="882" ht="22.5" customHeight="1">
      <c r="A882" s="186">
        <f>IF(C882="","",ROW()-ROW(tb_PO[[#HEADERS],[Order]]))</f>
        <v>879</v>
      </c>
      <c r="B882" s="277">
        <v>46216.0</v>
      </c>
      <c r="C882" s="278" t="s">
        <v>2718</v>
      </c>
      <c r="D882" s="278" t="s">
        <v>2719</v>
      </c>
      <c r="E882" s="66" t="s">
        <v>52</v>
      </c>
      <c r="F882" s="186" t="str">
        <f t="array" ref="F882">IF(E882&lt;&gt;"",INDEX(tb_Address[Branch],MATCH(E882,tb_Address[Branch Code],0)),"")</f>
        <v>สาขาที่ 00001</v>
      </c>
      <c r="G882" s="191" t="s">
        <v>963</v>
      </c>
      <c r="H882" s="193" t="str">
        <f t="array" ref="H882">IF(G882&lt;&gt;"",INDEX(tb_MainDatabase[Scent],MATCH(G882,tb_MainDatabase[Barcode],0)),"")</f>
        <v>Legend of Oud TRY ME!</v>
      </c>
      <c r="I882" s="193" t="str">
        <f t="array" ref="I882">IF(G882&lt;&gt;"",INDEX(tb_MainDatabase[Size],MATCH(G882,tb_MainDatabase[Barcode],0)),"")</f>
        <v>50 ml.</v>
      </c>
      <c r="J882" s="191">
        <v>1.0</v>
      </c>
      <c r="K882" s="193"/>
      <c r="L882" s="193" t="str">
        <f t="array" ref="L882">IFERROR(IF(C882=C881,IF(C882="","","-"),INDEX(tb_Address[Store Tel.],MATCH(F882,tb_Address[Branch],0))),"")</f>
        <v>-</v>
      </c>
      <c r="M882" s="193" t="str">
        <f t="array" ref="M882">IFERROR(IF(C882=C881,IF(C882="","","-"),INDEX(tb_Address[ชื่อผู้รับสินค้า],MATCH(F882,tb_Address[Branch],0))),"")</f>
        <v>-</v>
      </c>
      <c r="N882" s="193" t="str">
        <f t="array" ref="N882">IFERROR(IF(C882=C881,IF(C882="","","-"),INDEX(tb_Address[ที่อยู่ Store],MATCH(F882,tb_Address[Branch],0))),"")</f>
        <v>-</v>
      </c>
      <c r="O882" s="193"/>
    </row>
    <row r="883" ht="22.5" customHeight="1">
      <c r="A883" s="186">
        <f>IF(C883="","",ROW()-ROW(tb_PO[[#HEADERS],[Order]]))</f>
        <v>880</v>
      </c>
      <c r="B883" s="277">
        <v>46218.0</v>
      </c>
      <c r="C883" s="278" t="s">
        <v>2741</v>
      </c>
      <c r="D883" s="278" t="s">
        <v>2742</v>
      </c>
      <c r="E883" s="66" t="s">
        <v>1033</v>
      </c>
      <c r="F883" s="186" t="str">
        <f t="array" ref="F883">IF(E883&lt;&gt;"",INDEX(tb_Address[Branch],MATCH(E883,tb_Address[Branch Code],0)),"")</f>
        <v>Event</v>
      </c>
      <c r="G883" s="191">
        <v>8.8571280113E12</v>
      </c>
      <c r="H883" s="193" t="str">
        <f t="array" ref="H883">IF(G883&lt;&gt;"",INDEX(tb_MainDatabase[Scent],MATCH(G883,tb_MainDatabase[Barcode],0)),"")</f>
        <v>Dream Island</v>
      </c>
      <c r="I883" s="193" t="str">
        <f t="array" ref="I883">IF(G883&lt;&gt;"",INDEX(tb_MainDatabase[Size],MATCH(G883,tb_MainDatabase[Barcode],0)),"")</f>
        <v>50 ml.</v>
      </c>
      <c r="J883" s="191">
        <v>3.0</v>
      </c>
      <c r="K883" s="193"/>
      <c r="L883" s="193" t="str">
        <f t="array" ref="L883">IFERROR(IF(C883=C882,IF(C883="","","-"),INDEX(tb_Address[Store Tel.],MATCH(F883,tb_Address[Branch],0))),"")</f>
        <v/>
      </c>
      <c r="M883" s="193" t="str">
        <f t="array" ref="M883">IFERROR(IF(C883=C882,IF(C883="","","-"),INDEX(tb_Address[ชื่อผู้รับสินค้า],MATCH(F883,tb_Address[Branch],0))),"")</f>
        <v/>
      </c>
      <c r="N883" s="193" t="str">
        <f t="array" ref="N883">IFERROR(IF(C883=C882,IF(C883="","","-"),INDEX(tb_Address[ที่อยู่ Store],MATCH(F883,tb_Address[Branch],0))),"")</f>
        <v/>
      </c>
      <c r="O883" s="193"/>
    </row>
    <row r="884" ht="22.5" customHeight="1">
      <c r="A884" s="186">
        <f>IF(C884="","",ROW()-ROW(tb_PO[[#HEADERS],[Order]]))</f>
        <v>881</v>
      </c>
      <c r="B884" s="277">
        <v>46218.0</v>
      </c>
      <c r="C884" s="278" t="s">
        <v>2741</v>
      </c>
      <c r="D884" s="278" t="s">
        <v>2742</v>
      </c>
      <c r="E884" s="66" t="s">
        <v>1033</v>
      </c>
      <c r="F884" s="186" t="str">
        <f t="array" ref="F884">IF(E884&lt;&gt;"",INDEX(tb_Address[Branch],MATCH(E884,tb_Address[Branch Code],0)),"")</f>
        <v>Event</v>
      </c>
      <c r="G884" s="191">
        <v>8.857128011874E12</v>
      </c>
      <c r="H884" s="193" t="str">
        <f t="array" ref="H884">IF(G884&lt;&gt;"",INDEX(tb_MainDatabase[Scent],MATCH(G884,tb_MainDatabase[Barcode],0)),"")</f>
        <v>Dream Island</v>
      </c>
      <c r="I884" s="193" t="str">
        <f t="array" ref="I884">IF(G884&lt;&gt;"",INDEX(tb_MainDatabase[Size],MATCH(G884,tb_MainDatabase[Barcode],0)),"")</f>
        <v>30 ml.</v>
      </c>
      <c r="J884" s="191">
        <v>3.0</v>
      </c>
      <c r="K884" s="193"/>
      <c r="L884" s="193" t="str">
        <f t="array" ref="L884">IFERROR(IF(C884=C883,IF(C884="","","-"),INDEX(tb_Address[Store Tel.],MATCH(F884,tb_Address[Branch],0))),"")</f>
        <v>-</v>
      </c>
      <c r="M884" s="193" t="str">
        <f t="array" ref="M884">IFERROR(IF(C884=C883,IF(C884="","","-"),INDEX(tb_Address[ชื่อผู้รับสินค้า],MATCH(F884,tb_Address[Branch],0))),"")</f>
        <v>-</v>
      </c>
      <c r="N884" s="193" t="str">
        <f t="array" ref="N884">IFERROR(IF(C884=C883,IF(C884="","","-"),INDEX(tb_Address[ที่อยู่ Store],MATCH(F884,tb_Address[Branch],0))),"")</f>
        <v>-</v>
      </c>
      <c r="O884" s="193"/>
    </row>
    <row r="885" ht="22.5" customHeight="1">
      <c r="A885" s="186">
        <f>IF(C885="","",ROW()-ROW(tb_PO[[#HEADERS],[Order]]))</f>
        <v>882</v>
      </c>
      <c r="B885" s="277">
        <v>46218.0</v>
      </c>
      <c r="C885" s="278" t="s">
        <v>2741</v>
      </c>
      <c r="D885" s="278" t="s">
        <v>2742</v>
      </c>
      <c r="E885" s="66" t="s">
        <v>1033</v>
      </c>
      <c r="F885" s="186" t="str">
        <f t="array" ref="F885">IF(E885&lt;&gt;"",INDEX(tb_Address[Branch],MATCH(E885,tb_Address[Branch Code],0)),"")</f>
        <v>Event</v>
      </c>
      <c r="G885" s="191">
        <v>8.85712801203E12</v>
      </c>
      <c r="H885" s="193" t="str">
        <f t="array" ref="H885">IF(G885&lt;&gt;"",INDEX(tb_MainDatabase[Scent],MATCH(G885,tb_MainDatabase[Barcode],0)),"")</f>
        <v>Dream Island</v>
      </c>
      <c r="I885" s="193" t="str">
        <f t="array" ref="I885">IF(G885&lt;&gt;"",INDEX(tb_MainDatabase[Size],MATCH(G885,tb_MainDatabase[Barcode],0)),"")</f>
        <v>10 ml.</v>
      </c>
      <c r="J885" s="191">
        <v>5.0</v>
      </c>
      <c r="K885" s="193"/>
      <c r="L885" s="193" t="str">
        <f t="array" ref="L885">IFERROR(IF(C885=C884,IF(C885="","","-"),INDEX(tb_Address[Store Tel.],MATCH(F885,tb_Address[Branch],0))),"")</f>
        <v>-</v>
      </c>
      <c r="M885" s="193" t="str">
        <f t="array" ref="M885">IFERROR(IF(C885=C884,IF(C885="","","-"),INDEX(tb_Address[ชื่อผู้รับสินค้า],MATCH(F885,tb_Address[Branch],0))),"")</f>
        <v>-</v>
      </c>
      <c r="N885" s="193" t="str">
        <f t="array" ref="N885">IFERROR(IF(C885=C884,IF(C885="","","-"),INDEX(tb_Address[ที่อยู่ Store],MATCH(F885,tb_Address[Branch],0))),"")</f>
        <v>-</v>
      </c>
      <c r="O885" s="193"/>
    </row>
    <row r="886" ht="22.5" customHeight="1">
      <c r="A886" s="186">
        <f>IF(C886="","",ROW()-ROW(tb_PO[[#HEADERS],[Order]]))</f>
        <v>883</v>
      </c>
      <c r="B886" s="277">
        <v>46218.0</v>
      </c>
      <c r="C886" s="278" t="s">
        <v>2741</v>
      </c>
      <c r="D886" s="278" t="s">
        <v>2742</v>
      </c>
      <c r="E886" s="66" t="s">
        <v>1033</v>
      </c>
      <c r="F886" s="186" t="str">
        <f t="array" ref="F886">IF(E886&lt;&gt;"",INDEX(tb_Address[Branch],MATCH(E886,tb_Address[Branch Code],0)),"")</f>
        <v>Event</v>
      </c>
      <c r="G886" s="191">
        <v>8.857128011027E12</v>
      </c>
      <c r="H886" s="193" t="str">
        <f t="array" ref="H886">IF(G886&lt;&gt;"",INDEX(tb_MainDatabase[Scent],MATCH(G886,tb_MainDatabase[Barcode],0)),"")</f>
        <v>Zeus</v>
      </c>
      <c r="I886" s="193" t="str">
        <f t="array" ref="I886">IF(G886&lt;&gt;"",INDEX(tb_MainDatabase[Size],MATCH(G886,tb_MainDatabase[Barcode],0)),"")</f>
        <v>50 ml.</v>
      </c>
      <c r="J886" s="191">
        <v>2.0</v>
      </c>
      <c r="K886" s="193"/>
      <c r="L886" s="193" t="str">
        <f t="array" ref="L886">IFERROR(IF(C886=C885,IF(C886="","","-"),INDEX(tb_Address[Store Tel.],MATCH(F886,tb_Address[Branch],0))),"")</f>
        <v>-</v>
      </c>
      <c r="M886" s="193" t="str">
        <f t="array" ref="M886">IFERROR(IF(C886=C885,IF(C886="","","-"),INDEX(tb_Address[ชื่อผู้รับสินค้า],MATCH(F886,tb_Address[Branch],0))),"")</f>
        <v>-</v>
      </c>
      <c r="N886" s="193" t="str">
        <f t="array" ref="N886">IFERROR(IF(C886=C885,IF(C886="","","-"),INDEX(tb_Address[ที่อยู่ Store],MATCH(F886,tb_Address[Branch],0))),"")</f>
        <v>-</v>
      </c>
      <c r="O886" s="193"/>
    </row>
    <row r="887" ht="22.5" customHeight="1">
      <c r="A887" s="186">
        <f>IF(C887="","",ROW()-ROW(tb_PO[[#HEADERS],[Order]]))</f>
        <v>884</v>
      </c>
      <c r="B887" s="277">
        <v>46218.0</v>
      </c>
      <c r="C887" s="278" t="s">
        <v>2741</v>
      </c>
      <c r="D887" s="278" t="s">
        <v>2742</v>
      </c>
      <c r="E887" s="66" t="s">
        <v>1033</v>
      </c>
      <c r="F887" s="186" t="str">
        <f t="array" ref="F887">IF(E887&lt;&gt;"",INDEX(tb_Address[Branch],MATCH(E887,tb_Address[Branch Code],0)),"")</f>
        <v>Event</v>
      </c>
      <c r="G887" s="191">
        <v>8.857128011843E12</v>
      </c>
      <c r="H887" s="193" t="str">
        <f t="array" ref="H887">IF(G887&lt;&gt;"",INDEX(tb_MainDatabase[Scent],MATCH(G887,tb_MainDatabase[Barcode],0)),"")</f>
        <v>Zeus</v>
      </c>
      <c r="I887" s="193" t="str">
        <f t="array" ref="I887">IF(G887&lt;&gt;"",INDEX(tb_MainDatabase[Size],MATCH(G887,tb_MainDatabase[Barcode],0)),"")</f>
        <v>30 ml.</v>
      </c>
      <c r="J887" s="191">
        <v>2.0</v>
      </c>
      <c r="K887" s="193"/>
      <c r="L887" s="193" t="str">
        <f t="array" ref="L887">IFERROR(IF(C887=C886,IF(C887="","","-"),INDEX(tb_Address[Store Tel.],MATCH(F887,tb_Address[Branch],0))),"")</f>
        <v>-</v>
      </c>
      <c r="M887" s="193" t="str">
        <f t="array" ref="M887">IFERROR(IF(C887=C886,IF(C887="","","-"),INDEX(tb_Address[ชื่อผู้รับสินค้า],MATCH(F887,tb_Address[Branch],0))),"")</f>
        <v>-</v>
      </c>
      <c r="N887" s="193" t="str">
        <f t="array" ref="N887">IFERROR(IF(C887=C886,IF(C887="","","-"),INDEX(tb_Address[ที่อยู่ Store],MATCH(F887,tb_Address[Branch],0))),"")</f>
        <v>-</v>
      </c>
      <c r="O887" s="193"/>
    </row>
    <row r="888" ht="22.5" customHeight="1">
      <c r="A888" s="186">
        <f>IF(C888="","",ROW()-ROW(tb_PO[[#HEADERS],[Order]]))</f>
        <v>885</v>
      </c>
      <c r="B888" s="277">
        <v>46218.0</v>
      </c>
      <c r="C888" s="278" t="s">
        <v>2741</v>
      </c>
      <c r="D888" s="278" t="s">
        <v>2742</v>
      </c>
      <c r="E888" s="66" t="s">
        <v>1033</v>
      </c>
      <c r="F888" s="186" t="str">
        <f t="array" ref="F888">IF(E888&lt;&gt;"",INDEX(tb_Address[Branch],MATCH(E888,tb_Address[Branch Code],0)),"")</f>
        <v>Event</v>
      </c>
      <c r="G888" s="191">
        <v>8.857128012041E12</v>
      </c>
      <c r="H888" s="193" t="str">
        <f t="array" ref="H888">IF(G888&lt;&gt;"",INDEX(tb_MainDatabase[Scent],MATCH(G888,tb_MainDatabase[Barcode],0)),"")</f>
        <v>Zeus</v>
      </c>
      <c r="I888" s="193" t="str">
        <f t="array" ref="I888">IF(G888&lt;&gt;"",INDEX(tb_MainDatabase[Size],MATCH(G888,tb_MainDatabase[Barcode],0)),"")</f>
        <v>10 ml.</v>
      </c>
      <c r="J888" s="191">
        <v>5.0</v>
      </c>
      <c r="K888" s="193"/>
      <c r="L888" s="193" t="str">
        <f t="array" ref="L888">IFERROR(IF(C888=C887,IF(C888="","","-"),INDEX(tb_Address[Store Tel.],MATCH(F888,tb_Address[Branch],0))),"")</f>
        <v>-</v>
      </c>
      <c r="M888" s="193" t="str">
        <f t="array" ref="M888">IFERROR(IF(C888=C887,IF(C888="","","-"),INDEX(tb_Address[ชื่อผู้รับสินค้า],MATCH(F888,tb_Address[Branch],0))),"")</f>
        <v>-</v>
      </c>
      <c r="N888" s="193" t="str">
        <f t="array" ref="N888">IFERROR(IF(C888=C887,IF(C888="","","-"),INDEX(tb_Address[ที่อยู่ Store],MATCH(F888,tb_Address[Branch],0))),"")</f>
        <v>-</v>
      </c>
      <c r="O888" s="193"/>
    </row>
    <row r="889" ht="22.5" customHeight="1">
      <c r="A889" s="186">
        <f>IF(C889="","",ROW()-ROW(tb_PO[[#HEADERS],[Order]]))</f>
        <v>886</v>
      </c>
      <c r="B889" s="277">
        <v>46218.0</v>
      </c>
      <c r="C889" s="278" t="s">
        <v>2741</v>
      </c>
      <c r="D889" s="278" t="s">
        <v>2742</v>
      </c>
      <c r="E889" s="66" t="s">
        <v>1033</v>
      </c>
      <c r="F889" s="186" t="str">
        <f t="array" ref="F889">IF(E889&lt;&gt;"",INDEX(tb_Address[Branch],MATCH(E889,tb_Address[Branch Code],0)),"")</f>
        <v>Event</v>
      </c>
      <c r="G889" s="191">
        <v>8.857128011119E12</v>
      </c>
      <c r="H889" s="193" t="str">
        <f t="array" ref="H889">IF(G889&lt;&gt;"",INDEX(tb_MainDatabase[Scent],MATCH(G889,tb_MainDatabase[Barcode],0)),"")</f>
        <v>Secret of Peach</v>
      </c>
      <c r="I889" s="193" t="str">
        <f t="array" ref="I889">IF(G889&lt;&gt;"",INDEX(tb_MainDatabase[Size],MATCH(G889,tb_MainDatabase[Barcode],0)),"")</f>
        <v>50 ml.</v>
      </c>
      <c r="J889" s="191">
        <v>6.0</v>
      </c>
      <c r="K889" s="193"/>
      <c r="L889" s="193" t="str">
        <f t="array" ref="L889">IFERROR(IF(C889=C888,IF(C889="","","-"),INDEX(tb_Address[Store Tel.],MATCH(F889,tb_Address[Branch],0))),"")</f>
        <v>-</v>
      </c>
      <c r="M889" s="193" t="str">
        <f t="array" ref="M889">IFERROR(IF(C889=C888,IF(C889="","","-"),INDEX(tb_Address[ชื่อผู้รับสินค้า],MATCH(F889,tb_Address[Branch],0))),"")</f>
        <v>-</v>
      </c>
      <c r="N889" s="193" t="str">
        <f t="array" ref="N889">IFERROR(IF(C889=C888,IF(C889="","","-"),INDEX(tb_Address[ที่อยู่ Store],MATCH(F889,tb_Address[Branch],0))),"")</f>
        <v>-</v>
      </c>
      <c r="O889" s="193"/>
    </row>
    <row r="890" ht="22.5" customHeight="1">
      <c r="A890" s="186">
        <f>IF(C890="","",ROW()-ROW(tb_PO[[#HEADERS],[Order]]))</f>
        <v>887</v>
      </c>
      <c r="B890" s="277">
        <v>46218.0</v>
      </c>
      <c r="C890" s="278" t="s">
        <v>2741</v>
      </c>
      <c r="D890" s="278" t="s">
        <v>2742</v>
      </c>
      <c r="E890" s="66" t="s">
        <v>1033</v>
      </c>
      <c r="F890" s="186" t="str">
        <f t="array" ref="F890">IF(E890&lt;&gt;"",INDEX(tb_Address[Branch],MATCH(E890,tb_Address[Branch Code],0)),"")</f>
        <v>Event</v>
      </c>
      <c r="G890" s="191">
        <v>8.85712801185E12</v>
      </c>
      <c r="H890" s="193" t="str">
        <f t="array" ref="H890">IF(G890&lt;&gt;"",INDEX(tb_MainDatabase[Scent],MATCH(G890,tb_MainDatabase[Barcode],0)),"")</f>
        <v>Secret of Peach</v>
      </c>
      <c r="I890" s="193" t="str">
        <f t="array" ref="I890">IF(G890&lt;&gt;"",INDEX(tb_MainDatabase[Size],MATCH(G890,tb_MainDatabase[Barcode],0)),"")</f>
        <v>30 ml.</v>
      </c>
      <c r="J890" s="191">
        <v>5.0</v>
      </c>
      <c r="K890" s="193"/>
      <c r="L890" s="193" t="str">
        <f t="array" ref="L890">IFERROR(IF(C890=C889,IF(C890="","","-"),INDEX(tb_Address[Store Tel.],MATCH(F890,tb_Address[Branch],0))),"")</f>
        <v>-</v>
      </c>
      <c r="M890" s="193" t="str">
        <f t="array" ref="M890">IFERROR(IF(C890=C889,IF(C890="","","-"),INDEX(tb_Address[ชื่อผู้รับสินค้า],MATCH(F890,tb_Address[Branch],0))),"")</f>
        <v>-</v>
      </c>
      <c r="N890" s="193" t="str">
        <f t="array" ref="N890">IFERROR(IF(C890=C889,IF(C890="","","-"),INDEX(tb_Address[ที่อยู่ Store],MATCH(F890,tb_Address[Branch],0))),"")</f>
        <v>-</v>
      </c>
      <c r="O890" s="193"/>
    </row>
    <row r="891" ht="22.5" customHeight="1">
      <c r="A891" s="186">
        <f>IF(C891="","",ROW()-ROW(tb_PO[[#HEADERS],[Order]]))</f>
        <v>888</v>
      </c>
      <c r="B891" s="277">
        <v>46218.0</v>
      </c>
      <c r="C891" s="278" t="s">
        <v>2741</v>
      </c>
      <c r="D891" s="278" t="s">
        <v>2742</v>
      </c>
      <c r="E891" s="66" t="s">
        <v>1033</v>
      </c>
      <c r="F891" s="186" t="str">
        <f t="array" ref="F891">IF(E891&lt;&gt;"",INDEX(tb_Address[Branch],MATCH(E891,tb_Address[Branch Code],0)),"")</f>
        <v>Event</v>
      </c>
      <c r="G891" s="191">
        <v>8.857128012037E12</v>
      </c>
      <c r="H891" s="193" t="str">
        <f t="array" ref="H891">IF(G891&lt;&gt;"",INDEX(tb_MainDatabase[Scent],MATCH(G891,tb_MainDatabase[Barcode],0)),"")</f>
        <v>Secret of Peach</v>
      </c>
      <c r="I891" s="193" t="str">
        <f t="array" ref="I891">IF(G891&lt;&gt;"",INDEX(tb_MainDatabase[Size],MATCH(G891,tb_MainDatabase[Barcode],0)),"")</f>
        <v>10 ml.</v>
      </c>
      <c r="J891" s="191">
        <v>10.0</v>
      </c>
      <c r="K891" s="193"/>
      <c r="L891" s="193" t="str">
        <f t="array" ref="L891">IFERROR(IF(C891=C890,IF(C891="","","-"),INDEX(tb_Address[Store Tel.],MATCH(F891,tb_Address[Branch],0))),"")</f>
        <v>-</v>
      </c>
      <c r="M891" s="193" t="str">
        <f t="array" ref="M891">IFERROR(IF(C891=C890,IF(C891="","","-"),INDEX(tb_Address[ชื่อผู้รับสินค้า],MATCH(F891,tb_Address[Branch],0))),"")</f>
        <v>-</v>
      </c>
      <c r="N891" s="193" t="str">
        <f t="array" ref="N891">IFERROR(IF(C891=C890,IF(C891="","","-"),INDEX(tb_Address[ที่อยู่ Store],MATCH(F891,tb_Address[Branch],0))),"")</f>
        <v>-</v>
      </c>
      <c r="O891" s="193"/>
    </row>
    <row r="892" ht="22.5" customHeight="1">
      <c r="A892" s="186">
        <f>IF(C892="","",ROW()-ROW(tb_PO[[#HEADERS],[Order]]))</f>
        <v>889</v>
      </c>
      <c r="B892" s="277">
        <v>46218.0</v>
      </c>
      <c r="C892" s="278" t="s">
        <v>2741</v>
      </c>
      <c r="D892" s="278" t="s">
        <v>2742</v>
      </c>
      <c r="E892" s="66" t="s">
        <v>1033</v>
      </c>
      <c r="F892" s="186" t="str">
        <f t="array" ref="F892">IF(E892&lt;&gt;"",INDEX(tb_Address[Branch],MATCH(E892,tb_Address[Branch Code],0)),"")</f>
        <v>Event</v>
      </c>
      <c r="G892" s="191">
        <v>8.857128011171E12</v>
      </c>
      <c r="H892" s="193" t="str">
        <f t="array" ref="H892">IF(G892&lt;&gt;"",INDEX(tb_MainDatabase[Scent],MATCH(G892,tb_MainDatabase[Barcode],0)),"")</f>
        <v>Senorita</v>
      </c>
      <c r="I892" s="193" t="str">
        <f t="array" ref="I892">IF(G892&lt;&gt;"",INDEX(tb_MainDatabase[Size],MATCH(G892,tb_MainDatabase[Barcode],0)),"")</f>
        <v>50 ml.</v>
      </c>
      <c r="J892" s="191">
        <v>3.0</v>
      </c>
      <c r="K892" s="193"/>
      <c r="L892" s="193" t="str">
        <f t="array" ref="L892">IFERROR(IF(C892=C891,IF(C892="","","-"),INDEX(tb_Address[Store Tel.],MATCH(F892,tb_Address[Branch],0))),"")</f>
        <v>-</v>
      </c>
      <c r="M892" s="193" t="str">
        <f t="array" ref="M892">IFERROR(IF(C892=C891,IF(C892="","","-"),INDEX(tb_Address[ชื่อผู้รับสินค้า],MATCH(F892,tb_Address[Branch],0))),"")</f>
        <v>-</v>
      </c>
      <c r="N892" s="193" t="str">
        <f t="array" ref="N892">IFERROR(IF(C892=C891,IF(C892="","","-"),INDEX(tb_Address[ที่อยู่ Store],MATCH(F892,tb_Address[Branch],0))),"")</f>
        <v>-</v>
      </c>
      <c r="O892" s="193"/>
    </row>
    <row r="893" ht="22.5" customHeight="1">
      <c r="A893" s="186">
        <f>IF(C893="","",ROW()-ROW(tb_PO[[#HEADERS],[Order]]))</f>
        <v>890</v>
      </c>
      <c r="B893" s="277">
        <v>46218.0</v>
      </c>
      <c r="C893" s="278" t="s">
        <v>2741</v>
      </c>
      <c r="D893" s="278" t="s">
        <v>2742</v>
      </c>
      <c r="E893" s="66" t="s">
        <v>1033</v>
      </c>
      <c r="F893" s="186" t="str">
        <f t="array" ref="F893">IF(E893&lt;&gt;"",INDEX(tb_Address[Branch],MATCH(E893,tb_Address[Branch Code],0)),"")</f>
        <v>Event</v>
      </c>
      <c r="G893" s="191">
        <v>8.857128011867E12</v>
      </c>
      <c r="H893" s="193" t="str">
        <f t="array" ref="H893">IF(G893&lt;&gt;"",INDEX(tb_MainDatabase[Scent],MATCH(G893,tb_MainDatabase[Barcode],0)),"")</f>
        <v>Senorita</v>
      </c>
      <c r="I893" s="193" t="str">
        <f t="array" ref="I893">IF(G893&lt;&gt;"",INDEX(tb_MainDatabase[Size],MATCH(G893,tb_MainDatabase[Barcode],0)),"")</f>
        <v>30 ml.</v>
      </c>
      <c r="J893" s="191">
        <v>3.0</v>
      </c>
      <c r="K893" s="193"/>
      <c r="L893" s="193" t="str">
        <f t="array" ref="L893">IFERROR(IF(C893=C892,IF(C893="","","-"),INDEX(tb_Address[Store Tel.],MATCH(F893,tb_Address[Branch],0))),"")</f>
        <v>-</v>
      </c>
      <c r="M893" s="193" t="str">
        <f t="array" ref="M893">IFERROR(IF(C893=C892,IF(C893="","","-"),INDEX(tb_Address[ชื่อผู้รับสินค้า],MATCH(F893,tb_Address[Branch],0))),"")</f>
        <v>-</v>
      </c>
      <c r="N893" s="193" t="str">
        <f t="array" ref="N893">IFERROR(IF(C893=C892,IF(C893="","","-"),INDEX(tb_Address[ที่อยู่ Store],MATCH(F893,tb_Address[Branch],0))),"")</f>
        <v>-</v>
      </c>
      <c r="O893" s="193"/>
    </row>
    <row r="894" ht="22.5" customHeight="1">
      <c r="A894" s="186">
        <f>IF(C894="","",ROW()-ROW(tb_PO[[#HEADERS],[Order]]))</f>
        <v>891</v>
      </c>
      <c r="B894" s="277">
        <v>46218.0</v>
      </c>
      <c r="C894" s="278" t="s">
        <v>2741</v>
      </c>
      <c r="D894" s="278" t="s">
        <v>2742</v>
      </c>
      <c r="E894" s="66" t="s">
        <v>1033</v>
      </c>
      <c r="F894" s="186" t="str">
        <f t="array" ref="F894">IF(E894&lt;&gt;"",INDEX(tb_Address[Branch],MATCH(E894,tb_Address[Branch Code],0)),"")</f>
        <v>Event</v>
      </c>
      <c r="G894" s="191">
        <v>8.857128012039E12</v>
      </c>
      <c r="H894" s="193" t="str">
        <f t="array" ref="H894">IF(G894&lt;&gt;"",INDEX(tb_MainDatabase[Scent],MATCH(G894,tb_MainDatabase[Barcode],0)),"")</f>
        <v>Senorita</v>
      </c>
      <c r="I894" s="193" t="str">
        <f t="array" ref="I894">IF(G894&lt;&gt;"",INDEX(tb_MainDatabase[Size],MATCH(G894,tb_MainDatabase[Barcode],0)),"")</f>
        <v>10 ml.</v>
      </c>
      <c r="J894" s="191">
        <v>5.0</v>
      </c>
      <c r="K894" s="193"/>
      <c r="L894" s="193" t="str">
        <f t="array" ref="L894">IFERROR(IF(C894=C893,IF(C894="","","-"),INDEX(tb_Address[Store Tel.],MATCH(F894,tb_Address[Branch],0))),"")</f>
        <v>-</v>
      </c>
      <c r="M894" s="193" t="str">
        <f t="array" ref="M894">IFERROR(IF(C894=C893,IF(C894="","","-"),INDEX(tb_Address[ชื่อผู้รับสินค้า],MATCH(F894,tb_Address[Branch],0))),"")</f>
        <v>-</v>
      </c>
      <c r="N894" s="193" t="str">
        <f t="array" ref="N894">IFERROR(IF(C894=C893,IF(C894="","","-"),INDEX(tb_Address[ที่อยู่ Store],MATCH(F894,tb_Address[Branch],0))),"")</f>
        <v>-</v>
      </c>
      <c r="O894" s="193"/>
    </row>
    <row r="895" ht="22.5" customHeight="1">
      <c r="A895" s="186">
        <f>IF(C895="","",ROW()-ROW(tb_PO[[#HEADERS],[Order]]))</f>
        <v>892</v>
      </c>
      <c r="B895" s="277">
        <v>46218.0</v>
      </c>
      <c r="C895" s="278" t="s">
        <v>2741</v>
      </c>
      <c r="D895" s="278" t="s">
        <v>2742</v>
      </c>
      <c r="E895" s="66" t="s">
        <v>1033</v>
      </c>
      <c r="F895" s="186" t="str">
        <f t="array" ref="F895">IF(E895&lt;&gt;"",INDEX(tb_Address[Branch],MATCH(E895,tb_Address[Branch Code],0)),"")</f>
        <v>Event</v>
      </c>
      <c r="G895" s="191">
        <v>8.857128011621E12</v>
      </c>
      <c r="H895" s="193" t="str">
        <f t="array" ref="H895">IF(G895&lt;&gt;"",INDEX(tb_MainDatabase[Scent],MATCH(G895,tb_MainDatabase[Barcode],0)),"")</f>
        <v>Rosarine</v>
      </c>
      <c r="I895" s="193" t="str">
        <f t="array" ref="I895">IF(G895&lt;&gt;"",INDEX(tb_MainDatabase[Size],MATCH(G895,tb_MainDatabase[Barcode],0)),"")</f>
        <v>50 ml.</v>
      </c>
      <c r="J895" s="191">
        <v>10.0</v>
      </c>
      <c r="K895" s="193"/>
      <c r="L895" s="193" t="str">
        <f t="array" ref="L895">IFERROR(IF(C895=C894,IF(C895="","","-"),INDEX(tb_Address[Store Tel.],MATCH(F895,tb_Address[Branch],0))),"")</f>
        <v>-</v>
      </c>
      <c r="M895" s="193" t="str">
        <f t="array" ref="M895">IFERROR(IF(C895=C894,IF(C895="","","-"),INDEX(tb_Address[ชื่อผู้รับสินค้า],MATCH(F895,tb_Address[Branch],0))),"")</f>
        <v>-</v>
      </c>
      <c r="N895" s="193" t="str">
        <f t="array" ref="N895">IFERROR(IF(C895=C894,IF(C895="","","-"),INDEX(tb_Address[ที่อยู่ Store],MATCH(F895,tb_Address[Branch],0))),"")</f>
        <v>-</v>
      </c>
      <c r="O895" s="193"/>
    </row>
    <row r="896" ht="22.5" customHeight="1">
      <c r="A896" s="186">
        <f>IF(C896="","",ROW()-ROW(tb_PO[[#HEADERS],[Order]]))</f>
        <v>893</v>
      </c>
      <c r="B896" s="277">
        <v>46218.0</v>
      </c>
      <c r="C896" s="278" t="s">
        <v>2741</v>
      </c>
      <c r="D896" s="278" t="s">
        <v>2742</v>
      </c>
      <c r="E896" s="66" t="s">
        <v>1033</v>
      </c>
      <c r="F896" s="186" t="str">
        <f t="array" ref="F896">IF(E896&lt;&gt;"",INDEX(tb_Address[Branch],MATCH(E896,tb_Address[Branch Code],0)),"")</f>
        <v>Event</v>
      </c>
      <c r="G896" s="191">
        <v>8.857128012159E12</v>
      </c>
      <c r="H896" s="193" t="str">
        <f t="array" ref="H896">IF(G896&lt;&gt;"",INDEX(tb_MainDatabase[Scent],MATCH(G896,tb_MainDatabase[Barcode],0)),"")</f>
        <v>Rosarine</v>
      </c>
      <c r="I896" s="193" t="str">
        <f t="array" ref="I896">IF(G896&lt;&gt;"",INDEX(tb_MainDatabase[Size],MATCH(G896,tb_MainDatabase[Barcode],0)),"")</f>
        <v>30 ml.</v>
      </c>
      <c r="J896" s="191">
        <v>4.0</v>
      </c>
      <c r="K896" s="193"/>
      <c r="L896" s="193" t="str">
        <f t="array" ref="L896">IFERROR(IF(C896=C895,IF(C896="","","-"),INDEX(tb_Address[Store Tel.],MATCH(F896,tb_Address[Branch],0))),"")</f>
        <v>-</v>
      </c>
      <c r="M896" s="193" t="str">
        <f t="array" ref="M896">IFERROR(IF(C896=C895,IF(C896="","","-"),INDEX(tb_Address[ชื่อผู้รับสินค้า],MATCH(F896,tb_Address[Branch],0))),"")</f>
        <v>-</v>
      </c>
      <c r="N896" s="193" t="str">
        <f t="array" ref="N896">IFERROR(IF(C896=C895,IF(C896="","","-"),INDEX(tb_Address[ที่อยู่ Store],MATCH(F896,tb_Address[Branch],0))),"")</f>
        <v>-</v>
      </c>
      <c r="O896" s="193"/>
    </row>
    <row r="897" ht="22.5" customHeight="1">
      <c r="A897" s="186">
        <f>IF(C897="","",ROW()-ROW(tb_PO[[#HEADERS],[Order]]))</f>
        <v>894</v>
      </c>
      <c r="B897" s="277">
        <v>46218.0</v>
      </c>
      <c r="C897" s="278" t="s">
        <v>2741</v>
      </c>
      <c r="D897" s="278" t="s">
        <v>2742</v>
      </c>
      <c r="E897" s="66" t="s">
        <v>1033</v>
      </c>
      <c r="F897" s="186" t="str">
        <f t="array" ref="F897">IF(E897&lt;&gt;"",INDEX(tb_Address[Branch],MATCH(E897,tb_Address[Branch Code],0)),"")</f>
        <v>Event</v>
      </c>
      <c r="G897" s="191">
        <v>8.85712801216E12</v>
      </c>
      <c r="H897" s="193" t="str">
        <f t="array" ref="H897">IF(G897&lt;&gt;"",INDEX(tb_MainDatabase[Scent],MATCH(G897,tb_MainDatabase[Barcode],0)),"")</f>
        <v>Rosarine</v>
      </c>
      <c r="I897" s="193" t="str">
        <f t="array" ref="I897">IF(G897&lt;&gt;"",INDEX(tb_MainDatabase[Size],MATCH(G897,tb_MainDatabase[Barcode],0)),"")</f>
        <v>10 ml.</v>
      </c>
      <c r="J897" s="191">
        <v>10.0</v>
      </c>
      <c r="K897" s="193"/>
      <c r="L897" s="193" t="str">
        <f t="array" ref="L897">IFERROR(IF(C897=C896,IF(C897="","","-"),INDEX(tb_Address[Store Tel.],MATCH(F897,tb_Address[Branch],0))),"")</f>
        <v>-</v>
      </c>
      <c r="M897" s="193" t="str">
        <f t="array" ref="M897">IFERROR(IF(C897=C896,IF(C897="","","-"),INDEX(tb_Address[ชื่อผู้รับสินค้า],MATCH(F897,tb_Address[Branch],0))),"")</f>
        <v>-</v>
      </c>
      <c r="N897" s="193" t="str">
        <f t="array" ref="N897">IFERROR(IF(C897=C896,IF(C897="","","-"),INDEX(tb_Address[ที่อยู่ Store],MATCH(F897,tb_Address[Branch],0))),"")</f>
        <v>-</v>
      </c>
      <c r="O897" s="193"/>
    </row>
    <row r="898" ht="22.5" customHeight="1">
      <c r="A898" s="186">
        <f>IF(C898="","",ROW()-ROW(tb_PO[[#HEADERS],[Order]]))</f>
        <v>895</v>
      </c>
      <c r="B898" s="277">
        <v>46218.0</v>
      </c>
      <c r="C898" s="278" t="s">
        <v>2741</v>
      </c>
      <c r="D898" s="278" t="s">
        <v>2742</v>
      </c>
      <c r="E898" s="66" t="s">
        <v>1033</v>
      </c>
      <c r="F898" s="186" t="str">
        <f t="array" ref="F898">IF(E898&lt;&gt;"",INDEX(tb_Address[Branch],MATCH(E898,tb_Address[Branch Code],0)),"")</f>
        <v>Event</v>
      </c>
      <c r="G898" s="191">
        <v>8.857128011058E12</v>
      </c>
      <c r="H898" s="193" t="str">
        <f t="array" ref="H898">IF(G898&lt;&gt;"",INDEX(tb_MainDatabase[Scent],MATCH(G898,tb_MainDatabase[Barcode],0)),"")</f>
        <v>La Belle</v>
      </c>
      <c r="I898" s="193" t="str">
        <f t="array" ref="I898">IF(G898&lt;&gt;"",INDEX(tb_MainDatabase[Size],MATCH(G898,tb_MainDatabase[Barcode],0)),"")</f>
        <v>50 ml.</v>
      </c>
      <c r="J898" s="191">
        <v>3.0</v>
      </c>
      <c r="K898" s="193"/>
      <c r="L898" s="193" t="str">
        <f t="array" ref="L898">IFERROR(IF(C898=C897,IF(C898="","","-"),INDEX(tb_Address[Store Tel.],MATCH(F898,tb_Address[Branch],0))),"")</f>
        <v>-</v>
      </c>
      <c r="M898" s="193" t="str">
        <f t="array" ref="M898">IFERROR(IF(C898=C897,IF(C898="","","-"),INDEX(tb_Address[ชื่อผู้รับสินค้า],MATCH(F898,tb_Address[Branch],0))),"")</f>
        <v>-</v>
      </c>
      <c r="N898" s="193" t="str">
        <f t="array" ref="N898">IFERROR(IF(C898=C897,IF(C898="","","-"),INDEX(tb_Address[ที่อยู่ Store],MATCH(F898,tb_Address[Branch],0))),"")</f>
        <v>-</v>
      </c>
      <c r="O898" s="193"/>
    </row>
    <row r="899" ht="22.5" customHeight="1">
      <c r="A899" s="186">
        <f>IF(C899="","",ROW()-ROW(tb_PO[[#HEADERS],[Order]]))</f>
        <v>896</v>
      </c>
      <c r="B899" s="277">
        <v>46218.0</v>
      </c>
      <c r="C899" s="278" t="s">
        <v>2741</v>
      </c>
      <c r="D899" s="278" t="s">
        <v>2742</v>
      </c>
      <c r="E899" s="66" t="s">
        <v>1033</v>
      </c>
      <c r="F899" s="186" t="str">
        <f t="array" ref="F899">IF(E899&lt;&gt;"",INDEX(tb_Address[Branch],MATCH(E899,tb_Address[Branch Code],0)),"")</f>
        <v>Event</v>
      </c>
      <c r="G899" s="191">
        <v>8.857128011904E12</v>
      </c>
      <c r="H899" s="193" t="str">
        <f t="array" ref="H899">IF(G899&lt;&gt;"",INDEX(tb_MainDatabase[Scent],MATCH(G899,tb_MainDatabase[Barcode],0)),"")</f>
        <v>La Belle</v>
      </c>
      <c r="I899" s="193" t="str">
        <f t="array" ref="I899">IF(G899&lt;&gt;"",INDEX(tb_MainDatabase[Size],MATCH(G899,tb_MainDatabase[Barcode],0)),"")</f>
        <v>30 ml.</v>
      </c>
      <c r="J899" s="191">
        <v>5.0</v>
      </c>
      <c r="K899" s="193"/>
      <c r="L899" s="193" t="str">
        <f t="array" ref="L899">IFERROR(IF(C899=C898,IF(C899="","","-"),INDEX(tb_Address[Store Tel.],MATCH(F899,tb_Address[Branch],0))),"")</f>
        <v>-</v>
      </c>
      <c r="M899" s="193" t="str">
        <f t="array" ref="M899">IFERROR(IF(C899=C898,IF(C899="","","-"),INDEX(tb_Address[ชื่อผู้รับสินค้า],MATCH(F899,tb_Address[Branch],0))),"")</f>
        <v>-</v>
      </c>
      <c r="N899" s="193" t="str">
        <f t="array" ref="N899">IFERROR(IF(C899=C898,IF(C899="","","-"),INDEX(tb_Address[ที่อยู่ Store],MATCH(F899,tb_Address[Branch],0))),"")</f>
        <v>-</v>
      </c>
      <c r="O899" s="193"/>
    </row>
    <row r="900" ht="22.5" customHeight="1">
      <c r="A900" s="186">
        <f>IF(C900="","",ROW()-ROW(tb_PO[[#HEADERS],[Order]]))</f>
        <v>897</v>
      </c>
      <c r="B900" s="277">
        <v>46218.0</v>
      </c>
      <c r="C900" s="278" t="s">
        <v>2741</v>
      </c>
      <c r="D900" s="278" t="s">
        <v>2742</v>
      </c>
      <c r="E900" s="66" t="s">
        <v>1033</v>
      </c>
      <c r="F900" s="186" t="str">
        <f t="array" ref="F900">IF(E900&lt;&gt;"",INDEX(tb_Address[Branch],MATCH(E900,tb_Address[Branch Code],0)),"")</f>
        <v>Event</v>
      </c>
      <c r="G900" s="191">
        <v>8.857128012034E12</v>
      </c>
      <c r="H900" s="193" t="str">
        <f t="array" ref="H900">IF(G900&lt;&gt;"",INDEX(tb_MainDatabase[Scent],MATCH(G900,tb_MainDatabase[Barcode],0)),"")</f>
        <v>La Belle</v>
      </c>
      <c r="I900" s="193" t="str">
        <f t="array" ref="I900">IF(G900&lt;&gt;"",INDEX(tb_MainDatabase[Size],MATCH(G900,tb_MainDatabase[Barcode],0)),"")</f>
        <v>10 ml.</v>
      </c>
      <c r="J900" s="191">
        <v>5.0</v>
      </c>
      <c r="K900" s="193"/>
      <c r="L900" s="193" t="str">
        <f t="array" ref="L900">IFERROR(IF(C900=C899,IF(C900="","","-"),INDEX(tb_Address[Store Tel.],MATCH(F900,tb_Address[Branch],0))),"")</f>
        <v>-</v>
      </c>
      <c r="M900" s="193" t="str">
        <f t="array" ref="M900">IFERROR(IF(C900=C899,IF(C900="","","-"),INDEX(tb_Address[ชื่อผู้รับสินค้า],MATCH(F900,tb_Address[Branch],0))),"")</f>
        <v>-</v>
      </c>
      <c r="N900" s="193" t="str">
        <f t="array" ref="N900">IFERROR(IF(C900=C899,IF(C900="","","-"),INDEX(tb_Address[ที่อยู่ Store],MATCH(F900,tb_Address[Branch],0))),"")</f>
        <v>-</v>
      </c>
      <c r="O900" s="193"/>
    </row>
    <row r="901" ht="22.5" customHeight="1">
      <c r="A901" s="186">
        <f>IF(C901="","",ROW()-ROW(tb_PO[[#HEADERS],[Order]]))</f>
        <v>898</v>
      </c>
      <c r="B901" s="277">
        <v>46218.0</v>
      </c>
      <c r="C901" s="278" t="s">
        <v>2741</v>
      </c>
      <c r="D901" s="278" t="s">
        <v>2742</v>
      </c>
      <c r="E901" s="66" t="s">
        <v>1033</v>
      </c>
      <c r="F901" s="186" t="str">
        <f t="array" ref="F901">IF(E901&lt;&gt;"",INDEX(tb_Address[Branch],MATCH(E901,tb_Address[Branch Code],0)),"")</f>
        <v>Event</v>
      </c>
      <c r="G901" s="191">
        <v>8.857128012018E12</v>
      </c>
      <c r="H901" s="193" t="str">
        <f t="array" ref="H901">IF(G901&lt;&gt;"",INDEX(tb_MainDatabase[Scent],MATCH(G901,tb_MainDatabase[Barcode],0)),"")</f>
        <v>Aqua</v>
      </c>
      <c r="I901" s="193" t="str">
        <f t="array" ref="I901">IF(G901&lt;&gt;"",INDEX(tb_MainDatabase[Size],MATCH(G901,tb_MainDatabase[Barcode],0)),"")</f>
        <v>50 ml.</v>
      </c>
      <c r="J901" s="191">
        <v>2.0</v>
      </c>
      <c r="K901" s="193"/>
      <c r="L901" s="193" t="str">
        <f t="array" ref="L901">IFERROR(IF(C901=C900,IF(C901="","","-"),INDEX(tb_Address[Store Tel.],MATCH(F901,tb_Address[Branch],0))),"")</f>
        <v>-</v>
      </c>
      <c r="M901" s="193" t="str">
        <f t="array" ref="M901">IFERROR(IF(C901=C900,IF(C901="","","-"),INDEX(tb_Address[ชื่อผู้รับสินค้า],MATCH(F901,tb_Address[Branch],0))),"")</f>
        <v>-</v>
      </c>
      <c r="N901" s="193" t="str">
        <f t="array" ref="N901">IFERROR(IF(C901=C900,IF(C901="","","-"),INDEX(tb_Address[ที่อยู่ Store],MATCH(F901,tb_Address[Branch],0))),"")</f>
        <v>-</v>
      </c>
      <c r="O901" s="193"/>
    </row>
    <row r="902" ht="22.5" customHeight="1">
      <c r="A902" s="186">
        <f>IF(C902="","",ROW()-ROW(tb_PO[[#HEADERS],[Order]]))</f>
        <v>899</v>
      </c>
      <c r="B902" s="277">
        <v>46218.0</v>
      </c>
      <c r="C902" s="278" t="s">
        <v>2741</v>
      </c>
      <c r="D902" s="278" t="s">
        <v>2742</v>
      </c>
      <c r="E902" s="66" t="s">
        <v>1033</v>
      </c>
      <c r="F902" s="186" t="str">
        <f t="array" ref="F902">IF(E902&lt;&gt;"",INDEX(tb_Address[Branch],MATCH(E902,tb_Address[Branch Code],0)),"")</f>
        <v>Event</v>
      </c>
      <c r="G902" s="191">
        <v>8.857128012022E12</v>
      </c>
      <c r="H902" s="193" t="str">
        <f t="array" ref="H902">IF(G902&lt;&gt;"",INDEX(tb_MainDatabase[Scent],MATCH(G902,tb_MainDatabase[Barcode],0)),"")</f>
        <v>Aqua</v>
      </c>
      <c r="I902" s="193" t="str">
        <f t="array" ref="I902">IF(G902&lt;&gt;"",INDEX(tb_MainDatabase[Size],MATCH(G902,tb_MainDatabase[Barcode],0)),"")</f>
        <v>30 ml.</v>
      </c>
      <c r="J902" s="191">
        <v>2.0</v>
      </c>
      <c r="K902" s="193"/>
      <c r="L902" s="193" t="str">
        <f t="array" ref="L902">IFERROR(IF(C902=C901,IF(C902="","","-"),INDEX(tb_Address[Store Tel.],MATCH(F902,tb_Address[Branch],0))),"")</f>
        <v>-</v>
      </c>
      <c r="M902" s="193" t="str">
        <f t="array" ref="M902">IFERROR(IF(C902=C901,IF(C902="","","-"),INDEX(tb_Address[ชื่อผู้รับสินค้า],MATCH(F902,tb_Address[Branch],0))),"")</f>
        <v>-</v>
      </c>
      <c r="N902" s="193" t="str">
        <f t="array" ref="N902">IFERROR(IF(C902=C901,IF(C902="","","-"),INDEX(tb_Address[ที่อยู่ Store],MATCH(F902,tb_Address[Branch],0))),"")</f>
        <v>-</v>
      </c>
      <c r="O902" s="193"/>
    </row>
    <row r="903" ht="22.5" customHeight="1">
      <c r="A903" s="186">
        <f>IF(C903="","",ROW()-ROW(tb_PO[[#HEADERS],[Order]]))</f>
        <v>900</v>
      </c>
      <c r="B903" s="277">
        <v>46218.0</v>
      </c>
      <c r="C903" s="278" t="s">
        <v>2741</v>
      </c>
      <c r="D903" s="278" t="s">
        <v>2742</v>
      </c>
      <c r="E903" s="66" t="s">
        <v>1033</v>
      </c>
      <c r="F903" s="186" t="str">
        <f t="array" ref="F903">IF(E903&lt;&gt;"",INDEX(tb_Address[Branch],MATCH(E903,tb_Address[Branch Code],0)),"")</f>
        <v>Event</v>
      </c>
      <c r="G903" s="191">
        <v>8.857128012026E12</v>
      </c>
      <c r="H903" s="193" t="str">
        <f t="array" ref="H903">IF(G903&lt;&gt;"",INDEX(tb_MainDatabase[Scent],MATCH(G903,tb_MainDatabase[Barcode],0)),"")</f>
        <v>Aqua</v>
      </c>
      <c r="I903" s="193" t="str">
        <f t="array" ref="I903">IF(G903&lt;&gt;"",INDEX(tb_MainDatabase[Size],MATCH(G903,tb_MainDatabase[Barcode],0)),"")</f>
        <v>10 ml.</v>
      </c>
      <c r="J903" s="191">
        <v>5.0</v>
      </c>
      <c r="K903" s="193"/>
      <c r="L903" s="193" t="str">
        <f t="array" ref="L903">IFERROR(IF(C903=C902,IF(C903="","","-"),INDEX(tb_Address[Store Tel.],MATCH(F903,tb_Address[Branch],0))),"")</f>
        <v>-</v>
      </c>
      <c r="M903" s="193" t="str">
        <f t="array" ref="M903">IFERROR(IF(C903=C902,IF(C903="","","-"),INDEX(tb_Address[ชื่อผู้รับสินค้า],MATCH(F903,tb_Address[Branch],0))),"")</f>
        <v>-</v>
      </c>
      <c r="N903" s="193" t="str">
        <f t="array" ref="N903">IFERROR(IF(C903=C902,IF(C903="","","-"),INDEX(tb_Address[ที่อยู่ Store],MATCH(F903,tb_Address[Branch],0))),"")</f>
        <v>-</v>
      </c>
      <c r="O903" s="193"/>
    </row>
    <row r="904" ht="22.5" customHeight="1">
      <c r="A904" s="186">
        <f>IF(C904="","",ROW()-ROW(tb_PO[[#HEADERS],[Order]]))</f>
        <v>901</v>
      </c>
      <c r="B904" s="277">
        <v>46218.0</v>
      </c>
      <c r="C904" s="278" t="s">
        <v>2741</v>
      </c>
      <c r="D904" s="278" t="s">
        <v>2742</v>
      </c>
      <c r="E904" s="66" t="s">
        <v>1033</v>
      </c>
      <c r="F904" s="186" t="str">
        <f t="array" ref="F904">IF(E904&lt;&gt;"",INDEX(tb_Address[Branch],MATCH(E904,tb_Address[Branch Code],0)),"")</f>
        <v>Event</v>
      </c>
      <c r="G904" s="191">
        <v>8.857128012019E12</v>
      </c>
      <c r="H904" s="193" t="str">
        <f t="array" ref="H904">IF(G904&lt;&gt;"",INDEX(tb_MainDatabase[Scent],MATCH(G904,tb_MainDatabase[Barcode],0)),"")</f>
        <v>Voyage</v>
      </c>
      <c r="I904" s="193" t="str">
        <f t="array" ref="I904">IF(G904&lt;&gt;"",INDEX(tb_MainDatabase[Size],MATCH(G904,tb_MainDatabase[Barcode],0)),"")</f>
        <v>50 ml.</v>
      </c>
      <c r="J904" s="191">
        <v>3.0</v>
      </c>
      <c r="K904" s="193"/>
      <c r="L904" s="193" t="str">
        <f t="array" ref="L904">IFERROR(IF(C904=C903,IF(C904="","","-"),INDEX(tb_Address[Store Tel.],MATCH(F904,tb_Address[Branch],0))),"")</f>
        <v>-</v>
      </c>
      <c r="M904" s="193" t="str">
        <f t="array" ref="M904">IFERROR(IF(C904=C903,IF(C904="","","-"),INDEX(tb_Address[ชื่อผู้รับสินค้า],MATCH(F904,tb_Address[Branch],0))),"")</f>
        <v>-</v>
      </c>
      <c r="N904" s="193" t="str">
        <f t="array" ref="N904">IFERROR(IF(C904=C903,IF(C904="","","-"),INDEX(tb_Address[ที่อยู่ Store],MATCH(F904,tb_Address[Branch],0))),"")</f>
        <v>-</v>
      </c>
      <c r="O904" s="193"/>
    </row>
    <row r="905" ht="22.5" customHeight="1">
      <c r="A905" s="186">
        <f>IF(C905="","",ROW()-ROW(tb_PO[[#HEADERS],[Order]]))</f>
        <v>902</v>
      </c>
      <c r="B905" s="277">
        <v>46218.0</v>
      </c>
      <c r="C905" s="278" t="s">
        <v>2741</v>
      </c>
      <c r="D905" s="278" t="s">
        <v>2742</v>
      </c>
      <c r="E905" s="66" t="s">
        <v>1033</v>
      </c>
      <c r="F905" s="186" t="str">
        <f t="array" ref="F905">IF(E905&lt;&gt;"",INDEX(tb_Address[Branch],MATCH(E905,tb_Address[Branch Code],0)),"")</f>
        <v>Event</v>
      </c>
      <c r="G905" s="191">
        <v>8.857128012023E12</v>
      </c>
      <c r="H905" s="193" t="str">
        <f t="array" ref="H905">IF(G905&lt;&gt;"",INDEX(tb_MainDatabase[Scent],MATCH(G905,tb_MainDatabase[Barcode],0)),"")</f>
        <v>Voyage</v>
      </c>
      <c r="I905" s="193" t="str">
        <f t="array" ref="I905">IF(G905&lt;&gt;"",INDEX(tb_MainDatabase[Size],MATCH(G905,tb_MainDatabase[Barcode],0)),"")</f>
        <v>30 ml.</v>
      </c>
      <c r="J905" s="191">
        <v>2.0</v>
      </c>
      <c r="K905" s="193"/>
      <c r="L905" s="193" t="str">
        <f t="array" ref="L905">IFERROR(IF(C905=C904,IF(C905="","","-"),INDEX(tb_Address[Store Tel.],MATCH(F905,tb_Address[Branch],0))),"")</f>
        <v>-</v>
      </c>
      <c r="M905" s="193" t="str">
        <f t="array" ref="M905">IFERROR(IF(C905=C904,IF(C905="","","-"),INDEX(tb_Address[ชื่อผู้รับสินค้า],MATCH(F905,tb_Address[Branch],0))),"")</f>
        <v>-</v>
      </c>
      <c r="N905" s="193" t="str">
        <f t="array" ref="N905">IFERROR(IF(C905=C904,IF(C905="","","-"),INDEX(tb_Address[ที่อยู่ Store],MATCH(F905,tb_Address[Branch],0))),"")</f>
        <v>-</v>
      </c>
      <c r="O905" s="193"/>
    </row>
    <row r="906" ht="22.5" customHeight="1">
      <c r="A906" s="186">
        <f>IF(C906="","",ROW()-ROW(tb_PO[[#HEADERS],[Order]]))</f>
        <v>903</v>
      </c>
      <c r="B906" s="277">
        <v>46218.0</v>
      </c>
      <c r="C906" s="278" t="s">
        <v>2741</v>
      </c>
      <c r="D906" s="278" t="s">
        <v>2742</v>
      </c>
      <c r="E906" s="66" t="s">
        <v>1033</v>
      </c>
      <c r="F906" s="186" t="str">
        <f t="array" ref="F906">IF(E906&lt;&gt;"",INDEX(tb_Address[Branch],MATCH(E906,tb_Address[Branch Code],0)),"")</f>
        <v>Event</v>
      </c>
      <c r="G906" s="191">
        <v>8.857128012027E12</v>
      </c>
      <c r="H906" s="193" t="str">
        <f t="array" ref="H906">IF(G906&lt;&gt;"",INDEX(tb_MainDatabase[Scent],MATCH(G906,tb_MainDatabase[Barcode],0)),"")</f>
        <v>Voyage</v>
      </c>
      <c r="I906" s="193" t="str">
        <f t="array" ref="I906">IF(G906&lt;&gt;"",INDEX(tb_MainDatabase[Size],MATCH(G906,tb_MainDatabase[Barcode],0)),"")</f>
        <v>10 ml.</v>
      </c>
      <c r="J906" s="191">
        <v>4.0</v>
      </c>
      <c r="K906" s="193"/>
      <c r="L906" s="193" t="str">
        <f t="array" ref="L906">IFERROR(IF(C906=C905,IF(C906="","","-"),INDEX(tb_Address[Store Tel.],MATCH(F906,tb_Address[Branch],0))),"")</f>
        <v>-</v>
      </c>
      <c r="M906" s="193" t="str">
        <f t="array" ref="M906">IFERROR(IF(C906=C905,IF(C906="","","-"),INDEX(tb_Address[ชื่อผู้รับสินค้า],MATCH(F906,tb_Address[Branch],0))),"")</f>
        <v>-</v>
      </c>
      <c r="N906" s="193" t="str">
        <f t="array" ref="N906">IFERROR(IF(C906=C905,IF(C906="","","-"),INDEX(tb_Address[ที่อยู่ Store],MATCH(F906,tb_Address[Branch],0))),"")</f>
        <v>-</v>
      </c>
      <c r="O906" s="193"/>
    </row>
    <row r="907" ht="22.5" customHeight="1">
      <c r="A907" s="186">
        <f>IF(C907="","",ROW()-ROW(tb_PO[[#HEADERS],[Order]]))</f>
        <v>904</v>
      </c>
      <c r="B907" s="277">
        <v>46218.0</v>
      </c>
      <c r="C907" s="278" t="s">
        <v>2741</v>
      </c>
      <c r="D907" s="278" t="s">
        <v>2742</v>
      </c>
      <c r="E907" s="66" t="s">
        <v>1033</v>
      </c>
      <c r="F907" s="186" t="str">
        <f t="array" ref="F907">IF(E907&lt;&gt;"",INDEX(tb_Address[Branch],MATCH(E907,tb_Address[Branch Code],0)),"")</f>
        <v>Event</v>
      </c>
      <c r="G907" s="191">
        <v>8.857128011522E12</v>
      </c>
      <c r="H907" s="193" t="str">
        <f t="array" ref="H907">IF(G907&lt;&gt;"",INDEX(tb_MainDatabase[Scent],MATCH(G907,tb_MainDatabase[Barcode],0)),"")</f>
        <v>Velvet Oud</v>
      </c>
      <c r="I907" s="193" t="str">
        <f t="array" ref="I907">IF(G907&lt;&gt;"",INDEX(tb_MainDatabase[Size],MATCH(G907,tb_MainDatabase[Barcode],0)),"")</f>
        <v>50 ml.</v>
      </c>
      <c r="J907" s="191">
        <v>2.0</v>
      </c>
      <c r="K907" s="193"/>
      <c r="L907" s="193" t="str">
        <f t="array" ref="L907">IFERROR(IF(C907=C906,IF(C907="","","-"),INDEX(tb_Address[Store Tel.],MATCH(F907,tb_Address[Branch],0))),"")</f>
        <v>-</v>
      </c>
      <c r="M907" s="193" t="str">
        <f t="array" ref="M907">IFERROR(IF(C907=C906,IF(C907="","","-"),INDEX(tb_Address[ชื่อผู้รับสินค้า],MATCH(F907,tb_Address[Branch],0))),"")</f>
        <v>-</v>
      </c>
      <c r="N907" s="193" t="str">
        <f t="array" ref="N907">IFERROR(IF(C907=C906,IF(C907="","","-"),INDEX(tb_Address[ที่อยู่ Store],MATCH(F907,tb_Address[Branch],0))),"")</f>
        <v>-</v>
      </c>
      <c r="O907" s="193"/>
    </row>
    <row r="908" ht="22.5" customHeight="1">
      <c r="A908" s="186">
        <f>IF(C908="","",ROW()-ROW(tb_PO[[#HEADERS],[Order]]))</f>
        <v>905</v>
      </c>
      <c r="B908" s="277">
        <v>46218.0</v>
      </c>
      <c r="C908" s="278" t="s">
        <v>2741</v>
      </c>
      <c r="D908" s="278" t="s">
        <v>2742</v>
      </c>
      <c r="E908" s="66" t="s">
        <v>1033</v>
      </c>
      <c r="F908" s="186" t="str">
        <f t="array" ref="F908">IF(E908&lt;&gt;"",INDEX(tb_Address[Branch],MATCH(E908,tb_Address[Branch Code],0)),"")</f>
        <v>Event</v>
      </c>
      <c r="G908" s="191">
        <v>8.857128012048E12</v>
      </c>
      <c r="H908" s="193" t="str">
        <f t="array" ref="H908">IF(G908&lt;&gt;"",INDEX(tb_MainDatabase[Scent],MATCH(G908,tb_MainDatabase[Barcode],0)),"")</f>
        <v>Velvet Oud</v>
      </c>
      <c r="I908" s="193" t="str">
        <f t="array" ref="I908">IF(G908&lt;&gt;"",INDEX(tb_MainDatabase[Size],MATCH(G908,tb_MainDatabase[Barcode],0)),"")</f>
        <v>30 ml.</v>
      </c>
      <c r="J908" s="191">
        <v>2.0</v>
      </c>
      <c r="K908" s="193"/>
      <c r="L908" s="193" t="str">
        <f t="array" ref="L908">IFERROR(IF(C908=C907,IF(C908="","","-"),INDEX(tb_Address[Store Tel.],MATCH(F908,tb_Address[Branch],0))),"")</f>
        <v>-</v>
      </c>
      <c r="M908" s="193" t="str">
        <f t="array" ref="M908">IFERROR(IF(C908=C907,IF(C908="","","-"),INDEX(tb_Address[ชื่อผู้รับสินค้า],MATCH(F908,tb_Address[Branch],0))),"")</f>
        <v>-</v>
      </c>
      <c r="N908" s="193" t="str">
        <f t="array" ref="N908">IFERROR(IF(C908=C907,IF(C908="","","-"),INDEX(tb_Address[ที่อยู่ Store],MATCH(F908,tb_Address[Branch],0))),"")</f>
        <v>-</v>
      </c>
      <c r="O908" s="193"/>
    </row>
    <row r="909" ht="22.5" customHeight="1">
      <c r="A909" s="186">
        <f>IF(C909="","",ROW()-ROW(tb_PO[[#HEADERS],[Order]]))</f>
        <v>906</v>
      </c>
      <c r="B909" s="277">
        <v>46218.0</v>
      </c>
      <c r="C909" s="278" t="s">
        <v>2741</v>
      </c>
      <c r="D909" s="278" t="s">
        <v>2742</v>
      </c>
      <c r="E909" s="66" t="s">
        <v>1033</v>
      </c>
      <c r="F909" s="186" t="str">
        <f t="array" ref="F909">IF(E909&lt;&gt;"",INDEX(tb_Address[Branch],MATCH(E909,tb_Address[Branch Code],0)),"")</f>
        <v>Event</v>
      </c>
      <c r="G909" s="191">
        <v>8.857128012047E12</v>
      </c>
      <c r="H909" s="193" t="str">
        <f t="array" ref="H909">IF(G909&lt;&gt;"",INDEX(tb_MainDatabase[Scent],MATCH(G909,tb_MainDatabase[Barcode],0)),"")</f>
        <v>Velvet Oud</v>
      </c>
      <c r="I909" s="193" t="str">
        <f t="array" ref="I909">IF(G909&lt;&gt;"",INDEX(tb_MainDatabase[Size],MATCH(G909,tb_MainDatabase[Barcode],0)),"")</f>
        <v>10 ml.</v>
      </c>
      <c r="J909" s="191">
        <v>4.0</v>
      </c>
      <c r="K909" s="193"/>
      <c r="L909" s="193" t="str">
        <f t="array" ref="L909">IFERROR(IF(C909=C908,IF(C909="","","-"),INDEX(tb_Address[Store Tel.],MATCH(F909,tb_Address[Branch],0))),"")</f>
        <v>-</v>
      </c>
      <c r="M909" s="193" t="str">
        <f t="array" ref="M909">IFERROR(IF(C909=C908,IF(C909="","","-"),INDEX(tb_Address[ชื่อผู้รับสินค้า],MATCH(F909,tb_Address[Branch],0))),"")</f>
        <v>-</v>
      </c>
      <c r="N909" s="193" t="str">
        <f t="array" ref="N909">IFERROR(IF(C909=C908,IF(C909="","","-"),INDEX(tb_Address[ที่อยู่ Store],MATCH(F909,tb_Address[Branch],0))),"")</f>
        <v>-</v>
      </c>
      <c r="O909" s="193"/>
    </row>
    <row r="910" ht="22.5" customHeight="1">
      <c r="A910" s="186">
        <f>IF(C910="","",ROW()-ROW(tb_PO[[#HEADERS],[Order]]))</f>
        <v>907</v>
      </c>
      <c r="B910" s="277">
        <v>46218.0</v>
      </c>
      <c r="C910" s="278" t="s">
        <v>2741</v>
      </c>
      <c r="D910" s="278" t="s">
        <v>2742</v>
      </c>
      <c r="E910" s="66" t="s">
        <v>1033</v>
      </c>
      <c r="F910" s="186" t="str">
        <f t="array" ref="F910">IF(E910&lt;&gt;"",INDEX(tb_Address[Branch],MATCH(E910,tb_Address[Branch Code],0)),"")</f>
        <v>Event</v>
      </c>
      <c r="G910" s="191">
        <v>8.857128011577E12</v>
      </c>
      <c r="H910" s="193" t="str">
        <f t="array" ref="H910">IF(G910&lt;&gt;"",INDEX(tb_MainDatabase[Scent],MATCH(G910,tb_MainDatabase[Barcode],0)),"")</f>
        <v>Angel</v>
      </c>
      <c r="I910" s="193" t="str">
        <f t="array" ref="I910">IF(G910&lt;&gt;"",INDEX(tb_MainDatabase[Size],MATCH(G910,tb_MainDatabase[Barcode],0)),"")</f>
        <v>50 ml.</v>
      </c>
      <c r="J910" s="191">
        <v>4.0</v>
      </c>
      <c r="K910" s="193"/>
      <c r="L910" s="193" t="str">
        <f t="array" ref="L910">IFERROR(IF(C910=C909,IF(C910="","","-"),INDEX(tb_Address[Store Tel.],MATCH(F910,tb_Address[Branch],0))),"")</f>
        <v>-</v>
      </c>
      <c r="M910" s="193" t="str">
        <f t="array" ref="M910">IFERROR(IF(C910=C909,IF(C910="","","-"),INDEX(tb_Address[ชื่อผู้รับสินค้า],MATCH(F910,tb_Address[Branch],0))),"")</f>
        <v>-</v>
      </c>
      <c r="N910" s="193" t="str">
        <f t="array" ref="N910">IFERROR(IF(C910=C909,IF(C910="","","-"),INDEX(tb_Address[ที่อยู่ Store],MATCH(F910,tb_Address[Branch],0))),"")</f>
        <v>-</v>
      </c>
      <c r="O910" s="193"/>
    </row>
    <row r="911" ht="22.5" customHeight="1">
      <c r="A911" s="186">
        <f>IF(C911="","",ROW()-ROW(tb_PO[[#HEADERS],[Order]]))</f>
        <v>908</v>
      </c>
      <c r="B911" s="277">
        <v>46218.0</v>
      </c>
      <c r="C911" s="278" t="s">
        <v>2741</v>
      </c>
      <c r="D911" s="278" t="s">
        <v>2742</v>
      </c>
      <c r="E911" s="66" t="s">
        <v>1033</v>
      </c>
      <c r="F911" s="186" t="str">
        <f t="array" ref="F911">IF(E911&lt;&gt;"",INDEX(tb_Address[Branch],MATCH(E911,tb_Address[Branch Code],0)),"")</f>
        <v>Event</v>
      </c>
      <c r="G911" s="191">
        <v>8.857128012165E12</v>
      </c>
      <c r="H911" s="193" t="str">
        <f t="array" ref="H911">IF(G911&lt;&gt;"",INDEX(tb_MainDatabase[Scent],MATCH(G911,tb_MainDatabase[Barcode],0)),"")</f>
        <v>Angel</v>
      </c>
      <c r="I911" s="193" t="str">
        <f t="array" ref="I911">IF(G911&lt;&gt;"",INDEX(tb_MainDatabase[Size],MATCH(G911,tb_MainDatabase[Barcode],0)),"")</f>
        <v>30 ml.</v>
      </c>
      <c r="J911" s="191">
        <v>5.0</v>
      </c>
      <c r="K911" s="193"/>
      <c r="L911" s="193" t="str">
        <f t="array" ref="L911">IFERROR(IF(C911=C910,IF(C911="","","-"),INDEX(tb_Address[Store Tel.],MATCH(F911,tb_Address[Branch],0))),"")</f>
        <v>-</v>
      </c>
      <c r="M911" s="193" t="str">
        <f t="array" ref="M911">IFERROR(IF(C911=C910,IF(C911="","","-"),INDEX(tb_Address[ชื่อผู้รับสินค้า],MATCH(F911,tb_Address[Branch],0))),"")</f>
        <v>-</v>
      </c>
      <c r="N911" s="193" t="str">
        <f t="array" ref="N911">IFERROR(IF(C911=C910,IF(C911="","","-"),INDEX(tb_Address[ที่อยู่ Store],MATCH(F911,tb_Address[Branch],0))),"")</f>
        <v>-</v>
      </c>
      <c r="O911" s="193"/>
    </row>
    <row r="912" ht="22.5" customHeight="1">
      <c r="A912" s="186">
        <f>IF(C912="","",ROW()-ROW(tb_PO[[#HEADERS],[Order]]))</f>
        <v>909</v>
      </c>
      <c r="B912" s="277">
        <v>46218.0</v>
      </c>
      <c r="C912" s="278" t="s">
        <v>2741</v>
      </c>
      <c r="D912" s="278" t="s">
        <v>2742</v>
      </c>
      <c r="E912" s="66" t="s">
        <v>1033</v>
      </c>
      <c r="F912" s="186" t="str">
        <f t="array" ref="F912">IF(E912&lt;&gt;"",INDEX(tb_Address[Branch],MATCH(E912,tb_Address[Branch Code],0)),"")</f>
        <v>Event</v>
      </c>
      <c r="G912" s="191">
        <v>8.857128012166E12</v>
      </c>
      <c r="H912" s="193" t="str">
        <f t="array" ref="H912">IF(G912&lt;&gt;"",INDEX(tb_MainDatabase[Scent],MATCH(G912,tb_MainDatabase[Barcode],0)),"")</f>
        <v>Angel</v>
      </c>
      <c r="I912" s="193" t="str">
        <f t="array" ref="I912">IF(G912&lt;&gt;"",INDEX(tb_MainDatabase[Size],MATCH(G912,tb_MainDatabase[Barcode],0)),"")</f>
        <v>10 ml.</v>
      </c>
      <c r="J912" s="191">
        <v>5.0</v>
      </c>
      <c r="K912" s="193"/>
      <c r="L912" s="193" t="str">
        <f t="array" ref="L912">IFERROR(IF(C912=C911,IF(C912="","","-"),INDEX(tb_Address[Store Tel.],MATCH(F912,tb_Address[Branch],0))),"")</f>
        <v>-</v>
      </c>
      <c r="M912" s="193" t="str">
        <f t="array" ref="M912">IFERROR(IF(C912=C911,IF(C912="","","-"),INDEX(tb_Address[ชื่อผู้รับสินค้า],MATCH(F912,tb_Address[Branch],0))),"")</f>
        <v>-</v>
      </c>
      <c r="N912" s="193" t="str">
        <f t="array" ref="N912">IFERROR(IF(C912=C911,IF(C912="","","-"),INDEX(tb_Address[ที่อยู่ Store],MATCH(F912,tb_Address[Branch],0))),"")</f>
        <v>-</v>
      </c>
      <c r="O912" s="193"/>
    </row>
    <row r="913" ht="22.5" customHeight="1">
      <c r="A913" s="186">
        <f>IF(C913="","",ROW()-ROW(tb_PO[[#HEADERS],[Order]]))</f>
        <v>910</v>
      </c>
      <c r="B913" s="277">
        <v>46218.0</v>
      </c>
      <c r="C913" s="278" t="s">
        <v>2741</v>
      </c>
      <c r="D913" s="278" t="s">
        <v>2742</v>
      </c>
      <c r="E913" s="66" t="s">
        <v>1033</v>
      </c>
      <c r="F913" s="186" t="str">
        <f t="array" ref="F913">IF(E913&lt;&gt;"",INDEX(tb_Address[Branch],MATCH(E913,tb_Address[Branch Code],0)),"")</f>
        <v>Event</v>
      </c>
      <c r="G913" s="191">
        <v>8.857128011799E12</v>
      </c>
      <c r="H913" s="193" t="str">
        <f t="array" ref="H913">IF(G913&lt;&gt;"",INDEX(tb_MainDatabase[Scent],MATCH(G913,tb_MainDatabase[Barcode],0)),"")</f>
        <v>Nouveau</v>
      </c>
      <c r="I913" s="193" t="str">
        <f t="array" ref="I913">IF(G913&lt;&gt;"",INDEX(tb_MainDatabase[Size],MATCH(G913,tb_MainDatabase[Barcode],0)),"")</f>
        <v>50 ml.</v>
      </c>
      <c r="J913" s="191">
        <v>4.0</v>
      </c>
      <c r="K913" s="193"/>
      <c r="L913" s="193" t="str">
        <f t="array" ref="L913">IFERROR(IF(C913=C912,IF(C913="","","-"),INDEX(tb_Address[Store Tel.],MATCH(F913,tb_Address[Branch],0))),"")</f>
        <v>-</v>
      </c>
      <c r="M913" s="193" t="str">
        <f t="array" ref="M913">IFERROR(IF(C913=C912,IF(C913="","","-"),INDEX(tb_Address[ชื่อผู้รับสินค้า],MATCH(F913,tb_Address[Branch],0))),"")</f>
        <v>-</v>
      </c>
      <c r="N913" s="193" t="str">
        <f t="array" ref="N913">IFERROR(IF(C913=C912,IF(C913="","","-"),INDEX(tb_Address[ที่อยู่ Store],MATCH(F913,tb_Address[Branch],0))),"")</f>
        <v>-</v>
      </c>
      <c r="O913" s="193"/>
    </row>
    <row r="914" ht="22.5" customHeight="1">
      <c r="A914" s="186">
        <f>IF(C914="","",ROW()-ROW(tb_PO[[#HEADERS],[Order]]))</f>
        <v>911</v>
      </c>
      <c r="B914" s="277">
        <v>46218.0</v>
      </c>
      <c r="C914" s="278" t="s">
        <v>2741</v>
      </c>
      <c r="D914" s="278" t="s">
        <v>2742</v>
      </c>
      <c r="E914" s="66" t="s">
        <v>1033</v>
      </c>
      <c r="F914" s="186" t="str">
        <f t="array" ref="F914">IF(E914&lt;&gt;"",INDEX(tb_Address[Branch],MATCH(E914,tb_Address[Branch Code],0)),"")</f>
        <v>Event</v>
      </c>
      <c r="G914" s="191">
        <v>8.857128012169E12</v>
      </c>
      <c r="H914" s="193" t="str">
        <f t="array" ref="H914">IF(G914&lt;&gt;"",INDEX(tb_MainDatabase[Scent],MATCH(G914,tb_MainDatabase[Barcode],0)),"")</f>
        <v>Nouveau</v>
      </c>
      <c r="I914" s="193" t="str">
        <f t="array" ref="I914">IF(G914&lt;&gt;"",INDEX(tb_MainDatabase[Size],MATCH(G914,tb_MainDatabase[Barcode],0)),"")</f>
        <v>30 ml.</v>
      </c>
      <c r="J914" s="191">
        <v>4.0</v>
      </c>
      <c r="K914" s="193"/>
      <c r="L914" s="193" t="str">
        <f t="array" ref="L914">IFERROR(IF(C914=C913,IF(C914="","","-"),INDEX(tb_Address[Store Tel.],MATCH(F914,tb_Address[Branch],0))),"")</f>
        <v>-</v>
      </c>
      <c r="M914" s="193" t="str">
        <f t="array" ref="M914">IFERROR(IF(C914=C913,IF(C914="","","-"),INDEX(tb_Address[ชื่อผู้รับสินค้า],MATCH(F914,tb_Address[Branch],0))),"")</f>
        <v>-</v>
      </c>
      <c r="N914" s="193" t="str">
        <f t="array" ref="N914">IFERROR(IF(C914=C913,IF(C914="","","-"),INDEX(tb_Address[ที่อยู่ Store],MATCH(F914,tb_Address[Branch],0))),"")</f>
        <v>-</v>
      </c>
      <c r="O914" s="193"/>
    </row>
    <row r="915" ht="22.5" customHeight="1">
      <c r="A915" s="186">
        <f>IF(C915="","",ROW()-ROW(tb_PO[[#HEADERS],[Order]]))</f>
        <v>912</v>
      </c>
      <c r="B915" s="277">
        <v>46218.0</v>
      </c>
      <c r="C915" s="278" t="s">
        <v>2741</v>
      </c>
      <c r="D915" s="278" t="s">
        <v>2742</v>
      </c>
      <c r="E915" s="66" t="s">
        <v>1033</v>
      </c>
      <c r="F915" s="186" t="str">
        <f t="array" ref="F915">IF(E915&lt;&gt;"",INDEX(tb_Address[Branch],MATCH(E915,tb_Address[Branch Code],0)),"")</f>
        <v>Event</v>
      </c>
      <c r="G915" s="191">
        <v>8.85712801217E12</v>
      </c>
      <c r="H915" s="193" t="str">
        <f t="array" ref="H915">IF(G915&lt;&gt;"",INDEX(tb_MainDatabase[Scent],MATCH(G915,tb_MainDatabase[Barcode],0)),"")</f>
        <v>Nouveau</v>
      </c>
      <c r="I915" s="193" t="str">
        <f t="array" ref="I915">IF(G915&lt;&gt;"",INDEX(tb_MainDatabase[Size],MATCH(G915,tb_MainDatabase[Barcode],0)),"")</f>
        <v>10 ml.</v>
      </c>
      <c r="J915" s="191">
        <v>5.0</v>
      </c>
      <c r="K915" s="193"/>
      <c r="L915" s="193" t="str">
        <f t="array" ref="L915">IFERROR(IF(C915=C914,IF(C915="","","-"),INDEX(tb_Address[Store Tel.],MATCH(F915,tb_Address[Branch],0))),"")</f>
        <v>-</v>
      </c>
      <c r="M915" s="193" t="str">
        <f t="array" ref="M915">IFERROR(IF(C915=C914,IF(C915="","","-"),INDEX(tb_Address[ชื่อผู้รับสินค้า],MATCH(F915,tb_Address[Branch],0))),"")</f>
        <v>-</v>
      </c>
      <c r="N915" s="193" t="str">
        <f t="array" ref="N915">IFERROR(IF(C915=C914,IF(C915="","","-"),INDEX(tb_Address[ที่อยู่ Store],MATCH(F915,tb_Address[Branch],0))),"")</f>
        <v>-</v>
      </c>
      <c r="O915" s="193"/>
    </row>
    <row r="916" ht="22.5" customHeight="1">
      <c r="A916" s="186">
        <f>IF(C916="","",ROW()-ROW(tb_PO[[#HEADERS],[Order]]))</f>
        <v>913</v>
      </c>
      <c r="B916" s="277">
        <v>46218.0</v>
      </c>
      <c r="C916" s="278" t="s">
        <v>2741</v>
      </c>
      <c r="D916" s="278" t="s">
        <v>2742</v>
      </c>
      <c r="E916" s="66" t="s">
        <v>1033</v>
      </c>
      <c r="F916" s="186" t="str">
        <f t="array" ref="F916">IF(E916&lt;&gt;"",INDEX(tb_Address[Branch],MATCH(E916,tb_Address[Branch Code],0)),"")</f>
        <v>Event</v>
      </c>
      <c r="G916" s="191">
        <v>8.857128011638E12</v>
      </c>
      <c r="H916" s="193" t="str">
        <f t="array" ref="H916">IF(G916&lt;&gt;"",INDEX(tb_MainDatabase[Scent],MATCH(G916,tb_MainDatabase[Barcode],0)),"")</f>
        <v>Silver</v>
      </c>
      <c r="I916" s="193" t="str">
        <f t="array" ref="I916">IF(G916&lt;&gt;"",INDEX(tb_MainDatabase[Size],MATCH(G916,tb_MainDatabase[Barcode],0)),"")</f>
        <v>50 ml.</v>
      </c>
      <c r="J916" s="191">
        <v>2.0</v>
      </c>
      <c r="K916" s="193"/>
      <c r="L916" s="193" t="str">
        <f t="array" ref="L916">IFERROR(IF(C916=C915,IF(C916="","","-"),INDEX(tb_Address[Store Tel.],MATCH(F916,tb_Address[Branch],0))),"")</f>
        <v>-</v>
      </c>
      <c r="M916" s="193" t="str">
        <f t="array" ref="M916">IFERROR(IF(C916=C915,IF(C916="","","-"),INDEX(tb_Address[ชื่อผู้รับสินค้า],MATCH(F916,tb_Address[Branch],0))),"")</f>
        <v>-</v>
      </c>
      <c r="N916" s="193" t="str">
        <f t="array" ref="N916">IFERROR(IF(C916=C915,IF(C916="","","-"),INDEX(tb_Address[ที่อยู่ Store],MATCH(F916,tb_Address[Branch],0))),"")</f>
        <v>-</v>
      </c>
      <c r="O916" s="193"/>
    </row>
    <row r="917" ht="22.5" customHeight="1">
      <c r="A917" s="186">
        <f>IF(C917="","",ROW()-ROW(tb_PO[[#HEADERS],[Order]]))</f>
        <v>914</v>
      </c>
      <c r="B917" s="277">
        <v>46218.0</v>
      </c>
      <c r="C917" s="278" t="s">
        <v>2741</v>
      </c>
      <c r="D917" s="278" t="s">
        <v>2742</v>
      </c>
      <c r="E917" s="66" t="s">
        <v>1033</v>
      </c>
      <c r="F917" s="186" t="str">
        <f t="array" ref="F917">IF(E917&lt;&gt;"",INDEX(tb_Address[Branch],MATCH(E917,tb_Address[Branch Code],0)),"")</f>
        <v>Event</v>
      </c>
      <c r="G917" s="191">
        <v>8.857128012162E12</v>
      </c>
      <c r="H917" s="193" t="str">
        <f t="array" ref="H917">IF(G917&lt;&gt;"",INDEX(tb_MainDatabase[Scent],MATCH(G917,tb_MainDatabase[Barcode],0)),"")</f>
        <v>Silver</v>
      </c>
      <c r="I917" s="193" t="str">
        <f t="array" ref="I917">IF(G917&lt;&gt;"",INDEX(tb_MainDatabase[Size],MATCH(G917,tb_MainDatabase[Barcode],0)),"")</f>
        <v>30 ml.</v>
      </c>
      <c r="J917" s="191">
        <v>2.0</v>
      </c>
      <c r="K917" s="193"/>
      <c r="L917" s="193" t="str">
        <f t="array" ref="L917">IFERROR(IF(C917=C916,IF(C917="","","-"),INDEX(tb_Address[Store Tel.],MATCH(F917,tb_Address[Branch],0))),"")</f>
        <v>-</v>
      </c>
      <c r="M917" s="193" t="str">
        <f t="array" ref="M917">IFERROR(IF(C917=C916,IF(C917="","","-"),INDEX(tb_Address[ชื่อผู้รับสินค้า],MATCH(F917,tb_Address[Branch],0))),"")</f>
        <v>-</v>
      </c>
      <c r="N917" s="193" t="str">
        <f t="array" ref="N917">IFERROR(IF(C917=C916,IF(C917="","","-"),INDEX(tb_Address[ที่อยู่ Store],MATCH(F917,tb_Address[Branch],0))),"")</f>
        <v>-</v>
      </c>
      <c r="O917" s="193"/>
    </row>
    <row r="918" ht="22.5" customHeight="1">
      <c r="A918" s="186">
        <f>IF(C918="","",ROW()-ROW(tb_PO[[#HEADERS],[Order]]))</f>
        <v>915</v>
      </c>
      <c r="B918" s="277">
        <v>46218.0</v>
      </c>
      <c r="C918" s="278" t="s">
        <v>2741</v>
      </c>
      <c r="D918" s="278" t="s">
        <v>2742</v>
      </c>
      <c r="E918" s="66" t="s">
        <v>1033</v>
      </c>
      <c r="F918" s="186" t="str">
        <f t="array" ref="F918">IF(E918&lt;&gt;"",INDEX(tb_Address[Branch],MATCH(E918,tb_Address[Branch Code],0)),"")</f>
        <v>Event</v>
      </c>
      <c r="G918" s="191">
        <v>8.857128012163E12</v>
      </c>
      <c r="H918" s="193" t="str">
        <f t="array" ref="H918">IF(G918&lt;&gt;"",INDEX(tb_MainDatabase[Scent],MATCH(G918,tb_MainDatabase[Barcode],0)),"")</f>
        <v>Silver</v>
      </c>
      <c r="I918" s="193" t="str">
        <f t="array" ref="I918">IF(G918&lt;&gt;"",INDEX(tb_MainDatabase[Size],MATCH(G918,tb_MainDatabase[Barcode],0)),"")</f>
        <v>10 ml.</v>
      </c>
      <c r="J918" s="191">
        <v>3.0</v>
      </c>
      <c r="K918" s="193"/>
      <c r="L918" s="193" t="str">
        <f t="array" ref="L918">IFERROR(IF(C918=C917,IF(C918="","","-"),INDEX(tb_Address[Store Tel.],MATCH(F918,tb_Address[Branch],0))),"")</f>
        <v>-</v>
      </c>
      <c r="M918" s="193" t="str">
        <f t="array" ref="M918">IFERROR(IF(C918=C917,IF(C918="","","-"),INDEX(tb_Address[ชื่อผู้รับสินค้า],MATCH(F918,tb_Address[Branch],0))),"")</f>
        <v>-</v>
      </c>
      <c r="N918" s="193" t="str">
        <f t="array" ref="N918">IFERROR(IF(C918=C917,IF(C918="","","-"),INDEX(tb_Address[ที่อยู่ Store],MATCH(F918,tb_Address[Branch],0))),"")</f>
        <v>-</v>
      </c>
      <c r="O918" s="193"/>
    </row>
    <row r="919" ht="22.5" customHeight="1">
      <c r="A919" s="186">
        <f>IF(C919="","",ROW()-ROW(tb_PO[[#HEADERS],[Order]]))</f>
        <v>916</v>
      </c>
      <c r="B919" s="277">
        <v>46218.0</v>
      </c>
      <c r="C919" s="278" t="s">
        <v>2741</v>
      </c>
      <c r="D919" s="278" t="s">
        <v>2742</v>
      </c>
      <c r="E919" s="66" t="s">
        <v>1033</v>
      </c>
      <c r="F919" s="186" t="str">
        <f t="array" ref="F919">IF(E919&lt;&gt;"",INDEX(tb_Address[Branch],MATCH(E919,tb_Address[Branch Code],0)),"")</f>
        <v>Event</v>
      </c>
      <c r="G919" s="191">
        <v>8.857128011829E12</v>
      </c>
      <c r="H919" s="193" t="str">
        <f t="array" ref="H919">IF(G919&lt;&gt;"",INDEX(tb_MainDatabase[Scent],MATCH(G919,tb_MainDatabase[Barcode],0)),"")</f>
        <v>Fortuna</v>
      </c>
      <c r="I919" s="193" t="str">
        <f t="array" ref="I919">IF(G919&lt;&gt;"",INDEX(tb_MainDatabase[Size],MATCH(G919,tb_MainDatabase[Barcode],0)),"")</f>
        <v>50 ml.</v>
      </c>
      <c r="J919" s="191">
        <v>3.0</v>
      </c>
      <c r="K919" s="193"/>
      <c r="L919" s="193" t="str">
        <f t="array" ref="L919">IFERROR(IF(C919=C918,IF(C919="","","-"),INDEX(tb_Address[Store Tel.],MATCH(F919,tb_Address[Branch],0))),"")</f>
        <v>-</v>
      </c>
      <c r="M919" s="193" t="str">
        <f t="array" ref="M919">IFERROR(IF(C919=C918,IF(C919="","","-"),INDEX(tb_Address[ชื่อผู้รับสินค้า],MATCH(F919,tb_Address[Branch],0))),"")</f>
        <v>-</v>
      </c>
      <c r="N919" s="193" t="str">
        <f t="array" ref="N919">IFERROR(IF(C919=C918,IF(C919="","","-"),INDEX(tb_Address[ที่อยู่ Store],MATCH(F919,tb_Address[Branch],0))),"")</f>
        <v>-</v>
      </c>
      <c r="O919" s="193"/>
    </row>
    <row r="920" ht="22.5" customHeight="1">
      <c r="A920" s="186">
        <f>IF(C920="","",ROW()-ROW(tb_PO[[#HEADERS],[Order]]))</f>
        <v>917</v>
      </c>
      <c r="B920" s="277">
        <v>46218.0</v>
      </c>
      <c r="C920" s="278" t="s">
        <v>2741</v>
      </c>
      <c r="D920" s="278" t="s">
        <v>2742</v>
      </c>
      <c r="E920" s="66" t="s">
        <v>1033</v>
      </c>
      <c r="F920" s="186" t="str">
        <f t="array" ref="F920">IF(E920&lt;&gt;"",INDEX(tb_Address[Branch],MATCH(E920,tb_Address[Branch Code],0)),"")</f>
        <v>Event</v>
      </c>
      <c r="G920" s="191">
        <v>8.857128012172E12</v>
      </c>
      <c r="H920" s="193" t="str">
        <f t="array" ref="H920">IF(G920&lt;&gt;"",INDEX(tb_MainDatabase[Scent],MATCH(G920,tb_MainDatabase[Barcode],0)),"")</f>
        <v>Fortuna</v>
      </c>
      <c r="I920" s="193" t="str">
        <f t="array" ref="I920">IF(G920&lt;&gt;"",INDEX(tb_MainDatabase[Size],MATCH(G920,tb_MainDatabase[Barcode],0)),"")</f>
        <v>30 ml.</v>
      </c>
      <c r="J920" s="191">
        <v>4.0</v>
      </c>
      <c r="K920" s="193"/>
      <c r="L920" s="193" t="str">
        <f t="array" ref="L920">IFERROR(IF(C920=C919,IF(C920="","","-"),INDEX(tb_Address[Store Tel.],MATCH(F920,tb_Address[Branch],0))),"")</f>
        <v>-</v>
      </c>
      <c r="M920" s="193" t="str">
        <f t="array" ref="M920">IFERROR(IF(C920=C919,IF(C920="","","-"),INDEX(tb_Address[ชื่อผู้รับสินค้า],MATCH(F920,tb_Address[Branch],0))),"")</f>
        <v>-</v>
      </c>
      <c r="N920" s="193" t="str">
        <f t="array" ref="N920">IFERROR(IF(C920=C919,IF(C920="","","-"),INDEX(tb_Address[ที่อยู่ Store],MATCH(F920,tb_Address[Branch],0))),"")</f>
        <v>-</v>
      </c>
      <c r="O920" s="193"/>
    </row>
    <row r="921" ht="22.5" customHeight="1">
      <c r="A921" s="186">
        <f>IF(C921="","",ROW()-ROW(tb_PO[[#HEADERS],[Order]]))</f>
        <v>918</v>
      </c>
      <c r="B921" s="277">
        <v>46218.0</v>
      </c>
      <c r="C921" s="278" t="s">
        <v>2741</v>
      </c>
      <c r="D921" s="278" t="s">
        <v>2742</v>
      </c>
      <c r="E921" s="66" t="s">
        <v>1033</v>
      </c>
      <c r="F921" s="186" t="str">
        <f t="array" ref="F921">IF(E921&lt;&gt;"",INDEX(tb_Address[Branch],MATCH(E921,tb_Address[Branch Code],0)),"")</f>
        <v>Event</v>
      </c>
      <c r="G921" s="191">
        <v>8.857128012173E12</v>
      </c>
      <c r="H921" s="193" t="str">
        <f t="array" ref="H921">IF(G921&lt;&gt;"",INDEX(tb_MainDatabase[Scent],MATCH(G921,tb_MainDatabase[Barcode],0)),"")</f>
        <v>Fortuna</v>
      </c>
      <c r="I921" s="193" t="str">
        <f t="array" ref="I921">IF(G921&lt;&gt;"",INDEX(tb_MainDatabase[Size],MATCH(G921,tb_MainDatabase[Barcode],0)),"")</f>
        <v>10 ml.</v>
      </c>
      <c r="J921" s="191">
        <v>3.0</v>
      </c>
      <c r="K921" s="193"/>
      <c r="L921" s="193" t="str">
        <f t="array" ref="L921">IFERROR(IF(C921=C920,IF(C921="","","-"),INDEX(tb_Address[Store Tel.],MATCH(F921,tb_Address[Branch],0))),"")</f>
        <v>-</v>
      </c>
      <c r="M921" s="193" t="str">
        <f t="array" ref="M921">IFERROR(IF(C921=C920,IF(C921="","","-"),INDEX(tb_Address[ชื่อผู้รับสินค้า],MATCH(F921,tb_Address[Branch],0))),"")</f>
        <v>-</v>
      </c>
      <c r="N921" s="193" t="str">
        <f t="array" ref="N921">IFERROR(IF(C921=C920,IF(C921="","","-"),INDEX(tb_Address[ที่อยู่ Store],MATCH(F921,tb_Address[Branch],0))),"")</f>
        <v>-</v>
      </c>
      <c r="O921" s="193"/>
    </row>
    <row r="922" ht="22.5" customHeight="1">
      <c r="A922" s="186">
        <f>IF(C922="","",ROW()-ROW(tb_PO[[#HEADERS],[Order]]))</f>
        <v>919</v>
      </c>
      <c r="B922" s="277">
        <v>46218.0</v>
      </c>
      <c r="C922" s="278" t="s">
        <v>2741</v>
      </c>
      <c r="D922" s="278" t="s">
        <v>2742</v>
      </c>
      <c r="E922" s="66" t="s">
        <v>1033</v>
      </c>
      <c r="F922" s="186" t="str">
        <f t="array" ref="F922">IF(E922&lt;&gt;"",INDEX(tb_Address[Branch],MATCH(E922,tb_Address[Branch Code],0)),"")</f>
        <v>Event</v>
      </c>
      <c r="G922" s="191">
        <v>8.857128011584E12</v>
      </c>
      <c r="H922" s="193" t="str">
        <f t="array" ref="H922">IF(G922&lt;&gt;"",INDEX(tb_MainDatabase[Scent],MATCH(G922,tb_MainDatabase[Barcode],0)),"")</f>
        <v>Passion</v>
      </c>
      <c r="I922" s="193" t="str">
        <f t="array" ref="I922">IF(G922&lt;&gt;"",INDEX(tb_MainDatabase[Size],MATCH(G922,tb_MainDatabase[Barcode],0)),"")</f>
        <v>50 ml.</v>
      </c>
      <c r="J922" s="191">
        <v>3.0</v>
      </c>
      <c r="K922" s="193"/>
      <c r="L922" s="193" t="str">
        <f t="array" ref="L922">IFERROR(IF(C922=C921,IF(C922="","","-"),INDEX(tb_Address[Store Tel.],MATCH(F922,tb_Address[Branch],0))),"")</f>
        <v>-</v>
      </c>
      <c r="M922" s="193" t="str">
        <f t="array" ref="M922">IFERROR(IF(C922=C921,IF(C922="","","-"),INDEX(tb_Address[ชื่อผู้รับสินค้า],MATCH(F922,tb_Address[Branch],0))),"")</f>
        <v>-</v>
      </c>
      <c r="N922" s="193" t="str">
        <f t="array" ref="N922">IFERROR(IF(C922=C921,IF(C922="","","-"),INDEX(tb_Address[ที่อยู่ Store],MATCH(F922,tb_Address[Branch],0))),"")</f>
        <v>-</v>
      </c>
      <c r="O922" s="193"/>
    </row>
    <row r="923" ht="22.5" customHeight="1">
      <c r="A923" s="186">
        <f>IF(C923="","",ROW()-ROW(tb_PO[[#HEADERS],[Order]]))</f>
        <v>920</v>
      </c>
      <c r="B923" s="277">
        <v>46218.0</v>
      </c>
      <c r="C923" s="278" t="s">
        <v>2741</v>
      </c>
      <c r="D923" s="278" t="s">
        <v>2742</v>
      </c>
      <c r="E923" s="66" t="s">
        <v>1033</v>
      </c>
      <c r="F923" s="186" t="str">
        <f t="array" ref="F923">IF(E923&lt;&gt;"",INDEX(tb_Address[Branch],MATCH(E923,tb_Address[Branch Code],0)),"")</f>
        <v>Event</v>
      </c>
      <c r="G923" s="191">
        <v>8.857128012156E12</v>
      </c>
      <c r="H923" s="193" t="str">
        <f t="array" ref="H923">IF(G923&lt;&gt;"",INDEX(tb_MainDatabase[Scent],MATCH(G923,tb_MainDatabase[Barcode],0)),"")</f>
        <v>Passion</v>
      </c>
      <c r="I923" s="193" t="str">
        <f t="array" ref="I923">IF(G923&lt;&gt;"",INDEX(tb_MainDatabase[Size],MATCH(G923,tb_MainDatabase[Barcode],0)),"")</f>
        <v>30 ml.</v>
      </c>
      <c r="J923" s="191">
        <v>3.0</v>
      </c>
      <c r="K923" s="193"/>
      <c r="L923" s="193" t="str">
        <f t="array" ref="L923">IFERROR(IF(C923=C922,IF(C923="","","-"),INDEX(tb_Address[Store Tel.],MATCH(F923,tb_Address[Branch],0))),"")</f>
        <v>-</v>
      </c>
      <c r="M923" s="193" t="str">
        <f t="array" ref="M923">IFERROR(IF(C923=C922,IF(C923="","","-"),INDEX(tb_Address[ชื่อผู้รับสินค้า],MATCH(F923,tb_Address[Branch],0))),"")</f>
        <v>-</v>
      </c>
      <c r="N923" s="193" t="str">
        <f t="array" ref="N923">IFERROR(IF(C923=C922,IF(C923="","","-"),INDEX(tb_Address[ที่อยู่ Store],MATCH(F923,tb_Address[Branch],0))),"")</f>
        <v>-</v>
      </c>
      <c r="O923" s="193"/>
    </row>
    <row r="924" ht="22.5" customHeight="1">
      <c r="A924" s="186">
        <f>IF(C924="","",ROW()-ROW(tb_PO[[#HEADERS],[Order]]))</f>
        <v>921</v>
      </c>
      <c r="B924" s="277">
        <v>46218.0</v>
      </c>
      <c r="C924" s="278" t="s">
        <v>2741</v>
      </c>
      <c r="D924" s="278" t="s">
        <v>2742</v>
      </c>
      <c r="E924" s="66" t="s">
        <v>1033</v>
      </c>
      <c r="F924" s="186" t="str">
        <f t="array" ref="F924">IF(E924&lt;&gt;"",INDEX(tb_Address[Branch],MATCH(E924,tb_Address[Branch Code],0)),"")</f>
        <v>Event</v>
      </c>
      <c r="G924" s="191">
        <v>8.857128012157E12</v>
      </c>
      <c r="H924" s="193" t="str">
        <f t="array" ref="H924">IF(G924&lt;&gt;"",INDEX(tb_MainDatabase[Scent],MATCH(G924,tb_MainDatabase[Barcode],0)),"")</f>
        <v>Passion</v>
      </c>
      <c r="I924" s="193" t="str">
        <f t="array" ref="I924">IF(G924&lt;&gt;"",INDEX(tb_MainDatabase[Size],MATCH(G924,tb_MainDatabase[Barcode],0)),"")</f>
        <v>10 ml.</v>
      </c>
      <c r="J924" s="191">
        <v>4.0</v>
      </c>
      <c r="K924" s="193"/>
      <c r="L924" s="193" t="str">
        <f t="array" ref="L924">IFERROR(IF(C924=C923,IF(C924="","","-"),INDEX(tb_Address[Store Tel.],MATCH(F924,tb_Address[Branch],0))),"")</f>
        <v>-</v>
      </c>
      <c r="M924" s="193" t="str">
        <f t="array" ref="M924">IFERROR(IF(C924=C923,IF(C924="","","-"),INDEX(tb_Address[ชื่อผู้รับสินค้า],MATCH(F924,tb_Address[Branch],0))),"")</f>
        <v>-</v>
      </c>
      <c r="N924" s="193" t="str">
        <f t="array" ref="N924">IFERROR(IF(C924=C923,IF(C924="","","-"),INDEX(tb_Address[ที่อยู่ Store],MATCH(F924,tb_Address[Branch],0))),"")</f>
        <v>-</v>
      </c>
      <c r="O924" s="193"/>
    </row>
    <row r="925" ht="22.5" customHeight="1">
      <c r="A925" s="186">
        <f>IF(C925="","",ROW()-ROW(tb_PO[[#HEADERS],[Order]]))</f>
        <v>922</v>
      </c>
      <c r="B925" s="277">
        <v>46218.0</v>
      </c>
      <c r="C925" s="278" t="s">
        <v>2741</v>
      </c>
      <c r="D925" s="278" t="s">
        <v>2742</v>
      </c>
      <c r="E925" s="66" t="s">
        <v>1033</v>
      </c>
      <c r="F925" s="186" t="str">
        <f t="array" ref="F925">IF(E925&lt;&gt;"",INDEX(tb_Address[Branch],MATCH(E925,tb_Address[Branch Code],0)),"")</f>
        <v>Event</v>
      </c>
      <c r="G925" s="191">
        <v>8.857128011669E12</v>
      </c>
      <c r="H925" s="193" t="str">
        <f t="array" ref="H925">IF(G925&lt;&gt;"",INDEX(tb_MainDatabase[Scent],MATCH(G925,tb_MainDatabase[Barcode],0)),"")</f>
        <v>Blackest Black</v>
      </c>
      <c r="I925" s="193" t="str">
        <f t="array" ref="I925">IF(G925&lt;&gt;"",INDEX(tb_MainDatabase[Size],MATCH(G925,tb_MainDatabase[Barcode],0)),"")</f>
        <v>50 ml.</v>
      </c>
      <c r="J925" s="191">
        <v>1.0</v>
      </c>
      <c r="K925" s="193"/>
      <c r="L925" s="193" t="str">
        <f t="array" ref="L925">IFERROR(IF(C925=C924,IF(C925="","","-"),INDEX(tb_Address[Store Tel.],MATCH(F925,tb_Address[Branch],0))),"")</f>
        <v>-</v>
      </c>
      <c r="M925" s="193" t="str">
        <f t="array" ref="M925">IFERROR(IF(C925=C924,IF(C925="","","-"),INDEX(tb_Address[ชื่อผู้รับสินค้า],MATCH(F925,tb_Address[Branch],0))),"")</f>
        <v>-</v>
      </c>
      <c r="N925" s="193" t="str">
        <f t="array" ref="N925">IFERROR(IF(C925=C924,IF(C925="","","-"),INDEX(tb_Address[ที่อยู่ Store],MATCH(F925,tb_Address[Branch],0))),"")</f>
        <v>-</v>
      </c>
      <c r="O925" s="193"/>
    </row>
    <row r="926" ht="22.5" customHeight="1">
      <c r="A926" s="186">
        <f>IF(C926="","",ROW()-ROW(tb_PO[[#HEADERS],[Order]]))</f>
        <v>923</v>
      </c>
      <c r="B926" s="277">
        <v>46218.0</v>
      </c>
      <c r="C926" s="278" t="s">
        <v>2741</v>
      </c>
      <c r="D926" s="278" t="s">
        <v>2742</v>
      </c>
      <c r="E926" s="66" t="s">
        <v>1033</v>
      </c>
      <c r="F926" s="186" t="str">
        <f t="array" ref="F926">IF(E926&lt;&gt;"",INDEX(tb_Address[Branch],MATCH(E926,tb_Address[Branch Code],0)),"")</f>
        <v>Event</v>
      </c>
      <c r="G926" s="191">
        <v>8.857128012005E12</v>
      </c>
      <c r="H926" s="193" t="str">
        <f t="array" ref="H926">IF(G926&lt;&gt;"",INDEX(tb_MainDatabase[Scent],MATCH(G926,tb_MainDatabase[Barcode],0)),"")</f>
        <v>Blackest Black</v>
      </c>
      <c r="I926" s="193" t="str">
        <f t="array" ref="I926">IF(G926&lt;&gt;"",INDEX(tb_MainDatabase[Size],MATCH(G926,tb_MainDatabase[Barcode],0)),"")</f>
        <v>30 ml.</v>
      </c>
      <c r="J926" s="191">
        <v>2.0</v>
      </c>
      <c r="K926" s="193"/>
      <c r="L926" s="193" t="str">
        <f t="array" ref="L926">IFERROR(IF(C926=C925,IF(C926="","","-"),INDEX(tb_Address[Store Tel.],MATCH(F926,tb_Address[Branch],0))),"")</f>
        <v>-</v>
      </c>
      <c r="M926" s="193" t="str">
        <f t="array" ref="M926">IFERROR(IF(C926=C925,IF(C926="","","-"),INDEX(tb_Address[ชื่อผู้รับสินค้า],MATCH(F926,tb_Address[Branch],0))),"")</f>
        <v>-</v>
      </c>
      <c r="N926" s="193" t="str">
        <f t="array" ref="N926">IFERROR(IF(C926=C925,IF(C926="","","-"),INDEX(tb_Address[ที่อยู่ Store],MATCH(F926,tb_Address[Branch],0))),"")</f>
        <v>-</v>
      </c>
      <c r="O926" s="193"/>
    </row>
    <row r="927" ht="22.5" customHeight="1">
      <c r="A927" s="186">
        <f>IF(C927="","",ROW()-ROW(tb_PO[[#HEADERS],[Order]]))</f>
        <v>924</v>
      </c>
      <c r="B927" s="277">
        <v>46218.0</v>
      </c>
      <c r="C927" s="278" t="s">
        <v>2741</v>
      </c>
      <c r="D927" s="278" t="s">
        <v>2742</v>
      </c>
      <c r="E927" s="66" t="s">
        <v>1033</v>
      </c>
      <c r="F927" s="186" t="str">
        <f t="array" ref="F927">IF(E927&lt;&gt;"",INDEX(tb_Address[Branch],MATCH(E927,tb_Address[Branch Code],0)),"")</f>
        <v>Event</v>
      </c>
      <c r="G927" s="191">
        <v>8.857128012101E12</v>
      </c>
      <c r="H927" s="193" t="str">
        <f t="array" ref="H927">IF(G927&lt;&gt;"",INDEX(tb_MainDatabase[Scent],MATCH(G927,tb_MainDatabase[Barcode],0)),"")</f>
        <v>Blackest Black</v>
      </c>
      <c r="I927" s="193" t="str">
        <f t="array" ref="I927">IF(G927&lt;&gt;"",INDEX(tb_MainDatabase[Size],MATCH(G927,tb_MainDatabase[Barcode],0)),"")</f>
        <v>10 ml.</v>
      </c>
      <c r="J927" s="191">
        <v>4.0</v>
      </c>
      <c r="K927" s="193"/>
      <c r="L927" s="193" t="str">
        <f t="array" ref="L927">IFERROR(IF(C927=C926,IF(C927="","","-"),INDEX(tb_Address[Store Tel.],MATCH(F927,tb_Address[Branch],0))),"")</f>
        <v>-</v>
      </c>
      <c r="M927" s="193" t="str">
        <f t="array" ref="M927">IFERROR(IF(C927=C926,IF(C927="","","-"),INDEX(tb_Address[ชื่อผู้รับสินค้า],MATCH(F927,tb_Address[Branch],0))),"")</f>
        <v>-</v>
      </c>
      <c r="N927" s="193" t="str">
        <f t="array" ref="N927">IFERROR(IF(C927=C926,IF(C927="","","-"),INDEX(tb_Address[ที่อยู่ Store],MATCH(F927,tb_Address[Branch],0))),"")</f>
        <v>-</v>
      </c>
      <c r="O927" s="193"/>
    </row>
    <row r="928" ht="22.5" customHeight="1">
      <c r="A928" s="186">
        <f>IF(C928="","",ROW()-ROW(tb_PO[[#HEADERS],[Order]]))</f>
        <v>925</v>
      </c>
      <c r="B928" s="277">
        <v>46218.0</v>
      </c>
      <c r="C928" s="278" t="s">
        <v>2741</v>
      </c>
      <c r="D928" s="278" t="s">
        <v>2742</v>
      </c>
      <c r="E928" s="66" t="s">
        <v>1033</v>
      </c>
      <c r="F928" s="186" t="str">
        <f t="array" ref="F928">IF(E928&lt;&gt;"",INDEX(tb_Address[Branch],MATCH(E928,tb_Address[Branch Code],0)),"")</f>
        <v>Event</v>
      </c>
      <c r="G928" s="191">
        <v>8.857128011683E12</v>
      </c>
      <c r="H928" s="193" t="str">
        <f t="array" ref="H928">IF(G928&lt;&gt;"",INDEX(tb_MainDatabase[Scent],MATCH(G928,tb_MainDatabase[Barcode],0)),"")</f>
        <v>Legend of Oud</v>
      </c>
      <c r="I928" s="193" t="str">
        <f t="array" ref="I928">IF(G928&lt;&gt;"",INDEX(tb_MainDatabase[Size],MATCH(G928,tb_MainDatabase[Barcode],0)),"")</f>
        <v>50 ml.</v>
      </c>
      <c r="J928" s="191">
        <v>1.0</v>
      </c>
      <c r="K928" s="193"/>
      <c r="L928" s="193" t="str">
        <f t="array" ref="L928">IFERROR(IF(C928=C927,IF(C928="","","-"),INDEX(tb_Address[Store Tel.],MATCH(F928,tb_Address[Branch],0))),"")</f>
        <v>-</v>
      </c>
      <c r="M928" s="193" t="str">
        <f t="array" ref="M928">IFERROR(IF(C928=C927,IF(C928="","","-"),INDEX(tb_Address[ชื่อผู้รับสินค้า],MATCH(F928,tb_Address[Branch],0))),"")</f>
        <v>-</v>
      </c>
      <c r="N928" s="193" t="str">
        <f t="array" ref="N928">IFERROR(IF(C928=C927,IF(C928="","","-"),INDEX(tb_Address[ที่อยู่ Store],MATCH(F928,tb_Address[Branch],0))),"")</f>
        <v>-</v>
      </c>
      <c r="O928" s="193"/>
    </row>
    <row r="929" ht="22.5" customHeight="1">
      <c r="A929" s="186">
        <f>IF(C929="","",ROW()-ROW(tb_PO[[#HEADERS],[Order]]))</f>
        <v>926</v>
      </c>
      <c r="B929" s="277">
        <v>46218.0</v>
      </c>
      <c r="C929" s="278" t="s">
        <v>2741</v>
      </c>
      <c r="D929" s="278" t="s">
        <v>2742</v>
      </c>
      <c r="E929" s="66" t="s">
        <v>1033</v>
      </c>
      <c r="F929" s="186" t="str">
        <f t="array" ref="F929">IF(E929&lt;&gt;"",INDEX(tb_Address[Branch],MATCH(E929,tb_Address[Branch Code],0)),"")</f>
        <v>Event</v>
      </c>
      <c r="G929" s="191">
        <v>8.857128012007E12</v>
      </c>
      <c r="H929" s="193" t="str">
        <f t="array" ref="H929">IF(G929&lt;&gt;"",INDEX(tb_MainDatabase[Scent],MATCH(G929,tb_MainDatabase[Barcode],0)),"")</f>
        <v>Legend of Oud</v>
      </c>
      <c r="I929" s="193" t="str">
        <f t="array" ref="I929">IF(G929&lt;&gt;"",INDEX(tb_MainDatabase[Size],MATCH(G929,tb_MainDatabase[Barcode],0)),"")</f>
        <v>30 ml.</v>
      </c>
      <c r="J929" s="191">
        <v>1.0</v>
      </c>
      <c r="K929" s="193"/>
      <c r="L929" s="193" t="str">
        <f t="array" ref="L929">IFERROR(IF(C929=C928,IF(C929="","","-"),INDEX(tb_Address[Store Tel.],MATCH(F929,tb_Address[Branch],0))),"")</f>
        <v>-</v>
      </c>
      <c r="M929" s="193" t="str">
        <f t="array" ref="M929">IFERROR(IF(C929=C928,IF(C929="","","-"),INDEX(tb_Address[ชื่อผู้รับสินค้า],MATCH(F929,tb_Address[Branch],0))),"")</f>
        <v>-</v>
      </c>
      <c r="N929" s="193" t="str">
        <f t="array" ref="N929">IFERROR(IF(C929=C928,IF(C929="","","-"),INDEX(tb_Address[ที่อยู่ Store],MATCH(F929,tb_Address[Branch],0))),"")</f>
        <v>-</v>
      </c>
      <c r="O929" s="193"/>
    </row>
    <row r="930" ht="22.5" customHeight="1">
      <c r="A930" s="186">
        <f>IF(C930="","",ROW()-ROW(tb_PO[[#HEADERS],[Order]]))</f>
        <v>927</v>
      </c>
      <c r="B930" s="277">
        <v>46218.0</v>
      </c>
      <c r="C930" s="278" t="s">
        <v>2741</v>
      </c>
      <c r="D930" s="278" t="s">
        <v>2742</v>
      </c>
      <c r="E930" s="66" t="s">
        <v>1033</v>
      </c>
      <c r="F930" s="186" t="str">
        <f t="array" ref="F930">IF(E930&lt;&gt;"",INDEX(tb_Address[Branch],MATCH(E930,tb_Address[Branch Code],0)),"")</f>
        <v>Event</v>
      </c>
      <c r="G930" s="191">
        <v>8.85712801211E12</v>
      </c>
      <c r="H930" s="193" t="str">
        <f t="array" ref="H930">IF(G930&lt;&gt;"",INDEX(tb_MainDatabase[Scent],MATCH(G930,tb_MainDatabase[Barcode],0)),"")</f>
        <v>Legend of Oud</v>
      </c>
      <c r="I930" s="193" t="str">
        <f t="array" ref="I930">IF(G930&lt;&gt;"",INDEX(tb_MainDatabase[Size],MATCH(G930,tb_MainDatabase[Barcode],0)),"")</f>
        <v>10 ml.</v>
      </c>
      <c r="J930" s="191">
        <v>3.0</v>
      </c>
      <c r="K930" s="193"/>
      <c r="L930" s="193" t="str">
        <f t="array" ref="L930">IFERROR(IF(C930=C929,IF(C930="","","-"),INDEX(tb_Address[Store Tel.],MATCH(F930,tb_Address[Branch],0))),"")</f>
        <v>-</v>
      </c>
      <c r="M930" s="193" t="str">
        <f t="array" ref="M930">IFERROR(IF(C930=C929,IF(C930="","","-"),INDEX(tb_Address[ชื่อผู้รับสินค้า],MATCH(F930,tb_Address[Branch],0))),"")</f>
        <v>-</v>
      </c>
      <c r="N930" s="193" t="str">
        <f t="array" ref="N930">IFERROR(IF(C930=C929,IF(C930="","","-"),INDEX(tb_Address[ที่อยู่ Store],MATCH(F930,tb_Address[Branch],0))),"")</f>
        <v>-</v>
      </c>
      <c r="O930" s="193"/>
    </row>
    <row r="931" ht="22.5" customHeight="1">
      <c r="A931" s="186">
        <f>IF(C931="","",ROW()-ROW(tb_PO[[#HEADERS],[Order]]))</f>
        <v>928</v>
      </c>
      <c r="B931" s="277">
        <v>46218.0</v>
      </c>
      <c r="C931" s="278" t="s">
        <v>2741</v>
      </c>
      <c r="D931" s="278" t="s">
        <v>2742</v>
      </c>
      <c r="E931" s="66" t="s">
        <v>1033</v>
      </c>
      <c r="F931" s="186" t="str">
        <f t="array" ref="F931">IF(E931&lt;&gt;"",INDEX(tb_Address[Branch],MATCH(E931,tb_Address[Branch Code],0)),"")</f>
        <v>Event</v>
      </c>
      <c r="G931" s="191">
        <v>8.857128011713E12</v>
      </c>
      <c r="H931" s="193" t="str">
        <f t="array" ref="H931">IF(G931&lt;&gt;"",INDEX(tb_MainDatabase[Scent],MATCH(G931,tb_MainDatabase[Barcode],0)),"")</f>
        <v>Sparkling Mandarin</v>
      </c>
      <c r="I931" s="193" t="str">
        <f t="array" ref="I931">IF(G931&lt;&gt;"",INDEX(tb_MainDatabase[Size],MATCH(G931,tb_MainDatabase[Barcode],0)),"")</f>
        <v>50 ml.</v>
      </c>
      <c r="J931" s="191">
        <v>1.0</v>
      </c>
      <c r="K931" s="193"/>
      <c r="L931" s="193" t="str">
        <f t="array" ref="L931">IFERROR(IF(C931=C930,IF(C931="","","-"),INDEX(tb_Address[Store Tel.],MATCH(F931,tb_Address[Branch],0))),"")</f>
        <v>-</v>
      </c>
      <c r="M931" s="193" t="str">
        <f t="array" ref="M931">IFERROR(IF(C931=C930,IF(C931="","","-"),INDEX(tb_Address[ชื่อผู้รับสินค้า],MATCH(F931,tb_Address[Branch],0))),"")</f>
        <v>-</v>
      </c>
      <c r="N931" s="193" t="str">
        <f t="array" ref="N931">IFERROR(IF(C931=C930,IF(C931="","","-"),INDEX(tb_Address[ที่อยู่ Store],MATCH(F931,tb_Address[Branch],0))),"")</f>
        <v>-</v>
      </c>
      <c r="O931" s="193"/>
    </row>
    <row r="932" ht="22.5" customHeight="1">
      <c r="A932" s="186">
        <f>IF(C932="","",ROW()-ROW(tb_PO[[#HEADERS],[Order]]))</f>
        <v>929</v>
      </c>
      <c r="B932" s="277">
        <v>46218.0</v>
      </c>
      <c r="C932" s="278" t="s">
        <v>2741</v>
      </c>
      <c r="D932" s="278" t="s">
        <v>2742</v>
      </c>
      <c r="E932" s="66" t="s">
        <v>1033</v>
      </c>
      <c r="F932" s="186" t="str">
        <f t="array" ref="F932">IF(E932&lt;&gt;"",INDEX(tb_Address[Branch],MATCH(E932,tb_Address[Branch Code],0)),"")</f>
        <v>Event</v>
      </c>
      <c r="G932" s="191">
        <v>8.85712801201E12</v>
      </c>
      <c r="H932" s="193" t="str">
        <f t="array" ref="H932">IF(G932&lt;&gt;"",INDEX(tb_MainDatabase[Scent],MATCH(G932,tb_MainDatabase[Barcode],0)),"")</f>
        <v>Sparkling Mandarin</v>
      </c>
      <c r="I932" s="193" t="str">
        <f t="array" ref="I932">IF(G932&lt;&gt;"",INDEX(tb_MainDatabase[Size],MATCH(G932,tb_MainDatabase[Barcode],0)),"")</f>
        <v>30 ml.</v>
      </c>
      <c r="J932" s="191">
        <v>1.0</v>
      </c>
      <c r="K932" s="193"/>
      <c r="L932" s="193" t="str">
        <f t="array" ref="L932">IFERROR(IF(C932=C931,IF(C932="","","-"),INDEX(tb_Address[Store Tel.],MATCH(F932,tb_Address[Branch],0))),"")</f>
        <v>-</v>
      </c>
      <c r="M932" s="193" t="str">
        <f t="array" ref="M932">IFERROR(IF(C932=C931,IF(C932="","","-"),INDEX(tb_Address[ชื่อผู้รับสินค้า],MATCH(F932,tb_Address[Branch],0))),"")</f>
        <v>-</v>
      </c>
      <c r="N932" s="193" t="str">
        <f t="array" ref="N932">IFERROR(IF(C932=C931,IF(C932="","","-"),INDEX(tb_Address[ที่อยู่ Store],MATCH(F932,tb_Address[Branch],0))),"")</f>
        <v>-</v>
      </c>
      <c r="O932" s="193"/>
    </row>
    <row r="933" ht="22.5" customHeight="1">
      <c r="A933" s="186">
        <f>IF(C933="","",ROW()-ROW(tb_PO[[#HEADERS],[Order]]))</f>
        <v>930</v>
      </c>
      <c r="B933" s="277">
        <v>46218.0</v>
      </c>
      <c r="C933" s="278" t="s">
        <v>2741</v>
      </c>
      <c r="D933" s="278" t="s">
        <v>2742</v>
      </c>
      <c r="E933" s="66" t="s">
        <v>1033</v>
      </c>
      <c r="F933" s="186" t="str">
        <f t="array" ref="F933">IF(E933&lt;&gt;"",INDEX(tb_Address[Branch],MATCH(E933,tb_Address[Branch Code],0)),"")</f>
        <v>Event</v>
      </c>
      <c r="G933" s="191">
        <v>8.857128012108E12</v>
      </c>
      <c r="H933" s="193" t="str">
        <f t="array" ref="H933">IF(G933&lt;&gt;"",INDEX(tb_MainDatabase[Scent],MATCH(G933,tb_MainDatabase[Barcode],0)),"")</f>
        <v>Sparkling Mandarin</v>
      </c>
      <c r="I933" s="193" t="str">
        <f t="array" ref="I933">IF(G933&lt;&gt;"",INDEX(tb_MainDatabase[Size],MATCH(G933,tb_MainDatabase[Barcode],0)),"")</f>
        <v>10 ml.</v>
      </c>
      <c r="J933" s="191">
        <v>3.0</v>
      </c>
      <c r="K933" s="193"/>
      <c r="L933" s="193" t="str">
        <f t="array" ref="L933">IFERROR(IF(C933=C932,IF(C933="","","-"),INDEX(tb_Address[Store Tel.],MATCH(F933,tb_Address[Branch],0))),"")</f>
        <v>-</v>
      </c>
      <c r="M933" s="193" t="str">
        <f t="array" ref="M933">IFERROR(IF(C933=C932,IF(C933="","","-"),INDEX(tb_Address[ชื่อผู้รับสินค้า],MATCH(F933,tb_Address[Branch],0))),"")</f>
        <v>-</v>
      </c>
      <c r="N933" s="193" t="str">
        <f t="array" ref="N933">IFERROR(IF(C933=C932,IF(C933="","","-"),INDEX(tb_Address[ที่อยู่ Store],MATCH(F933,tb_Address[Branch],0))),"")</f>
        <v>-</v>
      </c>
      <c r="O933" s="193"/>
    </row>
    <row r="934" ht="22.5" customHeight="1">
      <c r="A934" s="186">
        <f>IF(C934="","",ROW()-ROW(tb_PO[[#HEADERS],[Order]]))</f>
        <v>931</v>
      </c>
      <c r="B934" s="277">
        <v>46218.0</v>
      </c>
      <c r="C934" s="278" t="s">
        <v>2741</v>
      </c>
      <c r="D934" s="278" t="s">
        <v>2742</v>
      </c>
      <c r="E934" s="66" t="s">
        <v>1033</v>
      </c>
      <c r="F934" s="186" t="str">
        <f t="array" ref="F934">IF(E934&lt;&gt;"",INDEX(tb_Address[Branch],MATCH(E934,tb_Address[Branch Code],0)),"")</f>
        <v>Event</v>
      </c>
      <c r="G934" s="191">
        <v>8.857128011645E12</v>
      </c>
      <c r="H934" s="193" t="str">
        <f t="array" ref="H934">IF(G934&lt;&gt;"",INDEX(tb_MainDatabase[Scent],MATCH(G934,tb_MainDatabase[Barcode],0)),"")</f>
        <v>What</v>
      </c>
      <c r="I934" s="193" t="str">
        <f t="array" ref="I934">IF(G934&lt;&gt;"",INDEX(tb_MainDatabase[Size],MATCH(G934,tb_MainDatabase[Barcode],0)),"")</f>
        <v>50 ml.</v>
      </c>
      <c r="J934" s="191">
        <v>1.0</v>
      </c>
      <c r="K934" s="193"/>
      <c r="L934" s="193" t="str">
        <f t="array" ref="L934">IFERROR(IF(C934=C933,IF(C934="","","-"),INDEX(tb_Address[Store Tel.],MATCH(F934,tb_Address[Branch],0))),"")</f>
        <v>-</v>
      </c>
      <c r="M934" s="193" t="str">
        <f t="array" ref="M934">IFERROR(IF(C934=C933,IF(C934="","","-"),INDEX(tb_Address[ชื่อผู้รับสินค้า],MATCH(F934,tb_Address[Branch],0))),"")</f>
        <v>-</v>
      </c>
      <c r="N934" s="193" t="str">
        <f t="array" ref="N934">IFERROR(IF(C934=C933,IF(C934="","","-"),INDEX(tb_Address[ที่อยู่ Store],MATCH(F934,tb_Address[Branch],0))),"")</f>
        <v>-</v>
      </c>
      <c r="O934" s="193"/>
    </row>
    <row r="935" ht="22.5" customHeight="1">
      <c r="A935" s="186">
        <f>IF(C935="","",ROW()-ROW(tb_PO[[#HEADERS],[Order]]))</f>
        <v>932</v>
      </c>
      <c r="B935" s="277">
        <v>46218.0</v>
      </c>
      <c r="C935" s="278" t="s">
        <v>2741</v>
      </c>
      <c r="D935" s="278" t="s">
        <v>2742</v>
      </c>
      <c r="E935" s="66" t="s">
        <v>1033</v>
      </c>
      <c r="F935" s="186" t="str">
        <f t="array" ref="F935">IF(E935&lt;&gt;"",INDEX(tb_Address[Branch],MATCH(E935,tb_Address[Branch Code],0)),"")</f>
        <v>Event</v>
      </c>
      <c r="G935" s="191">
        <v>8.857128012124E12</v>
      </c>
      <c r="H935" s="193" t="str">
        <f t="array" ref="H935">IF(G935&lt;&gt;"",INDEX(tb_MainDatabase[Scent],MATCH(G935,tb_MainDatabase[Barcode],0)),"")</f>
        <v>What</v>
      </c>
      <c r="I935" s="193" t="str">
        <f t="array" ref="I935">IF(G935&lt;&gt;"",INDEX(tb_MainDatabase[Size],MATCH(G935,tb_MainDatabase[Barcode],0)),"")</f>
        <v>10 ml.</v>
      </c>
      <c r="J935" s="191">
        <v>2.0</v>
      </c>
      <c r="K935" s="193"/>
      <c r="L935" s="193" t="str">
        <f t="array" ref="L935">IFERROR(IF(C935=C934,IF(C935="","","-"),INDEX(tb_Address[Store Tel.],MATCH(F935,tb_Address[Branch],0))),"")</f>
        <v>-</v>
      </c>
      <c r="M935" s="193" t="str">
        <f t="array" ref="M935">IFERROR(IF(C935=C934,IF(C935="","","-"),INDEX(tb_Address[ชื่อผู้รับสินค้า],MATCH(F935,tb_Address[Branch],0))),"")</f>
        <v>-</v>
      </c>
      <c r="N935" s="193" t="str">
        <f t="array" ref="N935">IFERROR(IF(C935=C934,IF(C935="","","-"),INDEX(tb_Address[ที่อยู่ Store],MATCH(F935,tb_Address[Branch],0))),"")</f>
        <v>-</v>
      </c>
      <c r="O935" s="193"/>
    </row>
    <row r="936" ht="22.5" customHeight="1">
      <c r="A936" s="186">
        <f>IF(C936="","",ROW()-ROW(tb_PO[[#HEADERS],[Order]]))</f>
        <v>933</v>
      </c>
      <c r="B936" s="277">
        <v>46218.0</v>
      </c>
      <c r="C936" s="278" t="s">
        <v>2741</v>
      </c>
      <c r="D936" s="278" t="s">
        <v>2742</v>
      </c>
      <c r="E936" s="66" t="s">
        <v>1033</v>
      </c>
      <c r="F936" s="186" t="str">
        <f t="array" ref="F936">IF(E936&lt;&gt;"",INDEX(tb_Address[Branch],MATCH(E936,tb_Address[Branch Code],0)),"")</f>
        <v>Event</v>
      </c>
      <c r="G936" s="191">
        <v>8.857128011591E12</v>
      </c>
      <c r="H936" s="193" t="str">
        <f t="array" ref="H936">IF(G936&lt;&gt;"",INDEX(tb_MainDatabase[Scent],MATCH(G936,tb_MainDatabase[Barcode],0)),"")</f>
        <v>Gambling34+35</v>
      </c>
      <c r="I936" s="193" t="str">
        <f t="array" ref="I936">IF(G936&lt;&gt;"",INDEX(tb_MainDatabase[Size],MATCH(G936,tb_MainDatabase[Barcode],0)),"")</f>
        <v>50 ml.</v>
      </c>
      <c r="J936" s="191">
        <v>1.0</v>
      </c>
      <c r="K936" s="193"/>
      <c r="L936" s="193" t="str">
        <f t="array" ref="L936">IFERROR(IF(C936=C935,IF(C936="","","-"),INDEX(tb_Address[Store Tel.],MATCH(F936,tb_Address[Branch],0))),"")</f>
        <v>-</v>
      </c>
      <c r="M936" s="193" t="str">
        <f t="array" ref="M936">IFERROR(IF(C936=C935,IF(C936="","","-"),INDEX(tb_Address[ชื่อผู้รับสินค้า],MATCH(F936,tb_Address[Branch],0))),"")</f>
        <v>-</v>
      </c>
      <c r="N936" s="193" t="str">
        <f t="array" ref="N936">IFERROR(IF(C936=C935,IF(C936="","","-"),INDEX(tb_Address[ที่อยู่ Store],MATCH(F936,tb_Address[Branch],0))),"")</f>
        <v>-</v>
      </c>
      <c r="O936" s="193"/>
    </row>
    <row r="937" ht="22.5" customHeight="1">
      <c r="A937" s="186">
        <f>IF(C937="","",ROW()-ROW(tb_PO[[#HEADERS],[Order]]))</f>
        <v>934</v>
      </c>
      <c r="B937" s="277">
        <v>46218.0</v>
      </c>
      <c r="C937" s="278" t="s">
        <v>2741</v>
      </c>
      <c r="D937" s="278" t="s">
        <v>2742</v>
      </c>
      <c r="E937" s="66" t="s">
        <v>1033</v>
      </c>
      <c r="F937" s="186" t="str">
        <f t="array" ref="F937">IF(E937&lt;&gt;"",INDEX(tb_Address[Branch],MATCH(E937,tb_Address[Branch Code],0)),"")</f>
        <v>Event</v>
      </c>
      <c r="G937" s="191">
        <v>8.857128012103E12</v>
      </c>
      <c r="H937" s="193" t="str">
        <f t="array" ref="H937">IF(G937&lt;&gt;"",INDEX(tb_MainDatabase[Scent],MATCH(G937,tb_MainDatabase[Barcode],0)),"")</f>
        <v>Gambling34+35</v>
      </c>
      <c r="I937" s="193" t="str">
        <f t="array" ref="I937">IF(G937&lt;&gt;"",INDEX(tb_MainDatabase[Size],MATCH(G937,tb_MainDatabase[Barcode],0)),"")</f>
        <v>10 ml.</v>
      </c>
      <c r="J937" s="191">
        <v>2.0</v>
      </c>
      <c r="K937" s="193"/>
      <c r="L937" s="193" t="str">
        <f t="array" ref="L937">IFERROR(IF(C937=C936,IF(C937="","","-"),INDEX(tb_Address[Store Tel.],MATCH(F937,tb_Address[Branch],0))),"")</f>
        <v>-</v>
      </c>
      <c r="M937" s="193" t="str">
        <f t="array" ref="M937">IFERROR(IF(C937=C936,IF(C937="","","-"),INDEX(tb_Address[ชื่อผู้รับสินค้า],MATCH(F937,tb_Address[Branch],0))),"")</f>
        <v>-</v>
      </c>
      <c r="N937" s="193" t="str">
        <f t="array" ref="N937">IFERROR(IF(C937=C936,IF(C937="","","-"),INDEX(tb_Address[ที่อยู่ Store],MATCH(F937,tb_Address[Branch],0))),"")</f>
        <v>-</v>
      </c>
      <c r="O937" s="193"/>
    </row>
    <row r="938" ht="22.5" customHeight="1">
      <c r="A938" s="186">
        <f>IF(C938="","",ROW()-ROW(tb_PO[[#HEADERS],[Order]]))</f>
        <v>935</v>
      </c>
      <c r="B938" s="277">
        <v>46218.0</v>
      </c>
      <c r="C938" s="278" t="s">
        <v>2741</v>
      </c>
      <c r="D938" s="278" t="s">
        <v>2742</v>
      </c>
      <c r="E938" s="66" t="s">
        <v>1033</v>
      </c>
      <c r="F938" s="186" t="str">
        <f t="array" ref="F938">IF(E938&lt;&gt;"",INDEX(tb_Address[Branch],MATCH(E938,tb_Address[Branch Code],0)),"")</f>
        <v>Event</v>
      </c>
      <c r="G938" s="191">
        <v>8.857128011607E12</v>
      </c>
      <c r="H938" s="193" t="str">
        <f t="array" ref="H938">IF(G938&lt;&gt;"",INDEX(tb_MainDatabase[Scent],MATCH(G938,tb_MainDatabase[Barcode],0)),"")</f>
        <v>Queen</v>
      </c>
      <c r="I938" s="193" t="str">
        <f t="array" ref="I938">IF(G938&lt;&gt;"",INDEX(tb_MainDatabase[Size],MATCH(G938,tb_MainDatabase[Barcode],0)),"")</f>
        <v>50 ml.</v>
      </c>
      <c r="J938" s="191">
        <v>1.0</v>
      </c>
      <c r="K938" s="193"/>
      <c r="L938" s="193" t="str">
        <f t="array" ref="L938">IFERROR(IF(C938=C937,IF(C938="","","-"),INDEX(tb_Address[Store Tel.],MATCH(F938,tb_Address[Branch],0))),"")</f>
        <v>-</v>
      </c>
      <c r="M938" s="193" t="str">
        <f t="array" ref="M938">IFERROR(IF(C938=C937,IF(C938="","","-"),INDEX(tb_Address[ชื่อผู้รับสินค้า],MATCH(F938,tb_Address[Branch],0))),"")</f>
        <v>-</v>
      </c>
      <c r="N938" s="193" t="str">
        <f t="array" ref="N938">IFERROR(IF(C938=C937,IF(C938="","","-"),INDEX(tb_Address[ที่อยู่ Store],MATCH(F938,tb_Address[Branch],0))),"")</f>
        <v>-</v>
      </c>
      <c r="O938" s="193"/>
    </row>
    <row r="939" ht="22.5" customHeight="1">
      <c r="A939" s="186">
        <f>IF(C939="","",ROW()-ROW(tb_PO[[#HEADERS],[Order]]))</f>
        <v>936</v>
      </c>
      <c r="B939" s="277">
        <v>46218.0</v>
      </c>
      <c r="C939" s="278" t="s">
        <v>2741</v>
      </c>
      <c r="D939" s="278" t="s">
        <v>2742</v>
      </c>
      <c r="E939" s="66" t="s">
        <v>1033</v>
      </c>
      <c r="F939" s="186" t="str">
        <f t="array" ref="F939">IF(E939&lt;&gt;"",INDEX(tb_Address[Branch],MATCH(E939,tb_Address[Branch Code],0)),"")</f>
        <v>Event</v>
      </c>
      <c r="G939" s="191">
        <v>8.857128012116E12</v>
      </c>
      <c r="H939" s="193" t="str">
        <f t="array" ref="H939">IF(G939&lt;&gt;"",INDEX(tb_MainDatabase[Scent],MATCH(G939,tb_MainDatabase[Barcode],0)),"")</f>
        <v>Queen</v>
      </c>
      <c r="I939" s="193" t="str">
        <f t="array" ref="I939">IF(G939&lt;&gt;"",INDEX(tb_MainDatabase[Size],MATCH(G939,tb_MainDatabase[Barcode],0)),"")</f>
        <v>10 ml.</v>
      </c>
      <c r="J939" s="191">
        <v>1.0</v>
      </c>
      <c r="K939" s="193"/>
      <c r="L939" s="193" t="str">
        <f t="array" ref="L939">IFERROR(IF(C939=C938,IF(C939="","","-"),INDEX(tb_Address[Store Tel.],MATCH(F939,tb_Address[Branch],0))),"")</f>
        <v>-</v>
      </c>
      <c r="M939" s="193" t="str">
        <f t="array" ref="M939">IFERROR(IF(C939=C938,IF(C939="","","-"),INDEX(tb_Address[ชื่อผู้รับสินค้า],MATCH(F939,tb_Address[Branch],0))),"")</f>
        <v>-</v>
      </c>
      <c r="N939" s="193" t="str">
        <f t="array" ref="N939">IFERROR(IF(C939=C938,IF(C939="","","-"),INDEX(tb_Address[ที่อยู่ Store],MATCH(F939,tb_Address[Branch],0))),"")</f>
        <v>-</v>
      </c>
      <c r="O939" s="193"/>
    </row>
    <row r="940" ht="22.5" customHeight="1">
      <c r="A940" s="186">
        <f>IF(C940="","",ROW()-ROW(tb_PO[[#HEADERS],[Order]]))</f>
        <v>937</v>
      </c>
      <c r="B940" s="277">
        <v>46218.0</v>
      </c>
      <c r="C940" s="278" t="s">
        <v>2741</v>
      </c>
      <c r="D940" s="278" t="s">
        <v>2742</v>
      </c>
      <c r="E940" s="66" t="s">
        <v>1033</v>
      </c>
      <c r="F940" s="186" t="str">
        <f t="array" ref="F940">IF(E940&lt;&gt;"",INDEX(tb_Address[Branch],MATCH(E940,tb_Address[Branch Code],0)),"")</f>
        <v>Event</v>
      </c>
      <c r="G940" s="191">
        <v>8.857128011614E12</v>
      </c>
      <c r="H940" s="193" t="str">
        <f t="array" ref="H940">IF(G940&lt;&gt;"",INDEX(tb_MainDatabase[Scent],MATCH(G940,tb_MainDatabase[Barcode],0)),"")</f>
        <v>Savoury</v>
      </c>
      <c r="I940" s="193" t="str">
        <f t="array" ref="I940">IF(G940&lt;&gt;"",INDEX(tb_MainDatabase[Size],MATCH(G940,tb_MainDatabase[Barcode],0)),"")</f>
        <v>50 ml.</v>
      </c>
      <c r="J940" s="191">
        <v>1.0</v>
      </c>
      <c r="K940" s="193"/>
      <c r="L940" s="193" t="str">
        <f t="array" ref="L940">IFERROR(IF(C940=C939,IF(C940="","","-"),INDEX(tb_Address[Store Tel.],MATCH(F940,tb_Address[Branch],0))),"")</f>
        <v>-</v>
      </c>
      <c r="M940" s="193" t="str">
        <f t="array" ref="M940">IFERROR(IF(C940=C939,IF(C940="","","-"),INDEX(tb_Address[ชื่อผู้รับสินค้า],MATCH(F940,tb_Address[Branch],0))),"")</f>
        <v>-</v>
      </c>
      <c r="N940" s="193" t="str">
        <f t="array" ref="N940">IFERROR(IF(C940=C939,IF(C940="","","-"),INDEX(tb_Address[ที่อยู่ Store],MATCH(F940,tb_Address[Branch],0))),"")</f>
        <v>-</v>
      </c>
      <c r="O940" s="193"/>
    </row>
    <row r="941" ht="22.5" customHeight="1">
      <c r="A941" s="186">
        <f>IF(C941="","",ROW()-ROW(tb_PO[[#HEADERS],[Order]]))</f>
        <v>938</v>
      </c>
      <c r="B941" s="277">
        <v>46218.0</v>
      </c>
      <c r="C941" s="278" t="s">
        <v>2741</v>
      </c>
      <c r="D941" s="278" t="s">
        <v>2742</v>
      </c>
      <c r="E941" s="66" t="s">
        <v>1033</v>
      </c>
      <c r="F941" s="186" t="str">
        <f t="array" ref="F941">IF(E941&lt;&gt;"",INDEX(tb_Address[Branch],MATCH(E941,tb_Address[Branch Code],0)),"")</f>
        <v>Event</v>
      </c>
      <c r="G941" s="191">
        <v>8.857128012118E12</v>
      </c>
      <c r="H941" s="193" t="str">
        <f t="array" ref="H941">IF(G941&lt;&gt;"",INDEX(tb_MainDatabase[Scent],MATCH(G941,tb_MainDatabase[Barcode],0)),"")</f>
        <v>Savoury</v>
      </c>
      <c r="I941" s="193" t="str">
        <f t="array" ref="I941">IF(G941&lt;&gt;"",INDEX(tb_MainDatabase[Size],MATCH(G941,tb_MainDatabase[Barcode],0)),"")</f>
        <v>10 ml.</v>
      </c>
      <c r="J941" s="191">
        <v>3.0</v>
      </c>
      <c r="K941" s="193"/>
      <c r="L941" s="193" t="str">
        <f t="array" ref="L941">IFERROR(IF(C941=C940,IF(C941="","","-"),INDEX(tb_Address[Store Tel.],MATCH(F941,tb_Address[Branch],0))),"")</f>
        <v>-</v>
      </c>
      <c r="M941" s="193" t="str">
        <f t="array" ref="M941">IFERROR(IF(C941=C940,IF(C941="","","-"),INDEX(tb_Address[ชื่อผู้รับสินค้า],MATCH(F941,tb_Address[Branch],0))),"")</f>
        <v>-</v>
      </c>
      <c r="N941" s="193" t="str">
        <f t="array" ref="N941">IFERROR(IF(C941=C940,IF(C941="","","-"),INDEX(tb_Address[ที่อยู่ Store],MATCH(F941,tb_Address[Branch],0))),"")</f>
        <v>-</v>
      </c>
      <c r="O941" s="193"/>
    </row>
    <row r="942" ht="22.5" customHeight="1">
      <c r="A942" s="186">
        <f>IF(C942="","",ROW()-ROW(tb_PO[[#HEADERS],[Order]]))</f>
        <v>939</v>
      </c>
      <c r="B942" s="277">
        <v>46218.0</v>
      </c>
      <c r="C942" s="278" t="s">
        <v>2741</v>
      </c>
      <c r="D942" s="278" t="s">
        <v>2742</v>
      </c>
      <c r="E942" s="66" t="s">
        <v>1033</v>
      </c>
      <c r="F942" s="186" t="str">
        <f t="array" ref="F942">IF(E942&lt;&gt;"",INDEX(tb_Address[Branch],MATCH(E942,tb_Address[Branch Code],0)),"")</f>
        <v>Event</v>
      </c>
      <c r="G942" s="144">
        <v>8.857128012134E12</v>
      </c>
      <c r="H942" s="193" t="str">
        <f t="array" ref="H942">IF(G942&lt;&gt;"",INDEX(tb_MainDatabase[Scent],MATCH(G942,tb_MainDatabase[Barcode],0)),"")</f>
        <v>ถุงกระดาษ Size M</v>
      </c>
      <c r="I942" s="193" t="str">
        <f t="array" ref="I942">IF(G942&lt;&gt;"",INDEX(tb_MainDatabase[Size],MATCH(G942,tb_MainDatabase[Barcode],0)),"")</f>
        <v>Size M</v>
      </c>
      <c r="J942" s="191">
        <v>20.0</v>
      </c>
      <c r="K942" s="193"/>
      <c r="L942" s="193" t="str">
        <f t="array" ref="L942">IFERROR(IF(C942=C941,IF(C942="","","-"),INDEX(tb_Address[Store Tel.],MATCH(F942,tb_Address[Branch],0))),"")</f>
        <v>-</v>
      </c>
      <c r="M942" s="193" t="str">
        <f t="array" ref="M942">IFERROR(IF(C942=C941,IF(C942="","","-"),INDEX(tb_Address[ชื่อผู้รับสินค้า],MATCH(F942,tb_Address[Branch],0))),"")</f>
        <v>-</v>
      </c>
      <c r="N942" s="193" t="str">
        <f t="array" ref="N942">IFERROR(IF(C942=C941,IF(C942="","","-"),INDEX(tb_Address[ที่อยู่ Store],MATCH(F942,tb_Address[Branch],0))),"")</f>
        <v>-</v>
      </c>
      <c r="O942" s="193"/>
    </row>
    <row r="943" ht="22.5" customHeight="1">
      <c r="A943" s="186">
        <f>IF(C943="","",ROW()-ROW(tb_PO[[#HEADERS],[Order]]))</f>
        <v>940</v>
      </c>
      <c r="B943" s="277">
        <v>46218.0</v>
      </c>
      <c r="C943" s="278" t="s">
        <v>2741</v>
      </c>
      <c r="D943" s="278" t="s">
        <v>2742</v>
      </c>
      <c r="E943" s="66" t="s">
        <v>1033</v>
      </c>
      <c r="F943" s="186" t="str">
        <f t="array" ref="F943">IF(E943&lt;&gt;"",INDEX(tb_Address[Branch],MATCH(E943,tb_Address[Branch Code],0)),"")</f>
        <v>Event</v>
      </c>
      <c r="G943" s="145">
        <v>8.857128012133E12</v>
      </c>
      <c r="H943" s="193" t="str">
        <f t="array" ref="H943">IF(G943&lt;&gt;"",INDEX(tb_MainDatabase[Scent],MATCH(G943,tb_MainDatabase[Barcode],0)),"")</f>
        <v>ถุงกระดาษ Size S</v>
      </c>
      <c r="I943" s="193" t="str">
        <f t="array" ref="I943">IF(G943&lt;&gt;"",INDEX(tb_MainDatabase[Size],MATCH(G943,tb_MainDatabase[Barcode],0)),"")</f>
        <v>Size S</v>
      </c>
      <c r="J943" s="191">
        <v>40.0</v>
      </c>
      <c r="K943" s="193"/>
      <c r="L943" s="193" t="str">
        <f t="array" ref="L943">IFERROR(IF(C943=C942,IF(C943="","","-"),INDEX(tb_Address[Store Tel.],MATCH(F943,tb_Address[Branch],0))),"")</f>
        <v>-</v>
      </c>
      <c r="M943" s="193" t="str">
        <f t="array" ref="M943">IFERROR(IF(C943=C942,IF(C943="","","-"),INDEX(tb_Address[ชื่อผู้รับสินค้า],MATCH(F943,tb_Address[Branch],0))),"")</f>
        <v>-</v>
      </c>
      <c r="N943" s="193" t="str">
        <f t="array" ref="N943">IFERROR(IF(C943=C942,IF(C943="","","-"),INDEX(tb_Address[ที่อยู่ Store],MATCH(F943,tb_Address[Branch],0))),"")</f>
        <v>-</v>
      </c>
      <c r="O943" s="193"/>
    </row>
    <row r="944" ht="22.5" customHeight="1">
      <c r="A944" s="186">
        <f>IF(C944="","",ROW()-ROW(tb_PO[[#HEADERS],[Order]]))</f>
        <v>941</v>
      </c>
      <c r="B944" s="277">
        <v>46218.0</v>
      </c>
      <c r="C944" s="278" t="s">
        <v>2741</v>
      </c>
      <c r="D944" s="278" t="s">
        <v>2742</v>
      </c>
      <c r="E944" s="66" t="s">
        <v>1033</v>
      </c>
      <c r="F944" s="186" t="str">
        <f t="array" ref="F944">IF(E944&lt;&gt;"",INDEX(tb_Address[Branch],MATCH(E944,tb_Address[Branch Code],0)),"")</f>
        <v>Event</v>
      </c>
      <c r="G944" s="191">
        <v>8.857128012132E12</v>
      </c>
      <c r="H944" s="193" t="str">
        <f t="array" ref="H944">IF(G944&lt;&gt;"",INDEX(tb_MainDatabase[Scent],MATCH(G944,tb_MainDatabase[Barcode],0)),"")</f>
        <v>Cloth BAG CYOC</v>
      </c>
      <c r="I944" s="193" t="str">
        <f t="array" ref="I944">IF(G944&lt;&gt;"",INDEX(tb_MainDatabase[Size],MATCH(G944,tb_MainDatabase[Barcode],0)),"")</f>
        <v>Size M</v>
      </c>
      <c r="J944" s="191">
        <v>20.0</v>
      </c>
      <c r="K944" s="193"/>
      <c r="L944" s="193" t="str">
        <f t="array" ref="L944">IFERROR(IF(C944=C943,IF(C944="","","-"),INDEX(tb_Address[Store Tel.],MATCH(F944,tb_Address[Branch],0))),"")</f>
        <v>-</v>
      </c>
      <c r="M944" s="193" t="str">
        <f t="array" ref="M944">IFERROR(IF(C944=C943,IF(C944="","","-"),INDEX(tb_Address[ชื่อผู้รับสินค้า],MATCH(F944,tb_Address[Branch],0))),"")</f>
        <v>-</v>
      </c>
      <c r="N944" s="193" t="str">
        <f t="array" ref="N944">IFERROR(IF(C944=C943,IF(C944="","","-"),INDEX(tb_Address[ที่อยู่ Store],MATCH(F944,tb_Address[Branch],0))),"")</f>
        <v>-</v>
      </c>
      <c r="O944" s="193"/>
    </row>
    <row r="945" ht="22.5" customHeight="1">
      <c r="A945" s="186">
        <f>IF(C945="","",ROW()-ROW(tb_PO[[#HEADERS],[Order]]))</f>
        <v>942</v>
      </c>
      <c r="B945" s="277">
        <v>46219.0</v>
      </c>
      <c r="C945" s="278" t="s">
        <v>2952</v>
      </c>
      <c r="D945" s="278" t="s">
        <v>2953</v>
      </c>
      <c r="E945" s="66" t="s">
        <v>1033</v>
      </c>
      <c r="F945" s="186" t="str">
        <f t="array" ref="F945">IF(E945&lt;&gt;"",INDEX(tb_Address[Branch],MATCH(E945,tb_Address[Branch Code],0)),"")</f>
        <v>Event</v>
      </c>
      <c r="G945" s="191">
        <v>8.857128011836E12</v>
      </c>
      <c r="H945" s="193" t="str">
        <f t="array" ref="H945">IF(G945&lt;&gt;"",INDEX(tb_MainDatabase[Scent],MATCH(G945,tb_MainDatabase[Barcode],0)),"")</f>
        <v>Never Blue</v>
      </c>
      <c r="I945" s="193" t="str">
        <f t="array" ref="I945">IF(G945&lt;&gt;"",INDEX(tb_MainDatabase[Size],MATCH(G945,tb_MainDatabase[Barcode],0)),"")</f>
        <v>30 ml.</v>
      </c>
      <c r="J945" s="191">
        <v>2.0</v>
      </c>
      <c r="K945" s="193"/>
      <c r="L945" s="193" t="str">
        <f t="array" ref="L945">IFERROR(IF(C945=#REF!,IF(C945="","","-"),INDEX(tb_Address[Store Tel.],MATCH(F945,tb_Address[Branch],0))),"")</f>
        <v/>
      </c>
      <c r="M945" s="193" t="str">
        <f t="array" ref="M945">IFERROR(IF(C945=#REF!,IF(C945="","","-"),INDEX(tb_Address[ชื่อผู้รับสินค้า],MATCH(F945,tb_Address[Branch],0))),"")</f>
        <v/>
      </c>
      <c r="N945" s="193" t="str">
        <f t="array" ref="N945">IFERROR(IF(C945=#REF!,IF(C945="","","-"),INDEX(tb_Address[ที่อยู่ Store],MATCH(F945,tb_Address[Branch],0))),"")</f>
        <v/>
      </c>
      <c r="O945" s="193"/>
    </row>
    <row r="946" ht="22.5" customHeight="1">
      <c r="A946" s="186">
        <f>IF(C946="","",ROW()-ROW(tb_PO[[#HEADERS],[Order]]))</f>
        <v>943</v>
      </c>
      <c r="B946" s="277">
        <v>46219.0</v>
      </c>
      <c r="C946" s="278" t="s">
        <v>2952</v>
      </c>
      <c r="D946" s="278" t="s">
        <v>2953</v>
      </c>
      <c r="E946" s="66" t="s">
        <v>1033</v>
      </c>
      <c r="F946" s="186" t="str">
        <f t="array" ref="F946">IF(E946&lt;&gt;"",INDEX(tb_Address[Branch],MATCH(E946,tb_Address[Branch Code],0)),"")</f>
        <v>Event</v>
      </c>
      <c r="G946" s="191">
        <v>8.857128012005E12</v>
      </c>
      <c r="H946" s="193" t="str">
        <f t="array" ref="H946">IF(G946&lt;&gt;"",INDEX(tb_MainDatabase[Scent],MATCH(G946,tb_MainDatabase[Barcode],0)),"")</f>
        <v>Blackest Black</v>
      </c>
      <c r="I946" s="193" t="str">
        <f t="array" ref="I946">IF(G946&lt;&gt;"",INDEX(tb_MainDatabase[Size],MATCH(G946,tb_MainDatabase[Barcode],0)),"")</f>
        <v>30 ml.</v>
      </c>
      <c r="J946" s="191">
        <v>1.0</v>
      </c>
      <c r="K946" s="193"/>
      <c r="L946" s="193" t="str">
        <f t="array" ref="L946">IFERROR(IF(C946=C945,IF(C946="","","-"),INDEX(tb_Address[Store Tel.],MATCH(F946,tb_Address[Branch],0))),"")</f>
        <v>-</v>
      </c>
      <c r="M946" s="193" t="str">
        <f t="array" ref="M946">IFERROR(IF(C946=C945,IF(C946="","","-"),INDEX(tb_Address[ชื่อผู้รับสินค้า],MATCH(F946,tb_Address[Branch],0))),"")</f>
        <v>-</v>
      </c>
      <c r="N946" s="193" t="str">
        <f t="array" ref="N946">IFERROR(IF(C946=C945,IF(C946="","","-"),INDEX(tb_Address[ที่อยู่ Store],MATCH(F946,tb_Address[Branch],0))),"")</f>
        <v>-</v>
      </c>
      <c r="O946" s="193"/>
    </row>
    <row r="947" ht="22.5" customHeight="1">
      <c r="A947" s="186">
        <f>IF(C947="","",ROW()-ROW(tb_PO[[#HEADERS],[Order]]))</f>
        <v>944</v>
      </c>
      <c r="B947" s="277">
        <v>46219.0</v>
      </c>
      <c r="C947" s="278" t="s">
        <v>2952</v>
      </c>
      <c r="D947" s="278" t="s">
        <v>2953</v>
      </c>
      <c r="E947" s="66" t="s">
        <v>1033</v>
      </c>
      <c r="F947" s="186" t="str">
        <f t="array" ref="F947">IF(E947&lt;&gt;"",INDEX(tb_Address[Branch],MATCH(E947,tb_Address[Branch Code],0)),"")</f>
        <v>Event</v>
      </c>
      <c r="G947" s="191">
        <v>8.857128012035E12</v>
      </c>
      <c r="H947" s="193" t="str">
        <f t="array" ref="H947">IF(G947&lt;&gt;"",INDEX(tb_MainDatabase[Scent],MATCH(G947,tb_MainDatabase[Barcode],0)),"")</f>
        <v>Never Blue</v>
      </c>
      <c r="I947" s="193" t="str">
        <f t="array" ref="I947">IF(G947&lt;&gt;"",INDEX(tb_MainDatabase[Size],MATCH(G947,tb_MainDatabase[Barcode],0)),"")</f>
        <v>10 ml.</v>
      </c>
      <c r="J947" s="191">
        <v>2.0</v>
      </c>
      <c r="K947" s="193"/>
      <c r="L947" s="193" t="str">
        <f t="array" ref="L947">IFERROR(IF(C947=C946,IF(C947="","","-"),INDEX(tb_Address[Store Tel.],MATCH(F947,tb_Address[Branch],0))),"")</f>
        <v>-</v>
      </c>
      <c r="M947" s="193" t="str">
        <f t="array" ref="M947">IFERROR(IF(C947=C946,IF(C947="","","-"),INDEX(tb_Address[ชื่อผู้รับสินค้า],MATCH(F947,tb_Address[Branch],0))),"")</f>
        <v>-</v>
      </c>
      <c r="N947" s="193" t="str">
        <f t="array" ref="N947">IFERROR(IF(C947=C946,IF(C947="","","-"),INDEX(tb_Address[ที่อยู่ Store],MATCH(F947,tb_Address[Branch],0))),"")</f>
        <v>-</v>
      </c>
      <c r="O947" s="193"/>
    </row>
    <row r="948" ht="22.5" customHeight="1">
      <c r="A948" s="186">
        <f>IF(C948="","",ROW()-ROW(tb_PO[[#HEADERS],[Order]]))</f>
        <v>945</v>
      </c>
      <c r="B948" s="277">
        <v>46219.0</v>
      </c>
      <c r="C948" s="278" t="s">
        <v>2952</v>
      </c>
      <c r="D948" s="278" t="s">
        <v>2953</v>
      </c>
      <c r="E948" s="66" t="s">
        <v>1033</v>
      </c>
      <c r="F948" s="186" t="str">
        <f t="array" ref="F948">IF(E948&lt;&gt;"",INDEX(tb_Address[Branch],MATCH(E948,tb_Address[Branch Code],0)),"")</f>
        <v>Event</v>
      </c>
      <c r="G948" s="191">
        <v>8.857128011287E12</v>
      </c>
      <c r="H948" s="193" t="str">
        <f t="array" ref="H948">IF(G948&lt;&gt;"",INDEX(tb_MainDatabase[Scent],MATCH(G948,tb_MainDatabase[Barcode],0)),"")</f>
        <v>Never Blue</v>
      </c>
      <c r="I948" s="193" t="str">
        <f t="array" ref="I948">IF(G948&lt;&gt;"",INDEX(tb_MainDatabase[Size],MATCH(G948,tb_MainDatabase[Barcode],0)),"")</f>
        <v>50 ml.</v>
      </c>
      <c r="J948" s="191">
        <v>3.0</v>
      </c>
      <c r="K948" s="193"/>
      <c r="L948" s="193" t="str">
        <f t="array" ref="L948">IFERROR(IF(C948=C947,IF(C948="","","-"),INDEX(tb_Address[Store Tel.],MATCH(F948,tb_Address[Branch],0))),"")</f>
        <v>-</v>
      </c>
      <c r="M948" s="193" t="str">
        <f t="array" ref="M948">IFERROR(IF(C948=C947,IF(C948="","","-"),INDEX(tb_Address[ชื่อผู้รับสินค้า],MATCH(F948,tb_Address[Branch],0))),"")</f>
        <v>-</v>
      </c>
      <c r="N948" s="193" t="str">
        <f t="array" ref="N948">IFERROR(IF(C948=C947,IF(C948="","","-"),INDEX(tb_Address[ที่อยู่ Store],MATCH(F948,tb_Address[Branch],0))),"")</f>
        <v>-</v>
      </c>
      <c r="O948" s="193"/>
    </row>
    <row r="949" ht="22.5" customHeight="1">
      <c r="A949" s="186">
        <f>IF(C949="","",ROW()-ROW(tb_PO[[#HEADERS],[Order]]))</f>
        <v>946</v>
      </c>
      <c r="B949" s="277">
        <v>46219.0</v>
      </c>
      <c r="C949" s="278" t="s">
        <v>2952</v>
      </c>
      <c r="D949" s="278" t="s">
        <v>2953</v>
      </c>
      <c r="E949" s="66" t="s">
        <v>1033</v>
      </c>
      <c r="F949" s="186" t="str">
        <f t="array" ref="F949">IF(E949&lt;&gt;"",INDEX(tb_Address[Branch],MATCH(E949,tb_Address[Branch Code],0)),"")</f>
        <v>Event</v>
      </c>
      <c r="G949" s="191">
        <v>8.857128011669E12</v>
      </c>
      <c r="H949" s="193" t="str">
        <f t="array" ref="H949">IF(G949&lt;&gt;"",INDEX(tb_MainDatabase[Scent],MATCH(G949,tb_MainDatabase[Barcode],0)),"")</f>
        <v>Blackest Black</v>
      </c>
      <c r="I949" s="193" t="str">
        <f t="array" ref="I949">IF(G949&lt;&gt;"",INDEX(tb_MainDatabase[Size],MATCH(G949,tb_MainDatabase[Barcode],0)),"")</f>
        <v>50 ml.</v>
      </c>
      <c r="J949" s="191">
        <v>1.0</v>
      </c>
      <c r="K949" s="193"/>
      <c r="L949" s="193" t="str">
        <f t="array" ref="L949">IFERROR(IF(C949=C948,IF(C949="","","-"),INDEX(tb_Address[Store Tel.],MATCH(F949,tb_Address[Branch],0))),"")</f>
        <v>-</v>
      </c>
      <c r="M949" s="193" t="str">
        <f t="array" ref="M949">IFERROR(IF(C949=C948,IF(C949="","","-"),INDEX(tb_Address[ชื่อผู้รับสินค้า],MATCH(F949,tb_Address[Branch],0))),"")</f>
        <v>-</v>
      </c>
      <c r="N949" s="193" t="str">
        <f t="array" ref="N949">IFERROR(IF(C949=C948,IF(C949="","","-"),INDEX(tb_Address[ที่อยู่ Store],MATCH(F949,tb_Address[Branch],0))),"")</f>
        <v>-</v>
      </c>
      <c r="O949" s="193"/>
    </row>
    <row r="950" ht="22.5" customHeight="1">
      <c r="A950" s="186">
        <f>IF(C950="","",ROW()-ROW(tb_PO[[#HEADERS],[Order]]))</f>
        <v>947</v>
      </c>
      <c r="B950" s="277">
        <v>46219.0</v>
      </c>
      <c r="C950" s="278" t="s">
        <v>2952</v>
      </c>
      <c r="D950" s="278" t="s">
        <v>2953</v>
      </c>
      <c r="E950" s="66" t="s">
        <v>1033</v>
      </c>
      <c r="F950" s="186" t="str">
        <f t="array" ref="F950">IF(E950&lt;&gt;"",INDEX(tb_Address[Branch],MATCH(E950,tb_Address[Branch Code],0)),"")</f>
        <v>Event</v>
      </c>
      <c r="G950" s="191">
        <v>8.857128011683E12</v>
      </c>
      <c r="H950" s="193" t="str">
        <f t="array" ref="H950">IF(G950&lt;&gt;"",INDEX(tb_MainDatabase[Scent],MATCH(G950,tb_MainDatabase[Barcode],0)),"")</f>
        <v>Legend of Oud</v>
      </c>
      <c r="I950" s="193" t="str">
        <f t="array" ref="I950">IF(G950&lt;&gt;"",INDEX(tb_MainDatabase[Size],MATCH(G950,tb_MainDatabase[Barcode],0)),"")</f>
        <v>50 ml.</v>
      </c>
      <c r="J950" s="191">
        <v>1.0</v>
      </c>
      <c r="K950" s="193"/>
      <c r="L950" s="193" t="str">
        <f t="array" ref="L950">IFERROR(IF(C950=C949,IF(C950="","","-"),INDEX(tb_Address[Store Tel.],MATCH(F950,tb_Address[Branch],0))),"")</f>
        <v>-</v>
      </c>
      <c r="M950" s="193" t="str">
        <f t="array" ref="M950">IFERROR(IF(C950=C949,IF(C950="","","-"),INDEX(tb_Address[ชื่อผู้รับสินค้า],MATCH(F950,tb_Address[Branch],0))),"")</f>
        <v>-</v>
      </c>
      <c r="N950" s="193" t="str">
        <f t="array" ref="N950">IFERROR(IF(C950=C949,IF(C950="","","-"),INDEX(tb_Address[ที่อยู่ Store],MATCH(F950,tb_Address[Branch],0))),"")</f>
        <v>-</v>
      </c>
      <c r="O950" s="193"/>
    </row>
    <row r="951" ht="22.5" customHeight="1">
      <c r="A951" s="186">
        <f>IF(C951="","",ROW()-ROW(tb_PO[[#HEADERS],[Order]]))</f>
        <v>948</v>
      </c>
      <c r="B951" s="277">
        <v>46220.0</v>
      </c>
      <c r="C951" s="278" t="s">
        <v>2965</v>
      </c>
      <c r="D951" s="278" t="s">
        <v>2966</v>
      </c>
      <c r="E951" s="66" t="s">
        <v>52</v>
      </c>
      <c r="F951" s="186" t="str">
        <f t="array" ref="F951">IF(E951&lt;&gt;"",INDEX(tb_Address[Branch],MATCH(E951,tb_Address[Branch Code],0)),"")</f>
        <v>สาขาที่ 00001</v>
      </c>
      <c r="G951" s="191">
        <v>8.85712801203E12</v>
      </c>
      <c r="H951" s="193" t="str">
        <f t="array" ref="H951">IF(G951&lt;&gt;"",INDEX(tb_MainDatabase[Scent],MATCH(G951,tb_MainDatabase[Barcode],0)),"")</f>
        <v>Dream Island</v>
      </c>
      <c r="I951" s="193" t="str">
        <f t="array" ref="I951">IF(G951&lt;&gt;"",INDEX(tb_MainDatabase[Size],MATCH(G951,tb_MainDatabase[Barcode],0)),"")</f>
        <v>10 ml.</v>
      </c>
      <c r="J951" s="191">
        <v>5.0</v>
      </c>
      <c r="K951" s="193"/>
      <c r="L951" s="193" t="str">
        <f t="array" ref="L951">IFERROR(IF(C951=C950,IF(C951="","","-"),INDEX(tb_Address[Store Tel.],MATCH(F951,tb_Address[Branch],0))),"")</f>
        <v>-</v>
      </c>
      <c r="M951" s="193" t="str">
        <f t="array" ref="M951">IFERROR(IF(C951=C950,IF(C951="","","-"),INDEX(tb_Address[ชื่อผู้รับสินค้า],MATCH(F951,tb_Address[Branch],0))),"")</f>
        <v>-</v>
      </c>
      <c r="N951" s="193" t="str">
        <f t="array" ref="N951">IFERROR(IF(C951=C950,IF(C951="","","-"),INDEX(tb_Address[ที่อยู่ Store],MATCH(F951,tb_Address[Branch],0))),"")</f>
        <v>-</v>
      </c>
      <c r="O951" s="193"/>
    </row>
    <row r="952" ht="22.5" customHeight="1">
      <c r="A952" s="186">
        <f>IF(C952="","",ROW()-ROW(tb_PO[[#HEADERS],[Order]]))</f>
        <v>949</v>
      </c>
      <c r="B952" s="277">
        <v>46220.0</v>
      </c>
      <c r="C952" s="278" t="s">
        <v>2965</v>
      </c>
      <c r="D952" s="278" t="s">
        <v>2966</v>
      </c>
      <c r="E952" s="66" t="s">
        <v>52</v>
      </c>
      <c r="F952" s="186" t="str">
        <f t="array" ref="F952">IF(E952&lt;&gt;"",INDEX(tb_Address[Branch],MATCH(E952,tb_Address[Branch Code],0)),"")</f>
        <v>สาขาที่ 00001</v>
      </c>
      <c r="G952" s="191">
        <v>8.857128012026E12</v>
      </c>
      <c r="H952" s="193" t="str">
        <f t="array" ref="H952">IF(G952&lt;&gt;"",INDEX(tb_MainDatabase[Scent],MATCH(G952,tb_MainDatabase[Barcode],0)),"")</f>
        <v>Aqua</v>
      </c>
      <c r="I952" s="193" t="str">
        <f t="array" ref="I952">IF(G952&lt;&gt;"",INDEX(tb_MainDatabase[Size],MATCH(G952,tb_MainDatabase[Barcode],0)),"")</f>
        <v>10 ml.</v>
      </c>
      <c r="J952" s="191">
        <v>3.0</v>
      </c>
      <c r="K952" s="193"/>
      <c r="L952" s="193" t="str">
        <f t="array" ref="L952">IFERROR(IF(C952=C951,IF(C952="","","-"),INDEX(tb_Address[Store Tel.],MATCH(F952,tb_Address[Branch],0))),"")</f>
        <v>-</v>
      </c>
      <c r="M952" s="193" t="str">
        <f t="array" ref="M952">IFERROR(IF(C952=C951,IF(C952="","","-"),INDEX(tb_Address[ชื่อผู้รับสินค้า],MATCH(F952,tb_Address[Branch],0))),"")</f>
        <v>-</v>
      </c>
      <c r="N952" s="193" t="str">
        <f t="array" ref="N952">IFERROR(IF(C952=C951,IF(C952="","","-"),INDEX(tb_Address[ที่อยู่ Store],MATCH(F952,tb_Address[Branch],0))),"")</f>
        <v>-</v>
      </c>
      <c r="O952" s="193"/>
    </row>
    <row r="953" ht="22.5" customHeight="1">
      <c r="A953" s="186">
        <f>IF(C953="","",ROW()-ROW(tb_PO[[#HEADERS],[Order]]))</f>
        <v>950</v>
      </c>
      <c r="B953" s="277">
        <v>46220.0</v>
      </c>
      <c r="C953" s="278" t="s">
        <v>2965</v>
      </c>
      <c r="D953" s="278" t="s">
        <v>2966</v>
      </c>
      <c r="E953" s="66" t="s">
        <v>52</v>
      </c>
      <c r="F953" s="186" t="str">
        <f t="array" ref="F953">IF(E953&lt;&gt;"",INDEX(tb_Address[Branch],MATCH(E953,tb_Address[Branch Code],0)),"")</f>
        <v>สาขาที่ 00001</v>
      </c>
      <c r="G953" s="191">
        <v>8.857128012028E12</v>
      </c>
      <c r="H953" s="193" t="str">
        <f t="array" ref="H953">IF(G953&lt;&gt;"",INDEX(tb_MainDatabase[Scent],MATCH(G953,tb_MainDatabase[Barcode],0)),"")</f>
        <v>Make Way</v>
      </c>
      <c r="I953" s="193" t="str">
        <f t="array" ref="I953">IF(G953&lt;&gt;"",INDEX(tb_MainDatabase[Size],MATCH(G953,tb_MainDatabase[Barcode],0)),"")</f>
        <v>10 ml.</v>
      </c>
      <c r="J953" s="191">
        <v>3.0</v>
      </c>
      <c r="K953" s="193"/>
      <c r="L953" s="193" t="str">
        <f t="array" ref="L953">IFERROR(IF(C953=C952,IF(C953="","","-"),INDEX(tb_Address[Store Tel.],MATCH(F953,tb_Address[Branch],0))),"")</f>
        <v>-</v>
      </c>
      <c r="M953" s="193" t="str">
        <f t="array" ref="M953">IFERROR(IF(C953=C952,IF(C953="","","-"),INDEX(tb_Address[ชื่อผู้รับสินค้า],MATCH(F953,tb_Address[Branch],0))),"")</f>
        <v>-</v>
      </c>
      <c r="N953" s="193" t="str">
        <f t="array" ref="N953">IFERROR(IF(C953=C952,IF(C953="","","-"),INDEX(tb_Address[ที่อยู่ Store],MATCH(F953,tb_Address[Branch],0))),"")</f>
        <v>-</v>
      </c>
      <c r="O953" s="193"/>
    </row>
    <row r="954" ht="22.5" customHeight="1">
      <c r="A954" s="186">
        <f>IF(C954="","",ROW()-ROW(tb_PO[[#HEADERS],[Order]]))</f>
        <v>951</v>
      </c>
      <c r="B954" s="277">
        <v>46220.0</v>
      </c>
      <c r="C954" s="278" t="s">
        <v>2965</v>
      </c>
      <c r="D954" s="278" t="s">
        <v>2966</v>
      </c>
      <c r="E954" s="66" t="s">
        <v>52</v>
      </c>
      <c r="F954" s="186" t="str">
        <f t="array" ref="F954">IF(E954&lt;&gt;"",INDEX(tb_Address[Branch],MATCH(E954,tb_Address[Branch Code],0)),"")</f>
        <v>สาขาที่ 00001</v>
      </c>
      <c r="G954" s="191">
        <v>8.857128012037E12</v>
      </c>
      <c r="H954" s="193" t="str">
        <f t="array" ref="H954">IF(G954&lt;&gt;"",INDEX(tb_MainDatabase[Scent],MATCH(G954,tb_MainDatabase[Barcode],0)),"")</f>
        <v>Secret of Peach</v>
      </c>
      <c r="I954" s="193" t="str">
        <f t="array" ref="I954">IF(G954&lt;&gt;"",INDEX(tb_MainDatabase[Size],MATCH(G954,tb_MainDatabase[Barcode],0)),"")</f>
        <v>10 ml.</v>
      </c>
      <c r="J954" s="191">
        <v>10.0</v>
      </c>
      <c r="K954" s="193"/>
      <c r="L954" s="193" t="str">
        <f t="array" ref="L954">IFERROR(IF(C954=C953,IF(C954="","","-"),INDEX(tb_Address[Store Tel.],MATCH(F954,tb_Address[Branch],0))),"")</f>
        <v>-</v>
      </c>
      <c r="M954" s="193" t="str">
        <f t="array" ref="M954">IFERROR(IF(C954=C953,IF(C954="","","-"),INDEX(tb_Address[ชื่อผู้รับสินค้า],MATCH(F954,tb_Address[Branch],0))),"")</f>
        <v>-</v>
      </c>
      <c r="N954" s="193" t="str">
        <f t="array" ref="N954">IFERROR(IF(C954=C953,IF(C954="","","-"),INDEX(tb_Address[ที่อยู่ Store],MATCH(F954,tb_Address[Branch],0))),"")</f>
        <v>-</v>
      </c>
      <c r="O954" s="193"/>
    </row>
    <row r="955" ht="22.5" customHeight="1">
      <c r="A955" s="186">
        <f>IF(C955="","",ROW()-ROW(tb_PO[[#HEADERS],[Order]]))</f>
        <v>952</v>
      </c>
      <c r="B955" s="277">
        <v>46220.0</v>
      </c>
      <c r="C955" s="278" t="s">
        <v>2965</v>
      </c>
      <c r="D955" s="278" t="s">
        <v>2966</v>
      </c>
      <c r="E955" s="66" t="s">
        <v>52</v>
      </c>
      <c r="F955" s="186" t="str">
        <f t="array" ref="F955">IF(E955&lt;&gt;"",INDEX(tb_Address[Branch],MATCH(E955,tb_Address[Branch Code],0)),"")</f>
        <v>สาขาที่ 00001</v>
      </c>
      <c r="G955" s="191">
        <v>8.857128012027E12</v>
      </c>
      <c r="H955" s="193" t="str">
        <f t="array" ref="H955">IF(G955&lt;&gt;"",INDEX(tb_MainDatabase[Scent],MATCH(G955,tb_MainDatabase[Barcode],0)),"")</f>
        <v>Voyage</v>
      </c>
      <c r="I955" s="193" t="str">
        <f t="array" ref="I955">IF(G955&lt;&gt;"",INDEX(tb_MainDatabase[Size],MATCH(G955,tb_MainDatabase[Barcode],0)),"")</f>
        <v>10 ml.</v>
      </c>
      <c r="J955" s="191">
        <v>10.0</v>
      </c>
      <c r="K955" s="193"/>
      <c r="L955" s="193" t="str">
        <f t="array" ref="L955">IFERROR(IF(C955=C954,IF(C955="","","-"),INDEX(tb_Address[Store Tel.],MATCH(F955,tb_Address[Branch],0))),"")</f>
        <v>-</v>
      </c>
      <c r="M955" s="193" t="str">
        <f t="array" ref="M955">IFERROR(IF(C955=C954,IF(C955="","","-"),INDEX(tb_Address[ชื่อผู้รับสินค้า],MATCH(F955,tb_Address[Branch],0))),"")</f>
        <v>-</v>
      </c>
      <c r="N955" s="193" t="str">
        <f t="array" ref="N955">IFERROR(IF(C955=C954,IF(C955="","","-"),INDEX(tb_Address[ที่อยู่ Store],MATCH(F955,tb_Address[Branch],0))),"")</f>
        <v>-</v>
      </c>
      <c r="O955" s="193"/>
    </row>
    <row r="956" ht="22.5" customHeight="1">
      <c r="A956" s="186">
        <f>IF(C956="","",ROW()-ROW(tb_PO[[#HEADERS],[Order]]))</f>
        <v>953</v>
      </c>
      <c r="B956" s="277">
        <v>46220.0</v>
      </c>
      <c r="C956" s="278" t="s">
        <v>2965</v>
      </c>
      <c r="D956" s="278" t="s">
        <v>2966</v>
      </c>
      <c r="E956" s="66" t="s">
        <v>52</v>
      </c>
      <c r="F956" s="186" t="str">
        <f t="array" ref="F956">IF(E956&lt;&gt;"",INDEX(tb_Address[Branch],MATCH(E956,tb_Address[Branch Code],0)),"")</f>
        <v>สาขาที่ 00001</v>
      </c>
      <c r="G956" s="191">
        <v>8.857128011935E12</v>
      </c>
      <c r="H956" s="193" t="str">
        <f t="array" ref="H956">IF(G956&lt;&gt;"",INDEX(tb_MainDatabase[Scent],MATCH(G956,tb_MainDatabase[Barcode],0)),"")</f>
        <v>Excalibur (EDP)</v>
      </c>
      <c r="I956" s="193" t="str">
        <f t="array" ref="I956">IF(G956&lt;&gt;"",INDEX(tb_MainDatabase[Size],MATCH(G956,tb_MainDatabase[Barcode],0)),"")</f>
        <v>30 ml.</v>
      </c>
      <c r="J956" s="191">
        <v>3.0</v>
      </c>
      <c r="K956" s="193"/>
      <c r="L956" s="193" t="str">
        <f t="array" ref="L956">IFERROR(IF(C956=C955,IF(C956="","","-"),INDEX(tb_Address[Store Tel.],MATCH(F956,tb_Address[Branch],0))),"")</f>
        <v>-</v>
      </c>
      <c r="M956" s="193" t="str">
        <f t="array" ref="M956">IFERROR(IF(C956=C955,IF(C956="","","-"),INDEX(tb_Address[ชื่อผู้รับสินค้า],MATCH(F956,tb_Address[Branch],0))),"")</f>
        <v>-</v>
      </c>
      <c r="N956" s="193" t="str">
        <f t="array" ref="N956">IFERROR(IF(C956=C955,IF(C956="","","-"),INDEX(tb_Address[ที่อยู่ Store],MATCH(F956,tb_Address[Branch],0))),"")</f>
        <v>-</v>
      </c>
      <c r="O956" s="193"/>
    </row>
    <row r="957" ht="22.5" customHeight="1">
      <c r="A957" s="186">
        <f>IF(C957="","",ROW()-ROW(tb_PO[[#HEADERS],[Order]]))</f>
        <v>954</v>
      </c>
      <c r="B957" s="277">
        <v>46220.0</v>
      </c>
      <c r="C957" s="278" t="s">
        <v>2965</v>
      </c>
      <c r="D957" s="278" t="s">
        <v>2966</v>
      </c>
      <c r="E957" s="66" t="s">
        <v>52</v>
      </c>
      <c r="F957" s="186" t="str">
        <f t="array" ref="F957">IF(E957&lt;&gt;"",INDEX(tb_Address[Branch],MATCH(E957,tb_Address[Branch Code],0)),"")</f>
        <v>สาขาที่ 00001</v>
      </c>
      <c r="G957" s="191">
        <v>8.857128011843E12</v>
      </c>
      <c r="H957" s="193" t="str">
        <f t="array" ref="H957">IF(G957&lt;&gt;"",INDEX(tb_MainDatabase[Scent],MATCH(G957,tb_MainDatabase[Barcode],0)),"")</f>
        <v>Zeus</v>
      </c>
      <c r="I957" s="193" t="str">
        <f t="array" ref="I957">IF(G957&lt;&gt;"",INDEX(tb_MainDatabase[Size],MATCH(G957,tb_MainDatabase[Barcode],0)),"")</f>
        <v>30 ml.</v>
      </c>
      <c r="J957" s="191">
        <v>3.0</v>
      </c>
      <c r="K957" s="193"/>
      <c r="L957" s="193" t="str">
        <f t="array" ref="L957">IFERROR(IF(C957=C956,IF(C957="","","-"),INDEX(tb_Address[Store Tel.],MATCH(F957,tb_Address[Branch],0))),"")</f>
        <v>-</v>
      </c>
      <c r="M957" s="193" t="str">
        <f t="array" ref="M957">IFERROR(IF(C957=C956,IF(C957="","","-"),INDEX(tb_Address[ชื่อผู้รับสินค้า],MATCH(F957,tb_Address[Branch],0))),"")</f>
        <v>-</v>
      </c>
      <c r="N957" s="193" t="str">
        <f t="array" ref="N957">IFERROR(IF(C957=C956,IF(C957="","","-"),INDEX(tb_Address[ที่อยู่ Store],MATCH(F957,tb_Address[Branch],0))),"")</f>
        <v>-</v>
      </c>
      <c r="O957" s="193"/>
    </row>
    <row r="958" ht="22.5" customHeight="1">
      <c r="A958" s="186">
        <f>IF(C958="","",ROW()-ROW(tb_PO[[#HEADERS],[Order]]))</f>
        <v>955</v>
      </c>
      <c r="B958" s="277">
        <v>46220.0</v>
      </c>
      <c r="C958" s="278" t="s">
        <v>2965</v>
      </c>
      <c r="D958" s="278" t="s">
        <v>2966</v>
      </c>
      <c r="E958" s="66" t="s">
        <v>52</v>
      </c>
      <c r="F958" s="186" t="str">
        <f t="array" ref="F958">IF(E958&lt;&gt;"",INDEX(tb_Address[Branch],MATCH(E958,tb_Address[Branch Code],0)),"")</f>
        <v>สาขาที่ 00001</v>
      </c>
      <c r="G958" s="342">
        <v>8.857128011713E12</v>
      </c>
      <c r="H958" s="193" t="str">
        <f t="array" ref="H958">IF(G958&lt;&gt;"",INDEX(tb_MainDatabase[Scent],MATCH(G958,tb_MainDatabase[Barcode],0)),"")</f>
        <v>Sparkling Mandarin</v>
      </c>
      <c r="I958" s="193" t="str">
        <f t="array" ref="I958">IF(G958&lt;&gt;"",INDEX(tb_MainDatabase[Size],MATCH(G958,tb_MainDatabase[Barcode],0)),"")</f>
        <v>50 ml.</v>
      </c>
      <c r="J958" s="191">
        <v>2.0</v>
      </c>
      <c r="K958" s="193"/>
      <c r="L958" s="193" t="str">
        <f t="array" ref="L958">IFERROR(IF(C958=C957,IF(C958="","","-"),INDEX(tb_Address[Store Tel.],MATCH(F958,tb_Address[Branch],0))),"")</f>
        <v>-</v>
      </c>
      <c r="M958" s="193" t="str">
        <f t="array" ref="M958">IFERROR(IF(C958=C957,IF(C958="","","-"),INDEX(tb_Address[ชื่อผู้รับสินค้า],MATCH(F958,tb_Address[Branch],0))),"")</f>
        <v>-</v>
      </c>
      <c r="N958" s="193" t="str">
        <f t="array" ref="N958">IFERROR(IF(C958=C957,IF(C958="","","-"),INDEX(tb_Address[ที่อยู่ Store],MATCH(F958,tb_Address[Branch],0))),"")</f>
        <v>-</v>
      </c>
      <c r="O958" s="193"/>
    </row>
    <row r="959" ht="22.5" customHeight="1">
      <c r="A959" s="186">
        <f>IF(C959="","",ROW()-ROW(tb_PO[[#HEADERS],[Order]]))</f>
        <v>956</v>
      </c>
      <c r="B959" s="277">
        <v>46220.0</v>
      </c>
      <c r="C959" s="278" t="s">
        <v>2965</v>
      </c>
      <c r="D959" s="278" t="s">
        <v>2966</v>
      </c>
      <c r="E959" s="66" t="s">
        <v>52</v>
      </c>
      <c r="F959" s="186" t="str">
        <f t="array" ref="F959">IF(E959&lt;&gt;"",INDEX(tb_Address[Branch],MATCH(E959,tb_Address[Branch Code],0)),"")</f>
        <v>สาขาที่ 00001</v>
      </c>
      <c r="G959" s="342">
        <v>8.857128011294E12</v>
      </c>
      <c r="H959" s="193" t="str">
        <f t="array" ref="H959">IF(G959&lt;&gt;"",INDEX(tb_MainDatabase[Scent],MATCH(G959,tb_MainDatabase[Barcode],0)),"")</f>
        <v>Shadow De Bacci Light</v>
      </c>
      <c r="I959" s="193" t="str">
        <f t="array" ref="I959">IF(G959&lt;&gt;"",INDEX(tb_MainDatabase[Size],MATCH(G959,tb_MainDatabase[Barcode],0)),"")</f>
        <v>50 ml.</v>
      </c>
      <c r="J959" s="191">
        <v>1.0</v>
      </c>
      <c r="K959" s="193"/>
      <c r="L959" s="193" t="str">
        <f t="array" ref="L959">IFERROR(IF(C959=C958,IF(C959="","","-"),INDEX(tb_Address[Store Tel.],MATCH(F959,tb_Address[Branch],0))),"")</f>
        <v>-</v>
      </c>
      <c r="M959" s="193" t="str">
        <f t="array" ref="M959">IFERROR(IF(C959=C958,IF(C959="","","-"),INDEX(tb_Address[ชื่อผู้รับสินค้า],MATCH(F959,tb_Address[Branch],0))),"")</f>
        <v>-</v>
      </c>
      <c r="N959" s="193" t="str">
        <f t="array" ref="N959">IFERROR(IF(C959=C958,IF(C959="","","-"),INDEX(tb_Address[ที่อยู่ Store],MATCH(F959,tb_Address[Branch],0))),"")</f>
        <v>-</v>
      </c>
      <c r="O959" s="193"/>
    </row>
    <row r="960" ht="22.5" customHeight="1">
      <c r="A960" s="186">
        <f>IF(C960="","",ROW()-ROW(tb_PO[[#HEADERS],[Order]]))</f>
        <v>957</v>
      </c>
      <c r="B960" s="277">
        <v>46220.0</v>
      </c>
      <c r="C960" s="278" t="s">
        <v>2965</v>
      </c>
      <c r="D960" s="278" t="s">
        <v>2966</v>
      </c>
      <c r="E960" s="66" t="s">
        <v>52</v>
      </c>
      <c r="F960" s="186" t="str">
        <f t="array" ref="F960">IF(E960&lt;&gt;"",INDEX(tb_Address[Branch],MATCH(E960,tb_Address[Branch Code],0)),"")</f>
        <v>สาขาที่ 00001</v>
      </c>
      <c r="G960" s="342">
        <v>8.857128012112E12</v>
      </c>
      <c r="H960" s="193" t="str">
        <f t="array" ref="H960">IF(G960&lt;&gt;"",INDEX(tb_MainDatabase[Scent],MATCH(G960,tb_MainDatabase[Barcode],0)),"")</f>
        <v>Tropical Leather</v>
      </c>
      <c r="I960" s="193" t="str">
        <f t="array" ref="I960">IF(G960&lt;&gt;"",INDEX(tb_MainDatabase[Size],MATCH(G960,tb_MainDatabase[Barcode],0)),"")</f>
        <v>10 ml.</v>
      </c>
      <c r="J960" s="191">
        <v>3.0</v>
      </c>
      <c r="K960" s="193"/>
      <c r="L960" s="193" t="str">
        <f t="array" ref="L960">IFERROR(IF(C960=C959,IF(C960="","","-"),INDEX(tb_Address[Store Tel.],MATCH(F960,tb_Address[Branch],0))),"")</f>
        <v>-</v>
      </c>
      <c r="M960" s="193" t="str">
        <f t="array" ref="M960">IFERROR(IF(C960=C959,IF(C960="","","-"),INDEX(tb_Address[ชื่อผู้รับสินค้า],MATCH(F960,tb_Address[Branch],0))),"")</f>
        <v>-</v>
      </c>
      <c r="N960" s="193" t="str">
        <f t="array" ref="N960">IFERROR(IF(C960=C959,IF(C960="","","-"),INDEX(tb_Address[ที่อยู่ Store],MATCH(F960,tb_Address[Branch],0))),"")</f>
        <v>-</v>
      </c>
      <c r="O960" s="193"/>
    </row>
    <row r="961" ht="22.5" customHeight="1">
      <c r="A961" s="186">
        <f>IF(C961="","",ROW()-ROW(tb_PO[[#HEADERS],[Order]]))</f>
        <v>958</v>
      </c>
      <c r="B961" s="277">
        <v>46220.0</v>
      </c>
      <c r="C961" s="278" t="s">
        <v>2965</v>
      </c>
      <c r="D961" s="278" t="s">
        <v>2966</v>
      </c>
      <c r="E961" s="66" t="s">
        <v>52</v>
      </c>
      <c r="F961" s="186" t="str">
        <f t="array" ref="F961">IF(E961&lt;&gt;"",INDEX(tb_Address[Branch],MATCH(E961,tb_Address[Branch Code],0)),"")</f>
        <v>สาขาที่ 00001</v>
      </c>
      <c r="G961" s="145">
        <v>8.857128012133E12</v>
      </c>
      <c r="H961" s="193" t="str">
        <f t="array" ref="H961">IF(G961&lt;&gt;"",INDEX(tb_MainDatabase[Scent],MATCH(G961,tb_MainDatabase[Barcode],0)),"")</f>
        <v>ถุงกระดาษ Size S</v>
      </c>
      <c r="I961" s="193" t="str">
        <f t="array" ref="I961">IF(G961&lt;&gt;"",INDEX(tb_MainDatabase[Size],MATCH(G961,tb_MainDatabase[Barcode],0)),"")</f>
        <v>Size S</v>
      </c>
      <c r="J961" s="191">
        <v>40.0</v>
      </c>
      <c r="K961" s="193"/>
      <c r="L961" s="193" t="str">
        <f t="array" ref="L961">IFERROR(IF(C961=C960,IF(C961="","","-"),INDEX(tb_Address[Store Tel.],MATCH(F961,tb_Address[Branch],0))),"")</f>
        <v>-</v>
      </c>
      <c r="M961" s="193" t="str">
        <f t="array" ref="M961">IFERROR(IF(C961=C960,IF(C961="","","-"),INDEX(tb_Address[ชื่อผู้รับสินค้า],MATCH(F961,tb_Address[Branch],0))),"")</f>
        <v>-</v>
      </c>
      <c r="N961" s="193" t="str">
        <f t="array" ref="N961">IFERROR(IF(C961=C960,IF(C961="","","-"),INDEX(tb_Address[ที่อยู่ Store],MATCH(F961,tb_Address[Branch],0))),"")</f>
        <v>-</v>
      </c>
      <c r="O961" s="193"/>
    </row>
    <row r="962" ht="22.5" customHeight="1">
      <c r="A962" s="186">
        <f>IF(C962="","",ROW()-ROW(tb_PO[[#HEADERS],[Order]]))</f>
        <v>959</v>
      </c>
      <c r="B962" s="277">
        <v>46220.0</v>
      </c>
      <c r="C962" s="278" t="s">
        <v>2965</v>
      </c>
      <c r="D962" s="278" t="s">
        <v>2966</v>
      </c>
      <c r="E962" s="66" t="s">
        <v>52</v>
      </c>
      <c r="F962" s="186" t="str">
        <f t="array" ref="F962">IF(E962&lt;&gt;"",INDEX(tb_Address[Branch],MATCH(E962,tb_Address[Branch Code],0)),"")</f>
        <v>สาขาที่ 00001</v>
      </c>
      <c r="G962" s="191">
        <v>8.857128012128E12</v>
      </c>
      <c r="H962" s="193" t="str">
        <f t="array" ref="H962">IF(G962&lt;&gt;"",INDEX(tb_MainDatabase[Scent],MATCH(G962,tb_MainDatabase[Barcode],0)),"")</f>
        <v>Dynasty</v>
      </c>
      <c r="I962" s="193" t="str">
        <f t="array" ref="I962">IF(G962&lt;&gt;"",INDEX(tb_MainDatabase[Size],MATCH(G962,tb_MainDatabase[Barcode],0)),"")</f>
        <v>10 ml.</v>
      </c>
      <c r="J962" s="191">
        <v>2.0</v>
      </c>
      <c r="K962" s="193"/>
      <c r="L962" s="193" t="str">
        <f t="array" ref="L962">IFERROR(IF(C962=C961,IF(C962="","","-"),INDEX(tb_Address[Store Tel.],MATCH(F962,tb_Address[Branch],0))),"")</f>
        <v>-</v>
      </c>
      <c r="M962" s="193" t="str">
        <f t="array" ref="M962">IFERROR(IF(C962=C961,IF(C962="","","-"),INDEX(tb_Address[ชื่อผู้รับสินค้า],MATCH(F962,tb_Address[Branch],0))),"")</f>
        <v>-</v>
      </c>
      <c r="N962" s="193" t="str">
        <f t="array" ref="N962">IFERROR(IF(C962=C961,IF(C962="","","-"),INDEX(tb_Address[ที่อยู่ Store],MATCH(F962,tb_Address[Branch],0))),"")</f>
        <v>-</v>
      </c>
      <c r="O962" s="193"/>
    </row>
    <row r="963" ht="22.5" customHeight="1">
      <c r="A963" s="186">
        <f>IF(C963="","",ROW()-ROW(tb_PO[[#HEADERS],[Order]]))</f>
        <v>960</v>
      </c>
      <c r="B963" s="277">
        <v>46220.0</v>
      </c>
      <c r="C963" s="278" t="s">
        <v>2965</v>
      </c>
      <c r="D963" s="278" t="s">
        <v>2966</v>
      </c>
      <c r="E963" s="66" t="s">
        <v>52</v>
      </c>
      <c r="F963" s="186" t="str">
        <f t="array" ref="F963">IF(E963&lt;&gt;"",INDEX(tb_Address[Branch],MATCH(E963,tb_Address[Branch Code],0)),"")</f>
        <v>สาขาที่ 00001</v>
      </c>
      <c r="G963" s="191">
        <v>8.857128012035E12</v>
      </c>
      <c r="H963" s="193" t="str">
        <f t="array" ref="H963">IF(G963&lt;&gt;"",INDEX(tb_MainDatabase[Scent],MATCH(G963,tb_MainDatabase[Barcode],0)),"")</f>
        <v>Never Blue</v>
      </c>
      <c r="I963" s="193" t="str">
        <f t="array" ref="I963">IF(G963&lt;&gt;"",INDEX(tb_MainDatabase[Size],MATCH(G963,tb_MainDatabase[Barcode],0)),"")</f>
        <v>10 ml.</v>
      </c>
      <c r="J963" s="191">
        <v>5.0</v>
      </c>
      <c r="K963" s="193"/>
      <c r="L963" s="193" t="str">
        <f t="array" ref="L963">IFERROR(IF(C963=C962,IF(C963="","","-"),INDEX(tb_Address[Store Tel.],MATCH(F963,tb_Address[Branch],0))),"")</f>
        <v>-</v>
      </c>
      <c r="M963" s="193" t="str">
        <f t="array" ref="M963">IFERROR(IF(C963=C962,IF(C963="","","-"),INDEX(tb_Address[ชื่อผู้รับสินค้า],MATCH(F963,tb_Address[Branch],0))),"")</f>
        <v>-</v>
      </c>
      <c r="N963" s="193" t="str">
        <f t="array" ref="N963">IFERROR(IF(C963=C962,IF(C963="","","-"),INDEX(tb_Address[ที่อยู่ Store],MATCH(F963,tb_Address[Branch],0))),"")</f>
        <v>-</v>
      </c>
      <c r="O963" s="193"/>
    </row>
    <row r="964" ht="22.5" customHeight="1">
      <c r="A964" s="186">
        <f>IF(C964="","",ROW()-ROW(tb_PO[[#HEADERS],[Order]]))</f>
        <v>961</v>
      </c>
      <c r="B964" s="277">
        <v>46220.0</v>
      </c>
      <c r="C964" s="278" t="s">
        <v>2965</v>
      </c>
      <c r="D964" s="278" t="s">
        <v>2966</v>
      </c>
      <c r="E964" s="66" t="s">
        <v>52</v>
      </c>
      <c r="F964" s="186" t="str">
        <f t="array" ref="F964">IF(E964&lt;&gt;"",INDEX(tb_Address[Branch],MATCH(E964,tb_Address[Branch Code],0)),"")</f>
        <v>สาขาที่ 00001</v>
      </c>
      <c r="G964" s="191">
        <v>8.857128012039E12</v>
      </c>
      <c r="H964" s="193" t="str">
        <f t="array" ref="H964">IF(G964&lt;&gt;"",INDEX(tb_MainDatabase[Scent],MATCH(G964,tb_MainDatabase[Barcode],0)),"")</f>
        <v>Senorita</v>
      </c>
      <c r="I964" s="193" t="str">
        <f t="array" ref="I964">IF(G964&lt;&gt;"",INDEX(tb_MainDatabase[Size],MATCH(G964,tb_MainDatabase[Barcode],0)),"")</f>
        <v>10 ml.</v>
      </c>
      <c r="J964" s="191">
        <v>5.0</v>
      </c>
      <c r="K964" s="193"/>
      <c r="L964" s="193" t="str">
        <f t="array" ref="L964">IFERROR(IF(C964=C963,IF(C964="","","-"),INDEX(tb_Address[Store Tel.],MATCH(F964,tb_Address[Branch],0))),"")</f>
        <v>-</v>
      </c>
      <c r="M964" s="193" t="str">
        <f t="array" ref="M964">IFERROR(IF(C964=C963,IF(C964="","","-"),INDEX(tb_Address[ชื่อผู้รับสินค้า],MATCH(F964,tb_Address[Branch],0))),"")</f>
        <v>-</v>
      </c>
      <c r="N964" s="193" t="str">
        <f t="array" ref="N964">IFERROR(IF(C964=C963,IF(C964="","","-"),INDEX(tb_Address[ที่อยู่ Store],MATCH(F964,tb_Address[Branch],0))),"")</f>
        <v>-</v>
      </c>
      <c r="O964" s="193"/>
    </row>
    <row r="965" ht="22.5" customHeight="1">
      <c r="A965" s="186">
        <f>IF(C965="","",ROW()-ROW(tb_PO[[#HEADERS],[Order]]))</f>
        <v>962</v>
      </c>
      <c r="B965" s="277">
        <v>46220.0</v>
      </c>
      <c r="C965" s="278" t="s">
        <v>2965</v>
      </c>
      <c r="D965" s="278" t="s">
        <v>2966</v>
      </c>
      <c r="E965" s="66" t="s">
        <v>52</v>
      </c>
      <c r="F965" s="186" t="str">
        <f t="array" ref="F965">IF(E965&lt;&gt;"",INDEX(tb_Address[Branch],MATCH(E965,tb_Address[Branch Code],0)),"")</f>
        <v>สาขาที่ 00001</v>
      </c>
      <c r="G965" s="191">
        <v>8.857128011904E12</v>
      </c>
      <c r="H965" s="193" t="str">
        <f t="array" ref="H965">IF(G965&lt;&gt;"",INDEX(tb_MainDatabase[Scent],MATCH(G965,tb_MainDatabase[Barcode],0)),"")</f>
        <v>La Belle</v>
      </c>
      <c r="I965" s="193" t="str">
        <f t="array" ref="I965">IF(G965&lt;&gt;"",INDEX(tb_MainDatabase[Size],MATCH(G965,tb_MainDatabase[Barcode],0)),"")</f>
        <v>30 ml.</v>
      </c>
      <c r="J965" s="191">
        <v>3.0</v>
      </c>
      <c r="K965" s="193"/>
      <c r="L965" s="193" t="str">
        <f t="array" ref="L965">IFERROR(IF(C965=C964,IF(C965="","","-"),INDEX(tb_Address[Store Tel.],MATCH(F965,tb_Address[Branch],0))),"")</f>
        <v>-</v>
      </c>
      <c r="M965" s="193" t="str">
        <f t="array" ref="M965">IFERROR(IF(C965=C964,IF(C965="","","-"),INDEX(tb_Address[ชื่อผู้รับสินค้า],MATCH(F965,tb_Address[Branch],0))),"")</f>
        <v>-</v>
      </c>
      <c r="N965" s="193" t="str">
        <f t="array" ref="N965">IFERROR(IF(C965=C964,IF(C965="","","-"),INDEX(tb_Address[ที่อยู่ Store],MATCH(F965,tb_Address[Branch],0))),"")</f>
        <v>-</v>
      </c>
      <c r="O965" s="193"/>
    </row>
    <row r="966" ht="22.5" customHeight="1">
      <c r="A966" s="186">
        <f>IF(C966="","",ROW()-ROW(tb_PO[[#HEADERS],[Order]]))</f>
        <v>963</v>
      </c>
      <c r="B966" s="277">
        <v>46220.0</v>
      </c>
      <c r="C966" s="278" t="s">
        <v>2965</v>
      </c>
      <c r="D966" s="278" t="s">
        <v>2966</v>
      </c>
      <c r="E966" s="66" t="s">
        <v>52</v>
      </c>
      <c r="F966" s="186" t="str">
        <f t="array" ref="F966">IF(E966&lt;&gt;"",INDEX(tb_Address[Branch],MATCH(E966,tb_Address[Branch Code],0)),"")</f>
        <v>สาขาที่ 00001</v>
      </c>
      <c r="G966" s="191">
        <v>8.857128012009E12</v>
      </c>
      <c r="H966" s="193" t="str">
        <f t="array" ref="H966">IF(G966&lt;&gt;"",INDEX(tb_MainDatabase[Scent],MATCH(G966,tb_MainDatabase[Barcode],0)),"")</f>
        <v>Patchouli Absolute</v>
      </c>
      <c r="I966" s="193" t="str">
        <f t="array" ref="I966">IF(G966&lt;&gt;"",INDEX(tb_MainDatabase[Size],MATCH(G966,tb_MainDatabase[Barcode],0)),"")</f>
        <v>30 ml.</v>
      </c>
      <c r="J966" s="191">
        <v>1.0</v>
      </c>
      <c r="K966" s="193"/>
      <c r="L966" s="193" t="str">
        <f t="array" ref="L966">IFERROR(IF(C966=C965,IF(C966="","","-"),INDEX(tb_Address[Store Tel.],MATCH(F966,tb_Address[Branch],0))),"")</f>
        <v>-</v>
      </c>
      <c r="M966" s="193" t="str">
        <f t="array" ref="M966">IFERROR(IF(C966=C965,IF(C966="","","-"),INDEX(tb_Address[ชื่อผู้รับสินค้า],MATCH(F966,tb_Address[Branch],0))),"")</f>
        <v>-</v>
      </c>
      <c r="N966" s="193" t="str">
        <f t="array" ref="N966">IFERROR(IF(C966=C965,IF(C966="","","-"),INDEX(tb_Address[ที่อยู่ Store],MATCH(F966,tb_Address[Branch],0))),"")</f>
        <v>-</v>
      </c>
      <c r="O966" s="193"/>
    </row>
    <row r="967" ht="22.5" customHeight="1">
      <c r="A967" s="186">
        <f>IF(C967="","",ROW()-ROW(tb_PO[[#HEADERS],[Order]]))</f>
        <v>964</v>
      </c>
      <c r="B967" s="277">
        <v>46220.0</v>
      </c>
      <c r="C967" s="278" t="s">
        <v>2965</v>
      </c>
      <c r="D967" s="278" t="s">
        <v>2966</v>
      </c>
      <c r="E967" s="66" t="s">
        <v>52</v>
      </c>
      <c r="F967" s="186" t="str">
        <f t="array" ref="F967">IF(E967&lt;&gt;"",INDEX(tb_Address[Branch],MATCH(E967,tb_Address[Branch Code],0)),"")</f>
        <v>สาขาที่ 00001</v>
      </c>
      <c r="G967" s="191">
        <v>8.857128011119E12</v>
      </c>
      <c r="H967" s="193" t="str">
        <f t="array" ref="H967">IF(G967&lt;&gt;"",INDEX(tb_MainDatabase[Scent],MATCH(G967,tb_MainDatabase[Barcode],0)),"")</f>
        <v>Secret of Peach</v>
      </c>
      <c r="I967" s="193" t="str">
        <f t="array" ref="I967">IF(G967&lt;&gt;"",INDEX(tb_MainDatabase[Size],MATCH(G967,tb_MainDatabase[Barcode],0)),"")</f>
        <v>50 ml.</v>
      </c>
      <c r="J967" s="191">
        <v>3.0</v>
      </c>
      <c r="K967" s="193"/>
      <c r="L967" s="193" t="str">
        <f t="array" ref="L967">IFERROR(IF(C967=C966,IF(C967="","","-"),INDEX(tb_Address[Store Tel.],MATCH(F967,tb_Address[Branch],0))),"")</f>
        <v>-</v>
      </c>
      <c r="M967" s="193" t="str">
        <f t="array" ref="M967">IFERROR(IF(C967=C966,IF(C967="","","-"),INDEX(tb_Address[ชื่อผู้รับสินค้า],MATCH(F967,tb_Address[Branch],0))),"")</f>
        <v>-</v>
      </c>
      <c r="N967" s="193" t="str">
        <f t="array" ref="N967">IFERROR(IF(C967=C966,IF(C967="","","-"),INDEX(tb_Address[ที่อยู่ Store],MATCH(F967,tb_Address[Branch],0))),"")</f>
        <v>-</v>
      </c>
      <c r="O967" s="193"/>
    </row>
    <row r="968" ht="22.5" customHeight="1">
      <c r="A968" s="186">
        <f>IF(C968="","",ROW()-ROW(tb_PO[[#HEADERS],[Order]]))</f>
        <v>965</v>
      </c>
      <c r="B968" s="277">
        <v>46220.0</v>
      </c>
      <c r="C968" s="278" t="s">
        <v>2965</v>
      </c>
      <c r="D968" s="278" t="s">
        <v>2966</v>
      </c>
      <c r="E968" s="66" t="s">
        <v>52</v>
      </c>
      <c r="F968" s="186" t="str">
        <f t="array" ref="F968">IF(E968&lt;&gt;"",INDEX(tb_Address[Branch],MATCH(E968,tb_Address[Branch Code],0)),"")</f>
        <v>สาขาที่ 00001</v>
      </c>
      <c r="G968" s="191">
        <v>8.857128011287E12</v>
      </c>
      <c r="H968" s="193" t="str">
        <f t="array" ref="H968">IF(G968&lt;&gt;"",INDEX(tb_MainDatabase[Scent],MATCH(G968,tb_MainDatabase[Barcode],0)),"")</f>
        <v>Never Blue</v>
      </c>
      <c r="I968" s="193" t="str">
        <f t="array" ref="I968">IF(G968&lt;&gt;"",INDEX(tb_MainDatabase[Size],MATCH(G968,tb_MainDatabase[Barcode],0)),"")</f>
        <v>50 ml.</v>
      </c>
      <c r="J968" s="191">
        <v>3.0</v>
      </c>
      <c r="K968" s="193"/>
      <c r="L968" s="193" t="str">
        <f t="array" ref="L968">IFERROR(IF(C968=C967,IF(C968="","","-"),INDEX(tb_Address[Store Tel.],MATCH(F968,tb_Address[Branch],0))),"")</f>
        <v>-</v>
      </c>
      <c r="M968" s="193" t="str">
        <f t="array" ref="M968">IFERROR(IF(C968=C967,IF(C968="","","-"),INDEX(tb_Address[ชื่อผู้รับสินค้า],MATCH(F968,tb_Address[Branch],0))),"")</f>
        <v>-</v>
      </c>
      <c r="N968" s="193" t="str">
        <f t="array" ref="N968">IFERROR(IF(C968=C967,IF(C968="","","-"),INDEX(tb_Address[ที่อยู่ Store],MATCH(F968,tb_Address[Branch],0))),"")</f>
        <v>-</v>
      </c>
      <c r="O968" s="193"/>
    </row>
    <row r="969" ht="22.5" customHeight="1">
      <c r="A969" s="186">
        <f>IF(C969="","",ROW()-ROW(tb_PO[[#HEADERS],[Order]]))</f>
        <v>966</v>
      </c>
      <c r="B969" s="277">
        <v>46220.0</v>
      </c>
      <c r="C969" s="278" t="s">
        <v>2965</v>
      </c>
      <c r="D969" s="278" t="s">
        <v>2966</v>
      </c>
      <c r="E969" s="66" t="s">
        <v>52</v>
      </c>
      <c r="F969" s="186" t="str">
        <f t="array" ref="F969">IF(E969&lt;&gt;"",INDEX(tb_Address[Branch],MATCH(E969,tb_Address[Branch Code],0)),"")</f>
        <v>สาขาที่ 00001</v>
      </c>
      <c r="G969" s="191" t="s">
        <v>867</v>
      </c>
      <c r="H969" s="193" t="str">
        <f t="array" ref="H969">IF(G969&lt;&gt;"",INDEX(tb_MainDatabase[Scent],MATCH(G969,tb_MainDatabase[Barcode],0)),"")</f>
        <v>Angel TRY ME!</v>
      </c>
      <c r="I969" s="193" t="str">
        <f t="array" ref="I969">IF(G969&lt;&gt;"",INDEX(tb_MainDatabase[Size],MATCH(G969,tb_MainDatabase[Barcode],0)),"")</f>
        <v>50 ml.</v>
      </c>
      <c r="J969" s="191">
        <v>1.0</v>
      </c>
      <c r="K969" s="193"/>
      <c r="L969" s="193" t="str">
        <f t="array" ref="L969">IFERROR(IF(C969=C968,IF(C969="","","-"),INDEX(tb_Address[Store Tel.],MATCH(F969,tb_Address[Branch],0))),"")</f>
        <v>-</v>
      </c>
      <c r="M969" s="193" t="str">
        <f t="array" ref="M969">IFERROR(IF(C969=C968,IF(C969="","","-"),INDEX(tb_Address[ชื่อผู้รับสินค้า],MATCH(F969,tb_Address[Branch],0))),"")</f>
        <v>-</v>
      </c>
      <c r="N969" s="193" t="str">
        <f t="array" ref="N969">IFERROR(IF(C969=C968,IF(C969="","","-"),INDEX(tb_Address[ที่อยู่ Store],MATCH(F969,tb_Address[Branch],0))),"")</f>
        <v>-</v>
      </c>
      <c r="O969" s="193"/>
    </row>
    <row r="970" ht="22.5" customHeight="1">
      <c r="A970" s="186">
        <f>IF(C970="","",ROW()-ROW(tb_PO[[#HEADERS],[Order]]))</f>
        <v>967</v>
      </c>
      <c r="B970" s="277">
        <v>46220.0</v>
      </c>
      <c r="C970" s="278" t="s">
        <v>2965</v>
      </c>
      <c r="D970" s="278" t="s">
        <v>2966</v>
      </c>
      <c r="E970" s="66" t="s">
        <v>52</v>
      </c>
      <c r="F970" s="186" t="str">
        <f t="array" ref="F970">IF(E970&lt;&gt;"",INDEX(tb_Address[Branch],MATCH(E970,tb_Address[Branch Code],0)),"")</f>
        <v>สาขาที่ 00001</v>
      </c>
      <c r="G970" s="191" t="s">
        <v>854</v>
      </c>
      <c r="H970" s="193" t="str">
        <f t="array" ref="H970">IF(G970&lt;&gt;"",INDEX(tb_MainDatabase[Scent],MATCH(G970,tb_MainDatabase[Barcode],0)),"")</f>
        <v>Secret of Peach TRY ME!</v>
      </c>
      <c r="I970" s="193" t="str">
        <f t="array" ref="I970">IF(G970&lt;&gt;"",INDEX(tb_MainDatabase[Size],MATCH(G970,tb_MainDatabase[Barcode],0)),"")</f>
        <v>50 ml.</v>
      </c>
      <c r="J970" s="191">
        <v>1.0</v>
      </c>
      <c r="K970" s="193"/>
      <c r="L970" s="193" t="str">
        <f t="array" ref="L970">IFERROR(IF(C970=C969,IF(C970="","","-"),INDEX(tb_Address[Store Tel.],MATCH(F970,tb_Address[Branch],0))),"")</f>
        <v>-</v>
      </c>
      <c r="M970" s="193" t="str">
        <f t="array" ref="M970">IFERROR(IF(C970=C969,IF(C970="","","-"),INDEX(tb_Address[ชื่อผู้รับสินค้า],MATCH(F970,tb_Address[Branch],0))),"")</f>
        <v>-</v>
      </c>
      <c r="N970" s="193" t="str">
        <f t="array" ref="N970">IFERROR(IF(C970=C969,IF(C970="","","-"),INDEX(tb_Address[ที่อยู่ Store],MATCH(F970,tb_Address[Branch],0))),"")</f>
        <v>-</v>
      </c>
      <c r="O970" s="193"/>
    </row>
    <row r="971" ht="22.5" customHeight="1">
      <c r="A971" s="186">
        <f>IF(C971="","",ROW()-ROW(tb_PO[[#HEADERS],[Order]]))</f>
        <v>968</v>
      </c>
      <c r="B971" s="277">
        <v>46220.0</v>
      </c>
      <c r="C971" s="278" t="s">
        <v>2965</v>
      </c>
      <c r="D971" s="278" t="s">
        <v>2966</v>
      </c>
      <c r="E971" s="66" t="s">
        <v>52</v>
      </c>
      <c r="F971" s="186" t="str">
        <f t="array" ref="F971">IF(E971&lt;&gt;"",INDEX(tb_Address[Branch],MATCH(E971,tb_Address[Branch Code],0)),"")</f>
        <v>สาขาที่ 00001</v>
      </c>
      <c r="G971" s="191" t="s">
        <v>868</v>
      </c>
      <c r="H971" s="193" t="str">
        <f t="array" ref="H971">IF(G971&lt;&gt;"",INDEX(tb_MainDatabase[Scent],MATCH(G971,tb_MainDatabase[Barcode],0)),"")</f>
        <v>Aqua TRY ME!</v>
      </c>
      <c r="I971" s="193" t="str">
        <f t="array" ref="I971">IF(G971&lt;&gt;"",INDEX(tb_MainDatabase[Size],MATCH(G971,tb_MainDatabase[Barcode],0)),"")</f>
        <v>50 ml.</v>
      </c>
      <c r="J971" s="191">
        <v>1.0</v>
      </c>
      <c r="K971" s="193"/>
      <c r="L971" s="193" t="str">
        <f t="array" ref="L971">IFERROR(IF(C971=C970,IF(C971="","","-"),INDEX(tb_Address[Store Tel.],MATCH(F971,tb_Address[Branch],0))),"")</f>
        <v>-</v>
      </c>
      <c r="M971" s="193" t="str">
        <f t="array" ref="M971">IFERROR(IF(C971=C970,IF(C971="","","-"),INDEX(tb_Address[ชื่อผู้รับสินค้า],MATCH(F971,tb_Address[Branch],0))),"")</f>
        <v>-</v>
      </c>
      <c r="N971" s="193" t="str">
        <f t="array" ref="N971">IFERROR(IF(C971=C970,IF(C971="","","-"),INDEX(tb_Address[ที่อยู่ Store],MATCH(F971,tb_Address[Branch],0))),"")</f>
        <v>-</v>
      </c>
      <c r="O971" s="193"/>
    </row>
    <row r="972" ht="22.5" customHeight="1">
      <c r="A972" s="186">
        <f>IF(C972="","",ROW()-ROW(tb_PO[[#HEADERS],[Order]]))</f>
        <v>969</v>
      </c>
      <c r="B972" s="277">
        <v>46220.0</v>
      </c>
      <c r="C972" s="278" t="s">
        <v>2965</v>
      </c>
      <c r="D972" s="278" t="s">
        <v>2966</v>
      </c>
      <c r="E972" s="66" t="s">
        <v>52</v>
      </c>
      <c r="F972" s="186" t="str">
        <f t="array" ref="F972">IF(E972&lt;&gt;"",INDEX(tb_Address[Branch],MATCH(E972,tb_Address[Branch Code],0)),"")</f>
        <v>สาขาที่ 00001</v>
      </c>
      <c r="G972" s="191" t="s">
        <v>680</v>
      </c>
      <c r="H972" s="193" t="str">
        <f t="array" ref="H972">IF(G972&lt;&gt;"",INDEX(tb_MainDatabase[Scent],MATCH(G972,tb_MainDatabase[Barcode],0)),"")</f>
        <v>Rosarine TRY ME!</v>
      </c>
      <c r="I972" s="193" t="str">
        <f t="array" ref="I972">IF(G972&lt;&gt;"",INDEX(tb_MainDatabase[Size],MATCH(G972,tb_MainDatabase[Barcode],0)),"")</f>
        <v>50 ml.</v>
      </c>
      <c r="J972" s="191">
        <v>1.0</v>
      </c>
      <c r="K972" s="193"/>
      <c r="L972" s="193" t="str">
        <f t="array" ref="L972">IFERROR(IF(C972=C971,IF(C972="","","-"),INDEX(tb_Address[Store Tel.],MATCH(F972,tb_Address[Branch],0))),"")</f>
        <v>-</v>
      </c>
      <c r="M972" s="193" t="str">
        <f t="array" ref="M972">IFERROR(IF(C972=C971,IF(C972="","","-"),INDEX(tb_Address[ชื่อผู้รับสินค้า],MATCH(F972,tb_Address[Branch],0))),"")</f>
        <v>-</v>
      </c>
      <c r="N972" s="193" t="str">
        <f t="array" ref="N972">IFERROR(IF(C972=C971,IF(C972="","","-"),INDEX(tb_Address[ที่อยู่ Store],MATCH(F972,tb_Address[Branch],0))),"")</f>
        <v>-</v>
      </c>
      <c r="O972" s="193"/>
    </row>
    <row r="973" ht="22.5" customHeight="1">
      <c r="A973" s="186">
        <f>IF(C973="","",ROW()-ROW(tb_PO[[#HEADERS],[Order]]))</f>
        <v>970</v>
      </c>
      <c r="B973" s="277">
        <v>46220.0</v>
      </c>
      <c r="C973" s="278" t="s">
        <v>2965</v>
      </c>
      <c r="D973" s="278" t="s">
        <v>2966</v>
      </c>
      <c r="E973" s="66" t="s">
        <v>52</v>
      </c>
      <c r="F973" s="186" t="str">
        <f t="array" ref="F973">IF(E973&lt;&gt;"",INDEX(tb_Address[Branch],MATCH(E973,tb_Address[Branch Code],0)),"")</f>
        <v>สาขาที่ 00001</v>
      </c>
      <c r="G973" s="191">
        <v>8.857128012022E12</v>
      </c>
      <c r="H973" s="193" t="str">
        <f t="array" ref="H973">IF(G973&lt;&gt;"",INDEX(tb_MainDatabase[Scent],MATCH(G973,tb_MainDatabase[Barcode],0)),"")</f>
        <v>Aqua</v>
      </c>
      <c r="I973" s="193" t="str">
        <f t="array" ref="I973">IF(G973&lt;&gt;"",INDEX(tb_MainDatabase[Size],MATCH(G973,tb_MainDatabase[Barcode],0)),"")</f>
        <v>30 ml.</v>
      </c>
      <c r="J973" s="191">
        <v>3.0</v>
      </c>
      <c r="K973" s="193"/>
      <c r="L973" s="193" t="str">
        <f t="array" ref="L973">IFERROR(IF(C973=C972,IF(C973="","","-"),INDEX(tb_Address[Store Tel.],MATCH(F973,tb_Address[Branch],0))),"")</f>
        <v>-</v>
      </c>
      <c r="M973" s="193" t="str">
        <f t="array" ref="M973">IFERROR(IF(C973=C972,IF(C973="","","-"),INDEX(tb_Address[ชื่อผู้รับสินค้า],MATCH(F973,tb_Address[Branch],0))),"")</f>
        <v>-</v>
      </c>
      <c r="N973" s="193" t="str">
        <f t="array" ref="N973">IFERROR(IF(C973=C972,IF(C973="","","-"),INDEX(tb_Address[ที่อยู่ Store],MATCH(F973,tb_Address[Branch],0))),"")</f>
        <v>-</v>
      </c>
      <c r="O973" s="193"/>
    </row>
    <row r="974" ht="22.5" customHeight="1">
      <c r="A974" s="186">
        <f>IF(C974="","",ROW()-ROW(tb_PO[[#HEADERS],[Order]]))</f>
        <v>971</v>
      </c>
      <c r="B974" s="277">
        <v>46220.0</v>
      </c>
      <c r="C974" s="278" t="s">
        <v>2965</v>
      </c>
      <c r="D974" s="278" t="s">
        <v>2966</v>
      </c>
      <c r="E974" s="66" t="s">
        <v>52</v>
      </c>
      <c r="F974" s="186" t="str">
        <f t="array" ref="F974">IF(E974&lt;&gt;"",INDEX(tb_Address[Branch],MATCH(E974,tb_Address[Branch Code],0)),"")</f>
        <v>สาขาที่ 00001</v>
      </c>
      <c r="G974" s="191">
        <v>8.857128011065E12</v>
      </c>
      <c r="H974" s="193" t="str">
        <f t="array" ref="H974">IF(G974&lt;&gt;"",INDEX(tb_MainDatabase[Scent],MATCH(G974,tb_MainDatabase[Barcode],0)),"")</f>
        <v>Vivid</v>
      </c>
      <c r="I974" s="193" t="str">
        <f t="array" ref="I974">IF(G974&lt;&gt;"",INDEX(tb_MainDatabase[Size],MATCH(G974,tb_MainDatabase[Barcode],0)),"")</f>
        <v>50 ml.</v>
      </c>
      <c r="J974" s="191">
        <v>3.0</v>
      </c>
      <c r="K974" s="193"/>
      <c r="L974" s="193" t="str">
        <f t="array" ref="L974">IFERROR(IF(C974=C973,IF(C974="","","-"),INDEX(tb_Address[Store Tel.],MATCH(F974,tb_Address[Branch],0))),"")</f>
        <v>-</v>
      </c>
      <c r="M974" s="193" t="str">
        <f t="array" ref="M974">IFERROR(IF(C974=C973,IF(C974="","","-"),INDEX(tb_Address[ชื่อผู้รับสินค้า],MATCH(F974,tb_Address[Branch],0))),"")</f>
        <v>-</v>
      </c>
      <c r="N974" s="193" t="str">
        <f t="array" ref="N974">IFERROR(IF(C974=C973,IF(C974="","","-"),INDEX(tb_Address[ที่อยู่ Store],MATCH(F974,tb_Address[Branch],0))),"")</f>
        <v>-</v>
      </c>
      <c r="O974" s="193"/>
    </row>
    <row r="975" ht="22.5" customHeight="1">
      <c r="A975" s="186">
        <f>IF(C975="","",ROW()-ROW(tb_PO[[#HEADERS],[Order]]))</f>
        <v>972</v>
      </c>
      <c r="B975" s="277">
        <v>46220.0</v>
      </c>
      <c r="C975" s="278" t="s">
        <v>2965</v>
      </c>
      <c r="D975" s="278" t="s">
        <v>2966</v>
      </c>
      <c r="E975" s="66" t="s">
        <v>52</v>
      </c>
      <c r="F975" s="186" t="str">
        <f t="array" ref="F975">IF(E975&lt;&gt;"",INDEX(tb_Address[Branch],MATCH(E975,tb_Address[Branch Code],0)),"")</f>
        <v>สาขาที่ 00001</v>
      </c>
      <c r="G975" s="191">
        <v>8.857128012156E12</v>
      </c>
      <c r="H975" s="193" t="str">
        <f t="array" ref="H975">IF(G975&lt;&gt;"",INDEX(tb_MainDatabase[Scent],MATCH(G975,tb_MainDatabase[Barcode],0)),"")</f>
        <v>Passion</v>
      </c>
      <c r="I975" s="193" t="str">
        <f t="array" ref="I975">IF(G975&lt;&gt;"",INDEX(tb_MainDatabase[Size],MATCH(G975,tb_MainDatabase[Barcode],0)),"")</f>
        <v>30 ml.</v>
      </c>
      <c r="J975" s="191">
        <v>3.0</v>
      </c>
      <c r="K975" s="193"/>
      <c r="L975" s="193" t="str">
        <f t="array" ref="L975">IFERROR(IF(C975=C974,IF(C975="","","-"),INDEX(tb_Address[Store Tel.],MATCH(F975,tb_Address[Branch],0))),"")</f>
        <v>-</v>
      </c>
      <c r="M975" s="193" t="str">
        <f t="array" ref="M975">IFERROR(IF(C975=C974,IF(C975="","","-"),INDEX(tb_Address[ชื่อผู้รับสินค้า],MATCH(F975,tb_Address[Branch],0))),"")</f>
        <v>-</v>
      </c>
      <c r="N975" s="193" t="str">
        <f t="array" ref="N975">IFERROR(IF(C975=C974,IF(C975="","","-"),INDEX(tb_Address[ที่อยู่ Store],MATCH(F975,tb_Address[Branch],0))),"")</f>
        <v>-</v>
      </c>
      <c r="O975" s="193"/>
    </row>
    <row r="976" ht="22.5" customHeight="1">
      <c r="A976" s="186">
        <f>IF(C976="","",ROW()-ROW(tb_PO[[#HEADERS],[Order]]))</f>
        <v>973</v>
      </c>
      <c r="B976" s="277">
        <v>46220.0</v>
      </c>
      <c r="C976" s="278" t="s">
        <v>2965</v>
      </c>
      <c r="D976" s="278" t="s">
        <v>2966</v>
      </c>
      <c r="E976" s="66" t="s">
        <v>52</v>
      </c>
      <c r="F976" s="186" t="str">
        <f t="array" ref="F976">IF(E976&lt;&gt;"",INDEX(tb_Address[Branch],MATCH(E976,tb_Address[Branch Code],0)),"")</f>
        <v>สาขาที่ 00001</v>
      </c>
      <c r="G976" s="191">
        <v>8.857128012019E12</v>
      </c>
      <c r="H976" s="193" t="str">
        <f t="array" ref="H976">IF(G976&lt;&gt;"",INDEX(tb_MainDatabase[Scent],MATCH(G976,tb_MainDatabase[Barcode],0)),"")</f>
        <v>Voyage</v>
      </c>
      <c r="I976" s="193" t="str">
        <f t="array" ref="I976">IF(G976&lt;&gt;"",INDEX(tb_MainDatabase[Size],MATCH(G976,tb_MainDatabase[Barcode],0)),"")</f>
        <v>50 ml.</v>
      </c>
      <c r="J976" s="191">
        <v>3.0</v>
      </c>
      <c r="K976" s="193"/>
      <c r="L976" s="193" t="str">
        <f t="array" ref="L976">IFERROR(IF(C976=C975,IF(C976="","","-"),INDEX(tb_Address[Store Tel.],MATCH(F976,tb_Address[Branch],0))),"")</f>
        <v>-</v>
      </c>
      <c r="M976" s="193" t="str">
        <f t="array" ref="M976">IFERROR(IF(C976=C975,IF(C976="","","-"),INDEX(tb_Address[ชื่อผู้รับสินค้า],MATCH(F976,tb_Address[Branch],0))),"")</f>
        <v>-</v>
      </c>
      <c r="N976" s="193" t="str">
        <f t="array" ref="N976">IFERROR(IF(C976=C975,IF(C976="","","-"),INDEX(tb_Address[ที่อยู่ Store],MATCH(F976,tb_Address[Branch],0))),"")</f>
        <v>-</v>
      </c>
      <c r="O976" s="193"/>
    </row>
    <row r="977" ht="22.5" customHeight="1">
      <c r="A977" s="186">
        <f>IF(C977="","",ROW()-ROW(tb_PO[[#HEADERS],[Order]]))</f>
        <v>974</v>
      </c>
      <c r="B977" s="277">
        <v>46220.0</v>
      </c>
      <c r="C977" s="278" t="s">
        <v>2965</v>
      </c>
      <c r="D977" s="278" t="s">
        <v>2966</v>
      </c>
      <c r="E977" s="66" t="s">
        <v>52</v>
      </c>
      <c r="F977" s="186" t="str">
        <f t="array" ref="F977">IF(E977&lt;&gt;"",INDEX(tb_Address[Branch],MATCH(E977,tb_Address[Branch Code],0)),"")</f>
        <v>สาขาที่ 00001</v>
      </c>
      <c r="G977" s="191">
        <v>8.857128011584E12</v>
      </c>
      <c r="H977" s="193" t="str">
        <f t="array" ref="H977">IF(G977&lt;&gt;"",INDEX(tb_MainDatabase[Scent],MATCH(G977,tb_MainDatabase[Barcode],0)),"")</f>
        <v>Passion</v>
      </c>
      <c r="I977" s="193" t="str">
        <f t="array" ref="I977">IF(G977&lt;&gt;"",INDEX(tb_MainDatabase[Size],MATCH(G977,tb_MainDatabase[Barcode],0)),"")</f>
        <v>50 ml.</v>
      </c>
      <c r="J977" s="191">
        <v>3.0</v>
      </c>
      <c r="K977" s="193"/>
      <c r="L977" s="193" t="str">
        <f t="array" ref="L977">IFERROR(IF(C977=C976,IF(C977="","","-"),INDEX(tb_Address[Store Tel.],MATCH(F977,tb_Address[Branch],0))),"")</f>
        <v>-</v>
      </c>
      <c r="M977" s="193" t="str">
        <f t="array" ref="M977">IFERROR(IF(C977=C976,IF(C977="","","-"),INDEX(tb_Address[ชื่อผู้รับสินค้า],MATCH(F977,tb_Address[Branch],0))),"")</f>
        <v>-</v>
      </c>
      <c r="N977" s="193" t="str">
        <f t="array" ref="N977">IFERROR(IF(C977=C976,IF(C977="","","-"),INDEX(tb_Address[ที่อยู่ Store],MATCH(F977,tb_Address[Branch],0))),"")</f>
        <v>-</v>
      </c>
      <c r="O977" s="193"/>
    </row>
    <row r="978" ht="22.5" customHeight="1">
      <c r="A978" s="186">
        <f>IF(C978="","",ROW()-ROW(tb_PO[[#HEADERS],[Order]]))</f>
        <v>975</v>
      </c>
      <c r="B978" s="277">
        <v>46222.0</v>
      </c>
      <c r="C978" s="278" t="s">
        <v>3045</v>
      </c>
      <c r="D978" s="278" t="s">
        <v>3046</v>
      </c>
      <c r="E978" s="66" t="s">
        <v>1033</v>
      </c>
      <c r="F978" s="186" t="str">
        <f t="array" ref="F978">IF(E978&lt;&gt;"",INDEX(tb_Address[Branch],MATCH(E978,tb_Address[Branch Code],0)),"")</f>
        <v>Event</v>
      </c>
      <c r="G978" s="191">
        <v>8.857128011621E12</v>
      </c>
      <c r="H978" s="193" t="str">
        <f t="array" ref="H978">IF(G978&lt;&gt;"",INDEX(tb_MainDatabase[Scent],MATCH(G978,tb_MainDatabase[Barcode],0)),"")</f>
        <v>Rosarine</v>
      </c>
      <c r="I978" s="193" t="str">
        <f t="array" ref="I978">IF(G978&lt;&gt;"",INDEX(tb_MainDatabase[Size],MATCH(G978,tb_MainDatabase[Barcode],0)),"")</f>
        <v>50 ml.</v>
      </c>
      <c r="J978" s="191">
        <v>5.0</v>
      </c>
      <c r="K978" s="193"/>
      <c r="L978" s="193" t="str">
        <f t="array" ref="L978">IFERROR(IF(C978=C977,IF(C978="","","-"),INDEX(tb_Address[Store Tel.],MATCH(F978,tb_Address[Branch],0))),"")</f>
        <v/>
      </c>
      <c r="M978" s="193" t="str">
        <f t="array" ref="M978">IFERROR(IF(C978=C977,IF(C978="","","-"),INDEX(tb_Address[ชื่อผู้รับสินค้า],MATCH(F978,tb_Address[Branch],0))),"")</f>
        <v/>
      </c>
      <c r="N978" s="193" t="str">
        <f t="array" ref="N978">IFERROR(IF(C978=C977,IF(C978="","","-"),INDEX(tb_Address[ที่อยู่ Store],MATCH(F978,tb_Address[Branch],0))),"")</f>
        <v/>
      </c>
      <c r="O978" s="193"/>
    </row>
    <row r="979" ht="22.5" customHeight="1">
      <c r="A979" s="186">
        <f>IF(C979="","",ROW()-ROW(tb_PO[[#HEADERS],[Order]]))</f>
        <v>976</v>
      </c>
      <c r="B979" s="277">
        <v>46222.0</v>
      </c>
      <c r="C979" s="278" t="s">
        <v>3045</v>
      </c>
      <c r="D979" s="278" t="s">
        <v>3046</v>
      </c>
      <c r="E979" s="66" t="s">
        <v>1033</v>
      </c>
      <c r="F979" s="186" t="str">
        <f t="array" ref="F979">IF(E979&lt;&gt;"",INDEX(tb_Address[Branch],MATCH(E979,tb_Address[Branch Code],0)),"")</f>
        <v>Event</v>
      </c>
      <c r="G979" s="191">
        <v>8.857128012019E12</v>
      </c>
      <c r="H979" s="193" t="str">
        <f t="array" ref="H979">IF(G979&lt;&gt;"",INDEX(tb_MainDatabase[Scent],MATCH(G979,tb_MainDatabase[Barcode],0)),"")</f>
        <v>Voyage</v>
      </c>
      <c r="I979" s="193" t="str">
        <f t="array" ref="I979">IF(G979&lt;&gt;"",INDEX(tb_MainDatabase[Size],MATCH(G979,tb_MainDatabase[Barcode],0)),"")</f>
        <v>50 ml.</v>
      </c>
      <c r="J979" s="191">
        <v>3.0</v>
      </c>
      <c r="K979" s="193"/>
      <c r="L979" s="193" t="str">
        <f t="array" ref="L979">IFERROR(IF(C979=C978,IF(C979="","","-"),INDEX(tb_Address[Store Tel.],MATCH(F979,tb_Address[Branch],0))),"")</f>
        <v>-</v>
      </c>
      <c r="M979" s="193" t="str">
        <f t="array" ref="M979">IFERROR(IF(C979=C978,IF(C979="","","-"),INDEX(tb_Address[ชื่อผู้รับสินค้า],MATCH(F979,tb_Address[Branch],0))),"")</f>
        <v>-</v>
      </c>
      <c r="N979" s="193" t="str">
        <f t="array" ref="N979">IFERROR(IF(C979=C978,IF(C979="","","-"),INDEX(tb_Address[ที่อยู่ Store],MATCH(F979,tb_Address[Branch],0))),"")</f>
        <v>-</v>
      </c>
      <c r="O979" s="193"/>
    </row>
    <row r="980" ht="22.5" customHeight="1">
      <c r="A980" s="186">
        <f>IF(C980="","",ROW()-ROW(tb_PO[[#HEADERS],[Order]]))</f>
        <v>977</v>
      </c>
      <c r="B980" s="277">
        <v>46222.0</v>
      </c>
      <c r="C980" s="278" t="s">
        <v>3045</v>
      </c>
      <c r="D980" s="278" t="s">
        <v>3046</v>
      </c>
      <c r="E980" s="66" t="s">
        <v>1033</v>
      </c>
      <c r="F980" s="186" t="str">
        <f t="array" ref="F980">IF(E980&lt;&gt;"",INDEX(tb_Address[Branch],MATCH(E980,tb_Address[Branch Code],0)),"")</f>
        <v>Event</v>
      </c>
      <c r="G980" s="191">
        <v>8.857128011287E12</v>
      </c>
      <c r="H980" s="193" t="str">
        <f t="array" ref="H980">IF(G980&lt;&gt;"",INDEX(tb_MainDatabase[Scent],MATCH(G980,tb_MainDatabase[Barcode],0)),"")</f>
        <v>Never Blue</v>
      </c>
      <c r="I980" s="193" t="str">
        <f t="array" ref="I980">IF(G980&lt;&gt;"",INDEX(tb_MainDatabase[Size],MATCH(G980,tb_MainDatabase[Barcode],0)),"")</f>
        <v>50 ml.</v>
      </c>
      <c r="J980" s="191">
        <v>3.0</v>
      </c>
      <c r="K980" s="193"/>
      <c r="L980" s="193" t="str">
        <f t="array" ref="L980">IFERROR(IF(C980=C979,IF(C980="","","-"),INDEX(tb_Address[Store Tel.],MATCH(F980,tb_Address[Branch],0))),"")</f>
        <v>-</v>
      </c>
      <c r="M980" s="193" t="str">
        <f t="array" ref="M980">IFERROR(IF(C980=C979,IF(C980="","","-"),INDEX(tb_Address[ชื่อผู้รับสินค้า],MATCH(F980,tb_Address[Branch],0))),"")</f>
        <v>-</v>
      </c>
      <c r="N980" s="193" t="str">
        <f t="array" ref="N980">IFERROR(IF(C980=C979,IF(C980="","","-"),INDEX(tb_Address[ที่อยู่ Store],MATCH(F980,tb_Address[Branch],0))),"")</f>
        <v>-</v>
      </c>
      <c r="O980" s="193"/>
    </row>
    <row r="981" ht="22.5" customHeight="1">
      <c r="A981" s="186">
        <f>IF(C981="","",ROW()-ROW(tb_PO[[#HEADERS],[Order]]))</f>
        <v>978</v>
      </c>
      <c r="B981" s="277">
        <v>46222.0</v>
      </c>
      <c r="C981" s="278" t="s">
        <v>3045</v>
      </c>
      <c r="D981" s="278" t="s">
        <v>3046</v>
      </c>
      <c r="E981" s="66" t="s">
        <v>1033</v>
      </c>
      <c r="F981" s="186" t="str">
        <f t="array" ref="F981">IF(E981&lt;&gt;"",INDEX(tb_Address[Branch],MATCH(E981,tb_Address[Branch Code],0)),"")</f>
        <v>Event</v>
      </c>
      <c r="G981" s="191">
        <v>8.857128011867E12</v>
      </c>
      <c r="H981" s="193" t="str">
        <f t="array" ref="H981">IF(G981&lt;&gt;"",INDEX(tb_MainDatabase[Scent],MATCH(G981,tb_MainDatabase[Barcode],0)),"")</f>
        <v>Senorita</v>
      </c>
      <c r="I981" s="193" t="str">
        <f t="array" ref="I981">IF(G981&lt;&gt;"",INDEX(tb_MainDatabase[Size],MATCH(G981,tb_MainDatabase[Barcode],0)),"")</f>
        <v>30 ml.</v>
      </c>
      <c r="J981" s="191">
        <v>3.0</v>
      </c>
      <c r="K981" s="193"/>
      <c r="L981" s="193" t="str">
        <f t="array" ref="L981">IFERROR(IF(C981=C980,IF(C981="","","-"),INDEX(tb_Address[Store Tel.],MATCH(F981,tb_Address[Branch],0))),"")</f>
        <v>-</v>
      </c>
      <c r="M981" s="193" t="str">
        <f t="array" ref="M981">IFERROR(IF(C981=C980,IF(C981="","","-"),INDEX(tb_Address[ชื่อผู้รับสินค้า],MATCH(F981,tb_Address[Branch],0))),"")</f>
        <v>-</v>
      </c>
      <c r="N981" s="193" t="str">
        <f t="array" ref="N981">IFERROR(IF(C981=C980,IF(C981="","","-"),INDEX(tb_Address[ที่อยู่ Store],MATCH(F981,tb_Address[Branch],0))),"")</f>
        <v>-</v>
      </c>
      <c r="O981" s="193"/>
    </row>
    <row r="982" ht="22.5" customHeight="1">
      <c r="A982" s="186">
        <f>IF(C982="","",ROW()-ROW(tb_PO[[#HEADERS],[Order]]))</f>
        <v>979</v>
      </c>
      <c r="B982" s="277">
        <v>46222.0</v>
      </c>
      <c r="C982" s="278" t="s">
        <v>3045</v>
      </c>
      <c r="D982" s="278" t="s">
        <v>3046</v>
      </c>
      <c r="E982" s="66" t="s">
        <v>1033</v>
      </c>
      <c r="F982" s="186" t="str">
        <f t="array" ref="F982">IF(E982&lt;&gt;"",INDEX(tb_Address[Branch],MATCH(E982,tb_Address[Branch Code],0)),"")</f>
        <v>Event</v>
      </c>
      <c r="G982" s="191">
        <v>8.857128011904E12</v>
      </c>
      <c r="H982" s="193" t="str">
        <f t="array" ref="H982">IF(G982&lt;&gt;"",INDEX(tb_MainDatabase[Scent],MATCH(G982,tb_MainDatabase[Barcode],0)),"")</f>
        <v>La Belle</v>
      </c>
      <c r="I982" s="193" t="str">
        <f t="array" ref="I982">IF(G982&lt;&gt;"",INDEX(tb_MainDatabase[Size],MATCH(G982,tb_MainDatabase[Barcode],0)),"")</f>
        <v>30 ml.</v>
      </c>
      <c r="J982" s="191">
        <v>3.0</v>
      </c>
      <c r="K982" s="193"/>
      <c r="L982" s="193" t="str">
        <f t="array" ref="L982">IFERROR(IF(C982=C981,IF(C982="","","-"),INDEX(tb_Address[Store Tel.],MATCH(F982,tb_Address[Branch],0))),"")</f>
        <v>-</v>
      </c>
      <c r="M982" s="193" t="str">
        <f t="array" ref="M982">IFERROR(IF(C982=C981,IF(C982="","","-"),INDEX(tb_Address[ชื่อผู้รับสินค้า],MATCH(F982,tb_Address[Branch],0))),"")</f>
        <v>-</v>
      </c>
      <c r="N982" s="193" t="str">
        <f t="array" ref="N982">IFERROR(IF(C982=C981,IF(C982="","","-"),INDEX(tb_Address[ที่อยู่ Store],MATCH(F982,tb_Address[Branch],0))),"")</f>
        <v>-</v>
      </c>
      <c r="O982" s="193"/>
    </row>
    <row r="983" ht="22.5" customHeight="1">
      <c r="A983" s="186">
        <f>IF(C983="","",ROW()-ROW(tb_PO[[#HEADERS],[Order]]))</f>
        <v>980</v>
      </c>
      <c r="B983" s="277">
        <v>46222.0</v>
      </c>
      <c r="C983" s="278" t="s">
        <v>3045</v>
      </c>
      <c r="D983" s="278" t="s">
        <v>3046</v>
      </c>
      <c r="E983" s="66" t="s">
        <v>1033</v>
      </c>
      <c r="F983" s="186" t="str">
        <f t="array" ref="F983">IF(E983&lt;&gt;"",INDEX(tb_Address[Branch],MATCH(E983,tb_Address[Branch Code],0)),"")</f>
        <v>Event</v>
      </c>
      <c r="G983" s="191">
        <v>8.857128012022E12</v>
      </c>
      <c r="H983" s="193" t="str">
        <f t="array" ref="H983">IF(G983&lt;&gt;"",INDEX(tb_MainDatabase[Scent],MATCH(G983,tb_MainDatabase[Barcode],0)),"")</f>
        <v>Aqua</v>
      </c>
      <c r="I983" s="193" t="str">
        <f t="array" ref="I983">IF(G983&lt;&gt;"",INDEX(tb_MainDatabase[Size],MATCH(G983,tb_MainDatabase[Barcode],0)),"")</f>
        <v>30 ml.</v>
      </c>
      <c r="J983" s="191">
        <v>2.0</v>
      </c>
      <c r="K983" s="193"/>
      <c r="L983" s="193" t="str">
        <f t="array" ref="L983">IFERROR(IF(C983=C982,IF(C983="","","-"),INDEX(tb_Address[Store Tel.],MATCH(F983,tb_Address[Branch],0))),"")</f>
        <v>-</v>
      </c>
      <c r="M983" s="193" t="str">
        <f t="array" ref="M983">IFERROR(IF(C983=C982,IF(C983="","","-"),INDEX(tb_Address[ชื่อผู้รับสินค้า],MATCH(F983,tb_Address[Branch],0))),"")</f>
        <v>-</v>
      </c>
      <c r="N983" s="193" t="str">
        <f t="array" ref="N983">IFERROR(IF(C983=C982,IF(C983="","","-"),INDEX(tb_Address[ที่อยู่ Store],MATCH(F983,tb_Address[Branch],0))),"")</f>
        <v>-</v>
      </c>
      <c r="O983" s="193"/>
    </row>
    <row r="984" ht="22.5" customHeight="1">
      <c r="A984" s="186">
        <f>IF(C984="","",ROW()-ROW(tb_PO[[#HEADERS],[Order]]))</f>
        <v>981</v>
      </c>
      <c r="B984" s="277">
        <v>46222.0</v>
      </c>
      <c r="C984" s="278" t="s">
        <v>3045</v>
      </c>
      <c r="D984" s="278" t="s">
        <v>3046</v>
      </c>
      <c r="E984" s="66" t="s">
        <v>1033</v>
      </c>
      <c r="F984" s="186" t="str">
        <f t="array" ref="F984">IF(E984&lt;&gt;"",INDEX(tb_Address[Branch],MATCH(E984,tb_Address[Branch Code],0)),"")</f>
        <v>Event</v>
      </c>
      <c r="G984" s="191">
        <v>8.857128012169E12</v>
      </c>
      <c r="H984" s="193" t="str">
        <f t="array" ref="H984">IF(G984&lt;&gt;"",INDEX(tb_MainDatabase[Scent],MATCH(G984,tb_MainDatabase[Barcode],0)),"")</f>
        <v>Nouveau</v>
      </c>
      <c r="I984" s="193" t="str">
        <f t="array" ref="I984">IF(G984&lt;&gt;"",INDEX(tb_MainDatabase[Size],MATCH(G984,tb_MainDatabase[Barcode],0)),"")</f>
        <v>30 ml.</v>
      </c>
      <c r="J984" s="191">
        <v>3.0</v>
      </c>
      <c r="K984" s="193"/>
      <c r="L984" s="193" t="str">
        <f t="array" ref="L984">IFERROR(IF(C984=C983,IF(C984="","","-"),INDEX(tb_Address[Store Tel.],MATCH(F984,tb_Address[Branch],0))),"")</f>
        <v>-</v>
      </c>
      <c r="M984" s="193" t="str">
        <f t="array" ref="M984">IFERROR(IF(C984=C983,IF(C984="","","-"),INDEX(tb_Address[ชื่อผู้รับสินค้า],MATCH(F984,tb_Address[Branch],0))),"")</f>
        <v>-</v>
      </c>
      <c r="N984" s="193" t="str">
        <f t="array" ref="N984">IFERROR(IF(C984=C983,IF(C984="","","-"),INDEX(tb_Address[ที่อยู่ Store],MATCH(F984,tb_Address[Branch],0))),"")</f>
        <v>-</v>
      </c>
      <c r="O984" s="193"/>
    </row>
    <row r="985" ht="22.5" customHeight="1">
      <c r="A985" s="186">
        <f>IF(C985="","",ROW()-ROW(tb_PO[[#HEADERS],[Order]]))</f>
        <v>982</v>
      </c>
      <c r="B985" s="277">
        <v>46222.0</v>
      </c>
      <c r="C985" s="278" t="s">
        <v>3045</v>
      </c>
      <c r="D985" s="278" t="s">
        <v>3046</v>
      </c>
      <c r="E985" s="66" t="s">
        <v>1033</v>
      </c>
      <c r="F985" s="186" t="str">
        <f t="array" ref="F985">IF(E985&lt;&gt;"",INDEX(tb_Address[Branch],MATCH(E985,tb_Address[Branch Code],0)),"")</f>
        <v>Event</v>
      </c>
      <c r="G985" s="191">
        <v>8.857128012035E12</v>
      </c>
      <c r="H985" s="193" t="str">
        <f t="array" ref="H985">IF(G985&lt;&gt;"",INDEX(tb_MainDatabase[Scent],MATCH(G985,tb_MainDatabase[Barcode],0)),"")</f>
        <v>Never Blue</v>
      </c>
      <c r="I985" s="193" t="str">
        <f t="array" ref="I985">IF(G985&lt;&gt;"",INDEX(tb_MainDatabase[Size],MATCH(G985,tb_MainDatabase[Barcode],0)),"")</f>
        <v>10 ml.</v>
      </c>
      <c r="J985" s="191">
        <v>5.0</v>
      </c>
      <c r="K985" s="193"/>
      <c r="L985" s="193" t="str">
        <f t="array" ref="L985">IFERROR(IF(C985=C984,IF(C985="","","-"),INDEX(tb_Address[Store Tel.],MATCH(F985,tb_Address[Branch],0))),"")</f>
        <v>-</v>
      </c>
      <c r="M985" s="193" t="str">
        <f t="array" ref="M985">IFERROR(IF(C985=C984,IF(C985="","","-"),INDEX(tb_Address[ชื่อผู้รับสินค้า],MATCH(F985,tb_Address[Branch],0))),"")</f>
        <v>-</v>
      </c>
      <c r="N985" s="193" t="str">
        <f t="array" ref="N985">IFERROR(IF(C985=C984,IF(C985="","","-"),INDEX(tb_Address[ที่อยู่ Store],MATCH(F985,tb_Address[Branch],0))),"")</f>
        <v>-</v>
      </c>
      <c r="O985" s="193"/>
    </row>
    <row r="986" ht="22.5" customHeight="1">
      <c r="A986" s="186">
        <f>IF(C986="","",ROW()-ROW(tb_PO[[#HEADERS],[Order]]))</f>
        <v>983</v>
      </c>
      <c r="B986" s="277">
        <v>46222.0</v>
      </c>
      <c r="C986" s="278" t="s">
        <v>3045</v>
      </c>
      <c r="D986" s="278" t="s">
        <v>3046</v>
      </c>
      <c r="E986" s="66" t="s">
        <v>1033</v>
      </c>
      <c r="F986" s="186" t="str">
        <f t="array" ref="F986">IF(E986&lt;&gt;"",INDEX(tb_Address[Branch],MATCH(E986,tb_Address[Branch Code],0)),"")</f>
        <v>Event</v>
      </c>
      <c r="G986" s="191">
        <v>8.857128012157E12</v>
      </c>
      <c r="H986" s="193" t="str">
        <f t="array" ref="H986">IF(G986&lt;&gt;"",INDEX(tb_MainDatabase[Scent],MATCH(G986,tb_MainDatabase[Barcode],0)),"")</f>
        <v>Passion</v>
      </c>
      <c r="I986" s="193" t="str">
        <f t="array" ref="I986">IF(G986&lt;&gt;"",INDEX(tb_MainDatabase[Size],MATCH(G986,tb_MainDatabase[Barcode],0)),"")</f>
        <v>10 ml.</v>
      </c>
      <c r="J986" s="191">
        <v>5.0</v>
      </c>
      <c r="K986" s="193"/>
      <c r="L986" s="193" t="str">
        <f t="array" ref="L986">IFERROR(IF(C986=C985,IF(C986="","","-"),INDEX(tb_Address[Store Tel.],MATCH(F986,tb_Address[Branch],0))),"")</f>
        <v>-</v>
      </c>
      <c r="M986" s="193" t="str">
        <f t="array" ref="M986">IFERROR(IF(C986=C985,IF(C986="","","-"),INDEX(tb_Address[ชื่อผู้รับสินค้า],MATCH(F986,tb_Address[Branch],0))),"")</f>
        <v>-</v>
      </c>
      <c r="N986" s="193" t="str">
        <f t="array" ref="N986">IFERROR(IF(C986=C985,IF(C986="","","-"),INDEX(tb_Address[ที่อยู่ Store],MATCH(F986,tb_Address[Branch],0))),"")</f>
        <v>-</v>
      </c>
      <c r="O986" s="193"/>
    </row>
    <row r="987" ht="22.5" customHeight="1">
      <c r="A987" s="186">
        <f>IF(C987="","",ROW()-ROW(tb_PO[[#HEADERS],[Order]]))</f>
        <v>984</v>
      </c>
      <c r="B987" s="277">
        <v>46222.0</v>
      </c>
      <c r="C987" s="278" t="s">
        <v>3045</v>
      </c>
      <c r="D987" s="278" t="s">
        <v>3046</v>
      </c>
      <c r="E987" s="66" t="s">
        <v>1033</v>
      </c>
      <c r="F987" s="186" t="str">
        <f t="array" ref="F987">IF(E987&lt;&gt;"",INDEX(tb_Address[Branch],MATCH(E987,tb_Address[Branch Code],0)),"")</f>
        <v>Event</v>
      </c>
      <c r="G987" s="191">
        <v>8.85712801217E12</v>
      </c>
      <c r="H987" s="193" t="str">
        <f t="array" ref="H987">IF(G987&lt;&gt;"",INDEX(tb_MainDatabase[Scent],MATCH(G987,tb_MainDatabase[Barcode],0)),"")</f>
        <v>Nouveau</v>
      </c>
      <c r="I987" s="193" t="str">
        <f t="array" ref="I987">IF(G987&lt;&gt;"",INDEX(tb_MainDatabase[Size],MATCH(G987,tb_MainDatabase[Barcode],0)),"")</f>
        <v>10 ml.</v>
      </c>
      <c r="J987" s="191">
        <v>5.0</v>
      </c>
      <c r="K987" s="193"/>
      <c r="L987" s="193" t="str">
        <f t="array" ref="L987">IFERROR(IF(C987=C986,IF(C987="","","-"),INDEX(tb_Address[Store Tel.],MATCH(F987,tb_Address[Branch],0))),"")</f>
        <v>-</v>
      </c>
      <c r="M987" s="193" t="str">
        <f t="array" ref="M987">IFERROR(IF(C987=C986,IF(C987="","","-"),INDEX(tb_Address[ชื่อผู้รับสินค้า],MATCH(F987,tb_Address[Branch],0))),"")</f>
        <v>-</v>
      </c>
      <c r="N987" s="193" t="str">
        <f t="array" ref="N987">IFERROR(IF(C987=C986,IF(C987="","","-"),INDEX(tb_Address[ที่อยู่ Store],MATCH(F987,tb_Address[Branch],0))),"")</f>
        <v>-</v>
      </c>
      <c r="O987" s="193"/>
    </row>
    <row r="988" ht="22.5" customHeight="1">
      <c r="A988" s="186">
        <f>IF(C988="","",ROW()-ROW(tb_PO[[#HEADERS],[Order]]))</f>
        <v>985</v>
      </c>
      <c r="B988" s="277">
        <v>46222.0</v>
      </c>
      <c r="C988" s="278" t="s">
        <v>3045</v>
      </c>
      <c r="D988" s="278" t="s">
        <v>3046</v>
      </c>
      <c r="E988" s="66" t="s">
        <v>1033</v>
      </c>
      <c r="F988" s="186" t="str">
        <f t="array" ref="F988">IF(E988&lt;&gt;"",INDEX(tb_Address[Branch],MATCH(E988,tb_Address[Branch Code],0)),"")</f>
        <v>Event</v>
      </c>
      <c r="G988" s="191">
        <v>8.857128012039E12</v>
      </c>
      <c r="H988" s="193" t="str">
        <f t="array" ref="H988">IF(G988&lt;&gt;"",INDEX(tb_MainDatabase[Scent],MATCH(G988,tb_MainDatabase[Barcode],0)),"")</f>
        <v>Senorita</v>
      </c>
      <c r="I988" s="193" t="str">
        <f t="array" ref="I988">IF(G988&lt;&gt;"",INDEX(tb_MainDatabase[Size],MATCH(G988,tb_MainDatabase[Barcode],0)),"")</f>
        <v>10 ml.</v>
      </c>
      <c r="J988" s="191">
        <v>5.0</v>
      </c>
      <c r="K988" s="193"/>
      <c r="L988" s="193" t="str">
        <f t="array" ref="L988">IFERROR(IF(C988=C987,IF(C988="","","-"),INDEX(tb_Address[Store Tel.],MATCH(F988,tb_Address[Branch],0))),"")</f>
        <v>-</v>
      </c>
      <c r="M988" s="193" t="str">
        <f t="array" ref="M988">IFERROR(IF(C988=C987,IF(C988="","","-"),INDEX(tb_Address[ชื่อผู้รับสินค้า],MATCH(F988,tb_Address[Branch],0))),"")</f>
        <v>-</v>
      </c>
      <c r="N988" s="193" t="str">
        <f t="array" ref="N988">IFERROR(IF(C988=C987,IF(C988="","","-"),INDEX(tb_Address[ที่อยู่ Store],MATCH(F988,tb_Address[Branch],0))),"")</f>
        <v>-</v>
      </c>
      <c r="O988" s="193"/>
    </row>
    <row r="989" ht="22.5" customHeight="1">
      <c r="A989" s="186">
        <f>IF(C989="","",ROW()-ROW(tb_PO[[#HEADERS],[Order]]))</f>
        <v>986</v>
      </c>
      <c r="B989" s="277">
        <v>46222.0</v>
      </c>
      <c r="C989" s="278" t="s">
        <v>3045</v>
      </c>
      <c r="D989" s="278" t="s">
        <v>3046</v>
      </c>
      <c r="E989" s="66" t="s">
        <v>1033</v>
      </c>
      <c r="F989" s="186" t="str">
        <f t="array" ref="F989">IF(E989&lt;&gt;"",INDEX(tb_Address[Branch],MATCH(E989,tb_Address[Branch Code],0)),"")</f>
        <v>Event</v>
      </c>
      <c r="G989" s="191">
        <v>8.857128012034E12</v>
      </c>
      <c r="H989" s="193" t="str">
        <f t="array" ref="H989">IF(G989&lt;&gt;"",INDEX(tb_MainDatabase[Scent],MATCH(G989,tb_MainDatabase[Barcode],0)),"")</f>
        <v>La Belle</v>
      </c>
      <c r="I989" s="193" t="str">
        <f t="array" ref="I989">IF(G989&lt;&gt;"",INDEX(tb_MainDatabase[Size],MATCH(G989,tb_MainDatabase[Barcode],0)),"")</f>
        <v>10 ml.</v>
      </c>
      <c r="J989" s="191">
        <v>5.0</v>
      </c>
      <c r="K989" s="193"/>
      <c r="L989" s="193" t="str">
        <f t="array" ref="L989">IFERROR(IF(C989=C988,IF(C989="","","-"),INDEX(tb_Address[Store Tel.],MATCH(F989,tb_Address[Branch],0))),"")</f>
        <v>-</v>
      </c>
      <c r="M989" s="193" t="str">
        <f t="array" ref="M989">IFERROR(IF(C989=C988,IF(C989="","","-"),INDEX(tb_Address[ชื่อผู้รับสินค้า],MATCH(F989,tb_Address[Branch],0))),"")</f>
        <v>-</v>
      </c>
      <c r="N989" s="193" t="str">
        <f t="array" ref="N989">IFERROR(IF(C989=C988,IF(C989="","","-"),INDEX(tb_Address[ที่อยู่ Store],MATCH(F989,tb_Address[Branch],0))),"")</f>
        <v>-</v>
      </c>
      <c r="O989" s="193"/>
    </row>
    <row r="990" ht="22.5" customHeight="1">
      <c r="A990" s="186">
        <f>IF(C990="","",ROW()-ROW(tb_PO[[#HEADERS],[Order]]))</f>
        <v>987</v>
      </c>
      <c r="B990" s="277">
        <v>46222.0</v>
      </c>
      <c r="C990" s="278" t="s">
        <v>3045</v>
      </c>
      <c r="D990" s="278" t="s">
        <v>3046</v>
      </c>
      <c r="E990" s="66" t="s">
        <v>1033</v>
      </c>
      <c r="F990" s="186" t="str">
        <f t="array" ref="F990">IF(E990&lt;&gt;"",INDEX(tb_Address[Branch],MATCH(E990,tb_Address[Branch Code],0)),"")</f>
        <v>Event</v>
      </c>
      <c r="G990" s="191">
        <v>8.857128012027E12</v>
      </c>
      <c r="H990" s="193" t="str">
        <f t="array" ref="H990">IF(G990&lt;&gt;"",INDEX(tb_MainDatabase[Scent],MATCH(G990,tb_MainDatabase[Barcode],0)),"")</f>
        <v>Voyage</v>
      </c>
      <c r="I990" s="193" t="str">
        <f t="array" ref="I990">IF(G990&lt;&gt;"",INDEX(tb_MainDatabase[Size],MATCH(G990,tb_MainDatabase[Barcode],0)),"")</f>
        <v>10 ml.</v>
      </c>
      <c r="J990" s="191">
        <v>3.0</v>
      </c>
      <c r="K990" s="193"/>
      <c r="L990" s="193" t="str">
        <f t="array" ref="L990">IFERROR(IF(C990=C989,IF(C990="","","-"),INDEX(tb_Address[Store Tel.],MATCH(F990,tb_Address[Branch],0))),"")</f>
        <v>-</v>
      </c>
      <c r="M990" s="193" t="str">
        <f t="array" ref="M990">IFERROR(IF(C990=C989,IF(C990="","","-"),INDEX(tb_Address[ชื่อผู้รับสินค้า],MATCH(F990,tb_Address[Branch],0))),"")</f>
        <v>-</v>
      </c>
      <c r="N990" s="193" t="str">
        <f t="array" ref="N990">IFERROR(IF(C990=C989,IF(C990="","","-"),INDEX(tb_Address[ที่อยู่ Store],MATCH(F990,tb_Address[Branch],0))),"")</f>
        <v>-</v>
      </c>
      <c r="O990" s="193"/>
    </row>
    <row r="991" ht="22.5" customHeight="1">
      <c r="A991" s="186">
        <f>IF(C991="","",ROW()-ROW(tb_PO[[#HEADERS],[Order]]))</f>
        <v>988</v>
      </c>
      <c r="B991" s="277">
        <v>46222.0</v>
      </c>
      <c r="C991" s="278" t="s">
        <v>3045</v>
      </c>
      <c r="D991" s="278" t="s">
        <v>3046</v>
      </c>
      <c r="E991" s="66" t="s">
        <v>1033</v>
      </c>
      <c r="F991" s="186" t="str">
        <f t="array" ref="F991">IF(E991&lt;&gt;"",INDEX(tb_Address[Branch],MATCH(E991,tb_Address[Branch Code],0)),"")</f>
        <v>Event</v>
      </c>
      <c r="G991" s="191">
        <v>8.857128012007E12</v>
      </c>
      <c r="H991" s="193" t="str">
        <f t="array" ref="H991">IF(G991&lt;&gt;"",INDEX(tb_MainDatabase[Scent],MATCH(G991,tb_MainDatabase[Barcode],0)),"")</f>
        <v>Legend of Oud</v>
      </c>
      <c r="I991" s="193" t="str">
        <f t="array" ref="I991">IF(G991&lt;&gt;"",INDEX(tb_MainDatabase[Size],MATCH(G991,tb_MainDatabase[Barcode],0)),"")</f>
        <v>30 ml.</v>
      </c>
      <c r="J991" s="191">
        <v>1.0</v>
      </c>
      <c r="K991" s="193"/>
      <c r="L991" s="193" t="str">
        <f t="array" ref="L991">IFERROR(IF(C991=C990,IF(C991="","","-"),INDEX(tb_Address[Store Tel.],MATCH(F991,tb_Address[Branch],0))),"")</f>
        <v>-</v>
      </c>
      <c r="M991" s="193" t="str">
        <f t="array" ref="M991">IFERROR(IF(C991=C990,IF(C991="","","-"),INDEX(tb_Address[ชื่อผู้รับสินค้า],MATCH(F991,tb_Address[Branch],0))),"")</f>
        <v>-</v>
      </c>
      <c r="N991" s="193" t="str">
        <f t="array" ref="N991">IFERROR(IF(C991=C990,IF(C991="","","-"),INDEX(tb_Address[ที่อยู่ Store],MATCH(F991,tb_Address[Branch],0))),"")</f>
        <v>-</v>
      </c>
      <c r="O991" s="193"/>
    </row>
    <row r="992" ht="22.5" customHeight="1">
      <c r="A992" s="186">
        <f>IF(C992="","",ROW()-ROW(tb_PO[[#HEADERS],[Order]]))</f>
        <v>989</v>
      </c>
      <c r="B992" s="277">
        <v>46222.0</v>
      </c>
      <c r="C992" s="278" t="s">
        <v>3045</v>
      </c>
      <c r="D992" s="278" t="s">
        <v>3046</v>
      </c>
      <c r="E992" s="66" t="s">
        <v>1033</v>
      </c>
      <c r="F992" s="186" t="str">
        <f t="array" ref="F992">IF(E992&lt;&gt;"",INDEX(tb_Address[Branch],MATCH(E992,tb_Address[Branch Code],0)),"")</f>
        <v>Event</v>
      </c>
      <c r="G992" s="191">
        <v>8.85712801211E12</v>
      </c>
      <c r="H992" s="193" t="str">
        <f t="array" ref="H992">IF(G992&lt;&gt;"",INDEX(tb_MainDatabase[Scent],MATCH(G992,tb_MainDatabase[Barcode],0)),"")</f>
        <v>Legend of Oud</v>
      </c>
      <c r="I992" s="193" t="str">
        <f t="array" ref="I992">IF(G992&lt;&gt;"",INDEX(tb_MainDatabase[Size],MATCH(G992,tb_MainDatabase[Barcode],0)),"")</f>
        <v>10 ml.</v>
      </c>
      <c r="J992" s="191">
        <v>3.0</v>
      </c>
      <c r="K992" s="193"/>
      <c r="L992" s="193" t="str">
        <f t="array" ref="L992">IFERROR(IF(C992=C991,IF(C992="","","-"),INDEX(tb_Address[Store Tel.],MATCH(F992,tb_Address[Branch],0))),"")</f>
        <v>-</v>
      </c>
      <c r="M992" s="193" t="str">
        <f t="array" ref="M992">IFERROR(IF(C992=C991,IF(C992="","","-"),INDEX(tb_Address[ชื่อผู้รับสินค้า],MATCH(F992,tb_Address[Branch],0))),"")</f>
        <v>-</v>
      </c>
      <c r="N992" s="193" t="str">
        <f t="array" ref="N992">IFERROR(IF(C992=C991,IF(C992="","","-"),INDEX(tb_Address[ที่อยู่ Store],MATCH(F992,tb_Address[Branch],0))),"")</f>
        <v>-</v>
      </c>
      <c r="O992" s="193"/>
    </row>
    <row r="993" ht="22.5" customHeight="1">
      <c r="A993" s="186">
        <f>IF(C993="","",ROW()-ROW(tb_PO[[#HEADERS],[Order]]))</f>
        <v>990</v>
      </c>
      <c r="B993" s="277">
        <v>46222.0</v>
      </c>
      <c r="C993" s="278" t="s">
        <v>3045</v>
      </c>
      <c r="D993" s="278" t="s">
        <v>3046</v>
      </c>
      <c r="E993" s="66" t="s">
        <v>1033</v>
      </c>
      <c r="F993" s="186" t="str">
        <f t="array" ref="F993">IF(E993&lt;&gt;"",INDEX(tb_Address[Branch],MATCH(E993,tb_Address[Branch Code],0)),"")</f>
        <v>Event</v>
      </c>
      <c r="G993" s="191">
        <v>8.857128012038E12</v>
      </c>
      <c r="H993" s="193" t="str">
        <f t="array" ref="H993">IF(G993&lt;&gt;"",INDEX(tb_MainDatabase[Scent],MATCH(G993,tb_MainDatabase[Barcode],0)),"")</f>
        <v>Secret of Peach</v>
      </c>
      <c r="I993" s="193" t="str">
        <f t="array" ref="I993">IF(G993&lt;&gt;"",INDEX(tb_MainDatabase[Size],MATCH(G993,tb_MainDatabase[Barcode],0)),"")</f>
        <v>4 ml.</v>
      </c>
      <c r="J993" s="191">
        <v>10.0</v>
      </c>
      <c r="K993" s="193"/>
      <c r="L993" s="193" t="str">
        <f t="array" ref="L993">IFERROR(IF(C993=C992,IF(C993="","","-"),INDEX(tb_Address[Store Tel.],MATCH(F993,tb_Address[Branch],0))),"")</f>
        <v>-</v>
      </c>
      <c r="M993" s="193" t="str">
        <f t="array" ref="M993">IFERROR(IF(C993=C992,IF(C993="","","-"),INDEX(tb_Address[ชื่อผู้รับสินค้า],MATCH(F993,tb_Address[Branch],0))),"")</f>
        <v>-</v>
      </c>
      <c r="N993" s="193" t="str">
        <f t="array" ref="N993">IFERROR(IF(C993=C992,IF(C993="","","-"),INDEX(tb_Address[ที่อยู่ Store],MATCH(F993,tb_Address[Branch],0))),"")</f>
        <v>-</v>
      </c>
      <c r="O993" s="193"/>
    </row>
    <row r="994" ht="22.5" customHeight="1">
      <c r="A994" s="186">
        <f>IF(C994="","",ROW()-ROW(tb_PO[[#HEADERS],[Order]]))</f>
        <v>991</v>
      </c>
      <c r="B994" s="277">
        <v>46222.0</v>
      </c>
      <c r="C994" s="278" t="s">
        <v>3045</v>
      </c>
      <c r="D994" s="278" t="s">
        <v>3046</v>
      </c>
      <c r="E994" s="66" t="s">
        <v>1033</v>
      </c>
      <c r="F994" s="186" t="str">
        <f t="array" ref="F994">IF(E994&lt;&gt;"",INDEX(tb_Address[Branch],MATCH(E994,tb_Address[Branch Code],0)),"")</f>
        <v>Event</v>
      </c>
      <c r="G994" s="191">
        <v>8.857128012036E12</v>
      </c>
      <c r="H994" s="193" t="str">
        <f t="array" ref="H994">IF(G994&lt;&gt;"",INDEX(tb_MainDatabase[Scent],MATCH(G994,tb_MainDatabase[Barcode],0)),"")</f>
        <v>Never Blue</v>
      </c>
      <c r="I994" s="193" t="str">
        <f t="array" ref="I994">IF(G994&lt;&gt;"",INDEX(tb_MainDatabase[Size],MATCH(G994,tb_MainDatabase[Barcode],0)),"")</f>
        <v>4 ml.</v>
      </c>
      <c r="J994" s="191">
        <v>10.0</v>
      </c>
      <c r="K994" s="193"/>
      <c r="L994" s="193" t="str">
        <f t="array" ref="L994">IFERROR(IF(C994=C993,IF(C994="","","-"),INDEX(tb_Address[Store Tel.],MATCH(F994,tb_Address[Branch],0))),"")</f>
        <v>-</v>
      </c>
      <c r="M994" s="193" t="str">
        <f t="array" ref="M994">IFERROR(IF(C994=C993,IF(C994="","","-"),INDEX(tb_Address[ชื่อผู้รับสินค้า],MATCH(F994,tb_Address[Branch],0))),"")</f>
        <v>-</v>
      </c>
      <c r="N994" s="193" t="str">
        <f t="array" ref="N994">IFERROR(IF(C994=C993,IF(C994="","","-"),INDEX(tb_Address[ที่อยู่ Store],MATCH(F994,tb_Address[Branch],0))),"")</f>
        <v>-</v>
      </c>
      <c r="O994" s="193"/>
    </row>
    <row r="995" ht="22.5" customHeight="1">
      <c r="A995" s="186">
        <f>IF(C995="","",ROW()-ROW(tb_PO[[#HEADERS],[Order]]))</f>
        <v>992</v>
      </c>
      <c r="B995" s="277">
        <v>46222.0</v>
      </c>
      <c r="C995" s="278" t="s">
        <v>3045</v>
      </c>
      <c r="D995" s="278" t="s">
        <v>3046</v>
      </c>
      <c r="E995" s="66" t="s">
        <v>1033</v>
      </c>
      <c r="F995" s="186" t="str">
        <f t="array" ref="F995">IF(E995&lt;&gt;"",INDEX(tb_Address[Branch],MATCH(E995,tb_Address[Branch Code],0)),"")</f>
        <v>Event</v>
      </c>
      <c r="G995" s="343">
        <v>8.857128012133E12</v>
      </c>
      <c r="H995" s="193" t="str">
        <f t="array" ref="H995">IF(G995&lt;&gt;"",INDEX(tb_MainDatabase[Scent],MATCH(G995,tb_MainDatabase[Barcode],0)),"")</f>
        <v>ถุงกระดาษ Size S</v>
      </c>
      <c r="I995" s="193" t="str">
        <f t="array" ref="I995">IF(G995&lt;&gt;"",INDEX(tb_MainDatabase[Size],MATCH(G995,tb_MainDatabase[Barcode],0)),"")</f>
        <v>Size S</v>
      </c>
      <c r="J995" s="191">
        <v>20.0</v>
      </c>
      <c r="K995" s="193"/>
      <c r="L995" s="193" t="str">
        <f t="array" ref="L995">IFERROR(IF(C995=C994,IF(C995="","","-"),INDEX(tb_Address[Store Tel.],MATCH(F995,tb_Address[Branch],0))),"")</f>
        <v>-</v>
      </c>
      <c r="M995" s="193" t="str">
        <f t="array" ref="M995">IFERROR(IF(C995=C994,IF(C995="","","-"),INDEX(tb_Address[ชื่อผู้รับสินค้า],MATCH(F995,tb_Address[Branch],0))),"")</f>
        <v>-</v>
      </c>
      <c r="N995" s="193" t="str">
        <f t="array" ref="N995">IFERROR(IF(C995=C994,IF(C995="","","-"),INDEX(tb_Address[ที่อยู่ Store],MATCH(F995,tb_Address[Branch],0))),"")</f>
        <v>-</v>
      </c>
      <c r="O995" s="193"/>
    </row>
    <row r="996" ht="22.5" customHeight="1">
      <c r="A996" s="186">
        <f>IF(C996="","",ROW()-ROW(tb_PO[[#HEADERS],[Order]]))</f>
        <v>993</v>
      </c>
      <c r="B996" s="277">
        <v>46222.0</v>
      </c>
      <c r="C996" s="278" t="s">
        <v>3045</v>
      </c>
      <c r="D996" s="278" t="s">
        <v>3046</v>
      </c>
      <c r="E996" s="66" t="s">
        <v>1033</v>
      </c>
      <c r="F996" s="186" t="str">
        <f t="array" ref="F996">IF(E996&lt;&gt;"",INDEX(tb_Address[Branch],MATCH(E996,tb_Address[Branch Code],0)),"")</f>
        <v>Event</v>
      </c>
      <c r="G996" s="343">
        <v>8.857128012134E12</v>
      </c>
      <c r="H996" s="193" t="str">
        <f t="array" ref="H996">IF(G996&lt;&gt;"",INDEX(tb_MainDatabase[Scent],MATCH(G996,tb_MainDatabase[Barcode],0)),"")</f>
        <v>ถุงกระดาษ Size M</v>
      </c>
      <c r="I996" s="193" t="str">
        <f t="array" ref="I996">IF(G996&lt;&gt;"",INDEX(tb_MainDatabase[Size],MATCH(G996,tb_MainDatabase[Barcode],0)),"")</f>
        <v>Size M</v>
      </c>
      <c r="J996" s="191">
        <v>20.0</v>
      </c>
      <c r="K996" s="193"/>
      <c r="L996" s="193" t="str">
        <f t="array" ref="L996">IFERROR(IF(C996=C995,IF(C996="","","-"),INDEX(tb_Address[Store Tel.],MATCH(F996,tb_Address[Branch],0))),"")</f>
        <v>-</v>
      </c>
      <c r="M996" s="193" t="str">
        <f t="array" ref="M996">IFERROR(IF(C996=C995,IF(C996="","","-"),INDEX(tb_Address[ชื่อผู้รับสินค้า],MATCH(F996,tb_Address[Branch],0))),"")</f>
        <v>-</v>
      </c>
      <c r="N996" s="193" t="str">
        <f t="array" ref="N996">IFERROR(IF(C996=C995,IF(C996="","","-"),INDEX(tb_Address[ที่อยู่ Store],MATCH(F996,tb_Address[Branch],0))),"")</f>
        <v>-</v>
      </c>
      <c r="O996" s="193"/>
    </row>
    <row r="997" ht="22.5" customHeight="1">
      <c r="A997" s="186">
        <f>IF(C997="","",ROW()-ROW(tb_PO[[#HEADERS],[Order]]))</f>
        <v>994</v>
      </c>
      <c r="B997" s="277">
        <v>46224.0</v>
      </c>
      <c r="C997" s="278" t="s">
        <v>3105</v>
      </c>
      <c r="D997" s="278" t="s">
        <v>3106</v>
      </c>
      <c r="E997" s="66" t="s">
        <v>52</v>
      </c>
      <c r="F997" s="186" t="str">
        <f t="array" ref="F997">IF(E997&lt;&gt;"",INDEX(tb_Address[Branch],MATCH(E997,tb_Address[Branch Code],0)),"")</f>
        <v>สาขาที่ 00001</v>
      </c>
      <c r="G997" s="344">
        <v>8.857128012154E12</v>
      </c>
      <c r="H997" s="193" t="str">
        <f t="array" ref="H997">IF(G997&lt;&gt;"",INDEX(tb_MainDatabase[Scent],MATCH(G997,tb_MainDatabase[Barcode],0)),"")</f>
        <v>Cherry Shade</v>
      </c>
      <c r="I997" s="193" t="str">
        <f t="array" ref="I997">IF(G997&lt;&gt;"",INDEX(tb_MainDatabase[Size],MATCH(G997,tb_MainDatabase[Barcode],0)),"")</f>
        <v>10 ml.</v>
      </c>
      <c r="J997" s="191">
        <v>10.0</v>
      </c>
      <c r="K997" s="193"/>
      <c r="L997" s="193" t="str">
        <f t="array" ref="L997">IFERROR(IF(C997=C996,IF(C997="","","-"),INDEX(tb_Address[Store Tel.],MATCH(F997,tb_Address[Branch],0))),"")</f>
        <v>-</v>
      </c>
      <c r="M997" s="193" t="str">
        <f t="array" ref="M997">IFERROR(IF(C997=C996,IF(C997="","","-"),INDEX(tb_Address[ชื่อผู้รับสินค้า],MATCH(F997,tb_Address[Branch],0))),"")</f>
        <v>-</v>
      </c>
      <c r="N997" s="193" t="str">
        <f t="array" ref="N997">IFERROR(IF(C997=C996,IF(C997="","","-"),INDEX(tb_Address[ที่อยู่ Store],MATCH(F997,tb_Address[Branch],0))),"")</f>
        <v>-</v>
      </c>
      <c r="O997" s="193"/>
    </row>
    <row r="998" ht="22.5" customHeight="1">
      <c r="A998" s="186">
        <f>IF(C998="","",ROW()-ROW(tb_PO[[#HEADERS],[Order]]))</f>
        <v>995</v>
      </c>
      <c r="B998" s="277">
        <v>46224.0</v>
      </c>
      <c r="C998" s="278" t="s">
        <v>3105</v>
      </c>
      <c r="D998" s="278" t="s">
        <v>3106</v>
      </c>
      <c r="E998" s="66" t="s">
        <v>52</v>
      </c>
      <c r="F998" s="186" t="str">
        <f t="array" ref="F998">IF(E998&lt;&gt;"",INDEX(tb_Address[Branch],MATCH(E998,tb_Address[Branch Code],0)),"")</f>
        <v>สาขาที่ 00001</v>
      </c>
      <c r="G998" s="344">
        <v>8.857128012037E12</v>
      </c>
      <c r="H998" s="193" t="str">
        <f t="array" ref="H998">IF(G998&lt;&gt;"",INDEX(tb_MainDatabase[Scent],MATCH(G998,tb_MainDatabase[Barcode],0)),"")</f>
        <v>Secret of Peach</v>
      </c>
      <c r="I998" s="193" t="str">
        <f t="array" ref="I998">IF(G998&lt;&gt;"",INDEX(tb_MainDatabase[Size],MATCH(G998,tb_MainDatabase[Barcode],0)),"")</f>
        <v>10 ml.</v>
      </c>
      <c r="J998" s="191">
        <v>5.0</v>
      </c>
      <c r="K998" s="193"/>
      <c r="L998" s="193" t="str">
        <f t="array" ref="L998">IFERROR(IF(C998=C997,IF(C998="","","-"),INDEX(tb_Address[Store Tel.],MATCH(F998,tb_Address[Branch],0))),"")</f>
        <v>-</v>
      </c>
      <c r="M998" s="193" t="str">
        <f t="array" ref="M998">IFERROR(IF(C998=C997,IF(C998="","","-"),INDEX(tb_Address[ชื่อผู้รับสินค้า],MATCH(F998,tb_Address[Branch],0))),"")</f>
        <v>-</v>
      </c>
      <c r="N998" s="193" t="str">
        <f t="array" ref="N998">IFERROR(IF(C998=C997,IF(C998="","","-"),INDEX(tb_Address[ที่อยู่ Store],MATCH(F998,tb_Address[Branch],0))),"")</f>
        <v>-</v>
      </c>
      <c r="O998" s="193"/>
    </row>
    <row r="999" ht="22.5" customHeight="1">
      <c r="A999" s="186">
        <f>IF(C999="","",ROW()-ROW(tb_PO[[#HEADERS],[Order]]))</f>
        <v>996</v>
      </c>
      <c r="B999" s="277">
        <v>46224.0</v>
      </c>
      <c r="C999" s="278" t="s">
        <v>3105</v>
      </c>
      <c r="D999" s="278" t="s">
        <v>3106</v>
      </c>
      <c r="E999" s="66" t="s">
        <v>52</v>
      </c>
      <c r="F999" s="186" t="str">
        <f t="array" ref="F999">IF(E999&lt;&gt;"",INDEX(tb_Address[Branch],MATCH(E999,tb_Address[Branch Code],0)),"")</f>
        <v>สาขาที่ 00001</v>
      </c>
      <c r="G999" s="344">
        <v>8.85712801216E12</v>
      </c>
      <c r="H999" s="193" t="str">
        <f t="array" ref="H999">IF(G999&lt;&gt;"",INDEX(tb_MainDatabase[Scent],MATCH(G999,tb_MainDatabase[Barcode],0)),"")</f>
        <v>Rosarine</v>
      </c>
      <c r="I999" s="193" t="str">
        <f t="array" ref="I999">IF(G999&lt;&gt;"",INDEX(tb_MainDatabase[Size],MATCH(G999,tb_MainDatabase[Barcode],0)),"")</f>
        <v>10 ml.</v>
      </c>
      <c r="J999" s="191">
        <v>5.0</v>
      </c>
      <c r="K999" s="193"/>
      <c r="L999" s="193" t="str">
        <f t="array" ref="L999">IFERROR(IF(C999=C998,IF(C999="","","-"),INDEX(tb_Address[Store Tel.],MATCH(F999,tb_Address[Branch],0))),"")</f>
        <v>-</v>
      </c>
      <c r="M999" s="193" t="str">
        <f t="array" ref="M999">IFERROR(IF(C999=C998,IF(C999="","","-"),INDEX(tb_Address[ชื่อผู้รับสินค้า],MATCH(F999,tb_Address[Branch],0))),"")</f>
        <v>-</v>
      </c>
      <c r="N999" s="193" t="str">
        <f t="array" ref="N999">IFERROR(IF(C999=C998,IF(C999="","","-"),INDEX(tb_Address[ที่อยู่ Store],MATCH(F999,tb_Address[Branch],0))),"")</f>
        <v>-</v>
      </c>
      <c r="O999" s="193"/>
    </row>
    <row r="1000" ht="22.5" customHeight="1">
      <c r="A1000" s="186">
        <f>IF(C1000="","",ROW()-ROW(tb_PO[[#HEADERS],[Order]]))</f>
        <v>997</v>
      </c>
      <c r="B1000" s="277">
        <v>46224.0</v>
      </c>
      <c r="C1000" s="278" t="s">
        <v>3105</v>
      </c>
      <c r="D1000" s="278" t="s">
        <v>3106</v>
      </c>
      <c r="E1000" s="66" t="s">
        <v>52</v>
      </c>
      <c r="F1000" s="186" t="str">
        <f t="array" ref="F1000">IF(E1000&lt;&gt;"",INDEX(tb_Address[Branch],MATCH(E1000,tb_Address[Branch Code],0)),"")</f>
        <v>สาขาที่ 00001</v>
      </c>
      <c r="G1000" s="344">
        <v>8.857128012034E12</v>
      </c>
      <c r="H1000" s="193" t="str">
        <f t="array" ref="H1000">IF(G1000&lt;&gt;"",INDEX(tb_MainDatabase[Scent],MATCH(G1000,tb_MainDatabase[Barcode],0)),"")</f>
        <v>La Belle</v>
      </c>
      <c r="I1000" s="193" t="str">
        <f t="array" ref="I1000">IF(G1000&lt;&gt;"",INDEX(tb_MainDatabase[Size],MATCH(G1000,tb_MainDatabase[Barcode],0)),"")</f>
        <v>10 ml.</v>
      </c>
      <c r="J1000" s="191">
        <v>5.0</v>
      </c>
      <c r="K1000" s="193"/>
      <c r="L1000" s="193" t="str">
        <f t="array" ref="L1000">IFERROR(IF(C1000=C999,IF(C1000="","","-"),INDEX(tb_Address[Store Tel.],MATCH(F1000,tb_Address[Branch],0))),"")</f>
        <v>-</v>
      </c>
      <c r="M1000" s="193" t="str">
        <f t="array" ref="M1000">IFERROR(IF(C1000=C999,IF(C1000="","","-"),INDEX(tb_Address[ชื่อผู้รับสินค้า],MATCH(F1000,tb_Address[Branch],0))),"")</f>
        <v>-</v>
      </c>
      <c r="N1000" s="193" t="str">
        <f t="array" ref="N1000">IFERROR(IF(C1000=C999,IF(C1000="","","-"),INDEX(tb_Address[ที่อยู่ Store],MATCH(F1000,tb_Address[Branch],0))),"")</f>
        <v>-</v>
      </c>
      <c r="O1000" s="193"/>
    </row>
    <row r="1001" ht="22.5" customHeight="1">
      <c r="A1001" s="186">
        <f>IF(C1001="","",ROW()-ROW(tb_PO[[#HEADERS],[Order]]))</f>
        <v>998</v>
      </c>
      <c r="B1001" s="277">
        <v>46224.0</v>
      </c>
      <c r="C1001" s="278" t="s">
        <v>3105</v>
      </c>
      <c r="D1001" s="278" t="s">
        <v>3106</v>
      </c>
      <c r="E1001" s="66" t="s">
        <v>52</v>
      </c>
      <c r="F1001" s="186" t="str">
        <f t="array" ref="F1001">IF(E1001&lt;&gt;"",INDEX(tb_Address[Branch],MATCH(E1001,tb_Address[Branch Code],0)),"")</f>
        <v>สาขาที่ 00001</v>
      </c>
      <c r="G1001" s="344">
        <v>8.85712801217E12</v>
      </c>
      <c r="H1001" s="193" t="str">
        <f t="array" ref="H1001">IF(G1001&lt;&gt;"",INDEX(tb_MainDatabase[Scent],MATCH(G1001,tb_MainDatabase[Barcode],0)),"")</f>
        <v>Nouveau</v>
      </c>
      <c r="I1001" s="193" t="str">
        <f t="array" ref="I1001">IF(G1001&lt;&gt;"",INDEX(tb_MainDatabase[Size],MATCH(G1001,tb_MainDatabase[Barcode],0)),"")</f>
        <v>10 ml.</v>
      </c>
      <c r="J1001" s="191">
        <v>5.0</v>
      </c>
      <c r="K1001" s="193"/>
      <c r="L1001" s="193" t="str">
        <f t="array" ref="L1001">IFERROR(IF(C1001=C1000,IF(C1001="","","-"),INDEX(tb_Address[Store Tel.],MATCH(F1001,tb_Address[Branch],0))),"")</f>
        <v>-</v>
      </c>
      <c r="M1001" s="193" t="str">
        <f t="array" ref="M1001">IFERROR(IF(C1001=C1000,IF(C1001="","","-"),INDEX(tb_Address[ชื่อผู้รับสินค้า],MATCH(F1001,tb_Address[Branch],0))),"")</f>
        <v>-</v>
      </c>
      <c r="N1001" s="193" t="str">
        <f t="array" ref="N1001">IFERROR(IF(C1001=C1000,IF(C1001="","","-"),INDEX(tb_Address[ที่อยู่ Store],MATCH(F1001,tb_Address[Branch],0))),"")</f>
        <v>-</v>
      </c>
      <c r="O1001" s="193"/>
    </row>
    <row r="1002" ht="22.5" customHeight="1">
      <c r="A1002" s="186">
        <f>IF(C1002="","",ROW()-ROW(tb_PO[[#HEADERS],[Order]]))</f>
        <v>999</v>
      </c>
      <c r="B1002" s="277">
        <v>46224.0</v>
      </c>
      <c r="C1002" s="278" t="s">
        <v>3105</v>
      </c>
      <c r="D1002" s="278" t="s">
        <v>3106</v>
      </c>
      <c r="E1002" s="66" t="s">
        <v>52</v>
      </c>
      <c r="F1002" s="186" t="str">
        <f t="array" ref="F1002">IF(E1002&lt;&gt;"",INDEX(tb_Address[Branch],MATCH(E1002,tb_Address[Branch Code],0)),"")</f>
        <v>สาขาที่ 00001</v>
      </c>
      <c r="G1002" s="344">
        <v>8.857128012053E12</v>
      </c>
      <c r="H1002" s="193" t="str">
        <f t="array" ref="H1002">IF(G1002&lt;&gt;"",INDEX(tb_MainDatabase[Scent],MATCH(G1002,tb_MainDatabase[Barcode],0)),"")</f>
        <v>Virgin X</v>
      </c>
      <c r="I1002" s="193" t="str">
        <f t="array" ref="I1002">IF(G1002&lt;&gt;"",INDEX(tb_MainDatabase[Size],MATCH(G1002,tb_MainDatabase[Barcode],0)),"")</f>
        <v>10 ml.</v>
      </c>
      <c r="J1002" s="191">
        <v>3.0</v>
      </c>
      <c r="K1002" s="193"/>
      <c r="L1002" s="193" t="str">
        <f t="array" ref="L1002">IFERROR(IF(C1002=C1001,IF(C1002="","","-"),INDEX(tb_Address[Store Tel.],MATCH(F1002,tb_Address[Branch],0))),"")</f>
        <v>-</v>
      </c>
      <c r="M1002" s="193" t="str">
        <f t="array" ref="M1002">IFERROR(IF(C1002=C1001,IF(C1002="","","-"),INDEX(tb_Address[ชื่อผู้รับสินค้า],MATCH(F1002,tb_Address[Branch],0))),"")</f>
        <v>-</v>
      </c>
      <c r="N1002" s="193" t="str">
        <f t="array" ref="N1002">IFERROR(IF(C1002=C1001,IF(C1002="","","-"),INDEX(tb_Address[ที่อยู่ Store],MATCH(F1002,tb_Address[Branch],0))),"")</f>
        <v>-</v>
      </c>
      <c r="O1002" s="193"/>
    </row>
    <row r="1003" ht="22.5" customHeight="1">
      <c r="A1003" s="186">
        <f>IF(C1003="","",ROW()-ROW(tb_PO[[#HEADERS],[Order]]))</f>
        <v>1000</v>
      </c>
      <c r="B1003" s="277">
        <v>46224.0</v>
      </c>
      <c r="C1003" s="278" t="s">
        <v>3105</v>
      </c>
      <c r="D1003" s="278" t="s">
        <v>3106</v>
      </c>
      <c r="E1003" s="66" t="s">
        <v>52</v>
      </c>
      <c r="F1003" s="186" t="str">
        <f t="array" ref="F1003">IF(E1003&lt;&gt;"",INDEX(tb_Address[Branch],MATCH(E1003,tb_Address[Branch Code],0)),"")</f>
        <v>สาขาที่ 00001</v>
      </c>
      <c r="G1003" s="344">
        <v>8.857128012157E12</v>
      </c>
      <c r="H1003" s="193" t="str">
        <f t="array" ref="H1003">IF(G1003&lt;&gt;"",INDEX(tb_MainDatabase[Scent],MATCH(G1003,tb_MainDatabase[Barcode],0)),"")</f>
        <v>Passion</v>
      </c>
      <c r="I1003" s="193" t="str">
        <f t="array" ref="I1003">IF(G1003&lt;&gt;"",INDEX(tb_MainDatabase[Size],MATCH(G1003,tb_MainDatabase[Barcode],0)),"")</f>
        <v>10 ml.</v>
      </c>
      <c r="J1003" s="191">
        <v>3.0</v>
      </c>
      <c r="K1003" s="193"/>
      <c r="L1003" s="193" t="str">
        <f t="array" ref="L1003">IFERROR(IF(C1003=C1002,IF(C1003="","","-"),INDEX(tb_Address[Store Tel.],MATCH(F1003,tb_Address[Branch],0))),"")</f>
        <v>-</v>
      </c>
      <c r="M1003" s="193" t="str">
        <f t="array" ref="M1003">IFERROR(IF(C1003=C1002,IF(C1003="","","-"),INDEX(tb_Address[ชื่อผู้รับสินค้า],MATCH(F1003,tb_Address[Branch],0))),"")</f>
        <v>-</v>
      </c>
      <c r="N1003" s="193" t="str">
        <f t="array" ref="N1003">IFERROR(IF(C1003=C1002,IF(C1003="","","-"),INDEX(tb_Address[ที่อยู่ Store],MATCH(F1003,tb_Address[Branch],0))),"")</f>
        <v>-</v>
      </c>
      <c r="O1003" s="193"/>
    </row>
    <row r="1004" ht="22.5" customHeight="1">
      <c r="A1004" s="186">
        <f>IF(C1004="","",ROW()-ROW(tb_PO[[#HEADERS],[Order]]))</f>
        <v>1001</v>
      </c>
      <c r="B1004" s="277">
        <v>46224.0</v>
      </c>
      <c r="C1004" s="278" t="s">
        <v>3105</v>
      </c>
      <c r="D1004" s="278" t="s">
        <v>3106</v>
      </c>
      <c r="E1004" s="66" t="s">
        <v>52</v>
      </c>
      <c r="F1004" s="186" t="str">
        <f t="array" ref="F1004">IF(E1004&lt;&gt;"",INDEX(tb_Address[Branch],MATCH(E1004,tb_Address[Branch Code],0)),"")</f>
        <v>สาขาที่ 00001</v>
      </c>
      <c r="G1004" s="344">
        <v>8.857128012042E12</v>
      </c>
      <c r="H1004" s="193" t="str">
        <f t="array" ref="H1004">IF(G1004&lt;&gt;"",INDEX(tb_MainDatabase[Scent],MATCH(G1004,tb_MainDatabase[Barcode],0)),"")</f>
        <v>Persist</v>
      </c>
      <c r="I1004" s="193" t="str">
        <f t="array" ref="I1004">IF(G1004&lt;&gt;"",INDEX(tb_MainDatabase[Size],MATCH(G1004,tb_MainDatabase[Barcode],0)),"")</f>
        <v>10 ml.</v>
      </c>
      <c r="J1004" s="191">
        <v>3.0</v>
      </c>
      <c r="K1004" s="193"/>
      <c r="L1004" s="193" t="str">
        <f t="array" ref="L1004">IFERROR(IF(C1004=C1003,IF(C1004="","","-"),INDEX(tb_Address[Store Tel.],MATCH(F1004,tb_Address[Branch],0))),"")</f>
        <v>-</v>
      </c>
      <c r="M1004" s="193" t="str">
        <f t="array" ref="M1004">IFERROR(IF(C1004=C1003,IF(C1004="","","-"),INDEX(tb_Address[ชื่อผู้รับสินค้า],MATCH(F1004,tb_Address[Branch],0))),"")</f>
        <v>-</v>
      </c>
      <c r="N1004" s="193" t="str">
        <f t="array" ref="N1004">IFERROR(IF(C1004=C1003,IF(C1004="","","-"),INDEX(tb_Address[ที่อยู่ Store],MATCH(F1004,tb_Address[Branch],0))),"")</f>
        <v>-</v>
      </c>
      <c r="O1004" s="193"/>
    </row>
    <row r="1005" ht="22.5" customHeight="1">
      <c r="A1005" s="186">
        <f>IF(C1005="","",ROW()-ROW(tb_PO[[#HEADERS],[Order]]))</f>
        <v>1002</v>
      </c>
      <c r="B1005" s="277">
        <v>46224.0</v>
      </c>
      <c r="C1005" s="278" t="s">
        <v>3105</v>
      </c>
      <c r="D1005" s="278" t="s">
        <v>3106</v>
      </c>
      <c r="E1005" s="66" t="s">
        <v>52</v>
      </c>
      <c r="F1005" s="186" t="str">
        <f t="array" ref="F1005">IF(E1005&lt;&gt;"",INDEX(tb_Address[Branch],MATCH(E1005,tb_Address[Branch Code],0)),"")</f>
        <v>สาขาที่ 00001</v>
      </c>
      <c r="G1005" s="344">
        <v>8.85712801211E12</v>
      </c>
      <c r="H1005" s="193" t="str">
        <f t="array" ref="H1005">IF(G1005&lt;&gt;"",INDEX(tb_MainDatabase[Scent],MATCH(G1005,tb_MainDatabase[Barcode],0)),"")</f>
        <v>Legend of Oud</v>
      </c>
      <c r="I1005" s="193" t="str">
        <f t="array" ref="I1005">IF(G1005&lt;&gt;"",INDEX(tb_MainDatabase[Size],MATCH(G1005,tb_MainDatabase[Barcode],0)),"")</f>
        <v>10 ml.</v>
      </c>
      <c r="J1005" s="191">
        <v>3.0</v>
      </c>
      <c r="K1005" s="193"/>
      <c r="L1005" s="193" t="str">
        <f t="array" ref="L1005">IFERROR(IF(C1005=C1004,IF(C1005="","","-"),INDEX(tb_Address[Store Tel.],MATCH(F1005,tb_Address[Branch],0))),"")</f>
        <v>-</v>
      </c>
      <c r="M1005" s="193" t="str">
        <f t="array" ref="M1005">IFERROR(IF(C1005=C1004,IF(C1005="","","-"),INDEX(tb_Address[ชื่อผู้รับสินค้า],MATCH(F1005,tb_Address[Branch],0))),"")</f>
        <v>-</v>
      </c>
      <c r="N1005" s="193" t="str">
        <f t="array" ref="N1005">IFERROR(IF(C1005=C1004,IF(C1005="","","-"),INDEX(tb_Address[ที่อยู่ Store],MATCH(F1005,tb_Address[Branch],0))),"")</f>
        <v>-</v>
      </c>
      <c r="O1005" s="193"/>
    </row>
    <row r="1006" ht="22.5" customHeight="1">
      <c r="A1006" s="186">
        <f>IF(C1006="","",ROW()-ROW(tb_PO[[#HEADERS],[Order]]))</f>
        <v>1003</v>
      </c>
      <c r="B1006" s="277">
        <v>46224.0</v>
      </c>
      <c r="C1006" s="278" t="s">
        <v>3105</v>
      </c>
      <c r="D1006" s="278" t="s">
        <v>3106</v>
      </c>
      <c r="E1006" s="66" t="s">
        <v>52</v>
      </c>
      <c r="F1006" s="186" t="str">
        <f t="array" ref="F1006">IF(E1006&lt;&gt;"",INDEX(tb_Address[Branch],MATCH(E1006,tb_Address[Branch Code],0)),"")</f>
        <v>สาขาที่ 00001</v>
      </c>
      <c r="G1006" s="344">
        <v>8.857128012007E12</v>
      </c>
      <c r="H1006" s="193" t="str">
        <f t="array" ref="H1006">IF(G1006&lt;&gt;"",INDEX(tb_MainDatabase[Scent],MATCH(G1006,tb_MainDatabase[Barcode],0)),"")</f>
        <v>Legend of Oud</v>
      </c>
      <c r="I1006" s="193" t="str">
        <f t="array" ref="I1006">IF(G1006&lt;&gt;"",INDEX(tb_MainDatabase[Size],MATCH(G1006,tb_MainDatabase[Barcode],0)),"")</f>
        <v>30 ml.</v>
      </c>
      <c r="J1006" s="191">
        <v>1.0</v>
      </c>
      <c r="K1006" s="193"/>
      <c r="L1006" s="193" t="str">
        <f t="array" ref="L1006">IFERROR(IF(C1006=C1005,IF(C1006="","","-"),INDEX(tb_Address[Store Tel.],MATCH(F1006,tb_Address[Branch],0))),"")</f>
        <v>-</v>
      </c>
      <c r="M1006" s="193" t="str">
        <f t="array" ref="M1006">IFERROR(IF(C1006=C1005,IF(C1006="","","-"),INDEX(tb_Address[ชื่อผู้รับสินค้า],MATCH(F1006,tb_Address[Branch],0))),"")</f>
        <v>-</v>
      </c>
      <c r="N1006" s="193" t="str">
        <f t="array" ref="N1006">IFERROR(IF(C1006=C1005,IF(C1006="","","-"),INDEX(tb_Address[ที่อยู่ Store],MATCH(F1006,tb_Address[Branch],0))),"")</f>
        <v>-</v>
      </c>
      <c r="O1006" s="193"/>
    </row>
    <row r="1007" ht="22.5" customHeight="1">
      <c r="A1007" s="186">
        <f>IF(C1007="","",ROW()-ROW(tb_PO[[#HEADERS],[Order]]))</f>
        <v>1004</v>
      </c>
      <c r="B1007" s="277">
        <v>46224.0</v>
      </c>
      <c r="C1007" s="278" t="s">
        <v>3105</v>
      </c>
      <c r="D1007" s="278" t="s">
        <v>3106</v>
      </c>
      <c r="E1007" s="66" t="s">
        <v>52</v>
      </c>
      <c r="F1007" s="186" t="str">
        <f t="array" ref="F1007">IF(E1007&lt;&gt;"",INDEX(tb_Address[Branch],MATCH(E1007,tb_Address[Branch Code],0)),"")</f>
        <v>สาขาที่ 00001</v>
      </c>
      <c r="G1007" s="344">
        <v>8.857128012013E12</v>
      </c>
      <c r="H1007" s="193" t="str">
        <f t="array" ref="H1007">IF(G1007&lt;&gt;"",INDEX(tb_MainDatabase[Scent],MATCH(G1007,tb_MainDatabase[Barcode],0)),"")</f>
        <v>What</v>
      </c>
      <c r="I1007" s="193" t="str">
        <f t="array" ref="I1007">IF(G1007&lt;&gt;"",INDEX(tb_MainDatabase[Size],MATCH(G1007,tb_MainDatabase[Barcode],0)),"")</f>
        <v>30 ml.</v>
      </c>
      <c r="J1007" s="191">
        <v>1.0</v>
      </c>
      <c r="K1007" s="193"/>
      <c r="L1007" s="193" t="str">
        <f t="array" ref="L1007">IFERROR(IF(C1007=C1006,IF(C1007="","","-"),INDEX(tb_Address[Store Tel.],MATCH(F1007,tb_Address[Branch],0))),"")</f>
        <v>-</v>
      </c>
      <c r="M1007" s="193" t="str">
        <f t="array" ref="M1007">IFERROR(IF(C1007=C1006,IF(C1007="","","-"),INDEX(tb_Address[ชื่อผู้รับสินค้า],MATCH(F1007,tb_Address[Branch],0))),"")</f>
        <v>-</v>
      </c>
      <c r="N1007" s="193" t="str">
        <f t="array" ref="N1007">IFERROR(IF(C1007=C1006,IF(C1007="","","-"),INDEX(tb_Address[ที่อยู่ Store],MATCH(F1007,tb_Address[Branch],0))),"")</f>
        <v>-</v>
      </c>
      <c r="O1007" s="193"/>
    </row>
    <row r="1008" ht="22.5" customHeight="1">
      <c r="A1008" s="186">
        <f>IF(C1008="","",ROW()-ROW(tb_PO[[#HEADERS],[Order]]))</f>
        <v>1005</v>
      </c>
      <c r="B1008" s="277">
        <v>46224.0</v>
      </c>
      <c r="C1008" s="278" t="s">
        <v>3105</v>
      </c>
      <c r="D1008" s="278" t="s">
        <v>3106</v>
      </c>
      <c r="E1008" s="66" t="s">
        <v>52</v>
      </c>
      <c r="F1008" s="186" t="str">
        <f t="array" ref="F1008">IF(E1008&lt;&gt;"",INDEX(tb_Address[Branch],MATCH(E1008,tb_Address[Branch Code],0)),"")</f>
        <v>สาขาที่ 00001</v>
      </c>
      <c r="G1008" s="344">
        <v>8.857128012153E12</v>
      </c>
      <c r="H1008" s="193" t="str">
        <f t="array" ref="H1008">IF(G1008&lt;&gt;"",INDEX(tb_MainDatabase[Scent],MATCH(G1008,tb_MainDatabase[Barcode],0)),"")</f>
        <v>Cherry Shade</v>
      </c>
      <c r="I1008" s="193" t="str">
        <f t="array" ref="I1008">IF(G1008&lt;&gt;"",INDEX(tb_MainDatabase[Size],MATCH(G1008,tb_MainDatabase[Barcode],0)),"")</f>
        <v>30 ml.</v>
      </c>
      <c r="J1008" s="191">
        <v>3.0</v>
      </c>
      <c r="K1008" s="193"/>
      <c r="L1008" s="193" t="str">
        <f t="array" ref="L1008">IFERROR(IF(C1008=C1007,IF(C1008="","","-"),INDEX(tb_Address[Store Tel.],MATCH(F1008,tb_Address[Branch],0))),"")</f>
        <v>-</v>
      </c>
      <c r="M1008" s="193" t="str">
        <f t="array" ref="M1008">IFERROR(IF(C1008=C1007,IF(C1008="","","-"),INDEX(tb_Address[ชื่อผู้รับสินค้า],MATCH(F1008,tb_Address[Branch],0))),"")</f>
        <v>-</v>
      </c>
      <c r="N1008" s="193" t="str">
        <f t="array" ref="N1008">IFERROR(IF(C1008=C1007,IF(C1008="","","-"),INDEX(tb_Address[ที่อยู่ Store],MATCH(F1008,tb_Address[Branch],0))),"")</f>
        <v>-</v>
      </c>
      <c r="O1008" s="193"/>
    </row>
    <row r="1009" ht="22.5" customHeight="1">
      <c r="A1009" s="186">
        <f>IF(C1009="","",ROW()-ROW(tb_PO[[#HEADERS],[Order]]))</f>
        <v>1006</v>
      </c>
      <c r="B1009" s="277">
        <v>46224.0</v>
      </c>
      <c r="C1009" s="278" t="s">
        <v>3105</v>
      </c>
      <c r="D1009" s="278" t="s">
        <v>3106</v>
      </c>
      <c r="E1009" s="66" t="s">
        <v>52</v>
      </c>
      <c r="F1009" s="186" t="str">
        <f t="array" ref="F1009">IF(E1009&lt;&gt;"",INDEX(tb_Address[Branch],MATCH(E1009,tb_Address[Branch Code],0)),"")</f>
        <v>สาขาที่ 00001</v>
      </c>
      <c r="G1009" s="344">
        <v>8.857128011874E12</v>
      </c>
      <c r="H1009" s="193" t="str">
        <f t="array" ref="H1009">IF(G1009&lt;&gt;"",INDEX(tb_MainDatabase[Scent],MATCH(G1009,tb_MainDatabase[Barcode],0)),"")</f>
        <v>Dream Island</v>
      </c>
      <c r="I1009" s="193" t="str">
        <f t="array" ref="I1009">IF(G1009&lt;&gt;"",INDEX(tb_MainDatabase[Size],MATCH(G1009,tb_MainDatabase[Barcode],0)),"")</f>
        <v>30 ml.</v>
      </c>
      <c r="J1009" s="191">
        <v>3.0</v>
      </c>
      <c r="K1009" s="193"/>
      <c r="L1009" s="193" t="str">
        <f t="array" ref="L1009">IFERROR(IF(C1009=C1008,IF(C1009="","","-"),INDEX(tb_Address[Store Tel.],MATCH(F1009,tb_Address[Branch],0))),"")</f>
        <v>-</v>
      </c>
      <c r="M1009" s="193" t="str">
        <f t="array" ref="M1009">IFERROR(IF(C1009=C1008,IF(C1009="","","-"),INDEX(tb_Address[ชื่อผู้รับสินค้า],MATCH(F1009,tb_Address[Branch],0))),"")</f>
        <v>-</v>
      </c>
      <c r="N1009" s="193" t="str">
        <f t="array" ref="N1009">IFERROR(IF(C1009=C1008,IF(C1009="","","-"),INDEX(tb_Address[ที่อยู่ Store],MATCH(F1009,tb_Address[Branch],0))),"")</f>
        <v>-</v>
      </c>
      <c r="O1009" s="193"/>
    </row>
    <row r="1010" ht="22.5" customHeight="1">
      <c r="A1010" s="186">
        <f>IF(C1010="","",ROW()-ROW(tb_PO[[#HEADERS],[Order]]))</f>
        <v>1007</v>
      </c>
      <c r="B1010" s="277">
        <v>46224.0</v>
      </c>
      <c r="C1010" s="278" t="s">
        <v>3105</v>
      </c>
      <c r="D1010" s="278" t="s">
        <v>3106</v>
      </c>
      <c r="E1010" s="66" t="s">
        <v>52</v>
      </c>
      <c r="F1010" s="186" t="str">
        <f t="array" ref="F1010">IF(E1010&lt;&gt;"",INDEX(tb_Address[Branch],MATCH(E1010,tb_Address[Branch Code],0)),"")</f>
        <v>สาขาที่ 00001</v>
      </c>
      <c r="G1010" s="344">
        <v>8.857128012048E12</v>
      </c>
      <c r="H1010" s="193" t="str">
        <f t="array" ref="H1010">IF(G1010&lt;&gt;"",INDEX(tb_MainDatabase[Scent],MATCH(G1010,tb_MainDatabase[Barcode],0)),"")</f>
        <v>Velvet Oud</v>
      </c>
      <c r="I1010" s="193" t="str">
        <f t="array" ref="I1010">IF(G1010&lt;&gt;"",INDEX(tb_MainDatabase[Size],MATCH(G1010,tb_MainDatabase[Barcode],0)),"")</f>
        <v>30 ml.</v>
      </c>
      <c r="J1010" s="191">
        <v>3.0</v>
      </c>
      <c r="K1010" s="193"/>
      <c r="L1010" s="193" t="str">
        <f t="array" ref="L1010">IFERROR(IF(C1010=C1009,IF(C1010="","","-"),INDEX(tb_Address[Store Tel.],MATCH(F1010,tb_Address[Branch],0))),"")</f>
        <v>-</v>
      </c>
      <c r="M1010" s="193" t="str">
        <f t="array" ref="M1010">IFERROR(IF(C1010=C1009,IF(C1010="","","-"),INDEX(tb_Address[ชื่อผู้รับสินค้า],MATCH(F1010,tb_Address[Branch],0))),"")</f>
        <v>-</v>
      </c>
      <c r="N1010" s="193" t="str">
        <f t="array" ref="N1010">IFERROR(IF(C1010=C1009,IF(C1010="","","-"),INDEX(tb_Address[ที่อยู่ Store],MATCH(F1010,tb_Address[Branch],0))),"")</f>
        <v>-</v>
      </c>
      <c r="O1010" s="193"/>
    </row>
    <row r="1011" ht="22.5" customHeight="1">
      <c r="A1011" s="186">
        <f>IF(C1011="","",ROW()-ROW(tb_PO[[#HEADERS],[Order]]))</f>
        <v>1008</v>
      </c>
      <c r="B1011" s="277">
        <v>46224.0</v>
      </c>
      <c r="C1011" s="278" t="s">
        <v>3105</v>
      </c>
      <c r="D1011" s="278" t="s">
        <v>3106</v>
      </c>
      <c r="E1011" s="66" t="s">
        <v>52</v>
      </c>
      <c r="F1011" s="186" t="str">
        <f t="array" ref="F1011">IF(E1011&lt;&gt;"",INDEX(tb_Address[Branch],MATCH(E1011,tb_Address[Branch Code],0)),"")</f>
        <v>สาขาที่ 00001</v>
      </c>
      <c r="G1011" s="344">
        <v>8.857128011027E12</v>
      </c>
      <c r="H1011" s="193" t="str">
        <f t="array" ref="H1011">IF(G1011&lt;&gt;"",INDEX(tb_MainDatabase[Scent],MATCH(G1011,tb_MainDatabase[Barcode],0)),"")</f>
        <v>Zeus</v>
      </c>
      <c r="I1011" s="193" t="str">
        <f t="array" ref="I1011">IF(G1011&lt;&gt;"",INDEX(tb_MainDatabase[Size],MATCH(G1011,tb_MainDatabase[Barcode],0)),"")</f>
        <v>50 ml.</v>
      </c>
      <c r="J1011" s="191">
        <v>3.0</v>
      </c>
      <c r="K1011" s="193"/>
      <c r="L1011" s="193" t="str">
        <f t="array" ref="L1011">IFERROR(IF(C1011=C1010,IF(C1011="","","-"),INDEX(tb_Address[Store Tel.],MATCH(F1011,tb_Address[Branch],0))),"")</f>
        <v>-</v>
      </c>
      <c r="M1011" s="193" t="str">
        <f t="array" ref="M1011">IFERROR(IF(C1011=C1010,IF(C1011="","","-"),INDEX(tb_Address[ชื่อผู้รับสินค้า],MATCH(F1011,tb_Address[Branch],0))),"")</f>
        <v>-</v>
      </c>
      <c r="N1011" s="193" t="str">
        <f t="array" ref="N1011">IFERROR(IF(C1011=C1010,IF(C1011="","","-"),INDEX(tb_Address[ที่อยู่ Store],MATCH(F1011,tb_Address[Branch],0))),"")</f>
        <v>-</v>
      </c>
      <c r="O1011" s="193"/>
    </row>
    <row r="1012" ht="22.5" customHeight="1">
      <c r="A1012" s="186">
        <f>IF(C1012="","",ROW()-ROW(tb_PO[[#HEADERS],[Order]]))</f>
        <v>1009</v>
      </c>
      <c r="B1012" s="277">
        <v>46224.0</v>
      </c>
      <c r="C1012" s="278" t="s">
        <v>3105</v>
      </c>
      <c r="D1012" s="278" t="s">
        <v>3106</v>
      </c>
      <c r="E1012" s="66" t="s">
        <v>52</v>
      </c>
      <c r="F1012" s="186" t="str">
        <f t="array" ref="F1012">IF(E1012&lt;&gt;"",INDEX(tb_Address[Branch],MATCH(E1012,tb_Address[Branch Code],0)),"")</f>
        <v>สาขาที่ 00001</v>
      </c>
      <c r="G1012" s="344">
        <v>8.85712801156E12</v>
      </c>
      <c r="H1012" s="193" t="str">
        <f t="array" ref="H1012">IF(G1012&lt;&gt;"",INDEX(tb_MainDatabase[Scent],MATCH(G1012,tb_MainDatabase[Barcode],0)),"")</f>
        <v>Cherry Shade</v>
      </c>
      <c r="I1012" s="193" t="str">
        <f t="array" ref="I1012">IF(G1012&lt;&gt;"",INDEX(tb_MainDatabase[Size],MATCH(G1012,tb_MainDatabase[Barcode],0)),"")</f>
        <v>50 ml.</v>
      </c>
      <c r="J1012" s="191">
        <v>3.0</v>
      </c>
      <c r="K1012" s="193"/>
      <c r="L1012" s="193" t="str">
        <f t="array" ref="L1012">IFERROR(IF(C1012=C1011,IF(C1012="","","-"),INDEX(tb_Address[Store Tel.],MATCH(F1012,tb_Address[Branch],0))),"")</f>
        <v>-</v>
      </c>
      <c r="M1012" s="193" t="str">
        <f t="array" ref="M1012">IFERROR(IF(C1012=C1011,IF(C1012="","","-"),INDEX(tb_Address[ชื่อผู้รับสินค้า],MATCH(F1012,tb_Address[Branch],0))),"")</f>
        <v>-</v>
      </c>
      <c r="N1012" s="193" t="str">
        <f t="array" ref="N1012">IFERROR(IF(C1012=C1011,IF(C1012="","","-"),INDEX(tb_Address[ที่อยู่ Store],MATCH(F1012,tb_Address[Branch],0))),"")</f>
        <v>-</v>
      </c>
      <c r="O1012" s="193"/>
    </row>
    <row r="1013" ht="22.5" customHeight="1">
      <c r="A1013" s="186">
        <f>IF(C1013="","",ROW()-ROW(tb_PO[[#HEADERS],[Order]]))</f>
        <v>1010</v>
      </c>
      <c r="B1013" s="277">
        <v>46227.0</v>
      </c>
      <c r="C1013" s="278" t="s">
        <v>3141</v>
      </c>
      <c r="D1013" s="278" t="s">
        <v>3142</v>
      </c>
      <c r="E1013" s="66" t="s">
        <v>52</v>
      </c>
      <c r="F1013" s="186" t="str">
        <f t="array" ref="F1013">IF(E1013&lt;&gt;"",INDEX(tb_Address[Branch],MATCH(E1013,tb_Address[Branch Code],0)),"")</f>
        <v>สาขาที่ 00001</v>
      </c>
      <c r="G1013" s="344">
        <v>8.857128012035E12</v>
      </c>
      <c r="H1013" s="193" t="str">
        <f t="array" ref="H1013">IF(G1013&lt;&gt;"",INDEX(tb_MainDatabase[Scent],MATCH(G1013,tb_MainDatabase[Barcode],0)),"")</f>
        <v>Never Blue</v>
      </c>
      <c r="I1013" s="193" t="str">
        <f t="array" ref="I1013">IF(G1013&lt;&gt;"",INDEX(tb_MainDatabase[Size],MATCH(G1013,tb_MainDatabase[Barcode],0)),"")</f>
        <v>10 ml.</v>
      </c>
      <c r="J1013" s="191">
        <v>5.0</v>
      </c>
      <c r="K1013" s="193"/>
      <c r="L1013" s="193" t="str">
        <f t="array" ref="L1013">IFERROR(IF(C1013=C1012,IF(C1013="","","-"),INDEX(tb_Address[Store Tel.],MATCH(F1013,tb_Address[Branch],0))),"")</f>
        <v>-</v>
      </c>
      <c r="M1013" s="193" t="str">
        <f t="array" ref="M1013">IFERROR(IF(C1013=C1012,IF(C1013="","","-"),INDEX(tb_Address[ชื่อผู้รับสินค้า],MATCH(F1013,tb_Address[Branch],0))),"")</f>
        <v>-</v>
      </c>
      <c r="N1013" s="193" t="str">
        <f t="array" ref="N1013">IFERROR(IF(C1013=C1012,IF(C1013="","","-"),INDEX(tb_Address[ที่อยู่ Store],MATCH(F1013,tb_Address[Branch],0))),"")</f>
        <v>-</v>
      </c>
      <c r="O1013" s="193"/>
    </row>
    <row r="1014" ht="22.5" customHeight="1">
      <c r="A1014" s="186">
        <f>IF(C1014="","",ROW()-ROW(tb_PO[[#HEADERS],[Order]]))</f>
        <v>1011</v>
      </c>
      <c r="B1014" s="277">
        <v>46227.0</v>
      </c>
      <c r="C1014" s="278" t="s">
        <v>3141</v>
      </c>
      <c r="D1014" s="278" t="s">
        <v>3142</v>
      </c>
      <c r="E1014" s="66" t="s">
        <v>52</v>
      </c>
      <c r="F1014" s="186" t="str">
        <f t="array" ref="F1014">IF(E1014&lt;&gt;"",INDEX(tb_Address[Branch],MATCH(E1014,tb_Address[Branch Code],0)),"")</f>
        <v>สาขาที่ 00001</v>
      </c>
      <c r="G1014" s="344">
        <v>8.857128011263E12</v>
      </c>
      <c r="H1014" s="193" t="str">
        <f t="array" ref="H1014">IF(G1014&lt;&gt;"",INDEX(tb_MainDatabase[Scent],MATCH(G1014,tb_MainDatabase[Barcode],0)),"")</f>
        <v>Victory</v>
      </c>
      <c r="I1014" s="193" t="str">
        <f t="array" ref="I1014">IF(G1014&lt;&gt;"",INDEX(tb_MainDatabase[Size],MATCH(G1014,tb_MainDatabase[Barcode],0)),"")</f>
        <v>10 ml.</v>
      </c>
      <c r="J1014" s="191">
        <v>5.0</v>
      </c>
      <c r="K1014" s="193"/>
      <c r="L1014" s="193" t="str">
        <f t="array" ref="L1014">IFERROR(IF(C1014=C1013,IF(C1014="","","-"),INDEX(tb_Address[Store Tel.],MATCH(F1014,tb_Address[Branch],0))),"")</f>
        <v>-</v>
      </c>
      <c r="M1014" s="193" t="str">
        <f t="array" ref="M1014">IFERROR(IF(C1014=C1013,IF(C1014="","","-"),INDEX(tb_Address[ชื่อผู้รับสินค้า],MATCH(F1014,tb_Address[Branch],0))),"")</f>
        <v>-</v>
      </c>
      <c r="N1014" s="193" t="str">
        <f t="array" ref="N1014">IFERROR(IF(C1014=C1013,IF(C1014="","","-"),INDEX(tb_Address[ที่อยู่ Store],MATCH(F1014,tb_Address[Branch],0))),"")</f>
        <v>-</v>
      </c>
      <c r="O1014" s="193"/>
    </row>
    <row r="1015" ht="22.5" customHeight="1">
      <c r="A1015" s="186">
        <f>IF(C1015="","",ROW()-ROW(tb_PO[[#HEADERS],[Order]]))</f>
        <v>1012</v>
      </c>
      <c r="B1015" s="277">
        <v>46227.0</v>
      </c>
      <c r="C1015" s="278" t="s">
        <v>3141</v>
      </c>
      <c r="D1015" s="278" t="s">
        <v>3142</v>
      </c>
      <c r="E1015" s="66" t="s">
        <v>52</v>
      </c>
      <c r="F1015" s="186" t="str">
        <f t="array" ref="F1015">IF(E1015&lt;&gt;"",INDEX(tb_Address[Branch],MATCH(E1015,tb_Address[Branch Code],0)),"")</f>
        <v>สาขาที่ 00001</v>
      </c>
      <c r="G1015" s="344">
        <v>8.857128012026E12</v>
      </c>
      <c r="H1015" s="193" t="str">
        <f t="array" ref="H1015">IF(G1015&lt;&gt;"",INDEX(tb_MainDatabase[Scent],MATCH(G1015,tb_MainDatabase[Barcode],0)),"")</f>
        <v>Aqua</v>
      </c>
      <c r="I1015" s="193" t="str">
        <f t="array" ref="I1015">IF(G1015&lt;&gt;"",INDEX(tb_MainDatabase[Size],MATCH(G1015,tb_MainDatabase[Barcode],0)),"")</f>
        <v>10 ml.</v>
      </c>
      <c r="J1015" s="191">
        <v>5.0</v>
      </c>
      <c r="K1015" s="193"/>
      <c r="L1015" s="193" t="str">
        <f t="array" ref="L1015">IFERROR(IF(C1015=C1014,IF(C1015="","","-"),INDEX(tb_Address[Store Tel.],MATCH(F1015,tb_Address[Branch],0))),"")</f>
        <v>-</v>
      </c>
      <c r="M1015" s="193" t="str">
        <f t="array" ref="M1015">IFERROR(IF(C1015=C1014,IF(C1015="","","-"),INDEX(tb_Address[ชื่อผู้รับสินค้า],MATCH(F1015,tb_Address[Branch],0))),"")</f>
        <v>-</v>
      </c>
      <c r="N1015" s="193" t="str">
        <f t="array" ref="N1015">IFERROR(IF(C1015=C1014,IF(C1015="","","-"),INDEX(tb_Address[ที่อยู่ Store],MATCH(F1015,tb_Address[Branch],0))),"")</f>
        <v>-</v>
      </c>
      <c r="O1015" s="193"/>
    </row>
    <row r="1016" ht="22.5" customHeight="1">
      <c r="A1016" s="186">
        <f>IF(C1016="","",ROW()-ROW(tb_PO[[#HEADERS],[Order]]))</f>
        <v>1013</v>
      </c>
      <c r="B1016" s="277">
        <v>46227.0</v>
      </c>
      <c r="C1016" s="278" t="s">
        <v>3141</v>
      </c>
      <c r="D1016" s="278" t="s">
        <v>3142</v>
      </c>
      <c r="E1016" s="66" t="s">
        <v>52</v>
      </c>
      <c r="F1016" s="186" t="str">
        <f t="array" ref="F1016">IF(E1016&lt;&gt;"",INDEX(tb_Address[Branch],MATCH(E1016,tb_Address[Branch Code],0)),"")</f>
        <v>สาขาที่ 00001</v>
      </c>
      <c r="G1016" s="344">
        <v>8.85712801216E12</v>
      </c>
      <c r="H1016" s="193" t="str">
        <f t="array" ref="H1016">IF(G1016&lt;&gt;"",INDEX(tb_MainDatabase[Scent],MATCH(G1016,tb_MainDatabase[Barcode],0)),"")</f>
        <v>Rosarine</v>
      </c>
      <c r="I1016" s="193" t="str">
        <f t="array" ref="I1016">IF(G1016&lt;&gt;"",INDEX(tb_MainDatabase[Size],MATCH(G1016,tb_MainDatabase[Barcode],0)),"")</f>
        <v>10 ml.</v>
      </c>
      <c r="J1016" s="191">
        <v>5.0</v>
      </c>
      <c r="K1016" s="193"/>
      <c r="L1016" s="193" t="str">
        <f t="array" ref="L1016">IFERROR(IF(C1016=C1015,IF(C1016="","","-"),INDEX(tb_Address[Store Tel.],MATCH(F1016,tb_Address[Branch],0))),"")</f>
        <v>-</v>
      </c>
      <c r="M1016" s="193" t="str">
        <f t="array" ref="M1016">IFERROR(IF(C1016=C1015,IF(C1016="","","-"),INDEX(tb_Address[ชื่อผู้รับสินค้า],MATCH(F1016,tb_Address[Branch],0))),"")</f>
        <v>-</v>
      </c>
      <c r="N1016" s="193" t="str">
        <f t="array" ref="N1016">IFERROR(IF(C1016=C1015,IF(C1016="","","-"),INDEX(tb_Address[ที่อยู่ Store],MATCH(F1016,tb_Address[Branch],0))),"")</f>
        <v>-</v>
      </c>
      <c r="O1016" s="193"/>
    </row>
    <row r="1017" ht="22.5" customHeight="1">
      <c r="A1017" s="186">
        <f>IF(C1017="","",ROW()-ROW(tb_PO[[#HEADERS],[Order]]))</f>
        <v>1014</v>
      </c>
      <c r="B1017" s="277">
        <v>46227.0</v>
      </c>
      <c r="C1017" s="278" t="s">
        <v>3141</v>
      </c>
      <c r="D1017" s="278" t="s">
        <v>3142</v>
      </c>
      <c r="E1017" s="66" t="s">
        <v>52</v>
      </c>
      <c r="F1017" s="186" t="str">
        <f t="array" ref="F1017">IF(E1017&lt;&gt;"",INDEX(tb_Address[Branch],MATCH(E1017,tb_Address[Branch Code],0)),"")</f>
        <v>สาขาที่ 00001</v>
      </c>
      <c r="G1017" s="344">
        <v>8.857128012154E12</v>
      </c>
      <c r="H1017" s="193" t="str">
        <f t="array" ref="H1017">IF(G1017&lt;&gt;"",INDEX(tb_MainDatabase[Scent],MATCH(G1017,tb_MainDatabase[Barcode],0)),"")</f>
        <v>Cherry Shade</v>
      </c>
      <c r="I1017" s="193" t="str">
        <f t="array" ref="I1017">IF(G1017&lt;&gt;"",INDEX(tb_MainDatabase[Size],MATCH(G1017,tb_MainDatabase[Barcode],0)),"")</f>
        <v>10 ml.</v>
      </c>
      <c r="J1017" s="191">
        <v>5.0</v>
      </c>
      <c r="K1017" s="193"/>
      <c r="L1017" s="193" t="str">
        <f t="array" ref="L1017">IFERROR(IF(C1017=C1016,IF(C1017="","","-"),INDEX(tb_Address[Store Tel.],MATCH(F1017,tb_Address[Branch],0))),"")</f>
        <v>-</v>
      </c>
      <c r="M1017" s="193" t="str">
        <f t="array" ref="M1017">IFERROR(IF(C1017=C1016,IF(C1017="","","-"),INDEX(tb_Address[ชื่อผู้รับสินค้า],MATCH(F1017,tb_Address[Branch],0))),"")</f>
        <v>-</v>
      </c>
      <c r="N1017" s="193" t="str">
        <f t="array" ref="N1017">IFERROR(IF(C1017=C1016,IF(C1017="","","-"),INDEX(tb_Address[ที่อยู่ Store],MATCH(F1017,tb_Address[Branch],0))),"")</f>
        <v>-</v>
      </c>
      <c r="O1017" s="193"/>
    </row>
    <row r="1018" ht="22.5" customHeight="1">
      <c r="A1018" s="186">
        <f>IF(C1018="","",ROW()-ROW(tb_PO[[#HEADERS],[Order]]))</f>
        <v>1015</v>
      </c>
      <c r="B1018" s="277">
        <v>46227.0</v>
      </c>
      <c r="C1018" s="278" t="s">
        <v>3141</v>
      </c>
      <c r="D1018" s="278" t="s">
        <v>3142</v>
      </c>
      <c r="E1018" s="66" t="s">
        <v>52</v>
      </c>
      <c r="F1018" s="186" t="str">
        <f t="array" ref="F1018">IF(E1018&lt;&gt;"",INDEX(tb_Address[Branch],MATCH(E1018,tb_Address[Branch Code],0)),"")</f>
        <v>สาขาที่ 00001</v>
      </c>
      <c r="G1018" s="344">
        <v>8.857128012157E12</v>
      </c>
      <c r="H1018" s="193" t="str">
        <f t="array" ref="H1018">IF(G1018&lt;&gt;"",INDEX(tb_MainDatabase[Scent],MATCH(G1018,tb_MainDatabase[Barcode],0)),"")</f>
        <v>Passion</v>
      </c>
      <c r="I1018" s="193" t="str">
        <f t="array" ref="I1018">IF(G1018&lt;&gt;"",INDEX(tb_MainDatabase[Size],MATCH(G1018,tb_MainDatabase[Barcode],0)),"")</f>
        <v>10 ml.</v>
      </c>
      <c r="J1018" s="191">
        <v>3.0</v>
      </c>
      <c r="K1018" s="193"/>
      <c r="L1018" s="193" t="str">
        <f t="array" ref="L1018">IFERROR(IF(C1018=C1017,IF(C1018="","","-"),INDEX(tb_Address[Store Tel.],MATCH(F1018,tb_Address[Branch],0))),"")</f>
        <v>-</v>
      </c>
      <c r="M1018" s="193" t="str">
        <f t="array" ref="M1018">IFERROR(IF(C1018=C1017,IF(C1018="","","-"),INDEX(tb_Address[ชื่อผู้รับสินค้า],MATCH(F1018,tb_Address[Branch],0))),"")</f>
        <v>-</v>
      </c>
      <c r="N1018" s="193" t="str">
        <f t="array" ref="N1018">IFERROR(IF(C1018=C1017,IF(C1018="","","-"),INDEX(tb_Address[ที่อยู่ Store],MATCH(F1018,tb_Address[Branch],0))),"")</f>
        <v>-</v>
      </c>
      <c r="O1018" s="193"/>
    </row>
    <row r="1019" ht="22.5" customHeight="1">
      <c r="A1019" s="186">
        <f>IF(C1019="","",ROW()-ROW(tb_PO[[#HEADERS],[Order]]))</f>
        <v>1016</v>
      </c>
      <c r="B1019" s="277">
        <v>46227.0</v>
      </c>
      <c r="C1019" s="278" t="s">
        <v>3141</v>
      </c>
      <c r="D1019" s="278" t="s">
        <v>3142</v>
      </c>
      <c r="E1019" s="66" t="s">
        <v>52</v>
      </c>
      <c r="F1019" s="186" t="str">
        <f t="array" ref="F1019">IF(E1019&lt;&gt;"",INDEX(tb_Address[Branch],MATCH(E1019,tb_Address[Branch Code],0)),"")</f>
        <v>สาขาที่ 00001</v>
      </c>
      <c r="G1019" s="344">
        <v>8.857128012047E12</v>
      </c>
      <c r="H1019" s="193" t="str">
        <f t="array" ref="H1019">IF(G1019&lt;&gt;"",INDEX(tb_MainDatabase[Scent],MATCH(G1019,tb_MainDatabase[Barcode],0)),"")</f>
        <v>Velvet Oud</v>
      </c>
      <c r="I1019" s="193" t="str">
        <f t="array" ref="I1019">IF(G1019&lt;&gt;"",INDEX(tb_MainDatabase[Size],MATCH(G1019,tb_MainDatabase[Barcode],0)),"")</f>
        <v>10 ml.</v>
      </c>
      <c r="J1019" s="191">
        <v>3.0</v>
      </c>
      <c r="K1019" s="193"/>
      <c r="L1019" s="193" t="str">
        <f t="array" ref="L1019">IFERROR(IF(C1019=C1018,IF(C1019="","","-"),INDEX(tb_Address[Store Tel.],MATCH(F1019,tb_Address[Branch],0))),"")</f>
        <v>-</v>
      </c>
      <c r="M1019" s="193" t="str">
        <f t="array" ref="M1019">IFERROR(IF(C1019=C1018,IF(C1019="","","-"),INDEX(tb_Address[ชื่อผู้รับสินค้า],MATCH(F1019,tb_Address[Branch],0))),"")</f>
        <v>-</v>
      </c>
      <c r="N1019" s="193" t="str">
        <f t="array" ref="N1019">IFERROR(IF(C1019=C1018,IF(C1019="","","-"),INDEX(tb_Address[ที่อยู่ Store],MATCH(F1019,tb_Address[Branch],0))),"")</f>
        <v>-</v>
      </c>
      <c r="O1019" s="193"/>
    </row>
    <row r="1020" ht="22.5" customHeight="1">
      <c r="A1020" s="186">
        <f>IF(C1020="","",ROW()-ROW(tb_PO[[#HEADERS],[Order]]))</f>
        <v>1017</v>
      </c>
      <c r="B1020" s="277">
        <v>46227.0</v>
      </c>
      <c r="C1020" s="278" t="s">
        <v>3141</v>
      </c>
      <c r="D1020" s="278" t="s">
        <v>3142</v>
      </c>
      <c r="E1020" s="66" t="s">
        <v>52</v>
      </c>
      <c r="F1020" s="186" t="str">
        <f t="array" ref="F1020">IF(E1020&lt;&gt;"",INDEX(tb_Address[Branch],MATCH(E1020,tb_Address[Branch Code],0)),"")</f>
        <v>สาขาที่ 00001</v>
      </c>
      <c r="G1020" s="344">
        <v>8.857128012101E12</v>
      </c>
      <c r="H1020" s="193" t="str">
        <f t="array" ref="H1020">IF(G1020&lt;&gt;"",INDEX(tb_MainDatabase[Scent],MATCH(G1020,tb_MainDatabase[Barcode],0)),"")</f>
        <v>Blackest Black</v>
      </c>
      <c r="I1020" s="193" t="str">
        <f t="array" ref="I1020">IF(G1020&lt;&gt;"",INDEX(tb_MainDatabase[Size],MATCH(G1020,tb_MainDatabase[Barcode],0)),"")</f>
        <v>10 ml.</v>
      </c>
      <c r="J1020" s="191">
        <v>3.0</v>
      </c>
      <c r="K1020" s="193"/>
      <c r="L1020" s="193" t="str">
        <f t="array" ref="L1020">IFERROR(IF(C1020=C1019,IF(C1020="","","-"),INDEX(tb_Address[Store Tel.],MATCH(F1020,tb_Address[Branch],0))),"")</f>
        <v>-</v>
      </c>
      <c r="M1020" s="193" t="str">
        <f t="array" ref="M1020">IFERROR(IF(C1020=C1019,IF(C1020="","","-"),INDEX(tb_Address[ชื่อผู้รับสินค้า],MATCH(F1020,tb_Address[Branch],0))),"")</f>
        <v>-</v>
      </c>
      <c r="N1020" s="193" t="str">
        <f t="array" ref="N1020">IFERROR(IF(C1020=C1019,IF(C1020="","","-"),INDEX(tb_Address[ที่อยู่ Store],MATCH(F1020,tb_Address[Branch],0))),"")</f>
        <v>-</v>
      </c>
      <c r="O1020" s="193"/>
    </row>
    <row r="1021" ht="22.5" customHeight="1">
      <c r="A1021" s="186">
        <f>IF(C1021="","",ROW()-ROW(tb_PO[[#HEADERS],[Order]]))</f>
        <v>1018</v>
      </c>
      <c r="B1021" s="277">
        <v>46227.0</v>
      </c>
      <c r="C1021" s="278" t="s">
        <v>3141</v>
      </c>
      <c r="D1021" s="278" t="s">
        <v>3142</v>
      </c>
      <c r="E1021" s="66" t="s">
        <v>52</v>
      </c>
      <c r="F1021" s="186" t="str">
        <f t="array" ref="F1021">IF(E1021&lt;&gt;"",INDEX(tb_Address[Branch],MATCH(E1021,tb_Address[Branch Code],0)),"")</f>
        <v>สาขาที่ 00001</v>
      </c>
      <c r="G1021" s="344">
        <v>8.857128012108E12</v>
      </c>
      <c r="H1021" s="193" t="str">
        <f t="array" ref="H1021">IF(G1021&lt;&gt;"",INDEX(tb_MainDatabase[Scent],MATCH(G1021,tb_MainDatabase[Barcode],0)),"")</f>
        <v>Sparkling Mandarin</v>
      </c>
      <c r="I1021" s="193" t="str">
        <f t="array" ref="I1021">IF(G1021&lt;&gt;"",INDEX(tb_MainDatabase[Size],MATCH(G1021,tb_MainDatabase[Barcode],0)),"")</f>
        <v>10 ml.</v>
      </c>
      <c r="J1021" s="191">
        <v>3.0</v>
      </c>
      <c r="K1021" s="193"/>
      <c r="L1021" s="193" t="str">
        <f t="array" ref="L1021">IFERROR(IF(C1021=C1020,IF(C1021="","","-"),INDEX(tb_Address[Store Tel.],MATCH(F1021,tb_Address[Branch],0))),"")</f>
        <v>-</v>
      </c>
      <c r="M1021" s="193" t="str">
        <f t="array" ref="M1021">IFERROR(IF(C1021=C1020,IF(C1021="","","-"),INDEX(tb_Address[ชื่อผู้รับสินค้า],MATCH(F1021,tb_Address[Branch],0))),"")</f>
        <v>-</v>
      </c>
      <c r="N1021" s="193" t="str">
        <f t="array" ref="N1021">IFERROR(IF(C1021=C1020,IF(C1021="","","-"),INDEX(tb_Address[ที่อยู่ Store],MATCH(F1021,tb_Address[Branch],0))),"")</f>
        <v>-</v>
      </c>
      <c r="O1021" s="193"/>
    </row>
    <row r="1022" ht="22.5" customHeight="1">
      <c r="A1022" s="186">
        <f>IF(C1022="","",ROW()-ROW(tb_PO[[#HEADERS],[Order]]))</f>
        <v>1019</v>
      </c>
      <c r="B1022" s="277">
        <v>46227.0</v>
      </c>
      <c r="C1022" s="278" t="s">
        <v>3141</v>
      </c>
      <c r="D1022" s="278" t="s">
        <v>3142</v>
      </c>
      <c r="E1022" s="66" t="s">
        <v>52</v>
      </c>
      <c r="F1022" s="186" t="str">
        <f t="array" ref="F1022">IF(E1022&lt;&gt;"",INDEX(tb_Address[Branch],MATCH(E1022,tb_Address[Branch Code],0)),"")</f>
        <v>สาขาที่ 00001</v>
      </c>
      <c r="G1022" s="344">
        <v>8.857128012124E12</v>
      </c>
      <c r="H1022" s="193" t="str">
        <f t="array" ref="H1022">IF(G1022&lt;&gt;"",INDEX(tb_MainDatabase[Scent],MATCH(G1022,tb_MainDatabase[Barcode],0)),"")</f>
        <v>What</v>
      </c>
      <c r="I1022" s="193" t="str">
        <f t="array" ref="I1022">IF(G1022&lt;&gt;"",INDEX(tb_MainDatabase[Size],MATCH(G1022,tb_MainDatabase[Barcode],0)),"")</f>
        <v>10 ml.</v>
      </c>
      <c r="J1022" s="191">
        <v>3.0</v>
      </c>
      <c r="K1022" s="193"/>
      <c r="L1022" s="193" t="str">
        <f t="array" ref="L1022">IFERROR(IF(C1022=C1021,IF(C1022="","","-"),INDEX(tb_Address[Store Tel.],MATCH(F1022,tb_Address[Branch],0))),"")</f>
        <v>-</v>
      </c>
      <c r="M1022" s="193" t="str">
        <f t="array" ref="M1022">IFERROR(IF(C1022=C1021,IF(C1022="","","-"),INDEX(tb_Address[ชื่อผู้รับสินค้า],MATCH(F1022,tb_Address[Branch],0))),"")</f>
        <v>-</v>
      </c>
      <c r="N1022" s="193" t="str">
        <f t="array" ref="N1022">IFERROR(IF(C1022=C1021,IF(C1022="","","-"),INDEX(tb_Address[ที่อยู่ Store],MATCH(F1022,tb_Address[Branch],0))),"")</f>
        <v>-</v>
      </c>
      <c r="O1022" s="193"/>
    </row>
    <row r="1023" ht="22.5" customHeight="1">
      <c r="A1023" s="186">
        <f>IF(C1023="","",ROW()-ROW(tb_PO[[#HEADERS],[Order]]))</f>
        <v>1020</v>
      </c>
      <c r="B1023" s="277">
        <v>46227.0</v>
      </c>
      <c r="C1023" s="278" t="s">
        <v>3141</v>
      </c>
      <c r="D1023" s="278" t="s">
        <v>3142</v>
      </c>
      <c r="E1023" s="66" t="s">
        <v>52</v>
      </c>
      <c r="F1023" s="186" t="str">
        <f t="array" ref="F1023">IF(E1023&lt;&gt;"",INDEX(tb_Address[Branch],MATCH(E1023,tb_Address[Branch Code],0)),"")</f>
        <v>สาขาที่ 00001</v>
      </c>
      <c r="G1023" s="344">
        <v>8.857128012159E12</v>
      </c>
      <c r="H1023" s="193" t="str">
        <f t="array" ref="H1023">IF(G1023&lt;&gt;"",INDEX(tb_MainDatabase[Scent],MATCH(G1023,tb_MainDatabase[Barcode],0)),"")</f>
        <v>Rosarine</v>
      </c>
      <c r="I1023" s="193" t="str">
        <f t="array" ref="I1023">IF(G1023&lt;&gt;"",INDEX(tb_MainDatabase[Size],MATCH(G1023,tb_MainDatabase[Barcode],0)),"")</f>
        <v>30 ml.</v>
      </c>
      <c r="J1023" s="191">
        <v>3.0</v>
      </c>
      <c r="K1023" s="193"/>
      <c r="L1023" s="193" t="str">
        <f t="array" ref="L1023">IFERROR(IF(C1023=C1022,IF(C1023="","","-"),INDEX(tb_Address[Store Tel.],MATCH(F1023,tb_Address[Branch],0))),"")</f>
        <v>-</v>
      </c>
      <c r="M1023" s="193" t="str">
        <f t="array" ref="M1023">IFERROR(IF(C1023=C1022,IF(C1023="","","-"),INDEX(tb_Address[ชื่อผู้รับสินค้า],MATCH(F1023,tb_Address[Branch],0))),"")</f>
        <v>-</v>
      </c>
      <c r="N1023" s="193" t="str">
        <f t="array" ref="N1023">IFERROR(IF(C1023=C1022,IF(C1023="","","-"),INDEX(tb_Address[ที่อยู่ Store],MATCH(F1023,tb_Address[Branch],0))),"")</f>
        <v>-</v>
      </c>
      <c r="O1023" s="193"/>
    </row>
    <row r="1024" ht="22.5" customHeight="1">
      <c r="A1024" s="186">
        <f>IF(C1024="","",ROW()-ROW(tb_PO[[#HEADERS],[Order]]))</f>
        <v>1021</v>
      </c>
      <c r="B1024" s="277">
        <v>46227.0</v>
      </c>
      <c r="C1024" s="278" t="s">
        <v>3141</v>
      </c>
      <c r="D1024" s="278" t="s">
        <v>3142</v>
      </c>
      <c r="E1024" s="66" t="s">
        <v>52</v>
      </c>
      <c r="F1024" s="186" t="str">
        <f t="array" ref="F1024">IF(E1024&lt;&gt;"",INDEX(tb_Address[Branch],MATCH(E1024,tb_Address[Branch Code],0)),"")</f>
        <v>สาขาที่ 00001</v>
      </c>
      <c r="G1024" s="344">
        <v>8.857128012169E12</v>
      </c>
      <c r="H1024" s="193" t="str">
        <f t="array" ref="H1024">IF(G1024&lt;&gt;"",INDEX(tb_MainDatabase[Scent],MATCH(G1024,tb_MainDatabase[Barcode],0)),"")</f>
        <v>Nouveau</v>
      </c>
      <c r="I1024" s="193" t="str">
        <f t="array" ref="I1024">IF(G1024&lt;&gt;"",INDEX(tb_MainDatabase[Size],MATCH(G1024,tb_MainDatabase[Barcode],0)),"")</f>
        <v>30 ml.</v>
      </c>
      <c r="J1024" s="191">
        <v>3.0</v>
      </c>
      <c r="K1024" s="193"/>
      <c r="L1024" s="193" t="str">
        <f t="array" ref="L1024">IFERROR(IF(C1024=C1023,IF(C1024="","","-"),INDEX(tb_Address[Store Tel.],MATCH(F1024,tb_Address[Branch],0))),"")</f>
        <v>-</v>
      </c>
      <c r="M1024" s="193" t="str">
        <f t="array" ref="M1024">IFERROR(IF(C1024=C1023,IF(C1024="","","-"),INDEX(tb_Address[ชื่อผู้รับสินค้า],MATCH(F1024,tb_Address[Branch],0))),"")</f>
        <v>-</v>
      </c>
      <c r="N1024" s="193" t="str">
        <f t="array" ref="N1024">IFERROR(IF(C1024=C1023,IF(C1024="","","-"),INDEX(tb_Address[ที่อยู่ Store],MATCH(F1024,tb_Address[Branch],0))),"")</f>
        <v>-</v>
      </c>
      <c r="O1024" s="193"/>
    </row>
    <row r="1025" ht="22.5" customHeight="1">
      <c r="A1025" s="186">
        <f>IF(C1025="","",ROW()-ROW(tb_PO[[#HEADERS],[Order]]))</f>
        <v>1022</v>
      </c>
      <c r="B1025" s="277">
        <v>46227.0</v>
      </c>
      <c r="C1025" s="278" t="s">
        <v>3141</v>
      </c>
      <c r="D1025" s="278" t="s">
        <v>3142</v>
      </c>
      <c r="E1025" s="66" t="s">
        <v>52</v>
      </c>
      <c r="F1025" s="186" t="str">
        <f t="array" ref="F1025">IF(E1025&lt;&gt;"",INDEX(tb_Address[Branch],MATCH(E1025,tb_Address[Branch Code],0)),"")</f>
        <v>สาขาที่ 00001</v>
      </c>
      <c r="G1025" s="344">
        <v>8.857128012022E12</v>
      </c>
      <c r="H1025" s="193" t="str">
        <f t="array" ref="H1025">IF(G1025&lt;&gt;"",INDEX(tb_MainDatabase[Scent],MATCH(G1025,tb_MainDatabase[Barcode],0)),"")</f>
        <v>Aqua</v>
      </c>
      <c r="I1025" s="193" t="str">
        <f t="array" ref="I1025">IF(G1025&lt;&gt;"",INDEX(tb_MainDatabase[Size],MATCH(G1025,tb_MainDatabase[Barcode],0)),"")</f>
        <v>30 ml.</v>
      </c>
      <c r="J1025" s="191">
        <v>3.0</v>
      </c>
      <c r="K1025" s="193"/>
      <c r="L1025" s="193" t="str">
        <f t="array" ref="L1025">IFERROR(IF(C1025=C1024,IF(C1025="","","-"),INDEX(tb_Address[Store Tel.],MATCH(F1025,tb_Address[Branch],0))),"")</f>
        <v>-</v>
      </c>
      <c r="M1025" s="193" t="str">
        <f t="array" ref="M1025">IFERROR(IF(C1025=C1024,IF(C1025="","","-"),INDEX(tb_Address[ชื่อผู้รับสินค้า],MATCH(F1025,tb_Address[Branch],0))),"")</f>
        <v>-</v>
      </c>
      <c r="N1025" s="193" t="str">
        <f t="array" ref="N1025">IFERROR(IF(C1025=C1024,IF(C1025="","","-"),INDEX(tb_Address[ที่อยู่ Store],MATCH(F1025,tb_Address[Branch],0))),"")</f>
        <v>-</v>
      </c>
      <c r="O1025" s="193"/>
    </row>
    <row r="1026" ht="22.5" customHeight="1">
      <c r="A1026" s="186">
        <f>IF(C1026="","",ROW()-ROW(tb_PO[[#HEADERS],[Order]]))</f>
        <v>1023</v>
      </c>
      <c r="B1026" s="277">
        <v>46227.0</v>
      </c>
      <c r="C1026" s="278" t="s">
        <v>3141</v>
      </c>
      <c r="D1026" s="278" t="s">
        <v>3142</v>
      </c>
      <c r="E1026" s="66" t="s">
        <v>52</v>
      </c>
      <c r="F1026" s="186" t="str">
        <f t="array" ref="F1026">IF(E1026&lt;&gt;"",INDEX(tb_Address[Branch],MATCH(E1026,tb_Address[Branch Code],0)),"")</f>
        <v>สาขาที่ 00001</v>
      </c>
      <c r="G1026" s="344">
        <v>8.857128012145E12</v>
      </c>
      <c r="H1026" s="193" t="str">
        <f t="array" ref="H1026">IF(G1026&lt;&gt;"",INDEX(tb_MainDatabase[Scent],MATCH(G1026,tb_MainDatabase[Barcode],0)),"")</f>
        <v>Soir</v>
      </c>
      <c r="I1026" s="193" t="str">
        <f t="array" ref="I1026">IF(G1026&lt;&gt;"",INDEX(tb_MainDatabase[Size],MATCH(G1026,tb_MainDatabase[Barcode],0)),"")</f>
        <v>30 ml.</v>
      </c>
      <c r="J1026" s="191">
        <v>3.0</v>
      </c>
      <c r="K1026" s="193"/>
      <c r="L1026" s="193" t="str">
        <f t="array" ref="L1026">IFERROR(IF(C1026=C1025,IF(C1026="","","-"),INDEX(tb_Address[Store Tel.],MATCH(F1026,tb_Address[Branch],0))),"")</f>
        <v>-</v>
      </c>
      <c r="M1026" s="193" t="str">
        <f t="array" ref="M1026">IFERROR(IF(C1026=C1025,IF(C1026="","","-"),INDEX(tb_Address[ชื่อผู้รับสินค้า],MATCH(F1026,tb_Address[Branch],0))),"")</f>
        <v>-</v>
      </c>
      <c r="N1026" s="193" t="str">
        <f t="array" ref="N1026">IFERROR(IF(C1026=C1025,IF(C1026="","","-"),INDEX(tb_Address[ที่อยู่ Store],MATCH(F1026,tb_Address[Branch],0))),"")</f>
        <v>-</v>
      </c>
      <c r="O1026" s="193"/>
    </row>
    <row r="1027" ht="22.5" customHeight="1">
      <c r="A1027" s="186">
        <f>IF(C1027="","",ROW()-ROW(tb_PO[[#HEADERS],[Order]]))</f>
        <v>1024</v>
      </c>
      <c r="B1027" s="277">
        <v>46227.0</v>
      </c>
      <c r="C1027" s="278" t="s">
        <v>3141</v>
      </c>
      <c r="D1027" s="278" t="s">
        <v>3142</v>
      </c>
      <c r="E1027" s="66" t="s">
        <v>52</v>
      </c>
      <c r="F1027" s="186" t="str">
        <f t="array" ref="F1027">IF(E1027&lt;&gt;"",INDEX(tb_Address[Branch],MATCH(E1027,tb_Address[Branch Code],0)),"")</f>
        <v>สาขาที่ 00001</v>
      </c>
      <c r="G1027" s="344">
        <v>8.857128012172E12</v>
      </c>
      <c r="H1027" s="193" t="str">
        <f t="array" ref="H1027">IF(G1027&lt;&gt;"",INDEX(tb_MainDatabase[Scent],MATCH(G1027,tb_MainDatabase[Barcode],0)),"")</f>
        <v>Fortuna</v>
      </c>
      <c r="I1027" s="193" t="str">
        <f t="array" ref="I1027">IF(G1027&lt;&gt;"",INDEX(tb_MainDatabase[Size],MATCH(G1027,tb_MainDatabase[Barcode],0)),"")</f>
        <v>30 ml.</v>
      </c>
      <c r="J1027" s="191">
        <v>3.0</v>
      </c>
      <c r="K1027" s="193"/>
      <c r="L1027" s="193" t="str">
        <f t="array" ref="L1027">IFERROR(IF(C1027=C1026,IF(C1027="","","-"),INDEX(tb_Address[Store Tel.],MATCH(F1027,tb_Address[Branch],0))),"")</f>
        <v>-</v>
      </c>
      <c r="M1027" s="193" t="str">
        <f t="array" ref="M1027">IFERROR(IF(C1027=C1026,IF(C1027="","","-"),INDEX(tb_Address[ชื่อผู้รับสินค้า],MATCH(F1027,tb_Address[Branch],0))),"")</f>
        <v>-</v>
      </c>
      <c r="N1027" s="193" t="str">
        <f t="array" ref="N1027">IFERROR(IF(C1027=C1026,IF(C1027="","","-"),INDEX(tb_Address[ที่อยู่ Store],MATCH(F1027,tb_Address[Branch],0))),"")</f>
        <v>-</v>
      </c>
      <c r="O1027" s="193"/>
    </row>
    <row r="1028" ht="22.5" customHeight="1">
      <c r="A1028" s="186">
        <f>IF(C1028="","",ROW()-ROW(tb_PO[[#HEADERS],[Order]]))</f>
        <v>1025</v>
      </c>
      <c r="B1028" s="277">
        <v>46227.0</v>
      </c>
      <c r="C1028" s="278" t="s">
        <v>3141</v>
      </c>
      <c r="D1028" s="278" t="s">
        <v>3142</v>
      </c>
      <c r="E1028" s="66" t="s">
        <v>52</v>
      </c>
      <c r="F1028" s="186" t="str">
        <f t="array" ref="F1028">IF(E1028&lt;&gt;"",INDEX(tb_Address[Branch],MATCH(E1028,tb_Address[Branch Code],0)),"")</f>
        <v>สาขาที่ 00001</v>
      </c>
      <c r="G1028" s="344">
        <v>8.85712801214E12</v>
      </c>
      <c r="H1028" s="193" t="str">
        <f t="array" ref="H1028">IF(G1028&lt;&gt;"",INDEX(tb_MainDatabase[Scent],MATCH(G1028,tb_MainDatabase[Barcode],0)),"")</f>
        <v>Gentle Elixir</v>
      </c>
      <c r="I1028" s="193" t="str">
        <f t="array" ref="I1028">IF(G1028&lt;&gt;"",INDEX(tb_MainDatabase[Size],MATCH(G1028,tb_MainDatabase[Barcode],0)),"")</f>
        <v>50 ml.</v>
      </c>
      <c r="J1028" s="191">
        <v>3.0</v>
      </c>
      <c r="K1028" s="193"/>
      <c r="L1028" s="193" t="str">
        <f t="array" ref="L1028">IFERROR(IF(C1028=C1027,IF(C1028="","","-"),INDEX(tb_Address[Store Tel.],MATCH(F1028,tb_Address[Branch],0))),"")</f>
        <v>-</v>
      </c>
      <c r="M1028" s="193" t="str">
        <f t="array" ref="M1028">IFERROR(IF(C1028=C1027,IF(C1028="","","-"),INDEX(tb_Address[ชื่อผู้รับสินค้า],MATCH(F1028,tb_Address[Branch],0))),"")</f>
        <v>-</v>
      </c>
      <c r="N1028" s="193" t="str">
        <f t="array" ref="N1028">IFERROR(IF(C1028=C1027,IF(C1028="","","-"),INDEX(tb_Address[ที่อยู่ Store],MATCH(F1028,tb_Address[Branch],0))),"")</f>
        <v>-</v>
      </c>
      <c r="O1028" s="193"/>
    </row>
    <row r="1029" ht="22.5" customHeight="1">
      <c r="A1029" s="186">
        <f>IF(C1029="","",ROW()-ROW(tb_PO[[#HEADERS],[Order]]))</f>
        <v>1026</v>
      </c>
      <c r="B1029" s="277">
        <v>46227.0</v>
      </c>
      <c r="C1029" s="278" t="s">
        <v>3141</v>
      </c>
      <c r="D1029" s="278" t="s">
        <v>3142</v>
      </c>
      <c r="E1029" s="66" t="s">
        <v>52</v>
      </c>
      <c r="F1029" s="186" t="str">
        <f t="array" ref="F1029">IF(E1029&lt;&gt;"",INDEX(tb_Address[Branch],MATCH(E1029,tb_Address[Branch Code],0)),"")</f>
        <v>สาขาที่ 00001</v>
      </c>
      <c r="G1029" s="343">
        <v>8.857128012133E12</v>
      </c>
      <c r="H1029" s="193" t="str">
        <f t="array" ref="H1029">IF(G1029&lt;&gt;"",INDEX(tb_MainDatabase[Scent],MATCH(G1029,tb_MainDatabase[Barcode],0)),"")</f>
        <v>ถุงกระดาษ Size S</v>
      </c>
      <c r="I1029" s="193" t="str">
        <f t="array" ref="I1029">IF(G1029&lt;&gt;"",INDEX(tb_MainDatabase[Size],MATCH(G1029,tb_MainDatabase[Barcode],0)),"")</f>
        <v>Size S</v>
      </c>
      <c r="J1029" s="191">
        <v>80.0</v>
      </c>
      <c r="K1029" s="193"/>
      <c r="L1029" s="193" t="str">
        <f t="array" ref="L1029">IFERROR(IF(C1029=C1028,IF(C1029="","","-"),INDEX(tb_Address[Store Tel.],MATCH(F1029,tb_Address[Branch],0))),"")</f>
        <v>-</v>
      </c>
      <c r="M1029" s="193" t="str">
        <f t="array" ref="M1029">IFERROR(IF(C1029=C1028,IF(C1029="","","-"),INDEX(tb_Address[ชื่อผู้รับสินค้า],MATCH(F1029,tb_Address[Branch],0))),"")</f>
        <v>-</v>
      </c>
      <c r="N1029" s="193" t="str">
        <f t="array" ref="N1029">IFERROR(IF(C1029=C1028,IF(C1029="","","-"),INDEX(tb_Address[ที่อยู่ Store],MATCH(F1029,tb_Address[Branch],0))),"")</f>
        <v>-</v>
      </c>
      <c r="O1029" s="193"/>
    </row>
    <row r="1030" ht="22.5" customHeight="1">
      <c r="A1030" s="186">
        <f>IF(C1030="","",ROW()-ROW(tb_PO[[#HEADERS],[Order]]))</f>
        <v>1027</v>
      </c>
      <c r="B1030" s="277">
        <v>46232.0</v>
      </c>
      <c r="C1030" s="278" t="s">
        <v>3182</v>
      </c>
      <c r="D1030" s="278" t="s">
        <v>3183</v>
      </c>
      <c r="E1030" s="66" t="s">
        <v>52</v>
      </c>
      <c r="F1030" s="186" t="str">
        <f t="array" ref="F1030">IF(E1030&lt;&gt;"",INDEX(tb_Address[Branch],MATCH(E1030,tb_Address[Branch Code],0)),"")</f>
        <v>สาขาที่ 00001</v>
      </c>
      <c r="G1030" s="344">
        <v>8.857128012037E12</v>
      </c>
      <c r="H1030" s="193" t="str">
        <f t="array" ref="H1030">IF(G1030&lt;&gt;"",INDEX(tb_MainDatabase[Scent],MATCH(G1030,tb_MainDatabase[Barcode],0)),"")</f>
        <v>Secret of Peach</v>
      </c>
      <c r="I1030" s="193" t="str">
        <f t="array" ref="I1030">IF(G1030&lt;&gt;"",INDEX(tb_MainDatabase[Size],MATCH(G1030,tb_MainDatabase[Barcode],0)),"")</f>
        <v>10 ml.</v>
      </c>
      <c r="J1030" s="191">
        <v>10.0</v>
      </c>
      <c r="K1030" s="193"/>
      <c r="L1030" s="193" t="str">
        <f t="array" ref="L1030">IFERROR(IF(C1030=C1029,IF(C1030="","","-"),INDEX(tb_Address[Store Tel.],MATCH(F1030,tb_Address[Branch],0))),"")</f>
        <v>-</v>
      </c>
      <c r="M1030" s="193" t="str">
        <f t="array" ref="M1030">IFERROR(IF(C1030=C1029,IF(C1030="","","-"),INDEX(tb_Address[ชื่อผู้รับสินค้า],MATCH(F1030,tb_Address[Branch],0))),"")</f>
        <v>-</v>
      </c>
      <c r="N1030" s="193" t="str">
        <f t="array" ref="N1030">IFERROR(IF(C1030=C1029,IF(C1030="","","-"),INDEX(tb_Address[ที่อยู่ Store],MATCH(F1030,tb_Address[Branch],0))),"")</f>
        <v>-</v>
      </c>
      <c r="O1030" s="193"/>
    </row>
    <row r="1031" ht="22.5" customHeight="1">
      <c r="A1031" s="186">
        <f>IF(C1031="","",ROW()-ROW(tb_PO[[#HEADERS],[Order]]))</f>
        <v>1028</v>
      </c>
      <c r="B1031" s="277">
        <v>46232.0</v>
      </c>
      <c r="C1031" s="278" t="s">
        <v>3182</v>
      </c>
      <c r="D1031" s="278" t="s">
        <v>3183</v>
      </c>
      <c r="E1031" s="66" t="s">
        <v>52</v>
      </c>
      <c r="F1031" s="186" t="str">
        <f t="array" ref="F1031">IF(E1031&lt;&gt;"",INDEX(tb_Address[Branch],MATCH(E1031,tb_Address[Branch Code],0)),"")</f>
        <v>สาขาที่ 00001</v>
      </c>
      <c r="G1031" s="344">
        <v>8.857128012039E12</v>
      </c>
      <c r="H1031" s="193" t="str">
        <f t="array" ref="H1031">IF(G1031&lt;&gt;"",INDEX(tb_MainDatabase[Scent],MATCH(G1031,tb_MainDatabase[Barcode],0)),"")</f>
        <v>Senorita</v>
      </c>
      <c r="I1031" s="193" t="str">
        <f t="array" ref="I1031">IF(G1031&lt;&gt;"",INDEX(tb_MainDatabase[Size],MATCH(G1031,tb_MainDatabase[Barcode],0)),"")</f>
        <v>10 ml.</v>
      </c>
      <c r="J1031" s="191">
        <v>5.0</v>
      </c>
      <c r="K1031" s="193"/>
      <c r="L1031" s="193" t="str">
        <f t="array" ref="L1031">IFERROR(IF(C1031=C1030,IF(C1031="","","-"),INDEX(tb_Address[Store Tel.],MATCH(F1031,tb_Address[Branch],0))),"")</f>
        <v>-</v>
      </c>
      <c r="M1031" s="193" t="str">
        <f t="array" ref="M1031">IFERROR(IF(C1031=C1030,IF(C1031="","","-"),INDEX(tb_Address[ชื่อผู้รับสินค้า],MATCH(F1031,tb_Address[Branch],0))),"")</f>
        <v>-</v>
      </c>
      <c r="N1031" s="193" t="str">
        <f t="array" ref="N1031">IFERROR(IF(C1031=C1030,IF(C1031="","","-"),INDEX(tb_Address[ที่อยู่ Store],MATCH(F1031,tb_Address[Branch],0))),"")</f>
        <v>-</v>
      </c>
      <c r="O1031" s="193"/>
    </row>
    <row r="1032" ht="22.5" customHeight="1">
      <c r="A1032" s="186">
        <f>IF(C1032="","",ROW()-ROW(tb_PO[[#HEADERS],[Order]]))</f>
        <v>1029</v>
      </c>
      <c r="B1032" s="277">
        <v>46232.0</v>
      </c>
      <c r="C1032" s="278" t="s">
        <v>3182</v>
      </c>
      <c r="D1032" s="278" t="s">
        <v>3183</v>
      </c>
      <c r="E1032" s="66" t="s">
        <v>52</v>
      </c>
      <c r="F1032" s="186" t="str">
        <f t="array" ref="F1032">IF(E1032&lt;&gt;"",INDEX(tb_Address[Branch],MATCH(E1032,tb_Address[Branch Code],0)),"")</f>
        <v>สาขาที่ 00001</v>
      </c>
      <c r="G1032" s="344">
        <v>8.85712801216E12</v>
      </c>
      <c r="H1032" s="193" t="str">
        <f t="array" ref="H1032">IF(G1032&lt;&gt;"",INDEX(tb_MainDatabase[Scent],MATCH(G1032,tb_MainDatabase[Barcode],0)),"")</f>
        <v>Rosarine</v>
      </c>
      <c r="I1032" s="193" t="str">
        <f t="array" ref="I1032">IF(G1032&lt;&gt;"",INDEX(tb_MainDatabase[Size],MATCH(G1032,tb_MainDatabase[Barcode],0)),"")</f>
        <v>10 ml.</v>
      </c>
      <c r="J1032" s="191">
        <v>5.0</v>
      </c>
      <c r="K1032" s="193"/>
      <c r="L1032" s="193" t="str">
        <f t="array" ref="L1032">IFERROR(IF(C1032=C1031,IF(C1032="","","-"),INDEX(tb_Address[Store Tel.],MATCH(F1032,tb_Address[Branch],0))),"")</f>
        <v>-</v>
      </c>
      <c r="M1032" s="193" t="str">
        <f t="array" ref="M1032">IFERROR(IF(C1032=C1031,IF(C1032="","","-"),INDEX(tb_Address[ชื่อผู้รับสินค้า],MATCH(F1032,tb_Address[Branch],0))),"")</f>
        <v>-</v>
      </c>
      <c r="N1032" s="193" t="str">
        <f t="array" ref="N1032">IFERROR(IF(C1032=C1031,IF(C1032="","","-"),INDEX(tb_Address[ที่อยู่ Store],MATCH(F1032,tb_Address[Branch],0))),"")</f>
        <v>-</v>
      </c>
      <c r="O1032" s="193"/>
    </row>
    <row r="1033" ht="22.5" customHeight="1">
      <c r="A1033" s="186">
        <f>IF(C1033="","",ROW()-ROW(tb_PO[[#HEADERS],[Order]]))</f>
        <v>1030</v>
      </c>
      <c r="B1033" s="277">
        <v>46232.0</v>
      </c>
      <c r="C1033" s="278" t="s">
        <v>3182</v>
      </c>
      <c r="D1033" s="278" t="s">
        <v>3183</v>
      </c>
      <c r="E1033" s="66" t="s">
        <v>52</v>
      </c>
      <c r="F1033" s="186" t="str">
        <f t="array" ref="F1033">IF(E1033&lt;&gt;"",INDEX(tb_Address[Branch],MATCH(E1033,tb_Address[Branch Code],0)),"")</f>
        <v>สาขาที่ 00001</v>
      </c>
      <c r="G1033" s="344">
        <v>8.857128012026E12</v>
      </c>
      <c r="H1033" s="193" t="str">
        <f t="array" ref="H1033">IF(G1033&lt;&gt;"",INDEX(tb_MainDatabase[Scent],MATCH(G1033,tb_MainDatabase[Barcode],0)),"")</f>
        <v>Aqua</v>
      </c>
      <c r="I1033" s="193" t="str">
        <f t="array" ref="I1033">IF(G1033&lt;&gt;"",INDEX(tb_MainDatabase[Size],MATCH(G1033,tb_MainDatabase[Barcode],0)),"")</f>
        <v>10 ml.</v>
      </c>
      <c r="J1033" s="191">
        <v>5.0</v>
      </c>
      <c r="K1033" s="193"/>
      <c r="L1033" s="193" t="str">
        <f t="array" ref="L1033">IFERROR(IF(C1033=C1032,IF(C1033="","","-"),INDEX(tb_Address[Store Tel.],MATCH(F1033,tb_Address[Branch],0))),"")</f>
        <v>-</v>
      </c>
      <c r="M1033" s="193" t="str">
        <f t="array" ref="M1033">IFERROR(IF(C1033=C1032,IF(C1033="","","-"),INDEX(tb_Address[ชื่อผู้รับสินค้า],MATCH(F1033,tb_Address[Branch],0))),"")</f>
        <v>-</v>
      </c>
      <c r="N1033" s="193" t="str">
        <f t="array" ref="N1033">IFERROR(IF(C1033=C1032,IF(C1033="","","-"),INDEX(tb_Address[ที่อยู่ Store],MATCH(F1033,tb_Address[Branch],0))),"")</f>
        <v>-</v>
      </c>
      <c r="O1033" s="193"/>
    </row>
    <row r="1034" ht="22.5" customHeight="1">
      <c r="A1034" s="186">
        <f>IF(C1034="","",ROW()-ROW(tb_PO[[#HEADERS],[Order]]))</f>
        <v>1031</v>
      </c>
      <c r="B1034" s="277">
        <v>46232.0</v>
      </c>
      <c r="C1034" s="278" t="s">
        <v>3182</v>
      </c>
      <c r="D1034" s="278" t="s">
        <v>3183</v>
      </c>
      <c r="E1034" s="66" t="s">
        <v>52</v>
      </c>
      <c r="F1034" s="186" t="str">
        <f t="array" ref="F1034">IF(E1034&lt;&gt;"",INDEX(tb_Address[Branch],MATCH(E1034,tb_Address[Branch Code],0)),"")</f>
        <v>สาขาที่ 00001</v>
      </c>
      <c r="G1034" s="344">
        <v>8.85712801203E12</v>
      </c>
      <c r="H1034" s="193" t="str">
        <f t="array" ref="H1034">IF(G1034&lt;&gt;"",INDEX(tb_MainDatabase[Scent],MATCH(G1034,tb_MainDatabase[Barcode],0)),"")</f>
        <v>Dream Island</v>
      </c>
      <c r="I1034" s="193" t="str">
        <f t="array" ref="I1034">IF(G1034&lt;&gt;"",INDEX(tb_MainDatabase[Size],MATCH(G1034,tb_MainDatabase[Barcode],0)),"")</f>
        <v>10 ml.</v>
      </c>
      <c r="J1034" s="191">
        <v>5.0</v>
      </c>
      <c r="K1034" s="193"/>
      <c r="L1034" s="193" t="str">
        <f t="array" ref="L1034">IFERROR(IF(C1034=C1033,IF(C1034="","","-"),INDEX(tb_Address[Store Tel.],MATCH(F1034,tb_Address[Branch],0))),"")</f>
        <v>-</v>
      </c>
      <c r="M1034" s="193" t="str">
        <f t="array" ref="M1034">IFERROR(IF(C1034=C1033,IF(C1034="","","-"),INDEX(tb_Address[ชื่อผู้รับสินค้า],MATCH(F1034,tb_Address[Branch],0))),"")</f>
        <v>-</v>
      </c>
      <c r="N1034" s="193" t="str">
        <f t="array" ref="N1034">IFERROR(IF(C1034=C1033,IF(C1034="","","-"),INDEX(tb_Address[ที่อยู่ Store],MATCH(F1034,tb_Address[Branch],0))),"")</f>
        <v>-</v>
      </c>
      <c r="O1034" s="193"/>
    </row>
    <row r="1035" ht="22.5" customHeight="1">
      <c r="A1035" s="186">
        <f>IF(C1035="","",ROW()-ROW(tb_PO[[#HEADERS],[Order]]))</f>
        <v>1032</v>
      </c>
      <c r="B1035" s="277">
        <v>46232.0</v>
      </c>
      <c r="C1035" s="278" t="s">
        <v>3182</v>
      </c>
      <c r="D1035" s="278" t="s">
        <v>3183</v>
      </c>
      <c r="E1035" s="66" t="s">
        <v>52</v>
      </c>
      <c r="F1035" s="186" t="str">
        <f t="array" ref="F1035">IF(E1035&lt;&gt;"",INDEX(tb_Address[Branch],MATCH(E1035,tb_Address[Branch Code],0)),"")</f>
        <v>สาขาที่ 00001</v>
      </c>
      <c r="G1035" s="344">
        <v>8.857128012053E12</v>
      </c>
      <c r="H1035" s="193" t="str">
        <f t="array" ref="H1035">IF(G1035&lt;&gt;"",INDEX(tb_MainDatabase[Scent],MATCH(G1035,tb_MainDatabase[Barcode],0)),"")</f>
        <v>Virgin X</v>
      </c>
      <c r="I1035" s="193" t="str">
        <f t="array" ref="I1035">IF(G1035&lt;&gt;"",INDEX(tb_MainDatabase[Size],MATCH(G1035,tb_MainDatabase[Barcode],0)),"")</f>
        <v>10 ml.</v>
      </c>
      <c r="J1035" s="191">
        <v>3.0</v>
      </c>
      <c r="K1035" s="193"/>
      <c r="L1035" s="193" t="str">
        <f t="array" ref="L1035">IFERROR(IF(C1035=C1034,IF(C1035="","","-"),INDEX(tb_Address[Store Tel.],MATCH(F1035,tb_Address[Branch],0))),"")</f>
        <v>-</v>
      </c>
      <c r="M1035" s="193" t="str">
        <f t="array" ref="M1035">IFERROR(IF(C1035=C1034,IF(C1035="","","-"),INDEX(tb_Address[ชื่อผู้รับสินค้า],MATCH(F1035,tb_Address[Branch],0))),"")</f>
        <v>-</v>
      </c>
      <c r="N1035" s="193" t="str">
        <f t="array" ref="N1035">IFERROR(IF(C1035=C1034,IF(C1035="","","-"),INDEX(tb_Address[ที่อยู่ Store],MATCH(F1035,tb_Address[Branch],0))),"")</f>
        <v>-</v>
      </c>
      <c r="O1035" s="193"/>
    </row>
    <row r="1036" ht="22.5" customHeight="1">
      <c r="A1036" s="186">
        <f>IF(C1036="","",ROW()-ROW(tb_PO[[#HEADERS],[Order]]))</f>
        <v>1033</v>
      </c>
      <c r="B1036" s="277">
        <v>46232.0</v>
      </c>
      <c r="C1036" s="278" t="s">
        <v>3182</v>
      </c>
      <c r="D1036" s="278" t="s">
        <v>3183</v>
      </c>
      <c r="E1036" s="66" t="s">
        <v>52</v>
      </c>
      <c r="F1036" s="186" t="str">
        <f t="array" ref="F1036">IF(E1036&lt;&gt;"",INDEX(tb_Address[Branch],MATCH(E1036,tb_Address[Branch Code],0)),"")</f>
        <v>สาขาที่ 00001</v>
      </c>
      <c r="G1036" s="344">
        <v>8.857128012027E12</v>
      </c>
      <c r="H1036" s="193" t="str">
        <f t="array" ref="H1036">IF(G1036&lt;&gt;"",INDEX(tb_MainDatabase[Scent],MATCH(G1036,tb_MainDatabase[Barcode],0)),"")</f>
        <v>Voyage</v>
      </c>
      <c r="I1036" s="193" t="str">
        <f t="array" ref="I1036">IF(G1036&lt;&gt;"",INDEX(tb_MainDatabase[Size],MATCH(G1036,tb_MainDatabase[Barcode],0)),"")</f>
        <v>10 ml.</v>
      </c>
      <c r="J1036" s="191">
        <v>3.0</v>
      </c>
      <c r="K1036" s="193"/>
      <c r="L1036" s="193" t="str">
        <f t="array" ref="L1036">IFERROR(IF(C1036=C1035,IF(C1036="","","-"),INDEX(tb_Address[Store Tel.],MATCH(F1036,tb_Address[Branch],0))),"")</f>
        <v>-</v>
      </c>
      <c r="M1036" s="193" t="str">
        <f t="array" ref="M1036">IFERROR(IF(C1036=C1035,IF(C1036="","","-"),INDEX(tb_Address[ชื่อผู้รับสินค้า],MATCH(F1036,tb_Address[Branch],0))),"")</f>
        <v>-</v>
      </c>
      <c r="N1036" s="193" t="str">
        <f t="array" ref="N1036">IFERROR(IF(C1036=C1035,IF(C1036="","","-"),INDEX(tb_Address[ที่อยู่ Store],MATCH(F1036,tb_Address[Branch],0))),"")</f>
        <v>-</v>
      </c>
      <c r="O1036" s="193"/>
    </row>
    <row r="1037" ht="22.5" customHeight="1">
      <c r="A1037" s="186">
        <f>IF(C1037="","",ROW()-ROW(tb_PO[[#HEADERS],[Order]]))</f>
        <v>1034</v>
      </c>
      <c r="B1037" s="277">
        <v>46232.0</v>
      </c>
      <c r="C1037" s="278" t="s">
        <v>3182</v>
      </c>
      <c r="D1037" s="278" t="s">
        <v>3183</v>
      </c>
      <c r="E1037" s="66" t="s">
        <v>52</v>
      </c>
      <c r="F1037" s="186" t="str">
        <f t="array" ref="F1037">IF(E1037&lt;&gt;"",INDEX(tb_Address[Branch],MATCH(E1037,tb_Address[Branch Code],0)),"")</f>
        <v>สาขาที่ 00001</v>
      </c>
      <c r="G1037" s="344">
        <v>8.857128012079E12</v>
      </c>
      <c r="H1037" s="193" t="str">
        <f t="array" ref="H1037">IF(G1037&lt;&gt;"",INDEX(tb_MainDatabase[Scent],MATCH(G1037,tb_MainDatabase[Barcode],0)),"")</f>
        <v>Vintage</v>
      </c>
      <c r="I1037" s="193" t="str">
        <f t="array" ref="I1037">IF(G1037&lt;&gt;"",INDEX(tb_MainDatabase[Size],MATCH(G1037,tb_MainDatabase[Barcode],0)),"")</f>
        <v>10 ml.</v>
      </c>
      <c r="J1037" s="191">
        <v>3.0</v>
      </c>
      <c r="K1037" s="193"/>
      <c r="L1037" s="193" t="str">
        <f t="array" ref="L1037">IFERROR(IF(C1037=C1036,IF(C1037="","","-"),INDEX(tb_Address[Store Tel.],MATCH(F1037,tb_Address[Branch],0))),"")</f>
        <v>-</v>
      </c>
      <c r="M1037" s="193" t="str">
        <f t="array" ref="M1037">IFERROR(IF(C1037=C1036,IF(C1037="","","-"),INDEX(tb_Address[ชื่อผู้รับสินค้า],MATCH(F1037,tb_Address[Branch],0))),"")</f>
        <v>-</v>
      </c>
      <c r="N1037" s="193" t="str">
        <f t="array" ref="N1037">IFERROR(IF(C1037=C1036,IF(C1037="","","-"),INDEX(tb_Address[ที่อยู่ Store],MATCH(F1037,tb_Address[Branch],0))),"")</f>
        <v>-</v>
      </c>
      <c r="O1037" s="193"/>
    </row>
    <row r="1038" ht="22.5" customHeight="1">
      <c r="A1038" s="186">
        <f>IF(C1038="","",ROW()-ROW(tb_PO[[#HEADERS],[Order]]))</f>
        <v>1035</v>
      </c>
      <c r="B1038" s="277">
        <v>46232.0</v>
      </c>
      <c r="C1038" s="278" t="s">
        <v>3182</v>
      </c>
      <c r="D1038" s="278" t="s">
        <v>3183</v>
      </c>
      <c r="E1038" s="66" t="s">
        <v>52</v>
      </c>
      <c r="F1038" s="186" t="str">
        <f t="array" ref="F1038">IF(E1038&lt;&gt;"",INDEX(tb_Address[Branch],MATCH(E1038,tb_Address[Branch Code],0)),"")</f>
        <v>สาขาที่ 00001</v>
      </c>
      <c r="G1038" s="344">
        <v>8.857128012163E12</v>
      </c>
      <c r="H1038" s="193" t="str">
        <f t="array" ref="H1038">IF(G1038&lt;&gt;"",INDEX(tb_MainDatabase[Scent],MATCH(G1038,tb_MainDatabase[Barcode],0)),"")</f>
        <v>Silver</v>
      </c>
      <c r="I1038" s="193" t="str">
        <f t="array" ref="I1038">IF(G1038&lt;&gt;"",INDEX(tb_MainDatabase[Size],MATCH(G1038,tb_MainDatabase[Barcode],0)),"")</f>
        <v>10 ml.</v>
      </c>
      <c r="J1038" s="191">
        <v>3.0</v>
      </c>
      <c r="K1038" s="193"/>
      <c r="L1038" s="193" t="str">
        <f t="array" ref="L1038">IFERROR(IF(C1038=C1037,IF(C1038="","","-"),INDEX(tb_Address[Store Tel.],MATCH(F1038,tb_Address[Branch],0))),"")</f>
        <v>-</v>
      </c>
      <c r="M1038" s="193" t="str">
        <f t="array" ref="M1038">IFERROR(IF(C1038=C1037,IF(C1038="","","-"),INDEX(tb_Address[ชื่อผู้รับสินค้า],MATCH(F1038,tb_Address[Branch],0))),"")</f>
        <v>-</v>
      </c>
      <c r="N1038" s="193" t="str">
        <f t="array" ref="N1038">IFERROR(IF(C1038=C1037,IF(C1038="","","-"),INDEX(tb_Address[ที่อยู่ Store],MATCH(F1038,tb_Address[Branch],0))),"")</f>
        <v>-</v>
      </c>
      <c r="O1038" s="193"/>
    </row>
    <row r="1039" ht="22.5" customHeight="1">
      <c r="A1039" s="186">
        <f>IF(C1039="","",ROW()-ROW(tb_PO[[#HEADERS],[Order]]))</f>
        <v>1036</v>
      </c>
      <c r="B1039" s="277">
        <v>46232.0</v>
      </c>
      <c r="C1039" s="278" t="s">
        <v>3182</v>
      </c>
      <c r="D1039" s="278" t="s">
        <v>3183</v>
      </c>
      <c r="E1039" s="66" t="s">
        <v>52</v>
      </c>
      <c r="F1039" s="186" t="str">
        <f t="array" ref="F1039">IF(E1039&lt;&gt;"",INDEX(tb_Address[Branch],MATCH(E1039,tb_Address[Branch Code],0)),"")</f>
        <v>สาขาที่ 00001</v>
      </c>
      <c r="G1039" s="344">
        <v>8.857128012166E12</v>
      </c>
      <c r="H1039" s="193" t="str">
        <f t="array" ref="H1039">IF(G1039&lt;&gt;"",INDEX(tb_MainDatabase[Scent],MATCH(G1039,tb_MainDatabase[Barcode],0)),"")</f>
        <v>Angel</v>
      </c>
      <c r="I1039" s="193" t="str">
        <f t="array" ref="I1039">IF(G1039&lt;&gt;"",INDEX(tb_MainDatabase[Size],MATCH(G1039,tb_MainDatabase[Barcode],0)),"")</f>
        <v>10 ml.</v>
      </c>
      <c r="J1039" s="191">
        <v>3.0</v>
      </c>
      <c r="K1039" s="193"/>
      <c r="L1039" s="193" t="str">
        <f t="array" ref="L1039">IFERROR(IF(C1039=C1038,IF(C1039="","","-"),INDEX(tb_Address[Store Tel.],MATCH(F1039,tb_Address[Branch],0))),"")</f>
        <v>-</v>
      </c>
      <c r="M1039" s="193" t="str">
        <f t="array" ref="M1039">IFERROR(IF(C1039=C1038,IF(C1039="","","-"),INDEX(tb_Address[ชื่อผู้รับสินค้า],MATCH(F1039,tb_Address[Branch],0))),"")</f>
        <v>-</v>
      </c>
      <c r="N1039" s="193" t="str">
        <f t="array" ref="N1039">IFERROR(IF(C1039=C1038,IF(C1039="","","-"),INDEX(tb_Address[ที่อยู่ Store],MATCH(F1039,tb_Address[Branch],0))),"")</f>
        <v>-</v>
      </c>
      <c r="O1039" s="193"/>
    </row>
    <row r="1040" ht="22.5" customHeight="1">
      <c r="A1040" s="186">
        <f>IF(C1040="","",ROW()-ROW(tb_PO[[#HEADERS],[Order]]))</f>
        <v>1037</v>
      </c>
      <c r="B1040" s="277">
        <v>46232.0</v>
      </c>
      <c r="C1040" s="278" t="s">
        <v>3182</v>
      </c>
      <c r="D1040" s="278" t="s">
        <v>3183</v>
      </c>
      <c r="E1040" s="66" t="s">
        <v>52</v>
      </c>
      <c r="F1040" s="186" t="str">
        <f t="array" ref="F1040">IF(E1040&lt;&gt;"",INDEX(tb_Address[Branch],MATCH(E1040,tb_Address[Branch Code],0)),"")</f>
        <v>สาขาที่ 00001</v>
      </c>
      <c r="G1040" s="344">
        <v>8.857128012077E12</v>
      </c>
      <c r="H1040" s="193" t="str">
        <f t="array" ref="H1040">IF(G1040&lt;&gt;"",INDEX(tb_MainDatabase[Scent],MATCH(G1040,tb_MainDatabase[Barcode],0)),"")</f>
        <v>Buoyant</v>
      </c>
      <c r="I1040" s="193" t="str">
        <f t="array" ref="I1040">IF(G1040&lt;&gt;"",INDEX(tb_MainDatabase[Size],MATCH(G1040,tb_MainDatabase[Barcode],0)),"")</f>
        <v>10 ml.</v>
      </c>
      <c r="J1040" s="191">
        <v>3.0</v>
      </c>
      <c r="K1040" s="193"/>
      <c r="L1040" s="193" t="str">
        <f t="array" ref="L1040">IFERROR(IF(C1040=C1039,IF(C1040="","","-"),INDEX(tb_Address[Store Tel.],MATCH(F1040,tb_Address[Branch],0))),"")</f>
        <v>-</v>
      </c>
      <c r="M1040" s="193" t="str">
        <f t="array" ref="M1040">IFERROR(IF(C1040=C1039,IF(C1040="","","-"),INDEX(tb_Address[ชื่อผู้รับสินค้า],MATCH(F1040,tb_Address[Branch],0))),"")</f>
        <v>-</v>
      </c>
      <c r="N1040" s="193" t="str">
        <f t="array" ref="N1040">IFERROR(IF(C1040=C1039,IF(C1040="","","-"),INDEX(tb_Address[ที่อยู่ Store],MATCH(F1040,tb_Address[Branch],0))),"")</f>
        <v>-</v>
      </c>
      <c r="O1040" s="193"/>
    </row>
    <row r="1041" ht="22.5" customHeight="1">
      <c r="A1041" s="186">
        <f>IF(C1041="","",ROW()-ROW(tb_PO[[#HEADERS],[Order]]))</f>
        <v>1038</v>
      </c>
      <c r="B1041" s="277">
        <v>46232.0</v>
      </c>
      <c r="C1041" s="278" t="s">
        <v>3182</v>
      </c>
      <c r="D1041" s="278" t="s">
        <v>3183</v>
      </c>
      <c r="E1041" s="66" t="s">
        <v>52</v>
      </c>
      <c r="F1041" s="186" t="str">
        <f t="array" ref="F1041">IF(E1041&lt;&gt;"",INDEX(tb_Address[Branch],MATCH(E1041,tb_Address[Branch Code],0)),"")</f>
        <v>สาขาที่ 00001</v>
      </c>
      <c r="G1041" s="344">
        <v>8.857128012062E12</v>
      </c>
      <c r="H1041" s="193" t="str">
        <f t="array" ref="H1041">IF(G1041&lt;&gt;"",INDEX(tb_MainDatabase[Scent],MATCH(G1041,tb_MainDatabase[Barcode],0)),"")</f>
        <v>Excalibur (EDP)</v>
      </c>
      <c r="I1041" s="193" t="str">
        <f t="array" ref="I1041">IF(G1041&lt;&gt;"",INDEX(tb_MainDatabase[Size],MATCH(G1041,tb_MainDatabase[Barcode],0)),"")</f>
        <v>10 ml.</v>
      </c>
      <c r="J1041" s="191">
        <v>3.0</v>
      </c>
      <c r="K1041" s="193"/>
      <c r="L1041" s="193" t="str">
        <f t="array" ref="L1041">IFERROR(IF(C1041=C1040,IF(C1041="","","-"),INDEX(tb_Address[Store Tel.],MATCH(F1041,tb_Address[Branch],0))),"")</f>
        <v>-</v>
      </c>
      <c r="M1041" s="193" t="str">
        <f t="array" ref="M1041">IFERROR(IF(C1041=C1040,IF(C1041="","","-"),INDEX(tb_Address[ชื่อผู้รับสินค้า],MATCH(F1041,tb_Address[Branch],0))),"")</f>
        <v>-</v>
      </c>
      <c r="N1041" s="193" t="str">
        <f t="array" ref="N1041">IFERROR(IF(C1041=C1040,IF(C1041="","","-"),INDEX(tb_Address[ที่อยู่ Store],MATCH(F1041,tb_Address[Branch],0))),"")</f>
        <v>-</v>
      </c>
      <c r="O1041" s="193"/>
    </row>
    <row r="1042" ht="22.5" customHeight="1">
      <c r="A1042" s="186">
        <f>IF(C1042="","",ROW()-ROW(tb_PO[[#HEADERS],[Order]]))</f>
        <v>1039</v>
      </c>
      <c r="B1042" s="277">
        <v>46232.0</v>
      </c>
      <c r="C1042" s="278" t="s">
        <v>3182</v>
      </c>
      <c r="D1042" s="278" t="s">
        <v>3183</v>
      </c>
      <c r="E1042" s="66" t="s">
        <v>52</v>
      </c>
      <c r="F1042" s="186" t="str">
        <f t="array" ref="F1042">IF(E1042&lt;&gt;"",INDEX(tb_Address[Branch],MATCH(E1042,tb_Address[Branch Code],0)),"")</f>
        <v>สาขาที่ 00001</v>
      </c>
      <c r="G1042" s="344">
        <v>8.85712801207E12</v>
      </c>
      <c r="H1042" s="193" t="str">
        <f t="array" ref="H1042">IF(G1042&lt;&gt;"",INDEX(tb_MainDatabase[Scent],MATCH(G1042,tb_MainDatabase[Barcode],0)),"")</f>
        <v>Teenage Dream</v>
      </c>
      <c r="I1042" s="193" t="str">
        <f t="array" ref="I1042">IF(G1042&lt;&gt;"",INDEX(tb_MainDatabase[Size],MATCH(G1042,tb_MainDatabase[Barcode],0)),"")</f>
        <v>10 ml.</v>
      </c>
      <c r="J1042" s="191">
        <v>3.0</v>
      </c>
      <c r="K1042" s="193"/>
      <c r="L1042" s="193" t="str">
        <f t="array" ref="L1042">IFERROR(IF(C1042=C1041,IF(C1042="","","-"),INDEX(tb_Address[Store Tel.],MATCH(F1042,tb_Address[Branch],0))),"")</f>
        <v>-</v>
      </c>
      <c r="M1042" s="193" t="str">
        <f t="array" ref="M1042">IFERROR(IF(C1042=C1041,IF(C1042="","","-"),INDEX(tb_Address[ชื่อผู้รับสินค้า],MATCH(F1042,tb_Address[Branch],0))),"")</f>
        <v>-</v>
      </c>
      <c r="N1042" s="193" t="str">
        <f t="array" ref="N1042">IFERROR(IF(C1042=C1041,IF(C1042="","","-"),INDEX(tb_Address[ที่อยู่ Store],MATCH(F1042,tb_Address[Branch],0))),"")</f>
        <v>-</v>
      </c>
      <c r="O1042" s="193"/>
    </row>
    <row r="1043" ht="22.5" customHeight="1">
      <c r="A1043" s="186">
        <f>IF(C1043="","",ROW()-ROW(tb_PO[[#HEADERS],[Order]]))</f>
        <v>1040</v>
      </c>
      <c r="B1043" s="277">
        <v>46232.0</v>
      </c>
      <c r="C1043" s="278" t="s">
        <v>3182</v>
      </c>
      <c r="D1043" s="278" t="s">
        <v>3183</v>
      </c>
      <c r="E1043" s="66" t="s">
        <v>52</v>
      </c>
      <c r="F1043" s="186" t="str">
        <f t="array" ref="F1043">IF(E1043&lt;&gt;"",INDEX(tb_Address[Branch],MATCH(E1043,tb_Address[Branch Code],0)),"")</f>
        <v>สาขาที่ 00001</v>
      </c>
      <c r="G1043" s="344">
        <v>8.857128012093E12</v>
      </c>
      <c r="H1043" s="193" t="str">
        <f t="array" ref="H1043">IF(G1043&lt;&gt;"",INDEX(tb_MainDatabase[Scent],MATCH(G1043,tb_MainDatabase[Barcode],0)),"")</f>
        <v>Shadow De Bacci Light</v>
      </c>
      <c r="I1043" s="193" t="str">
        <f t="array" ref="I1043">IF(G1043&lt;&gt;"",INDEX(tb_MainDatabase[Size],MATCH(G1043,tb_MainDatabase[Barcode],0)),"")</f>
        <v>10 ml.</v>
      </c>
      <c r="J1043" s="191">
        <v>2.0</v>
      </c>
      <c r="K1043" s="193"/>
      <c r="L1043" s="193" t="str">
        <f t="array" ref="L1043">IFERROR(IF(C1043=C1042,IF(C1043="","","-"),INDEX(tb_Address[Store Tel.],MATCH(F1043,tb_Address[Branch],0))),"")</f>
        <v>-</v>
      </c>
      <c r="M1043" s="193" t="str">
        <f t="array" ref="M1043">IFERROR(IF(C1043=C1042,IF(C1043="","","-"),INDEX(tb_Address[ชื่อผู้รับสินค้า],MATCH(F1043,tb_Address[Branch],0))),"")</f>
        <v>-</v>
      </c>
      <c r="N1043" s="193" t="str">
        <f t="array" ref="N1043">IFERROR(IF(C1043=C1042,IF(C1043="","","-"),INDEX(tb_Address[ที่อยู่ Store],MATCH(F1043,tb_Address[Branch],0))),"")</f>
        <v>-</v>
      </c>
      <c r="O1043" s="193"/>
    </row>
    <row r="1044" ht="22.5" customHeight="1">
      <c r="A1044" s="186">
        <f>IF(C1044="","",ROW()-ROW(tb_PO[[#HEADERS],[Order]]))</f>
        <v>1041</v>
      </c>
      <c r="B1044" s="277">
        <v>46232.0</v>
      </c>
      <c r="C1044" s="278" t="s">
        <v>3182</v>
      </c>
      <c r="D1044" s="278" t="s">
        <v>3183</v>
      </c>
      <c r="E1044" s="66" t="s">
        <v>52</v>
      </c>
      <c r="F1044" s="186" t="str">
        <f t="array" ref="F1044">IF(E1044&lt;&gt;"",INDEX(tb_Address[Branch],MATCH(E1044,tb_Address[Branch Code],0)),"")</f>
        <v>สาขาที่ 00001</v>
      </c>
      <c r="G1044" s="218">
        <v>8.857128011744E12</v>
      </c>
      <c r="H1044" s="193" t="str">
        <f t="array" ref="H1044">IF(G1044&lt;&gt;"",INDEX(tb_MainDatabase[Scent],MATCH(G1044,tb_MainDatabase[Barcode],0)),"")</f>
        <v>Hercules</v>
      </c>
      <c r="I1044" s="193" t="str">
        <f t="array" ref="I1044">IF(G1044&lt;&gt;"",INDEX(tb_MainDatabase[Size],MATCH(G1044,tb_MainDatabase[Barcode],0)),"")</f>
        <v>10 ml.</v>
      </c>
      <c r="J1044" s="191">
        <v>2.0</v>
      </c>
      <c r="K1044" s="193"/>
      <c r="L1044" s="193" t="str">
        <f t="array" ref="L1044">IFERROR(IF(C1044=C1043,IF(C1044="","","-"),INDEX(tb_Address[Store Tel.],MATCH(F1044,tb_Address[Branch],0))),"")</f>
        <v>-</v>
      </c>
      <c r="M1044" s="193" t="str">
        <f t="array" ref="M1044">IFERROR(IF(C1044=C1043,IF(C1044="","","-"),INDEX(tb_Address[ชื่อผู้รับสินค้า],MATCH(F1044,tb_Address[Branch],0))),"")</f>
        <v>-</v>
      </c>
      <c r="N1044" s="193" t="str">
        <f t="array" ref="N1044">IFERROR(IF(C1044=C1043,IF(C1044="","","-"),INDEX(tb_Address[ที่อยู่ Store],MATCH(F1044,tb_Address[Branch],0))),"")</f>
        <v>-</v>
      </c>
      <c r="O1044" s="193"/>
    </row>
    <row r="1045" ht="22.5" customHeight="1">
      <c r="A1045" s="186">
        <f>IF(C1045="","",ROW()-ROW(tb_PO[[#HEADERS],[Order]]))</f>
        <v>1042</v>
      </c>
      <c r="B1045" s="277">
        <v>46232.0</v>
      </c>
      <c r="C1045" s="278" t="s">
        <v>3182</v>
      </c>
      <c r="D1045" s="278" t="s">
        <v>3183</v>
      </c>
      <c r="E1045" s="66" t="s">
        <v>52</v>
      </c>
      <c r="F1045" s="186" t="str">
        <f t="array" ref="F1045">IF(E1045&lt;&gt;"",INDEX(tb_Address[Branch],MATCH(E1045,tb_Address[Branch Code],0)),"")</f>
        <v>สาขาที่ 00001</v>
      </c>
      <c r="G1045" s="344">
        <v>8.857128012101E12</v>
      </c>
      <c r="H1045" s="193" t="str">
        <f t="array" ref="H1045">IF(G1045&lt;&gt;"",INDEX(tb_MainDatabase[Scent],MATCH(G1045,tb_MainDatabase[Barcode],0)),"")</f>
        <v>Blackest Black</v>
      </c>
      <c r="I1045" s="193" t="str">
        <f t="array" ref="I1045">IF(G1045&lt;&gt;"",INDEX(tb_MainDatabase[Size],MATCH(G1045,tb_MainDatabase[Barcode],0)),"")</f>
        <v>10 ml.</v>
      </c>
      <c r="J1045" s="191">
        <v>3.0</v>
      </c>
      <c r="K1045" s="193"/>
      <c r="L1045" s="193" t="str">
        <f t="array" ref="L1045">IFERROR(IF(C1045=C1044,IF(C1045="","","-"),INDEX(tb_Address[Store Tel.],MATCH(F1045,tb_Address[Branch],0))),"")</f>
        <v>-</v>
      </c>
      <c r="M1045" s="193" t="str">
        <f t="array" ref="M1045">IFERROR(IF(C1045=C1044,IF(C1045="","","-"),INDEX(tb_Address[ชื่อผู้รับสินค้า],MATCH(F1045,tb_Address[Branch],0))),"")</f>
        <v>-</v>
      </c>
      <c r="N1045" s="193" t="str">
        <f t="array" ref="N1045">IFERROR(IF(C1045=C1044,IF(C1045="","","-"),INDEX(tb_Address[ที่อยู่ Store],MATCH(F1045,tb_Address[Branch],0))),"")</f>
        <v>-</v>
      </c>
      <c r="O1045" s="193"/>
    </row>
    <row r="1046" ht="22.5" customHeight="1">
      <c r="A1046" s="186">
        <f>IF(C1046="","",ROW()-ROW(tb_PO[[#HEADERS],[Order]]))</f>
        <v>1043</v>
      </c>
      <c r="B1046" s="277">
        <v>46232.0</v>
      </c>
      <c r="C1046" s="278" t="s">
        <v>3182</v>
      </c>
      <c r="D1046" s="278" t="s">
        <v>3183</v>
      </c>
      <c r="E1046" s="66" t="s">
        <v>52</v>
      </c>
      <c r="F1046" s="186" t="str">
        <f t="array" ref="F1046">IF(E1046&lt;&gt;"",INDEX(tb_Address[Branch],MATCH(E1046,tb_Address[Branch Code],0)),"")</f>
        <v>สาขาที่ 00001</v>
      </c>
      <c r="G1046" s="344">
        <v>8.85712801211E12</v>
      </c>
      <c r="H1046" s="193" t="str">
        <f t="array" ref="H1046">IF(G1046&lt;&gt;"",INDEX(tb_MainDatabase[Scent],MATCH(G1046,tb_MainDatabase[Barcode],0)),"")</f>
        <v>Legend of Oud</v>
      </c>
      <c r="I1046" s="193" t="str">
        <f t="array" ref="I1046">IF(G1046&lt;&gt;"",INDEX(tb_MainDatabase[Size],MATCH(G1046,tb_MainDatabase[Barcode],0)),"")</f>
        <v>10 ml.</v>
      </c>
      <c r="J1046" s="191">
        <v>3.0</v>
      </c>
      <c r="K1046" s="193"/>
      <c r="L1046" s="193" t="str">
        <f t="array" ref="L1046">IFERROR(IF(C1046=C1045,IF(C1046="","","-"),INDEX(tb_Address[Store Tel.],MATCH(F1046,tb_Address[Branch],0))),"")</f>
        <v>-</v>
      </c>
      <c r="M1046" s="193" t="str">
        <f t="array" ref="M1046">IFERROR(IF(C1046=C1045,IF(C1046="","","-"),INDEX(tb_Address[ชื่อผู้รับสินค้า],MATCH(F1046,tb_Address[Branch],0))),"")</f>
        <v>-</v>
      </c>
      <c r="N1046" s="193" t="str">
        <f t="array" ref="N1046">IFERROR(IF(C1046=C1045,IF(C1046="","","-"),INDEX(tb_Address[ที่อยู่ Store],MATCH(F1046,tb_Address[Branch],0))),"")</f>
        <v>-</v>
      </c>
      <c r="O1046" s="193"/>
    </row>
    <row r="1047" ht="22.5" customHeight="1">
      <c r="A1047" s="186">
        <f>IF(C1047="","",ROW()-ROW(tb_PO[[#HEADERS],[Order]]))</f>
        <v>1044</v>
      </c>
      <c r="B1047" s="277">
        <v>46232.0</v>
      </c>
      <c r="C1047" s="278" t="s">
        <v>3182</v>
      </c>
      <c r="D1047" s="278" t="s">
        <v>3183</v>
      </c>
      <c r="E1047" s="66" t="s">
        <v>52</v>
      </c>
      <c r="F1047" s="186" t="str">
        <f t="array" ref="F1047">IF(E1047&lt;&gt;"",INDEX(tb_Address[Branch],MATCH(E1047,tb_Address[Branch Code],0)),"")</f>
        <v>สาขาที่ 00001</v>
      </c>
      <c r="G1047" s="344">
        <v>8.857128012023E12</v>
      </c>
      <c r="H1047" s="193" t="str">
        <f t="array" ref="H1047">IF(G1047&lt;&gt;"",INDEX(tb_MainDatabase[Scent],MATCH(G1047,tb_MainDatabase[Barcode],0)),"")</f>
        <v>Voyage</v>
      </c>
      <c r="I1047" s="193" t="str">
        <f t="array" ref="I1047">IF(G1047&lt;&gt;"",INDEX(tb_MainDatabase[Size],MATCH(G1047,tb_MainDatabase[Barcode],0)),"")</f>
        <v>30 ml.</v>
      </c>
      <c r="J1047" s="191">
        <v>5.0</v>
      </c>
      <c r="K1047" s="193"/>
      <c r="L1047" s="193" t="str">
        <f t="array" ref="L1047">IFERROR(IF(C1047=C1046,IF(C1047="","","-"),INDEX(tb_Address[Store Tel.],MATCH(F1047,tb_Address[Branch],0))),"")</f>
        <v>-</v>
      </c>
      <c r="M1047" s="193" t="str">
        <f t="array" ref="M1047">IFERROR(IF(C1047=C1046,IF(C1047="","","-"),INDEX(tb_Address[ชื่อผู้รับสินค้า],MATCH(F1047,tb_Address[Branch],0))),"")</f>
        <v>-</v>
      </c>
      <c r="N1047" s="193" t="str">
        <f t="array" ref="N1047">IFERROR(IF(C1047=C1046,IF(C1047="","","-"),INDEX(tb_Address[ที่อยู่ Store],MATCH(F1047,tb_Address[Branch],0))),"")</f>
        <v>-</v>
      </c>
      <c r="O1047" s="193"/>
    </row>
    <row r="1048" ht="22.5" customHeight="1">
      <c r="A1048" s="186">
        <f>IF(C1048="","",ROW()-ROW(tb_PO[[#HEADERS],[Order]]))</f>
        <v>1045</v>
      </c>
      <c r="B1048" s="277">
        <v>46232.0</v>
      </c>
      <c r="C1048" s="278" t="s">
        <v>3182</v>
      </c>
      <c r="D1048" s="278" t="s">
        <v>3183</v>
      </c>
      <c r="E1048" s="66" t="s">
        <v>52</v>
      </c>
      <c r="F1048" s="186" t="str">
        <f t="array" ref="F1048">IF(E1048&lt;&gt;"",INDEX(tb_Address[Branch],MATCH(E1048,tb_Address[Branch Code],0)),"")</f>
        <v>สาขาที่ 00001</v>
      </c>
      <c r="G1048" s="344">
        <v>8.857128012159E12</v>
      </c>
      <c r="H1048" s="193" t="str">
        <f t="array" ref="H1048">IF(G1048&lt;&gt;"",INDEX(tb_MainDatabase[Scent],MATCH(G1048,tb_MainDatabase[Barcode],0)),"")</f>
        <v>Rosarine</v>
      </c>
      <c r="I1048" s="193" t="str">
        <f t="array" ref="I1048">IF(G1048&lt;&gt;"",INDEX(tb_MainDatabase[Size],MATCH(G1048,tb_MainDatabase[Barcode],0)),"")</f>
        <v>30 ml.</v>
      </c>
      <c r="J1048" s="191">
        <v>5.0</v>
      </c>
      <c r="K1048" s="193"/>
      <c r="L1048" s="193" t="str">
        <f t="array" ref="L1048">IFERROR(IF(C1048=C1047,IF(C1048="","","-"),INDEX(tb_Address[Store Tel.],MATCH(F1048,tb_Address[Branch],0))),"")</f>
        <v>-</v>
      </c>
      <c r="M1048" s="193" t="str">
        <f t="array" ref="M1048">IFERROR(IF(C1048=C1047,IF(C1048="","","-"),INDEX(tb_Address[ชื่อผู้รับสินค้า],MATCH(F1048,tb_Address[Branch],0))),"")</f>
        <v>-</v>
      </c>
      <c r="N1048" s="193" t="str">
        <f t="array" ref="N1048">IFERROR(IF(C1048=C1047,IF(C1048="","","-"),INDEX(tb_Address[ที่อยู่ Store],MATCH(F1048,tb_Address[Branch],0))),"")</f>
        <v>-</v>
      </c>
      <c r="O1048" s="193"/>
    </row>
    <row r="1049" ht="22.5" customHeight="1">
      <c r="A1049" s="186">
        <f>IF(C1049="","",ROW()-ROW(tb_PO[[#HEADERS],[Order]]))</f>
        <v>1046</v>
      </c>
      <c r="B1049" s="277">
        <v>46232.0</v>
      </c>
      <c r="C1049" s="278" t="s">
        <v>3182</v>
      </c>
      <c r="D1049" s="278" t="s">
        <v>3183</v>
      </c>
      <c r="E1049" s="66" t="s">
        <v>52</v>
      </c>
      <c r="F1049" s="186" t="str">
        <f t="array" ref="F1049">IF(E1049&lt;&gt;"",INDEX(tb_Address[Branch],MATCH(E1049,tb_Address[Branch Code],0)),"")</f>
        <v>สาขาที่ 00001</v>
      </c>
      <c r="G1049" s="344">
        <v>8.857128012022E12</v>
      </c>
      <c r="H1049" s="193" t="str">
        <f t="array" ref="H1049">IF(G1049&lt;&gt;"",INDEX(tb_MainDatabase[Scent],MATCH(G1049,tb_MainDatabase[Barcode],0)),"")</f>
        <v>Aqua</v>
      </c>
      <c r="I1049" s="193" t="str">
        <f t="array" ref="I1049">IF(G1049&lt;&gt;"",INDEX(tb_MainDatabase[Size],MATCH(G1049,tb_MainDatabase[Barcode],0)),"")</f>
        <v>30 ml.</v>
      </c>
      <c r="J1049" s="191">
        <v>3.0</v>
      </c>
      <c r="K1049" s="193"/>
      <c r="L1049" s="193" t="str">
        <f t="array" ref="L1049">IFERROR(IF(C1049=C1048,IF(C1049="","","-"),INDEX(tb_Address[Store Tel.],MATCH(F1049,tb_Address[Branch],0))),"")</f>
        <v>-</v>
      </c>
      <c r="M1049" s="193" t="str">
        <f t="array" ref="M1049">IFERROR(IF(C1049=C1048,IF(C1049="","","-"),INDEX(tb_Address[ชื่อผู้รับสินค้า],MATCH(F1049,tb_Address[Branch],0))),"")</f>
        <v>-</v>
      </c>
      <c r="N1049" s="193" t="str">
        <f t="array" ref="N1049">IFERROR(IF(C1049=C1048,IF(C1049="","","-"),INDEX(tb_Address[ที่อยู่ Store],MATCH(F1049,tb_Address[Branch],0))),"")</f>
        <v>-</v>
      </c>
      <c r="O1049" s="193"/>
    </row>
    <row r="1050" ht="22.5" customHeight="1">
      <c r="A1050" s="186">
        <f>IF(C1050="","",ROW()-ROW(tb_PO[[#HEADERS],[Order]]))</f>
        <v>1047</v>
      </c>
      <c r="B1050" s="277">
        <v>46232.0</v>
      </c>
      <c r="C1050" s="278" t="s">
        <v>3182</v>
      </c>
      <c r="D1050" s="278" t="s">
        <v>3183</v>
      </c>
      <c r="E1050" s="66" t="s">
        <v>52</v>
      </c>
      <c r="F1050" s="186" t="str">
        <f t="array" ref="F1050">IF(E1050&lt;&gt;"",INDEX(tb_Address[Branch],MATCH(E1050,tb_Address[Branch Code],0)),"")</f>
        <v>สาขาที่ 00001</v>
      </c>
      <c r="G1050" s="344">
        <v>8.85712801185E12</v>
      </c>
      <c r="H1050" s="193" t="str">
        <f t="array" ref="H1050">IF(G1050&lt;&gt;"",INDEX(tb_MainDatabase[Scent],MATCH(G1050,tb_MainDatabase[Barcode],0)),"")</f>
        <v>Secret of Peach</v>
      </c>
      <c r="I1050" s="193" t="str">
        <f t="array" ref="I1050">IF(G1050&lt;&gt;"",INDEX(tb_MainDatabase[Size],MATCH(G1050,tb_MainDatabase[Barcode],0)),"")</f>
        <v>30 ml.</v>
      </c>
      <c r="J1050" s="191">
        <v>3.0</v>
      </c>
      <c r="K1050" s="193"/>
      <c r="L1050" s="193" t="str">
        <f t="array" ref="L1050">IFERROR(IF(C1050=C1049,IF(C1050="","","-"),INDEX(tb_Address[Store Tel.],MATCH(F1050,tb_Address[Branch],0))),"")</f>
        <v>-</v>
      </c>
      <c r="M1050" s="193" t="str">
        <f t="array" ref="M1050">IFERROR(IF(C1050=C1049,IF(C1050="","","-"),INDEX(tb_Address[ชื่อผู้รับสินค้า],MATCH(F1050,tb_Address[Branch],0))),"")</f>
        <v>-</v>
      </c>
      <c r="N1050" s="193" t="str">
        <f t="array" ref="N1050">IFERROR(IF(C1050=C1049,IF(C1050="","","-"),INDEX(tb_Address[ที่อยู่ Store],MATCH(F1050,tb_Address[Branch],0))),"")</f>
        <v>-</v>
      </c>
      <c r="O1050" s="193"/>
    </row>
    <row r="1051" ht="22.5" customHeight="1">
      <c r="A1051" s="186">
        <f>IF(C1051="","",ROW()-ROW(tb_PO[[#HEADERS],[Order]]))</f>
        <v>1048</v>
      </c>
      <c r="B1051" s="277">
        <v>46232.0</v>
      </c>
      <c r="C1051" s="278" t="s">
        <v>3182</v>
      </c>
      <c r="D1051" s="278" t="s">
        <v>3183</v>
      </c>
      <c r="E1051" s="66" t="s">
        <v>52</v>
      </c>
      <c r="F1051" s="186" t="str">
        <f t="array" ref="F1051">IF(E1051&lt;&gt;"",INDEX(tb_Address[Branch],MATCH(E1051,tb_Address[Branch Code],0)),"")</f>
        <v>สาขาที่ 00001</v>
      </c>
      <c r="G1051" s="344">
        <v>8.857128011966E12</v>
      </c>
      <c r="H1051" s="193" t="str">
        <f t="array" ref="H1051">IF(G1051&lt;&gt;"",INDEX(tb_MainDatabase[Scent],MATCH(G1051,tb_MainDatabase[Barcode],0)),"")</f>
        <v>Vintage</v>
      </c>
      <c r="I1051" s="193" t="str">
        <f t="array" ref="I1051">IF(G1051&lt;&gt;"",INDEX(tb_MainDatabase[Size],MATCH(G1051,tb_MainDatabase[Barcode],0)),"")</f>
        <v>30 ml.</v>
      </c>
      <c r="J1051" s="191">
        <v>3.0</v>
      </c>
      <c r="K1051" s="193"/>
      <c r="L1051" s="193" t="str">
        <f t="array" ref="L1051">IFERROR(IF(C1051=C1050,IF(C1051="","","-"),INDEX(tb_Address[Store Tel.],MATCH(F1051,tb_Address[Branch],0))),"")</f>
        <v>-</v>
      </c>
      <c r="M1051" s="193" t="str">
        <f t="array" ref="M1051">IFERROR(IF(C1051=C1050,IF(C1051="","","-"),INDEX(tb_Address[ชื่อผู้รับสินค้า],MATCH(F1051,tb_Address[Branch],0))),"")</f>
        <v>-</v>
      </c>
      <c r="N1051" s="193" t="str">
        <f t="array" ref="N1051">IFERROR(IF(C1051=C1050,IF(C1051="","","-"),INDEX(tb_Address[ที่อยู่ Store],MATCH(F1051,tb_Address[Branch],0))),"")</f>
        <v>-</v>
      </c>
      <c r="O1051" s="193"/>
    </row>
    <row r="1052" ht="22.5" customHeight="1">
      <c r="A1052" s="186">
        <f>IF(C1052="","",ROW()-ROW(tb_PO[[#HEADERS],[Order]]))</f>
        <v>1049</v>
      </c>
      <c r="B1052" s="277">
        <v>46232.0</v>
      </c>
      <c r="C1052" s="278" t="s">
        <v>3182</v>
      </c>
      <c r="D1052" s="278" t="s">
        <v>3183</v>
      </c>
      <c r="E1052" s="66" t="s">
        <v>52</v>
      </c>
      <c r="F1052" s="186" t="str">
        <f t="array" ref="F1052">IF(E1052&lt;&gt;"",INDEX(tb_Address[Branch],MATCH(E1052,tb_Address[Branch Code],0)),"")</f>
        <v>สาขาที่ 00001</v>
      </c>
      <c r="G1052" s="344">
        <v>8.857128011737E12</v>
      </c>
      <c r="H1052" s="193" t="str">
        <f t="array" ref="H1052">IF(G1052&lt;&gt;"",INDEX(tb_MainDatabase[Scent],MATCH(G1052,tb_MainDatabase[Barcode],0)),"")</f>
        <v>Hercules</v>
      </c>
      <c r="I1052" s="193" t="str">
        <f t="array" ref="I1052">IF(G1052&lt;&gt;"",INDEX(tb_MainDatabase[Size],MATCH(G1052,tb_MainDatabase[Barcode],0)),"")</f>
        <v>30 ml.</v>
      </c>
      <c r="J1052" s="191">
        <v>3.0</v>
      </c>
      <c r="K1052" s="193"/>
      <c r="L1052" s="193" t="str">
        <f t="array" ref="L1052">IFERROR(IF(C1052=C1051,IF(C1052="","","-"),INDEX(tb_Address[Store Tel.],MATCH(F1052,tb_Address[Branch],0))),"")</f>
        <v>-</v>
      </c>
      <c r="M1052" s="193" t="str">
        <f t="array" ref="M1052">IFERROR(IF(C1052=C1051,IF(C1052="","","-"),INDEX(tb_Address[ชื่อผู้รับสินค้า],MATCH(F1052,tb_Address[Branch],0))),"")</f>
        <v>-</v>
      </c>
      <c r="N1052" s="193" t="str">
        <f t="array" ref="N1052">IFERROR(IF(C1052=C1051,IF(C1052="","","-"),INDEX(tb_Address[ที่อยู่ Store],MATCH(F1052,tb_Address[Branch],0))),"")</f>
        <v>-</v>
      </c>
      <c r="O1052" s="193"/>
    </row>
    <row r="1053" ht="22.5" customHeight="1">
      <c r="A1053" s="186">
        <f>IF(C1053="","",ROW()-ROW(tb_PO[[#HEADERS],[Order]]))</f>
        <v>1050</v>
      </c>
      <c r="B1053" s="277">
        <v>46232.0</v>
      </c>
      <c r="C1053" s="278" t="s">
        <v>3182</v>
      </c>
      <c r="D1053" s="278" t="s">
        <v>3183</v>
      </c>
      <c r="E1053" s="66" t="s">
        <v>52</v>
      </c>
      <c r="F1053" s="186" t="str">
        <f t="array" ref="F1053">IF(E1053&lt;&gt;"",INDEX(tb_Address[Branch],MATCH(E1053,tb_Address[Branch Code],0)),"")</f>
        <v>สาขาที่ 00001</v>
      </c>
      <c r="G1053" s="344">
        <v>8.857128012048E12</v>
      </c>
      <c r="H1053" s="193" t="str">
        <f t="array" ref="H1053">IF(G1053&lt;&gt;"",INDEX(tb_MainDatabase[Scent],MATCH(G1053,tb_MainDatabase[Barcode],0)),"")</f>
        <v>Velvet Oud</v>
      </c>
      <c r="I1053" s="193" t="str">
        <f t="array" ref="I1053">IF(G1053&lt;&gt;"",INDEX(tb_MainDatabase[Size],MATCH(G1053,tb_MainDatabase[Barcode],0)),"")</f>
        <v>30 ml.</v>
      </c>
      <c r="J1053" s="191">
        <v>3.0</v>
      </c>
      <c r="K1053" s="193"/>
      <c r="L1053" s="193" t="str">
        <f t="array" ref="L1053">IFERROR(IF(C1053=C1052,IF(C1053="","","-"),INDEX(tb_Address[Store Tel.],MATCH(F1053,tb_Address[Branch],0))),"")</f>
        <v>-</v>
      </c>
      <c r="M1053" s="193" t="str">
        <f t="array" ref="M1053">IFERROR(IF(C1053=C1052,IF(C1053="","","-"),INDEX(tb_Address[ชื่อผู้รับสินค้า],MATCH(F1053,tb_Address[Branch],0))),"")</f>
        <v>-</v>
      </c>
      <c r="N1053" s="193" t="str">
        <f t="array" ref="N1053">IFERROR(IF(C1053=C1052,IF(C1053="","","-"),INDEX(tb_Address[ที่อยู่ Store],MATCH(F1053,tb_Address[Branch],0))),"")</f>
        <v>-</v>
      </c>
      <c r="O1053" s="193"/>
    </row>
    <row r="1054" ht="22.5" customHeight="1">
      <c r="A1054" s="186">
        <f>IF(C1054="","",ROW()-ROW(tb_PO[[#HEADERS],[Order]]))</f>
        <v>1051</v>
      </c>
      <c r="B1054" s="277">
        <v>46232.0</v>
      </c>
      <c r="C1054" s="278" t="s">
        <v>3182</v>
      </c>
      <c r="D1054" s="278" t="s">
        <v>3183</v>
      </c>
      <c r="E1054" s="66" t="s">
        <v>52</v>
      </c>
      <c r="F1054" s="186" t="str">
        <f t="array" ref="F1054">IF(E1054&lt;&gt;"",INDEX(tb_Address[Branch],MATCH(E1054,tb_Address[Branch Code],0)),"")</f>
        <v>สาขาที่ 00001</v>
      </c>
      <c r="G1054" s="344">
        <v>8.857128012141E12</v>
      </c>
      <c r="H1054" s="193" t="str">
        <f t="array" ref="H1054">IF(G1054&lt;&gt;"",INDEX(tb_MainDatabase[Scent],MATCH(G1054,tb_MainDatabase[Barcode],0)),"")</f>
        <v>Gentle Elixir</v>
      </c>
      <c r="I1054" s="193" t="str">
        <f t="array" ref="I1054">IF(G1054&lt;&gt;"",INDEX(tb_MainDatabase[Size],MATCH(G1054,tb_MainDatabase[Barcode],0)),"")</f>
        <v>30 ml.</v>
      </c>
      <c r="J1054" s="191">
        <v>3.0</v>
      </c>
      <c r="K1054" s="193"/>
      <c r="L1054" s="193" t="str">
        <f t="array" ref="L1054">IFERROR(IF(C1054=C1053,IF(C1054="","","-"),INDEX(tb_Address[Store Tel.],MATCH(F1054,tb_Address[Branch],0))),"")</f>
        <v>-</v>
      </c>
      <c r="M1054" s="193" t="str">
        <f t="array" ref="M1054">IFERROR(IF(C1054=C1053,IF(C1054="","","-"),INDEX(tb_Address[ชื่อผู้รับสินค้า],MATCH(F1054,tb_Address[Branch],0))),"")</f>
        <v>-</v>
      </c>
      <c r="N1054" s="193" t="str">
        <f t="array" ref="N1054">IFERROR(IF(C1054=C1053,IF(C1054="","","-"),INDEX(tb_Address[ที่อยู่ Store],MATCH(F1054,tb_Address[Branch],0))),"")</f>
        <v>-</v>
      </c>
      <c r="O1054" s="193"/>
    </row>
    <row r="1055" ht="22.5" customHeight="1">
      <c r="A1055" s="186">
        <f>IF(C1055="","",ROW()-ROW(tb_PO[[#HEADERS],[Order]]))</f>
        <v>1052</v>
      </c>
      <c r="B1055" s="277">
        <v>46232.0</v>
      </c>
      <c r="C1055" s="278" t="s">
        <v>3182</v>
      </c>
      <c r="D1055" s="278" t="s">
        <v>3183</v>
      </c>
      <c r="E1055" s="66" t="s">
        <v>52</v>
      </c>
      <c r="F1055" s="186" t="str">
        <f t="array" ref="F1055">IF(E1055&lt;&gt;"",INDEX(tb_Address[Branch],MATCH(E1055,tb_Address[Branch Code],0)),"")</f>
        <v>สาขาที่ 00001</v>
      </c>
      <c r="G1055" s="344">
        <v>8.857128012005E12</v>
      </c>
      <c r="H1055" s="193" t="str">
        <f t="array" ref="H1055">IF(G1055&lt;&gt;"",INDEX(tb_MainDatabase[Scent],MATCH(G1055,tb_MainDatabase[Barcode],0)),"")</f>
        <v>Blackest Black</v>
      </c>
      <c r="I1055" s="193" t="str">
        <f t="array" ref="I1055">IF(G1055&lt;&gt;"",INDEX(tb_MainDatabase[Size],MATCH(G1055,tb_MainDatabase[Barcode],0)),"")</f>
        <v>30 ml.</v>
      </c>
      <c r="J1055" s="191">
        <v>1.0</v>
      </c>
      <c r="K1055" s="193"/>
      <c r="L1055" s="193" t="str">
        <f t="array" ref="L1055">IFERROR(IF(C1055=C1054,IF(C1055="","","-"),INDEX(tb_Address[Store Tel.],MATCH(F1055,tb_Address[Branch],0))),"")</f>
        <v>-</v>
      </c>
      <c r="M1055" s="193" t="str">
        <f t="array" ref="M1055">IFERROR(IF(C1055=C1054,IF(C1055="","","-"),INDEX(tb_Address[ชื่อผู้รับสินค้า],MATCH(F1055,tb_Address[Branch],0))),"")</f>
        <v>-</v>
      </c>
      <c r="N1055" s="193" t="str">
        <f t="array" ref="N1055">IFERROR(IF(C1055=C1054,IF(C1055="","","-"),INDEX(tb_Address[ที่อยู่ Store],MATCH(F1055,tb_Address[Branch],0))),"")</f>
        <v>-</v>
      </c>
      <c r="O1055" s="193"/>
    </row>
    <row r="1056" ht="22.5" customHeight="1">
      <c r="A1056" s="186">
        <f>IF(C1056="","",ROW()-ROW(tb_PO[[#HEADERS],[Order]]))</f>
        <v>1053</v>
      </c>
      <c r="B1056" s="277">
        <v>46232.0</v>
      </c>
      <c r="C1056" s="278" t="s">
        <v>3182</v>
      </c>
      <c r="D1056" s="278" t="s">
        <v>3183</v>
      </c>
      <c r="E1056" s="66" t="s">
        <v>52</v>
      </c>
      <c r="F1056" s="186" t="str">
        <f t="array" ref="F1056">IF(E1056&lt;&gt;"",INDEX(tb_Address[Branch],MATCH(E1056,tb_Address[Branch Code],0)),"")</f>
        <v>สาขาที่ 00001</v>
      </c>
      <c r="G1056" s="344">
        <v>8.857128011669E12</v>
      </c>
      <c r="H1056" s="193" t="str">
        <f t="array" ref="H1056">IF(G1056&lt;&gt;"",INDEX(tb_MainDatabase[Scent],MATCH(G1056,tb_MainDatabase[Barcode],0)),"")</f>
        <v>Blackest Black</v>
      </c>
      <c r="I1056" s="193" t="str">
        <f t="array" ref="I1056">IF(G1056&lt;&gt;"",INDEX(tb_MainDatabase[Size],MATCH(G1056,tb_MainDatabase[Barcode],0)),"")</f>
        <v>50 ml.</v>
      </c>
      <c r="J1056" s="191">
        <v>1.0</v>
      </c>
      <c r="K1056" s="193"/>
      <c r="L1056" s="193" t="str">
        <f t="array" ref="L1056">IFERROR(IF(C1056=C1055,IF(C1056="","","-"),INDEX(tb_Address[Store Tel.],MATCH(F1056,tb_Address[Branch],0))),"")</f>
        <v>-</v>
      </c>
      <c r="M1056" s="193" t="str">
        <f t="array" ref="M1056">IFERROR(IF(C1056=C1055,IF(C1056="","","-"),INDEX(tb_Address[ชื่อผู้รับสินค้า],MATCH(F1056,tb_Address[Branch],0))),"")</f>
        <v>-</v>
      </c>
      <c r="N1056" s="193" t="str">
        <f t="array" ref="N1056">IFERROR(IF(C1056=C1055,IF(C1056="","","-"),INDEX(tb_Address[ที่อยู่ Store],MATCH(F1056,tb_Address[Branch],0))),"")</f>
        <v>-</v>
      </c>
      <c r="O1056" s="193"/>
    </row>
    <row r="1057" ht="22.5" customHeight="1">
      <c r="A1057" s="186">
        <f>IF(C1057="","",ROW()-ROW(tb_PO[[#HEADERS],[Order]]))</f>
        <v>1054</v>
      </c>
      <c r="B1057" s="277">
        <v>46232.0</v>
      </c>
      <c r="C1057" s="278" t="s">
        <v>3182</v>
      </c>
      <c r="D1057" s="278" t="s">
        <v>3183</v>
      </c>
      <c r="E1057" s="66" t="s">
        <v>52</v>
      </c>
      <c r="F1057" s="186" t="str">
        <f t="array" ref="F1057">IF(E1057&lt;&gt;"",INDEX(tb_Address[Branch],MATCH(E1057,tb_Address[Branch Code],0)),"")</f>
        <v>สาขาที่ 00001</v>
      </c>
      <c r="G1057" s="344">
        <v>8.857128012019E12</v>
      </c>
      <c r="H1057" s="193" t="str">
        <f t="array" ref="H1057">IF(G1057&lt;&gt;"",INDEX(tb_MainDatabase[Scent],MATCH(G1057,tb_MainDatabase[Barcode],0)),"")</f>
        <v>Voyage</v>
      </c>
      <c r="I1057" s="193" t="str">
        <f t="array" ref="I1057">IF(G1057&lt;&gt;"",INDEX(tb_MainDatabase[Size],MATCH(G1057,tb_MainDatabase[Barcode],0)),"")</f>
        <v>50 ml.</v>
      </c>
      <c r="J1057" s="191">
        <v>3.0</v>
      </c>
      <c r="K1057" s="193"/>
      <c r="L1057" s="193" t="str">
        <f t="array" ref="L1057">IFERROR(IF(C1057=C1056,IF(C1057="","","-"),INDEX(tb_Address[Store Tel.],MATCH(F1057,tb_Address[Branch],0))),"")</f>
        <v>-</v>
      </c>
      <c r="M1057" s="193" t="str">
        <f t="array" ref="M1057">IFERROR(IF(C1057=C1056,IF(C1057="","","-"),INDEX(tb_Address[ชื่อผู้รับสินค้า],MATCH(F1057,tb_Address[Branch],0))),"")</f>
        <v>-</v>
      </c>
      <c r="N1057" s="193" t="str">
        <f t="array" ref="N1057">IFERROR(IF(C1057=C1056,IF(C1057="","","-"),INDEX(tb_Address[ที่อยู่ Store],MATCH(F1057,tb_Address[Branch],0))),"")</f>
        <v>-</v>
      </c>
      <c r="O1057" s="193"/>
    </row>
    <row r="1058" ht="22.5" customHeight="1">
      <c r="A1058" s="186">
        <f>IF(C1058="","",ROW()-ROW(tb_PO[[#HEADERS],[Order]]))</f>
        <v>1055</v>
      </c>
      <c r="B1058" s="277">
        <v>46232.0</v>
      </c>
      <c r="C1058" s="278" t="s">
        <v>3182</v>
      </c>
      <c r="D1058" s="278" t="s">
        <v>3183</v>
      </c>
      <c r="E1058" s="66" t="s">
        <v>52</v>
      </c>
      <c r="F1058" s="186" t="str">
        <f t="array" ref="F1058">IF(E1058&lt;&gt;"",INDEX(tb_Address[Branch],MATCH(E1058,tb_Address[Branch Code],0)),"")</f>
        <v>สาขาที่ 00001</v>
      </c>
      <c r="G1058" s="344">
        <v>8.857128011119E12</v>
      </c>
      <c r="H1058" s="193" t="str">
        <f t="array" ref="H1058">IF(G1058&lt;&gt;"",INDEX(tb_MainDatabase[Scent],MATCH(G1058,tb_MainDatabase[Barcode],0)),"")</f>
        <v>Secret of Peach</v>
      </c>
      <c r="I1058" s="193" t="str">
        <f t="array" ref="I1058">IF(G1058&lt;&gt;"",INDEX(tb_MainDatabase[Size],MATCH(G1058,tb_MainDatabase[Barcode],0)),"")</f>
        <v>50 ml.</v>
      </c>
      <c r="J1058" s="191">
        <v>3.0</v>
      </c>
      <c r="K1058" s="193"/>
      <c r="L1058" s="193" t="str">
        <f t="array" ref="L1058">IFERROR(IF(C1058=C1057,IF(C1058="","","-"),INDEX(tb_Address[Store Tel.],MATCH(F1058,tb_Address[Branch],0))),"")</f>
        <v>-</v>
      </c>
      <c r="M1058" s="193" t="str">
        <f t="array" ref="M1058">IFERROR(IF(C1058=C1057,IF(C1058="","","-"),INDEX(tb_Address[ชื่อผู้รับสินค้า],MATCH(F1058,tb_Address[Branch],0))),"")</f>
        <v>-</v>
      </c>
      <c r="N1058" s="193" t="str">
        <f t="array" ref="N1058">IFERROR(IF(C1058=C1057,IF(C1058="","","-"),INDEX(tb_Address[ที่อยู่ Store],MATCH(F1058,tb_Address[Branch],0))),"")</f>
        <v>-</v>
      </c>
      <c r="O1058" s="193"/>
    </row>
    <row r="1059" ht="22.5" customHeight="1">
      <c r="A1059" s="186">
        <f>IF(C1059="","",ROW()-ROW(tb_PO[[#HEADERS],[Order]]))</f>
        <v>1056</v>
      </c>
      <c r="B1059" s="277">
        <v>46232.0</v>
      </c>
      <c r="C1059" s="278" t="s">
        <v>3182</v>
      </c>
      <c r="D1059" s="278" t="s">
        <v>3183</v>
      </c>
      <c r="E1059" s="66" t="s">
        <v>52</v>
      </c>
      <c r="F1059" s="186" t="str">
        <f t="array" ref="F1059">IF(E1059&lt;&gt;"",INDEX(tb_Address[Branch],MATCH(E1059,tb_Address[Branch Code],0)),"")</f>
        <v>สาขาที่ 00001</v>
      </c>
      <c r="G1059" s="344">
        <v>8.85712801202E12</v>
      </c>
      <c r="H1059" s="193" t="str">
        <f t="array" ref="H1059">IF(G1059&lt;&gt;"",INDEX(tb_MainDatabase[Scent],MATCH(G1059,tb_MainDatabase[Barcode],0)),"")</f>
        <v>Make Way</v>
      </c>
      <c r="I1059" s="193" t="str">
        <f t="array" ref="I1059">IF(G1059&lt;&gt;"",INDEX(tb_MainDatabase[Size],MATCH(G1059,tb_MainDatabase[Barcode],0)),"")</f>
        <v>50 ml.</v>
      </c>
      <c r="J1059" s="191">
        <v>5.0</v>
      </c>
      <c r="K1059" s="193"/>
      <c r="L1059" s="193" t="str">
        <f t="array" ref="L1059">IFERROR(IF(C1059=C1058,IF(C1059="","","-"),INDEX(tb_Address[Store Tel.],MATCH(F1059,tb_Address[Branch],0))),"")</f>
        <v>-</v>
      </c>
      <c r="M1059" s="193" t="str">
        <f t="array" ref="M1059">IFERROR(IF(C1059=C1058,IF(C1059="","","-"),INDEX(tb_Address[ชื่อผู้รับสินค้า],MATCH(F1059,tb_Address[Branch],0))),"")</f>
        <v>-</v>
      </c>
      <c r="N1059" s="193" t="str">
        <f t="array" ref="N1059">IFERROR(IF(C1059=C1058,IF(C1059="","","-"),INDEX(tb_Address[ที่อยู่ Store],MATCH(F1059,tb_Address[Branch],0))),"")</f>
        <v>-</v>
      </c>
      <c r="O1059" s="193"/>
    </row>
    <row r="1060" ht="22.5" customHeight="1">
      <c r="A1060" s="186">
        <f>IF(C1060="","",ROW()-ROW(tb_PO[[#HEADERS],[Order]]))</f>
        <v>1057</v>
      </c>
      <c r="B1060" s="277">
        <v>46232.0</v>
      </c>
      <c r="C1060" s="278" t="s">
        <v>3182</v>
      </c>
      <c r="D1060" s="278" t="s">
        <v>3183</v>
      </c>
      <c r="E1060" s="66" t="s">
        <v>52</v>
      </c>
      <c r="F1060" s="186" t="str">
        <f t="array" ref="F1060">IF(E1060&lt;&gt;"",INDEX(tb_Address[Branch],MATCH(E1060,tb_Address[Branch Code],0)),"")</f>
        <v>สาขาที่ 00001</v>
      </c>
      <c r="G1060" s="344">
        <v>8.857128011027E12</v>
      </c>
      <c r="H1060" s="193" t="str">
        <f t="array" ref="H1060">IF(G1060&lt;&gt;"",INDEX(tb_MainDatabase[Scent],MATCH(G1060,tb_MainDatabase[Barcode],0)),"")</f>
        <v>Zeus</v>
      </c>
      <c r="I1060" s="193" t="str">
        <f t="array" ref="I1060">IF(G1060&lt;&gt;"",INDEX(tb_MainDatabase[Size],MATCH(G1060,tb_MainDatabase[Barcode],0)),"")</f>
        <v>50 ml.</v>
      </c>
      <c r="J1060" s="191">
        <v>3.0</v>
      </c>
      <c r="K1060" s="193"/>
      <c r="L1060" s="193" t="str">
        <f t="array" ref="L1060">IFERROR(IF(C1060=C1059,IF(C1060="","","-"),INDEX(tb_Address[Store Tel.],MATCH(F1060,tb_Address[Branch],0))),"")</f>
        <v>-</v>
      </c>
      <c r="M1060" s="193" t="str">
        <f t="array" ref="M1060">IFERROR(IF(C1060=C1059,IF(C1060="","","-"),INDEX(tb_Address[ชื่อผู้รับสินค้า],MATCH(F1060,tb_Address[Branch],0))),"")</f>
        <v>-</v>
      </c>
      <c r="N1060" s="193" t="str">
        <f t="array" ref="N1060">IFERROR(IF(C1060=C1059,IF(C1060="","","-"),INDEX(tb_Address[ที่อยู่ Store],MATCH(F1060,tb_Address[Branch],0))),"")</f>
        <v>-</v>
      </c>
      <c r="O1060" s="193"/>
    </row>
    <row r="1061" ht="22.5" customHeight="1">
      <c r="A1061" s="186">
        <f>IF(C1061="","",ROW()-ROW(tb_PO[[#HEADERS],[Order]]))</f>
        <v>1058</v>
      </c>
      <c r="B1061" s="277">
        <v>46232.0</v>
      </c>
      <c r="C1061" s="278" t="s">
        <v>3182</v>
      </c>
      <c r="D1061" s="278" t="s">
        <v>3183</v>
      </c>
      <c r="E1061" s="66" t="s">
        <v>52</v>
      </c>
      <c r="F1061" s="186" t="str">
        <f t="array" ref="F1061">IF(E1061&lt;&gt;"",INDEX(tb_Address[Branch],MATCH(E1061,tb_Address[Branch Code],0)),"")</f>
        <v>สาขาที่ 00001</v>
      </c>
      <c r="G1061" s="344">
        <v>8.857128011522E12</v>
      </c>
      <c r="H1061" s="193" t="str">
        <f t="array" ref="H1061">IF(G1061&lt;&gt;"",INDEX(tb_MainDatabase[Scent],MATCH(G1061,tb_MainDatabase[Barcode],0)),"")</f>
        <v>Velvet Oud</v>
      </c>
      <c r="I1061" s="193" t="str">
        <f t="array" ref="I1061">IF(G1061&lt;&gt;"",INDEX(tb_MainDatabase[Size],MATCH(G1061,tb_MainDatabase[Barcode],0)),"")</f>
        <v>50 ml.</v>
      </c>
      <c r="J1061" s="191">
        <v>3.0</v>
      </c>
      <c r="K1061" s="193"/>
      <c r="L1061" s="193" t="str">
        <f t="array" ref="L1061">IFERROR(IF(C1061=C1060,IF(C1061="","","-"),INDEX(tb_Address[Store Tel.],MATCH(F1061,tb_Address[Branch],0))),"")</f>
        <v>-</v>
      </c>
      <c r="M1061" s="193" t="str">
        <f t="array" ref="M1061">IFERROR(IF(C1061=C1060,IF(C1061="","","-"),INDEX(tb_Address[ชื่อผู้รับสินค้า],MATCH(F1061,tb_Address[Branch],0))),"")</f>
        <v>-</v>
      </c>
      <c r="N1061" s="193" t="str">
        <f t="array" ref="N1061">IFERROR(IF(C1061=C1060,IF(C1061="","","-"),INDEX(tb_Address[ที่อยู่ Store],MATCH(F1061,tb_Address[Branch],0))),"")</f>
        <v>-</v>
      </c>
      <c r="O1061" s="193"/>
    </row>
    <row r="1062" ht="22.5" customHeight="1">
      <c r="A1062" s="186">
        <f>IF(C1062="","",ROW()-ROW(tb_PO[[#HEADERS],[Order]]))</f>
        <v>1059</v>
      </c>
      <c r="B1062" s="277">
        <v>46232.0</v>
      </c>
      <c r="C1062" s="278" t="s">
        <v>3182</v>
      </c>
      <c r="D1062" s="278" t="s">
        <v>3183</v>
      </c>
      <c r="E1062" s="66" t="s">
        <v>52</v>
      </c>
      <c r="F1062" s="186" t="str">
        <f t="array" ref="F1062">IF(E1062&lt;&gt;"",INDEX(tb_Address[Branch],MATCH(E1062,tb_Address[Branch Code],0)),"")</f>
        <v>สาขาที่ 00001</v>
      </c>
      <c r="G1062" s="344">
        <v>8.85712801214E12</v>
      </c>
      <c r="H1062" s="193" t="str">
        <f t="array" ref="H1062">IF(G1062&lt;&gt;"",INDEX(tb_MainDatabase[Scent],MATCH(G1062,tb_MainDatabase[Barcode],0)),"")</f>
        <v>Gentle Elixir</v>
      </c>
      <c r="I1062" s="193" t="str">
        <f t="array" ref="I1062">IF(G1062&lt;&gt;"",INDEX(tb_MainDatabase[Size],MATCH(G1062,tb_MainDatabase[Barcode],0)),"")</f>
        <v>50 ml.</v>
      </c>
      <c r="J1062" s="191">
        <v>3.0</v>
      </c>
      <c r="K1062" s="193"/>
      <c r="L1062" s="193" t="str">
        <f t="array" ref="L1062">IFERROR(IF(C1062=C1061,IF(C1062="","","-"),INDEX(tb_Address[Store Tel.],MATCH(F1062,tb_Address[Branch],0))),"")</f>
        <v>-</v>
      </c>
      <c r="M1062" s="193" t="str">
        <f t="array" ref="M1062">IFERROR(IF(C1062=C1061,IF(C1062="","","-"),INDEX(tb_Address[ชื่อผู้รับสินค้า],MATCH(F1062,tb_Address[Branch],0))),"")</f>
        <v>-</v>
      </c>
      <c r="N1062" s="193" t="str">
        <f t="array" ref="N1062">IFERROR(IF(C1062=C1061,IF(C1062="","","-"),INDEX(tb_Address[ที่อยู่ Store],MATCH(F1062,tb_Address[Branch],0))),"")</f>
        <v>-</v>
      </c>
      <c r="O1062" s="193"/>
    </row>
    <row r="1063" ht="22.5" customHeight="1">
      <c r="A1063" s="186">
        <f>IF(C1063="","",ROW()-ROW(tb_PO[[#HEADERS],[Order]]))</f>
        <v>1060</v>
      </c>
      <c r="B1063" s="277">
        <v>46232.0</v>
      </c>
      <c r="C1063" s="278" t="s">
        <v>3182</v>
      </c>
      <c r="D1063" s="278" t="s">
        <v>3183</v>
      </c>
      <c r="E1063" s="66" t="s">
        <v>52</v>
      </c>
      <c r="F1063" s="186" t="str">
        <f t="array" ref="F1063">IF(E1063&lt;&gt;"",INDEX(tb_Address[Branch],MATCH(E1063,tb_Address[Branch Code],0)),"")</f>
        <v>สาขาที่ 00001</v>
      </c>
      <c r="G1063" s="344" t="s">
        <v>640</v>
      </c>
      <c r="H1063" s="193" t="str">
        <f t="array" ref="H1063">IF(G1063&lt;&gt;"",INDEX(tb_MainDatabase[Scent],MATCH(G1063,tb_MainDatabase[Barcode],0)),"")</f>
        <v>Cherry Shade TRY ME!</v>
      </c>
      <c r="I1063" s="193" t="str">
        <f t="array" ref="I1063">IF(G1063&lt;&gt;"",INDEX(tb_MainDatabase[Size],MATCH(G1063,tb_MainDatabase[Barcode],0)),"")</f>
        <v>50 ml.</v>
      </c>
      <c r="J1063" s="191">
        <v>1.0</v>
      </c>
      <c r="K1063" s="193"/>
      <c r="L1063" s="193" t="str">
        <f t="array" ref="L1063">IFERROR(IF(C1063=C1062,IF(C1063="","","-"),INDEX(tb_Address[Store Tel.],MATCH(F1063,tb_Address[Branch],0))),"")</f>
        <v>-</v>
      </c>
      <c r="M1063" s="193" t="str">
        <f t="array" ref="M1063">IFERROR(IF(C1063=C1062,IF(C1063="","","-"),INDEX(tb_Address[ชื่อผู้รับสินค้า],MATCH(F1063,tb_Address[Branch],0))),"")</f>
        <v>-</v>
      </c>
      <c r="N1063" s="193" t="str">
        <f t="array" ref="N1063">IFERROR(IF(C1063=C1062,IF(C1063="","","-"),INDEX(tb_Address[ที่อยู่ Store],MATCH(F1063,tb_Address[Branch],0))),"")</f>
        <v>-</v>
      </c>
      <c r="O1063" s="193"/>
    </row>
    <row r="1064" ht="22.5" customHeight="1">
      <c r="A1064" s="186">
        <f>IF(C1064="","",ROW()-ROW(tb_PO[[#HEADERS],[Order]]))</f>
        <v>1061</v>
      </c>
      <c r="B1064" s="277">
        <v>46232.0</v>
      </c>
      <c r="C1064" s="278" t="s">
        <v>3182</v>
      </c>
      <c r="D1064" s="278" t="s">
        <v>3183</v>
      </c>
      <c r="E1064" s="66" t="s">
        <v>52</v>
      </c>
      <c r="F1064" s="186" t="str">
        <f t="array" ref="F1064">IF(E1064&lt;&gt;"",INDEX(tb_Address[Branch],MATCH(E1064,tb_Address[Branch Code],0)),"")</f>
        <v>สาขาที่ 00001</v>
      </c>
      <c r="G1064" s="344">
        <v>8.857128012036E12</v>
      </c>
      <c r="H1064" s="193" t="str">
        <f t="array" ref="H1064">IF(G1064&lt;&gt;"",INDEX(tb_MainDatabase[Scent],MATCH(G1064,tb_MainDatabase[Barcode],0)),"")</f>
        <v>Never Blue</v>
      </c>
      <c r="I1064" s="193" t="str">
        <f t="array" ref="I1064">IF(G1064&lt;&gt;"",INDEX(tb_MainDatabase[Size],MATCH(G1064,tb_MainDatabase[Barcode],0)),"")</f>
        <v>4 ml.</v>
      </c>
      <c r="J1064" s="191">
        <v>5.0</v>
      </c>
      <c r="K1064" s="193"/>
      <c r="L1064" s="193" t="str">
        <f t="array" ref="L1064">IFERROR(IF(C1064=C1063,IF(C1064="","","-"),INDEX(tb_Address[Store Tel.],MATCH(F1064,tb_Address[Branch],0))),"")</f>
        <v>-</v>
      </c>
      <c r="M1064" s="193" t="str">
        <f t="array" ref="M1064">IFERROR(IF(C1064=C1063,IF(C1064="","","-"),INDEX(tb_Address[ชื่อผู้รับสินค้า],MATCH(F1064,tb_Address[Branch],0))),"")</f>
        <v>-</v>
      </c>
      <c r="N1064" s="193" t="str">
        <f t="array" ref="N1064">IFERROR(IF(C1064=C1063,IF(C1064="","","-"),INDEX(tb_Address[ที่อยู่ Store],MATCH(F1064,tb_Address[Branch],0))),"")</f>
        <v>-</v>
      </c>
      <c r="O1064" s="193"/>
    </row>
    <row r="1065" ht="22.5" customHeight="1">
      <c r="A1065" s="186">
        <f>IF(C1065="","",ROW()-ROW(tb_PO[[#HEADERS],[Order]]))</f>
        <v>1062</v>
      </c>
      <c r="B1065" s="277">
        <v>46232.0</v>
      </c>
      <c r="C1065" s="278" t="s">
        <v>3182</v>
      </c>
      <c r="D1065" s="278" t="s">
        <v>3183</v>
      </c>
      <c r="E1065" s="66" t="s">
        <v>52</v>
      </c>
      <c r="F1065" s="186" t="str">
        <f t="array" ref="F1065">IF(E1065&lt;&gt;"",INDEX(tb_Address[Branch],MATCH(E1065,tb_Address[Branch Code],0)),"")</f>
        <v>สาขาที่ 00001</v>
      </c>
      <c r="G1065" s="344">
        <v>8.857128012038E12</v>
      </c>
      <c r="H1065" s="193" t="str">
        <f t="array" ref="H1065">IF(G1065&lt;&gt;"",INDEX(tb_MainDatabase[Scent],MATCH(G1065,tb_MainDatabase[Barcode],0)),"")</f>
        <v>Secret of Peach</v>
      </c>
      <c r="I1065" s="193" t="str">
        <f t="array" ref="I1065">IF(G1065&lt;&gt;"",INDEX(tb_MainDatabase[Size],MATCH(G1065,tb_MainDatabase[Barcode],0)),"")</f>
        <v>4 ml.</v>
      </c>
      <c r="J1065" s="191">
        <v>5.0</v>
      </c>
      <c r="K1065" s="193"/>
      <c r="L1065" s="193" t="str">
        <f t="array" ref="L1065">IFERROR(IF(C1065=C1064,IF(C1065="","","-"),INDEX(tb_Address[Store Tel.],MATCH(F1065,tb_Address[Branch],0))),"")</f>
        <v>-</v>
      </c>
      <c r="M1065" s="193" t="str">
        <f t="array" ref="M1065">IFERROR(IF(C1065=C1064,IF(C1065="","","-"),INDEX(tb_Address[ชื่อผู้รับสินค้า],MATCH(F1065,tb_Address[Branch],0))),"")</f>
        <v>-</v>
      </c>
      <c r="N1065" s="193" t="str">
        <f t="array" ref="N1065">IFERROR(IF(C1065=C1064,IF(C1065="","","-"),INDEX(tb_Address[ที่อยู่ Store],MATCH(F1065,tb_Address[Branch],0))),"")</f>
        <v>-</v>
      </c>
      <c r="O1065" s="193"/>
    </row>
    <row r="1066" ht="22.5" customHeight="1">
      <c r="A1066" s="186">
        <f>IF(C1066="","",ROW()-ROW(tb_PO[[#HEADERS],[Order]]))</f>
        <v>1063</v>
      </c>
      <c r="B1066" s="277">
        <v>46232.0</v>
      </c>
      <c r="C1066" s="278" t="s">
        <v>3182</v>
      </c>
      <c r="D1066" s="278" t="s">
        <v>3183</v>
      </c>
      <c r="E1066" s="66" t="s">
        <v>52</v>
      </c>
      <c r="F1066" s="186" t="str">
        <f t="array" ref="F1066">IF(E1066&lt;&gt;"",INDEX(tb_Address[Branch],MATCH(E1066,tb_Address[Branch Code],0)),"")</f>
        <v>สาขาที่ 00001</v>
      </c>
      <c r="G1066" s="292">
        <v>8.857128011928E12</v>
      </c>
      <c r="H1066" s="193" t="str">
        <f t="array" ref="H1066">IF(G1066&lt;&gt;"",INDEX(tb_MainDatabase[Scent],MATCH(G1066,tb_MainDatabase[Barcode],0)),"")</f>
        <v>Atlantis</v>
      </c>
      <c r="I1066" s="193" t="str">
        <f t="array" ref="I1066">IF(G1066&lt;&gt;"",INDEX(tb_MainDatabase[Size],MATCH(G1066,tb_MainDatabase[Barcode],0)),"")</f>
        <v>30 ml.</v>
      </c>
      <c r="J1066" s="191">
        <v>3.0</v>
      </c>
      <c r="K1066" s="193"/>
      <c r="L1066" s="193" t="str">
        <f t="array" ref="L1066">IFERROR(IF(C1066=C1065,IF(C1066="","","-"),INDEX(tb_Address[Store Tel.],MATCH(F1066,tb_Address[Branch],0))),"")</f>
        <v>-</v>
      </c>
      <c r="M1066" s="193" t="str">
        <f t="array" ref="M1066">IFERROR(IF(C1066=C1065,IF(C1066="","","-"),INDEX(tb_Address[ชื่อผู้รับสินค้า],MATCH(F1066,tb_Address[Branch],0))),"")</f>
        <v>-</v>
      </c>
      <c r="N1066" s="193" t="str">
        <f t="array" ref="N1066">IFERROR(IF(C1066=C1065,IF(C1066="","","-"),INDEX(tb_Address[ที่อยู่ Store],MATCH(F1066,tb_Address[Branch],0))),"")</f>
        <v>-</v>
      </c>
      <c r="O1066" s="193"/>
    </row>
    <row r="1067" ht="22.5" customHeight="1">
      <c r="A1067" s="186">
        <f>IF(C1067="","",ROW()-ROW(tb_PO[[#HEADERS],[Order]]))</f>
        <v>1064</v>
      </c>
      <c r="B1067" s="277">
        <v>46232.0</v>
      </c>
      <c r="C1067" s="278" t="s">
        <v>3182</v>
      </c>
      <c r="D1067" s="278" t="s">
        <v>3183</v>
      </c>
      <c r="E1067" s="66" t="s">
        <v>52</v>
      </c>
      <c r="F1067" s="186" t="str">
        <f t="array" ref="F1067">IF(E1067&lt;&gt;"",INDEX(tb_Address[Branch],MATCH(E1067,tb_Address[Branch Code],0)),"")</f>
        <v>สาขาที่ 00001</v>
      </c>
      <c r="G1067" s="292">
        <v>8.857128012089E12</v>
      </c>
      <c r="H1067" s="193" t="str">
        <f t="array" ref="H1067">IF(G1067&lt;&gt;"",INDEX(tb_MainDatabase[Scent],MATCH(G1067,tb_MainDatabase[Barcode],0)),"")</f>
        <v>Found Peony</v>
      </c>
      <c r="I1067" s="193" t="str">
        <f t="array" ref="I1067">IF(G1067&lt;&gt;"",INDEX(tb_MainDatabase[Size],MATCH(G1067,tb_MainDatabase[Barcode],0)),"")</f>
        <v>30 ml.</v>
      </c>
      <c r="J1067" s="191">
        <v>3.0</v>
      </c>
      <c r="K1067" s="193"/>
      <c r="L1067" s="193" t="str">
        <f t="array" ref="L1067">IFERROR(IF(C1067=C1066,IF(C1067="","","-"),INDEX(tb_Address[Store Tel.],MATCH(F1067,tb_Address[Branch],0))),"")</f>
        <v>-</v>
      </c>
      <c r="M1067" s="193" t="str">
        <f t="array" ref="M1067">IFERROR(IF(C1067=C1066,IF(C1067="","","-"),INDEX(tb_Address[ชื่อผู้รับสินค้า],MATCH(F1067,tb_Address[Branch],0))),"")</f>
        <v>-</v>
      </c>
      <c r="N1067" s="193" t="str">
        <f t="array" ref="N1067">IFERROR(IF(C1067=C1066,IF(C1067="","","-"),INDEX(tb_Address[ที่อยู่ Store],MATCH(F1067,tb_Address[Branch],0))),"")</f>
        <v>-</v>
      </c>
      <c r="O1067" s="193"/>
    </row>
    <row r="1068" ht="22.5" customHeight="1">
      <c r="A1068" s="186">
        <f>IF(C1068="","",ROW()-ROW(tb_PO[[#HEADERS],[Order]]))</f>
        <v>1065</v>
      </c>
      <c r="B1068" s="277">
        <v>46232.0</v>
      </c>
      <c r="C1068" s="278" t="s">
        <v>3182</v>
      </c>
      <c r="D1068" s="278" t="s">
        <v>3183</v>
      </c>
      <c r="E1068" s="66" t="s">
        <v>52</v>
      </c>
      <c r="F1068" s="186" t="str">
        <f t="array" ref="F1068">IF(E1068&lt;&gt;"",INDEX(tb_Address[Branch],MATCH(E1068,tb_Address[Branch Code],0)),"")</f>
        <v>สาขาที่ 00001</v>
      </c>
      <c r="G1068" s="292">
        <v>8.857128011942E12</v>
      </c>
      <c r="H1068" s="193" t="str">
        <f t="array" ref="H1068">IF(G1068&lt;&gt;"",INDEX(tb_MainDatabase[Scent],MATCH(G1068,tb_MainDatabase[Barcode],0)),"")</f>
        <v>Rose Oud</v>
      </c>
      <c r="I1068" s="193" t="str">
        <f t="array" ref="I1068">IF(G1068&lt;&gt;"",INDEX(tb_MainDatabase[Size],MATCH(G1068,tb_MainDatabase[Barcode],0)),"")</f>
        <v>30 ml.</v>
      </c>
      <c r="J1068" s="191">
        <v>5.0</v>
      </c>
      <c r="K1068" s="193"/>
      <c r="L1068" s="193" t="str">
        <f t="array" ref="L1068">IFERROR(IF(C1068=C1067,IF(C1068="","","-"),INDEX(tb_Address[Store Tel.],MATCH(F1068,tb_Address[Branch],0))),"")</f>
        <v>-</v>
      </c>
      <c r="M1068" s="193" t="str">
        <f t="array" ref="M1068">IFERROR(IF(C1068=C1067,IF(C1068="","","-"),INDEX(tb_Address[ชื่อผู้รับสินค้า],MATCH(F1068,tb_Address[Branch],0))),"")</f>
        <v>-</v>
      </c>
      <c r="N1068" s="193" t="str">
        <f t="array" ref="N1068">IFERROR(IF(C1068=C1067,IF(C1068="","","-"),INDEX(tb_Address[ที่อยู่ Store],MATCH(F1068,tb_Address[Branch],0))),"")</f>
        <v>-</v>
      </c>
      <c r="O1068" s="193"/>
    </row>
    <row r="1069" ht="22.5" customHeight="1">
      <c r="A1069" s="186">
        <f>IF(C1069="","",ROW()-ROW(tb_PO[[#HEADERS],[Order]]))</f>
        <v>1066</v>
      </c>
      <c r="B1069" s="277">
        <v>46232.0</v>
      </c>
      <c r="C1069" s="278" t="s">
        <v>3182</v>
      </c>
      <c r="D1069" s="278" t="s">
        <v>3183</v>
      </c>
      <c r="E1069" s="66" t="s">
        <v>52</v>
      </c>
      <c r="F1069" s="186" t="str">
        <f t="array" ref="F1069">IF(E1069&lt;&gt;"",INDEX(tb_Address[Branch],MATCH(E1069,tb_Address[Branch Code],0)),"")</f>
        <v>สาขาที่ 00001</v>
      </c>
      <c r="G1069" s="292">
        <v>8.85712801198E12</v>
      </c>
      <c r="H1069" s="193" t="str">
        <f t="array" ref="H1069">IF(G1069&lt;&gt;"",INDEX(tb_MainDatabase[Scent],MATCH(G1069,tb_MainDatabase[Barcode],0)),"")</f>
        <v>Vandal</v>
      </c>
      <c r="I1069" s="193" t="str">
        <f t="array" ref="I1069">IF(G1069&lt;&gt;"",INDEX(tb_MainDatabase[Size],MATCH(G1069,tb_MainDatabase[Barcode],0)),"")</f>
        <v>30 ml.</v>
      </c>
      <c r="J1069" s="191">
        <v>3.0</v>
      </c>
      <c r="K1069" s="193"/>
      <c r="L1069" s="193" t="str">
        <f t="array" ref="L1069">IFERROR(IF(C1069=C1068,IF(C1069="","","-"),INDEX(tb_Address[Store Tel.],MATCH(F1069,tb_Address[Branch],0))),"")</f>
        <v>-</v>
      </c>
      <c r="M1069" s="193" t="str">
        <f t="array" ref="M1069">IFERROR(IF(C1069=C1068,IF(C1069="","","-"),INDEX(tb_Address[ชื่อผู้รับสินค้า],MATCH(F1069,tb_Address[Branch],0))),"")</f>
        <v>-</v>
      </c>
      <c r="N1069" s="193" t="str">
        <f t="array" ref="N1069">IFERROR(IF(C1069=C1068,IF(C1069="","","-"),INDEX(tb_Address[ที่อยู่ Store],MATCH(F1069,tb_Address[Branch],0))),"")</f>
        <v>-</v>
      </c>
      <c r="O1069" s="193"/>
    </row>
    <row r="1070" ht="22.5" customHeight="1">
      <c r="A1070" s="186">
        <f>IF(C1070="","",ROW()-ROW(tb_PO[[#HEADERS],[Order]]))</f>
        <v>1067</v>
      </c>
      <c r="B1070" s="277">
        <v>46232.0</v>
      </c>
      <c r="C1070" s="278" t="s">
        <v>3182</v>
      </c>
      <c r="D1070" s="278" t="s">
        <v>3183</v>
      </c>
      <c r="E1070" s="66" t="s">
        <v>52</v>
      </c>
      <c r="F1070" s="186" t="str">
        <f t="array" ref="F1070">IF(E1070&lt;&gt;"",INDEX(tb_Address[Branch],MATCH(E1070,tb_Address[Branch Code],0)),"")</f>
        <v>สาขาที่ 00001</v>
      </c>
      <c r="G1070" s="344" t="s">
        <v>3225</v>
      </c>
      <c r="H1070" s="193" t="str">
        <f t="array" ref="H1070">IF(G1070&lt;&gt;"",INDEX(tb_MainDatabase[Scent],MATCH(G1070,tb_MainDatabase[Barcode],0)),"")</f>
        <v>Atlantis TRY ME!</v>
      </c>
      <c r="I1070" s="193" t="str">
        <f t="array" ref="I1070">IF(G1070&lt;&gt;"",INDEX(tb_MainDatabase[Size],MATCH(G1070,tb_MainDatabase[Barcode],0)),"")</f>
        <v>30 ml.</v>
      </c>
      <c r="J1070" s="191">
        <v>1.0</v>
      </c>
      <c r="K1070" s="193"/>
      <c r="L1070" s="193" t="str">
        <f t="array" ref="L1070">IFERROR(IF(C1070=C1069,IF(C1070="","","-"),INDEX(tb_Address[Store Tel.],MATCH(F1070,tb_Address[Branch],0))),"")</f>
        <v>-</v>
      </c>
      <c r="M1070" s="193" t="str">
        <f t="array" ref="M1070">IFERROR(IF(C1070=C1069,IF(C1070="","","-"),INDEX(tb_Address[ชื่อผู้รับสินค้า],MATCH(F1070,tb_Address[Branch],0))),"")</f>
        <v>-</v>
      </c>
      <c r="N1070" s="193" t="str">
        <f t="array" ref="N1070">IFERROR(IF(C1070=C1069,IF(C1070="","","-"),INDEX(tb_Address[ที่อยู่ Store],MATCH(F1070,tb_Address[Branch],0))),"")</f>
        <v>-</v>
      </c>
      <c r="O1070" s="193"/>
    </row>
    <row r="1071" ht="22.5" customHeight="1">
      <c r="A1071" s="186">
        <f>IF(C1071="","",ROW()-ROW(tb_PO[[#HEADERS],[Order]]))</f>
        <v>1068</v>
      </c>
      <c r="B1071" s="277">
        <v>46232.0</v>
      </c>
      <c r="C1071" s="278" t="s">
        <v>3182</v>
      </c>
      <c r="D1071" s="278" t="s">
        <v>3183</v>
      </c>
      <c r="E1071" s="66" t="s">
        <v>52</v>
      </c>
      <c r="F1071" s="186" t="str">
        <f t="array" ref="F1071">IF(E1071&lt;&gt;"",INDEX(tb_Address[Branch],MATCH(E1071,tb_Address[Branch Code],0)),"")</f>
        <v>สาขาที่ 00001</v>
      </c>
      <c r="G1071" s="344" t="s">
        <v>3226</v>
      </c>
      <c r="H1071" s="193" t="str">
        <f t="array" ref="H1071">IF(G1071&lt;&gt;"",INDEX(tb_MainDatabase[Scent],MATCH(G1071,tb_MainDatabase[Barcode],0)),"")</f>
        <v>Vandal TRY ME!</v>
      </c>
      <c r="I1071" s="193" t="str">
        <f t="array" ref="I1071">IF(G1071&lt;&gt;"",INDEX(tb_MainDatabase[Size],MATCH(G1071,tb_MainDatabase[Barcode],0)),"")</f>
        <v>30 ml.</v>
      </c>
      <c r="J1071" s="191">
        <v>1.0</v>
      </c>
      <c r="K1071" s="193"/>
      <c r="L1071" s="193" t="str">
        <f t="array" ref="L1071">IFERROR(IF(C1071=C1070,IF(C1071="","","-"),INDEX(tb_Address[Store Tel.],MATCH(F1071,tb_Address[Branch],0))),"")</f>
        <v>-</v>
      </c>
      <c r="M1071" s="193" t="str">
        <f t="array" ref="M1071">IFERROR(IF(C1071=C1070,IF(C1071="","","-"),INDEX(tb_Address[ชื่อผู้รับสินค้า],MATCH(F1071,tb_Address[Branch],0))),"")</f>
        <v>-</v>
      </c>
      <c r="N1071" s="193" t="str">
        <f t="array" ref="N1071">IFERROR(IF(C1071=C1070,IF(C1071="","","-"),INDEX(tb_Address[ที่อยู่ Store],MATCH(F1071,tb_Address[Branch],0))),"")</f>
        <v>-</v>
      </c>
      <c r="O1071" s="193"/>
    </row>
    <row r="1072" ht="22.5" customHeight="1">
      <c r="A1072" s="186">
        <f>IF(C1072="","",ROW()-ROW(tb_PO[[#HEADERS],[Order]]))</f>
        <v>1069</v>
      </c>
      <c r="B1072" s="277">
        <v>46232.0</v>
      </c>
      <c r="C1072" s="278" t="s">
        <v>3182</v>
      </c>
      <c r="D1072" s="278" t="s">
        <v>3183</v>
      </c>
      <c r="E1072" s="66" t="s">
        <v>52</v>
      </c>
      <c r="F1072" s="186" t="str">
        <f t="array" ref="F1072">IF(E1072&lt;&gt;"",INDEX(tb_Address[Branch],MATCH(E1072,tb_Address[Branch Code],0)),"")</f>
        <v>สาขาที่ 00001</v>
      </c>
      <c r="G1072" s="344" t="s">
        <v>3228</v>
      </c>
      <c r="H1072" s="193" t="str">
        <f t="array" ref="H1072">IF(G1072&lt;&gt;"",INDEX(tb_MainDatabase[Scent],MATCH(G1072,tb_MainDatabase[Barcode],0)),"")</f>
        <v>Found Peony TRY ME!</v>
      </c>
      <c r="I1072" s="193" t="str">
        <f t="array" ref="I1072">IF(G1072&lt;&gt;"",INDEX(tb_MainDatabase[Size],MATCH(G1072,tb_MainDatabase[Barcode],0)),"")</f>
        <v>30 ml.</v>
      </c>
      <c r="J1072" s="191">
        <v>1.0</v>
      </c>
      <c r="K1072" s="193"/>
      <c r="L1072" s="193" t="str">
        <f t="array" ref="L1072">IFERROR(IF(C1072=C1071,IF(C1072="","","-"),INDEX(tb_Address[Store Tel.],MATCH(F1072,tb_Address[Branch],0))),"")</f>
        <v>-</v>
      </c>
      <c r="M1072" s="193" t="str">
        <f t="array" ref="M1072">IFERROR(IF(C1072=C1071,IF(C1072="","","-"),INDEX(tb_Address[ชื่อผู้รับสินค้า],MATCH(F1072,tb_Address[Branch],0))),"")</f>
        <v>-</v>
      </c>
      <c r="N1072" s="193" t="str">
        <f t="array" ref="N1072">IFERROR(IF(C1072=C1071,IF(C1072="","","-"),INDEX(tb_Address[ที่อยู่ Store],MATCH(F1072,tb_Address[Branch],0))),"")</f>
        <v>-</v>
      </c>
      <c r="O1072" s="193"/>
    </row>
    <row r="1073" ht="22.5" customHeight="1">
      <c r="A1073" s="186">
        <f>IF(C1073="","",ROW()-ROW(tb_PO[[#HEADERS],[Order]]))</f>
        <v>1070</v>
      </c>
      <c r="B1073" s="277">
        <v>46232.0</v>
      </c>
      <c r="C1073" s="278" t="s">
        <v>3182</v>
      </c>
      <c r="D1073" s="278" t="s">
        <v>3183</v>
      </c>
      <c r="E1073" s="66" t="s">
        <v>52</v>
      </c>
      <c r="F1073" s="186" t="str">
        <f t="array" ref="F1073">IF(E1073&lt;&gt;"",INDEX(tb_Address[Branch],MATCH(E1073,tb_Address[Branch Code],0)),"")</f>
        <v>สาขาที่ 00001</v>
      </c>
      <c r="G1073" s="344" t="s">
        <v>3230</v>
      </c>
      <c r="H1073" s="193" t="str">
        <f t="array" ref="H1073">IF(G1073&lt;&gt;"",INDEX(tb_MainDatabase[Scent],MATCH(G1073,tb_MainDatabase[Barcode],0)),"")</f>
        <v>Rose Oud TRY ME!</v>
      </c>
      <c r="I1073" s="193" t="str">
        <f t="array" ref="I1073">IF(G1073&lt;&gt;"",INDEX(tb_MainDatabase[Size],MATCH(G1073,tb_MainDatabase[Barcode],0)),"")</f>
        <v>30 ml.</v>
      </c>
      <c r="J1073" s="191">
        <v>1.0</v>
      </c>
      <c r="K1073" s="193"/>
      <c r="L1073" s="193" t="str">
        <f t="array" ref="L1073">IFERROR(IF(C1073=C1072,IF(C1073="","","-"),INDEX(tb_Address[Store Tel.],MATCH(F1073,tb_Address[Branch],0))),"")</f>
        <v>-</v>
      </c>
      <c r="M1073" s="193" t="str">
        <f t="array" ref="M1073">IFERROR(IF(C1073=C1072,IF(C1073="","","-"),INDEX(tb_Address[ชื่อผู้รับสินค้า],MATCH(F1073,tb_Address[Branch],0))),"")</f>
        <v>-</v>
      </c>
      <c r="N1073" s="193" t="str">
        <f t="array" ref="N1073">IFERROR(IF(C1073=C1072,IF(C1073="","","-"),INDEX(tb_Address[ที่อยู่ Store],MATCH(F1073,tb_Address[Branch],0))),"")</f>
        <v>-</v>
      </c>
      <c r="O1073" s="193"/>
    </row>
    <row r="1074" ht="22.5" customHeight="1">
      <c r="A1074" s="186">
        <f>IF(C1074="","",ROW()-ROW(tb_PO[[#HEADERS],[Order]]))</f>
        <v>1071</v>
      </c>
      <c r="B1074" s="277">
        <v>46234.0</v>
      </c>
      <c r="C1074" s="278" t="s">
        <v>20</v>
      </c>
      <c r="D1074" s="278" t="s">
        <v>3232</v>
      </c>
      <c r="E1074" s="66" t="s">
        <v>52</v>
      </c>
      <c r="F1074" s="186" t="str">
        <f t="array" ref="F1074">IF(E1074&lt;&gt;"",INDEX(tb_Address[Branch],MATCH(E1074,tb_Address[Branch Code],0)),"")</f>
        <v>สาขาที่ 00001</v>
      </c>
      <c r="G1074" s="344">
        <v>8.857128012026E12</v>
      </c>
      <c r="H1074" s="193" t="str">
        <f t="array" ref="H1074">IF(G1074&lt;&gt;"",INDEX(tb_MainDatabase[Scent],MATCH(G1074,tb_MainDatabase[Barcode],0)),"")</f>
        <v>Aqua</v>
      </c>
      <c r="I1074" s="193" t="str">
        <f t="array" ref="I1074">IF(G1074&lt;&gt;"",INDEX(tb_MainDatabase[Size],MATCH(G1074,tb_MainDatabase[Barcode],0)),"")</f>
        <v>10 ml.</v>
      </c>
      <c r="J1074" s="191">
        <v>3.0</v>
      </c>
      <c r="K1074" s="193"/>
      <c r="L1074" s="193" t="str">
        <f t="array" ref="L1074">IFERROR(IF(C1074=C1073,IF(C1074="","","-"),INDEX(tb_Address[Store Tel.],MATCH(F1074,tb_Address[Branch],0))),"")</f>
        <v>-</v>
      </c>
      <c r="M1074" s="193" t="str">
        <f t="array" ref="M1074">IFERROR(IF(C1074=C1073,IF(C1074="","","-"),INDEX(tb_Address[ชื่อผู้รับสินค้า],MATCH(F1074,tb_Address[Branch],0))),"")</f>
        <v>-</v>
      </c>
      <c r="N1074" s="193" t="str">
        <f t="array" ref="N1074">IFERROR(IF(C1074=C1073,IF(C1074="","","-"),INDEX(tb_Address[ที่อยู่ Store],MATCH(F1074,tb_Address[Branch],0))),"")</f>
        <v>-</v>
      </c>
      <c r="O1074" s="193"/>
    </row>
    <row r="1075" ht="22.5" customHeight="1">
      <c r="A1075" s="186">
        <f>IF(C1075="","",ROW()-ROW(tb_PO[[#HEADERS],[Order]]))</f>
        <v>1072</v>
      </c>
      <c r="B1075" s="277">
        <v>46234.0</v>
      </c>
      <c r="C1075" s="278" t="s">
        <v>20</v>
      </c>
      <c r="D1075" s="278" t="s">
        <v>3232</v>
      </c>
      <c r="E1075" s="66" t="s">
        <v>52</v>
      </c>
      <c r="F1075" s="186" t="str">
        <f t="array" ref="F1075">IF(E1075&lt;&gt;"",INDEX(tb_Address[Branch],MATCH(E1075,tb_Address[Branch Code],0)),"")</f>
        <v>สาขาที่ 00001</v>
      </c>
      <c r="G1075" s="344">
        <v>8.857128012034E12</v>
      </c>
      <c r="H1075" s="193" t="str">
        <f t="array" ref="H1075">IF(G1075&lt;&gt;"",INDEX(tb_MainDatabase[Scent],MATCH(G1075,tb_MainDatabase[Barcode],0)),"")</f>
        <v>La Belle</v>
      </c>
      <c r="I1075" s="193" t="str">
        <f t="array" ref="I1075">IF(G1075&lt;&gt;"",INDEX(tb_MainDatabase[Size],MATCH(G1075,tb_MainDatabase[Barcode],0)),"")</f>
        <v>10 ml.</v>
      </c>
      <c r="J1075" s="191">
        <v>3.0</v>
      </c>
      <c r="K1075" s="193"/>
      <c r="L1075" s="193" t="str">
        <f t="array" ref="L1075">IFERROR(IF(C1075=C1074,IF(C1075="","","-"),INDEX(tb_Address[Store Tel.],MATCH(F1075,tb_Address[Branch],0))),"")</f>
        <v>-</v>
      </c>
      <c r="M1075" s="193" t="str">
        <f t="array" ref="M1075">IFERROR(IF(C1075=C1074,IF(C1075="","","-"),INDEX(tb_Address[ชื่อผู้รับสินค้า],MATCH(F1075,tb_Address[Branch],0))),"")</f>
        <v>-</v>
      </c>
      <c r="N1075" s="193" t="str">
        <f t="array" ref="N1075">IFERROR(IF(C1075=C1074,IF(C1075="","","-"),INDEX(tb_Address[ที่อยู่ Store],MATCH(F1075,tb_Address[Branch],0))),"")</f>
        <v>-</v>
      </c>
      <c r="O1075" s="193"/>
    </row>
    <row r="1076" ht="22.5" customHeight="1">
      <c r="A1076" s="186">
        <f>IF(C1076="","",ROW()-ROW(tb_PO[[#HEADERS],[Order]]))</f>
        <v>1073</v>
      </c>
      <c r="B1076" s="277">
        <v>46234.0</v>
      </c>
      <c r="C1076" s="278" t="s">
        <v>20</v>
      </c>
      <c r="D1076" s="278" t="s">
        <v>3232</v>
      </c>
      <c r="E1076" s="66" t="s">
        <v>52</v>
      </c>
      <c r="F1076" s="186" t="str">
        <f t="array" ref="F1076">IF(E1076&lt;&gt;"",INDEX(tb_Address[Branch],MATCH(E1076,tb_Address[Branch Code],0)),"")</f>
        <v>สาขาที่ 00001</v>
      </c>
      <c r="G1076" s="344">
        <v>8.857128012053E12</v>
      </c>
      <c r="H1076" s="193" t="str">
        <f t="array" ref="H1076">IF(G1076&lt;&gt;"",INDEX(tb_MainDatabase[Scent],MATCH(G1076,tb_MainDatabase[Barcode],0)),"")</f>
        <v>Virgin X</v>
      </c>
      <c r="I1076" s="193" t="str">
        <f t="array" ref="I1076">IF(G1076&lt;&gt;"",INDEX(tb_MainDatabase[Size],MATCH(G1076,tb_MainDatabase[Barcode],0)),"")</f>
        <v>10 ml.</v>
      </c>
      <c r="J1076" s="191">
        <v>3.0</v>
      </c>
      <c r="K1076" s="193"/>
      <c r="L1076" s="193" t="str">
        <f t="array" ref="L1076">IFERROR(IF(C1076=C1075,IF(C1076="","","-"),INDEX(tb_Address[Store Tel.],MATCH(F1076,tb_Address[Branch],0))),"")</f>
        <v>-</v>
      </c>
      <c r="M1076" s="193" t="str">
        <f t="array" ref="M1076">IFERROR(IF(C1076=C1075,IF(C1076="","","-"),INDEX(tb_Address[ชื่อผู้รับสินค้า],MATCH(F1076,tb_Address[Branch],0))),"")</f>
        <v>-</v>
      </c>
      <c r="N1076" s="193" t="str">
        <f t="array" ref="N1076">IFERROR(IF(C1076=C1075,IF(C1076="","","-"),INDEX(tb_Address[ที่อยู่ Store],MATCH(F1076,tb_Address[Branch],0))),"")</f>
        <v>-</v>
      </c>
      <c r="O1076" s="193"/>
    </row>
    <row r="1077" ht="22.5" customHeight="1">
      <c r="A1077" s="186">
        <f>IF(C1077="","",ROW()-ROW(tb_PO[[#HEADERS],[Order]]))</f>
        <v>1074</v>
      </c>
      <c r="B1077" s="277">
        <v>46234.0</v>
      </c>
      <c r="C1077" s="278" t="s">
        <v>20</v>
      </c>
      <c r="D1077" s="278" t="s">
        <v>3232</v>
      </c>
      <c r="E1077" s="66" t="s">
        <v>52</v>
      </c>
      <c r="F1077" s="186" t="str">
        <f t="array" ref="F1077">IF(E1077&lt;&gt;"",INDEX(tb_Address[Branch],MATCH(E1077,tb_Address[Branch Code],0)),"")</f>
        <v>สาขาที่ 00001</v>
      </c>
      <c r="G1077" s="344">
        <v>8.857128012035E12</v>
      </c>
      <c r="H1077" s="193" t="str">
        <f t="array" ref="H1077">IF(G1077&lt;&gt;"",INDEX(tb_MainDatabase[Scent],MATCH(G1077,tb_MainDatabase[Barcode],0)),"")</f>
        <v>Never Blue</v>
      </c>
      <c r="I1077" s="193" t="str">
        <f t="array" ref="I1077">IF(G1077&lt;&gt;"",INDEX(tb_MainDatabase[Size],MATCH(G1077,tb_MainDatabase[Barcode],0)),"")</f>
        <v>10 ml.</v>
      </c>
      <c r="J1077" s="191">
        <v>5.0</v>
      </c>
      <c r="K1077" s="193"/>
      <c r="L1077" s="193" t="str">
        <f t="array" ref="L1077">IFERROR(IF(C1077=C1076,IF(C1077="","","-"),INDEX(tb_Address[Store Tel.],MATCH(F1077,tb_Address[Branch],0))),"")</f>
        <v>-</v>
      </c>
      <c r="M1077" s="193" t="str">
        <f t="array" ref="M1077">IFERROR(IF(C1077=C1076,IF(C1077="","","-"),INDEX(tb_Address[ชื่อผู้รับสินค้า],MATCH(F1077,tb_Address[Branch],0))),"")</f>
        <v>-</v>
      </c>
      <c r="N1077" s="193" t="str">
        <f t="array" ref="N1077">IFERROR(IF(C1077=C1076,IF(C1077="","","-"),INDEX(tb_Address[ที่อยู่ Store],MATCH(F1077,tb_Address[Branch],0))),"")</f>
        <v>-</v>
      </c>
      <c r="O1077" s="193"/>
    </row>
    <row r="1078" ht="22.5" customHeight="1">
      <c r="A1078" s="186">
        <f>IF(C1078="","",ROW()-ROW(tb_PO[[#HEADERS],[Order]]))</f>
        <v>1075</v>
      </c>
      <c r="B1078" s="277">
        <v>46234.0</v>
      </c>
      <c r="C1078" s="278" t="s">
        <v>20</v>
      </c>
      <c r="D1078" s="278" t="s">
        <v>3232</v>
      </c>
      <c r="E1078" s="66" t="s">
        <v>52</v>
      </c>
      <c r="F1078" s="186" t="str">
        <f t="array" ref="F1078">IF(E1078&lt;&gt;"",INDEX(tb_Address[Branch],MATCH(E1078,tb_Address[Branch Code],0)),"")</f>
        <v>สาขาที่ 00001</v>
      </c>
      <c r="G1078" s="344">
        <v>8.857128012108E12</v>
      </c>
      <c r="H1078" s="193" t="str">
        <f t="array" ref="H1078">IF(G1078&lt;&gt;"",INDEX(tb_MainDatabase[Scent],MATCH(G1078,tb_MainDatabase[Barcode],0)),"")</f>
        <v>Sparkling Mandarin</v>
      </c>
      <c r="I1078" s="193" t="str">
        <f t="array" ref="I1078">IF(G1078&lt;&gt;"",INDEX(tb_MainDatabase[Size],MATCH(G1078,tb_MainDatabase[Barcode],0)),"")</f>
        <v>10 ml.</v>
      </c>
      <c r="J1078" s="191">
        <v>3.0</v>
      </c>
      <c r="K1078" s="193"/>
      <c r="L1078" s="193" t="str">
        <f t="array" ref="L1078">IFERROR(IF(C1078=C1077,IF(C1078="","","-"),INDEX(tb_Address[Store Tel.],MATCH(F1078,tb_Address[Branch],0))),"")</f>
        <v>-</v>
      </c>
      <c r="M1078" s="193" t="str">
        <f t="array" ref="M1078">IFERROR(IF(C1078=C1077,IF(C1078="","","-"),INDEX(tb_Address[ชื่อผู้รับสินค้า],MATCH(F1078,tb_Address[Branch],0))),"")</f>
        <v>-</v>
      </c>
      <c r="N1078" s="193" t="str">
        <f t="array" ref="N1078">IFERROR(IF(C1078=C1077,IF(C1078="","","-"),INDEX(tb_Address[ที่อยู่ Store],MATCH(F1078,tb_Address[Branch],0))),"")</f>
        <v>-</v>
      </c>
      <c r="O1078" s="193"/>
    </row>
    <row r="1079" ht="22.5" customHeight="1">
      <c r="A1079" s="186">
        <f>IF(C1079="","",ROW()-ROW(tb_PO[[#HEADERS],[Order]]))</f>
        <v>1076</v>
      </c>
      <c r="B1079" s="277">
        <v>46234.0</v>
      </c>
      <c r="C1079" s="278" t="s">
        <v>20</v>
      </c>
      <c r="D1079" s="278" t="s">
        <v>3232</v>
      </c>
      <c r="E1079" s="66" t="s">
        <v>52</v>
      </c>
      <c r="F1079" s="186" t="str">
        <f t="array" ref="F1079">IF(E1079&lt;&gt;"",INDEX(tb_Address[Branch],MATCH(E1079,tb_Address[Branch Code],0)),"")</f>
        <v>สาขาที่ 00001</v>
      </c>
      <c r="G1079" s="344">
        <v>8.857128012114E12</v>
      </c>
      <c r="H1079" s="193" t="str">
        <f t="array" ref="H1079">IF(G1079&lt;&gt;"",INDEX(tb_MainDatabase[Scent],MATCH(G1079,tb_MainDatabase[Barcode],0)),"")</f>
        <v>Patchouli Absolute</v>
      </c>
      <c r="I1079" s="193" t="str">
        <f t="array" ref="I1079">IF(G1079&lt;&gt;"",INDEX(tb_MainDatabase[Size],MATCH(G1079,tb_MainDatabase[Barcode],0)),"")</f>
        <v>10 ml.</v>
      </c>
      <c r="J1079" s="191">
        <v>3.0</v>
      </c>
      <c r="K1079" s="193"/>
      <c r="L1079" s="193" t="str">
        <f t="array" ref="L1079">IFERROR(IF(C1079=C1078,IF(C1079="","","-"),INDEX(tb_Address[Store Tel.],MATCH(F1079,tb_Address[Branch],0))),"")</f>
        <v>-</v>
      </c>
      <c r="M1079" s="193" t="str">
        <f t="array" ref="M1079">IFERROR(IF(C1079=C1078,IF(C1079="","","-"),INDEX(tb_Address[ชื่อผู้รับสินค้า],MATCH(F1079,tb_Address[Branch],0))),"")</f>
        <v>-</v>
      </c>
      <c r="N1079" s="193" t="str">
        <f t="array" ref="N1079">IFERROR(IF(C1079=C1078,IF(C1079="","","-"),INDEX(tb_Address[ที่อยู่ Store],MATCH(F1079,tb_Address[Branch],0))),"")</f>
        <v>-</v>
      </c>
      <c r="O1079" s="193"/>
    </row>
    <row r="1080" ht="22.5" customHeight="1">
      <c r="A1080" s="186">
        <f>IF(C1080="","",ROW()-ROW(tb_PO[[#HEADERS],[Order]]))</f>
        <v>1077</v>
      </c>
      <c r="B1080" s="277">
        <v>46234.0</v>
      </c>
      <c r="C1080" s="278" t="s">
        <v>20</v>
      </c>
      <c r="D1080" s="278" t="s">
        <v>3232</v>
      </c>
      <c r="E1080" s="66" t="s">
        <v>52</v>
      </c>
      <c r="F1080" s="186" t="str">
        <f t="array" ref="F1080">IF(E1080&lt;&gt;"",INDEX(tb_Address[Branch],MATCH(E1080,tb_Address[Branch Code],0)),"")</f>
        <v>สาขาที่ 00001</v>
      </c>
      <c r="G1080" s="344">
        <v>8.857128012142E12</v>
      </c>
      <c r="H1080" s="193" t="str">
        <f t="array" ref="H1080">IF(G1080&lt;&gt;"",INDEX(tb_MainDatabase[Scent],MATCH(G1080,tb_MainDatabase[Barcode],0)),"")</f>
        <v>Gentle Elixir</v>
      </c>
      <c r="I1080" s="193" t="str">
        <f t="array" ref="I1080">IF(G1080&lt;&gt;"",INDEX(tb_MainDatabase[Size],MATCH(G1080,tb_MainDatabase[Barcode],0)),"")</f>
        <v>10 ml.</v>
      </c>
      <c r="J1080" s="191">
        <v>3.0</v>
      </c>
      <c r="K1080" s="193"/>
      <c r="L1080" s="193" t="str">
        <f t="array" ref="L1080">IFERROR(IF(C1080=C1079,IF(C1080="","","-"),INDEX(tb_Address[Store Tel.],MATCH(F1080,tb_Address[Branch],0))),"")</f>
        <v>-</v>
      </c>
      <c r="M1080" s="193" t="str">
        <f t="array" ref="M1080">IFERROR(IF(C1080=C1079,IF(C1080="","","-"),INDEX(tb_Address[ชื่อผู้รับสินค้า],MATCH(F1080,tb_Address[Branch],0))),"")</f>
        <v>-</v>
      </c>
      <c r="N1080" s="193" t="str">
        <f t="array" ref="N1080">IFERROR(IF(C1080=C1079,IF(C1080="","","-"),INDEX(tb_Address[ที่อยู่ Store],MATCH(F1080,tb_Address[Branch],0))),"")</f>
        <v>-</v>
      </c>
      <c r="O1080" s="193"/>
    </row>
    <row r="1081" ht="22.5" customHeight="1">
      <c r="A1081" s="186">
        <f>IF(C1081="","",ROW()-ROW(tb_PO[[#HEADERS],[Order]]))</f>
        <v>1078</v>
      </c>
      <c r="B1081" s="277">
        <v>46234.0</v>
      </c>
      <c r="C1081" s="278" t="s">
        <v>20</v>
      </c>
      <c r="D1081" s="278" t="s">
        <v>3232</v>
      </c>
      <c r="E1081" s="66" t="s">
        <v>52</v>
      </c>
      <c r="F1081" s="186" t="str">
        <f t="array" ref="F1081">IF(E1081&lt;&gt;"",INDEX(tb_Address[Branch],MATCH(E1081,tb_Address[Branch Code],0)),"")</f>
        <v>สาขาที่ 00001</v>
      </c>
      <c r="G1081" s="344">
        <v>8.85712801185E12</v>
      </c>
      <c r="H1081" s="193" t="str">
        <f t="array" ref="H1081">IF(G1081&lt;&gt;"",INDEX(tb_MainDatabase[Scent],MATCH(G1081,tb_MainDatabase[Barcode],0)),"")</f>
        <v>Secret of Peach</v>
      </c>
      <c r="I1081" s="193" t="str">
        <f t="array" ref="I1081">IF(G1081&lt;&gt;"",INDEX(tb_MainDatabase[Size],MATCH(G1081,tb_MainDatabase[Barcode],0)),"")</f>
        <v>30 ml.</v>
      </c>
      <c r="J1081" s="191">
        <v>3.0</v>
      </c>
      <c r="K1081" s="193"/>
      <c r="L1081" s="193" t="str">
        <f t="array" ref="L1081">IFERROR(IF(C1081=C1080,IF(C1081="","","-"),INDEX(tb_Address[Store Tel.],MATCH(F1081,tb_Address[Branch],0))),"")</f>
        <v>-</v>
      </c>
      <c r="M1081" s="193" t="str">
        <f t="array" ref="M1081">IFERROR(IF(C1081=C1080,IF(C1081="","","-"),INDEX(tb_Address[ชื่อผู้รับสินค้า],MATCH(F1081,tb_Address[Branch],0))),"")</f>
        <v>-</v>
      </c>
      <c r="N1081" s="193" t="str">
        <f t="array" ref="N1081">IFERROR(IF(C1081=C1080,IF(C1081="","","-"),INDEX(tb_Address[ที่อยู่ Store],MATCH(F1081,tb_Address[Branch],0))),"")</f>
        <v>-</v>
      </c>
      <c r="O1081" s="193"/>
    </row>
    <row r="1082" ht="22.5" customHeight="1">
      <c r="A1082" s="186">
        <f>IF(C1082="","",ROW()-ROW(tb_PO[[#HEADERS],[Order]]))</f>
        <v>1079</v>
      </c>
      <c r="B1082" s="277">
        <v>46234.0</v>
      </c>
      <c r="C1082" s="278" t="s">
        <v>20</v>
      </c>
      <c r="D1082" s="278" t="s">
        <v>3232</v>
      </c>
      <c r="E1082" s="66" t="s">
        <v>52</v>
      </c>
      <c r="F1082" s="186" t="str">
        <f t="array" ref="F1082">IF(E1082&lt;&gt;"",INDEX(tb_Address[Branch],MATCH(E1082,tb_Address[Branch Code],0)),"")</f>
        <v>สาขาที่ 00001</v>
      </c>
      <c r="G1082" s="344">
        <v>8.857128012064E12</v>
      </c>
      <c r="H1082" s="193" t="str">
        <f t="array" ref="H1082">IF(G1082&lt;&gt;"",INDEX(tb_MainDatabase[Scent],MATCH(G1082,tb_MainDatabase[Barcode],0)),"")</f>
        <v>Blind Magnolia</v>
      </c>
      <c r="I1082" s="193" t="str">
        <f t="array" ref="I1082">IF(G1082&lt;&gt;"",INDEX(tb_MainDatabase[Size],MATCH(G1082,tb_MainDatabase[Barcode],0)),"")</f>
        <v>30 ml.</v>
      </c>
      <c r="J1082" s="191">
        <v>3.0</v>
      </c>
      <c r="K1082" s="193"/>
      <c r="L1082" s="193" t="str">
        <f t="array" ref="L1082">IFERROR(IF(C1082=C1081,IF(C1082="","","-"),INDEX(tb_Address[Store Tel.],MATCH(F1082,tb_Address[Branch],0))),"")</f>
        <v>-</v>
      </c>
      <c r="M1082" s="193" t="str">
        <f t="array" ref="M1082">IFERROR(IF(C1082=C1081,IF(C1082="","","-"),INDEX(tb_Address[ชื่อผู้รับสินค้า],MATCH(F1082,tb_Address[Branch],0))),"")</f>
        <v>-</v>
      </c>
      <c r="N1082" s="193" t="str">
        <f t="array" ref="N1082">IFERROR(IF(C1082=C1081,IF(C1082="","","-"),INDEX(tb_Address[ที่อยู่ Store],MATCH(F1082,tb_Address[Branch],0))),"")</f>
        <v>-</v>
      </c>
      <c r="O1082" s="193"/>
    </row>
    <row r="1083" ht="22.5" customHeight="1">
      <c r="A1083" s="186">
        <f>IF(C1083="","",ROW()-ROW(tb_PO[[#HEADERS],[Order]]))</f>
        <v>1080</v>
      </c>
      <c r="B1083" s="277">
        <v>46234.0</v>
      </c>
      <c r="C1083" s="278" t="s">
        <v>20</v>
      </c>
      <c r="D1083" s="278" t="s">
        <v>3232</v>
      </c>
      <c r="E1083" s="66" t="s">
        <v>52</v>
      </c>
      <c r="F1083" s="186" t="str">
        <f t="array" ref="F1083">IF(E1083&lt;&gt;"",INDEX(tb_Address[Branch],MATCH(E1083,tb_Address[Branch Code],0)),"")</f>
        <v>สาขาที่ 00001</v>
      </c>
      <c r="G1083" s="344">
        <v>8.857128011898E12</v>
      </c>
      <c r="H1083" s="193" t="str">
        <f t="array" ref="H1083">IF(G1083&lt;&gt;"",INDEX(tb_MainDatabase[Scent],MATCH(G1083,tb_MainDatabase[Barcode],0)),"")</f>
        <v>Vivid</v>
      </c>
      <c r="I1083" s="193" t="str">
        <f t="array" ref="I1083">IF(G1083&lt;&gt;"",INDEX(tb_MainDatabase[Size],MATCH(G1083,tb_MainDatabase[Barcode],0)),"")</f>
        <v>30 ml.</v>
      </c>
      <c r="J1083" s="191">
        <v>5.0</v>
      </c>
      <c r="K1083" s="193"/>
      <c r="L1083" s="193" t="str">
        <f t="array" ref="L1083">IFERROR(IF(C1083=C1082,IF(C1083="","","-"),INDEX(tb_Address[Store Tel.],MATCH(F1083,tb_Address[Branch],0))),"")</f>
        <v>-</v>
      </c>
      <c r="M1083" s="193" t="str">
        <f t="array" ref="M1083">IFERROR(IF(C1083=C1082,IF(C1083="","","-"),INDEX(tb_Address[ชื่อผู้รับสินค้า],MATCH(F1083,tb_Address[Branch],0))),"")</f>
        <v>-</v>
      </c>
      <c r="N1083" s="193" t="str">
        <f t="array" ref="N1083">IFERROR(IF(C1083=C1082,IF(C1083="","","-"),INDEX(tb_Address[ที่อยู่ Store],MATCH(F1083,tb_Address[Branch],0))),"")</f>
        <v>-</v>
      </c>
      <c r="O1083" s="193"/>
    </row>
    <row r="1084" ht="22.5" customHeight="1">
      <c r="A1084" s="186">
        <f>IF(C1084="","",ROW()-ROW(tb_PO[[#HEADERS],[Order]]))</f>
        <v>1081</v>
      </c>
      <c r="B1084" s="277">
        <v>46234.0</v>
      </c>
      <c r="C1084" s="278" t="s">
        <v>20</v>
      </c>
      <c r="D1084" s="278" t="s">
        <v>3232</v>
      </c>
      <c r="E1084" s="66" t="s">
        <v>52</v>
      </c>
      <c r="F1084" s="186" t="str">
        <f t="array" ref="F1084">IF(E1084&lt;&gt;"",INDEX(tb_Address[Branch],MATCH(E1084,tb_Address[Branch Code],0)),"")</f>
        <v>สาขาที่ 00001</v>
      </c>
      <c r="G1084" s="344">
        <v>8.857128011867E12</v>
      </c>
      <c r="H1084" s="193" t="str">
        <f t="array" ref="H1084">IF(G1084&lt;&gt;"",INDEX(tb_MainDatabase[Scent],MATCH(G1084,tb_MainDatabase[Barcode],0)),"")</f>
        <v>Senorita</v>
      </c>
      <c r="I1084" s="193" t="str">
        <f t="array" ref="I1084">IF(G1084&lt;&gt;"",INDEX(tb_MainDatabase[Size],MATCH(G1084,tb_MainDatabase[Barcode],0)),"")</f>
        <v>30 ml.</v>
      </c>
      <c r="J1084" s="191">
        <v>5.0</v>
      </c>
      <c r="K1084" s="193"/>
      <c r="L1084" s="193" t="str">
        <f t="array" ref="L1084">IFERROR(IF(C1084=C1083,IF(C1084="","","-"),INDEX(tb_Address[Store Tel.],MATCH(F1084,tb_Address[Branch],0))),"")</f>
        <v>-</v>
      </c>
      <c r="M1084" s="193" t="str">
        <f t="array" ref="M1084">IFERROR(IF(C1084=C1083,IF(C1084="","","-"),INDEX(tb_Address[ชื่อผู้รับสินค้า],MATCH(F1084,tb_Address[Branch],0))),"")</f>
        <v>-</v>
      </c>
      <c r="N1084" s="193" t="str">
        <f t="array" ref="N1084">IFERROR(IF(C1084=C1083,IF(C1084="","","-"),INDEX(tb_Address[ที่อยู่ Store],MATCH(F1084,tb_Address[Branch],0))),"")</f>
        <v>-</v>
      </c>
      <c r="O1084" s="193"/>
    </row>
    <row r="1085" ht="22.5" customHeight="1">
      <c r="A1085" s="186">
        <f>IF(C1085="","",ROW()-ROW(tb_PO[[#HEADERS],[Order]]))</f>
        <v>1082</v>
      </c>
      <c r="B1085" s="277">
        <v>46234.0</v>
      </c>
      <c r="C1085" s="278" t="s">
        <v>20</v>
      </c>
      <c r="D1085" s="278" t="s">
        <v>3232</v>
      </c>
      <c r="E1085" s="66" t="s">
        <v>52</v>
      </c>
      <c r="F1085" s="186" t="str">
        <f t="array" ref="F1085">IF(E1085&lt;&gt;"",INDEX(tb_Address[Branch],MATCH(E1085,tb_Address[Branch Code],0)),"")</f>
        <v>สาขาที่ 00001</v>
      </c>
      <c r="G1085" s="344">
        <v>8.857128012024E12</v>
      </c>
      <c r="H1085" s="193" t="str">
        <f t="array" ref="H1085">IF(G1085&lt;&gt;"",INDEX(tb_MainDatabase[Scent],MATCH(G1085,tb_MainDatabase[Barcode],0)),"")</f>
        <v>Make Way</v>
      </c>
      <c r="I1085" s="193" t="str">
        <f t="array" ref="I1085">IF(G1085&lt;&gt;"",INDEX(tb_MainDatabase[Size],MATCH(G1085,tb_MainDatabase[Barcode],0)),"")</f>
        <v>30 ml.</v>
      </c>
      <c r="J1085" s="191">
        <v>3.0</v>
      </c>
      <c r="K1085" s="193"/>
      <c r="L1085" s="193" t="str">
        <f t="array" ref="L1085">IFERROR(IF(C1085=C1084,IF(C1085="","","-"),INDEX(tb_Address[Store Tel.],MATCH(F1085,tb_Address[Branch],0))),"")</f>
        <v>-</v>
      </c>
      <c r="M1085" s="193" t="str">
        <f t="array" ref="M1085">IFERROR(IF(C1085=C1084,IF(C1085="","","-"),INDEX(tb_Address[ชื่อผู้รับสินค้า],MATCH(F1085,tb_Address[Branch],0))),"")</f>
        <v>-</v>
      </c>
      <c r="N1085" s="193" t="str">
        <f t="array" ref="N1085">IFERROR(IF(C1085=C1084,IF(C1085="","","-"),INDEX(tb_Address[ที่อยู่ Store],MATCH(F1085,tb_Address[Branch],0))),"")</f>
        <v>-</v>
      </c>
      <c r="O1085" s="193"/>
    </row>
    <row r="1086" ht="22.5" customHeight="1">
      <c r="A1086" s="186">
        <f>IF(C1086="","",ROW()-ROW(tb_PO[[#HEADERS],[Order]]))</f>
        <v>1083</v>
      </c>
      <c r="B1086" s="277">
        <v>46234.0</v>
      </c>
      <c r="C1086" s="278" t="s">
        <v>20</v>
      </c>
      <c r="D1086" s="278" t="s">
        <v>3232</v>
      </c>
      <c r="E1086" s="66" t="s">
        <v>52</v>
      </c>
      <c r="F1086" s="186" t="str">
        <f t="array" ref="F1086">IF(E1086&lt;&gt;"",INDEX(tb_Address[Branch],MATCH(E1086,tb_Address[Branch Code],0)),"")</f>
        <v>สาขาที่ 00001</v>
      </c>
      <c r="G1086" s="344">
        <v>8.857128012011E12</v>
      </c>
      <c r="H1086" s="193" t="str">
        <f t="array" ref="H1086">IF(G1086&lt;&gt;"",INDEX(tb_MainDatabase[Scent],MATCH(G1086,tb_MainDatabase[Barcode],0)),"")</f>
        <v>Tropical Leather</v>
      </c>
      <c r="I1086" s="193" t="str">
        <f t="array" ref="I1086">IF(G1086&lt;&gt;"",INDEX(tb_MainDatabase[Size],MATCH(G1086,tb_MainDatabase[Barcode],0)),"")</f>
        <v>30 ml.</v>
      </c>
      <c r="J1086" s="191">
        <v>2.0</v>
      </c>
      <c r="K1086" s="193"/>
      <c r="L1086" s="193" t="str">
        <f t="array" ref="L1086">IFERROR(IF(C1086=C1085,IF(C1086="","","-"),INDEX(tb_Address[Store Tel.],MATCH(F1086,tb_Address[Branch],0))),"")</f>
        <v>-</v>
      </c>
      <c r="M1086" s="193" t="str">
        <f t="array" ref="M1086">IFERROR(IF(C1086=C1085,IF(C1086="","","-"),INDEX(tb_Address[ชื่อผู้รับสินค้า],MATCH(F1086,tb_Address[Branch],0))),"")</f>
        <v>-</v>
      </c>
      <c r="N1086" s="193" t="str">
        <f t="array" ref="N1086">IFERROR(IF(C1086=C1085,IF(C1086="","","-"),INDEX(tb_Address[ที่อยู่ Store],MATCH(F1086,tb_Address[Branch],0))),"")</f>
        <v>-</v>
      </c>
      <c r="O1086" s="193"/>
    </row>
    <row r="1087" ht="22.5" customHeight="1">
      <c r="A1087" s="186">
        <f>IF(C1087="","",ROW()-ROW(tb_PO[[#HEADERS],[Order]]))</f>
        <v>1084</v>
      </c>
      <c r="B1087" s="277">
        <v>46234.0</v>
      </c>
      <c r="C1087" s="278" t="s">
        <v>20</v>
      </c>
      <c r="D1087" s="278" t="s">
        <v>3232</v>
      </c>
      <c r="E1087" s="66" t="s">
        <v>52</v>
      </c>
      <c r="F1087" s="186" t="str">
        <f t="array" ref="F1087">IF(E1087&lt;&gt;"",INDEX(tb_Address[Branch],MATCH(E1087,tb_Address[Branch Code],0)),"")</f>
        <v>สาขาที่ 00001</v>
      </c>
      <c r="G1087" s="344">
        <v>8.857128011225E12</v>
      </c>
      <c r="H1087" s="193" t="str">
        <f t="array" ref="H1087">IF(G1087&lt;&gt;"",INDEX(tb_MainDatabase[Scent],MATCH(G1087,tb_MainDatabase[Barcode],0)),"")</f>
        <v>Blind Magnolia</v>
      </c>
      <c r="I1087" s="193" t="str">
        <f t="array" ref="I1087">IF(G1087&lt;&gt;"",INDEX(tb_MainDatabase[Size],MATCH(G1087,tb_MainDatabase[Barcode],0)),"")</f>
        <v>50 ml.</v>
      </c>
      <c r="J1087" s="191">
        <v>2.0</v>
      </c>
      <c r="K1087" s="193"/>
      <c r="L1087" s="193" t="str">
        <f t="array" ref="L1087">IFERROR(IF(C1087=C1086,IF(C1087="","","-"),INDEX(tb_Address[Store Tel.],MATCH(F1087,tb_Address[Branch],0))),"")</f>
        <v>-</v>
      </c>
      <c r="M1087" s="193" t="str">
        <f t="array" ref="M1087">IFERROR(IF(C1087=C1086,IF(C1087="","","-"),INDEX(tb_Address[ชื่อผู้รับสินค้า],MATCH(F1087,tb_Address[Branch],0))),"")</f>
        <v>-</v>
      </c>
      <c r="N1087" s="193" t="str">
        <f t="array" ref="N1087">IFERROR(IF(C1087=C1086,IF(C1087="","","-"),INDEX(tb_Address[ที่อยู่ Store],MATCH(F1087,tb_Address[Branch],0))),"")</f>
        <v>-</v>
      </c>
      <c r="O1087" s="193"/>
    </row>
    <row r="1088" ht="22.5" customHeight="1">
      <c r="A1088" s="186">
        <f>IF(C1088="","",ROW()-ROW(tb_PO[[#HEADERS],[Order]]))</f>
        <v>1085</v>
      </c>
      <c r="B1088" s="277">
        <v>46234.0</v>
      </c>
      <c r="C1088" s="278" t="s">
        <v>20</v>
      </c>
      <c r="D1088" s="278" t="s">
        <v>3232</v>
      </c>
      <c r="E1088" s="66" t="s">
        <v>52</v>
      </c>
      <c r="F1088" s="186" t="str">
        <f t="array" ref="F1088">IF(E1088&lt;&gt;"",INDEX(tb_Address[Branch],MATCH(E1088,tb_Address[Branch Code],0)),"")</f>
        <v>สาขาที่ 00001</v>
      </c>
      <c r="G1088" s="344">
        <v>8.857128011713E12</v>
      </c>
      <c r="H1088" s="193" t="str">
        <f t="array" ref="H1088">IF(G1088&lt;&gt;"",INDEX(tb_MainDatabase[Scent],MATCH(G1088,tb_MainDatabase[Barcode],0)),"")</f>
        <v>Sparkling Mandarin</v>
      </c>
      <c r="I1088" s="193" t="str">
        <f t="array" ref="I1088">IF(G1088&lt;&gt;"",INDEX(tb_MainDatabase[Size],MATCH(G1088,tb_MainDatabase[Barcode],0)),"")</f>
        <v>50 ml.</v>
      </c>
      <c r="J1088" s="191">
        <v>1.0</v>
      </c>
      <c r="K1088" s="193"/>
      <c r="L1088" s="193" t="str">
        <f t="array" ref="L1088">IFERROR(IF(C1088=C1087,IF(C1088="","","-"),INDEX(tb_Address[Store Tel.],MATCH(F1088,tb_Address[Branch],0))),"")</f>
        <v>-</v>
      </c>
      <c r="M1088" s="193" t="str">
        <f t="array" ref="M1088">IFERROR(IF(C1088=C1087,IF(C1088="","","-"),INDEX(tb_Address[ชื่อผู้รับสินค้า],MATCH(F1088,tb_Address[Branch],0))),"")</f>
        <v>-</v>
      </c>
      <c r="N1088" s="193" t="str">
        <f t="array" ref="N1088">IFERROR(IF(C1088=C1087,IF(C1088="","","-"),INDEX(tb_Address[ที่อยู่ Store],MATCH(F1088,tb_Address[Branch],0))),"")</f>
        <v>-</v>
      </c>
      <c r="O1088" s="193"/>
    </row>
    <row r="1089" ht="22.5" customHeight="1">
      <c r="A1089" s="186">
        <f>IF(C1089="","",ROW()-ROW(tb_PO[[#HEADERS],[Order]]))</f>
        <v>1086</v>
      </c>
      <c r="B1089" s="277">
        <v>46234.0</v>
      </c>
      <c r="C1089" s="278" t="s">
        <v>20</v>
      </c>
      <c r="D1089" s="278" t="s">
        <v>3232</v>
      </c>
      <c r="E1089" s="66" t="s">
        <v>52</v>
      </c>
      <c r="F1089" s="186" t="str">
        <f t="array" ref="F1089">IF(E1089&lt;&gt;"",INDEX(tb_Address[Branch],MATCH(E1089,tb_Address[Branch Code],0)),"")</f>
        <v>สาขาที่ 00001</v>
      </c>
      <c r="G1089" s="344">
        <v>8.857128011201E12</v>
      </c>
      <c r="H1089" s="193" t="str">
        <f t="array" ref="H1089">IF(G1089&lt;&gt;"",INDEX(tb_MainDatabase[Scent],MATCH(G1089,tb_MainDatabase[Barcode],0)),"")</f>
        <v>Perfect Pear</v>
      </c>
      <c r="I1089" s="193" t="str">
        <f t="array" ref="I1089">IF(G1089&lt;&gt;"",INDEX(tb_MainDatabase[Size],MATCH(G1089,tb_MainDatabase[Barcode],0)),"")</f>
        <v>50 ml.</v>
      </c>
      <c r="J1089" s="191">
        <v>5.0</v>
      </c>
      <c r="K1089" s="193"/>
      <c r="L1089" s="193" t="str">
        <f t="array" ref="L1089">IFERROR(IF(C1089=C1088,IF(C1089="","","-"),INDEX(tb_Address[Store Tel.],MATCH(F1089,tb_Address[Branch],0))),"")</f>
        <v>-</v>
      </c>
      <c r="M1089" s="193" t="str">
        <f t="array" ref="M1089">IFERROR(IF(C1089=C1088,IF(C1089="","","-"),INDEX(tb_Address[ชื่อผู้รับสินค้า],MATCH(F1089,tb_Address[Branch],0))),"")</f>
        <v>-</v>
      </c>
      <c r="N1089" s="193" t="str">
        <f t="array" ref="N1089">IFERROR(IF(C1089=C1088,IF(C1089="","","-"),INDEX(tb_Address[ที่อยู่ Store],MATCH(F1089,tb_Address[Branch],0))),"")</f>
        <v>-</v>
      </c>
      <c r="O1089" s="193"/>
    </row>
    <row r="1090" ht="22.5" customHeight="1">
      <c r="A1090" s="186">
        <f>IF(C1090="","",ROW()-ROW(tb_PO[[#HEADERS],[Order]]))</f>
        <v>1087</v>
      </c>
      <c r="B1090" s="277">
        <v>46234.0</v>
      </c>
      <c r="C1090" s="278" t="s">
        <v>20</v>
      </c>
      <c r="D1090" s="278" t="s">
        <v>3232</v>
      </c>
      <c r="E1090" s="66" t="s">
        <v>52</v>
      </c>
      <c r="F1090" s="186" t="str">
        <f t="array" ref="F1090">IF(E1090&lt;&gt;"",INDEX(tb_Address[Branch],MATCH(E1090,tb_Address[Branch Code],0)),"")</f>
        <v>สาขาที่ 00001</v>
      </c>
      <c r="G1090" s="344">
        <v>8.857128011973E12</v>
      </c>
      <c r="H1090" s="193" t="str">
        <f t="array" ref="H1090">IF(G1090&lt;&gt;"",INDEX(tb_MainDatabase[Scent],MATCH(G1090,tb_MainDatabase[Barcode],0)),"")</f>
        <v>Perfect Pear</v>
      </c>
      <c r="I1090" s="193" t="str">
        <f t="array" ref="I1090">IF(G1090&lt;&gt;"",INDEX(tb_MainDatabase[Size],MATCH(G1090,tb_MainDatabase[Barcode],0)),"")</f>
        <v>30 ml.</v>
      </c>
      <c r="J1090" s="191">
        <v>5.0</v>
      </c>
      <c r="K1090" s="193"/>
      <c r="L1090" s="193" t="str">
        <f t="array" ref="L1090">IFERROR(IF(C1090=C1089,IF(C1090="","","-"),INDEX(tb_Address[Store Tel.],MATCH(F1090,tb_Address[Branch],0))),"")</f>
        <v>-</v>
      </c>
      <c r="M1090" s="193" t="str">
        <f t="array" ref="M1090">IFERROR(IF(C1090=C1089,IF(C1090="","","-"),INDEX(tb_Address[ชื่อผู้รับสินค้า],MATCH(F1090,tb_Address[Branch],0))),"")</f>
        <v>-</v>
      </c>
      <c r="N1090" s="193" t="str">
        <f t="array" ref="N1090">IFERROR(IF(C1090=C1089,IF(C1090="","","-"),INDEX(tb_Address[ที่อยู่ Store],MATCH(F1090,tb_Address[Branch],0))),"")</f>
        <v>-</v>
      </c>
      <c r="O1090" s="193"/>
    </row>
    <row r="1091" ht="22.5" customHeight="1">
      <c r="A1091" s="186">
        <f>IF(C1091="","",ROW()-ROW(tb_PO[[#HEADERS],[Order]]))</f>
        <v>1088</v>
      </c>
      <c r="B1091" s="277">
        <v>46234.0</v>
      </c>
      <c r="C1091" s="278" t="s">
        <v>20</v>
      </c>
      <c r="D1091" s="278" t="s">
        <v>3232</v>
      </c>
      <c r="E1091" s="66" t="s">
        <v>52</v>
      </c>
      <c r="F1091" s="186" t="str">
        <f t="array" ref="F1091">IF(E1091&lt;&gt;"",INDEX(tb_Address[Branch],MATCH(E1091,tb_Address[Branch Code],0)),"")</f>
        <v>สาขาที่ 00001</v>
      </c>
      <c r="G1091" s="344">
        <v>8.857128012084E12</v>
      </c>
      <c r="H1091" s="193" t="str">
        <f t="array" ref="H1091">IF(G1091&lt;&gt;"",INDEX(tb_MainDatabase[Scent],MATCH(G1091,tb_MainDatabase[Barcode],0)),"")</f>
        <v>Perfect Pear</v>
      </c>
      <c r="I1091" s="193" t="str">
        <f t="array" ref="I1091">IF(G1091&lt;&gt;"",INDEX(tb_MainDatabase[Size],MATCH(G1091,tb_MainDatabase[Barcode],0)),"")</f>
        <v>10 ml.</v>
      </c>
      <c r="J1091" s="191">
        <v>10.0</v>
      </c>
      <c r="K1091" s="193"/>
      <c r="L1091" s="193" t="str">
        <f t="array" ref="L1091">IFERROR(IF(C1091=C1090,IF(C1091="","","-"),INDEX(tb_Address[Store Tel.],MATCH(F1091,tb_Address[Branch],0))),"")</f>
        <v>-</v>
      </c>
      <c r="M1091" s="193" t="str">
        <f t="array" ref="M1091">IFERROR(IF(C1091=C1090,IF(C1091="","","-"),INDEX(tb_Address[ชื่อผู้รับสินค้า],MATCH(F1091,tb_Address[Branch],0))),"")</f>
        <v>-</v>
      </c>
      <c r="N1091" s="193" t="str">
        <f t="array" ref="N1091">IFERROR(IF(C1091=C1090,IF(C1091="","","-"),INDEX(tb_Address[ที่อยู่ Store],MATCH(F1091,tb_Address[Branch],0))),"")</f>
        <v>-</v>
      </c>
      <c r="O1091" s="193"/>
    </row>
    <row r="1092" ht="22.5" customHeight="1">
      <c r="A1092" s="186">
        <f>IF(C1092="","",ROW()-ROW(tb_PO[[#HEADERS],[Order]]))</f>
        <v>1089</v>
      </c>
      <c r="B1092" s="277">
        <v>46234.0</v>
      </c>
      <c r="C1092" s="278" t="s">
        <v>20</v>
      </c>
      <c r="D1092" s="278" t="s">
        <v>3232</v>
      </c>
      <c r="E1092" s="66" t="s">
        <v>52</v>
      </c>
      <c r="F1092" s="186" t="str">
        <f t="array" ref="F1092">IF(E1092&lt;&gt;"",INDEX(tb_Address[Branch],MATCH(E1092,tb_Address[Branch Code],0)),"")</f>
        <v>สาขาที่ 00001</v>
      </c>
      <c r="G1092" s="344" t="s">
        <v>885</v>
      </c>
      <c r="H1092" s="193" t="str">
        <f t="array" ref="H1092">IF(G1092&lt;&gt;"",INDEX(tb_MainDatabase[Scent],MATCH(G1092,tb_MainDatabase[Barcode],0)),"")</f>
        <v>Make Way TRY ME!</v>
      </c>
      <c r="I1092" s="193" t="str">
        <f t="array" ref="I1092">IF(G1092&lt;&gt;"",INDEX(tb_MainDatabase[Size],MATCH(G1092,tb_MainDatabase[Barcode],0)),"")</f>
        <v>50 ml.</v>
      </c>
      <c r="J1092" s="191">
        <v>1.0</v>
      </c>
      <c r="K1092" s="193"/>
      <c r="L1092" s="193" t="str">
        <f t="array" ref="L1092">IFERROR(IF(C1092=C1091,IF(C1092="","","-"),INDEX(tb_Address[Store Tel.],MATCH(F1092,tb_Address[Branch],0))),"")</f>
        <v>-</v>
      </c>
      <c r="M1092" s="193" t="str">
        <f t="array" ref="M1092">IFERROR(IF(C1092=C1091,IF(C1092="","","-"),INDEX(tb_Address[ชื่อผู้รับสินค้า],MATCH(F1092,tb_Address[Branch],0))),"")</f>
        <v>-</v>
      </c>
      <c r="N1092" s="193" t="str">
        <f t="array" ref="N1092">IFERROR(IF(C1092=C1091,IF(C1092="","","-"),INDEX(tb_Address[ที่อยู่ Store],MATCH(F1092,tb_Address[Branch],0))),"")</f>
        <v>-</v>
      </c>
      <c r="O1092" s="193"/>
    </row>
    <row r="1093" ht="22.5" customHeight="1">
      <c r="A1093" s="186">
        <f>IF(C1093="","",ROW()-ROW(tb_PO[[#HEADERS],[Order]]))</f>
        <v>1090</v>
      </c>
      <c r="B1093" s="277">
        <v>46234.0</v>
      </c>
      <c r="C1093" s="278" t="s">
        <v>20</v>
      </c>
      <c r="D1093" s="278" t="s">
        <v>3232</v>
      </c>
      <c r="E1093" s="66" t="s">
        <v>52</v>
      </c>
      <c r="F1093" s="186" t="str">
        <f t="array" ref="F1093">IF(E1093&lt;&gt;"",INDEX(tb_Address[Branch],MATCH(E1093,tb_Address[Branch Code],0)),"")</f>
        <v>สาขาที่ 00001</v>
      </c>
      <c r="G1093" s="344" t="s">
        <v>903</v>
      </c>
      <c r="H1093" s="193" t="str">
        <f t="array" ref="H1093">IF(G1093&lt;&gt;"",INDEX(tb_MainDatabase[Scent],MATCH(G1093,tb_MainDatabase[Barcode],0)),"")</f>
        <v>Voyage TRY ME!</v>
      </c>
      <c r="I1093" s="193" t="str">
        <f t="array" ref="I1093">IF(G1093&lt;&gt;"",INDEX(tb_MainDatabase[Size],MATCH(G1093,tb_MainDatabase[Barcode],0)),"")</f>
        <v>50 ml.</v>
      </c>
      <c r="J1093" s="191">
        <v>1.0</v>
      </c>
      <c r="K1093" s="193"/>
      <c r="L1093" s="193" t="str">
        <f t="array" ref="L1093">IFERROR(IF(C1093=C1092,IF(C1093="","","-"),INDEX(tb_Address[Store Tel.],MATCH(F1093,tb_Address[Branch],0))),"")</f>
        <v>-</v>
      </c>
      <c r="M1093" s="193" t="str">
        <f t="array" ref="M1093">IFERROR(IF(C1093=C1092,IF(C1093="","","-"),INDEX(tb_Address[ชื่อผู้รับสินค้า],MATCH(F1093,tb_Address[Branch],0))),"")</f>
        <v>-</v>
      </c>
      <c r="N1093" s="193" t="str">
        <f t="array" ref="N1093">IFERROR(IF(C1093=C1092,IF(C1093="","","-"),INDEX(tb_Address[ที่อยู่ Store],MATCH(F1093,tb_Address[Branch],0))),"")</f>
        <v>-</v>
      </c>
      <c r="O1093" s="193"/>
    </row>
    <row r="1094" ht="22.5" customHeight="1">
      <c r="A1094" s="186">
        <f>IF(C1094="","",ROW()-ROW(tb_PO[[#HEADERS],[Order]]))</f>
        <v>1091</v>
      </c>
      <c r="B1094" s="277">
        <v>46234.0</v>
      </c>
      <c r="C1094" s="278" t="s">
        <v>20</v>
      </c>
      <c r="D1094" s="278" t="s">
        <v>3232</v>
      </c>
      <c r="E1094" s="66" t="s">
        <v>52</v>
      </c>
      <c r="F1094" s="186" t="str">
        <f t="array" ref="F1094">IF(E1094&lt;&gt;"",INDEX(tb_Address[Branch],MATCH(E1094,tb_Address[Branch Code],0)),"")</f>
        <v>สาขาที่ 00001</v>
      </c>
      <c r="G1094" s="344" t="s">
        <v>905</v>
      </c>
      <c r="H1094" s="193" t="str">
        <f t="array" ref="H1094">IF(G1094&lt;&gt;"",INDEX(tb_MainDatabase[Scent],MATCH(G1094,tb_MainDatabase[Barcode],0)),"")</f>
        <v>Zeus TRY ME!</v>
      </c>
      <c r="I1094" s="193" t="str">
        <f t="array" ref="I1094">IF(G1094&lt;&gt;"",INDEX(tb_MainDatabase[Size],MATCH(G1094,tb_MainDatabase[Barcode],0)),"")</f>
        <v>50 ml.</v>
      </c>
      <c r="J1094" s="191">
        <v>1.0</v>
      </c>
      <c r="K1094" s="193"/>
      <c r="L1094" s="193" t="str">
        <f t="array" ref="L1094">IFERROR(IF(C1094=C1093,IF(C1094="","","-"),INDEX(tb_Address[Store Tel.],MATCH(F1094,tb_Address[Branch],0))),"")</f>
        <v>-</v>
      </c>
      <c r="M1094" s="193" t="str">
        <f t="array" ref="M1094">IFERROR(IF(C1094=C1093,IF(C1094="","","-"),INDEX(tb_Address[ชื่อผู้รับสินค้า],MATCH(F1094,tb_Address[Branch],0))),"")</f>
        <v>-</v>
      </c>
      <c r="N1094" s="193" t="str">
        <f t="array" ref="N1094">IFERROR(IF(C1094=C1093,IF(C1094="","","-"),INDEX(tb_Address[ที่อยู่ Store],MATCH(F1094,tb_Address[Branch],0))),"")</f>
        <v>-</v>
      </c>
      <c r="O1094" s="193"/>
    </row>
    <row r="1095" ht="22.5" customHeight="1">
      <c r="A1095" s="186">
        <f>IF(C1095="","",ROW()-ROW(tb_PO[[#HEADERS],[Order]]))</f>
        <v>1092</v>
      </c>
      <c r="B1095" s="277">
        <v>46234.0</v>
      </c>
      <c r="C1095" s="278" t="s">
        <v>20</v>
      </c>
      <c r="D1095" s="278" t="s">
        <v>3232</v>
      </c>
      <c r="E1095" s="66" t="s">
        <v>52</v>
      </c>
      <c r="F1095" s="186" t="str">
        <f t="array" ref="F1095">IF(E1095&lt;&gt;"",INDEX(tb_Address[Branch],MATCH(E1095,tb_Address[Branch Code],0)),"")</f>
        <v>สาขาที่ 00001</v>
      </c>
      <c r="G1095" s="344" t="s">
        <v>879</v>
      </c>
      <c r="H1095" s="193" t="str">
        <f t="array" ref="H1095">IF(G1095&lt;&gt;"",INDEX(tb_MainDatabase[Scent],MATCH(G1095,tb_MainDatabase[Barcode],0)),"")</f>
        <v>Excalibur (EDP) TRY ME!</v>
      </c>
      <c r="I1095" s="193" t="str">
        <f t="array" ref="I1095">IF(G1095&lt;&gt;"",INDEX(tb_MainDatabase[Size],MATCH(G1095,tb_MainDatabase[Barcode],0)),"")</f>
        <v>50 ml.</v>
      </c>
      <c r="J1095" s="191">
        <v>1.0</v>
      </c>
      <c r="K1095" s="193"/>
      <c r="L1095" s="193" t="str">
        <f t="array" ref="L1095">IFERROR(IF(C1095=C1094,IF(C1095="","","-"),INDEX(tb_Address[Store Tel.],MATCH(F1095,tb_Address[Branch],0))),"")</f>
        <v>-</v>
      </c>
      <c r="M1095" s="193" t="str">
        <f t="array" ref="M1095">IFERROR(IF(C1095=C1094,IF(C1095="","","-"),INDEX(tb_Address[ชื่อผู้รับสินค้า],MATCH(F1095,tb_Address[Branch],0))),"")</f>
        <v>-</v>
      </c>
      <c r="N1095" s="193" t="str">
        <f t="array" ref="N1095">IFERROR(IF(C1095=C1094,IF(C1095="","","-"),INDEX(tb_Address[ที่อยู่ Store],MATCH(F1095,tb_Address[Branch],0))),"")</f>
        <v>-</v>
      </c>
      <c r="O1095" s="193"/>
    </row>
    <row r="1096" ht="22.5" customHeight="1">
      <c r="A1096" s="186">
        <f>IF(C1096="","",ROW()-ROW(tb_PO[[#HEADERS],[Order]]))</f>
        <v>1093</v>
      </c>
      <c r="B1096" s="277">
        <v>46234.0</v>
      </c>
      <c r="C1096" s="278" t="s">
        <v>20</v>
      </c>
      <c r="D1096" s="278" t="s">
        <v>3232</v>
      </c>
      <c r="E1096" s="66" t="s">
        <v>52</v>
      </c>
      <c r="F1096" s="186" t="str">
        <f t="array" ref="F1096">IF(E1096&lt;&gt;"",INDEX(tb_Address[Branch],MATCH(E1096,tb_Address[Branch Code],0)),"")</f>
        <v>สาขาที่ 00001</v>
      </c>
      <c r="G1096" s="344" t="s">
        <v>893</v>
      </c>
      <c r="H1096" s="193" t="str">
        <f t="array" ref="H1096">IF(G1096&lt;&gt;"",INDEX(tb_MainDatabase[Scent],MATCH(G1096,tb_MainDatabase[Barcode],0)),"")</f>
        <v>Perfect Pear TRY ME!</v>
      </c>
      <c r="I1096" s="193" t="str">
        <f t="array" ref="I1096">IF(G1096&lt;&gt;"",INDEX(tb_MainDatabase[Size],MATCH(G1096,tb_MainDatabase[Barcode],0)),"")</f>
        <v>50 ml.</v>
      </c>
      <c r="J1096" s="191">
        <v>1.0</v>
      </c>
      <c r="K1096" s="193"/>
      <c r="L1096" s="193" t="str">
        <f t="array" ref="L1096">IFERROR(IF(C1096=C1095,IF(C1096="","","-"),INDEX(tb_Address[Store Tel.],MATCH(F1096,tb_Address[Branch],0))),"")</f>
        <v>-</v>
      </c>
      <c r="M1096" s="193" t="str">
        <f t="array" ref="M1096">IFERROR(IF(C1096=C1095,IF(C1096="","","-"),INDEX(tb_Address[ชื่อผู้รับสินค้า],MATCH(F1096,tb_Address[Branch],0))),"")</f>
        <v>-</v>
      </c>
      <c r="N1096" s="193" t="str">
        <f t="array" ref="N1096">IFERROR(IF(C1096=C1095,IF(C1096="","","-"),INDEX(tb_Address[ที่อยู่ Store],MATCH(F1096,tb_Address[Branch],0))),"")</f>
        <v>-</v>
      </c>
      <c r="O1096" s="193"/>
    </row>
    <row r="1097" ht="22.5" customHeight="1">
      <c r="A1097" s="186">
        <f>IF(C1097="","",ROW()-ROW(tb_PO[[#HEADERS],[Order]]))</f>
        <v>1094</v>
      </c>
      <c r="B1097" s="277">
        <v>46234.0</v>
      </c>
      <c r="C1097" s="278" t="s">
        <v>20</v>
      </c>
      <c r="D1097" s="278" t="s">
        <v>3232</v>
      </c>
      <c r="E1097" s="66" t="s">
        <v>52</v>
      </c>
      <c r="F1097" s="186" t="str">
        <f t="array" ref="F1097">IF(E1097&lt;&gt;"",INDEX(tb_Address[Branch],MATCH(E1097,tb_Address[Branch Code],0)),"")</f>
        <v>สาขาที่ 00001</v>
      </c>
      <c r="G1097" s="344">
        <v>8.857128012004E12</v>
      </c>
      <c r="H1097" s="193" t="str">
        <f t="array" ref="H1097">IF(G1097&lt;&gt;"",INDEX(tb_MainDatabase[Scent],MATCH(G1097,tb_MainDatabase[Barcode],0)),"")</f>
        <v>Amber Spangle</v>
      </c>
      <c r="I1097" s="193" t="str">
        <f t="array" ref="I1097">IF(G1097&lt;&gt;"",INDEX(tb_MainDatabase[Size],MATCH(G1097,tb_MainDatabase[Barcode],0)),"")</f>
        <v>30 ml.</v>
      </c>
      <c r="J1097" s="191">
        <v>1.0</v>
      </c>
      <c r="K1097" s="193"/>
      <c r="L1097" s="193" t="str">
        <f t="array" ref="L1097">IFERROR(IF(C1097=C1096,IF(C1097="","","-"),INDEX(tb_Address[Store Tel.],MATCH(F1097,tb_Address[Branch],0))),"")</f>
        <v>-</v>
      </c>
      <c r="M1097" s="193" t="str">
        <f t="array" ref="M1097">IFERROR(IF(C1097=C1096,IF(C1097="","","-"),INDEX(tb_Address[ชื่อผู้รับสินค้า],MATCH(F1097,tb_Address[Branch],0))),"")</f>
        <v>-</v>
      </c>
      <c r="N1097" s="193" t="str">
        <f t="array" ref="N1097">IFERROR(IF(C1097=C1096,IF(C1097="","","-"),INDEX(tb_Address[ที่อยู่ Store],MATCH(F1097,tb_Address[Branch],0))),"")</f>
        <v>-</v>
      </c>
      <c r="O1097" s="193"/>
    </row>
    <row r="1098" ht="22.5" customHeight="1">
      <c r="A1098" s="186" t="str">
        <f>IF(C1098="","",ROW()-ROW(tb_PO[[#HEADERS],[Order]]))</f>
        <v/>
      </c>
      <c r="B1098" s="346"/>
      <c r="C1098" s="295"/>
      <c r="D1098" s="295"/>
      <c r="E1098" s="66"/>
      <c r="F1098" s="186" t="str">
        <f t="array" ref="F1098">IF(E1098&lt;&gt;"",INDEX(tb_Address[Branch],MATCH(E1098,tb_Address[Branch Code],0)),"")</f>
        <v/>
      </c>
      <c r="G1098" s="343"/>
      <c r="H1098" s="193" t="str">
        <f t="array" ref="H1098">IF(G1098&lt;&gt;"",INDEX(tb_MainDatabase[Scent],MATCH(G1098,tb_MainDatabase[Barcode],0)),"")</f>
        <v/>
      </c>
      <c r="I1098" s="193" t="str">
        <f t="array" ref="I1098">IF(G1098&lt;&gt;"",INDEX(tb_MainDatabase[Size],MATCH(G1098,tb_MainDatabase[Barcode],0)),"")</f>
        <v/>
      </c>
      <c r="J1098" s="191"/>
      <c r="K1098" s="193"/>
      <c r="L1098" s="193" t="str">
        <f t="array" ref="L1098">IFERROR(IF(C1098=C1097,IF(C1098="","","-"),INDEX(tb_Address[Store Tel.],MATCH(F1098,tb_Address[Branch],0))),"")</f>
        <v/>
      </c>
      <c r="M1098" s="193" t="str">
        <f t="array" ref="M1098">IFERROR(IF(C1098=C1097,IF(C1098="","","-"),INDEX(tb_Address[ชื่อผู้รับสินค้า],MATCH(F1098,tb_Address[Branch],0))),"")</f>
        <v/>
      </c>
      <c r="N1098" s="193" t="str">
        <f t="array" ref="N1098">IFERROR(IF(C1098=C1097,IF(C1098="","","-"),INDEX(tb_Address[ที่อยู่ Store],MATCH(F1098,tb_Address[Branch],0))),"")</f>
        <v/>
      </c>
      <c r="O1098" s="193"/>
    </row>
    <row r="1099" ht="22.5" customHeight="1">
      <c r="A1099" s="186" t="str">
        <f>IF(C1099="","",ROW()-ROW(tb_PO[[#HEADERS],[Order]]))</f>
        <v/>
      </c>
      <c r="B1099" s="346"/>
      <c r="C1099" s="295"/>
      <c r="D1099" s="295"/>
      <c r="E1099" s="66"/>
      <c r="F1099" s="186" t="str">
        <f t="array" ref="F1099">IF(E1099&lt;&gt;"",INDEX(tb_Address[Branch],MATCH(E1099,tb_Address[Branch Code],0)),"")</f>
        <v/>
      </c>
      <c r="G1099" s="343"/>
      <c r="H1099" s="193" t="str">
        <f t="array" ref="H1099">IF(G1099&lt;&gt;"",INDEX(tb_MainDatabase[Scent],MATCH(G1099,tb_MainDatabase[Barcode],0)),"")</f>
        <v/>
      </c>
      <c r="I1099" s="193" t="str">
        <f t="array" ref="I1099">IF(G1099&lt;&gt;"",INDEX(tb_MainDatabase[Size],MATCH(G1099,tb_MainDatabase[Barcode],0)),"")</f>
        <v/>
      </c>
      <c r="J1099" s="191"/>
      <c r="K1099" s="193"/>
      <c r="L1099" s="193" t="str">
        <f t="array" ref="L1099">IFERROR(IF(C1099=C1098,IF(C1099="","","-"),INDEX(tb_Address[Store Tel.],MATCH(F1099,tb_Address[Branch],0))),"")</f>
        <v/>
      </c>
      <c r="M1099" s="193" t="str">
        <f t="array" ref="M1099">IFERROR(IF(C1099=C1098,IF(C1099="","","-"),INDEX(tb_Address[ชื่อผู้รับสินค้า],MATCH(F1099,tb_Address[Branch],0))),"")</f>
        <v/>
      </c>
      <c r="N1099" s="193" t="str">
        <f t="array" ref="N1099">IFERROR(IF(C1099=C1098,IF(C1099="","","-"),INDEX(tb_Address[ที่อยู่ Store],MATCH(F1099,tb_Address[Branch],0))),"")</f>
        <v/>
      </c>
      <c r="O1099" s="193"/>
    </row>
    <row r="1100" ht="22.5" customHeight="1">
      <c r="A1100" s="186" t="str">
        <f>IF(C1100="","",ROW()-ROW(tb_PO[[#HEADERS],[Order]]))</f>
        <v/>
      </c>
      <c r="B1100" s="346"/>
      <c r="C1100" s="295"/>
      <c r="D1100" s="295"/>
      <c r="E1100" s="66"/>
      <c r="F1100" s="186" t="str">
        <f t="array" ref="F1100">IF(E1100&lt;&gt;"",INDEX(tb_Address[Branch],MATCH(E1100,tb_Address[Branch Code],0)),"")</f>
        <v/>
      </c>
      <c r="G1100" s="343"/>
      <c r="H1100" s="193" t="str">
        <f t="array" ref="H1100">IF(G1100&lt;&gt;"",INDEX(tb_MainDatabase[Scent],MATCH(G1100,tb_MainDatabase[Barcode],0)),"")</f>
        <v/>
      </c>
      <c r="I1100" s="193" t="str">
        <f t="array" ref="I1100">IF(G1100&lt;&gt;"",INDEX(tb_MainDatabase[Size],MATCH(G1100,tb_MainDatabase[Barcode],0)),"")</f>
        <v/>
      </c>
      <c r="J1100" s="191"/>
      <c r="K1100" s="193"/>
      <c r="L1100" s="193" t="str">
        <f t="array" ref="L1100">IFERROR(IF(C1100=C1099,IF(C1100="","","-"),INDEX(tb_Address[Store Tel.],MATCH(F1100,tb_Address[Branch],0))),"")</f>
        <v/>
      </c>
      <c r="M1100" s="193" t="str">
        <f t="array" ref="M1100">IFERROR(IF(C1100=C1099,IF(C1100="","","-"),INDEX(tb_Address[ชื่อผู้รับสินค้า],MATCH(F1100,tb_Address[Branch],0))),"")</f>
        <v/>
      </c>
      <c r="N1100" s="193" t="str">
        <f t="array" ref="N1100">IFERROR(IF(C1100=C1099,IF(C1100="","","-"),INDEX(tb_Address[ที่อยู่ Store],MATCH(F1100,tb_Address[Branch],0))),"")</f>
        <v/>
      </c>
      <c r="O1100" s="193"/>
    </row>
    <row r="1101" ht="22.5" customHeight="1">
      <c r="A1101" s="186" t="str">
        <f>IF(C1101="","",ROW()-ROW(tb_PO[[#HEADERS],[Order]]))</f>
        <v/>
      </c>
      <c r="B1101" s="346"/>
      <c r="C1101" s="295"/>
      <c r="D1101" s="295"/>
      <c r="E1101" s="66"/>
      <c r="F1101" s="186" t="str">
        <f t="array" ref="F1101">IF(E1101&lt;&gt;"",INDEX(tb_Address[Branch],MATCH(E1101,tb_Address[Branch Code],0)),"")</f>
        <v/>
      </c>
      <c r="G1101" s="343"/>
      <c r="H1101" s="193" t="str">
        <f t="array" ref="H1101">IF(G1101&lt;&gt;"",INDEX(tb_MainDatabase[Scent],MATCH(G1101,tb_MainDatabase[Barcode],0)),"")</f>
        <v/>
      </c>
      <c r="I1101" s="193" t="str">
        <f t="array" ref="I1101">IF(G1101&lt;&gt;"",INDEX(tb_MainDatabase[Size],MATCH(G1101,tb_MainDatabase[Barcode],0)),"")</f>
        <v/>
      </c>
      <c r="J1101" s="191"/>
      <c r="K1101" s="193"/>
      <c r="L1101" s="193" t="str">
        <f t="array" ref="L1101">IFERROR(IF(C1101=C1100,IF(C1101="","","-"),INDEX(tb_Address[Store Tel.],MATCH(F1101,tb_Address[Branch],0))),"")</f>
        <v/>
      </c>
      <c r="M1101" s="193" t="str">
        <f t="array" ref="M1101">IFERROR(IF(C1101=C1100,IF(C1101="","","-"),INDEX(tb_Address[ชื่อผู้รับสินค้า],MATCH(F1101,tb_Address[Branch],0))),"")</f>
        <v/>
      </c>
      <c r="N1101" s="193" t="str">
        <f t="array" ref="N1101">IFERROR(IF(C1101=C1100,IF(C1101="","","-"),INDEX(tb_Address[ที่อยู่ Store],MATCH(F1101,tb_Address[Branch],0))),"")</f>
        <v/>
      </c>
      <c r="O1101" s="193"/>
    </row>
    <row r="1102" ht="22.5" customHeight="1">
      <c r="A1102" s="186" t="str">
        <f>IF(C1102="","",ROW()-ROW(tb_PO[[#HEADERS],[Order]]))</f>
        <v/>
      </c>
      <c r="B1102" s="346"/>
      <c r="C1102" s="295"/>
      <c r="D1102" s="295"/>
      <c r="E1102" s="66"/>
      <c r="F1102" s="186" t="str">
        <f t="array" ref="F1102">IF(E1102&lt;&gt;"",INDEX(tb_Address[Branch],MATCH(E1102,tb_Address[Branch Code],0)),"")</f>
        <v/>
      </c>
      <c r="G1102" s="343"/>
      <c r="H1102" s="193" t="str">
        <f t="array" ref="H1102">IF(G1102&lt;&gt;"",INDEX(tb_MainDatabase[Scent],MATCH(G1102,tb_MainDatabase[Barcode],0)),"")</f>
        <v/>
      </c>
      <c r="I1102" s="193" t="str">
        <f t="array" ref="I1102">IF(G1102&lt;&gt;"",INDEX(tb_MainDatabase[Size],MATCH(G1102,tb_MainDatabase[Barcode],0)),"")</f>
        <v/>
      </c>
      <c r="J1102" s="191"/>
      <c r="K1102" s="193"/>
      <c r="L1102" s="193" t="str">
        <f t="array" ref="L1102">IFERROR(IF(C1102=C1101,IF(C1102="","","-"),INDEX(tb_Address[Store Tel.],MATCH(F1102,tb_Address[Branch],0))),"")</f>
        <v/>
      </c>
      <c r="M1102" s="193" t="str">
        <f t="array" ref="M1102">IFERROR(IF(C1102=C1101,IF(C1102="","","-"),INDEX(tb_Address[ชื่อผู้รับสินค้า],MATCH(F1102,tb_Address[Branch],0))),"")</f>
        <v/>
      </c>
      <c r="N1102" s="193" t="str">
        <f t="array" ref="N1102">IFERROR(IF(C1102=C1101,IF(C1102="","","-"),INDEX(tb_Address[ที่อยู่ Store],MATCH(F1102,tb_Address[Branch],0))),"")</f>
        <v/>
      </c>
      <c r="O1102" s="193"/>
    </row>
    <row r="1103" ht="22.5" customHeight="1">
      <c r="A1103" s="186" t="str">
        <f>IF(C1103="","",ROW()-ROW(tb_PO[[#HEADERS],[Order]]))</f>
        <v/>
      </c>
      <c r="B1103" s="346"/>
      <c r="C1103" s="295"/>
      <c r="D1103" s="295"/>
      <c r="E1103" s="66"/>
      <c r="F1103" s="186" t="str">
        <f t="array" ref="F1103">IF(E1103&lt;&gt;"",INDEX(tb_Address[Branch],MATCH(E1103,tb_Address[Branch Code],0)),"")</f>
        <v/>
      </c>
      <c r="G1103" s="343"/>
      <c r="H1103" s="193" t="str">
        <f t="array" ref="H1103">IF(G1103&lt;&gt;"",INDEX(tb_MainDatabase[Scent],MATCH(G1103,tb_MainDatabase[Barcode],0)),"")</f>
        <v/>
      </c>
      <c r="I1103" s="193" t="str">
        <f t="array" ref="I1103">IF(G1103&lt;&gt;"",INDEX(tb_MainDatabase[Size],MATCH(G1103,tb_MainDatabase[Barcode],0)),"")</f>
        <v/>
      </c>
      <c r="J1103" s="191"/>
      <c r="K1103" s="193"/>
      <c r="L1103" s="193" t="str">
        <f t="array" ref="L1103">IFERROR(IF(C1103=C1102,IF(C1103="","","-"),INDEX(tb_Address[Store Tel.],MATCH(F1103,tb_Address[Branch],0))),"")</f>
        <v/>
      </c>
      <c r="M1103" s="193" t="str">
        <f t="array" ref="M1103">IFERROR(IF(C1103=C1102,IF(C1103="","","-"),INDEX(tb_Address[ชื่อผู้รับสินค้า],MATCH(F1103,tb_Address[Branch],0))),"")</f>
        <v/>
      </c>
      <c r="N1103" s="193" t="str">
        <f t="array" ref="N1103">IFERROR(IF(C1103=C1102,IF(C1103="","","-"),INDEX(tb_Address[ที่อยู่ Store],MATCH(F1103,tb_Address[Branch],0))),"")</f>
        <v/>
      </c>
      <c r="O1103" s="193"/>
    </row>
    <row r="1104" ht="22.5" customHeight="1">
      <c r="A1104" s="186" t="str">
        <f>IF(C1104="","",ROW()-ROW(tb_PO[[#HEADERS],[Order]]))</f>
        <v/>
      </c>
      <c r="B1104" s="346"/>
      <c r="C1104" s="295"/>
      <c r="D1104" s="295"/>
      <c r="E1104" s="66"/>
      <c r="F1104" s="186" t="str">
        <f t="array" ref="F1104">IF(E1104&lt;&gt;"",INDEX(tb_Address[Branch],MATCH(E1104,tb_Address[Branch Code],0)),"")</f>
        <v/>
      </c>
      <c r="G1104" s="343"/>
      <c r="H1104" s="193" t="str">
        <f t="array" ref="H1104">IF(G1104&lt;&gt;"",INDEX(tb_MainDatabase[Scent],MATCH(G1104,tb_MainDatabase[Barcode],0)),"")</f>
        <v/>
      </c>
      <c r="I1104" s="193" t="str">
        <f t="array" ref="I1104">IF(G1104&lt;&gt;"",INDEX(tb_MainDatabase[Size],MATCH(G1104,tb_MainDatabase[Barcode],0)),"")</f>
        <v/>
      </c>
      <c r="J1104" s="191"/>
      <c r="K1104" s="193"/>
      <c r="L1104" s="193" t="str">
        <f t="array" ref="L1104">IFERROR(IF(C1104=C1103,IF(C1104="","","-"),INDEX(tb_Address[Store Tel.],MATCH(F1104,tb_Address[Branch],0))),"")</f>
        <v/>
      </c>
      <c r="M1104" s="193" t="str">
        <f t="array" ref="M1104">IFERROR(IF(C1104=C1103,IF(C1104="","","-"),INDEX(tb_Address[ชื่อผู้รับสินค้า],MATCH(F1104,tb_Address[Branch],0))),"")</f>
        <v/>
      </c>
      <c r="N1104" s="193" t="str">
        <f t="array" ref="N1104">IFERROR(IF(C1104=C1103,IF(C1104="","","-"),INDEX(tb_Address[ที่อยู่ Store],MATCH(F1104,tb_Address[Branch],0))),"")</f>
        <v/>
      </c>
      <c r="O1104" s="193"/>
    </row>
    <row r="1105" ht="22.5" customHeight="1">
      <c r="A1105" s="186" t="str">
        <f>IF(C1105="","",ROW()-ROW(tb_PO[[#HEADERS],[Order]]))</f>
        <v/>
      </c>
      <c r="B1105" s="346"/>
      <c r="C1105" s="295"/>
      <c r="D1105" s="295"/>
      <c r="E1105" s="66"/>
      <c r="F1105" s="186" t="str">
        <f t="array" ref="F1105">IF(E1105&lt;&gt;"",INDEX(tb_Address[Branch],MATCH(E1105,tb_Address[Branch Code],0)),"")</f>
        <v/>
      </c>
      <c r="G1105" s="343"/>
      <c r="H1105" s="193" t="str">
        <f t="array" ref="H1105">IF(G1105&lt;&gt;"",INDEX(tb_MainDatabase[Scent],MATCH(G1105,tb_MainDatabase[Barcode],0)),"")</f>
        <v/>
      </c>
      <c r="I1105" s="193" t="str">
        <f t="array" ref="I1105">IF(G1105&lt;&gt;"",INDEX(tb_MainDatabase[Size],MATCH(G1105,tb_MainDatabase[Barcode],0)),"")</f>
        <v/>
      </c>
      <c r="J1105" s="191"/>
      <c r="K1105" s="193"/>
      <c r="L1105" s="193" t="str">
        <f t="array" ref="L1105">IFERROR(IF(C1105=C1104,IF(C1105="","","-"),INDEX(tb_Address[Store Tel.],MATCH(F1105,tb_Address[Branch],0))),"")</f>
        <v/>
      </c>
      <c r="M1105" s="193" t="str">
        <f t="array" ref="M1105">IFERROR(IF(C1105=C1104,IF(C1105="","","-"),INDEX(tb_Address[ชื่อผู้รับสินค้า],MATCH(F1105,tb_Address[Branch],0))),"")</f>
        <v/>
      </c>
      <c r="N1105" s="193" t="str">
        <f t="array" ref="N1105">IFERROR(IF(C1105=C1104,IF(C1105="","","-"),INDEX(tb_Address[ที่อยู่ Store],MATCH(F1105,tb_Address[Branch],0))),"")</f>
        <v/>
      </c>
      <c r="O1105" s="193"/>
    </row>
    <row r="1106" ht="22.5" customHeight="1">
      <c r="A1106" s="186" t="str">
        <f>IF(C1106="","",ROW()-ROW(tb_PO[[#HEADERS],[Order]]))</f>
        <v/>
      </c>
      <c r="B1106" s="346"/>
      <c r="C1106" s="295"/>
      <c r="D1106" s="295"/>
      <c r="E1106" s="66"/>
      <c r="F1106" s="186" t="str">
        <f t="array" ref="F1106">IF(E1106&lt;&gt;"",INDEX(tb_Address[Branch],MATCH(E1106,tb_Address[Branch Code],0)),"")</f>
        <v/>
      </c>
      <c r="G1106" s="343"/>
      <c r="H1106" s="193" t="str">
        <f t="array" ref="H1106">IF(G1106&lt;&gt;"",INDEX(tb_MainDatabase[Scent],MATCH(G1106,tb_MainDatabase[Barcode],0)),"")</f>
        <v/>
      </c>
      <c r="I1106" s="193" t="str">
        <f t="array" ref="I1106">IF(G1106&lt;&gt;"",INDEX(tb_MainDatabase[Size],MATCH(G1106,tb_MainDatabase[Barcode],0)),"")</f>
        <v/>
      </c>
      <c r="J1106" s="191"/>
      <c r="K1106" s="193"/>
      <c r="L1106" s="193" t="str">
        <f t="array" ref="L1106">IFERROR(IF(C1106=C1105,IF(C1106="","","-"),INDEX(tb_Address[Store Tel.],MATCH(F1106,tb_Address[Branch],0))),"")</f>
        <v/>
      </c>
      <c r="M1106" s="193" t="str">
        <f t="array" ref="M1106">IFERROR(IF(C1106=C1105,IF(C1106="","","-"),INDEX(tb_Address[ชื่อผู้รับสินค้า],MATCH(F1106,tb_Address[Branch],0))),"")</f>
        <v/>
      </c>
      <c r="N1106" s="193" t="str">
        <f t="array" ref="N1106">IFERROR(IF(C1106=C1105,IF(C1106="","","-"),INDEX(tb_Address[ที่อยู่ Store],MATCH(F1106,tb_Address[Branch],0))),"")</f>
        <v/>
      </c>
      <c r="O1106" s="193"/>
    </row>
    <row r="1107" ht="22.5" customHeight="1">
      <c r="A1107" s="186" t="str">
        <f>IF(C1107="","",ROW()-ROW(tb_PO[[#HEADERS],[Order]]))</f>
        <v/>
      </c>
      <c r="B1107" s="346"/>
      <c r="C1107" s="295"/>
      <c r="D1107" s="295"/>
      <c r="E1107" s="66"/>
      <c r="F1107" s="186" t="str">
        <f t="array" ref="F1107">IF(E1107&lt;&gt;"",INDEX(tb_Address[Branch],MATCH(E1107,tb_Address[Branch Code],0)),"")</f>
        <v/>
      </c>
      <c r="G1107" s="343"/>
      <c r="H1107" s="193" t="str">
        <f t="array" ref="H1107">IF(G1107&lt;&gt;"",INDEX(tb_MainDatabase[Scent],MATCH(G1107,tb_MainDatabase[Barcode],0)),"")</f>
        <v/>
      </c>
      <c r="I1107" s="193" t="str">
        <f t="array" ref="I1107">IF(G1107&lt;&gt;"",INDEX(tb_MainDatabase[Size],MATCH(G1107,tb_MainDatabase[Barcode],0)),"")</f>
        <v/>
      </c>
      <c r="J1107" s="191"/>
      <c r="K1107" s="193"/>
      <c r="L1107" s="193" t="str">
        <f t="array" ref="L1107">IFERROR(IF(C1107=C1106,IF(C1107="","","-"),INDEX(tb_Address[Store Tel.],MATCH(F1107,tb_Address[Branch],0))),"")</f>
        <v/>
      </c>
      <c r="M1107" s="193" t="str">
        <f t="array" ref="M1107">IFERROR(IF(C1107=C1106,IF(C1107="","","-"),INDEX(tb_Address[ชื่อผู้รับสินค้า],MATCH(F1107,tb_Address[Branch],0))),"")</f>
        <v/>
      </c>
      <c r="N1107" s="193" t="str">
        <f t="array" ref="N1107">IFERROR(IF(C1107=C1106,IF(C1107="","","-"),INDEX(tb_Address[ที่อยู่ Store],MATCH(F1107,tb_Address[Branch],0))),"")</f>
        <v/>
      </c>
      <c r="O1107" s="193"/>
    </row>
    <row r="1108" ht="22.5" customHeight="1">
      <c r="A1108" s="186" t="str">
        <f>IF(C1108="","",ROW()-ROW(tb_PO[[#HEADERS],[Order]]))</f>
        <v/>
      </c>
      <c r="B1108" s="346"/>
      <c r="C1108" s="295"/>
      <c r="D1108" s="295"/>
      <c r="E1108" s="66"/>
      <c r="F1108" s="186" t="str">
        <f t="array" ref="F1108">IF(E1108&lt;&gt;"",INDEX(tb_Address[Branch],MATCH(E1108,tb_Address[Branch Code],0)),"")</f>
        <v/>
      </c>
      <c r="G1108" s="343"/>
      <c r="H1108" s="193" t="str">
        <f t="array" ref="H1108">IF(G1108&lt;&gt;"",INDEX(tb_MainDatabase[Scent],MATCH(G1108,tb_MainDatabase[Barcode],0)),"")</f>
        <v/>
      </c>
      <c r="I1108" s="193" t="str">
        <f t="array" ref="I1108">IF(G1108&lt;&gt;"",INDEX(tb_MainDatabase[Size],MATCH(G1108,tb_MainDatabase[Barcode],0)),"")</f>
        <v/>
      </c>
      <c r="J1108" s="191"/>
      <c r="K1108" s="193"/>
      <c r="L1108" s="193" t="str">
        <f t="array" ref="L1108">IFERROR(IF(C1108=C1107,IF(C1108="","","-"),INDEX(tb_Address[Store Tel.],MATCH(F1108,tb_Address[Branch],0))),"")</f>
        <v/>
      </c>
      <c r="M1108" s="193" t="str">
        <f t="array" ref="M1108">IFERROR(IF(C1108=C1107,IF(C1108="","","-"),INDEX(tb_Address[ชื่อผู้รับสินค้า],MATCH(F1108,tb_Address[Branch],0))),"")</f>
        <v/>
      </c>
      <c r="N1108" s="193" t="str">
        <f t="array" ref="N1108">IFERROR(IF(C1108=C1107,IF(C1108="","","-"),INDEX(tb_Address[ที่อยู่ Store],MATCH(F1108,tb_Address[Branch],0))),"")</f>
        <v/>
      </c>
      <c r="O1108" s="193"/>
    </row>
    <row r="1109" ht="22.5" customHeight="1">
      <c r="A1109" s="186" t="str">
        <f>IF(C1109="","",ROW()-ROW(tb_PO[[#HEADERS],[Order]]))</f>
        <v/>
      </c>
      <c r="B1109" s="346"/>
      <c r="C1109" s="295"/>
      <c r="D1109" s="295"/>
      <c r="E1109" s="66"/>
      <c r="F1109" s="186" t="str">
        <f t="array" ref="F1109">IF(E1109&lt;&gt;"",INDEX(tb_Address[Branch],MATCH(E1109,tb_Address[Branch Code],0)),"")</f>
        <v/>
      </c>
      <c r="G1109" s="343"/>
      <c r="H1109" s="193" t="str">
        <f t="array" ref="H1109">IF(G1109&lt;&gt;"",INDEX(tb_MainDatabase[Scent],MATCH(G1109,tb_MainDatabase[Barcode],0)),"")</f>
        <v/>
      </c>
      <c r="I1109" s="193" t="str">
        <f t="array" ref="I1109">IF(G1109&lt;&gt;"",INDEX(tb_MainDatabase[Size],MATCH(G1109,tb_MainDatabase[Barcode],0)),"")</f>
        <v/>
      </c>
      <c r="J1109" s="191"/>
      <c r="K1109" s="193"/>
      <c r="L1109" s="193" t="str">
        <f t="array" ref="L1109">IFERROR(IF(C1109=C1108,IF(C1109="","","-"),INDEX(tb_Address[Store Tel.],MATCH(F1109,tb_Address[Branch],0))),"")</f>
        <v/>
      </c>
      <c r="M1109" s="193" t="str">
        <f t="array" ref="M1109">IFERROR(IF(C1109=C1108,IF(C1109="","","-"),INDEX(tb_Address[ชื่อผู้รับสินค้า],MATCH(F1109,tb_Address[Branch],0))),"")</f>
        <v/>
      </c>
      <c r="N1109" s="193" t="str">
        <f t="array" ref="N1109">IFERROR(IF(C1109=C1108,IF(C1109="","","-"),INDEX(tb_Address[ที่อยู่ Store],MATCH(F1109,tb_Address[Branch],0))),"")</f>
        <v/>
      </c>
      <c r="O1109" s="193"/>
    </row>
    <row r="1110" ht="22.5" customHeight="1">
      <c r="A1110" s="186" t="str">
        <f>IF(C1110="","",ROW()-ROW(tb_PO[[#HEADERS],[Order]]))</f>
        <v/>
      </c>
      <c r="B1110" s="346"/>
      <c r="C1110" s="295"/>
      <c r="D1110" s="295"/>
      <c r="E1110" s="66"/>
      <c r="F1110" s="186" t="str">
        <f t="array" ref="F1110">IF(E1110&lt;&gt;"",INDEX(tb_Address[Branch],MATCH(E1110,tb_Address[Branch Code],0)),"")</f>
        <v/>
      </c>
      <c r="G1110" s="343"/>
      <c r="H1110" s="193" t="str">
        <f t="array" ref="H1110">IF(G1110&lt;&gt;"",INDEX(tb_MainDatabase[Scent],MATCH(G1110,tb_MainDatabase[Barcode],0)),"")</f>
        <v/>
      </c>
      <c r="I1110" s="193" t="str">
        <f t="array" ref="I1110">IF(G1110&lt;&gt;"",INDEX(tb_MainDatabase[Size],MATCH(G1110,tb_MainDatabase[Barcode],0)),"")</f>
        <v/>
      </c>
      <c r="J1110" s="191"/>
      <c r="K1110" s="193"/>
      <c r="L1110" s="193" t="str">
        <f t="array" ref="L1110">IFERROR(IF(C1110=C1109,IF(C1110="","","-"),INDEX(tb_Address[Store Tel.],MATCH(F1110,tb_Address[Branch],0))),"")</f>
        <v/>
      </c>
      <c r="M1110" s="193" t="str">
        <f t="array" ref="M1110">IFERROR(IF(C1110=C1109,IF(C1110="","","-"),INDEX(tb_Address[ชื่อผู้รับสินค้า],MATCH(F1110,tb_Address[Branch],0))),"")</f>
        <v/>
      </c>
      <c r="N1110" s="193" t="str">
        <f t="array" ref="N1110">IFERROR(IF(C1110=C1109,IF(C1110="","","-"),INDEX(tb_Address[ที่อยู่ Store],MATCH(F1110,tb_Address[Branch],0))),"")</f>
        <v/>
      </c>
      <c r="O1110" s="193"/>
    </row>
    <row r="1111" ht="22.5" customHeight="1">
      <c r="A1111" s="186" t="str">
        <f>IF(C1111="","",ROW()-ROW(tb_PO[[#HEADERS],[Order]]))</f>
        <v/>
      </c>
      <c r="B1111" s="346"/>
      <c r="C1111" s="295"/>
      <c r="D1111" s="295"/>
      <c r="E1111" s="66"/>
      <c r="F1111" s="186" t="str">
        <f t="array" ref="F1111">IF(E1111&lt;&gt;"",INDEX(tb_Address[Branch],MATCH(E1111,tb_Address[Branch Code],0)),"")</f>
        <v/>
      </c>
      <c r="G1111" s="343"/>
      <c r="H1111" s="193" t="str">
        <f t="array" ref="H1111">IF(G1111&lt;&gt;"",INDEX(tb_MainDatabase[Scent],MATCH(G1111,tb_MainDatabase[Barcode],0)),"")</f>
        <v/>
      </c>
      <c r="I1111" s="193" t="str">
        <f t="array" ref="I1111">IF(G1111&lt;&gt;"",INDEX(tb_MainDatabase[Size],MATCH(G1111,tb_MainDatabase[Barcode],0)),"")</f>
        <v/>
      </c>
      <c r="J1111" s="191"/>
      <c r="K1111" s="193"/>
      <c r="L1111" s="193" t="str">
        <f t="array" ref="L1111">IFERROR(IF(C1111=C1110,IF(C1111="","","-"),INDEX(tb_Address[Store Tel.],MATCH(F1111,tb_Address[Branch],0))),"")</f>
        <v/>
      </c>
      <c r="M1111" s="193" t="str">
        <f t="array" ref="M1111">IFERROR(IF(C1111=C1110,IF(C1111="","","-"),INDEX(tb_Address[ชื่อผู้รับสินค้า],MATCH(F1111,tb_Address[Branch],0))),"")</f>
        <v/>
      </c>
      <c r="N1111" s="193" t="str">
        <f t="array" ref="N1111">IFERROR(IF(C1111=C1110,IF(C1111="","","-"),INDEX(tb_Address[ที่อยู่ Store],MATCH(F1111,tb_Address[Branch],0))),"")</f>
        <v/>
      </c>
      <c r="O1111" s="193"/>
    </row>
    <row r="1112" ht="22.5" customHeight="1">
      <c r="A1112" s="186" t="str">
        <f>IF(C1112="","",ROW()-ROW(tb_PO[[#HEADERS],[Order]]))</f>
        <v/>
      </c>
      <c r="B1112" s="346"/>
      <c r="C1112" s="295"/>
      <c r="D1112" s="295"/>
      <c r="E1112" s="66"/>
      <c r="F1112" s="186" t="str">
        <f t="array" ref="F1112">IF(E1112&lt;&gt;"",INDEX(tb_Address[Branch],MATCH(E1112,tb_Address[Branch Code],0)),"")</f>
        <v/>
      </c>
      <c r="G1112" s="343"/>
      <c r="H1112" s="193" t="str">
        <f t="array" ref="H1112">IF(G1112&lt;&gt;"",INDEX(tb_MainDatabase[Scent],MATCH(G1112,tb_MainDatabase[Barcode],0)),"")</f>
        <v/>
      </c>
      <c r="I1112" s="193" t="str">
        <f t="array" ref="I1112">IF(G1112&lt;&gt;"",INDEX(tb_MainDatabase[Size],MATCH(G1112,tb_MainDatabase[Barcode],0)),"")</f>
        <v/>
      </c>
      <c r="J1112" s="191"/>
      <c r="K1112" s="193"/>
      <c r="L1112" s="193" t="str">
        <f t="array" ref="L1112">IFERROR(IF(C1112=C1111,IF(C1112="","","-"),INDEX(tb_Address[Store Tel.],MATCH(F1112,tb_Address[Branch],0))),"")</f>
        <v/>
      </c>
      <c r="M1112" s="193" t="str">
        <f t="array" ref="M1112">IFERROR(IF(C1112=C1111,IF(C1112="","","-"),INDEX(tb_Address[ชื่อผู้รับสินค้า],MATCH(F1112,tb_Address[Branch],0))),"")</f>
        <v/>
      </c>
      <c r="N1112" s="193" t="str">
        <f t="array" ref="N1112">IFERROR(IF(C1112=C1111,IF(C1112="","","-"),INDEX(tb_Address[ที่อยู่ Store],MATCH(F1112,tb_Address[Branch],0))),"")</f>
        <v/>
      </c>
      <c r="O1112" s="193"/>
    </row>
    <row r="1113" ht="22.5" customHeight="1">
      <c r="A1113" s="186" t="str">
        <f>IF(C1113="","",ROW()-ROW(tb_PO[[#HEADERS],[Order]]))</f>
        <v/>
      </c>
      <c r="B1113" s="346"/>
      <c r="C1113" s="295"/>
      <c r="D1113" s="295"/>
      <c r="E1113" s="66"/>
      <c r="F1113" s="186" t="str">
        <f t="array" ref="F1113">IF(E1113&lt;&gt;"",INDEX(tb_Address[Branch],MATCH(E1113,tb_Address[Branch Code],0)),"")</f>
        <v/>
      </c>
      <c r="G1113" s="343"/>
      <c r="H1113" s="193" t="str">
        <f t="array" ref="H1113">IF(G1113&lt;&gt;"",INDEX(tb_MainDatabase[Scent],MATCH(G1113,tb_MainDatabase[Barcode],0)),"")</f>
        <v/>
      </c>
      <c r="I1113" s="193" t="str">
        <f t="array" ref="I1113">IF(G1113&lt;&gt;"",INDEX(tb_MainDatabase[Size],MATCH(G1113,tb_MainDatabase[Barcode],0)),"")</f>
        <v/>
      </c>
      <c r="J1113" s="191"/>
      <c r="K1113" s="193"/>
      <c r="L1113" s="193" t="str">
        <f t="array" ref="L1113">IFERROR(IF(C1113=C1112,IF(C1113="","","-"),INDEX(tb_Address[Store Tel.],MATCH(F1113,tb_Address[Branch],0))),"")</f>
        <v/>
      </c>
      <c r="M1113" s="193" t="str">
        <f t="array" ref="M1113">IFERROR(IF(C1113=C1112,IF(C1113="","","-"),INDEX(tb_Address[ชื่อผู้รับสินค้า],MATCH(F1113,tb_Address[Branch],0))),"")</f>
        <v/>
      </c>
      <c r="N1113" s="193" t="str">
        <f t="array" ref="N1113">IFERROR(IF(C1113=C1112,IF(C1113="","","-"),INDEX(tb_Address[ที่อยู่ Store],MATCH(F1113,tb_Address[Branch],0))),"")</f>
        <v/>
      </c>
      <c r="O1113" s="193"/>
    </row>
    <row r="1114" ht="22.5" customHeight="1">
      <c r="A1114" s="186" t="str">
        <f>IF(C1114="","",ROW()-ROW(tb_PO[[#HEADERS],[Order]]))</f>
        <v/>
      </c>
      <c r="B1114" s="346"/>
      <c r="C1114" s="295"/>
      <c r="D1114" s="295"/>
      <c r="E1114" s="66"/>
      <c r="F1114" s="186" t="str">
        <f t="array" ref="F1114">IF(E1114&lt;&gt;"",INDEX(tb_Address[Branch],MATCH(E1114,tb_Address[Branch Code],0)),"")</f>
        <v/>
      </c>
      <c r="G1114" s="343"/>
      <c r="H1114" s="193" t="str">
        <f t="array" ref="H1114">IF(G1114&lt;&gt;"",INDEX(tb_MainDatabase[Scent],MATCH(G1114,tb_MainDatabase[Barcode],0)),"")</f>
        <v/>
      </c>
      <c r="I1114" s="193" t="str">
        <f t="array" ref="I1114">IF(G1114&lt;&gt;"",INDEX(tb_MainDatabase[Size],MATCH(G1114,tb_MainDatabase[Barcode],0)),"")</f>
        <v/>
      </c>
      <c r="J1114" s="191"/>
      <c r="K1114" s="193"/>
      <c r="L1114" s="193" t="str">
        <f t="array" ref="L1114">IFERROR(IF(C1114=C1113,IF(C1114="","","-"),INDEX(tb_Address[Store Tel.],MATCH(F1114,tb_Address[Branch],0))),"")</f>
        <v/>
      </c>
      <c r="M1114" s="193" t="str">
        <f t="array" ref="M1114">IFERROR(IF(C1114=C1113,IF(C1114="","","-"),INDEX(tb_Address[ชื่อผู้รับสินค้า],MATCH(F1114,tb_Address[Branch],0))),"")</f>
        <v/>
      </c>
      <c r="N1114" s="193" t="str">
        <f t="array" ref="N1114">IFERROR(IF(C1114=C1113,IF(C1114="","","-"),INDEX(tb_Address[ที่อยู่ Store],MATCH(F1114,tb_Address[Branch],0))),"")</f>
        <v/>
      </c>
      <c r="O1114" s="193"/>
    </row>
    <row r="1115" ht="22.5" customHeight="1">
      <c r="A1115" s="186" t="str">
        <f>IF(C1115="","",ROW()-ROW(tb_PO[[#HEADERS],[Order]]))</f>
        <v/>
      </c>
      <c r="B1115" s="346"/>
      <c r="C1115" s="295"/>
      <c r="D1115" s="295"/>
      <c r="E1115" s="66"/>
      <c r="F1115" s="186" t="str">
        <f t="array" ref="F1115">IF(E1115&lt;&gt;"",INDEX(tb_Address[Branch],MATCH(E1115,tb_Address[Branch Code],0)),"")</f>
        <v/>
      </c>
      <c r="G1115" s="343"/>
      <c r="H1115" s="193" t="str">
        <f t="array" ref="H1115">IF(G1115&lt;&gt;"",INDEX(tb_MainDatabase[Scent],MATCH(G1115,tb_MainDatabase[Barcode],0)),"")</f>
        <v/>
      </c>
      <c r="I1115" s="193" t="str">
        <f t="array" ref="I1115">IF(G1115&lt;&gt;"",INDEX(tb_MainDatabase[Size],MATCH(G1115,tb_MainDatabase[Barcode],0)),"")</f>
        <v/>
      </c>
      <c r="J1115" s="191"/>
      <c r="K1115" s="193"/>
      <c r="L1115" s="193" t="str">
        <f t="array" ref="L1115">IFERROR(IF(C1115=C1114,IF(C1115="","","-"),INDEX(tb_Address[Store Tel.],MATCH(F1115,tb_Address[Branch],0))),"")</f>
        <v/>
      </c>
      <c r="M1115" s="193" t="str">
        <f t="array" ref="M1115">IFERROR(IF(C1115=C1114,IF(C1115="","","-"),INDEX(tb_Address[ชื่อผู้รับสินค้า],MATCH(F1115,tb_Address[Branch],0))),"")</f>
        <v/>
      </c>
      <c r="N1115" s="193" t="str">
        <f t="array" ref="N1115">IFERROR(IF(C1115=C1114,IF(C1115="","","-"),INDEX(tb_Address[ที่อยู่ Store],MATCH(F1115,tb_Address[Branch],0))),"")</f>
        <v/>
      </c>
      <c r="O1115" s="193"/>
    </row>
    <row r="1116" ht="22.5" customHeight="1">
      <c r="A1116" s="186" t="str">
        <f>IF(C1116="","",ROW()-ROW(tb_PO[[#HEADERS],[Order]]))</f>
        <v/>
      </c>
      <c r="B1116" s="346"/>
      <c r="C1116" s="295"/>
      <c r="D1116" s="295"/>
      <c r="E1116" s="66"/>
      <c r="F1116" s="186" t="str">
        <f t="array" ref="F1116">IF(E1116&lt;&gt;"",INDEX(tb_Address[Branch],MATCH(E1116,tb_Address[Branch Code],0)),"")</f>
        <v/>
      </c>
      <c r="G1116" s="343"/>
      <c r="H1116" s="193" t="str">
        <f t="array" ref="H1116">IF(G1116&lt;&gt;"",INDEX(tb_MainDatabase[Scent],MATCH(G1116,tb_MainDatabase[Barcode],0)),"")</f>
        <v/>
      </c>
      <c r="I1116" s="193" t="str">
        <f t="array" ref="I1116">IF(G1116&lt;&gt;"",INDEX(tb_MainDatabase[Size],MATCH(G1116,tb_MainDatabase[Barcode],0)),"")</f>
        <v/>
      </c>
      <c r="J1116" s="191"/>
      <c r="K1116" s="193"/>
      <c r="L1116" s="193" t="str">
        <f t="array" ref="L1116">IFERROR(IF(C1116=C1115,IF(C1116="","","-"),INDEX(tb_Address[Store Tel.],MATCH(F1116,tb_Address[Branch],0))),"")</f>
        <v/>
      </c>
      <c r="M1116" s="193" t="str">
        <f t="array" ref="M1116">IFERROR(IF(C1116=C1115,IF(C1116="","","-"),INDEX(tb_Address[ชื่อผู้รับสินค้า],MATCH(F1116,tb_Address[Branch],0))),"")</f>
        <v/>
      </c>
      <c r="N1116" s="193" t="str">
        <f t="array" ref="N1116">IFERROR(IF(C1116=C1115,IF(C1116="","","-"),INDEX(tb_Address[ที่อยู่ Store],MATCH(F1116,tb_Address[Branch],0))),"")</f>
        <v/>
      </c>
      <c r="O1116" s="193"/>
    </row>
  </sheetData>
  <dataValidations>
    <dataValidation type="list" allowBlank="1" sqref="E4:E1116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8.63"/>
    <col customWidth="1" min="2" max="2" width="17.13"/>
    <col customWidth="1" min="3" max="3" width="30.25"/>
    <col customWidth="1" min="4" max="4" width="11.25"/>
    <col customWidth="1" min="7" max="7" width="11.63"/>
    <col customWidth="1" min="8" max="8" width="21.38"/>
  </cols>
  <sheetData>
    <row r="1" ht="32.25" customHeight="1">
      <c r="A1" s="1"/>
      <c r="B1" s="2"/>
      <c r="C1" s="1"/>
      <c r="D1" s="1"/>
      <c r="E1" s="1"/>
      <c r="F1" s="3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1"/>
      <c r="B2" s="5"/>
      <c r="C2" s="1"/>
      <c r="D2" s="1"/>
      <c r="E2" s="1"/>
      <c r="F2" s="1"/>
      <c r="G2" s="1"/>
      <c r="H2" s="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0" customHeight="1">
      <c r="A3" s="6" t="s">
        <v>1</v>
      </c>
      <c r="B3" s="11" t="str">
        <f t="array" ref="B3">IFERROR(INDEX(tb_PO[Shipping Name],MATCH(B5,tb_PO[PO Order Number],0)),"")</f>
        <v>-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6" t="s">
        <v>3</v>
      </c>
      <c r="B4" s="24" t="str">
        <f t="array" ref="B4">IFERROR(INDEX(tb_PO[Branch],MATCH(B5,tb_PO[PO Order Number],0)),"")</f>
        <v>01_CTW - Central World</v>
      </c>
      <c r="C4" s="6"/>
      <c r="D4" s="6"/>
      <c r="E4" s="6"/>
      <c r="F4" s="6"/>
      <c r="G4" s="26" t="s">
        <v>5</v>
      </c>
      <c r="H4" s="30">
        <f t="array" ref="H4">INDEX(tb_PO[Date],MATCH($B$5,tb_PO[PO Order Number],0))</f>
        <v>46234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6" t="s">
        <v>18</v>
      </c>
      <c r="B5" s="32" t="s">
        <v>20</v>
      </c>
      <c r="C5" s="6"/>
      <c r="D5" s="6"/>
      <c r="E5" s="6"/>
      <c r="F5" s="6"/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.5" customHeight="1">
      <c r="A6" s="6" t="s">
        <v>27</v>
      </c>
      <c r="B6" s="38" t="str">
        <f t="array" ref="B6">IFERROR(INDEX(tb_PO[PO Order Version],MATCH(B5,tb_PO[PO Order Number],0)),"")</f>
        <v>WP0260731001-1</v>
      </c>
      <c r="C6" s="6"/>
      <c r="D6" s="6"/>
      <c r="E6" s="6"/>
      <c r="F6" s="6"/>
      <c r="G6" s="6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75" customHeight="1">
      <c r="A7" s="43" t="s">
        <v>36</v>
      </c>
      <c r="B7" s="50" t="str">
        <f t="array" ref="B7">IFERROR(INDEX(tb_PO[Branches],MATCH(B5,tb_PO[PO Order Number],0)),"")</f>
        <v>สาขาที่ 00001</v>
      </c>
      <c r="C7" s="52"/>
      <c r="D7" s="6"/>
      <c r="E7" s="6"/>
      <c r="F7" s="6"/>
      <c r="G7" s="6"/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6" t="s">
        <v>48</v>
      </c>
      <c r="C8" s="58" t="str">
        <f t="shared" ref="C8:C9" si="1">"*"&amp;B5&amp;"*"</f>
        <v>*WP0260731001*</v>
      </c>
      <c r="D8" s="59"/>
      <c r="E8" s="59"/>
      <c r="F8" s="1"/>
      <c r="G8" s="1"/>
      <c r="H8" s="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6" t="s">
        <v>49</v>
      </c>
      <c r="C9" s="58" t="str">
        <f t="shared" si="1"/>
        <v>*WP0260731001-1*</v>
      </c>
      <c r="D9" s="59"/>
      <c r="E9" s="59"/>
      <c r="F9" s="1"/>
      <c r="G9" s="1"/>
      <c r="H9" s="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/>
      <c r="B10" s="2"/>
      <c r="C10" s="1"/>
      <c r="D10" s="1"/>
      <c r="E10" s="1"/>
      <c r="F10" s="1"/>
      <c r="G10" s="1"/>
      <c r="H10" s="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0" customHeight="1">
      <c r="A11" s="67" t="s">
        <v>53</v>
      </c>
      <c r="B11" s="68" t="s">
        <v>12</v>
      </c>
      <c r="C11" s="69" t="s">
        <v>11</v>
      </c>
      <c r="D11" s="69" t="s">
        <v>54</v>
      </c>
      <c r="E11" s="68" t="s">
        <v>55</v>
      </c>
      <c r="F11" s="68" t="s">
        <v>56</v>
      </c>
      <c r="G11" s="68" t="s">
        <v>57</v>
      </c>
      <c r="H11" s="70" t="s">
        <v>31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idden="1">
      <c r="A12" s="73" t="s">
        <v>59</v>
      </c>
      <c r="B12" s="83">
        <f t="array" ref="B12">IFERROR(INDEX(tb_MainDatabase[Barcode],MATCH(A12,tb_MainDatabase[Code],0)),"")</f>
        <v>8857128011188</v>
      </c>
      <c r="C12" s="86" t="str">
        <f t="array" ref="C12">IFERROR(INDEX(tb_MainDatabase[Scent],MATCH(A12,tb_MainDatabase[Code],0)),"")</f>
        <v>1000 Thousand</v>
      </c>
      <c r="D12" s="91" t="str">
        <f t="array" ref="D12">IFERROR(INDEX(tb_MainDatabase[Grand],MATCH(B12,tb_MainDatabase[Barcode],0)),"")</f>
        <v>EDP</v>
      </c>
      <c r="E12" s="94" t="str">
        <f t="array" ref="E12">IFERROR(INDEX(tb_MainDatabase[Size],MATCH(B12,tb_MainDatabase[Barcode],0))
,"")</f>
        <v>50 ml.</v>
      </c>
      <c r="F12" s="95">
        <f>sumifs(tb_PO[จำนวน],tb_PO[PO Order Number],B$5,tb_PO[Scent],$C12,tb_PO[Size],$E12)</f>
        <v>0</v>
      </c>
      <c r="G12" s="94" t="str">
        <f t="shared" ref="G12:G195" si="2">IFERROR(IFS(E12="90 ml.","ขวด",E12="50 ml.","ขวด",E12="30 ml.","ขวด",E12="10 ml.","หลอด",TRUE,"หลอด"),0)</f>
        <v>ขวด</v>
      </c>
      <c r="H12" s="100" t="str">
        <f t="shared" ref="H12:H13" si="3">IFERROR(INDEX('PO List Volt'!R:R,MATCH(B5,'PO List Volt'!C:C,0)),"")</f>
        <v/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idden="1">
      <c r="A13" s="73" t="s">
        <v>65</v>
      </c>
      <c r="B13" s="83">
        <f t="array" ref="B13">IFERROR(INDEX(tb_MainDatabase[Barcode],MATCH(A13,tb_MainDatabase[Code],0)),"")</f>
        <v>8857128011577</v>
      </c>
      <c r="C13" s="86" t="str">
        <f t="array" ref="C13">IFERROR(INDEX(tb_MainDatabase[Scent],MATCH(A13,tb_MainDatabase[Code],0)),"")</f>
        <v>Angel</v>
      </c>
      <c r="D13" s="91" t="str">
        <f t="array" ref="D13">IFERROR(INDEX(tb_MainDatabase[Grand],MATCH(B13,tb_MainDatabase[Barcode],0)),"")</f>
        <v>EDP</v>
      </c>
      <c r="E13" s="94" t="str">
        <f t="array" ref="E13">IFERROR(INDEX(tb_MainDatabase[Size],MATCH(B13,tb_MainDatabase[Barcode],0))
,"")</f>
        <v>50 ml.</v>
      </c>
      <c r="F13" s="95">
        <f>sumifs(tb_PO[จำนวน],tb_PO[PO Order Number],B$5,tb_PO[Scent],$C13,tb_PO[Size],$E13)</f>
        <v>0</v>
      </c>
      <c r="G13" s="94" t="str">
        <f t="shared" si="2"/>
        <v>ขวด</v>
      </c>
      <c r="H13" s="100" t="str">
        <f t="shared" si="3"/>
        <v/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idden="1">
      <c r="A14" s="73" t="s">
        <v>70</v>
      </c>
      <c r="B14" s="83">
        <f t="array" ref="B14">IFERROR(INDEX(tb_MainDatabase[Barcode],MATCH(A14,tb_MainDatabase[Code],0)),"")</f>
        <v>8857128012018</v>
      </c>
      <c r="C14" s="86" t="str">
        <f t="array" ref="C14">IFERROR(INDEX(tb_MainDatabase[Scent],MATCH(A14,tb_MainDatabase[Code],0)),"")</f>
        <v>Aqua</v>
      </c>
      <c r="D14" s="91" t="str">
        <f t="array" ref="D14">IFERROR(INDEX(tb_MainDatabase[Grand],MATCH(B14,tb_MainDatabase[Barcode],0)),"")</f>
        <v>EDP</v>
      </c>
      <c r="E14" s="83" t="str">
        <f t="array" ref="E14">IFERROR(INDEX(tb_MainDatabase[Size],MATCH(B14,tb_MainDatabase[Barcode],0))
,"")</f>
        <v>50 ml.</v>
      </c>
      <c r="F14" s="95">
        <f>sumifs(tb_PO[จำนวน],tb_PO[PO Order Number],B$5,tb_PO[Scent],$C14,tb_PO[Size],$E14)</f>
        <v>0</v>
      </c>
      <c r="G14" s="94" t="str">
        <f t="shared" si="2"/>
        <v>ขวด</v>
      </c>
      <c r="H14" s="100" t="str">
        <f t="shared" ref="H14:H20" si="4">IFERROR(INDEX('PO List Volt'!R:R,MATCH(B6,'PO List Volt'!C:C,0)),"")</f>
        <v/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idden="1">
      <c r="A15" s="73" t="s">
        <v>73</v>
      </c>
      <c r="B15" s="83">
        <f t="array" ref="B15">IFERROR(INDEX(tb_MainDatabase[Barcode],MATCH(A15,tb_MainDatabase[Code],0)),"")</f>
        <v>8857128011232</v>
      </c>
      <c r="C15" s="86" t="str">
        <f t="array" ref="C15">IFERROR(INDEX(tb_MainDatabase[Scent],MATCH(A15,tb_MainDatabase[Code],0)),"")</f>
        <v>Argentum</v>
      </c>
      <c r="D15" s="91" t="str">
        <f t="array" ref="D15">IFERROR(INDEX(tb_MainDatabase[Grand],MATCH(B15,tb_MainDatabase[Barcode],0)),"")</f>
        <v>EDP</v>
      </c>
      <c r="E15" s="83" t="str">
        <f t="array" ref="E15">IFERROR(INDEX(tb_MainDatabase[Size],MATCH(B15,tb_MainDatabase[Barcode],0))
,"")</f>
        <v>50 ml.</v>
      </c>
      <c r="F15" s="95">
        <f>sumifs(tb_PO[จำนวน],tb_PO[PO Order Number],B$5,tb_PO[Scent],$C15,tb_PO[Size],$E15)</f>
        <v>0</v>
      </c>
      <c r="G15" s="94" t="str">
        <f t="shared" si="2"/>
        <v>ขวด</v>
      </c>
      <c r="H15" s="100" t="str">
        <f t="shared" si="4"/>
        <v/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idden="1">
      <c r="A16" s="73" t="s">
        <v>76</v>
      </c>
      <c r="B16" s="83">
        <f t="array" ref="B16">IFERROR(INDEX(tb_MainDatabase[Barcode],MATCH(A16,tb_MainDatabase[Code],0)),"")</f>
        <v>8857128011416</v>
      </c>
      <c r="C16" s="86" t="str">
        <f t="array" ref="C16">IFERROR(INDEX(tb_MainDatabase[Scent],MATCH(A16,tb_MainDatabase[Code],0)),"")</f>
        <v>Atlantis</v>
      </c>
      <c r="D16" s="91" t="str">
        <f t="array" ref="D16">IFERROR(INDEX(tb_MainDatabase[Grand],MATCH(B16,tb_MainDatabase[Barcode],0)),"")</f>
        <v>EDP</v>
      </c>
      <c r="E16" s="83" t="str">
        <f t="array" ref="E16">IFERROR(INDEX(tb_MainDatabase[Size],MATCH(B16,tb_MainDatabase[Barcode],0))
,"")</f>
        <v>50 ml.</v>
      </c>
      <c r="F16" s="95">
        <f>sumifs(tb_PO[จำนวน],tb_PO[PO Order Number],B$5,tb_PO[Scent],$C16,tb_PO[Size],$E16)</f>
        <v>0</v>
      </c>
      <c r="G16" s="94" t="str">
        <f t="shared" si="2"/>
        <v>ขวด</v>
      </c>
      <c r="H16" s="100" t="str">
        <f t="shared" si="4"/>
        <v/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idden="1">
      <c r="A17" s="73" t="s">
        <v>79</v>
      </c>
      <c r="B17" s="83">
        <f t="array" ref="B17">IFERROR(INDEX(tb_MainDatabase[Barcode],MATCH(A17,tb_MainDatabase[Code],0)),"")</f>
        <v>8857128011072</v>
      </c>
      <c r="C17" s="86" t="str">
        <f t="array" ref="C17">IFERROR(INDEX(tb_MainDatabase[Scent],MATCH(A17,tb_MainDatabase[Code],0)),"")</f>
        <v>Beyond</v>
      </c>
      <c r="D17" s="91" t="str">
        <f t="array" ref="D17">IFERROR(INDEX(tb_MainDatabase[Grand],MATCH(B17,tb_MainDatabase[Barcode],0)),"")</f>
        <v>EDP</v>
      </c>
      <c r="E17" s="83" t="str">
        <f t="array" ref="E17">IFERROR(INDEX(tb_MainDatabase[Size],MATCH(B17,tb_MainDatabase[Barcode],0))
,"")</f>
        <v>50 ml.</v>
      </c>
      <c r="F17" s="95">
        <f>sumifs(tb_PO[จำนวน],tb_PO[PO Order Number],B$5,tb_PO[Scent],$C17,tb_PO[Size],$E17)</f>
        <v>0</v>
      </c>
      <c r="G17" s="94" t="str">
        <f t="shared" si="2"/>
        <v>ขวด</v>
      </c>
      <c r="H17" s="100" t="str">
        <f t="shared" si="4"/>
        <v/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3" t="s">
        <v>83</v>
      </c>
      <c r="B18" s="83">
        <f t="array" ref="B18">IFERROR(INDEX(tb_MainDatabase[Barcode],MATCH(A18,tb_MainDatabase[Code],0)),"")</f>
        <v>8857128011225</v>
      </c>
      <c r="C18" s="86" t="str">
        <f t="array" ref="C18">IFERROR(INDEX(tb_MainDatabase[Scent],MATCH(A18,tb_MainDatabase[Code],0)),"")</f>
        <v>Blind Magnolia</v>
      </c>
      <c r="D18" s="91" t="str">
        <f t="array" ref="D18">IFERROR(INDEX(tb_MainDatabase[Grand],MATCH(B18,tb_MainDatabase[Barcode],0)),"")</f>
        <v>EDP</v>
      </c>
      <c r="E18" s="83" t="str">
        <f t="array" ref="E18">IFERROR(INDEX(tb_MainDatabase[Size],MATCH(B18,tb_MainDatabase[Barcode],0))
,"")</f>
        <v>50 ml.</v>
      </c>
      <c r="F18" s="95">
        <f>sumifs(tb_PO[จำนวน],tb_PO[PO Order Number],B$5,tb_PO[Scent],$C18,tb_PO[Size],$E18)</f>
        <v>2</v>
      </c>
      <c r="G18" s="94" t="str">
        <f t="shared" si="2"/>
        <v>ขวด</v>
      </c>
      <c r="H18" s="100" t="str">
        <f t="shared" si="4"/>
        <v/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idden="1">
      <c r="A19" s="73" t="s">
        <v>87</v>
      </c>
      <c r="B19" s="83">
        <f t="array" ref="B19">IFERROR(INDEX(tb_MainDatabase[Barcode],MATCH(A19,tb_MainDatabase[Code],0)),"")</f>
        <v>8857128012021</v>
      </c>
      <c r="C19" s="86" t="str">
        <f t="array" ref="C19">IFERROR(INDEX(tb_MainDatabase[Scent],MATCH(A19,tb_MainDatabase[Code],0)),"")</f>
        <v>Buoyant</v>
      </c>
      <c r="D19" s="91" t="str">
        <f t="array" ref="D19">IFERROR(INDEX(tb_MainDatabase[Grand],MATCH(B19,tb_MainDatabase[Barcode],0)),"")</f>
        <v>EDP</v>
      </c>
      <c r="E19" s="83" t="str">
        <f t="array" ref="E19">IFERROR(INDEX(tb_MainDatabase[Size],MATCH(B19,tb_MainDatabase[Barcode],0))
,"")</f>
        <v>50 ml.</v>
      </c>
      <c r="F19" s="95">
        <f>sumifs(tb_PO[จำนวน],tb_PO[PO Order Number],B$5,tb_PO[Scent],$C19,tb_PO[Size],$E19)</f>
        <v>0</v>
      </c>
      <c r="G19" s="94" t="str">
        <f t="shared" si="2"/>
        <v>ขวด</v>
      </c>
      <c r="H19" s="100" t="str">
        <f t="shared" si="4"/>
        <v/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idden="1">
      <c r="A20" s="73" t="s">
        <v>90</v>
      </c>
      <c r="B20" s="83">
        <f t="array" ref="B20">IFERROR(INDEX(tb_MainDatabase[Barcode],MATCH(A20,tb_MainDatabase[Code],0)),"")</f>
        <v>8857128011782</v>
      </c>
      <c r="C20" s="86" t="str">
        <f t="array" ref="C20">IFERROR(INDEX(tb_MainDatabase[Scent],MATCH(A20,tb_MainDatabase[Code],0)),"")</f>
        <v>Cherry Dance</v>
      </c>
      <c r="D20" s="91" t="str">
        <f t="array" ref="D20">IFERROR(INDEX(tb_MainDatabase[Grand],MATCH(B20,tb_MainDatabase[Barcode],0)),"")</f>
        <v>EDP</v>
      </c>
      <c r="E20" s="83" t="str">
        <f t="array" ref="E20">IFERROR(INDEX(tb_MainDatabase[Size],MATCH(B20,tb_MainDatabase[Barcode],0))
,"")</f>
        <v>50 ml.</v>
      </c>
      <c r="F20" s="95">
        <f>sumifs(tb_PO[จำนวน],tb_PO[PO Order Number],B$5,tb_PO[Scent],$C20,tb_PO[Size],$E20)</f>
        <v>0</v>
      </c>
      <c r="G20" s="94" t="str">
        <f t="shared" si="2"/>
        <v>ขวด</v>
      </c>
      <c r="H20" s="100" t="str">
        <f t="shared" si="4"/>
        <v/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idden="1">
      <c r="A21" s="73" t="s">
        <v>92</v>
      </c>
      <c r="B21" s="105">
        <v>8.85712801156E12</v>
      </c>
      <c r="C21" s="86" t="str">
        <f t="array" ref="C21">IFERROR(INDEX(tb_MainDatabase[Scent],MATCH(A21,tb_MainDatabase[Code],0)),"")</f>
        <v>Cherry Shade</v>
      </c>
      <c r="D21" s="91" t="str">
        <f t="array" ref="D21">IFERROR(INDEX(tb_MainDatabase[Grand],MATCH(B21,tb_MainDatabase[Barcode],0)),"")</f>
        <v>EDP</v>
      </c>
      <c r="E21" s="83" t="str">
        <f t="array" ref="E21">IFERROR(INDEX(tb_MainDatabase[Size],MATCH(B21,tb_MainDatabase[Barcode],0))
,"")</f>
        <v>50 ml.</v>
      </c>
      <c r="F21" s="95">
        <f>sumifs(tb_PO[จำนวน],tb_PO[PO Order Number],B$5,tb_PO[Scent],$C21,tb_PO[Size],$E21)</f>
        <v>0</v>
      </c>
      <c r="G21" s="94" t="str">
        <f t="shared" si="2"/>
        <v>ขวด</v>
      </c>
      <c r="H21" s="100" t="str">
        <f t="array" ref="H21">IFERROR(INDEX('PO List Volt'!R:R,MATCH(B14,'PO List Volt'!C:C,0)),"")</f>
        <v/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idden="1">
      <c r="A22" s="73" t="s">
        <v>95</v>
      </c>
      <c r="B22" s="83">
        <f t="array" ref="B22">IFERROR(INDEX(tb_MainDatabase[Barcode],MATCH(A22,tb_MainDatabase[Code],0)),"")</f>
        <v>8857128011126</v>
      </c>
      <c r="C22" s="86" t="str">
        <f t="array" ref="C22">IFERROR(INDEX(tb_MainDatabase[Scent],MATCH(A22,tb_MainDatabase[Code],0)),"")</f>
        <v>Cocoa Gourmet</v>
      </c>
      <c r="D22" s="91" t="str">
        <f t="array" ref="D22">IFERROR(INDEX(tb_MainDatabase[Grand],MATCH(B22,tb_MainDatabase[Barcode],0)),"")</f>
        <v>EDP</v>
      </c>
      <c r="E22" s="83" t="str">
        <f t="array" ref="E22">IFERROR(INDEX(tb_MainDatabase[Size],MATCH(B22,tb_MainDatabase[Barcode],0))
,"")</f>
        <v>50 ml.</v>
      </c>
      <c r="F22" s="95">
        <f>sumifs(tb_PO[จำนวน],tb_PO[PO Order Number],B$5,tb_PO[Scent],$C22,tb_PO[Size],$E22)</f>
        <v>0</v>
      </c>
      <c r="G22" s="94" t="str">
        <f t="shared" si="2"/>
        <v>ขวด</v>
      </c>
      <c r="H22" s="100" t="str">
        <f t="shared" ref="H22:H29" si="5">IFERROR(INDEX('PO List Volt'!R:R,MATCH(B14,'PO List Volt'!C:C,0)),"")</f>
        <v/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idden="1">
      <c r="A23" s="73" t="s">
        <v>99</v>
      </c>
      <c r="B23" s="83">
        <f t="array" ref="B23">IFERROR(INDEX(tb_MainDatabase[Barcode],MATCH(A23,tb_MainDatabase[Code],0)),"")</f>
        <v>8857128011423</v>
      </c>
      <c r="C23" s="86" t="str">
        <f t="array" ref="C23">IFERROR(INDEX(tb_MainDatabase[Scent],MATCH(A23,tb_MainDatabase[Code],0)),"")</f>
        <v>Code Red</v>
      </c>
      <c r="D23" s="91" t="str">
        <f t="array" ref="D23">IFERROR(INDEX(tb_MainDatabase[Grand],MATCH(B23,tb_MainDatabase[Barcode],0)),"")</f>
        <v>EDP</v>
      </c>
      <c r="E23" s="83" t="str">
        <f t="array" ref="E23">IFERROR(INDEX(tb_MainDatabase[Size],MATCH(B23,tb_MainDatabase[Barcode],0))
,"")</f>
        <v>50 ml.</v>
      </c>
      <c r="F23" s="95">
        <f>sumifs(tb_PO[จำนวน],tb_PO[PO Order Number],B$5,tb_PO[Scent],$C23,tb_PO[Size],$E23)</f>
        <v>0</v>
      </c>
      <c r="G23" s="94" t="str">
        <f t="shared" si="2"/>
        <v>ขวด</v>
      </c>
      <c r="H23" s="100" t="str">
        <f t="shared" si="5"/>
        <v/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idden="1">
      <c r="A24" s="73" t="s">
        <v>100</v>
      </c>
      <c r="B24" s="83">
        <f t="array" ref="B24">IFERROR(INDEX(tb_MainDatabase[Barcode],MATCH(A24,tb_MainDatabase[Code],0)),"")</f>
        <v>8857128011300</v>
      </c>
      <c r="C24" s="86" t="str">
        <f t="array" ref="C24">IFERROR(INDEX(tb_MainDatabase[Scent],MATCH(A24,tb_MainDatabase[Code],0)),"")</f>
        <v>Dream Island</v>
      </c>
      <c r="D24" s="91" t="str">
        <f t="array" ref="D24">IFERROR(INDEX(tb_MainDatabase[Grand],MATCH(B24,tb_MainDatabase[Barcode],0)),"")</f>
        <v>EDP</v>
      </c>
      <c r="E24" s="83" t="str">
        <f t="array" ref="E24">IFERROR(INDEX(tb_MainDatabase[Size],MATCH(B24,tb_MainDatabase[Barcode],0))
,"")</f>
        <v>50 ml.</v>
      </c>
      <c r="F24" s="95">
        <f>sumifs(tb_PO[จำนวน],tb_PO[PO Order Number],B$5,tb_PO[Scent],$C24,tb_PO[Size],$E24)</f>
        <v>0</v>
      </c>
      <c r="G24" s="94" t="str">
        <f t="shared" si="2"/>
        <v>ขวด</v>
      </c>
      <c r="H24" s="100" t="str">
        <f t="shared" si="5"/>
        <v/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idden="1">
      <c r="A25" s="73" t="s">
        <v>103</v>
      </c>
      <c r="B25" s="83">
        <f t="array" ref="B25">IFERROR(INDEX(tb_MainDatabase[Barcode],MATCH(A25,tb_MainDatabase[Code],0)),"")</f>
        <v>8857128011010</v>
      </c>
      <c r="C25" s="86" t="str">
        <f t="array" ref="C25">IFERROR(INDEX(tb_MainDatabase[Scent],MATCH(A25,tb_MainDatabase[Code],0)),"")</f>
        <v>Dynasty</v>
      </c>
      <c r="D25" s="91" t="str">
        <f t="array" ref="D25">IFERROR(INDEX(tb_MainDatabase[Grand],MATCH(B25,tb_MainDatabase[Barcode],0)),"")</f>
        <v>EDP</v>
      </c>
      <c r="E25" s="83" t="str">
        <f t="array" ref="E25">IFERROR(INDEX(tb_MainDatabase[Size],MATCH(B25,tb_MainDatabase[Barcode],0))
,"")</f>
        <v>50 ml.</v>
      </c>
      <c r="F25" s="95">
        <f>sumifs(tb_PO[จำนวน],tb_PO[PO Order Number],B$5,tb_PO[Scent],$C25,tb_PO[Size],$E25)</f>
        <v>0</v>
      </c>
      <c r="G25" s="94" t="str">
        <f t="shared" si="2"/>
        <v>ขวด</v>
      </c>
      <c r="H25" s="100" t="str">
        <f t="shared" si="5"/>
        <v/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idden="1">
      <c r="A26" s="73" t="s">
        <v>105</v>
      </c>
      <c r="B26" s="83">
        <f t="array" ref="B26">IFERROR(INDEX(tb_MainDatabase[Barcode],MATCH(A26,tb_MainDatabase[Code],0)),"")</f>
        <v>8857128011317</v>
      </c>
      <c r="C26" s="86" t="str">
        <f t="array" ref="C26">IFERROR(INDEX(tb_MainDatabase[Scent],MATCH(A26,tb_MainDatabase[Code],0)),"")</f>
        <v>Eden</v>
      </c>
      <c r="D26" s="91" t="str">
        <f t="array" ref="D26">IFERROR(INDEX(tb_MainDatabase[Grand],MATCH(B26,tb_MainDatabase[Barcode],0)),"")</f>
        <v>EDP</v>
      </c>
      <c r="E26" s="83" t="str">
        <f t="array" ref="E26">IFERROR(INDEX(tb_MainDatabase[Size],MATCH(B26,tb_MainDatabase[Barcode],0))
,"")</f>
        <v>50 ml.</v>
      </c>
      <c r="F26" s="95">
        <f>sumifs(tb_PO[จำนวน],tb_PO[PO Order Number],B$5,tb_PO[Scent],$C26,tb_PO[Size],$E26)</f>
        <v>0</v>
      </c>
      <c r="G26" s="94" t="str">
        <f t="shared" si="2"/>
        <v>ขวด</v>
      </c>
      <c r="H26" s="100" t="str">
        <f t="shared" si="5"/>
        <v/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idden="1">
      <c r="A27" s="73" t="s">
        <v>107</v>
      </c>
      <c r="B27" s="83">
        <f t="array" ref="B27">IFERROR(INDEX(tb_MainDatabase[Barcode],MATCH(A27,tb_MainDatabase[Code],0)),"")</f>
        <v>8857128011133</v>
      </c>
      <c r="C27" s="86" t="str">
        <f t="array" ref="C27">IFERROR(INDEX(tb_MainDatabase[Scent],MATCH(A27,tb_MainDatabase[Code],0)),"")</f>
        <v>Excalibur (EDP)</v>
      </c>
      <c r="D27" s="91" t="str">
        <f t="array" ref="D27">IFERROR(INDEX(tb_MainDatabase[Grand],MATCH(B27,tb_MainDatabase[Barcode],0)),"")</f>
        <v>EDP</v>
      </c>
      <c r="E27" s="83" t="str">
        <f t="array" ref="E27">IFERROR(INDEX(tb_MainDatabase[Size],MATCH(B27,tb_MainDatabase[Barcode],0))
,"")</f>
        <v>50 ml.</v>
      </c>
      <c r="F27" s="95">
        <f>sumifs(tb_PO[จำนวน],tb_PO[PO Order Number],B$5,tb_PO[Scent],$C27,tb_PO[Size],$E27)</f>
        <v>0</v>
      </c>
      <c r="G27" s="94" t="str">
        <f t="shared" si="2"/>
        <v>ขวด</v>
      </c>
      <c r="H27" s="100" t="str">
        <f t="shared" si="5"/>
        <v/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idden="1">
      <c r="A28" s="73" t="s">
        <v>108</v>
      </c>
      <c r="B28" s="83">
        <f t="array" ref="B28">IFERROR(INDEX(tb_MainDatabase[Barcode],MATCH(A28,tb_MainDatabase[Code],0)),"")</f>
        <v>8857128011218</v>
      </c>
      <c r="C28" s="86" t="str">
        <f t="array" ref="C28">IFERROR(INDEX(tb_MainDatabase[Scent],MATCH(A28,tb_MainDatabase[Code],0)),"")</f>
        <v>Found Peony</v>
      </c>
      <c r="D28" s="91" t="str">
        <f t="array" ref="D28">IFERROR(INDEX(tb_MainDatabase[Grand],MATCH(B28,tb_MainDatabase[Barcode],0)),"")</f>
        <v>EDP</v>
      </c>
      <c r="E28" s="83" t="str">
        <f t="array" ref="E28">IFERROR(INDEX(tb_MainDatabase[Size],MATCH(B28,tb_MainDatabase[Barcode],0))
,"")</f>
        <v>50 ml.</v>
      </c>
      <c r="F28" s="95">
        <f>sumifs(tb_PO[จำนวน],tb_PO[PO Order Number],B$5,tb_PO[Scent],$C28,tb_PO[Size],$E28)</f>
        <v>0</v>
      </c>
      <c r="G28" s="94" t="str">
        <f t="shared" si="2"/>
        <v>ขวด</v>
      </c>
      <c r="H28" s="100" t="str">
        <f t="shared" si="5"/>
        <v/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idden="1">
      <c r="A29" s="73" t="s">
        <v>112</v>
      </c>
      <c r="B29" s="83">
        <f t="array" ref="B29">IFERROR(INDEX(tb_MainDatabase[Barcode],MATCH(A29,tb_MainDatabase[Code],0)),"")</f>
        <v>8857128011829</v>
      </c>
      <c r="C29" s="86" t="str">
        <f t="array" ref="C29">IFERROR(INDEX(tb_MainDatabase[Scent],MATCH(A29,tb_MainDatabase[Code],0)),"")</f>
        <v>Fortuna</v>
      </c>
      <c r="D29" s="91" t="str">
        <f t="array" ref="D29">IFERROR(INDEX(tb_MainDatabase[Grand],MATCH(B29,tb_MainDatabase[Barcode],0)),"")</f>
        <v>EDP</v>
      </c>
      <c r="E29" s="83" t="str">
        <f t="array" ref="E29">IFERROR(INDEX(tb_MainDatabase[Size],MATCH(B29,tb_MainDatabase[Barcode],0))
,"")</f>
        <v>50 ml.</v>
      </c>
      <c r="F29" s="95">
        <f>sumifs(tb_PO[จำนวน],tb_PO[PO Order Number],B$5,tb_PO[Scent],$C29,tb_PO[Size],$E29)</f>
        <v>0</v>
      </c>
      <c r="G29" s="94" t="str">
        <f t="shared" si="2"/>
        <v>ขวด</v>
      </c>
      <c r="H29" s="100" t="str">
        <f t="shared" si="5"/>
        <v/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idden="1">
      <c r="A30" s="73" t="s">
        <v>115</v>
      </c>
      <c r="B30" s="83">
        <f t="array" ref="B30">IFERROR(INDEX(tb_MainDatabase[Barcode],MATCH(A30,tb_MainDatabase[Code],0)),"")</f>
        <v>8857128012140</v>
      </c>
      <c r="C30" s="86" t="str">
        <f t="array" ref="C30">IFERROR(INDEX(tb_MainDatabase[Scent],MATCH(A30,tb_MainDatabase[Code],0)),"")</f>
        <v>Gentle Elixir</v>
      </c>
      <c r="D30" s="91" t="str">
        <f t="array" ref="D30">IFERROR(INDEX(tb_MainDatabase[Grand],MATCH(B30,tb_MainDatabase[Barcode],0)),"")</f>
        <v>EDP</v>
      </c>
      <c r="E30" s="83" t="str">
        <f t="array" ref="E30">IFERROR(INDEX(tb_MainDatabase[Size],MATCH(B30,tb_MainDatabase[Barcode],0))
,"")</f>
        <v>50 ml.</v>
      </c>
      <c r="F30" s="95">
        <f>sumifs(tb_PO[จำนวน],tb_PO[PO Order Number],B$5,tb_PO[Scent],$C30,tb_PO[Size],$E30)</f>
        <v>0</v>
      </c>
      <c r="G30" s="94" t="str">
        <f t="shared" si="2"/>
        <v>ขวด</v>
      </c>
      <c r="H30" s="10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idden="1">
      <c r="A31" s="73" t="s">
        <v>117</v>
      </c>
      <c r="B31" s="83">
        <f t="array" ref="B31">IFERROR(INDEX(tb_MainDatabase[Barcode],MATCH(A31,tb_MainDatabase[Code],0)),"")</f>
        <v>8857128011034</v>
      </c>
      <c r="C31" s="86" t="str">
        <f t="array" ref="C31">IFERROR(INDEX(tb_MainDatabase[Scent],MATCH(A31,tb_MainDatabase[Code],0)),"")</f>
        <v>Hercules</v>
      </c>
      <c r="D31" s="91" t="str">
        <f t="array" ref="D31">IFERROR(INDEX(tb_MainDatabase[Grand],MATCH(B31,tb_MainDatabase[Barcode],0)),"")</f>
        <v>EDP</v>
      </c>
      <c r="E31" s="83" t="str">
        <f t="array" ref="E31">IFERROR(INDEX(tb_MainDatabase[Size],MATCH(B31,tb_MainDatabase[Barcode],0))
,"")</f>
        <v>50 ml.</v>
      </c>
      <c r="F31" s="95">
        <f>sumifs(tb_PO[จำนวน],tb_PO[PO Order Number],B$5,tb_PO[Scent],$C31,tb_PO[Size],$E31)</f>
        <v>0</v>
      </c>
      <c r="G31" s="94" t="str">
        <f t="shared" si="2"/>
        <v>ขวด</v>
      </c>
      <c r="H31" s="100" t="str">
        <f t="shared" ref="H31:H35" si="6">IFERROR(INDEX('PO List Volt'!R:R,MATCH(B22,'PO List Volt'!C:C,0)),"")</f>
        <v/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idden="1">
      <c r="A32" s="73" t="s">
        <v>118</v>
      </c>
      <c r="B32" s="112">
        <f t="array" ref="B32">IFERROR(INDEX(tb_MainDatabase[Barcode],MATCH(A32,tb_MainDatabase[Code],0)),"")</f>
        <v>8857128011058</v>
      </c>
      <c r="C32" s="113" t="str">
        <f t="array" ref="C32">IFERROR(INDEX(tb_MainDatabase[Scent],MATCH(A32,tb_MainDatabase[Code],0)),"")</f>
        <v>La Belle</v>
      </c>
      <c r="D32" s="91" t="str">
        <f t="array" ref="D32">IFERROR(INDEX(tb_MainDatabase[Grand],MATCH(B32,tb_MainDatabase[Barcode],0)),"")</f>
        <v>EDP</v>
      </c>
      <c r="E32" s="112" t="str">
        <f t="array" ref="E32">IFERROR(INDEX(tb_MainDatabase[Size],MATCH(B32,tb_MainDatabase[Barcode],0))
,"")</f>
        <v>50 ml.</v>
      </c>
      <c r="F32" s="95">
        <f>sumifs(tb_PO[จำนวน],tb_PO[PO Order Number],B$5,tb_PO[Scent],$C32,tb_PO[Size],$E32)</f>
        <v>0</v>
      </c>
      <c r="G32" s="95" t="str">
        <f t="shared" si="2"/>
        <v>ขวด</v>
      </c>
      <c r="H32" s="114" t="str">
        <f t="shared" si="6"/>
        <v/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idden="1">
      <c r="A33" s="73" t="s">
        <v>121</v>
      </c>
      <c r="B33" s="112">
        <f t="array" ref="B33">IFERROR(INDEX(tb_MainDatabase[Barcode],MATCH(A33,tb_MainDatabase[Code],0)),"")</f>
        <v>8857128011454</v>
      </c>
      <c r="C33" s="113" t="str">
        <f t="array" ref="C33">IFERROR(INDEX(tb_MainDatabase[Scent],MATCH(A33,tb_MainDatabase[Code],0)),"")</f>
        <v>Legendary</v>
      </c>
      <c r="D33" s="91" t="str">
        <f t="array" ref="D33">IFERROR(INDEX(tb_MainDatabase[Grand],MATCH(B33,tb_MainDatabase[Barcode],0)),"")</f>
        <v>EDP</v>
      </c>
      <c r="E33" s="112" t="str">
        <f t="array" ref="E33">IFERROR(INDEX(tb_MainDatabase[Size],MATCH(B33,tb_MainDatabase[Barcode],0))
,"")</f>
        <v>50 ml.</v>
      </c>
      <c r="F33" s="95">
        <f>sumifs(tb_PO[จำนวน],tb_PO[PO Order Number],B$5,tb_PO[Scent],$C33,tb_PO[Size],$E33)</f>
        <v>0</v>
      </c>
      <c r="G33" s="95" t="str">
        <f t="shared" si="2"/>
        <v>ขวด</v>
      </c>
      <c r="H33" s="114" t="str">
        <f t="shared" si="6"/>
        <v/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idden="1">
      <c r="A34" s="73" t="s">
        <v>125</v>
      </c>
      <c r="B34" s="112">
        <f t="array" ref="B34">IFERROR(INDEX(tb_MainDatabase[Barcode],MATCH(A34,tb_MainDatabase[Code],0)),"")</f>
        <v>8857128012020</v>
      </c>
      <c r="C34" s="113" t="str">
        <f t="array" ref="C34">IFERROR(INDEX(tb_MainDatabase[Scent],MATCH(A34,tb_MainDatabase[Code],0)),"")</f>
        <v>Make Way</v>
      </c>
      <c r="D34" s="91" t="str">
        <f t="array" ref="D34">IFERROR(INDEX(tb_MainDatabase[Grand],MATCH(B34,tb_MainDatabase[Barcode],0)),"")</f>
        <v>EDP</v>
      </c>
      <c r="E34" s="112" t="str">
        <f t="array" ref="E34">IFERROR(INDEX(tb_MainDatabase[Size],MATCH(B34,tb_MainDatabase[Barcode],0))
,"")</f>
        <v>50 ml.</v>
      </c>
      <c r="F34" s="95">
        <f>sumifs(tb_PO[จำนวน],tb_PO[PO Order Number],B$5,tb_PO[Scent],$C34,tb_PO[Size],$E34)</f>
        <v>0</v>
      </c>
      <c r="G34" s="95" t="str">
        <f t="shared" si="2"/>
        <v>ขวด</v>
      </c>
      <c r="H34" s="114" t="str">
        <f t="shared" si="6"/>
        <v/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idden="1">
      <c r="A35" s="73" t="s">
        <v>127</v>
      </c>
      <c r="B35" s="112">
        <f t="array" ref="B35">IFERROR(INDEX(tb_MainDatabase[Barcode],MATCH(A35,tb_MainDatabase[Code],0)),"")</f>
        <v>8857128011249</v>
      </c>
      <c r="C35" s="113" t="str">
        <f t="array" ref="C35">IFERROR(INDEX(tb_MainDatabase[Scent],MATCH(A35,tb_MainDatabase[Code],0)),"")</f>
        <v>Mellow</v>
      </c>
      <c r="D35" s="91" t="str">
        <f t="array" ref="D35">IFERROR(INDEX(tb_MainDatabase[Grand],MATCH(B35,tb_MainDatabase[Barcode],0)),"")</f>
        <v>EDP</v>
      </c>
      <c r="E35" s="112" t="str">
        <f t="array" ref="E35">IFERROR(INDEX(tb_MainDatabase[Size],MATCH(B35,tb_MainDatabase[Barcode],0))
,"")</f>
        <v>50 ml.</v>
      </c>
      <c r="F35" s="95">
        <f>sumifs(tb_PO[จำนวน],tb_PO[PO Order Number],B$5,tb_PO[Scent],$C35,tb_PO[Size],$E35)</f>
        <v>0</v>
      </c>
      <c r="G35" s="95" t="str">
        <f t="shared" si="2"/>
        <v>ขวด</v>
      </c>
      <c r="H35" s="114" t="str">
        <f t="shared" si="6"/>
        <v/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idden="1">
      <c r="A36" s="73" t="s">
        <v>130</v>
      </c>
      <c r="B36" s="112">
        <f t="array" ref="B36">IFERROR(INDEX(tb_MainDatabase[Barcode],MATCH(A36,tb_MainDatabase[Code],0)),"")</f>
        <v>8857128011089</v>
      </c>
      <c r="C36" s="113" t="str">
        <f t="array" ref="C36">IFERROR(INDEX(tb_MainDatabase[Scent],MATCH(A36,tb_MainDatabase[Code],0)),"")</f>
        <v>Moon Light</v>
      </c>
      <c r="D36" s="91" t="str">
        <f t="array" ref="D36">IFERROR(INDEX(tb_MainDatabase[Grand],MATCH(B36,tb_MainDatabase[Barcode],0)),"")</f>
        <v>EDP</v>
      </c>
      <c r="E36" s="112" t="str">
        <f t="array" ref="E36">IFERROR(INDEX(tb_MainDatabase[Size],MATCH(B36,tb_MainDatabase[Barcode],0))
,"")</f>
        <v>50 ml.</v>
      </c>
      <c r="F36" s="95">
        <f>sumifs(tb_PO[จำนวน],tb_PO[PO Order Number],B$5,tb_PO[Scent],$C36,tb_PO[Size],$E36)</f>
        <v>0</v>
      </c>
      <c r="G36" s="95" t="str">
        <f t="shared" si="2"/>
        <v>ขวด</v>
      </c>
      <c r="H36" s="114" t="str">
        <f t="shared" ref="H36:H38" si="7">IFERROR(INDEX('PO List Volt'!R:R,MATCH(B26,'PO List Volt'!C:C,0)),"")</f>
        <v/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idden="1">
      <c r="A37" s="73" t="s">
        <v>134</v>
      </c>
      <c r="B37" s="112">
        <f t="array" ref="B37">IFERROR(INDEX(tb_MainDatabase[Barcode],MATCH(A37,tb_MainDatabase[Code],0)),"")</f>
        <v>8857128011287</v>
      </c>
      <c r="C37" s="113" t="str">
        <f t="array" ref="C37">IFERROR(INDEX(tb_MainDatabase[Scent],MATCH(A37,tb_MainDatabase[Code],0)),"")</f>
        <v>Never Blue</v>
      </c>
      <c r="D37" s="91" t="str">
        <f t="array" ref="D37">IFERROR(INDEX(tb_MainDatabase[Grand],MATCH(B37,tb_MainDatabase[Barcode],0)),"")</f>
        <v>EDP</v>
      </c>
      <c r="E37" s="112" t="str">
        <f t="array" ref="E37">IFERROR(INDEX(tb_MainDatabase[Size],MATCH(B37,tb_MainDatabase[Barcode],0))
,"")</f>
        <v>50 ml.</v>
      </c>
      <c r="F37" s="95">
        <f>sumifs(tb_PO[จำนวน],tb_PO[PO Order Number],B$5,tb_PO[Scent],$C37,tb_PO[Size],$E37)</f>
        <v>0</v>
      </c>
      <c r="G37" s="95" t="str">
        <f t="shared" si="2"/>
        <v>ขวด</v>
      </c>
      <c r="H37" s="114" t="str">
        <f t="shared" si="7"/>
        <v/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idden="1">
      <c r="A38" s="73" t="s">
        <v>138</v>
      </c>
      <c r="B38" s="112">
        <f t="array" ref="B38">IFERROR(INDEX(tb_MainDatabase[Barcode],MATCH(A38,tb_MainDatabase[Code],0)),"")</f>
        <v>8857128011799</v>
      </c>
      <c r="C38" s="113" t="str">
        <f t="array" ref="C38">IFERROR(INDEX(tb_MainDatabase[Scent],MATCH(A38,tb_MainDatabase[Code],0)),"")</f>
        <v>Nouveau</v>
      </c>
      <c r="D38" s="91" t="str">
        <f t="array" ref="D38">IFERROR(INDEX(tb_MainDatabase[Grand],MATCH(B38,tb_MainDatabase[Barcode],0)),"")</f>
        <v>EDP</v>
      </c>
      <c r="E38" s="112" t="str">
        <f t="array" ref="E38">IFERROR(INDEX(tb_MainDatabase[Size],MATCH(B38,tb_MainDatabase[Barcode],0))
,"")</f>
        <v>50 ml.</v>
      </c>
      <c r="F38" s="95">
        <f>sumifs(tb_PO[จำนวน],tb_PO[PO Order Number],B$5,tb_PO[Scent],$C38,tb_PO[Size],$E38)</f>
        <v>0</v>
      </c>
      <c r="G38" s="95" t="str">
        <f t="shared" si="2"/>
        <v>ขวด</v>
      </c>
      <c r="H38" s="114" t="str">
        <f t="shared" si="7"/>
        <v/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idden="1">
      <c r="A39" s="73" t="s">
        <v>139</v>
      </c>
      <c r="B39" s="116">
        <v>8.857128011584E12</v>
      </c>
      <c r="C39" s="113" t="str">
        <f t="array" ref="C39">IFERROR(INDEX(tb_MainDatabase[Scent],MATCH(A39,tb_MainDatabase[Code],0)),"")</f>
        <v>Passion</v>
      </c>
      <c r="D39" s="91" t="str">
        <f t="array" ref="D39">IFERROR(INDEX(tb_MainDatabase[Grand],MATCH(B39,tb_MainDatabase[Barcode],0)),"")</f>
        <v>EDP</v>
      </c>
      <c r="E39" s="112" t="str">
        <f t="array" ref="E39">IFERROR(INDEX(tb_MainDatabase[Size],MATCH(B39,tb_MainDatabase[Barcode],0))
,"")</f>
        <v>50 ml.</v>
      </c>
      <c r="F39" s="95">
        <f>sumifs(tb_PO[จำนวน],tb_PO[PO Order Number],B$5,tb_PO[Scent],$C39,tb_PO[Size],$E39)</f>
        <v>0</v>
      </c>
      <c r="G39" s="95" t="str">
        <f t="shared" si="2"/>
        <v>ขวด</v>
      </c>
      <c r="H39" s="114" t="str">
        <f t="array" ref="H39">IFERROR(INDEX('PO List Volt'!R:R,MATCH(B28,'PO List Volt'!C:C,0)),"")</f>
        <v/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3" t="s">
        <v>144</v>
      </c>
      <c r="B40" s="112">
        <f t="array" ref="B40">IFERROR(INDEX(tb_MainDatabase[Barcode],MATCH(A40,tb_MainDatabase[Code],0)),"")</f>
        <v>8857128011201</v>
      </c>
      <c r="C40" s="113" t="str">
        <f t="array" ref="C40">IFERROR(INDEX(tb_MainDatabase[Scent],MATCH(A40,tb_MainDatabase[Code],0)),"")</f>
        <v>Perfect Pear</v>
      </c>
      <c r="D40" s="91" t="str">
        <f t="array" ref="D40">IFERROR(INDEX(tb_MainDatabase[Grand],MATCH(B40,tb_MainDatabase[Barcode],0)),"")</f>
        <v>EDP</v>
      </c>
      <c r="E40" s="112" t="str">
        <f t="array" ref="E40">IFERROR(INDEX(tb_MainDatabase[Size],MATCH(B40,tb_MainDatabase[Barcode],0))
,"")</f>
        <v>50 ml.</v>
      </c>
      <c r="F40" s="95">
        <f>sumifs(tb_PO[จำนวน],tb_PO[PO Order Number],B$5,tb_PO[Scent],$C40,tb_PO[Size],$E40)</f>
        <v>5</v>
      </c>
      <c r="G40" s="95" t="str">
        <f t="shared" si="2"/>
        <v>ขวด</v>
      </c>
      <c r="H40" s="114" t="str">
        <f t="array" ref="H40">IFERROR(INDEX('PO List Volt'!R:R,MATCH(B28,'PO List Volt'!C:C,0)),"")</f>
        <v/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idden="1">
      <c r="A41" s="73" t="s">
        <v>147</v>
      </c>
      <c r="B41" s="112">
        <f t="array" ref="B41">IFERROR(INDEX(tb_MainDatabase[Barcode],MATCH(A41,tb_MainDatabase[Code],0)),"")</f>
        <v>8857128011041</v>
      </c>
      <c r="C41" s="113" t="str">
        <f t="array" ref="C41">IFERROR(INDEX(tb_MainDatabase[Scent],MATCH(A41,tb_MainDatabase[Code],0)),"")</f>
        <v>Persist</v>
      </c>
      <c r="D41" s="91" t="str">
        <f t="array" ref="D41">IFERROR(INDEX(tb_MainDatabase[Grand],MATCH(B41,tb_MainDatabase[Barcode],0)),"")</f>
        <v>EDP</v>
      </c>
      <c r="E41" s="112" t="str">
        <f t="array" ref="E41">IFERROR(INDEX(tb_MainDatabase[Size],MATCH(B41,tb_MainDatabase[Barcode],0))
,"")</f>
        <v>50 ml.</v>
      </c>
      <c r="F41" s="95">
        <f>sumifs(tb_PO[จำนวน],tb_PO[PO Order Number],B$5,tb_PO[Scent],$C41,tb_PO[Size],$E41)</f>
        <v>0</v>
      </c>
      <c r="G41" s="95" t="str">
        <f t="shared" si="2"/>
        <v>ขวด</v>
      </c>
      <c r="H41" s="114" t="str">
        <f t="shared" ref="H41:H42" si="8">IFERROR(INDEX('PO List Volt'!R:R,MATCH(B31,'PO List Volt'!C:C,0)),"")</f>
        <v/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idden="1">
      <c r="A42" s="73" t="s">
        <v>149</v>
      </c>
      <c r="B42" s="116">
        <v>8.857128011621E12</v>
      </c>
      <c r="C42" s="113" t="str">
        <f t="array" ref="C42">IFERROR(INDEX(tb_MainDatabase[Scent],MATCH(A42,tb_MainDatabase[Code],0)),"")</f>
        <v>Rosarine</v>
      </c>
      <c r="D42" s="91" t="str">
        <f t="array" ref="D42">IFERROR(INDEX(tb_MainDatabase[Grand],MATCH(B42,tb_MainDatabase[Barcode],0)),"")</f>
        <v>EDP</v>
      </c>
      <c r="E42" s="112" t="str">
        <f t="array" ref="E42">IFERROR(INDEX(tb_MainDatabase[Size],MATCH(B42,tb_MainDatabase[Barcode],0))
,"")</f>
        <v>50 ml.</v>
      </c>
      <c r="F42" s="95">
        <f>sumifs(tb_PO[จำนวน],tb_PO[PO Order Number],B$5,tb_PO[Scent],$C42,tb_PO[Size],$E42)</f>
        <v>0</v>
      </c>
      <c r="G42" s="95" t="str">
        <f t="shared" si="2"/>
        <v>ขวด</v>
      </c>
      <c r="H42" s="114" t="str">
        <f t="shared" si="8"/>
        <v/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idden="1">
      <c r="A43" s="73" t="s">
        <v>151</v>
      </c>
      <c r="B43" s="112">
        <f t="array" ref="B43">IFERROR(INDEX(tb_MainDatabase[Barcode],MATCH(A43,tb_MainDatabase[Code],0)),"")</f>
        <v>8857128011119</v>
      </c>
      <c r="C43" s="113" t="str">
        <f t="array" ref="C43">IFERROR(INDEX(tb_MainDatabase[Scent],MATCH(A43,tb_MainDatabase[Code],0)),"")</f>
        <v>Secret of Peach</v>
      </c>
      <c r="D43" s="91" t="str">
        <f t="array" ref="D43">IFERROR(INDEX(tb_MainDatabase[Grand],MATCH(B43,tb_MainDatabase[Barcode],0)),"")</f>
        <v>EDP</v>
      </c>
      <c r="E43" s="112" t="str">
        <f t="array" ref="E43">IFERROR(INDEX(tb_MainDatabase[Size],MATCH(B43,tb_MainDatabase[Barcode],0))
,"")</f>
        <v>50 ml.</v>
      </c>
      <c r="F43" s="95">
        <f>sumifs(tb_PO[จำนวน],tb_PO[PO Order Number],B$5,tb_PO[Scent],$C43,tb_PO[Size],$E43)</f>
        <v>0</v>
      </c>
      <c r="G43" s="95" t="str">
        <f t="shared" si="2"/>
        <v>ขวด</v>
      </c>
      <c r="H43" s="114" t="str">
        <f t="shared" ref="H43:H45" si="9">IFERROR(INDEX('PO List Volt'!R:R,MATCH(B32,'PO List Volt'!C:C,0)),"")</f>
        <v/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idden="1">
      <c r="A44" s="73" t="s">
        <v>153</v>
      </c>
      <c r="B44" s="112">
        <f t="array" ref="B44">IFERROR(INDEX(tb_MainDatabase[Barcode],MATCH(A44,tb_MainDatabase[Code],0)),"")</f>
        <v>8857128011171</v>
      </c>
      <c r="C44" s="113" t="str">
        <f t="array" ref="C44">IFERROR(INDEX(tb_MainDatabase[Scent],MATCH(A44,tb_MainDatabase[Code],0)),"")</f>
        <v>Senorita</v>
      </c>
      <c r="D44" s="91" t="str">
        <f t="array" ref="D44">IFERROR(INDEX(tb_MainDatabase[Grand],MATCH(B44,tb_MainDatabase[Barcode],0)),"")</f>
        <v>EDP</v>
      </c>
      <c r="E44" s="112" t="str">
        <f t="array" ref="E44">IFERROR(INDEX(tb_MainDatabase[Size],MATCH(B44,tb_MainDatabase[Barcode],0))
,"")</f>
        <v>50 ml.</v>
      </c>
      <c r="F44" s="95">
        <f>sumifs(tb_PO[จำนวน],tb_PO[PO Order Number],B$5,tb_PO[Scent],$C44,tb_PO[Size],$E44)</f>
        <v>0</v>
      </c>
      <c r="G44" s="95" t="str">
        <f t="shared" si="2"/>
        <v>ขวด</v>
      </c>
      <c r="H44" s="114" t="str">
        <f t="shared" si="9"/>
        <v/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idden="1">
      <c r="A45" s="73" t="s">
        <v>156</v>
      </c>
      <c r="B45" s="112">
        <f t="array" ref="B45">IFERROR(INDEX(tb_MainDatabase[Barcode],MATCH(A45,tb_MainDatabase[Code],0)),"")</f>
        <v>8857128011294</v>
      </c>
      <c r="C45" s="113" t="str">
        <f t="array" ref="C45">IFERROR(INDEX(tb_MainDatabase[Scent],MATCH(A45,tb_MainDatabase[Code],0)),"")</f>
        <v>Shadow De Bacci Light</v>
      </c>
      <c r="D45" s="91" t="str">
        <f t="array" ref="D45">IFERROR(INDEX(tb_MainDatabase[Grand],MATCH(B45,tb_MainDatabase[Barcode],0)),"")</f>
        <v>EDP</v>
      </c>
      <c r="E45" s="112" t="str">
        <f t="array" ref="E45">IFERROR(INDEX(tb_MainDatabase[Size],MATCH(B45,tb_MainDatabase[Barcode],0))
,"")</f>
        <v>50 ml.</v>
      </c>
      <c r="F45" s="95">
        <f>sumifs(tb_PO[จำนวน],tb_PO[PO Order Number],B$5,tb_PO[Scent],$C45,tb_PO[Size],$E45)</f>
        <v>0</v>
      </c>
      <c r="G45" s="95" t="str">
        <f t="shared" si="2"/>
        <v>ขวด</v>
      </c>
      <c r="H45" s="114" t="str">
        <f t="shared" si="9"/>
        <v/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idden="1">
      <c r="A46" s="73" t="s">
        <v>160</v>
      </c>
      <c r="B46" s="112">
        <f t="array" ref="B46">IFERROR(INDEX(tb_MainDatabase[Barcode],MATCH(A46,tb_MainDatabase[Code],0)),"")</f>
        <v>8857128011140</v>
      </c>
      <c r="C46" s="113" t="str">
        <f t="array" ref="C46">IFERROR(INDEX(tb_MainDatabase[Scent],MATCH(A46,tb_MainDatabase[Code],0)),"")</f>
        <v>Sicilia</v>
      </c>
      <c r="D46" s="91" t="str">
        <f t="array" ref="D46">IFERROR(INDEX(tb_MainDatabase[Grand],MATCH(B46,tb_MainDatabase[Barcode],0)),"")</f>
        <v>EDP</v>
      </c>
      <c r="E46" s="112" t="str">
        <f t="array" ref="E46">IFERROR(INDEX(tb_MainDatabase[Size],MATCH(B46,tb_MainDatabase[Barcode],0))
,"")</f>
        <v>50 ml.</v>
      </c>
      <c r="F46" s="95">
        <f>sumifs(tb_PO[จำนวน],tb_PO[PO Order Number],B$5,tb_PO[Scent],$C46,tb_PO[Size],$E46)</f>
        <v>0</v>
      </c>
      <c r="G46" s="95" t="str">
        <f t="shared" si="2"/>
        <v>ขวด</v>
      </c>
      <c r="H46" s="114" t="str">
        <f t="shared" ref="H46:H47" si="10">IFERROR(INDEX('PO List Volt'!R:R,MATCH(B36,'PO List Volt'!C:C,0)),"")</f>
        <v/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idden="1">
      <c r="A47" s="73" t="s">
        <v>162</v>
      </c>
      <c r="B47" s="116">
        <v>8.857128011638E12</v>
      </c>
      <c r="C47" s="113" t="str">
        <f t="array" ref="C47">IFERROR(INDEX(tb_MainDatabase[Scent],MATCH(A47,tb_MainDatabase[Code],0)),"")</f>
        <v>Silver</v>
      </c>
      <c r="D47" s="91" t="str">
        <f t="array" ref="D47">IFERROR(INDEX(tb_MainDatabase[Grand],MATCH(B47,tb_MainDatabase[Barcode],0)),"")</f>
        <v>EDP</v>
      </c>
      <c r="E47" s="112" t="str">
        <f t="array" ref="E47">IFERROR(INDEX(tb_MainDatabase[Size],MATCH(B47,tb_MainDatabase[Barcode],0))
,"")</f>
        <v>50 ml.</v>
      </c>
      <c r="F47" s="95">
        <f>sumifs(tb_PO[จำนวน],tb_PO[PO Order Number],B$5,tb_PO[Scent],$C47,tb_PO[Size],$E47)</f>
        <v>0</v>
      </c>
      <c r="G47" s="95" t="str">
        <f t="shared" si="2"/>
        <v>ขวด</v>
      </c>
      <c r="H47" s="114" t="str">
        <f t="shared" si="10"/>
        <v/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idden="1">
      <c r="A48" s="73" t="s">
        <v>164</v>
      </c>
      <c r="B48" s="112">
        <f t="array" ref="B48">IFERROR(INDEX(tb_MainDatabase[Barcode],MATCH(A48,tb_MainDatabase[Code],0)),"")</f>
        <v>8857128012144</v>
      </c>
      <c r="C48" s="113" t="str">
        <f t="array" ref="C48">IFERROR(INDEX(tb_MainDatabase[Scent],MATCH(A48,tb_MainDatabase[Code],0)),"")</f>
        <v>Soir</v>
      </c>
      <c r="D48" s="91" t="str">
        <f t="array" ref="D48">IFERROR(INDEX(tb_MainDatabase[Grand],MATCH(B48,tb_MainDatabase[Barcode],0)),"")</f>
        <v>EDP</v>
      </c>
      <c r="E48" s="112" t="str">
        <f t="array" ref="E48">IFERROR(INDEX(tb_MainDatabase[Size],MATCH(B48,tb_MainDatabase[Barcode],0))
,"")</f>
        <v>50 ml.</v>
      </c>
      <c r="F48" s="95">
        <f>sumifs(tb_PO[จำนวน],tb_PO[PO Order Number],B$5,tb_PO[Scent],$C48,tb_PO[Size],$E48)</f>
        <v>0</v>
      </c>
      <c r="G48" s="95" t="str">
        <f t="shared" si="2"/>
        <v>ขวด</v>
      </c>
      <c r="H48" s="11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idden="1">
      <c r="A49" s="73" t="s">
        <v>167</v>
      </c>
      <c r="B49" s="112">
        <f t="array" ref="B49">IFERROR(INDEX(tb_MainDatabase[Barcode],MATCH(A49,tb_MainDatabase[Code],0)),"")</f>
        <v>8857128011096</v>
      </c>
      <c r="C49" s="113" t="str">
        <f t="array" ref="C49">IFERROR(INDEX(tb_MainDatabase[Scent],MATCH(A49,tb_MainDatabase[Code],0)),"")</f>
        <v>Teenage Dream</v>
      </c>
      <c r="D49" s="91" t="str">
        <f t="array" ref="D49">IFERROR(INDEX(tb_MainDatabase[Grand],MATCH(B49,tb_MainDatabase[Barcode],0)),"")</f>
        <v>EDP</v>
      </c>
      <c r="E49" s="112" t="str">
        <f t="array" ref="E49">IFERROR(INDEX(tb_MainDatabase[Size],MATCH(B49,tb_MainDatabase[Barcode],0))
,"")</f>
        <v>50 ml.</v>
      </c>
      <c r="F49" s="95">
        <f>sumifs(tb_PO[จำนวน],tb_PO[PO Order Number],B$5,tb_PO[Scent],$C49,tb_PO[Size],$E49)</f>
        <v>0</v>
      </c>
      <c r="G49" s="95" t="str">
        <f t="shared" si="2"/>
        <v>ขวด</v>
      </c>
      <c r="H49" s="114" t="str">
        <f t="array" ref="H49">IFERROR(INDEX('PO List Volt'!R:R,MATCH(B37,'PO List Volt'!C:C,0)),"")</f>
        <v/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idden="1">
      <c r="A50" s="73" t="s">
        <v>171</v>
      </c>
      <c r="B50" s="112">
        <f t="array" ref="B50">IFERROR(INDEX(tb_MainDatabase[Barcode],MATCH(A50,tb_MainDatabase[Code],0)),"")</f>
        <v>8857128011522</v>
      </c>
      <c r="C50" s="113" t="str">
        <f t="array" ref="C50">IFERROR(INDEX(tb_MainDatabase[Scent],MATCH(A50,tb_MainDatabase[Code],0)),"")</f>
        <v>Velvet Oud</v>
      </c>
      <c r="D50" s="91" t="str">
        <f t="array" ref="D50">IFERROR(INDEX(tb_MainDatabase[Grand],MATCH(B50,tb_MainDatabase[Barcode],0)),"")</f>
        <v>EDP</v>
      </c>
      <c r="E50" s="112" t="str">
        <f t="array" ref="E50">IFERROR(INDEX(tb_MainDatabase[Size],MATCH(B50,tb_MainDatabase[Barcode],0))
,"")</f>
        <v>50 ml.</v>
      </c>
      <c r="F50" s="95">
        <f>sumifs(tb_PO[จำนวน],tb_PO[PO Order Number],B$5,tb_PO[Scent],$C50,tb_PO[Size],$E50)</f>
        <v>0</v>
      </c>
      <c r="G50" s="95" t="str">
        <f t="shared" si="2"/>
        <v>ขวด</v>
      </c>
      <c r="H50" s="114" t="str">
        <f t="shared" ref="H50:H51" si="11">IFERROR(INDEX('PO List Volt'!R:R,MATCH(B40,'PO List Volt'!C:C,0)),"")</f>
        <v/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idden="1">
      <c r="A51" s="73" t="s">
        <v>173</v>
      </c>
      <c r="B51" s="112">
        <f t="array" ref="B51">IFERROR(INDEX(tb_MainDatabase[Barcode],MATCH(A51,tb_MainDatabase[Code],0)),"")</f>
        <v>8857128011164</v>
      </c>
      <c r="C51" s="113" t="str">
        <f t="array" ref="C51">IFERROR(INDEX(tb_MainDatabase[Scent],MATCH(A51,tb_MainDatabase[Code],0)),"")</f>
        <v>Victory</v>
      </c>
      <c r="D51" s="91" t="str">
        <f t="array" ref="D51">IFERROR(INDEX(tb_MainDatabase[Grand],MATCH(B51,tb_MainDatabase[Barcode],0)),"")</f>
        <v>EDP</v>
      </c>
      <c r="E51" s="112" t="str">
        <f t="array" ref="E51">IFERROR(INDEX(tb_MainDatabase[Size],MATCH(B51,tb_MainDatabase[Barcode],0))
,"")</f>
        <v>50 ml.</v>
      </c>
      <c r="F51" s="95">
        <f>sumifs(tb_PO[จำนวน],tb_PO[PO Order Number],B$5,tb_PO[Scent],$C51,tb_PO[Size],$E51)</f>
        <v>0</v>
      </c>
      <c r="G51" s="95" t="str">
        <f t="shared" si="2"/>
        <v>ขวด</v>
      </c>
      <c r="H51" s="114" t="str">
        <f t="shared" si="11"/>
        <v/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idden="1">
      <c r="A52" s="73" t="s">
        <v>176</v>
      </c>
      <c r="B52" s="112">
        <f t="array" ref="B52">IFERROR(INDEX(tb_MainDatabase[Barcode],MATCH(A52,tb_MainDatabase[Code],0)),"")</f>
        <v>8857128011270</v>
      </c>
      <c r="C52" s="113" t="str">
        <f t="array" ref="C52">IFERROR(INDEX(tb_MainDatabase[Scent],MATCH(A52,tb_MainDatabase[Code],0)),"")</f>
        <v>Vintage</v>
      </c>
      <c r="D52" s="91" t="str">
        <f t="array" ref="D52">IFERROR(INDEX(tb_MainDatabase[Grand],MATCH(B52,tb_MainDatabase[Barcode],0)),"")</f>
        <v>EDP</v>
      </c>
      <c r="E52" s="112" t="str">
        <f t="array" ref="E52">IFERROR(INDEX(tb_MainDatabase[Size],MATCH(B52,tb_MainDatabase[Barcode],0))
,"")</f>
        <v>50 ml.</v>
      </c>
      <c r="F52" s="95">
        <f>sumifs(tb_PO[จำนวน],tb_PO[PO Order Number],B$5,tb_PO[Scent],$C52,tb_PO[Size],$E52)</f>
        <v>0</v>
      </c>
      <c r="G52" s="95" t="str">
        <f t="shared" si="2"/>
        <v>ขวด</v>
      </c>
      <c r="H52" s="114" t="str">
        <f t="shared" ref="H52:H56" si="12">IFERROR(INDEX('PO List Volt'!R:R,MATCH(B43,'PO List Volt'!C:C,0)),"")</f>
        <v/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idden="1">
      <c r="A53" s="73" t="s">
        <v>178</v>
      </c>
      <c r="B53" s="112">
        <f t="array" ref="B53">IFERROR(INDEX(tb_MainDatabase[Barcode],MATCH(A53,tb_MainDatabase[Code],0)),"")</f>
        <v>8857128011256</v>
      </c>
      <c r="C53" s="113" t="str">
        <f t="array" ref="C53">IFERROR(INDEX(tb_MainDatabase[Scent],MATCH(A53,tb_MainDatabase[Code],0)),"")</f>
        <v>Virgin X</v>
      </c>
      <c r="D53" s="91" t="str">
        <f t="array" ref="D53">IFERROR(INDEX(tb_MainDatabase[Grand],MATCH(B53,tb_MainDatabase[Barcode],0)),"")</f>
        <v>EDP</v>
      </c>
      <c r="E53" s="112" t="str">
        <f t="array" ref="E53">IFERROR(INDEX(tb_MainDatabase[Size],MATCH(B53,tb_MainDatabase[Barcode],0))
,"")</f>
        <v>50 ml.</v>
      </c>
      <c r="F53" s="95">
        <f>sumifs(tb_PO[จำนวน],tb_PO[PO Order Number],B$5,tb_PO[Scent],$C53,tb_PO[Size],$E53)</f>
        <v>0</v>
      </c>
      <c r="G53" s="95" t="str">
        <f t="shared" si="2"/>
        <v>ขวด</v>
      </c>
      <c r="H53" s="114" t="str">
        <f t="shared" si="12"/>
        <v/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idden="1">
      <c r="A54" s="73" t="s">
        <v>182</v>
      </c>
      <c r="B54" s="112">
        <f t="array" ref="B54">IFERROR(INDEX(tb_MainDatabase[Barcode],MATCH(A54,tb_MainDatabase[Code],0)),"")</f>
        <v>8857128011065</v>
      </c>
      <c r="C54" s="113" t="str">
        <f t="array" ref="C54">IFERROR(INDEX(tb_MainDatabase[Scent],MATCH(A54,tb_MainDatabase[Code],0)),"")</f>
        <v>Vivid</v>
      </c>
      <c r="D54" s="91" t="str">
        <f t="array" ref="D54">IFERROR(INDEX(tb_MainDatabase[Grand],MATCH(B54,tb_MainDatabase[Barcode],0)),"")</f>
        <v>EDP</v>
      </c>
      <c r="E54" s="112" t="str">
        <f t="array" ref="E54">IFERROR(INDEX(tb_MainDatabase[Size],MATCH(B54,tb_MainDatabase[Barcode],0))
,"")</f>
        <v>50 ml.</v>
      </c>
      <c r="F54" s="95">
        <f>sumifs(tb_PO[จำนวน],tb_PO[PO Order Number],B$5,tb_PO[Scent],$C54,tb_PO[Size],$E54)</f>
        <v>0</v>
      </c>
      <c r="G54" s="95" t="str">
        <f t="shared" si="2"/>
        <v>ขวด</v>
      </c>
      <c r="H54" s="114" t="str">
        <f t="shared" si="12"/>
        <v/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idden="1">
      <c r="A55" s="73" t="s">
        <v>186</v>
      </c>
      <c r="B55" s="112">
        <f t="array" ref="B55">IFERROR(INDEX(tb_MainDatabase[Barcode],MATCH(A55,tb_MainDatabase[Code],0)),"")</f>
        <v>8857128012019</v>
      </c>
      <c r="C55" s="113" t="str">
        <f t="array" ref="C55">IFERROR(INDEX(tb_MainDatabase[Scent],MATCH(A55,tb_MainDatabase[Code],0)),"")</f>
        <v>Voyage</v>
      </c>
      <c r="D55" s="91" t="str">
        <f t="array" ref="D55">IFERROR(INDEX(tb_MainDatabase[Grand],MATCH(B55,tb_MainDatabase[Barcode],0)),"")</f>
        <v>EDP</v>
      </c>
      <c r="E55" s="112" t="str">
        <f t="array" ref="E55">IFERROR(INDEX(tb_MainDatabase[Size],MATCH(B55,tb_MainDatabase[Barcode],0))
,"")</f>
        <v>50 ml.</v>
      </c>
      <c r="F55" s="95">
        <f>sumifs(tb_PO[จำนวน],tb_PO[PO Order Number],B$5,tb_PO[Scent],$C55,tb_PO[Size],$E55)</f>
        <v>0</v>
      </c>
      <c r="G55" s="95" t="str">
        <f t="shared" si="2"/>
        <v>ขวด</v>
      </c>
      <c r="H55" s="114" t="str">
        <f t="shared" si="12"/>
        <v/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idden="1">
      <c r="A56" s="73" t="s">
        <v>187</v>
      </c>
      <c r="B56" s="112">
        <f t="array" ref="B56">IFERROR(INDEX(tb_MainDatabase[Barcode],MATCH(A56,tb_MainDatabase[Code],0)),"")</f>
        <v>8857128011379</v>
      </c>
      <c r="C56" s="113" t="str">
        <f t="array" ref="C56">IFERROR(INDEX(tb_MainDatabase[Scent],MATCH(A56,tb_MainDatabase[Code],0)),"")</f>
        <v>Wealth</v>
      </c>
      <c r="D56" s="91" t="str">
        <f t="array" ref="D56">IFERROR(INDEX(tb_MainDatabase[Grand],MATCH(B56,tb_MainDatabase[Barcode],0)),"")</f>
        <v>EDP</v>
      </c>
      <c r="E56" s="112" t="str">
        <f t="array" ref="E56">IFERROR(INDEX(tb_MainDatabase[Size],MATCH(B56,tb_MainDatabase[Barcode],0))
,"")</f>
        <v>50 ml.</v>
      </c>
      <c r="F56" s="95">
        <f>sumifs(tb_PO[จำนวน],tb_PO[PO Order Number],B$5,tb_PO[Scent],$C56,tb_PO[Size],$E56)</f>
        <v>0</v>
      </c>
      <c r="G56" s="95" t="str">
        <f t="shared" si="2"/>
        <v>ขวด</v>
      </c>
      <c r="H56" s="114" t="str">
        <f t="shared" si="12"/>
        <v/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idden="1">
      <c r="A57" s="73" t="s">
        <v>190</v>
      </c>
      <c r="B57" s="112">
        <f t="array" ref="B57">IFERROR(INDEX(tb_MainDatabase[Barcode],MATCH(A57,tb_MainDatabase[Code],0)),"")</f>
        <v>8857128011027</v>
      </c>
      <c r="C57" s="113" t="str">
        <f t="array" ref="C57">IFERROR(INDEX(tb_MainDatabase[Scent],MATCH(A57,tb_MainDatabase[Code],0)),"")</f>
        <v>Zeus</v>
      </c>
      <c r="D57" s="91" t="str">
        <f t="array" ref="D57">IFERROR(INDEX(tb_MainDatabase[Grand],MATCH(B57,tb_MainDatabase[Barcode],0)),"")</f>
        <v>EDP</v>
      </c>
      <c r="E57" s="112" t="str">
        <f t="array" ref="E57">IFERROR(INDEX(tb_MainDatabase[Size],MATCH(B57,tb_MainDatabase[Barcode],0))
,"")</f>
        <v>50 ml.</v>
      </c>
      <c r="F57" s="95">
        <f>sumifs(tb_PO[จำนวน],tb_PO[PO Order Number],B$5,tb_PO[Scent],$C57,tb_PO[Size],$E57)</f>
        <v>0</v>
      </c>
      <c r="G57" s="95" t="str">
        <f t="shared" si="2"/>
        <v>ขวด</v>
      </c>
      <c r="H57" s="114" t="str">
        <f t="shared" ref="H57:H59" si="13">IFERROR(INDEX('PO List Volt'!R:R,MATCH(B49,'PO List Volt'!C:C,0)),"")</f>
        <v/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idden="1">
      <c r="A58" s="73" t="s">
        <v>193</v>
      </c>
      <c r="B58" s="112">
        <f t="array" ref="B58">IFERROR(INDEX(tb_MainDatabase[Barcode],MATCH(A58,tb_MainDatabase[Code],0)),"")</f>
        <v>8857128012050</v>
      </c>
      <c r="C58" s="113" t="str">
        <f t="array" ref="C58">IFERROR(INDEX(tb_MainDatabase[Scent],MATCH(A58,tb_MainDatabase[Code],0)),"")</f>
        <v>1000 Thousand</v>
      </c>
      <c r="D58" s="91" t="str">
        <f t="array" ref="D58">IFERROR(INDEX(tb_MainDatabase[Grand],MATCH(B58,tb_MainDatabase[Barcode],0)),"")</f>
        <v>EDP</v>
      </c>
      <c r="E58" s="112" t="str">
        <f t="array" ref="E58">IFERROR(INDEX(tb_MainDatabase[Size],MATCH(B58,tb_MainDatabase[Barcode],0))
,"")</f>
        <v>30 ml.</v>
      </c>
      <c r="F58" s="95">
        <f>sumifs(tb_PO[จำนวน],tb_PO[PO Order Number],B$5,tb_PO[Scent],$C58,tb_PO[Size],$E58)</f>
        <v>0</v>
      </c>
      <c r="G58" s="95" t="str">
        <f t="shared" si="2"/>
        <v>ขวด</v>
      </c>
      <c r="H58" s="114" t="str">
        <f t="shared" si="13"/>
        <v/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idden="1">
      <c r="A59" s="73" t="s">
        <v>196</v>
      </c>
      <c r="B59" s="112">
        <f t="array" ref="B59">IFERROR(INDEX(tb_MainDatabase[Barcode],MATCH(A59,tb_MainDatabase[Code],0)),"")</f>
        <v>8857128012165</v>
      </c>
      <c r="C59" s="113" t="str">
        <f t="array" ref="C59">IFERROR(INDEX(tb_MainDatabase[Scent],MATCH(A59,tb_MainDatabase[Code],0)),"")</f>
        <v>Angel</v>
      </c>
      <c r="D59" s="91" t="str">
        <f t="array" ref="D59">IFERROR(INDEX(tb_MainDatabase[Grand],MATCH(B59,tb_MainDatabase[Barcode],0)),"")</f>
        <v>EDP</v>
      </c>
      <c r="E59" s="112" t="str">
        <f t="array" ref="E59">IFERROR(INDEX(tb_MainDatabase[Size],MATCH(B59,tb_MainDatabase[Barcode],0))
,"")</f>
        <v>30 ml.</v>
      </c>
      <c r="F59" s="95">
        <f>sumifs(tb_PO[จำนวน],tb_PO[PO Order Number],B$5,tb_PO[Scent],$C59,tb_PO[Size],$E59)</f>
        <v>0</v>
      </c>
      <c r="G59" s="95" t="str">
        <f t="shared" si="2"/>
        <v>ขวด</v>
      </c>
      <c r="H59" s="114" t="str">
        <f t="shared" si="13"/>
        <v/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idden="1">
      <c r="A60" s="73" t="s">
        <v>199</v>
      </c>
      <c r="B60" s="112">
        <f t="array" ref="B60">IFERROR(INDEX(tb_MainDatabase[Barcode],MATCH(A60,tb_MainDatabase[Code],0)),"")</f>
        <v>8857128012022</v>
      </c>
      <c r="C60" s="113" t="str">
        <f t="array" ref="C60">IFERROR(INDEX(tb_MainDatabase[Scent],MATCH(A60,tb_MainDatabase[Code],0)),"")</f>
        <v>Aqua</v>
      </c>
      <c r="D60" s="91" t="str">
        <f t="array" ref="D60">IFERROR(INDEX(tb_MainDatabase[Grand],MATCH(B60,tb_MainDatabase[Barcode],0)),"")</f>
        <v>EDP</v>
      </c>
      <c r="E60" s="112" t="str">
        <f t="array" ref="E60">IFERROR(INDEX(tb_MainDatabase[Size],MATCH(B60,tb_MainDatabase[Barcode],0))
,"")</f>
        <v>30 ml.</v>
      </c>
      <c r="F60" s="95">
        <f>sumifs(tb_PO[จำนวน],tb_PO[PO Order Number],B$5,tb_PO[Scent],$C60,tb_PO[Size],$E60)</f>
        <v>0</v>
      </c>
      <c r="G60" s="95" t="str">
        <f t="shared" si="2"/>
        <v>ขวด</v>
      </c>
      <c r="H60" s="114" t="str">
        <f t="shared" ref="H60:H64" si="14">IFERROR(INDEX('PO List Volt'!R:R,MATCH(B51,'PO List Volt'!C:C,0)),"")</f>
        <v/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73" t="s">
        <v>200</v>
      </c>
      <c r="B61" s="112">
        <f t="array" ref="B61">IFERROR(INDEX(tb_MainDatabase[Barcode],MATCH(A61,tb_MainDatabase[Code],0)),"")</f>
        <v>8857128011928</v>
      </c>
      <c r="C61" s="113" t="str">
        <f t="array" ref="C61">IFERROR(INDEX(tb_MainDatabase[Scent],MATCH(A61,tb_MainDatabase[Code],0)),"")</f>
        <v>Atlantis</v>
      </c>
      <c r="D61" s="91" t="str">
        <f t="array" ref="D61">IFERROR(INDEX(tb_MainDatabase[Grand],MATCH(B61,tb_MainDatabase[Barcode],0)),"")</f>
        <v>EDP</v>
      </c>
      <c r="E61" s="112" t="str">
        <f t="array" ref="E61">IFERROR(INDEX(tb_MainDatabase[Size],MATCH(B61,tb_MainDatabase[Barcode],0))
,"")</f>
        <v>30 ml.</v>
      </c>
      <c r="F61" s="95">
        <f>sumifs(tb_PO[จำนวน],tb_PO[PO Order Number],B$5,tb_PO[Scent],$C61,tb_PO[Size],$E61)</f>
        <v>0</v>
      </c>
      <c r="G61" s="95" t="str">
        <f t="shared" si="2"/>
        <v>ขวด</v>
      </c>
      <c r="H61" s="114" t="str">
        <f t="shared" si="14"/>
        <v/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idden="1">
      <c r="A62" s="73" t="s">
        <v>202</v>
      </c>
      <c r="B62" s="112">
        <f t="array" ref="B62">IFERROR(INDEX(tb_MainDatabase[Barcode],MATCH(A62,tb_MainDatabase[Code],0)),"")</f>
        <v>8857128012031</v>
      </c>
      <c r="C62" s="113" t="str">
        <f t="array" ref="C62">IFERROR(INDEX(tb_MainDatabase[Scent],MATCH(A62,tb_MainDatabase[Code],0)),"")</f>
        <v>Beyond</v>
      </c>
      <c r="D62" s="91" t="str">
        <f t="array" ref="D62">IFERROR(INDEX(tb_MainDatabase[Grand],MATCH(B62,tb_MainDatabase[Barcode],0)),"")</f>
        <v>EDP</v>
      </c>
      <c r="E62" s="112" t="str">
        <f t="array" ref="E62">IFERROR(INDEX(tb_MainDatabase[Size],MATCH(B62,tb_MainDatabase[Barcode],0))
,"")</f>
        <v>30 ml.</v>
      </c>
      <c r="F62" s="95">
        <f>sumifs(tb_PO[จำนวน],tb_PO[PO Order Number],B$5,tb_PO[Scent],$C62,tb_PO[Size],$E62)</f>
        <v>0</v>
      </c>
      <c r="G62" s="95" t="str">
        <f t="shared" si="2"/>
        <v>ขวด</v>
      </c>
      <c r="H62" s="114" t="str">
        <f t="shared" si="14"/>
        <v/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3" t="s">
        <v>207</v>
      </c>
      <c r="B63" s="112">
        <f t="array" ref="B63">IFERROR(INDEX(tb_MainDatabase[Barcode],MATCH(A63,tb_MainDatabase[Code],0)),"")</f>
        <v>8857128012064</v>
      </c>
      <c r="C63" s="113" t="str">
        <f t="array" ref="C63">IFERROR(INDEX(tb_MainDatabase[Scent],MATCH(A63,tb_MainDatabase[Code],0)),"")</f>
        <v>Blind Magnolia</v>
      </c>
      <c r="D63" s="91" t="str">
        <f t="array" ref="D63">IFERROR(INDEX(tb_MainDatabase[Grand],MATCH(B63,tb_MainDatabase[Barcode],0)),"")</f>
        <v>EDP</v>
      </c>
      <c r="E63" s="112" t="str">
        <f t="array" ref="E63">IFERROR(INDEX(tb_MainDatabase[Size],MATCH(B63,tb_MainDatabase[Barcode],0))
,"")</f>
        <v>30 ml.</v>
      </c>
      <c r="F63" s="95">
        <f>sumifs(tb_PO[จำนวน],tb_PO[PO Order Number],B$5,tb_PO[Scent],$C63,tb_PO[Size],$E63)</f>
        <v>3</v>
      </c>
      <c r="G63" s="95" t="str">
        <f t="shared" si="2"/>
        <v>ขวด</v>
      </c>
      <c r="H63" s="114" t="str">
        <f t="shared" si="14"/>
        <v/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73" t="s">
        <v>208</v>
      </c>
      <c r="B64" s="112">
        <f t="array" ref="B64">IFERROR(INDEX(tb_MainDatabase[Barcode],MATCH(A64,tb_MainDatabase[Code],0)),"")</f>
        <v>8857128012025</v>
      </c>
      <c r="C64" s="113" t="str">
        <f t="array" ref="C64">IFERROR(INDEX(tb_MainDatabase[Scent],MATCH(A64,tb_MainDatabase[Code],0)),"")</f>
        <v>Buoyant</v>
      </c>
      <c r="D64" s="91" t="str">
        <f t="array" ref="D64">IFERROR(INDEX(tb_MainDatabase[Grand],MATCH(B64,tb_MainDatabase[Barcode],0)),"")</f>
        <v>EDP</v>
      </c>
      <c r="E64" s="112" t="str">
        <f t="array" ref="E64">IFERROR(INDEX(tb_MainDatabase[Size],MATCH(B64,tb_MainDatabase[Barcode],0))
,"")</f>
        <v>30 ml.</v>
      </c>
      <c r="F64" s="95">
        <f>sumifs(tb_PO[จำนวน],tb_PO[PO Order Number],B$5,tb_PO[Scent],$C64,tb_PO[Size],$E64)</f>
        <v>0</v>
      </c>
      <c r="G64" s="95" t="str">
        <f t="shared" si="2"/>
        <v>ขวด</v>
      </c>
      <c r="H64" s="114" t="str">
        <f t="shared" si="14"/>
        <v/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73" t="s">
        <v>213</v>
      </c>
      <c r="B65" s="112">
        <f t="array" ref="B65">IFERROR(INDEX(tb_MainDatabase[Barcode],MATCH(A65,tb_MainDatabase[Code],0)),"")</f>
        <v>8857128011959</v>
      </c>
      <c r="C65" s="113" t="str">
        <f t="array" ref="C65">IFERROR(INDEX(tb_MainDatabase[Scent],MATCH(A65,tb_MainDatabase[Code],0)),"")</f>
        <v>Cherry Dance</v>
      </c>
      <c r="D65" s="91" t="str">
        <f t="array" ref="D65">IFERROR(INDEX(tb_MainDatabase[Grand],MATCH(B65,tb_MainDatabase[Barcode],0)),"")</f>
        <v>EDP</v>
      </c>
      <c r="E65" s="112" t="str">
        <f t="array" ref="E65">IFERROR(INDEX(tb_MainDatabase[Size],MATCH(B65,tb_MainDatabase[Barcode],0))
,"")</f>
        <v>30 ml.</v>
      </c>
      <c r="F65" s="95">
        <f>sumifs(tb_PO[จำนวน],tb_PO[PO Order Number],B$5,tb_PO[Scent],$C65,tb_PO[Size],$E65)</f>
        <v>0</v>
      </c>
      <c r="G65" s="95" t="str">
        <f t="shared" si="2"/>
        <v>ขวด</v>
      </c>
      <c r="H65" s="114" t="str">
        <f t="shared" ref="H65:H66" si="15">IFERROR(INDEX('PO List Volt'!R:R,MATCH(B57,'PO List Volt'!C:C,0)),"")</f>
        <v/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73" t="s">
        <v>217</v>
      </c>
      <c r="B66" s="116">
        <v>8.857128012153E12</v>
      </c>
      <c r="C66" s="113" t="str">
        <f t="array" ref="C66">IFERROR(INDEX(tb_MainDatabase[Scent],MATCH(A66,tb_MainDatabase[Code],0)),"")</f>
        <v>Cherry Shade</v>
      </c>
      <c r="D66" s="91" t="str">
        <f t="array" ref="D66">IFERROR(INDEX(tb_MainDatabase[Grand],MATCH(B66,tb_MainDatabase[Barcode],0)),"")</f>
        <v>EDP</v>
      </c>
      <c r="E66" s="112" t="str">
        <f t="array" ref="E66">IFERROR(INDEX(tb_MainDatabase[Size],MATCH(B66,tb_MainDatabase[Barcode],0))
,"")</f>
        <v>30 ml.</v>
      </c>
      <c r="F66" s="95">
        <f>sumifs(tb_PO[จำนวน],tb_PO[PO Order Number],B$5,tb_PO[Scent],$C66,tb_PO[Size],$E66)</f>
        <v>0</v>
      </c>
      <c r="G66" s="95" t="str">
        <f t="shared" si="2"/>
        <v>ขวด</v>
      </c>
      <c r="H66" s="114" t="str">
        <f t="shared" si="15"/>
        <v/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73" t="s">
        <v>219</v>
      </c>
      <c r="B67" s="112">
        <f t="array" ref="B67">IFERROR(INDEX(tb_MainDatabase[Barcode],MATCH(A67,tb_MainDatabase[Code],0)),"")</f>
        <v>8857128012105</v>
      </c>
      <c r="C67" s="113" t="str">
        <f t="array" ref="C67">IFERROR(INDEX(tb_MainDatabase[Scent],MATCH(A67,tb_MainDatabase[Code],0)),"")</f>
        <v>Cocoa Gourmet</v>
      </c>
      <c r="D67" s="91" t="str">
        <f t="array" ref="D67">IFERROR(INDEX(tb_MainDatabase[Grand],MATCH(B67,tb_MainDatabase[Barcode],0)),"")</f>
        <v>EDP</v>
      </c>
      <c r="E67" s="112" t="str">
        <f t="array" ref="E67">IFERROR(INDEX(tb_MainDatabase[Size],MATCH(B67,tb_MainDatabase[Barcode],0))
,"")</f>
        <v>30 ml.</v>
      </c>
      <c r="F67" s="95">
        <f>sumifs(tb_PO[จำนวน],tb_PO[PO Order Number],B$5,tb_PO[Scent],$C67,tb_PO[Size],$E67)</f>
        <v>0</v>
      </c>
      <c r="G67" s="95" t="str">
        <f t="shared" si="2"/>
        <v>ขวด</v>
      </c>
      <c r="H67" s="114" t="str">
        <f t="array" ref="H67">IFERROR(INDEX('PO List Volt'!R:R,MATCH(B58,'PO List Volt'!C:C,0)),"")</f>
        <v/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73" t="s">
        <v>222</v>
      </c>
      <c r="B68" s="112">
        <f t="array" ref="B68">IFERROR(INDEX(tb_MainDatabase[Barcode],MATCH(A68,tb_MainDatabase[Code],0)),"")</f>
        <v>8857128012081</v>
      </c>
      <c r="C68" s="113" t="str">
        <f t="array" ref="C68">IFERROR(INDEX(tb_MainDatabase[Scent],MATCH(A68,tb_MainDatabase[Code],0)),"")</f>
        <v>Code Red</v>
      </c>
      <c r="D68" s="91" t="str">
        <f t="array" ref="D68">IFERROR(INDEX(tb_MainDatabase[Grand],MATCH(B68,tb_MainDatabase[Barcode],0)),"")</f>
        <v>EDP</v>
      </c>
      <c r="E68" s="112" t="str">
        <f t="array" ref="E68">IFERROR(INDEX(tb_MainDatabase[Size],MATCH(B68,tb_MainDatabase[Barcode],0))
,"")</f>
        <v>30 ml.</v>
      </c>
      <c r="F68" s="95">
        <f>sumifs(tb_PO[จำนวน],tb_PO[PO Order Number],B$5,tb_PO[Scent],$C68,tb_PO[Size],$E68)</f>
        <v>0</v>
      </c>
      <c r="G68" s="95" t="str">
        <f t="shared" si="2"/>
        <v>ขวด</v>
      </c>
      <c r="H68" s="114" t="str">
        <f t="shared" ref="H68:H69" si="16">IFERROR(INDEX('PO List Volt'!R:R,MATCH(B60,'PO List Volt'!C:C,0)),"")</f>
        <v/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73" t="s">
        <v>226</v>
      </c>
      <c r="B69" s="112">
        <f t="array" ref="B69">IFERROR(INDEX(tb_MainDatabase[Barcode],MATCH(A69,tb_MainDatabase[Code],0)),"")</f>
        <v>8857128011874</v>
      </c>
      <c r="C69" s="123" t="str">
        <f t="array" ref="C69">IFERROR(INDEX(tb_MainDatabase[Scent],MATCH(A69,tb_MainDatabase[Code],0)),"")</f>
        <v>Dream Island</v>
      </c>
      <c r="D69" s="91" t="str">
        <f t="array" ref="D69">IFERROR(INDEX(tb_MainDatabase[Grand],MATCH(B69,tb_MainDatabase[Barcode],0)),"")</f>
        <v>EDP</v>
      </c>
      <c r="E69" s="112" t="str">
        <f t="array" ref="E69">IFERROR(INDEX(tb_MainDatabase[Size],MATCH(B69,tb_MainDatabase[Barcode],0))
,"")</f>
        <v>30 ml.</v>
      </c>
      <c r="F69" s="95">
        <f>sumifs(tb_PO[จำนวน],tb_PO[PO Order Number],B$5,tb_PO[Scent],$C69,tb_PO[Size],$E69)</f>
        <v>0</v>
      </c>
      <c r="G69" s="95" t="str">
        <f t="shared" si="2"/>
        <v>ขวด</v>
      </c>
      <c r="H69" s="124" t="str">
        <f t="shared" si="16"/>
        <v/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73" t="s">
        <v>228</v>
      </c>
      <c r="B70" s="112">
        <f t="array" ref="B70">IFERROR(INDEX(tb_MainDatabase[Barcode],MATCH(A70,tb_MainDatabase[Code],0)),"")</f>
        <v>8857128011812</v>
      </c>
      <c r="C70" s="123" t="str">
        <f t="array" ref="C70">IFERROR(INDEX(tb_MainDatabase[Scent],MATCH(A70,tb_MainDatabase[Code],0)),"")</f>
        <v>Dynasty</v>
      </c>
      <c r="D70" s="91" t="str">
        <f t="array" ref="D70">IFERROR(INDEX(tb_MainDatabase[Grand],MATCH(B70,tb_MainDatabase[Barcode],0)),"")</f>
        <v>EDP</v>
      </c>
      <c r="E70" s="112" t="str">
        <f t="array" ref="E70">IFERROR(INDEX(tb_MainDatabase[Size],MATCH(B70,tb_MainDatabase[Barcode],0))
,"")</f>
        <v>30 ml.</v>
      </c>
      <c r="F70" s="95">
        <f>sumifs(tb_PO[จำนวน],tb_PO[PO Order Number],B$5,tb_PO[Scent],$C70,tb_PO[Size],$E70)</f>
        <v>0</v>
      </c>
      <c r="G70" s="95" t="str">
        <f t="shared" si="2"/>
        <v>ขวด</v>
      </c>
      <c r="H70" s="124" t="str">
        <f t="array" ref="H70">IFERROR(INDEX('PO List Volt'!R:R,MATCH(B63,'PO List Volt'!C:C,0)),"")</f>
        <v/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73" t="s">
        <v>231</v>
      </c>
      <c r="B71" s="112">
        <f t="array" ref="B71">IFERROR(INDEX(tb_MainDatabase[Barcode],MATCH(A71,tb_MainDatabase[Code],0)),"")</f>
        <v>8857128012057</v>
      </c>
      <c r="C71" s="123" t="str">
        <f t="array" ref="C71">IFERROR(INDEX(tb_MainDatabase[Scent],MATCH(A71,tb_MainDatabase[Code],0)),"")</f>
        <v>Eden</v>
      </c>
      <c r="D71" s="91" t="str">
        <f t="array" ref="D71">IFERROR(INDEX(tb_MainDatabase[Grand],MATCH(B71,tb_MainDatabase[Barcode],0)),"")</f>
        <v>EDP</v>
      </c>
      <c r="E71" s="112" t="str">
        <f t="array" ref="E71">IFERROR(INDEX(tb_MainDatabase[Size],MATCH(B71,tb_MainDatabase[Barcode],0))
,"")</f>
        <v>30 ml.</v>
      </c>
      <c r="F71" s="95">
        <f>sumifs(tb_PO[จำนวน],tb_PO[PO Order Number],B$5,tb_PO[Scent],$C71,tb_PO[Size],$E71)</f>
        <v>0</v>
      </c>
      <c r="G71" s="95" t="str">
        <f t="shared" si="2"/>
        <v>ขวด</v>
      </c>
      <c r="H71" s="12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73" t="s">
        <v>234</v>
      </c>
      <c r="B72" s="112">
        <f t="array" ref="B72">IFERROR(INDEX(tb_MainDatabase[Barcode],MATCH(A72,tb_MainDatabase[Code],0)),"")</f>
        <v>8857128011935</v>
      </c>
      <c r="C72" s="123" t="str">
        <f t="array" ref="C72">IFERROR(INDEX(tb_MainDatabase[Scent],MATCH(A72,tb_MainDatabase[Code],0)),"")</f>
        <v>Excalibur (EDP)</v>
      </c>
      <c r="D72" s="91" t="str">
        <f t="array" ref="D72">IFERROR(INDEX(tb_MainDatabase[Grand],MATCH(B72,tb_MainDatabase[Barcode],0)),"")</f>
        <v>EDP</v>
      </c>
      <c r="E72" s="112" t="str">
        <f t="array" ref="E72">IFERROR(INDEX(tb_MainDatabase[Size],MATCH(B72,tb_MainDatabase[Barcode],0))
,"")</f>
        <v>30 ml.</v>
      </c>
      <c r="F72" s="95">
        <f>sumifs(tb_PO[จำนวน],tb_PO[PO Order Number],B$5,tb_PO[Scent],$C72,tb_PO[Size],$E72)</f>
        <v>0</v>
      </c>
      <c r="G72" s="95" t="str">
        <f t="shared" si="2"/>
        <v>ขวด</v>
      </c>
      <c r="H72" s="12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73" t="s">
        <v>237</v>
      </c>
      <c r="B73" s="112">
        <f t="array" ref="B73">IFERROR(INDEX(tb_MainDatabase[Barcode],MATCH(A73,tb_MainDatabase[Code],0)),"")</f>
        <v>8857128012089</v>
      </c>
      <c r="C73" s="123" t="str">
        <f t="array" ref="C73">IFERROR(INDEX(tb_MainDatabase[Scent],MATCH(A73,tb_MainDatabase[Code],0)),"")</f>
        <v>Found Peony</v>
      </c>
      <c r="D73" s="91" t="str">
        <f t="array" ref="D73">IFERROR(INDEX(tb_MainDatabase[Grand],MATCH(B73,tb_MainDatabase[Barcode],0)),"")</f>
        <v>EDP</v>
      </c>
      <c r="E73" s="112" t="str">
        <f t="array" ref="E73">IFERROR(INDEX(tb_MainDatabase[Size],MATCH(B73,tb_MainDatabase[Barcode],0))
,"")</f>
        <v>30 ml.</v>
      </c>
      <c r="F73" s="95">
        <f>sumifs(tb_PO[จำนวน],tb_PO[PO Order Number],B$5,tb_PO[Scent],$C73,tb_PO[Size],$E73)</f>
        <v>0</v>
      </c>
      <c r="G73" s="95" t="str">
        <f t="shared" si="2"/>
        <v>ขวด</v>
      </c>
      <c r="H73" s="12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73" t="s">
        <v>241</v>
      </c>
      <c r="B74" s="112">
        <f t="array" ref="B74">IFERROR(INDEX(tb_MainDatabase[Barcode],MATCH(A74,tb_MainDatabase[Code],0)),"")</f>
        <v>8857128012172</v>
      </c>
      <c r="C74" s="123" t="str">
        <f t="array" ref="C74">IFERROR(INDEX(tb_MainDatabase[Scent],MATCH(A74,tb_MainDatabase[Code],0)),"")</f>
        <v>Fortuna</v>
      </c>
      <c r="D74" s="91" t="str">
        <f t="array" ref="D74">IFERROR(INDEX(tb_MainDatabase[Grand],MATCH(B74,tb_MainDatabase[Barcode],0)),"")</f>
        <v>EDP</v>
      </c>
      <c r="E74" s="112" t="str">
        <f t="array" ref="E74">IFERROR(INDEX(tb_MainDatabase[Size],MATCH(B74,tb_MainDatabase[Barcode],0))
,"")</f>
        <v>30 ml.</v>
      </c>
      <c r="F74" s="95">
        <f>sumifs(tb_PO[จำนวน],tb_PO[PO Order Number],B$5,tb_PO[Scent],$C74,tb_PO[Size],$E74)</f>
        <v>0</v>
      </c>
      <c r="G74" s="95" t="str">
        <f t="shared" si="2"/>
        <v>ขวด</v>
      </c>
      <c r="H74" s="12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73" t="s">
        <v>244</v>
      </c>
      <c r="B75" s="112">
        <f t="array" ref="B75">IFERROR(INDEX(tb_MainDatabase[Barcode],MATCH(A75,tb_MainDatabase[Code],0)),"")</f>
        <v>8857128012141</v>
      </c>
      <c r="C75" s="123" t="str">
        <f t="array" ref="C75">IFERROR(INDEX(tb_MainDatabase[Scent],MATCH(A75,tb_MainDatabase[Code],0)),"")</f>
        <v>Gentle Elixir</v>
      </c>
      <c r="D75" s="91" t="str">
        <f t="array" ref="D75">IFERROR(INDEX(tb_MainDatabase[Grand],MATCH(B75,tb_MainDatabase[Barcode],0)),"")</f>
        <v>EDP</v>
      </c>
      <c r="E75" s="112" t="str">
        <f t="array" ref="E75">IFERROR(INDEX(tb_MainDatabase[Size],MATCH(B75,tb_MainDatabase[Barcode],0))
,"")</f>
        <v>30 ml.</v>
      </c>
      <c r="F75" s="95">
        <f>sumifs(tb_PO[จำนวน],tb_PO[PO Order Number],B$5,tb_PO[Scent],$C75,tb_PO[Size],$E75)</f>
        <v>0</v>
      </c>
      <c r="G75" s="95" t="str">
        <f t="shared" si="2"/>
        <v>ขวด</v>
      </c>
      <c r="H75" s="12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73" t="s">
        <v>245</v>
      </c>
      <c r="B76" s="112">
        <f t="array" ref="B76">IFERROR(INDEX(tb_MainDatabase[Barcode],MATCH(A76,tb_MainDatabase[Code],0)),"")</f>
        <v>8857128011737</v>
      </c>
      <c r="C76" s="123" t="str">
        <f t="array" ref="C76">IFERROR(INDEX(tb_MainDatabase[Scent],MATCH(A76,tb_MainDatabase[Code],0)),"")</f>
        <v>Hercules</v>
      </c>
      <c r="D76" s="91" t="str">
        <f t="array" ref="D76">IFERROR(INDEX(tb_MainDatabase[Grand],MATCH(B76,tb_MainDatabase[Barcode],0)),"")</f>
        <v>EDP</v>
      </c>
      <c r="E76" s="112" t="str">
        <f t="array" ref="E76">IFERROR(INDEX(tb_MainDatabase[Size],MATCH(B76,tb_MainDatabase[Barcode],0))
,"")</f>
        <v>30 ml.</v>
      </c>
      <c r="F76" s="95">
        <f>sumifs(tb_PO[จำนวน],tb_PO[PO Order Number],B$5,tb_PO[Scent],$C76,tb_PO[Size],$E76)</f>
        <v>0</v>
      </c>
      <c r="G76" s="95" t="str">
        <f t="shared" si="2"/>
        <v>ขวด</v>
      </c>
      <c r="H76" s="12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73" t="s">
        <v>249</v>
      </c>
      <c r="B77" s="112">
        <f t="array" ref="B77">IFERROR(INDEX(tb_MainDatabase[Barcode],MATCH(A77,tb_MainDatabase[Code],0)),"")</f>
        <v>8857128011904</v>
      </c>
      <c r="C77" s="123" t="str">
        <f t="array" ref="C77">IFERROR(INDEX(tb_MainDatabase[Scent],MATCH(A77,tb_MainDatabase[Code],0)),"")</f>
        <v>La Belle</v>
      </c>
      <c r="D77" s="91" t="str">
        <f t="array" ref="D77">IFERROR(INDEX(tb_MainDatabase[Grand],MATCH(B77,tb_MainDatabase[Barcode],0)),"")</f>
        <v>EDP</v>
      </c>
      <c r="E77" s="112" t="str">
        <f t="array" ref="E77">IFERROR(INDEX(tb_MainDatabase[Size],MATCH(B77,tb_MainDatabase[Barcode],0))
,"")</f>
        <v>30 ml.</v>
      </c>
      <c r="F77" s="95">
        <f>sumifs(tb_PO[จำนวน],tb_PO[PO Order Number],B$5,tb_PO[Scent],$C77,tb_PO[Size],$E77)</f>
        <v>0</v>
      </c>
      <c r="G77" s="95" t="str">
        <f t="shared" si="2"/>
        <v>ขวด</v>
      </c>
      <c r="H77" s="12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73" t="s">
        <v>253</v>
      </c>
      <c r="B78" s="112">
        <f t="array" ref="B78">IFERROR(INDEX(tb_MainDatabase[Barcode],MATCH(A78,tb_MainDatabase[Code],0)),"")</f>
        <v>8857128012072</v>
      </c>
      <c r="C78" s="123" t="str">
        <f t="array" ref="C78">IFERROR(INDEX(tb_MainDatabase[Scent],MATCH(A78,tb_MainDatabase[Code],0)),"")</f>
        <v>Legendary</v>
      </c>
      <c r="D78" s="91" t="str">
        <f t="array" ref="D78">IFERROR(INDEX(tb_MainDatabase[Grand],MATCH(B78,tb_MainDatabase[Barcode],0)),"")</f>
        <v>EDP</v>
      </c>
      <c r="E78" s="112" t="str">
        <f t="array" ref="E78">IFERROR(INDEX(tb_MainDatabase[Size],MATCH(B78,tb_MainDatabase[Barcode],0))
,"")</f>
        <v>30 ml.</v>
      </c>
      <c r="F78" s="95">
        <f>sumifs(tb_PO[จำนวน],tb_PO[PO Order Number],B$5,tb_PO[Scent],$C78,tb_PO[Size],$E78)</f>
        <v>0</v>
      </c>
      <c r="G78" s="95" t="str">
        <f t="shared" si="2"/>
        <v>ขวด</v>
      </c>
      <c r="H78" s="12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3" t="s">
        <v>256</v>
      </c>
      <c r="B79" s="112">
        <f t="array" ref="B79">IFERROR(INDEX(tb_MainDatabase[Barcode],MATCH(A79,tb_MainDatabase[Code],0)),"")</f>
        <v>8857128012024</v>
      </c>
      <c r="C79" s="123" t="str">
        <f t="array" ref="C79">IFERROR(INDEX(tb_MainDatabase[Scent],MATCH(A79,tb_MainDatabase[Code],0)),"")</f>
        <v>Make Way</v>
      </c>
      <c r="D79" s="91" t="str">
        <f t="array" ref="D79">IFERROR(INDEX(tb_MainDatabase[Grand],MATCH(B79,tb_MainDatabase[Barcode],0)),"")</f>
        <v>EDP</v>
      </c>
      <c r="E79" s="112" t="str">
        <f t="array" ref="E79">IFERROR(INDEX(tb_MainDatabase[Size],MATCH(B79,tb_MainDatabase[Barcode],0))
,"")</f>
        <v>30 ml.</v>
      </c>
      <c r="F79" s="95">
        <f>sumifs(tb_PO[จำนวน],tb_PO[PO Order Number],B$5,tb_PO[Scent],$C79,tb_PO[Size],$E79)</f>
        <v>3</v>
      </c>
      <c r="G79" s="95" t="str">
        <f t="shared" si="2"/>
        <v>ขวด</v>
      </c>
      <c r="H79" s="12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73" t="s">
        <v>260</v>
      </c>
      <c r="B80" s="112">
        <f t="array" ref="B80">IFERROR(INDEX(tb_MainDatabase[Barcode],MATCH(A80,tb_MainDatabase[Code],0)),"")</f>
        <v>8857128012148</v>
      </c>
      <c r="C80" s="123" t="str">
        <f t="array" ref="C80">IFERROR(INDEX(tb_MainDatabase[Scent],MATCH(A80,tb_MainDatabase[Code],0)),"")</f>
        <v>Mellow</v>
      </c>
      <c r="D80" s="91" t="str">
        <f t="array" ref="D80">IFERROR(INDEX(tb_MainDatabase[Grand],MATCH(B80,tb_MainDatabase[Barcode],0)),"")</f>
        <v>EDP</v>
      </c>
      <c r="E80" s="112" t="str">
        <f t="array" ref="E80">IFERROR(INDEX(tb_MainDatabase[Size],MATCH(B80,tb_MainDatabase[Barcode],0))
,"")</f>
        <v>30 ml.</v>
      </c>
      <c r="F80" s="95">
        <f>sumifs(tb_PO[จำนวน],tb_PO[PO Order Number],B$5,tb_PO[Scent],$C80,tb_PO[Size],$E80)</f>
        <v>0</v>
      </c>
      <c r="G80" s="95" t="str">
        <f t="shared" si="2"/>
        <v>ขวด</v>
      </c>
      <c r="H80" s="12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73" t="s">
        <v>261</v>
      </c>
      <c r="B81" s="112">
        <f t="array" ref="B81">IFERROR(INDEX(tb_MainDatabase[Barcode],MATCH(A81,tb_MainDatabase[Code],0)),"")</f>
        <v>8857128012014</v>
      </c>
      <c r="C81" s="123" t="str">
        <f t="array" ref="C81">IFERROR(INDEX(tb_MainDatabase[Scent],MATCH(A81,tb_MainDatabase[Code],0)),"")</f>
        <v>Moon Light</v>
      </c>
      <c r="D81" s="91" t="str">
        <f t="array" ref="D81">IFERROR(INDEX(tb_MainDatabase[Grand],MATCH(B81,tb_MainDatabase[Barcode],0)),"")</f>
        <v>EDP</v>
      </c>
      <c r="E81" s="112" t="str">
        <f t="array" ref="E81">IFERROR(INDEX(tb_MainDatabase[Size],MATCH(B81,tb_MainDatabase[Barcode],0))
,"")</f>
        <v>30 ml.</v>
      </c>
      <c r="F81" s="95">
        <f>sumifs(tb_PO[จำนวน],tb_PO[PO Order Number],B$5,tb_PO[Scent],$C81,tb_PO[Size],$E81)</f>
        <v>0</v>
      </c>
      <c r="G81" s="95" t="str">
        <f t="shared" si="2"/>
        <v>ขวด</v>
      </c>
      <c r="H81" s="12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73" t="s">
        <v>267</v>
      </c>
      <c r="B82" s="112">
        <f t="array" ref="B82">IFERROR(INDEX(tb_MainDatabase[Barcode],MATCH(A82,tb_MainDatabase[Code],0)),"")</f>
        <v>8857128011836</v>
      </c>
      <c r="C82" s="123" t="str">
        <f t="array" ref="C82">IFERROR(INDEX(tb_MainDatabase[Scent],MATCH(A82,tb_MainDatabase[Code],0)),"")</f>
        <v>Never Blue</v>
      </c>
      <c r="D82" s="91" t="str">
        <f t="array" ref="D82">IFERROR(INDEX(tb_MainDatabase[Grand],MATCH(B82,tb_MainDatabase[Barcode],0)),"")</f>
        <v>EDP</v>
      </c>
      <c r="E82" s="112" t="str">
        <f t="array" ref="E82">IFERROR(INDEX(tb_MainDatabase[Size],MATCH(B82,tb_MainDatabase[Barcode],0))
,"")</f>
        <v>30 ml.</v>
      </c>
      <c r="F82" s="95">
        <f>sumifs(tb_PO[จำนวน],tb_PO[PO Order Number],B$5,tb_PO[Scent],$C82,tb_PO[Size],$E82)</f>
        <v>0</v>
      </c>
      <c r="G82" s="95" t="str">
        <f t="shared" si="2"/>
        <v>ขวด</v>
      </c>
      <c r="H82" s="12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73" t="s">
        <v>271</v>
      </c>
      <c r="B83" s="112">
        <f t="array" ref="B83">IFERROR(INDEX(tb_MainDatabase[Barcode],MATCH(A83,tb_MainDatabase[Code],0)),"")</f>
        <v>8857128012169</v>
      </c>
      <c r="C83" s="123" t="str">
        <f t="array" ref="C83">IFERROR(INDEX(tb_MainDatabase[Scent],MATCH(A83,tb_MainDatabase[Code],0)),"")</f>
        <v>Nouveau</v>
      </c>
      <c r="D83" s="91" t="str">
        <f t="array" ref="D83">IFERROR(INDEX(tb_MainDatabase[Grand],MATCH(B83,tb_MainDatabase[Barcode],0)),"")</f>
        <v>EDP</v>
      </c>
      <c r="E83" s="112" t="str">
        <f t="array" ref="E83">IFERROR(INDEX(tb_MainDatabase[Size],MATCH(B83,tb_MainDatabase[Barcode],0))
,"")</f>
        <v>30 ml.</v>
      </c>
      <c r="F83" s="95">
        <f>sumifs(tb_PO[จำนวน],tb_PO[PO Order Number],B$5,tb_PO[Scent],$C83,tb_PO[Size],$E83)</f>
        <v>0</v>
      </c>
      <c r="G83" s="95" t="str">
        <f t="shared" si="2"/>
        <v>ขวด</v>
      </c>
      <c r="H83" s="12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73" t="s">
        <v>273</v>
      </c>
      <c r="B84" s="116">
        <v>8.857128012156E12</v>
      </c>
      <c r="C84" s="123" t="str">
        <f t="array" ref="C84">IFERROR(INDEX(tb_MainDatabase[Scent],MATCH(A84,tb_MainDatabase[Code],0)),"")</f>
        <v>Passion</v>
      </c>
      <c r="D84" s="91" t="str">
        <f t="array" ref="D84">IFERROR(INDEX(tb_MainDatabase[Grand],MATCH(B84,tb_MainDatabase[Barcode],0)),"")</f>
        <v>EDP</v>
      </c>
      <c r="E84" s="112" t="str">
        <f t="array" ref="E84">IFERROR(INDEX(tb_MainDatabase[Size],MATCH(B84,tb_MainDatabase[Barcode],0))
,"")</f>
        <v>30 ml.</v>
      </c>
      <c r="F84" s="95">
        <f>sumifs(tb_PO[จำนวน],tb_PO[PO Order Number],B$5,tb_PO[Scent],$C84,tb_PO[Size],$E84)</f>
        <v>0</v>
      </c>
      <c r="G84" s="95" t="str">
        <f t="shared" si="2"/>
        <v>ขวด</v>
      </c>
      <c r="H84" s="12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3" t="s">
        <v>274</v>
      </c>
      <c r="B85" s="112">
        <f t="array" ref="B85">IFERROR(INDEX(tb_MainDatabase[Barcode],MATCH(A85,tb_MainDatabase[Code],0)),"")</f>
        <v>8857128011973</v>
      </c>
      <c r="C85" s="123" t="str">
        <f t="array" ref="C85">IFERROR(INDEX(tb_MainDatabase[Scent],MATCH(A85,tb_MainDatabase[Code],0)),"")</f>
        <v>Perfect Pear</v>
      </c>
      <c r="D85" s="91" t="str">
        <f t="array" ref="D85">IFERROR(INDEX(tb_MainDatabase[Grand],MATCH(B85,tb_MainDatabase[Barcode],0)),"")</f>
        <v>EDP</v>
      </c>
      <c r="E85" s="112" t="str">
        <f t="array" ref="E85">IFERROR(INDEX(tb_MainDatabase[Size],MATCH(B85,tb_MainDatabase[Barcode],0))
,"")</f>
        <v>30 ml.</v>
      </c>
      <c r="F85" s="95">
        <f>sumifs(tb_PO[จำนวน],tb_PO[PO Order Number],B$5,tb_PO[Scent],$C85,tb_PO[Size],$E85)</f>
        <v>5</v>
      </c>
      <c r="G85" s="95" t="str">
        <f t="shared" si="2"/>
        <v>ขวด</v>
      </c>
      <c r="H85" s="12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73" t="s">
        <v>276</v>
      </c>
      <c r="B86" s="112">
        <f t="array" ref="B86">IFERROR(INDEX(tb_MainDatabase[Barcode],MATCH(A86,tb_MainDatabase[Code],0)),"")</f>
        <v>8857128011881</v>
      </c>
      <c r="C86" s="123" t="str">
        <f t="array" ref="C86">IFERROR(INDEX(tb_MainDatabase[Scent],MATCH(A86,tb_MainDatabase[Code],0)),"")</f>
        <v>Persist</v>
      </c>
      <c r="D86" s="91" t="str">
        <f t="array" ref="D86">IFERROR(INDEX(tb_MainDatabase[Grand],MATCH(B86,tb_MainDatabase[Barcode],0)),"")</f>
        <v>EDP</v>
      </c>
      <c r="E86" s="112" t="str">
        <f t="array" ref="E86">IFERROR(INDEX(tb_MainDatabase[Size],MATCH(B86,tb_MainDatabase[Barcode],0))
,"")</f>
        <v>30 ml.</v>
      </c>
      <c r="F86" s="95">
        <f>sumifs(tb_PO[จำนวน],tb_PO[PO Order Number],B$5,tb_PO[Scent],$C86,tb_PO[Size],$E86)</f>
        <v>0</v>
      </c>
      <c r="G86" s="95" t="str">
        <f t="shared" si="2"/>
        <v>ขวด</v>
      </c>
      <c r="H86" s="12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73" t="s">
        <v>279</v>
      </c>
      <c r="B87" s="112">
        <f t="array" ref="B87">IFERROR(INDEX(tb_MainDatabase[Barcode],MATCH(A87,tb_MainDatabase[Code],0)),"")</f>
        <v>8857128011942</v>
      </c>
      <c r="C87" s="123" t="str">
        <f t="array" ref="C87">IFERROR(INDEX(tb_MainDatabase[Scent],MATCH(A87,tb_MainDatabase[Code],0)),"")</f>
        <v>Rose Oud</v>
      </c>
      <c r="D87" s="91" t="str">
        <f t="array" ref="D87">IFERROR(INDEX(tb_MainDatabase[Grand],MATCH(B87,tb_MainDatabase[Barcode],0)),"")</f>
        <v>EDP+</v>
      </c>
      <c r="E87" s="112" t="str">
        <f t="array" ref="E87">IFERROR(INDEX(tb_MainDatabase[Size],MATCH(B87,tb_MainDatabase[Barcode],0))
,"")</f>
        <v>30 ml.</v>
      </c>
      <c r="F87" s="95">
        <f>sumifs(tb_PO[จำนวน],tb_PO[PO Order Number],B$5,tb_PO[Scent],$C87,tb_PO[Size],$E87)</f>
        <v>0</v>
      </c>
      <c r="G87" s="95" t="str">
        <f t="shared" si="2"/>
        <v>ขวด</v>
      </c>
      <c r="H87" s="12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73" t="s">
        <v>281</v>
      </c>
      <c r="B88" s="116">
        <v>8.857128012159E12</v>
      </c>
      <c r="C88" s="123" t="str">
        <f t="array" ref="C88">IFERROR(INDEX(tb_MainDatabase[Scent],MATCH(A88,tb_MainDatabase[Code],0)),"")</f>
        <v>Rosarine</v>
      </c>
      <c r="D88" s="91" t="str">
        <f t="array" ref="D88">IFERROR(INDEX(tb_MainDatabase[Grand],MATCH(B88,tb_MainDatabase[Barcode],0)),"")</f>
        <v>EDP</v>
      </c>
      <c r="E88" s="112" t="str">
        <f t="array" ref="E88">IFERROR(INDEX(tb_MainDatabase[Size],MATCH(B88,tb_MainDatabase[Barcode],0))
,"")</f>
        <v>30 ml.</v>
      </c>
      <c r="F88" s="95">
        <f>sumifs(tb_PO[จำนวน],tb_PO[PO Order Number],B$5,tb_PO[Scent],$C88,tb_PO[Size],$E88)</f>
        <v>0</v>
      </c>
      <c r="G88" s="95" t="str">
        <f t="shared" si="2"/>
        <v>ขวด</v>
      </c>
      <c r="H88" s="12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3" t="s">
        <v>283</v>
      </c>
      <c r="B89" s="112">
        <f t="array" ref="B89">IFERROR(INDEX(tb_MainDatabase[Barcode],MATCH(A89,tb_MainDatabase[Code],0)),"")</f>
        <v>8857128011850</v>
      </c>
      <c r="C89" s="123" t="str">
        <f t="array" ref="C89">IFERROR(INDEX(tb_MainDatabase[Scent],MATCH(A89,tb_MainDatabase[Code],0)),"")</f>
        <v>Secret of Peach</v>
      </c>
      <c r="D89" s="91" t="str">
        <f t="array" ref="D89">IFERROR(INDEX(tb_MainDatabase[Grand],MATCH(B89,tb_MainDatabase[Barcode],0)),"")</f>
        <v>EDP</v>
      </c>
      <c r="E89" s="112" t="str">
        <f t="array" ref="E89">IFERROR(INDEX(tb_MainDatabase[Size],MATCH(B89,tb_MainDatabase[Barcode],0))
,"")</f>
        <v>30 ml.</v>
      </c>
      <c r="F89" s="95">
        <f>sumifs(tb_PO[จำนวน],tb_PO[PO Order Number],B$5,tb_PO[Scent],$C89,tb_PO[Size],$E89)</f>
        <v>3</v>
      </c>
      <c r="G89" s="95" t="str">
        <f t="shared" si="2"/>
        <v>ขวด</v>
      </c>
      <c r="H89" s="12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3" t="s">
        <v>286</v>
      </c>
      <c r="B90" s="112">
        <f t="array" ref="B90">IFERROR(INDEX(tb_MainDatabase[Barcode],MATCH(A90,tb_MainDatabase[Code],0)),"")</f>
        <v>8857128011867</v>
      </c>
      <c r="C90" s="123" t="str">
        <f t="array" ref="C90">IFERROR(INDEX(tb_MainDatabase[Scent],MATCH(A90,tb_MainDatabase[Code],0)),"")</f>
        <v>Senorita</v>
      </c>
      <c r="D90" s="91" t="str">
        <f t="array" ref="D90">IFERROR(INDEX(tb_MainDatabase[Grand],MATCH(B90,tb_MainDatabase[Barcode],0)),"")</f>
        <v>EDP</v>
      </c>
      <c r="E90" s="112" t="str">
        <f t="array" ref="E90">IFERROR(INDEX(tb_MainDatabase[Size],MATCH(B90,tb_MainDatabase[Barcode],0))
,"")</f>
        <v>30 ml.</v>
      </c>
      <c r="F90" s="95">
        <f>sumifs(tb_PO[จำนวน],tb_PO[PO Order Number],B$5,tb_PO[Scent],$C90,tb_PO[Size],$E90)</f>
        <v>5</v>
      </c>
      <c r="G90" s="95" t="str">
        <f t="shared" si="2"/>
        <v>ขวด</v>
      </c>
      <c r="H90" s="12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73" t="s">
        <v>289</v>
      </c>
      <c r="B91" s="112">
        <f t="array" ref="B91">IFERROR(INDEX(tb_MainDatabase[Barcode],MATCH(A91,tb_MainDatabase[Code],0)),"")</f>
        <v>8857128012092</v>
      </c>
      <c r="C91" s="123" t="str">
        <f t="array" ref="C91">IFERROR(INDEX(tb_MainDatabase[Scent],MATCH(A91,tb_MainDatabase[Code],0)),"")</f>
        <v>Shadow De Bacci Light</v>
      </c>
      <c r="D91" s="91" t="str">
        <f t="array" ref="D91">IFERROR(INDEX(tb_MainDatabase[Grand],MATCH(B91,tb_MainDatabase[Barcode],0)),"")</f>
        <v>EDP</v>
      </c>
      <c r="E91" s="112" t="str">
        <f t="array" ref="E91">IFERROR(INDEX(tb_MainDatabase[Size],MATCH(B91,tb_MainDatabase[Barcode],0))
,"")</f>
        <v>30 ml.</v>
      </c>
      <c r="F91" s="95">
        <f>sumifs(tb_PO[จำนวน],tb_PO[PO Order Number],B$5,tb_PO[Scent],$C91,tb_PO[Size],$E91)</f>
        <v>0</v>
      </c>
      <c r="G91" s="95" t="str">
        <f t="shared" si="2"/>
        <v>ขวด</v>
      </c>
      <c r="H91" s="12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73" t="s">
        <v>293</v>
      </c>
      <c r="B92" s="116">
        <v>8.857128012162E12</v>
      </c>
      <c r="C92" s="123" t="str">
        <f t="array" ref="C92">IFERROR(INDEX(tb_MainDatabase[Scent],MATCH(A92,tb_MainDatabase[Code],0)),"")</f>
        <v>Silver</v>
      </c>
      <c r="D92" s="91" t="str">
        <f t="array" ref="D92">IFERROR(INDEX(tb_MainDatabase[Grand],MATCH(B92,tb_MainDatabase[Barcode],0)),"")</f>
        <v>EDP</v>
      </c>
      <c r="E92" s="112" t="str">
        <f t="array" ref="E92">IFERROR(INDEX(tb_MainDatabase[Size],MATCH(B92,tb_MainDatabase[Barcode],0))
,"")</f>
        <v>30 ml.</v>
      </c>
      <c r="F92" s="95">
        <f>sumifs(tb_PO[จำนวน],tb_PO[PO Order Number],B$5,tb_PO[Scent],$C92,tb_PO[Size],$E92)</f>
        <v>0</v>
      </c>
      <c r="G92" s="95" t="str">
        <f t="shared" si="2"/>
        <v>ขวด</v>
      </c>
      <c r="H92" s="12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73" t="s">
        <v>294</v>
      </c>
      <c r="B93" s="112">
        <f t="array" ref="B93">IFERROR(INDEX(tb_MainDatabase[Barcode],MATCH(A93,tb_MainDatabase[Code],0)),"")</f>
        <v>8857128011911</v>
      </c>
      <c r="C93" s="123" t="str">
        <f t="array" ref="C93">IFERROR(INDEX(tb_MainDatabase[Scent],MATCH(A93,tb_MainDatabase[Code],0)),"")</f>
        <v>Sicilia</v>
      </c>
      <c r="D93" s="91" t="str">
        <f t="array" ref="D93">IFERROR(INDEX(tb_MainDatabase[Grand],MATCH(B93,tb_MainDatabase[Barcode],0)),"")</f>
        <v>EDP</v>
      </c>
      <c r="E93" s="112" t="str">
        <f t="array" ref="E93">IFERROR(INDEX(tb_MainDatabase[Size],MATCH(B93,tb_MainDatabase[Barcode],0))
,"")</f>
        <v>30 ml.</v>
      </c>
      <c r="F93" s="95">
        <f>sumifs(tb_PO[จำนวน],tb_PO[PO Order Number],B$5,tb_PO[Scent],$C93,tb_PO[Size],$E93)</f>
        <v>0</v>
      </c>
      <c r="G93" s="95" t="str">
        <f t="shared" si="2"/>
        <v>ขวด</v>
      </c>
      <c r="H93" s="12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73" t="s">
        <v>296</v>
      </c>
      <c r="B94" s="112">
        <f t="array" ref="B94">IFERROR(INDEX(tb_MainDatabase[Barcode],MATCH(A94,tb_MainDatabase[Code],0)),"")</f>
        <v>8857128012145</v>
      </c>
      <c r="C94" s="123" t="str">
        <f t="array" ref="C94">IFERROR(INDEX(tb_MainDatabase[Scent],MATCH(A94,tb_MainDatabase[Code],0)),"")</f>
        <v>Soir</v>
      </c>
      <c r="D94" s="91" t="str">
        <f t="array" ref="D94">IFERROR(INDEX(tb_MainDatabase[Grand],MATCH(B94,tb_MainDatabase[Barcode],0)),"")</f>
        <v>EDP</v>
      </c>
      <c r="E94" s="112" t="str">
        <f t="array" ref="E94">IFERROR(INDEX(tb_MainDatabase[Size],MATCH(B94,tb_MainDatabase[Barcode],0))
,"")</f>
        <v>30 ml.</v>
      </c>
      <c r="F94" s="95">
        <f>sumifs(tb_PO[จำนวน],tb_PO[PO Order Number],B$5,tb_PO[Scent],$C94,tb_PO[Size],$E94)</f>
        <v>0</v>
      </c>
      <c r="G94" s="95" t="str">
        <f t="shared" si="2"/>
        <v>ขวด</v>
      </c>
      <c r="H94" s="12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73" t="s">
        <v>299</v>
      </c>
      <c r="B95" s="112">
        <f t="array" ref="B95">IFERROR(INDEX(tb_MainDatabase[Barcode],MATCH(A95,tb_MainDatabase[Code],0)),"")</f>
        <v>8857128012069</v>
      </c>
      <c r="C95" s="123" t="str">
        <f t="array" ref="C95">IFERROR(INDEX(tb_MainDatabase[Scent],MATCH(A95,tb_MainDatabase[Code],0)),"")</f>
        <v>Teenage Dream</v>
      </c>
      <c r="D95" s="91" t="str">
        <f t="array" ref="D95">IFERROR(INDEX(tb_MainDatabase[Grand],MATCH(B95,tb_MainDatabase[Barcode],0)),"")</f>
        <v>EDP</v>
      </c>
      <c r="E95" s="112" t="str">
        <f t="array" ref="E95">IFERROR(INDEX(tb_MainDatabase[Size],MATCH(B95,tb_MainDatabase[Barcode],0))
,"")</f>
        <v>30 ml.</v>
      </c>
      <c r="F95" s="95">
        <f>sumifs(tb_PO[จำนวน],tb_PO[PO Order Number],B$5,tb_PO[Scent],$C95,tb_PO[Size],$E95)</f>
        <v>0</v>
      </c>
      <c r="G95" s="95" t="str">
        <f t="shared" si="2"/>
        <v>ขวด</v>
      </c>
      <c r="H95" s="12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73" t="s">
        <v>300</v>
      </c>
      <c r="B96" s="112">
        <f t="array" ref="B96">IFERROR(INDEX(tb_MainDatabase[Barcode],MATCH(A96,tb_MainDatabase[Code],0)),"")</f>
        <v>8857128011980</v>
      </c>
      <c r="C96" s="123" t="str">
        <f t="array" ref="C96">IFERROR(INDEX(tb_MainDatabase[Scent],MATCH(A96,tb_MainDatabase[Code],0)),"")</f>
        <v>Vandal</v>
      </c>
      <c r="D96" s="91" t="str">
        <f t="array" ref="D96">IFERROR(INDEX(tb_MainDatabase[Grand],MATCH(B96,tb_MainDatabase[Barcode],0)),"")</f>
        <v>EDP</v>
      </c>
      <c r="E96" s="112" t="str">
        <f t="array" ref="E96">IFERROR(INDEX(tb_MainDatabase[Size],MATCH(B96,tb_MainDatabase[Barcode],0))
,"")</f>
        <v>30 ml.</v>
      </c>
      <c r="F96" s="95">
        <f>sumifs(tb_PO[จำนวน],tb_PO[PO Order Number],B$5,tb_PO[Scent],$C96,tb_PO[Size],$E96)</f>
        <v>0</v>
      </c>
      <c r="G96" s="95" t="str">
        <f t="shared" si="2"/>
        <v>ขวด</v>
      </c>
      <c r="H96" s="12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73" t="s">
        <v>302</v>
      </c>
      <c r="B97" s="112">
        <f t="array" ref="B97">IFERROR(INDEX(tb_MainDatabase[Barcode],MATCH(A97,tb_MainDatabase[Code],0)),"")</f>
        <v>8857128012048</v>
      </c>
      <c r="C97" s="123" t="str">
        <f t="array" ref="C97">IFERROR(INDEX(tb_MainDatabase[Scent],MATCH(A97,tb_MainDatabase[Code],0)),"")</f>
        <v>Velvet Oud</v>
      </c>
      <c r="D97" s="91" t="str">
        <f t="array" ref="D97">IFERROR(INDEX(tb_MainDatabase[Grand],MATCH(B97,tb_MainDatabase[Barcode],0)),"")</f>
        <v>EDP</v>
      </c>
      <c r="E97" s="112" t="str">
        <f t="array" ref="E97">IFERROR(INDEX(tb_MainDatabase[Size],MATCH(B97,tb_MainDatabase[Barcode],0))
,"")</f>
        <v>30 ml.</v>
      </c>
      <c r="F97" s="95">
        <f>sumifs(tb_PO[จำนวน],tb_PO[PO Order Number],B$5,tb_PO[Scent],$C97,tb_PO[Size],$E97)</f>
        <v>0</v>
      </c>
      <c r="G97" s="95" t="str">
        <f t="shared" si="2"/>
        <v>ขวด</v>
      </c>
      <c r="H97" s="124" t="str">
        <f t="array" ref="H97">IFERROR(INDEX('PO List Volt'!R:R,MATCH(B65,'PO List Volt'!C:C,0)),"")</f>
        <v/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73" t="s">
        <v>303</v>
      </c>
      <c r="B98" s="112">
        <f t="array" ref="B98">IFERROR(INDEX(tb_MainDatabase[Barcode],MATCH(A98,tb_MainDatabase[Code],0)),"")</f>
        <v>8857128011430</v>
      </c>
      <c r="C98" s="113" t="str">
        <f t="array" ref="C98">IFERROR(INDEX(tb_MainDatabase[Scent],MATCH(A98,tb_MainDatabase[Code],0)),"")</f>
        <v>Victory</v>
      </c>
      <c r="D98" s="91" t="str">
        <f t="array" ref="D98">IFERROR(INDEX(tb_MainDatabase[Grand],MATCH(B98,tb_MainDatabase[Barcode],0)),"")</f>
        <v>EDP</v>
      </c>
      <c r="E98" s="112" t="str">
        <f t="array" ref="E98">IFERROR(INDEX(tb_MainDatabase[Size],MATCH(B98,tb_MainDatabase[Barcode],0))
,"")</f>
        <v>30 ml.</v>
      </c>
      <c r="F98" s="95">
        <f>sumifs(tb_PO[จำนวน],tb_PO[PO Order Number],B$5,tb_PO[Scent],$C98,tb_PO[Size],$E98)</f>
        <v>0</v>
      </c>
      <c r="G98" s="95" t="str">
        <f t="shared" si="2"/>
        <v>ขวด</v>
      </c>
      <c r="H98" s="124" t="str">
        <f t="shared" ref="H98:H100" si="17">IFERROR(INDEX('PO List Volt'!R:R,MATCH(B67,'PO List Volt'!C:C,0)),"")</f>
        <v/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73" t="s">
        <v>305</v>
      </c>
      <c r="B99" s="112">
        <f t="array" ref="B99">IFERROR(INDEX(tb_MainDatabase[Barcode],MATCH(A99,tb_MainDatabase[Code],0)),"")</f>
        <v>8857128011966</v>
      </c>
      <c r="C99" s="123" t="str">
        <f t="array" ref="C99">IFERROR(INDEX(tb_MainDatabase[Scent],MATCH(A99,tb_MainDatabase[Code],0)),"")</f>
        <v>Vintage</v>
      </c>
      <c r="D99" s="91" t="str">
        <f t="array" ref="D99">IFERROR(INDEX(tb_MainDatabase[Grand],MATCH(B99,tb_MainDatabase[Barcode],0)),"")</f>
        <v>EDP</v>
      </c>
      <c r="E99" s="112" t="str">
        <f t="array" ref="E99">IFERROR(INDEX(tb_MainDatabase[Size],MATCH(B99,tb_MainDatabase[Barcode],0))
,"")</f>
        <v>30 ml.</v>
      </c>
      <c r="F99" s="95">
        <f>sumifs(tb_PO[จำนวน],tb_PO[PO Order Number],B$5,tb_PO[Scent],$C99,tb_PO[Size],$E99)</f>
        <v>0</v>
      </c>
      <c r="G99" s="95" t="str">
        <f t="shared" si="2"/>
        <v>ขวด</v>
      </c>
      <c r="H99" s="124" t="str">
        <f t="shared" si="17"/>
        <v/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73" t="s">
        <v>307</v>
      </c>
      <c r="B100" s="112">
        <f t="array" ref="B100">IFERROR(INDEX(tb_MainDatabase[Barcode],MATCH(A100,tb_MainDatabase[Code],0)),"")</f>
        <v>8857128011997</v>
      </c>
      <c r="C100" s="123" t="str">
        <f t="array" ref="C100">IFERROR(INDEX(tb_MainDatabase[Scent],MATCH(A100,tb_MainDatabase[Code],0)),"")</f>
        <v>Virgin X</v>
      </c>
      <c r="D100" s="91" t="str">
        <f t="array" ref="D100">IFERROR(INDEX(tb_MainDatabase[Grand],MATCH(B100,tb_MainDatabase[Barcode],0)),"")</f>
        <v>EDP</v>
      </c>
      <c r="E100" s="112" t="str">
        <f t="array" ref="E100">IFERROR(INDEX(tb_MainDatabase[Size],MATCH(B100,tb_MainDatabase[Barcode],0))
,"")</f>
        <v>30 ml.</v>
      </c>
      <c r="F100" s="95">
        <f>sumifs(tb_PO[จำนวน],tb_PO[PO Order Number],B$5,tb_PO[Scent],$C100,tb_PO[Size],$E100)</f>
        <v>0</v>
      </c>
      <c r="G100" s="95" t="str">
        <f t="shared" si="2"/>
        <v>ขวด</v>
      </c>
      <c r="H100" s="124" t="str">
        <f t="shared" si="17"/>
        <v/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3" t="s">
        <v>310</v>
      </c>
      <c r="B101" s="112">
        <f t="array" ref="B101">IFERROR(INDEX(tb_MainDatabase[Barcode],MATCH(A101,tb_MainDatabase[Code],0)),"")</f>
        <v>8857128011898</v>
      </c>
      <c r="C101" s="123" t="str">
        <f t="array" ref="C101">IFERROR(INDEX(tb_MainDatabase[Scent],MATCH(A101,tb_MainDatabase[Code],0)),"")</f>
        <v>Vivid</v>
      </c>
      <c r="D101" s="91" t="str">
        <f t="array" ref="D101">IFERROR(INDEX(tb_MainDatabase[Grand],MATCH(B101,tb_MainDatabase[Barcode],0)),"")</f>
        <v>EDP</v>
      </c>
      <c r="E101" s="112" t="str">
        <f t="array" ref="E101">IFERROR(INDEX(tb_MainDatabase[Size],MATCH(B101,tb_MainDatabase[Barcode],0))
,"")</f>
        <v>30 ml.</v>
      </c>
      <c r="F101" s="95">
        <f>sumifs(tb_PO[จำนวน],tb_PO[PO Order Number],B$5,tb_PO[Scent],$C101,tb_PO[Size],$E101)</f>
        <v>5</v>
      </c>
      <c r="G101" s="95" t="str">
        <f t="shared" si="2"/>
        <v>ขวด</v>
      </c>
      <c r="H101" s="124" t="str">
        <f t="array" ref="H101">IFERROR(INDEX('PO List Volt'!R:R,MATCH(#REF!,'PO List Volt'!C:C,0)),"")</f>
        <v/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73" t="s">
        <v>313</v>
      </c>
      <c r="B102" s="112">
        <f t="array" ref="B102">IFERROR(INDEX(tb_MainDatabase[Barcode],MATCH(A102,tb_MainDatabase[Code],0)),"")</f>
        <v>8857128012023</v>
      </c>
      <c r="C102" s="113" t="str">
        <f t="array" ref="C102">IFERROR(INDEX(tb_MainDatabase[Scent],MATCH(A102,tb_MainDatabase[Code],0)),"")</f>
        <v>Voyage</v>
      </c>
      <c r="D102" s="91" t="str">
        <f t="array" ref="D102">IFERROR(INDEX(tb_MainDatabase[Grand],MATCH(B102,tb_MainDatabase[Barcode],0)),"")</f>
        <v>EDP</v>
      </c>
      <c r="E102" s="112" t="str">
        <f t="array" ref="E102">IFERROR(INDEX(tb_MainDatabase[Size],MATCH(B102,tb_MainDatabase[Barcode],0))
,"")</f>
        <v>30 ml.</v>
      </c>
      <c r="F102" s="95">
        <f>sumifs(tb_PO[จำนวน],tb_PO[PO Order Number],B$5,tb_PO[Scent],$C102,tb_PO[Size],$E102)</f>
        <v>0</v>
      </c>
      <c r="G102" s="95" t="str">
        <f t="shared" si="2"/>
        <v>ขวด</v>
      </c>
      <c r="H102" s="124" t="str">
        <f t="shared" ref="H102:H103" si="18">IFERROR(INDEX('PO List Volt'!R:R,MATCH(B70,'PO List Volt'!C:C,0)),"")</f>
        <v/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73" t="s">
        <v>314</v>
      </c>
      <c r="B103" s="112">
        <f t="array" ref="B103">IFERROR(INDEX(tb_MainDatabase[Barcode],MATCH(A103,tb_MainDatabase[Code],0)),"")</f>
        <v>8857128012095</v>
      </c>
      <c r="C103" s="113" t="str">
        <f t="array" ref="C103">IFERROR(INDEX(tb_MainDatabase[Scent],MATCH(A103,tb_MainDatabase[Code],0)),"")</f>
        <v>Wealth</v>
      </c>
      <c r="D103" s="91" t="str">
        <f t="array" ref="D103">IFERROR(INDEX(tb_MainDatabase[Grand],MATCH(B103,tb_MainDatabase[Barcode],0)),"")</f>
        <v>EDP</v>
      </c>
      <c r="E103" s="112" t="str">
        <f t="array" ref="E103">IFERROR(INDEX(tb_MainDatabase[Size],MATCH(B103,tb_MainDatabase[Barcode],0))
,"")</f>
        <v>30 ml.</v>
      </c>
      <c r="F103" s="95">
        <f>sumifs(tb_PO[จำนวน],tb_PO[PO Order Number],B$5,tb_PO[Scent],$C103,tb_PO[Size],$E103)</f>
        <v>0</v>
      </c>
      <c r="G103" s="95" t="str">
        <f t="shared" si="2"/>
        <v>ขวด</v>
      </c>
      <c r="H103" s="124" t="str">
        <f t="shared" si="18"/>
        <v/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73" t="s">
        <v>316</v>
      </c>
      <c r="B104" s="112">
        <f t="array" ref="B104">IFERROR(INDEX(tb_MainDatabase[Barcode],MATCH(A104,tb_MainDatabase[Code],0)),"")</f>
        <v>8857128011843</v>
      </c>
      <c r="C104" s="123" t="str">
        <f t="array" ref="C104">IFERROR(INDEX(tb_MainDatabase[Scent],MATCH(A104,tb_MainDatabase[Code],0)),"")</f>
        <v>Zeus</v>
      </c>
      <c r="D104" s="91" t="str">
        <f t="array" ref="D104">IFERROR(INDEX(tb_MainDatabase[Grand],MATCH(B104,tb_MainDatabase[Barcode],0)),"")</f>
        <v>EDP</v>
      </c>
      <c r="E104" s="112" t="str">
        <f t="array" ref="E104">IFERROR(INDEX(tb_MainDatabase[Size],MATCH(B104,tb_MainDatabase[Barcode],0))
,"")</f>
        <v>30 ml.</v>
      </c>
      <c r="F104" s="95">
        <f>sumifs(tb_PO[จำนวน],tb_PO[PO Order Number],B$5,tb_PO[Scent],$C104,tb_PO[Size],$E104)</f>
        <v>0</v>
      </c>
      <c r="G104" s="95" t="str">
        <f t="shared" si="2"/>
        <v>ขวด</v>
      </c>
      <c r="H104" s="124" t="str">
        <f t="array" ref="H104">IFERROR(INDEX('PO List Volt'!R:R,MATCH(#REF!,'PO List Volt'!C:C,0)),"")</f>
        <v/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73" t="s">
        <v>319</v>
      </c>
      <c r="B105" s="112">
        <f t="array" ref="B105">IFERROR(INDEX(tb_MainDatabase[Barcode],MATCH(A105,tb_MainDatabase[Code],0)),"")</f>
        <v>8857128012051</v>
      </c>
      <c r="C105" s="123" t="str">
        <f t="array" ref="C105">IFERROR(INDEX(tb_MainDatabase[Scent],MATCH(A105,tb_MainDatabase[Code],0)),"")</f>
        <v>1000 Thousand</v>
      </c>
      <c r="D105" s="91" t="str">
        <f t="array" ref="D105">IFERROR(INDEX(tb_MainDatabase[Grand],MATCH(B105,tb_MainDatabase[Barcode],0)),"")</f>
        <v>EDP</v>
      </c>
      <c r="E105" s="112" t="str">
        <f t="array" ref="E105">IFERROR(INDEX(tb_MainDatabase[Size],MATCH(B105,tb_MainDatabase[Barcode],0))
,"")</f>
        <v>10 ml.</v>
      </c>
      <c r="F105" s="95">
        <f>sumifs(tb_PO[จำนวน],tb_PO[PO Order Number],B$5,tb_PO[Scent],$C105,tb_PO[Size],$E105)</f>
        <v>0</v>
      </c>
      <c r="G105" s="95" t="str">
        <f t="shared" si="2"/>
        <v>หลอด</v>
      </c>
      <c r="H105" s="12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73" t="s">
        <v>322</v>
      </c>
      <c r="B106" s="112">
        <f t="array" ref="B106">IFERROR(INDEX(tb_MainDatabase[Barcode],MATCH(A106,tb_MainDatabase[Code],0)),"")</f>
        <v>8857128012166</v>
      </c>
      <c r="C106" s="123" t="str">
        <f t="array" ref="C106">IFERROR(INDEX(tb_MainDatabase[Scent],MATCH(A106,tb_MainDatabase[Code],0)),"")</f>
        <v>Angel</v>
      </c>
      <c r="D106" s="91" t="str">
        <f t="array" ref="D106">IFERROR(INDEX(tb_MainDatabase[Grand],MATCH(B106,tb_MainDatabase[Barcode],0)),"")</f>
        <v>EDP</v>
      </c>
      <c r="E106" s="112" t="str">
        <f t="array" ref="E106">IFERROR(INDEX(tb_MainDatabase[Size],MATCH(B106,tb_MainDatabase[Barcode],0))
,"")</f>
        <v>10 ml.</v>
      </c>
      <c r="F106" s="95">
        <f>sumifs(tb_PO[จำนวน],tb_PO[PO Order Number],B$5,tb_PO[Scent],$C106,tb_PO[Size],$E106)</f>
        <v>0</v>
      </c>
      <c r="G106" s="95" t="str">
        <f t="shared" si="2"/>
        <v>หลอด</v>
      </c>
      <c r="H106" s="12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3" t="s">
        <v>323</v>
      </c>
      <c r="B107" s="112">
        <f t="array" ref="B107">IFERROR(INDEX(tb_MainDatabase[Barcode],MATCH(A107,tb_MainDatabase[Code],0)),"")</f>
        <v>8857128012026</v>
      </c>
      <c r="C107" s="123" t="str">
        <f t="array" ref="C107">IFERROR(INDEX(tb_MainDatabase[Scent],MATCH(A107,tb_MainDatabase[Code],0)),"")</f>
        <v>Aqua</v>
      </c>
      <c r="D107" s="91" t="str">
        <f t="array" ref="D107">IFERROR(INDEX(tb_MainDatabase[Grand],MATCH(B107,tb_MainDatabase[Barcode],0)),"")</f>
        <v>EDP</v>
      </c>
      <c r="E107" s="112" t="str">
        <f t="array" ref="E107">IFERROR(INDEX(tb_MainDatabase[Size],MATCH(B107,tb_MainDatabase[Barcode],0))
,"")</f>
        <v>10 ml.</v>
      </c>
      <c r="F107" s="95">
        <f>sumifs(tb_PO[จำนวน],tb_PO[PO Order Number],B$5,tb_PO[Scent],$C107,tb_PO[Size],$E107)</f>
        <v>3</v>
      </c>
      <c r="G107" s="95" t="str">
        <f t="shared" si="2"/>
        <v>หลอด</v>
      </c>
      <c r="H107" s="12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73" t="s">
        <v>325</v>
      </c>
      <c r="B108" s="112">
        <f t="array" ref="B108">IFERROR(INDEX(tb_MainDatabase[Barcode],MATCH(A108,tb_MainDatabase[Code],0)),"")</f>
        <v>8857128012032</v>
      </c>
      <c r="C108" s="123" t="str">
        <f t="array" ref="C108">IFERROR(INDEX(tb_MainDatabase[Scent],MATCH(A108,tb_MainDatabase[Code],0)),"")</f>
        <v>Beyond</v>
      </c>
      <c r="D108" s="91" t="str">
        <f t="array" ref="D108">IFERROR(INDEX(tb_MainDatabase[Grand],MATCH(B108,tb_MainDatabase[Barcode],0)),"")</f>
        <v>EDP</v>
      </c>
      <c r="E108" s="112" t="str">
        <f t="array" ref="E108">IFERROR(INDEX(tb_MainDatabase[Size],MATCH(B108,tb_MainDatabase[Barcode],0))
,"")</f>
        <v>10 ml.</v>
      </c>
      <c r="F108" s="95">
        <f>sumifs(tb_PO[จำนวน],tb_PO[PO Order Number],B$5,tb_PO[Scent],$C108,tb_PO[Size],$E108)</f>
        <v>0</v>
      </c>
      <c r="G108" s="95" t="str">
        <f t="shared" si="2"/>
        <v>หลอด</v>
      </c>
      <c r="H108" s="12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73" t="s">
        <v>326</v>
      </c>
      <c r="B109" s="112">
        <f t="array" ref="B109">IFERROR(INDEX(tb_MainDatabase[Barcode],MATCH(A109,tb_MainDatabase[Code],0)),"")</f>
        <v>8857128012065</v>
      </c>
      <c r="C109" s="123" t="str">
        <f t="array" ref="C109">IFERROR(INDEX(tb_MainDatabase[Scent],MATCH(A109,tb_MainDatabase[Code],0)),"")</f>
        <v>Blind Magnolia</v>
      </c>
      <c r="D109" s="91" t="str">
        <f t="array" ref="D109">IFERROR(INDEX(tb_MainDatabase[Grand],MATCH(B109,tb_MainDatabase[Barcode],0)),"")</f>
        <v>EDP</v>
      </c>
      <c r="E109" s="112" t="str">
        <f t="array" ref="E109">IFERROR(INDEX(tb_MainDatabase[Size],MATCH(B109,tb_MainDatabase[Barcode],0))
,"")</f>
        <v>10 ml.</v>
      </c>
      <c r="F109" s="95">
        <f>sumifs(tb_PO[จำนวน],tb_PO[PO Order Number],B$5,tb_PO[Scent],$C109,tb_PO[Size],$E109)</f>
        <v>0</v>
      </c>
      <c r="G109" s="95" t="str">
        <f t="shared" si="2"/>
        <v>หลอด</v>
      </c>
      <c r="H109" s="12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73" t="s">
        <v>327</v>
      </c>
      <c r="B110" s="112">
        <f t="array" ref="B110">IFERROR(INDEX(tb_MainDatabase[Barcode],MATCH(A110,tb_MainDatabase[Code],0)),"")</f>
        <v>8857128012077</v>
      </c>
      <c r="C110" s="123" t="str">
        <f t="array" ref="C110">IFERROR(INDEX(tb_MainDatabase[Scent],MATCH(A110,tb_MainDatabase[Code],0)),"")</f>
        <v>Buoyant</v>
      </c>
      <c r="D110" s="91" t="str">
        <f t="array" ref="D110">IFERROR(INDEX(tb_MainDatabase[Grand],MATCH(B110,tb_MainDatabase[Barcode],0)),"")</f>
        <v>EDP</v>
      </c>
      <c r="E110" s="112" t="str">
        <f t="array" ref="E110">IFERROR(INDEX(tb_MainDatabase[Size],MATCH(B110,tb_MainDatabase[Barcode],0))
,"")</f>
        <v>10 ml.</v>
      </c>
      <c r="F110" s="95">
        <f>sumifs(tb_PO[จำนวน],tb_PO[PO Order Number],B$5,tb_PO[Scent],$C110,tb_PO[Size],$E110)</f>
        <v>0</v>
      </c>
      <c r="G110" s="95" t="str">
        <f t="shared" si="2"/>
        <v>หลอด</v>
      </c>
      <c r="H110" s="12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73" t="s">
        <v>330</v>
      </c>
      <c r="B111" s="112">
        <f t="array" ref="B111">IFERROR(INDEX(tb_MainDatabase[Barcode],MATCH(A111,tb_MainDatabase[Code],0)),"")</f>
        <v>8857128012120</v>
      </c>
      <c r="C111" s="123" t="str">
        <f t="array" ref="C111">IFERROR(INDEX(tb_MainDatabase[Scent],MATCH(A111,tb_MainDatabase[Code],0)),"")</f>
        <v>Cherry Dance</v>
      </c>
      <c r="D111" s="91" t="str">
        <f t="array" ref="D111">IFERROR(INDEX(tb_MainDatabase[Grand],MATCH(B111,tb_MainDatabase[Barcode],0)),"")</f>
        <v>EDP</v>
      </c>
      <c r="E111" s="112" t="str">
        <f t="array" ref="E111">IFERROR(INDEX(tb_MainDatabase[Size],MATCH(B111,tb_MainDatabase[Barcode],0))
,"")</f>
        <v>10 ml.</v>
      </c>
      <c r="F111" s="95">
        <f>sumifs(tb_PO[จำนวน],tb_PO[PO Order Number],B$5,tb_PO[Scent],$C111,tb_PO[Size],$E111)</f>
        <v>0</v>
      </c>
      <c r="G111" s="95" t="str">
        <f t="shared" si="2"/>
        <v>หลอด</v>
      </c>
      <c r="H111" s="12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73" t="s">
        <v>332</v>
      </c>
      <c r="B112" s="112">
        <f t="array" ref="B112">IFERROR(INDEX(tb_MainDatabase[Barcode],MATCH(A112,tb_MainDatabase[Code],0)),"")</f>
        <v>8857128012154</v>
      </c>
      <c r="C112" s="123" t="str">
        <f t="array" ref="C112">IFERROR(INDEX(tb_MainDatabase[Scent],MATCH(A112,tb_MainDatabase[Code],0)),"")</f>
        <v>Cherry Shade</v>
      </c>
      <c r="D112" s="91" t="str">
        <f t="array" ref="D112">IFERROR(INDEX(tb_MainDatabase[Grand],MATCH(B112,tb_MainDatabase[Barcode],0)),"")</f>
        <v>EDP</v>
      </c>
      <c r="E112" s="112" t="str">
        <f t="array" ref="E112">IFERROR(INDEX(tb_MainDatabase[Size],MATCH(B112,tb_MainDatabase[Barcode],0))
,"")</f>
        <v>10 ml.</v>
      </c>
      <c r="F112" s="95">
        <f>sumifs(tb_PO[จำนวน],tb_PO[PO Order Number],B$5,tb_PO[Scent],$C112,tb_PO[Size],$E112)</f>
        <v>0</v>
      </c>
      <c r="G112" s="95" t="str">
        <f t="shared" si="2"/>
        <v>หลอด</v>
      </c>
      <c r="H112" s="12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73" t="s">
        <v>335</v>
      </c>
      <c r="B113" s="112">
        <f t="array" ref="B113">IFERROR(INDEX(tb_MainDatabase[Barcode],MATCH(A113,tb_MainDatabase[Code],0)),"")</f>
        <v>8857128012106</v>
      </c>
      <c r="C113" s="123" t="str">
        <f t="array" ref="C113">IFERROR(INDEX(tb_MainDatabase[Scent],MATCH(A113,tb_MainDatabase[Code],0)),"")</f>
        <v>Cocoa Gourmet</v>
      </c>
      <c r="D113" s="91" t="str">
        <f t="array" ref="D113">IFERROR(INDEX(tb_MainDatabase[Grand],MATCH(B113,tb_MainDatabase[Barcode],0)),"")</f>
        <v>EDP</v>
      </c>
      <c r="E113" s="112" t="str">
        <f t="array" ref="E113">IFERROR(INDEX(tb_MainDatabase[Size],MATCH(B113,tb_MainDatabase[Barcode],0))
,"")</f>
        <v>10 ml.</v>
      </c>
      <c r="F113" s="95">
        <f>sumifs(tb_PO[จำนวน],tb_PO[PO Order Number],B$5,tb_PO[Scent],$C113,tb_PO[Size],$E113)</f>
        <v>0</v>
      </c>
      <c r="G113" s="95" t="str">
        <f t="shared" si="2"/>
        <v>หลอด</v>
      </c>
      <c r="H113" s="12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73" t="s">
        <v>338</v>
      </c>
      <c r="B114" s="112">
        <f t="array" ref="B114">IFERROR(INDEX(tb_MainDatabase[Barcode],MATCH(A114,tb_MainDatabase[Code],0)),"")</f>
        <v>8857128012082</v>
      </c>
      <c r="C114" s="123" t="str">
        <f t="array" ref="C114">IFERROR(INDEX(tb_MainDatabase[Scent],MATCH(A114,tb_MainDatabase[Code],0)),"")</f>
        <v>Code Red</v>
      </c>
      <c r="D114" s="91" t="str">
        <f t="array" ref="D114">IFERROR(INDEX(tb_MainDatabase[Grand],MATCH(B114,tb_MainDatabase[Barcode],0)),"")</f>
        <v>EDP</v>
      </c>
      <c r="E114" s="112" t="str">
        <f t="array" ref="E114">IFERROR(INDEX(tb_MainDatabase[Size],MATCH(B114,tb_MainDatabase[Barcode],0))
,"")</f>
        <v>10 ml.</v>
      </c>
      <c r="F114" s="95">
        <f>sumifs(tb_PO[จำนวน],tb_PO[PO Order Number],B$5,tb_PO[Scent],$C114,tb_PO[Size],$E114)</f>
        <v>0</v>
      </c>
      <c r="G114" s="95" t="str">
        <f t="shared" si="2"/>
        <v>หลอด</v>
      </c>
      <c r="H114" s="12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73" t="s">
        <v>339</v>
      </c>
      <c r="B115" s="112">
        <f t="array" ref="B115">IFERROR(INDEX(tb_MainDatabase[Barcode],MATCH(A115,tb_MainDatabase[Code],0)),"")</f>
        <v>8857128012030</v>
      </c>
      <c r="C115" s="123" t="str">
        <f t="array" ref="C115">IFERROR(INDEX(tb_MainDatabase[Scent],MATCH(A115,tb_MainDatabase[Code],0)),"")</f>
        <v>Dream Island</v>
      </c>
      <c r="D115" s="91" t="str">
        <f t="array" ref="D115">IFERROR(INDEX(tb_MainDatabase[Grand],MATCH(B115,tb_MainDatabase[Barcode],0)),"")</f>
        <v>EDP</v>
      </c>
      <c r="E115" s="112" t="str">
        <f t="array" ref="E115">IFERROR(INDEX(tb_MainDatabase[Size],MATCH(B115,tb_MainDatabase[Barcode],0))
,"")</f>
        <v>10 ml.</v>
      </c>
      <c r="F115" s="95">
        <f>sumifs(tb_PO[จำนวน],tb_PO[PO Order Number],B$5,tb_PO[Scent],$C115,tb_PO[Size],$E115)</f>
        <v>0</v>
      </c>
      <c r="G115" s="95" t="str">
        <f t="shared" si="2"/>
        <v>หลอด</v>
      </c>
      <c r="H115" s="12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73" t="s">
        <v>341</v>
      </c>
      <c r="B116" s="112">
        <f t="array" ref="B116">IFERROR(INDEX(tb_MainDatabase[Barcode],MATCH(A116,tb_MainDatabase[Code],0)),"")</f>
        <v>8857128012128</v>
      </c>
      <c r="C116" s="123" t="str">
        <f t="array" ref="C116">IFERROR(INDEX(tb_MainDatabase[Scent],MATCH(A116,tb_MainDatabase[Code],0)),"")</f>
        <v>Dynasty</v>
      </c>
      <c r="D116" s="91" t="str">
        <f t="array" ref="D116">IFERROR(INDEX(tb_MainDatabase[Grand],MATCH(B116,tb_MainDatabase[Barcode],0)),"")</f>
        <v>EDP</v>
      </c>
      <c r="E116" s="112" t="str">
        <f t="array" ref="E116">IFERROR(INDEX(tb_MainDatabase[Size],MATCH(B116,tb_MainDatabase[Barcode],0))
,"")</f>
        <v>10 ml.</v>
      </c>
      <c r="F116" s="95">
        <f>sumifs(tb_PO[จำนวน],tb_PO[PO Order Number],B$5,tb_PO[Scent],$C116,tb_PO[Size],$E116)</f>
        <v>0</v>
      </c>
      <c r="G116" s="95" t="str">
        <f t="shared" si="2"/>
        <v>หลอด</v>
      </c>
      <c r="H116" s="12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73" t="s">
        <v>343</v>
      </c>
      <c r="B117" s="112">
        <f t="array" ref="B117">IFERROR(INDEX(tb_MainDatabase[Barcode],MATCH(A117,tb_MainDatabase[Code],0)),"")</f>
        <v>8857128012058</v>
      </c>
      <c r="C117" s="123" t="str">
        <f t="array" ref="C117">IFERROR(INDEX(tb_MainDatabase[Scent],MATCH(A117,tb_MainDatabase[Code],0)),"")</f>
        <v>Eden</v>
      </c>
      <c r="D117" s="91" t="str">
        <f t="array" ref="D117">IFERROR(INDEX(tb_MainDatabase[Grand],MATCH(B117,tb_MainDatabase[Barcode],0)),"")</f>
        <v>EDP</v>
      </c>
      <c r="E117" s="112" t="str">
        <f t="array" ref="E117">IFERROR(INDEX(tb_MainDatabase[Size],MATCH(B117,tb_MainDatabase[Barcode],0))
,"")</f>
        <v>10 ml.</v>
      </c>
      <c r="F117" s="95">
        <f>sumifs(tb_PO[จำนวน],tb_PO[PO Order Number],B$5,tb_PO[Scent],$C117,tb_PO[Size],$E117)</f>
        <v>0</v>
      </c>
      <c r="G117" s="95" t="str">
        <f t="shared" si="2"/>
        <v>หลอด</v>
      </c>
      <c r="H117" s="12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73" t="s">
        <v>345</v>
      </c>
      <c r="B118" s="112">
        <f t="array" ref="B118">IFERROR(INDEX(tb_MainDatabase[Barcode],MATCH(A118,tb_MainDatabase[Code],0)),"")</f>
        <v>8857128012062</v>
      </c>
      <c r="C118" s="123" t="str">
        <f t="array" ref="C118">IFERROR(INDEX(tb_MainDatabase[Scent],MATCH(A118,tb_MainDatabase[Code],0)),"")</f>
        <v>Excalibur (EDP)</v>
      </c>
      <c r="D118" s="91" t="str">
        <f t="array" ref="D118">IFERROR(INDEX(tb_MainDatabase[Grand],MATCH(B118,tb_MainDatabase[Barcode],0)),"")</f>
        <v>EDP</v>
      </c>
      <c r="E118" s="112" t="str">
        <f t="array" ref="E118">IFERROR(INDEX(tb_MainDatabase[Size],MATCH(B118,tb_MainDatabase[Barcode],0))
,"")</f>
        <v>10 ml.</v>
      </c>
      <c r="F118" s="95">
        <f>sumifs(tb_PO[จำนวน],tb_PO[PO Order Number],B$5,tb_PO[Scent],$C118,tb_PO[Size],$E118)</f>
        <v>0</v>
      </c>
      <c r="G118" s="95" t="str">
        <f t="shared" si="2"/>
        <v>หลอด</v>
      </c>
      <c r="H118" s="12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73" t="s">
        <v>346</v>
      </c>
      <c r="B119" s="112">
        <f t="array" ref="B119">IFERROR(INDEX(tb_MainDatabase[Barcode],MATCH(A119,tb_MainDatabase[Code],0)),"")</f>
        <v>8857128012090</v>
      </c>
      <c r="C119" s="123" t="str">
        <f t="array" ref="C119">IFERROR(INDEX(tb_MainDatabase[Scent],MATCH(A119,tb_MainDatabase[Code],0)),"")</f>
        <v>Found Peony</v>
      </c>
      <c r="D119" s="91" t="str">
        <f t="array" ref="D119">IFERROR(INDEX(tb_MainDatabase[Grand],MATCH(B119,tb_MainDatabase[Barcode],0)),"")</f>
        <v>EDP</v>
      </c>
      <c r="E119" s="112" t="str">
        <f t="array" ref="E119">IFERROR(INDEX(tb_MainDatabase[Size],MATCH(B119,tb_MainDatabase[Barcode],0))
,"")</f>
        <v>10 ml.</v>
      </c>
      <c r="F119" s="95">
        <f>sumifs(tb_PO[จำนวน],tb_PO[PO Order Number],B$5,tb_PO[Scent],$C119,tb_PO[Size],$E119)</f>
        <v>0</v>
      </c>
      <c r="G119" s="95" t="str">
        <f t="shared" si="2"/>
        <v>หลอด</v>
      </c>
      <c r="H119" s="12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73" t="s">
        <v>348</v>
      </c>
      <c r="B120" s="112">
        <f t="array" ref="B120">IFERROR(INDEX(tb_MainDatabase[Barcode],MATCH(A120,tb_MainDatabase[Code],0)),"")</f>
        <v>8857128012173</v>
      </c>
      <c r="C120" s="123" t="str">
        <f t="array" ref="C120">IFERROR(INDEX(tb_MainDatabase[Scent],MATCH(A120,tb_MainDatabase[Code],0)),"")</f>
        <v>Fortuna</v>
      </c>
      <c r="D120" s="91" t="str">
        <f t="array" ref="D120">IFERROR(INDEX(tb_MainDatabase[Grand],MATCH(B120,tb_MainDatabase[Barcode],0)),"")</f>
        <v>EDP</v>
      </c>
      <c r="E120" s="112" t="str">
        <f t="array" ref="E120">IFERROR(INDEX(tb_MainDatabase[Size],MATCH(B120,tb_MainDatabase[Barcode],0))
,"")</f>
        <v>10 ml.</v>
      </c>
      <c r="F120" s="95">
        <f>sumifs(tb_PO[จำนวน],tb_PO[PO Order Number],B$5,tb_PO[Scent],$C120,tb_PO[Size],$E120)</f>
        <v>0</v>
      </c>
      <c r="G120" s="95" t="str">
        <f t="shared" si="2"/>
        <v>หลอด</v>
      </c>
      <c r="H120" s="12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3" t="s">
        <v>350</v>
      </c>
      <c r="B121" s="112">
        <f t="array" ref="B121">IFERROR(INDEX(tb_MainDatabase[Barcode],MATCH(A121,tb_MainDatabase[Code],0)),"")</f>
        <v>8857128012142</v>
      </c>
      <c r="C121" s="123" t="str">
        <f t="array" ref="C121">IFERROR(INDEX(tb_MainDatabase[Scent],MATCH(A121,tb_MainDatabase[Code],0)),"")</f>
        <v>Gentle Elixir</v>
      </c>
      <c r="D121" s="91" t="str">
        <f t="array" ref="D121">IFERROR(INDEX(tb_MainDatabase[Grand],MATCH(B121,tb_MainDatabase[Barcode],0)),"")</f>
        <v>EDP</v>
      </c>
      <c r="E121" s="112" t="str">
        <f t="array" ref="E121">IFERROR(INDEX(tb_MainDatabase[Size],MATCH(B121,tb_MainDatabase[Barcode],0))
,"")</f>
        <v>10 ml.</v>
      </c>
      <c r="F121" s="95">
        <f>sumifs(tb_PO[จำนวน],tb_PO[PO Order Number],B$5,tb_PO[Scent],$C121,tb_PO[Size],$E121)</f>
        <v>3</v>
      </c>
      <c r="G121" s="95" t="str">
        <f t="shared" si="2"/>
        <v>หลอด</v>
      </c>
      <c r="H121" s="12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idden="1">
      <c r="A122" s="73" t="s">
        <v>355</v>
      </c>
      <c r="B122" s="112">
        <f t="array" ref="B122">IFERROR(INDEX(tb_MainDatabase[Barcode],MATCH(A122,tb_MainDatabase[Code],0)),"")</f>
        <v>8857128011744</v>
      </c>
      <c r="C122" s="123" t="str">
        <f t="array" ref="C122">IFERROR(INDEX(tb_MainDatabase[Scent],MATCH(A122,tb_MainDatabase[Code],0)),"")</f>
        <v>Hercules</v>
      </c>
      <c r="D122" s="91" t="str">
        <f t="array" ref="D122">IFERROR(INDEX(tb_MainDatabase[Grand],MATCH(B122,tb_MainDatabase[Barcode],0)),"")</f>
        <v>EDP</v>
      </c>
      <c r="E122" s="112" t="str">
        <f t="array" ref="E122">IFERROR(INDEX(tb_MainDatabase[Size],MATCH(B122,tb_MainDatabase[Barcode],0))
,"")</f>
        <v>10 ml.</v>
      </c>
      <c r="F122" s="95">
        <f>sumifs(tb_PO[จำนวน],tb_PO[PO Order Number],B$5,tb_PO[Scent],$C122,tb_PO[Size],$E122)</f>
        <v>0</v>
      </c>
      <c r="G122" s="95" t="str">
        <f t="shared" si="2"/>
        <v>หลอด</v>
      </c>
      <c r="H122" s="12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3" t="s">
        <v>358</v>
      </c>
      <c r="B123" s="112">
        <f t="array" ref="B123">IFERROR(INDEX(tb_MainDatabase[Barcode],MATCH(A123,tb_MainDatabase[Code],0)),"")</f>
        <v>8857128012034</v>
      </c>
      <c r="C123" s="123" t="str">
        <f t="array" ref="C123">IFERROR(INDEX(tb_MainDatabase[Scent],MATCH(A123,tb_MainDatabase[Code],0)),"")</f>
        <v>La Belle</v>
      </c>
      <c r="D123" s="91" t="str">
        <f t="array" ref="D123">IFERROR(INDEX(tb_MainDatabase[Grand],MATCH(B123,tb_MainDatabase[Barcode],0)),"")</f>
        <v>EDP</v>
      </c>
      <c r="E123" s="112" t="str">
        <f t="array" ref="E123">IFERROR(INDEX(tb_MainDatabase[Size],MATCH(B123,tb_MainDatabase[Barcode],0))
,"")</f>
        <v>10 ml.</v>
      </c>
      <c r="F123" s="95">
        <f>sumifs(tb_PO[จำนวน],tb_PO[PO Order Number],B$5,tb_PO[Scent],$C123,tb_PO[Size],$E123)</f>
        <v>3</v>
      </c>
      <c r="G123" s="95" t="str">
        <f t="shared" si="2"/>
        <v>หลอด</v>
      </c>
      <c r="H123" s="12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idden="1">
      <c r="A124" s="73" t="s">
        <v>360</v>
      </c>
      <c r="B124" s="112">
        <f t="array" ref="B124">IFERROR(INDEX(tb_MainDatabase[Barcode],MATCH(A124,tb_MainDatabase[Code],0)),"")</f>
        <v>8857128012073</v>
      </c>
      <c r="C124" s="123" t="str">
        <f t="array" ref="C124">IFERROR(INDEX(tb_MainDatabase[Scent],MATCH(A124,tb_MainDatabase[Code],0)),"")</f>
        <v>Legendary</v>
      </c>
      <c r="D124" s="91" t="str">
        <f t="array" ref="D124">IFERROR(INDEX(tb_MainDatabase[Grand],MATCH(B124,tb_MainDatabase[Barcode],0)),"")</f>
        <v>EDP</v>
      </c>
      <c r="E124" s="112" t="str">
        <f t="array" ref="E124">IFERROR(INDEX(tb_MainDatabase[Size],MATCH(B124,tb_MainDatabase[Barcode],0))
,"")</f>
        <v>10 ml.</v>
      </c>
      <c r="F124" s="95">
        <f>sumifs(tb_PO[จำนวน],tb_PO[PO Order Number],B$5,tb_PO[Scent],$C124,tb_PO[Size],$E124)</f>
        <v>0</v>
      </c>
      <c r="G124" s="95" t="str">
        <f t="shared" si="2"/>
        <v>หลอด</v>
      </c>
      <c r="H124" s="12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idden="1">
      <c r="A125" s="73" t="s">
        <v>361</v>
      </c>
      <c r="B125" s="112">
        <f t="array" ref="B125">IFERROR(INDEX(tb_MainDatabase[Barcode],MATCH(A125,tb_MainDatabase[Code],0)),"")</f>
        <v>8857128012028</v>
      </c>
      <c r="C125" s="123" t="str">
        <f t="array" ref="C125">IFERROR(INDEX(tb_MainDatabase[Scent],MATCH(A125,tb_MainDatabase[Code],0)),"")</f>
        <v>Make Way</v>
      </c>
      <c r="D125" s="91" t="str">
        <f t="array" ref="D125">IFERROR(INDEX(tb_MainDatabase[Grand],MATCH(B125,tb_MainDatabase[Barcode],0)),"")</f>
        <v>EDP</v>
      </c>
      <c r="E125" s="112" t="str">
        <f t="array" ref="E125">IFERROR(INDEX(tb_MainDatabase[Size],MATCH(B125,tb_MainDatabase[Barcode],0))
,"")</f>
        <v>10 ml.</v>
      </c>
      <c r="F125" s="95">
        <f>sumifs(tb_PO[จำนวน],tb_PO[PO Order Number],B$5,tb_PO[Scent],$C125,tb_PO[Size],$E125)</f>
        <v>0</v>
      </c>
      <c r="G125" s="95" t="str">
        <f t="shared" si="2"/>
        <v>หลอด</v>
      </c>
      <c r="H125" s="12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idden="1">
      <c r="A126" s="73" t="s">
        <v>364</v>
      </c>
      <c r="B126" s="112">
        <f t="array" ref="B126">IFERROR(INDEX(tb_MainDatabase[Barcode],MATCH(A126,tb_MainDatabase[Code],0)),"")</f>
        <v>8857128012149</v>
      </c>
      <c r="C126" s="123" t="str">
        <f t="array" ref="C126">IFERROR(INDEX(tb_MainDatabase[Scent],MATCH(A126,tb_MainDatabase[Code],0)),"")</f>
        <v>Mellow</v>
      </c>
      <c r="D126" s="91" t="str">
        <f t="array" ref="D126">IFERROR(INDEX(tb_MainDatabase[Grand],MATCH(B126,tb_MainDatabase[Barcode],0)),"")</f>
        <v>EDP</v>
      </c>
      <c r="E126" s="112" t="str">
        <f t="array" ref="E126">IFERROR(INDEX(tb_MainDatabase[Size],MATCH(B126,tb_MainDatabase[Barcode],0))
,"")</f>
        <v>10 ml.</v>
      </c>
      <c r="F126" s="95">
        <f>sumifs(tb_PO[จำนวน],tb_PO[PO Order Number],B$5,tb_PO[Scent],$C126,tb_PO[Size],$E126)</f>
        <v>0</v>
      </c>
      <c r="G126" s="95" t="str">
        <f t="shared" si="2"/>
        <v>หลอด</v>
      </c>
      <c r="H126" s="12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idden="1">
      <c r="A127" s="73" t="s">
        <v>365</v>
      </c>
      <c r="B127" s="112">
        <f t="array" ref="B127">IFERROR(INDEX(tb_MainDatabase[Barcode],MATCH(A127,tb_MainDatabase[Code],0)),"")</f>
        <v>8857128012067</v>
      </c>
      <c r="C127" s="123" t="str">
        <f t="array" ref="C127">IFERROR(INDEX(tb_MainDatabase[Scent],MATCH(A127,tb_MainDatabase[Code],0)),"")</f>
        <v>Moon Light</v>
      </c>
      <c r="D127" s="91" t="str">
        <f t="array" ref="D127">IFERROR(INDEX(tb_MainDatabase[Grand],MATCH(B127,tb_MainDatabase[Barcode],0)),"")</f>
        <v>EDP</v>
      </c>
      <c r="E127" s="112" t="str">
        <f t="array" ref="E127">IFERROR(INDEX(tb_MainDatabase[Size],MATCH(B127,tb_MainDatabase[Barcode],0))
,"")</f>
        <v>10 ml.</v>
      </c>
      <c r="F127" s="95">
        <f>sumifs(tb_PO[จำนวน],tb_PO[PO Order Number],B$5,tb_PO[Scent],$C127,tb_PO[Size],$E127)</f>
        <v>0</v>
      </c>
      <c r="G127" s="95" t="str">
        <f t="shared" si="2"/>
        <v>หลอด</v>
      </c>
      <c r="H127" s="12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3" t="s">
        <v>369</v>
      </c>
      <c r="B128" s="112">
        <f t="array" ref="B128">IFERROR(INDEX(tb_MainDatabase[Barcode],MATCH(A128,tb_MainDatabase[Code],0)),"")</f>
        <v>8857128012035</v>
      </c>
      <c r="C128" s="123" t="str">
        <f t="array" ref="C128">IFERROR(INDEX(tb_MainDatabase[Scent],MATCH(A128,tb_MainDatabase[Code],0)),"")</f>
        <v>Never Blue</v>
      </c>
      <c r="D128" s="91" t="str">
        <f t="array" ref="D128">IFERROR(INDEX(tb_MainDatabase[Grand],MATCH(B128,tb_MainDatabase[Barcode],0)),"")</f>
        <v>EDP</v>
      </c>
      <c r="E128" s="112" t="str">
        <f t="array" ref="E128">IFERROR(INDEX(tb_MainDatabase[Size],MATCH(B128,tb_MainDatabase[Barcode],0))
,"")</f>
        <v>10 ml.</v>
      </c>
      <c r="F128" s="95">
        <f>sumifs(tb_PO[จำนวน],tb_PO[PO Order Number],B$5,tb_PO[Scent],$C128,tb_PO[Size],$E128)</f>
        <v>5</v>
      </c>
      <c r="G128" s="95" t="str">
        <f t="shared" si="2"/>
        <v>หลอด</v>
      </c>
      <c r="H128" s="12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idden="1">
      <c r="A129" s="73" t="s">
        <v>374</v>
      </c>
      <c r="B129" s="112">
        <f t="array" ref="B129">IFERROR(INDEX(tb_MainDatabase[Barcode],MATCH(A129,tb_MainDatabase[Code],0)),"")</f>
        <v>8857128012170</v>
      </c>
      <c r="C129" s="123" t="str">
        <f t="array" ref="C129">IFERROR(INDEX(tb_MainDatabase[Scent],MATCH(A129,tb_MainDatabase[Code],0)),"")</f>
        <v>Nouveau</v>
      </c>
      <c r="D129" s="91" t="str">
        <f t="array" ref="D129">IFERROR(INDEX(tb_MainDatabase[Grand],MATCH(B129,tb_MainDatabase[Barcode],0)),"")</f>
        <v>EDP</v>
      </c>
      <c r="E129" s="112" t="str">
        <f t="array" ref="E129">IFERROR(INDEX(tb_MainDatabase[Size],MATCH(B129,tb_MainDatabase[Barcode],0))
,"")</f>
        <v>10 ml.</v>
      </c>
      <c r="F129" s="95">
        <f>sumifs(tb_PO[จำนวน],tb_PO[PO Order Number],B$5,tb_PO[Scent],$C129,tb_PO[Size],$E129)</f>
        <v>0</v>
      </c>
      <c r="G129" s="95" t="str">
        <f t="shared" si="2"/>
        <v>หลอด</v>
      </c>
      <c r="H129" s="12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idden="1">
      <c r="A130" s="73" t="s">
        <v>375</v>
      </c>
      <c r="B130" s="112">
        <f t="array" ref="B130">IFERROR(INDEX(tb_MainDatabase[Barcode],MATCH(A130,tb_MainDatabase[Code],0)),"")</f>
        <v>8857128012157</v>
      </c>
      <c r="C130" s="123" t="str">
        <f t="array" ref="C130">IFERROR(INDEX(tb_MainDatabase[Scent],MATCH(A130,tb_MainDatabase[Code],0)),"")</f>
        <v>Passion</v>
      </c>
      <c r="D130" s="91" t="str">
        <f t="array" ref="D130">IFERROR(INDEX(tb_MainDatabase[Grand],MATCH(B130,tb_MainDatabase[Barcode],0)),"")</f>
        <v>EDP</v>
      </c>
      <c r="E130" s="112" t="str">
        <f t="array" ref="E130">IFERROR(INDEX(tb_MainDatabase[Size],MATCH(B130,tb_MainDatabase[Barcode],0))
,"")</f>
        <v>10 ml.</v>
      </c>
      <c r="F130" s="95">
        <f>sumifs(tb_PO[จำนวน],tb_PO[PO Order Number],B$5,tb_PO[Scent],$C130,tb_PO[Size],$E130)</f>
        <v>0</v>
      </c>
      <c r="G130" s="95" t="str">
        <f t="shared" si="2"/>
        <v>หลอด</v>
      </c>
      <c r="H130" s="12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3" t="s">
        <v>377</v>
      </c>
      <c r="B131" s="112">
        <f t="array" ref="B131">IFERROR(INDEX(tb_MainDatabase[Barcode],MATCH(A131,tb_MainDatabase[Code],0)),"")</f>
        <v>8857128012084</v>
      </c>
      <c r="C131" s="123" t="str">
        <f t="array" ref="C131">IFERROR(INDEX(tb_MainDatabase[Scent],MATCH(A131,tb_MainDatabase[Code],0)),"")</f>
        <v>Perfect Pear</v>
      </c>
      <c r="D131" s="91" t="str">
        <f t="array" ref="D131">IFERROR(INDEX(tb_MainDatabase[Grand],MATCH(B131,tb_MainDatabase[Barcode],0)),"")</f>
        <v>EDP</v>
      </c>
      <c r="E131" s="112" t="str">
        <f t="array" ref="E131">IFERROR(INDEX(tb_MainDatabase[Size],MATCH(B131,tb_MainDatabase[Barcode],0))
,"")</f>
        <v>10 ml.</v>
      </c>
      <c r="F131" s="95">
        <f>sumifs(tb_PO[จำนวน],tb_PO[PO Order Number],B$5,tb_PO[Scent],$C131,tb_PO[Size],$E131)</f>
        <v>10</v>
      </c>
      <c r="G131" s="95" t="str">
        <f t="shared" si="2"/>
        <v>หลอด</v>
      </c>
      <c r="H131" s="12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idden="1">
      <c r="A132" s="73" t="s">
        <v>378</v>
      </c>
      <c r="B132" s="112">
        <f t="array" ref="B132">IFERROR(INDEX(tb_MainDatabase[Barcode],MATCH(A132,tb_MainDatabase[Code],0)),"")</f>
        <v>8857128012042</v>
      </c>
      <c r="C132" s="123" t="str">
        <f t="array" ref="C132">IFERROR(INDEX(tb_MainDatabase[Scent],MATCH(A132,tb_MainDatabase[Code],0)),"")</f>
        <v>Persist</v>
      </c>
      <c r="D132" s="91" t="str">
        <f t="array" ref="D132">IFERROR(INDEX(tb_MainDatabase[Grand],MATCH(B132,tb_MainDatabase[Barcode],0)),"")</f>
        <v>EDP</v>
      </c>
      <c r="E132" s="112" t="str">
        <f t="array" ref="E132">IFERROR(INDEX(tb_MainDatabase[Size],MATCH(B132,tb_MainDatabase[Barcode],0))
,"")</f>
        <v>10 ml.</v>
      </c>
      <c r="F132" s="95">
        <f>sumifs(tb_PO[จำนวน],tb_PO[PO Order Number],B$5,tb_PO[Scent],$C132,tb_PO[Size],$E132)</f>
        <v>0</v>
      </c>
      <c r="G132" s="95" t="str">
        <f t="shared" si="2"/>
        <v>หลอด</v>
      </c>
      <c r="H132" s="12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idden="1">
      <c r="A133" s="73" t="s">
        <v>380</v>
      </c>
      <c r="B133" s="112">
        <f t="array" ref="B133">IFERROR(INDEX(tb_MainDatabase[Barcode],MATCH(A133,tb_MainDatabase[Code],0)),"")</f>
        <v>8857128012160</v>
      </c>
      <c r="C133" s="123" t="str">
        <f t="array" ref="C133">IFERROR(INDEX(tb_MainDatabase[Scent],MATCH(A133,tb_MainDatabase[Code],0)),"")</f>
        <v>Rosarine</v>
      </c>
      <c r="D133" s="91" t="str">
        <f t="array" ref="D133">IFERROR(INDEX(tb_MainDatabase[Grand],MATCH(B133,tb_MainDatabase[Barcode],0)),"")</f>
        <v>EDP</v>
      </c>
      <c r="E133" s="112" t="str">
        <f t="array" ref="E133">IFERROR(INDEX(tb_MainDatabase[Size],MATCH(B133,tb_MainDatabase[Barcode],0))
,"")</f>
        <v>10 ml.</v>
      </c>
      <c r="F133" s="95">
        <f>sumifs(tb_PO[จำนวน],tb_PO[PO Order Number],B$5,tb_PO[Scent],$C133,tb_PO[Size],$E133)</f>
        <v>0</v>
      </c>
      <c r="G133" s="95" t="str">
        <f t="shared" si="2"/>
        <v>หลอด</v>
      </c>
      <c r="H133" s="12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idden="1">
      <c r="A134" s="73" t="s">
        <v>382</v>
      </c>
      <c r="B134" s="112">
        <f t="array" ref="B134">IFERROR(INDEX(tb_MainDatabase[Barcode],MATCH(A134,tb_MainDatabase[Code],0)),"")</f>
        <v>8857128012037</v>
      </c>
      <c r="C134" s="123" t="str">
        <f t="array" ref="C134">IFERROR(INDEX(tb_MainDatabase[Scent],MATCH(A134,tb_MainDatabase[Code],0)),"")</f>
        <v>Secret of Peach</v>
      </c>
      <c r="D134" s="91" t="str">
        <f t="array" ref="D134">IFERROR(INDEX(tb_MainDatabase[Grand],MATCH(B134,tb_MainDatabase[Barcode],0)),"")</f>
        <v>EDP</v>
      </c>
      <c r="E134" s="112" t="str">
        <f t="array" ref="E134">IFERROR(INDEX(tb_MainDatabase[Size],MATCH(B134,tb_MainDatabase[Barcode],0))
,"")</f>
        <v>10 ml.</v>
      </c>
      <c r="F134" s="95">
        <f>sumifs(tb_PO[จำนวน],tb_PO[PO Order Number],B$5,tb_PO[Scent],$C134,tb_PO[Size],$E134)</f>
        <v>0</v>
      </c>
      <c r="G134" s="95" t="str">
        <f t="shared" si="2"/>
        <v>หลอด</v>
      </c>
      <c r="H134" s="12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idden="1">
      <c r="A135" s="73" t="s">
        <v>383</v>
      </c>
      <c r="B135" s="112">
        <f t="array" ref="B135">IFERROR(INDEX(tb_MainDatabase[Barcode],MATCH(A135,tb_MainDatabase[Code],0)),"")</f>
        <v>8857128012039</v>
      </c>
      <c r="C135" s="123" t="str">
        <f t="array" ref="C135">IFERROR(INDEX(tb_MainDatabase[Scent],MATCH(A135,tb_MainDatabase[Code],0)),"")</f>
        <v>Senorita</v>
      </c>
      <c r="D135" s="91" t="str">
        <f t="array" ref="D135">IFERROR(INDEX(tb_MainDatabase[Grand],MATCH(B135,tb_MainDatabase[Barcode],0)),"")</f>
        <v>EDP</v>
      </c>
      <c r="E135" s="112" t="str">
        <f t="array" ref="E135">IFERROR(INDEX(tb_MainDatabase[Size],MATCH(B135,tb_MainDatabase[Barcode],0))
,"")</f>
        <v>10 ml.</v>
      </c>
      <c r="F135" s="95">
        <f>sumifs(tb_PO[จำนวน],tb_PO[PO Order Number],B$5,tb_PO[Scent],$C135,tb_PO[Size],$E135)</f>
        <v>0</v>
      </c>
      <c r="G135" s="95" t="str">
        <f t="shared" si="2"/>
        <v>หลอด</v>
      </c>
      <c r="H135" s="12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idden="1">
      <c r="A136" s="73" t="s">
        <v>387</v>
      </c>
      <c r="B136" s="112">
        <f t="array" ref="B136">IFERROR(INDEX(tb_MainDatabase[Barcode],MATCH(A136,tb_MainDatabase[Code],0)),"")</f>
        <v>8857128012093</v>
      </c>
      <c r="C136" s="123" t="str">
        <f t="array" ref="C136">IFERROR(INDEX(tb_MainDatabase[Scent],MATCH(A136,tb_MainDatabase[Code],0)),"")</f>
        <v>Shadow De Bacci Light</v>
      </c>
      <c r="D136" s="91" t="str">
        <f t="array" ref="D136">IFERROR(INDEX(tb_MainDatabase[Grand],MATCH(B136,tb_MainDatabase[Barcode],0)),"")</f>
        <v>EDP</v>
      </c>
      <c r="E136" s="112" t="str">
        <f t="array" ref="E136">IFERROR(INDEX(tb_MainDatabase[Size],MATCH(B136,tb_MainDatabase[Barcode],0))
,"")</f>
        <v>10 ml.</v>
      </c>
      <c r="F136" s="95">
        <f>sumifs(tb_PO[จำนวน],tb_PO[PO Order Number],B$5,tb_PO[Scent],$C136,tb_PO[Size],$E136)</f>
        <v>0</v>
      </c>
      <c r="G136" s="95" t="str">
        <f t="shared" si="2"/>
        <v>หลอด</v>
      </c>
      <c r="H136" s="12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idden="1">
      <c r="A137" s="73" t="s">
        <v>390</v>
      </c>
      <c r="B137" s="112">
        <f t="array" ref="B137">IFERROR(INDEX(tb_MainDatabase[Barcode],MATCH(A137,tb_MainDatabase[Code],0)),"")</f>
        <v>8857128012055</v>
      </c>
      <c r="C137" s="123" t="str">
        <f t="array" ref="C137">IFERROR(INDEX(tb_MainDatabase[Scent],MATCH(A137,tb_MainDatabase[Code],0)),"")</f>
        <v>Sicilia</v>
      </c>
      <c r="D137" s="91" t="str">
        <f t="array" ref="D137">IFERROR(INDEX(tb_MainDatabase[Grand],MATCH(B137,tb_MainDatabase[Barcode],0)),"")</f>
        <v>EDP</v>
      </c>
      <c r="E137" s="112" t="str">
        <f t="array" ref="E137">IFERROR(INDEX(tb_MainDatabase[Size],MATCH(B137,tb_MainDatabase[Barcode],0))
,"")</f>
        <v>10 ml.</v>
      </c>
      <c r="F137" s="95">
        <f>sumifs(tb_PO[จำนวน],tb_PO[PO Order Number],B$5,tb_PO[Scent],$C137,tb_PO[Size],$E137)</f>
        <v>0</v>
      </c>
      <c r="G137" s="95" t="str">
        <f t="shared" si="2"/>
        <v>หลอด</v>
      </c>
      <c r="H137" s="12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idden="1">
      <c r="A138" s="73" t="s">
        <v>391</v>
      </c>
      <c r="B138" s="112">
        <f t="array" ref="B138">IFERROR(INDEX(tb_MainDatabase[Barcode],MATCH(A138,tb_MainDatabase[Code],0)),"")</f>
        <v>8857128012163</v>
      </c>
      <c r="C138" s="123" t="str">
        <f t="array" ref="C138">IFERROR(INDEX(tb_MainDatabase[Scent],MATCH(A138,tb_MainDatabase[Code],0)),"")</f>
        <v>Silver</v>
      </c>
      <c r="D138" s="91" t="str">
        <f t="array" ref="D138">IFERROR(INDEX(tb_MainDatabase[Grand],MATCH(B138,tb_MainDatabase[Barcode],0)),"")</f>
        <v>EDP</v>
      </c>
      <c r="E138" s="112" t="str">
        <f t="array" ref="E138">IFERROR(INDEX(tb_MainDatabase[Size],MATCH(B138,tb_MainDatabase[Barcode],0))
,"")</f>
        <v>10 ml.</v>
      </c>
      <c r="F138" s="95">
        <f>sumifs(tb_PO[จำนวน],tb_PO[PO Order Number],B$5,tb_PO[Scent],$C138,tb_PO[Size],$E138)</f>
        <v>0</v>
      </c>
      <c r="G138" s="95" t="str">
        <f t="shared" si="2"/>
        <v>หลอด</v>
      </c>
      <c r="H138" s="12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idden="1">
      <c r="A139" s="73" t="s">
        <v>393</v>
      </c>
      <c r="B139" s="112">
        <f t="array" ref="B139">IFERROR(INDEX(tb_MainDatabase[Barcode],MATCH(A139,tb_MainDatabase[Code],0)),"")</f>
        <v>8857128012146</v>
      </c>
      <c r="C139" s="123" t="str">
        <f t="array" ref="C139">IFERROR(INDEX(tb_MainDatabase[Scent],MATCH(A139,tb_MainDatabase[Code],0)),"")</f>
        <v>Soir</v>
      </c>
      <c r="D139" s="91" t="str">
        <f t="array" ref="D139">IFERROR(INDEX(tb_MainDatabase[Grand],MATCH(B139,tb_MainDatabase[Barcode],0)),"")</f>
        <v>EDP</v>
      </c>
      <c r="E139" s="112" t="str">
        <f t="array" ref="E139">IFERROR(INDEX(tb_MainDatabase[Size],MATCH(B139,tb_MainDatabase[Barcode],0))
,"")</f>
        <v>10 ml.</v>
      </c>
      <c r="F139" s="95">
        <f>sumifs(tb_PO[จำนวน],tb_PO[PO Order Number],B$5,tb_PO[Scent],$C139,tb_PO[Size],$E139)</f>
        <v>0</v>
      </c>
      <c r="G139" s="95" t="str">
        <f t="shared" si="2"/>
        <v>หลอด</v>
      </c>
      <c r="H139" s="12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idden="1">
      <c r="A140" s="73" t="s">
        <v>395</v>
      </c>
      <c r="B140" s="112">
        <f t="array" ref="B140">IFERROR(INDEX(tb_MainDatabase[Barcode],MATCH(A140,tb_MainDatabase[Code],0)),"")</f>
        <v>8857128012070</v>
      </c>
      <c r="C140" s="123" t="str">
        <f t="array" ref="C140">IFERROR(INDEX(tb_MainDatabase[Scent],MATCH(A140,tb_MainDatabase[Code],0)),"")</f>
        <v>Teenage Dream</v>
      </c>
      <c r="D140" s="91" t="str">
        <f t="array" ref="D140">IFERROR(INDEX(tb_MainDatabase[Grand],MATCH(B140,tb_MainDatabase[Barcode],0)),"")</f>
        <v>EDP</v>
      </c>
      <c r="E140" s="112" t="str">
        <f t="array" ref="E140">IFERROR(INDEX(tb_MainDatabase[Size],MATCH(B140,tb_MainDatabase[Barcode],0))
,"")</f>
        <v>10 ml.</v>
      </c>
      <c r="F140" s="95">
        <f>sumifs(tb_PO[จำนวน],tb_PO[PO Order Number],B$5,tb_PO[Scent],$C140,tb_PO[Size],$E140)</f>
        <v>0</v>
      </c>
      <c r="G140" s="95" t="str">
        <f t="shared" si="2"/>
        <v>หลอด</v>
      </c>
      <c r="H140" s="12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idden="1">
      <c r="A141" s="73" t="s">
        <v>397</v>
      </c>
      <c r="B141" s="112">
        <f t="array" ref="B141">IFERROR(INDEX(tb_MainDatabase[Barcode],MATCH(A141,tb_MainDatabase[Code],0)),"")</f>
        <v>8857128012047</v>
      </c>
      <c r="C141" s="123" t="str">
        <f t="array" ref="C141">IFERROR(INDEX(tb_MainDatabase[Scent],MATCH(A141,tb_MainDatabase[Code],0)),"")</f>
        <v>Velvet Oud</v>
      </c>
      <c r="D141" s="91" t="str">
        <f t="array" ref="D141">IFERROR(INDEX(tb_MainDatabase[Grand],MATCH(B141,tb_MainDatabase[Barcode],0)),"")</f>
        <v>EDP</v>
      </c>
      <c r="E141" s="112" t="str">
        <f t="array" ref="E141">IFERROR(INDEX(tb_MainDatabase[Size],MATCH(B141,tb_MainDatabase[Barcode],0))
,"")</f>
        <v>10 ml.</v>
      </c>
      <c r="F141" s="95">
        <f>sumifs(tb_PO[จำนวน],tb_PO[PO Order Number],B$5,tb_PO[Scent],$C141,tb_PO[Size],$E141)</f>
        <v>0</v>
      </c>
      <c r="G141" s="95" t="str">
        <f t="shared" si="2"/>
        <v>หลอด</v>
      </c>
      <c r="H141" s="12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idden="1">
      <c r="A142" s="73" t="s">
        <v>398</v>
      </c>
      <c r="B142" s="112">
        <f t="array" ref="B142">IFERROR(INDEX(tb_MainDatabase[Barcode],MATCH(A142,tb_MainDatabase[Code],0)),"")</f>
        <v>8857128011263</v>
      </c>
      <c r="C142" s="123" t="str">
        <f t="array" ref="C142">IFERROR(INDEX(tb_MainDatabase[Scent],MATCH(A142,tb_MainDatabase[Code],0)),"")</f>
        <v>Victory</v>
      </c>
      <c r="D142" s="91" t="str">
        <f t="array" ref="D142">IFERROR(INDEX(tb_MainDatabase[Grand],MATCH(B142,tb_MainDatabase[Barcode],0)),"")</f>
        <v>EDP</v>
      </c>
      <c r="E142" s="112" t="str">
        <f t="array" ref="E142">IFERROR(INDEX(tb_MainDatabase[Size],MATCH(B142,tb_MainDatabase[Barcode],0))
,"")</f>
        <v>10 ml.</v>
      </c>
      <c r="F142" s="95">
        <f>sumifs(tb_PO[จำนวน],tb_PO[PO Order Number],B$5,tb_PO[Scent],$C142,tb_PO[Size],$E142)</f>
        <v>0</v>
      </c>
      <c r="G142" s="95" t="str">
        <f t="shared" si="2"/>
        <v>หลอด</v>
      </c>
      <c r="H142" s="12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idden="1">
      <c r="A143" s="73" t="s">
        <v>401</v>
      </c>
      <c r="B143" s="112">
        <f t="array" ref="B143">IFERROR(INDEX(tb_MainDatabase[Barcode],MATCH(A143,tb_MainDatabase[Code],0)),"")</f>
        <v>8857128012079</v>
      </c>
      <c r="C143" s="123" t="str">
        <f t="array" ref="C143">IFERROR(INDEX(tb_MainDatabase[Scent],MATCH(A143,tb_MainDatabase[Code],0)),"")</f>
        <v>Vintage</v>
      </c>
      <c r="D143" s="91" t="str">
        <f t="array" ref="D143">IFERROR(INDEX(tb_MainDatabase[Grand],MATCH(B143,tb_MainDatabase[Barcode],0)),"")</f>
        <v>EDP</v>
      </c>
      <c r="E143" s="112" t="str">
        <f t="array" ref="E143">IFERROR(INDEX(tb_MainDatabase[Size],MATCH(B143,tb_MainDatabase[Barcode],0))
,"")</f>
        <v>10 ml.</v>
      </c>
      <c r="F143" s="95">
        <f>sumifs(tb_PO[จำนวน],tb_PO[PO Order Number],B$5,tb_PO[Scent],$C143,tb_PO[Size],$E143)</f>
        <v>0</v>
      </c>
      <c r="G143" s="95" t="str">
        <f t="shared" si="2"/>
        <v>หลอด</v>
      </c>
      <c r="H143" s="12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3" t="s">
        <v>403</v>
      </c>
      <c r="B144" s="112">
        <f t="array" ref="B144">IFERROR(INDEX(tb_MainDatabase[Barcode],MATCH(A144,tb_MainDatabase[Code],0)),"")</f>
        <v>8857128012053</v>
      </c>
      <c r="C144" s="123" t="str">
        <f t="array" ref="C144">IFERROR(INDEX(tb_MainDatabase[Scent],MATCH(A144,tb_MainDatabase[Code],0)),"")</f>
        <v>Virgin X</v>
      </c>
      <c r="D144" s="91" t="str">
        <f t="array" ref="D144">IFERROR(INDEX(tb_MainDatabase[Grand],MATCH(B144,tb_MainDatabase[Barcode],0)),"")</f>
        <v>EDP</v>
      </c>
      <c r="E144" s="112" t="str">
        <f t="array" ref="E144">IFERROR(INDEX(tb_MainDatabase[Size],MATCH(B144,tb_MainDatabase[Barcode],0))
,"")</f>
        <v>10 ml.</v>
      </c>
      <c r="F144" s="95">
        <f>sumifs(tb_PO[จำนวน],tb_PO[PO Order Number],B$5,tb_PO[Scent],$C144,tb_PO[Size],$E144)</f>
        <v>3</v>
      </c>
      <c r="G144" s="95" t="str">
        <f t="shared" si="2"/>
        <v>หลอด</v>
      </c>
      <c r="H144" s="12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idden="1">
      <c r="A145" s="73" t="s">
        <v>405</v>
      </c>
      <c r="B145" s="112">
        <f t="array" ref="B145">IFERROR(INDEX(tb_MainDatabase[Barcode],MATCH(A145,tb_MainDatabase[Code],0)),"")</f>
        <v>8857128012060</v>
      </c>
      <c r="C145" s="123" t="str">
        <f t="array" ref="C145">IFERROR(INDEX(tb_MainDatabase[Scent],MATCH(A145,tb_MainDatabase[Code],0)),"")</f>
        <v>Vivid</v>
      </c>
      <c r="D145" s="91" t="str">
        <f t="array" ref="D145">IFERROR(INDEX(tb_MainDatabase[Grand],MATCH(B145,tb_MainDatabase[Barcode],0)),"")</f>
        <v>EDP</v>
      </c>
      <c r="E145" s="112" t="str">
        <f t="array" ref="E145">IFERROR(INDEX(tb_MainDatabase[Size],MATCH(B145,tb_MainDatabase[Barcode],0))
,"")</f>
        <v>10 ml.</v>
      </c>
      <c r="F145" s="95">
        <f>sumifs(tb_PO[จำนวน],tb_PO[PO Order Number],B$5,tb_PO[Scent],$C145,tb_PO[Size],$E145)</f>
        <v>0</v>
      </c>
      <c r="G145" s="95" t="str">
        <f t="shared" si="2"/>
        <v>หลอด</v>
      </c>
      <c r="H145" s="12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idden="1">
      <c r="A146" s="73" t="s">
        <v>406</v>
      </c>
      <c r="B146" s="112">
        <f t="array" ref="B146">IFERROR(INDEX(tb_MainDatabase[Barcode],MATCH(A146,tb_MainDatabase[Code],0)),"")</f>
        <v>8857128012027</v>
      </c>
      <c r="C146" s="123" t="str">
        <f t="array" ref="C146">IFERROR(INDEX(tb_MainDatabase[Scent],MATCH(A146,tb_MainDatabase[Code],0)),"")</f>
        <v>Voyage</v>
      </c>
      <c r="D146" s="91" t="str">
        <f t="array" ref="D146">IFERROR(INDEX(tb_MainDatabase[Grand],MATCH(B146,tb_MainDatabase[Barcode],0)),"")</f>
        <v>EDP</v>
      </c>
      <c r="E146" s="112" t="str">
        <f t="array" ref="E146">IFERROR(INDEX(tb_MainDatabase[Size],MATCH(B146,tb_MainDatabase[Barcode],0))
,"")</f>
        <v>10 ml.</v>
      </c>
      <c r="F146" s="95">
        <f>sumifs(tb_PO[จำนวน],tb_PO[PO Order Number],B$5,tb_PO[Scent],$C146,tb_PO[Size],$E146)</f>
        <v>0</v>
      </c>
      <c r="G146" s="95" t="str">
        <f t="shared" si="2"/>
        <v>หลอด</v>
      </c>
      <c r="H146" s="12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idden="1">
      <c r="A147" s="73" t="s">
        <v>408</v>
      </c>
      <c r="B147" s="112">
        <f t="array" ref="B147">IFERROR(INDEX(tb_MainDatabase[Barcode],MATCH(A147,tb_MainDatabase[Code],0)),"")</f>
        <v>8857128012096</v>
      </c>
      <c r="C147" s="123" t="str">
        <f t="array" ref="C147">IFERROR(INDEX(tb_MainDatabase[Scent],MATCH(A147,tb_MainDatabase[Code],0)),"")</f>
        <v>Wealth</v>
      </c>
      <c r="D147" s="91" t="str">
        <f t="array" ref="D147">IFERROR(INDEX(tb_MainDatabase[Grand],MATCH(B147,tb_MainDatabase[Barcode],0)),"")</f>
        <v>EDP</v>
      </c>
      <c r="E147" s="112" t="str">
        <f t="array" ref="E147">IFERROR(INDEX(tb_MainDatabase[Size],MATCH(B147,tb_MainDatabase[Barcode],0))
,"")</f>
        <v>10 ml.</v>
      </c>
      <c r="F147" s="95">
        <f>sumifs(tb_PO[จำนวน],tb_PO[PO Order Number],B$5,tb_PO[Scent],$C147,tb_PO[Size],$E147)</f>
        <v>0</v>
      </c>
      <c r="G147" s="95" t="str">
        <f t="shared" si="2"/>
        <v>หลอด</v>
      </c>
      <c r="H147" s="12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idden="1">
      <c r="A148" s="73" t="s">
        <v>409</v>
      </c>
      <c r="B148" s="112">
        <f t="array" ref="B148">IFERROR(INDEX(tb_MainDatabase[Barcode],MATCH(A148,tb_MainDatabase[Code],0)),"")</f>
        <v>8857128012041</v>
      </c>
      <c r="C148" s="123" t="str">
        <f t="array" ref="C148">IFERROR(INDEX(tb_MainDatabase[Scent],MATCH(A148,tb_MainDatabase[Code],0)),"")</f>
        <v>Zeus</v>
      </c>
      <c r="D148" s="91" t="str">
        <f t="array" ref="D148">IFERROR(INDEX(tb_MainDatabase[Grand],MATCH(B148,tb_MainDatabase[Barcode],0)),"")</f>
        <v>EDP</v>
      </c>
      <c r="E148" s="112" t="str">
        <f t="array" ref="E148">IFERROR(INDEX(tb_MainDatabase[Size],MATCH(B148,tb_MainDatabase[Barcode],0))
,"")</f>
        <v>10 ml.</v>
      </c>
      <c r="F148" s="95">
        <f>sumifs(tb_PO[จำนวน],tb_PO[PO Order Number],B$5,tb_PO[Scent],$C148,tb_PO[Size],$E148)</f>
        <v>0</v>
      </c>
      <c r="G148" s="95" t="str">
        <f t="shared" si="2"/>
        <v>หลอด</v>
      </c>
      <c r="H148" s="12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idden="1">
      <c r="A149" s="73" t="s">
        <v>411</v>
      </c>
      <c r="B149" s="112">
        <f t="array" ref="B149">IFERROR(INDEX(tb_MainDatabase[Barcode],MATCH(A149,tb_MainDatabase[Code],0)),"")</f>
        <v>8857128012052</v>
      </c>
      <c r="C149" s="123" t="str">
        <f t="array" ref="C149">IFERROR(INDEX(tb_MainDatabase[Scent],MATCH(A149,tb_MainDatabase[Code],0)),"")</f>
        <v>1000 Thousand</v>
      </c>
      <c r="D149" s="91" t="str">
        <f t="array" ref="D149">IFERROR(INDEX(tb_MainDatabase[Grand],MATCH(B149,tb_MainDatabase[Barcode],0)),"")</f>
        <v>EDP</v>
      </c>
      <c r="E149" s="112" t="str">
        <f t="array" ref="E149">IFERROR(INDEX(tb_MainDatabase[Size],MATCH(B149,tb_MainDatabase[Barcode],0))
,"")</f>
        <v>4 ml.</v>
      </c>
      <c r="F149" s="95">
        <f>sumifs(tb_PO[จำนวน],tb_PO[PO Order Number],B$5,tb_PO[Scent],$C149,tb_PO[Size],$E149)</f>
        <v>0</v>
      </c>
      <c r="G149" s="95" t="str">
        <f t="shared" si="2"/>
        <v>หลอด</v>
      </c>
      <c r="H149" s="12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idden="1">
      <c r="A150" s="73" t="s">
        <v>412</v>
      </c>
      <c r="B150" s="112">
        <f t="array" ref="B150">IFERROR(INDEX(tb_MainDatabase[Barcode],MATCH(A150,tb_MainDatabase[Code],0)),"")</f>
        <v>8857128012167</v>
      </c>
      <c r="C150" s="123" t="str">
        <f t="array" ref="C150">IFERROR(INDEX(tb_MainDatabase[Scent],MATCH(A150,tb_MainDatabase[Code],0)),"")</f>
        <v>Angel</v>
      </c>
      <c r="D150" s="91" t="str">
        <f t="array" ref="D150">IFERROR(INDEX(tb_MainDatabase[Grand],MATCH(B150,tb_MainDatabase[Barcode],0)),"")</f>
        <v>EDP</v>
      </c>
      <c r="E150" s="112" t="str">
        <f t="array" ref="E150">IFERROR(INDEX(tb_MainDatabase[Size],MATCH(B150,tb_MainDatabase[Barcode],0))
,"")</f>
        <v>4 ml.</v>
      </c>
      <c r="F150" s="95">
        <f>sumifs(tb_PO[จำนวน],tb_PO[PO Order Number],B$5,tb_PO[Scent],$C150,tb_PO[Size],$E150)</f>
        <v>0</v>
      </c>
      <c r="G150" s="95" t="str">
        <f t="shared" si="2"/>
        <v>หลอด</v>
      </c>
      <c r="H150" s="12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idden="1">
      <c r="A151" s="73" t="s">
        <v>414</v>
      </c>
      <c r="B151" s="112">
        <f t="array" ref="B151">IFERROR(INDEX(tb_MainDatabase[Barcode],MATCH(A151,tb_MainDatabase[Code],0)),"")</f>
        <v>8857128012044</v>
      </c>
      <c r="C151" s="123" t="str">
        <f t="array" ref="C151">IFERROR(INDEX(tb_MainDatabase[Scent],MATCH(A151,tb_MainDatabase[Code],0)),"")</f>
        <v>Aqua</v>
      </c>
      <c r="D151" s="91" t="str">
        <f t="array" ref="D151">IFERROR(INDEX(tb_MainDatabase[Grand],MATCH(B151,tb_MainDatabase[Barcode],0)),"")</f>
        <v>EDP</v>
      </c>
      <c r="E151" s="112" t="str">
        <f t="array" ref="E151">IFERROR(INDEX(tb_MainDatabase[Size],MATCH(B151,tb_MainDatabase[Barcode],0))
,"")</f>
        <v>4 ml.</v>
      </c>
      <c r="F151" s="95">
        <f>sumifs(tb_PO[จำนวน],tb_PO[PO Order Number],B$5,tb_PO[Scent],$C151,tb_PO[Size],$E151)</f>
        <v>0</v>
      </c>
      <c r="G151" s="95" t="str">
        <f t="shared" si="2"/>
        <v>หลอด</v>
      </c>
      <c r="H151" s="12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idden="1">
      <c r="A152" s="73" t="s">
        <v>415</v>
      </c>
      <c r="B152" s="112">
        <f t="array" ref="B152">IFERROR(INDEX(tb_MainDatabase[Barcode],MATCH(A152,tb_MainDatabase[Code],0)),"")</f>
        <v>8857128012033</v>
      </c>
      <c r="C152" s="123" t="str">
        <f t="array" ref="C152">IFERROR(INDEX(tb_MainDatabase[Scent],MATCH(A152,tb_MainDatabase[Code],0)),"")</f>
        <v>Beyond</v>
      </c>
      <c r="D152" s="91" t="str">
        <f t="array" ref="D152">IFERROR(INDEX(tb_MainDatabase[Grand],MATCH(B152,tb_MainDatabase[Barcode],0)),"")</f>
        <v>EDP</v>
      </c>
      <c r="E152" s="112" t="str">
        <f t="array" ref="E152">IFERROR(INDEX(tb_MainDatabase[Size],MATCH(B152,tb_MainDatabase[Barcode],0))
,"")</f>
        <v>4 ml.</v>
      </c>
      <c r="F152" s="95">
        <f>sumifs(tb_PO[จำนวน],tb_PO[PO Order Number],B$5,tb_PO[Scent],$C152,tb_PO[Size],$E152)</f>
        <v>0</v>
      </c>
      <c r="G152" s="95" t="str">
        <f t="shared" si="2"/>
        <v>หลอด</v>
      </c>
      <c r="H152" s="12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idden="1">
      <c r="A153" s="73" t="s">
        <v>417</v>
      </c>
      <c r="B153" s="112">
        <f t="array" ref="B153">IFERROR(INDEX(tb_MainDatabase[Barcode],MATCH(A153,tb_MainDatabase[Code],0)),"")</f>
        <v>8857128012066</v>
      </c>
      <c r="C153" s="123" t="str">
        <f t="array" ref="C153">IFERROR(INDEX(tb_MainDatabase[Scent],MATCH(A153,tb_MainDatabase[Code],0)),"")</f>
        <v>Blind Magnolia</v>
      </c>
      <c r="D153" s="91" t="str">
        <f t="array" ref="D153">IFERROR(INDEX(tb_MainDatabase[Grand],MATCH(B153,tb_MainDatabase[Barcode],0)),"")</f>
        <v>EDP</v>
      </c>
      <c r="E153" s="112" t="str">
        <f t="array" ref="E153">IFERROR(INDEX(tb_MainDatabase[Size],MATCH(B153,tb_MainDatabase[Barcode],0))
,"")</f>
        <v>4 ml.</v>
      </c>
      <c r="F153" s="95">
        <f>sumifs(tb_PO[จำนวน],tb_PO[PO Order Number],B$5,tb_PO[Scent],$C153,tb_PO[Size],$E153)</f>
        <v>0</v>
      </c>
      <c r="G153" s="95" t="str">
        <f t="shared" si="2"/>
        <v>หลอด</v>
      </c>
      <c r="H153" s="12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idden="1">
      <c r="A154" s="73" t="s">
        <v>419</v>
      </c>
      <c r="B154" s="112">
        <f t="array" ref="B154">IFERROR(INDEX(tb_MainDatabase[Barcode],MATCH(A154,tb_MainDatabase[Code],0)),"")</f>
        <v>8857128012078</v>
      </c>
      <c r="C154" s="123" t="str">
        <f t="array" ref="C154">IFERROR(INDEX(tb_MainDatabase[Scent],MATCH(A154,tb_MainDatabase[Code],0)),"")</f>
        <v>Buoyant</v>
      </c>
      <c r="D154" s="91" t="str">
        <f t="array" ref="D154">IFERROR(INDEX(tb_MainDatabase[Grand],MATCH(B154,tb_MainDatabase[Barcode],0)),"")</f>
        <v>EDP</v>
      </c>
      <c r="E154" s="112" t="str">
        <f t="array" ref="E154">IFERROR(INDEX(tb_MainDatabase[Size],MATCH(B154,tb_MainDatabase[Barcode],0))
,"")</f>
        <v>4 ml.</v>
      </c>
      <c r="F154" s="95">
        <f>sumifs(tb_PO[จำนวน],tb_PO[PO Order Number],B$5,tb_PO[Scent],$C154,tb_PO[Size],$E154)</f>
        <v>0</v>
      </c>
      <c r="G154" s="95" t="str">
        <f t="shared" si="2"/>
        <v>หลอด</v>
      </c>
      <c r="H154" s="12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idden="1">
      <c r="A155" s="73" t="s">
        <v>420</v>
      </c>
      <c r="B155" s="112">
        <f t="array" ref="B155">IFERROR(INDEX(tb_MainDatabase[Barcode],MATCH(A155,tb_MainDatabase[Code],0)),"")</f>
        <v>8857128012121</v>
      </c>
      <c r="C155" s="123" t="str">
        <f t="array" ref="C155">IFERROR(INDEX(tb_MainDatabase[Scent],MATCH(A155,tb_MainDatabase[Code],0)),"")</f>
        <v>Cherry Dance</v>
      </c>
      <c r="D155" s="91" t="str">
        <f t="array" ref="D155">IFERROR(INDEX(tb_MainDatabase[Grand],MATCH(B155,tb_MainDatabase[Barcode],0)),"")</f>
        <v>EDP</v>
      </c>
      <c r="E155" s="112" t="str">
        <f t="array" ref="E155">IFERROR(INDEX(tb_MainDatabase[Size],MATCH(B155,tb_MainDatabase[Barcode],0))
,"")</f>
        <v>4 ml.</v>
      </c>
      <c r="F155" s="95">
        <f>sumifs(tb_PO[จำนวน],tb_PO[PO Order Number],B$5,tb_PO[Scent],$C155,tb_PO[Size],$E155)</f>
        <v>0</v>
      </c>
      <c r="G155" s="95" t="str">
        <f t="shared" si="2"/>
        <v>หลอด</v>
      </c>
      <c r="H155" s="12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idden="1">
      <c r="A156" s="73" t="s">
        <v>422</v>
      </c>
      <c r="B156" s="112">
        <f t="array" ref="B156">IFERROR(INDEX(tb_MainDatabase[Barcode],MATCH(A156,tb_MainDatabase[Code],0)),"")</f>
        <v>8857128012155</v>
      </c>
      <c r="C156" s="123" t="str">
        <f t="array" ref="C156">IFERROR(INDEX(tb_MainDatabase[Scent],MATCH(A156,tb_MainDatabase[Code],0)),"")</f>
        <v>Cherry Shade</v>
      </c>
      <c r="D156" s="91" t="str">
        <f t="array" ref="D156">IFERROR(INDEX(tb_MainDatabase[Grand],MATCH(B156,tb_MainDatabase[Barcode],0)),"")</f>
        <v>EDP</v>
      </c>
      <c r="E156" s="112" t="str">
        <f t="array" ref="E156">IFERROR(INDEX(tb_MainDatabase[Size],MATCH(B156,tb_MainDatabase[Barcode],0))
,"")</f>
        <v>4 ml.</v>
      </c>
      <c r="F156" s="95">
        <f>sumifs(tb_PO[จำนวน],tb_PO[PO Order Number],B$5,tb_PO[Scent],$C156,tb_PO[Size],$E156)</f>
        <v>0</v>
      </c>
      <c r="G156" s="95" t="str">
        <f t="shared" si="2"/>
        <v>หลอด</v>
      </c>
      <c r="H156" s="12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idden="1">
      <c r="A157" s="73" t="s">
        <v>423</v>
      </c>
      <c r="B157" s="112">
        <f t="array" ref="B157">IFERROR(INDEX(tb_MainDatabase[Barcode],MATCH(A157,tb_MainDatabase[Code],0)),"")</f>
        <v>8857128012107</v>
      </c>
      <c r="C157" s="123" t="str">
        <f t="array" ref="C157">IFERROR(INDEX(tb_MainDatabase[Scent],MATCH(A157,tb_MainDatabase[Code],0)),"")</f>
        <v>Cocoa Gourmet</v>
      </c>
      <c r="D157" s="91" t="str">
        <f t="array" ref="D157">IFERROR(INDEX(tb_MainDatabase[Grand],MATCH(B157,tb_MainDatabase[Barcode],0)),"")</f>
        <v>EDP</v>
      </c>
      <c r="E157" s="112" t="str">
        <f t="array" ref="E157">IFERROR(INDEX(tb_MainDatabase[Size],MATCH(B157,tb_MainDatabase[Barcode],0))
,"")</f>
        <v>4 ml.</v>
      </c>
      <c r="F157" s="95">
        <f>sumifs(tb_PO[จำนวน],tb_PO[PO Order Number],B$5,tb_PO[Scent],$C157,tb_PO[Size],$E157)</f>
        <v>0</v>
      </c>
      <c r="G157" s="95" t="str">
        <f t="shared" si="2"/>
        <v>หลอด</v>
      </c>
      <c r="H157" s="12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idden="1">
      <c r="A158" s="73" t="s">
        <v>424</v>
      </c>
      <c r="B158" s="112">
        <f t="array" ref="B158">IFERROR(INDEX(tb_MainDatabase[Barcode],MATCH(A158,tb_MainDatabase[Code],0)),"")</f>
        <v>8857128012083</v>
      </c>
      <c r="C158" s="123" t="str">
        <f t="array" ref="C158">IFERROR(INDEX(tb_MainDatabase[Scent],MATCH(A158,tb_MainDatabase[Code],0)),"")</f>
        <v>Code Red</v>
      </c>
      <c r="D158" s="91" t="str">
        <f t="array" ref="D158">IFERROR(INDEX(tb_MainDatabase[Grand],MATCH(B158,tb_MainDatabase[Barcode],0)),"")</f>
        <v>EDP</v>
      </c>
      <c r="E158" s="112" t="str">
        <f t="array" ref="E158">IFERROR(INDEX(tb_MainDatabase[Size],MATCH(B158,tb_MainDatabase[Barcode],0))
,"")</f>
        <v>4 ml.</v>
      </c>
      <c r="F158" s="95">
        <f>sumifs(tb_PO[จำนวน],tb_PO[PO Order Number],B$5,tb_PO[Scent],$C158,tb_PO[Size],$E158)</f>
        <v>0</v>
      </c>
      <c r="G158" s="95" t="str">
        <f t="shared" si="2"/>
        <v>หลอด</v>
      </c>
      <c r="H158" s="12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idden="1">
      <c r="A159" s="73" t="s">
        <v>426</v>
      </c>
      <c r="B159" s="112">
        <f t="array" ref="B159">IFERROR(INDEX(tb_MainDatabase[Barcode],MATCH(A159,tb_MainDatabase[Code],0)),"")</f>
        <v>8857128012015</v>
      </c>
      <c r="C159" s="123" t="str">
        <f t="array" ref="C159">IFERROR(INDEX(tb_MainDatabase[Scent],MATCH(A159,tb_MainDatabase[Code],0)),"")</f>
        <v>Dream Island</v>
      </c>
      <c r="D159" s="91" t="str">
        <f t="array" ref="D159">IFERROR(INDEX(tb_MainDatabase[Grand],MATCH(B159,tb_MainDatabase[Barcode],0)),"")</f>
        <v>EDP</v>
      </c>
      <c r="E159" s="112" t="str">
        <f t="array" ref="E159">IFERROR(INDEX(tb_MainDatabase[Size],MATCH(B159,tb_MainDatabase[Barcode],0))
,"")</f>
        <v>4 ml.</v>
      </c>
      <c r="F159" s="95">
        <f>sumifs(tb_PO[จำนวน],tb_PO[PO Order Number],B$5,tb_PO[Scent],$C159,tb_PO[Size],$E159)</f>
        <v>0</v>
      </c>
      <c r="G159" s="95" t="str">
        <f t="shared" si="2"/>
        <v>หลอด</v>
      </c>
      <c r="H159" s="12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idden="1">
      <c r="A160" s="73" t="s">
        <v>427</v>
      </c>
      <c r="B160" s="112">
        <f t="array" ref="B160">IFERROR(INDEX(tb_MainDatabase[Barcode],MATCH(A160,tb_MainDatabase[Code],0)),"")</f>
        <v>8857128012129</v>
      </c>
      <c r="C160" s="123" t="str">
        <f t="array" ref="C160">IFERROR(INDEX(tb_MainDatabase[Scent],MATCH(A160,tb_MainDatabase[Code],0)),"")</f>
        <v>Dynasty</v>
      </c>
      <c r="D160" s="91" t="str">
        <f t="array" ref="D160">IFERROR(INDEX(tb_MainDatabase[Grand],MATCH(B160,tb_MainDatabase[Barcode],0)),"")</f>
        <v>EDP</v>
      </c>
      <c r="E160" s="112" t="str">
        <f t="array" ref="E160">IFERROR(INDEX(tb_MainDatabase[Size],MATCH(B160,tb_MainDatabase[Barcode],0))
,"")</f>
        <v>4 ml.</v>
      </c>
      <c r="F160" s="95">
        <f>sumifs(tb_PO[จำนวน],tb_PO[PO Order Number],B$5,tb_PO[Scent],$C160,tb_PO[Size],$E160)</f>
        <v>0</v>
      </c>
      <c r="G160" s="95" t="str">
        <f t="shared" si="2"/>
        <v>หลอด</v>
      </c>
      <c r="H160" s="12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idden="1">
      <c r="A161" s="73" t="s">
        <v>431</v>
      </c>
      <c r="B161" s="112">
        <f t="array" ref="B161">IFERROR(INDEX(tb_MainDatabase[Barcode],MATCH(A161,tb_MainDatabase[Code],0)),"")</f>
        <v>8857128012059</v>
      </c>
      <c r="C161" s="123" t="str">
        <f t="array" ref="C161">IFERROR(INDEX(tb_MainDatabase[Scent],MATCH(A161,tb_MainDatabase[Code],0)),"")</f>
        <v>Eden</v>
      </c>
      <c r="D161" s="91" t="str">
        <f t="array" ref="D161">IFERROR(INDEX(tb_MainDatabase[Grand],MATCH(B161,tb_MainDatabase[Barcode],0)),"")</f>
        <v>EDP</v>
      </c>
      <c r="E161" s="112" t="str">
        <f t="array" ref="E161">IFERROR(INDEX(tb_MainDatabase[Size],MATCH(B161,tb_MainDatabase[Barcode],0))
,"")</f>
        <v>4 ml.</v>
      </c>
      <c r="F161" s="95">
        <f>sumifs(tb_PO[จำนวน],tb_PO[PO Order Number],B$5,tb_PO[Scent],$C161,tb_PO[Size],$E161)</f>
        <v>0</v>
      </c>
      <c r="G161" s="95" t="str">
        <f t="shared" si="2"/>
        <v>หลอด</v>
      </c>
      <c r="H161" s="12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idden="1">
      <c r="A162" s="73" t="s">
        <v>432</v>
      </c>
      <c r="B162" s="112">
        <f t="array" ref="B162">IFERROR(INDEX(tb_MainDatabase[Barcode],MATCH(A162,tb_MainDatabase[Code],0)),"")</f>
        <v>8857128012143</v>
      </c>
      <c r="C162" s="123" t="str">
        <f t="array" ref="C162">IFERROR(INDEX(tb_MainDatabase[Scent],MATCH(A162,tb_MainDatabase[Code],0)),"")</f>
        <v>Gentle Elixir</v>
      </c>
      <c r="D162" s="91" t="str">
        <f t="array" ref="D162">IFERROR(INDEX(tb_MainDatabase[Grand],MATCH(B162,tb_MainDatabase[Barcode],0)),"")</f>
        <v>EDP</v>
      </c>
      <c r="E162" s="112" t="str">
        <f t="array" ref="E162">IFERROR(INDEX(tb_MainDatabase[Size],MATCH(B162,tb_MainDatabase[Barcode],0))
,"")</f>
        <v>4 ml.</v>
      </c>
      <c r="F162" s="95">
        <f>sumifs(tb_PO[จำนวน],tb_PO[PO Order Number],B$5,tb_PO[Scent],$C162,tb_PO[Size],$E162)</f>
        <v>0</v>
      </c>
      <c r="G162" s="95" t="str">
        <f t="shared" si="2"/>
        <v>หลอด</v>
      </c>
      <c r="H162" s="12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idden="1">
      <c r="A163" s="73" t="s">
        <v>435</v>
      </c>
      <c r="B163" s="112">
        <f t="array" ref="B163">IFERROR(INDEX(tb_MainDatabase[Barcode],MATCH(A163,tb_MainDatabase[Code],0)),"")</f>
        <v>8857128012063</v>
      </c>
      <c r="C163" s="123" t="str">
        <f t="array" ref="C163">IFERROR(INDEX(tb_MainDatabase[Scent],MATCH(A163,tb_MainDatabase[Code],0)),"")</f>
        <v>Excalibur (EDP)</v>
      </c>
      <c r="D163" s="91" t="str">
        <f t="array" ref="D163">IFERROR(INDEX(tb_MainDatabase[Grand],MATCH(B163,tb_MainDatabase[Barcode],0)),"")</f>
        <v>EDP</v>
      </c>
      <c r="E163" s="112" t="str">
        <f t="array" ref="E163">IFERROR(INDEX(tb_MainDatabase[Size],MATCH(B163,tb_MainDatabase[Barcode],0))
,"")</f>
        <v>4 ml.</v>
      </c>
      <c r="F163" s="95">
        <f>sumifs(tb_PO[จำนวน],tb_PO[PO Order Number],B$5,tb_PO[Scent],$C163,tb_PO[Size],$E163)</f>
        <v>0</v>
      </c>
      <c r="G163" s="95" t="str">
        <f t="shared" si="2"/>
        <v>หลอด</v>
      </c>
      <c r="H163" s="12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idden="1">
      <c r="A164" s="73" t="s">
        <v>436</v>
      </c>
      <c r="B164" s="112">
        <f t="array" ref="B164">IFERROR(INDEX(tb_MainDatabase[Barcode],MATCH(A164,tb_MainDatabase[Code],0)),"")</f>
        <v>8857128012091</v>
      </c>
      <c r="C164" s="123" t="str">
        <f t="array" ref="C164">IFERROR(INDEX(tb_MainDatabase[Scent],MATCH(A164,tb_MainDatabase[Code],0)),"")</f>
        <v>Found Peony</v>
      </c>
      <c r="D164" s="91" t="str">
        <f t="array" ref="D164">IFERROR(INDEX(tb_MainDatabase[Grand],MATCH(B164,tb_MainDatabase[Barcode],0)),"")</f>
        <v>EDP</v>
      </c>
      <c r="E164" s="112" t="str">
        <f t="array" ref="E164">IFERROR(INDEX(tb_MainDatabase[Size],MATCH(B164,tb_MainDatabase[Barcode],0))
,"")</f>
        <v>4 ml.</v>
      </c>
      <c r="F164" s="95">
        <f>sumifs(tb_PO[จำนวน],tb_PO[PO Order Number],B$5,tb_PO[Scent],$C164,tb_PO[Size],$E164)</f>
        <v>0</v>
      </c>
      <c r="G164" s="95" t="str">
        <f t="shared" si="2"/>
        <v>หลอด</v>
      </c>
      <c r="H164" s="12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idden="1">
      <c r="A165" s="73" t="s">
        <v>439</v>
      </c>
      <c r="B165" s="112">
        <f t="array" ref="B165">IFERROR(INDEX(tb_MainDatabase[Barcode],MATCH(A165,tb_MainDatabase[Code],0)),"")</f>
        <v>8857128012174</v>
      </c>
      <c r="C165" s="123" t="str">
        <f t="array" ref="C165">IFERROR(INDEX(tb_MainDatabase[Scent],MATCH(A165,tb_MainDatabase[Code],0)),"")</f>
        <v>Fortuna</v>
      </c>
      <c r="D165" s="91" t="str">
        <f t="array" ref="D165">IFERROR(INDEX(tb_MainDatabase[Grand],MATCH(B165,tb_MainDatabase[Barcode],0)),"")</f>
        <v>EDP</v>
      </c>
      <c r="E165" s="112" t="str">
        <f t="array" ref="E165">IFERROR(INDEX(tb_MainDatabase[Size],MATCH(B165,tb_MainDatabase[Barcode],0))
,"")</f>
        <v>4 ml.</v>
      </c>
      <c r="F165" s="95">
        <f>sumifs(tb_PO[จำนวน],tb_PO[PO Order Number],B$5,tb_PO[Scent],$C165,tb_PO[Size],$E165)</f>
        <v>0</v>
      </c>
      <c r="G165" s="95" t="str">
        <f t="shared" si="2"/>
        <v>หลอด</v>
      </c>
      <c r="H165" s="12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idden="1">
      <c r="A166" s="73" t="s">
        <v>440</v>
      </c>
      <c r="B166" s="112">
        <f t="array" ref="B166">IFERROR(INDEX(tb_MainDatabase[Barcode],MATCH(A166,tb_MainDatabase[Code],0)),"")</f>
        <v>8857128011546</v>
      </c>
      <c r="C166" s="123" t="str">
        <f t="array" ref="C166">IFERROR(INDEX(tb_MainDatabase[Scent],MATCH(A166,tb_MainDatabase[Code],0)),"")</f>
        <v>Hercules</v>
      </c>
      <c r="D166" s="91" t="str">
        <f t="array" ref="D166">IFERROR(INDEX(tb_MainDatabase[Grand],MATCH(B166,tb_MainDatabase[Barcode],0)),"")</f>
        <v>EDP</v>
      </c>
      <c r="E166" s="112" t="str">
        <f t="array" ref="E166">IFERROR(INDEX(tb_MainDatabase[Size],MATCH(B166,tb_MainDatabase[Barcode],0))
,"")</f>
        <v>4 ml.</v>
      </c>
      <c r="F166" s="95">
        <f>sumifs(tb_PO[จำนวน],tb_PO[PO Order Number],B$5,tb_PO[Scent],$C166,tb_PO[Size],$E166)</f>
        <v>0</v>
      </c>
      <c r="G166" s="95" t="str">
        <f t="shared" si="2"/>
        <v>หลอด</v>
      </c>
      <c r="H166" s="12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idden="1">
      <c r="A167" s="73" t="s">
        <v>441</v>
      </c>
      <c r="B167" s="112">
        <f t="array" ref="B167">IFERROR(INDEX(tb_MainDatabase[Barcode],MATCH(A167,tb_MainDatabase[Code],0)),"")</f>
        <v>8857128012016</v>
      </c>
      <c r="C167" s="123" t="str">
        <f t="array" ref="C167">IFERROR(INDEX(tb_MainDatabase[Scent],MATCH(A167,tb_MainDatabase[Code],0)),"")</f>
        <v>La Belle</v>
      </c>
      <c r="D167" s="91" t="str">
        <f t="array" ref="D167">IFERROR(INDEX(tb_MainDatabase[Grand],MATCH(B167,tb_MainDatabase[Barcode],0)),"")</f>
        <v>EDP</v>
      </c>
      <c r="E167" s="112" t="str">
        <f t="array" ref="E167">IFERROR(INDEX(tb_MainDatabase[Size],MATCH(B167,tb_MainDatabase[Barcode],0))
,"")</f>
        <v>4 ml.</v>
      </c>
      <c r="F167" s="95">
        <f>sumifs(tb_PO[จำนวน],tb_PO[PO Order Number],B$5,tb_PO[Scent],$C167,tb_PO[Size],$E167)</f>
        <v>0</v>
      </c>
      <c r="G167" s="95" t="str">
        <f t="shared" si="2"/>
        <v>หลอด</v>
      </c>
      <c r="H167" s="12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idden="1">
      <c r="A168" s="73" t="s">
        <v>443</v>
      </c>
      <c r="B168" s="112">
        <f t="array" ref="B168">IFERROR(INDEX(tb_MainDatabase[Barcode],MATCH(A168,tb_MainDatabase[Code],0)),"")</f>
        <v>8857128012074</v>
      </c>
      <c r="C168" s="123" t="str">
        <f t="array" ref="C168">IFERROR(INDEX(tb_MainDatabase[Scent],MATCH(A168,tb_MainDatabase[Code],0)),"")</f>
        <v>Legendary</v>
      </c>
      <c r="D168" s="91" t="str">
        <f t="array" ref="D168">IFERROR(INDEX(tb_MainDatabase[Grand],MATCH(B168,tb_MainDatabase[Barcode],0)),"")</f>
        <v>EDP</v>
      </c>
      <c r="E168" s="112" t="str">
        <f t="array" ref="E168">IFERROR(INDEX(tb_MainDatabase[Size],MATCH(B168,tb_MainDatabase[Barcode],0))
,"")</f>
        <v>4 ml.</v>
      </c>
      <c r="F168" s="95">
        <f>sumifs(tb_PO[จำนวน],tb_PO[PO Order Number],B$5,tb_PO[Scent],$C168,tb_PO[Size],$E168)</f>
        <v>0</v>
      </c>
      <c r="G168" s="95" t="str">
        <f t="shared" si="2"/>
        <v>หลอด</v>
      </c>
      <c r="H168" s="12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idden="1">
      <c r="A169" s="73" t="s">
        <v>445</v>
      </c>
      <c r="B169" s="112">
        <f t="array" ref="B169">IFERROR(INDEX(tb_MainDatabase[Barcode],MATCH(A169,tb_MainDatabase[Code],0)),"")</f>
        <v>8857128012049</v>
      </c>
      <c r="C169" s="123" t="str">
        <f t="array" ref="C169">IFERROR(INDEX(tb_MainDatabase[Scent],MATCH(A169,tb_MainDatabase[Code],0)),"")</f>
        <v>Make Way</v>
      </c>
      <c r="D169" s="91" t="str">
        <f t="array" ref="D169">IFERROR(INDEX(tb_MainDatabase[Grand],MATCH(B169,tb_MainDatabase[Barcode],0)),"")</f>
        <v>EDP</v>
      </c>
      <c r="E169" s="112" t="str">
        <f t="array" ref="E169">IFERROR(INDEX(tb_MainDatabase[Size],MATCH(B169,tb_MainDatabase[Barcode],0))
,"")</f>
        <v>4 ml.</v>
      </c>
      <c r="F169" s="95">
        <f>sumifs(tb_PO[จำนวน],tb_PO[PO Order Number],B$5,tb_PO[Scent],$C169,tb_PO[Size],$E169)</f>
        <v>0</v>
      </c>
      <c r="G169" s="95" t="str">
        <f t="shared" si="2"/>
        <v>หลอด</v>
      </c>
      <c r="H169" s="12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idden="1">
      <c r="A170" s="73" t="s">
        <v>447</v>
      </c>
      <c r="B170" s="112">
        <f t="array" ref="B170">IFERROR(INDEX(tb_MainDatabase[Barcode],MATCH(A170,tb_MainDatabase[Code],0)),"")</f>
        <v>8857128012150</v>
      </c>
      <c r="C170" s="123" t="str">
        <f t="array" ref="C170">IFERROR(INDEX(tb_MainDatabase[Scent],MATCH(A170,tb_MainDatabase[Code],0)),"")</f>
        <v>Mellow</v>
      </c>
      <c r="D170" s="91" t="str">
        <f t="array" ref="D170">IFERROR(INDEX(tb_MainDatabase[Grand],MATCH(B170,tb_MainDatabase[Barcode],0)),"")</f>
        <v>EDP</v>
      </c>
      <c r="E170" s="112" t="str">
        <f t="array" ref="E170">IFERROR(INDEX(tb_MainDatabase[Size],MATCH(B170,tb_MainDatabase[Barcode],0))
,"")</f>
        <v>4 ml.</v>
      </c>
      <c r="F170" s="95">
        <f>sumifs(tb_PO[จำนวน],tb_PO[PO Order Number],B$5,tb_PO[Scent],$C170,tb_PO[Size],$E170)</f>
        <v>0</v>
      </c>
      <c r="G170" s="95" t="str">
        <f t="shared" si="2"/>
        <v>หลอด</v>
      </c>
      <c r="H170" s="12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idden="1">
      <c r="A171" s="73" t="s">
        <v>448</v>
      </c>
      <c r="B171" s="112">
        <f t="array" ref="B171">IFERROR(INDEX(tb_MainDatabase[Barcode],MATCH(A171,tb_MainDatabase[Code],0)),"")</f>
        <v>8857128012068</v>
      </c>
      <c r="C171" s="123" t="str">
        <f t="array" ref="C171">IFERROR(INDEX(tb_MainDatabase[Scent],MATCH(A171,tb_MainDatabase[Code],0)),"")</f>
        <v>Moon Light</v>
      </c>
      <c r="D171" s="91" t="str">
        <f t="array" ref="D171">IFERROR(INDEX(tb_MainDatabase[Grand],MATCH(B171,tb_MainDatabase[Barcode],0)),"")</f>
        <v>EDP</v>
      </c>
      <c r="E171" s="112" t="str">
        <f t="array" ref="E171">IFERROR(INDEX(tb_MainDatabase[Size],MATCH(B171,tb_MainDatabase[Barcode],0))
,"")</f>
        <v>4 ml.</v>
      </c>
      <c r="F171" s="95">
        <f>sumifs(tb_PO[จำนวน],tb_PO[PO Order Number],B$5,tb_PO[Scent],$C171,tb_PO[Size],$E171)</f>
        <v>0</v>
      </c>
      <c r="G171" s="95" t="str">
        <f t="shared" si="2"/>
        <v>หลอด</v>
      </c>
      <c r="H171" s="12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idden="1">
      <c r="A172" s="73" t="s">
        <v>449</v>
      </c>
      <c r="B172" s="112">
        <f t="array" ref="B172">IFERROR(INDEX(tb_MainDatabase[Barcode],MATCH(A172,tb_MainDatabase[Code],0)),"")</f>
        <v>8857128012036</v>
      </c>
      <c r="C172" s="123" t="str">
        <f t="array" ref="C172">IFERROR(INDEX(tb_MainDatabase[Scent],MATCH(A172,tb_MainDatabase[Code],0)),"")</f>
        <v>Never Blue</v>
      </c>
      <c r="D172" s="91" t="str">
        <f t="array" ref="D172">IFERROR(INDEX(tb_MainDatabase[Grand],MATCH(B172,tb_MainDatabase[Barcode],0)),"")</f>
        <v>EDP</v>
      </c>
      <c r="E172" s="112" t="str">
        <f t="array" ref="E172">IFERROR(INDEX(tb_MainDatabase[Size],MATCH(B172,tb_MainDatabase[Barcode],0))
,"")</f>
        <v>4 ml.</v>
      </c>
      <c r="F172" s="95">
        <f>sumifs(tb_PO[จำนวน],tb_PO[PO Order Number],B$5,tb_PO[Scent],$C172,tb_PO[Size],$E172)</f>
        <v>0</v>
      </c>
      <c r="G172" s="95" t="str">
        <f t="shared" si="2"/>
        <v>หลอด</v>
      </c>
      <c r="H172" s="12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idden="1">
      <c r="A173" s="73" t="s">
        <v>452</v>
      </c>
      <c r="B173" s="112">
        <f t="array" ref="B173">IFERROR(INDEX(tb_MainDatabase[Barcode],MATCH(A173,tb_MainDatabase[Code],0)),"")</f>
        <v>8857128012171</v>
      </c>
      <c r="C173" s="123" t="str">
        <f t="array" ref="C173">IFERROR(INDEX(tb_MainDatabase[Scent],MATCH(A173,tb_MainDatabase[Code],0)),"")</f>
        <v>Nouveau</v>
      </c>
      <c r="D173" s="91" t="str">
        <f t="array" ref="D173">IFERROR(INDEX(tb_MainDatabase[Grand],MATCH(B173,tb_MainDatabase[Barcode],0)),"")</f>
        <v>EDP</v>
      </c>
      <c r="E173" s="112" t="str">
        <f t="array" ref="E173">IFERROR(INDEX(tb_MainDatabase[Size],MATCH(B173,tb_MainDatabase[Barcode],0))
,"")</f>
        <v>4 ml.</v>
      </c>
      <c r="F173" s="95">
        <f>sumifs(tb_PO[จำนวน],tb_PO[PO Order Number],B$5,tb_PO[Scent],$C173,tb_PO[Size],$E173)</f>
        <v>0</v>
      </c>
      <c r="G173" s="95" t="str">
        <f t="shared" si="2"/>
        <v>หลอด</v>
      </c>
      <c r="H173" s="12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idden="1">
      <c r="A174" s="73" t="s">
        <v>453</v>
      </c>
      <c r="B174" s="112">
        <f t="array" ref="B174">IFERROR(INDEX(tb_MainDatabase[Barcode],MATCH(A174,tb_MainDatabase[Code],0)),"")</f>
        <v>8857128012158</v>
      </c>
      <c r="C174" s="123" t="str">
        <f t="array" ref="C174">IFERROR(INDEX(tb_MainDatabase[Scent],MATCH(A174,tb_MainDatabase[Code],0)),"")</f>
        <v>Passion</v>
      </c>
      <c r="D174" s="91" t="str">
        <f t="array" ref="D174">IFERROR(INDEX(tb_MainDatabase[Grand],MATCH(B174,tb_MainDatabase[Barcode],0)),"")</f>
        <v>EDP</v>
      </c>
      <c r="E174" s="112" t="str">
        <f t="array" ref="E174">IFERROR(INDEX(tb_MainDatabase[Size],MATCH(B174,tb_MainDatabase[Barcode],0))
,"")</f>
        <v>4 ml.</v>
      </c>
      <c r="F174" s="95">
        <f>sumifs(tb_PO[จำนวน],tb_PO[PO Order Number],B$5,tb_PO[Scent],$C174,tb_PO[Size],$E174)</f>
        <v>0</v>
      </c>
      <c r="G174" s="95" t="str">
        <f t="shared" si="2"/>
        <v>หลอด</v>
      </c>
      <c r="H174" s="12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idden="1">
      <c r="A175" s="73" t="s">
        <v>454</v>
      </c>
      <c r="B175" s="112">
        <f t="array" ref="B175">IFERROR(INDEX(tb_MainDatabase[Barcode],MATCH(A175,tb_MainDatabase[Code],0)),"")</f>
        <v>8857128012085</v>
      </c>
      <c r="C175" s="123" t="str">
        <f t="array" ref="C175">IFERROR(INDEX(tb_MainDatabase[Scent],MATCH(A175,tb_MainDatabase[Code],0)),"")</f>
        <v>Perfect Pear</v>
      </c>
      <c r="D175" s="91" t="str">
        <f t="array" ref="D175">IFERROR(INDEX(tb_MainDatabase[Grand],MATCH(B175,tb_MainDatabase[Barcode],0)),"")</f>
        <v>EDP</v>
      </c>
      <c r="E175" s="112" t="str">
        <f t="array" ref="E175">IFERROR(INDEX(tb_MainDatabase[Size],MATCH(B175,tb_MainDatabase[Barcode],0))
,"")</f>
        <v>4 ml.</v>
      </c>
      <c r="F175" s="95">
        <f>sumifs(tb_PO[จำนวน],tb_PO[PO Order Number],B$5,tb_PO[Scent],$C175,tb_PO[Size],$E175)</f>
        <v>0</v>
      </c>
      <c r="G175" s="95" t="str">
        <f t="shared" si="2"/>
        <v>หลอด</v>
      </c>
      <c r="H175" s="12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idden="1">
      <c r="A176" s="73" t="s">
        <v>456</v>
      </c>
      <c r="B176" s="112">
        <f t="array" ref="B176">IFERROR(INDEX(tb_MainDatabase[Barcode],MATCH(A176,tb_MainDatabase[Code],0)),"")</f>
        <v>8857128012043</v>
      </c>
      <c r="C176" s="123" t="str">
        <f t="array" ref="C176">IFERROR(INDEX(tb_MainDatabase[Scent],MATCH(A176,tb_MainDatabase[Code],0)),"")</f>
        <v>Persist</v>
      </c>
      <c r="D176" s="91" t="str">
        <f t="array" ref="D176">IFERROR(INDEX(tb_MainDatabase[Grand],MATCH(B176,tb_MainDatabase[Barcode],0)),"")</f>
        <v>EDP</v>
      </c>
      <c r="E176" s="112" t="str">
        <f t="array" ref="E176">IFERROR(INDEX(tb_MainDatabase[Size],MATCH(B176,tb_MainDatabase[Barcode],0))
,"")</f>
        <v>4 ml.</v>
      </c>
      <c r="F176" s="95">
        <f>sumifs(tb_PO[จำนวน],tb_PO[PO Order Number],B$5,tb_PO[Scent],$C176,tb_PO[Size],$E176)</f>
        <v>0</v>
      </c>
      <c r="G176" s="95" t="str">
        <f t="shared" si="2"/>
        <v>หลอด</v>
      </c>
      <c r="H176" s="12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idden="1">
      <c r="A177" s="73" t="s">
        <v>458</v>
      </c>
      <c r="B177" s="112">
        <f t="array" ref="B177">IFERROR(INDEX(tb_MainDatabase[Barcode],MATCH(A177,tb_MainDatabase[Code],0)),"")</f>
        <v>8857128012161</v>
      </c>
      <c r="C177" s="123" t="str">
        <f t="array" ref="C177">IFERROR(INDEX(tb_MainDatabase[Scent],MATCH(A177,tb_MainDatabase[Code],0)),"")</f>
        <v>Rosarine</v>
      </c>
      <c r="D177" s="91" t="str">
        <f t="array" ref="D177">IFERROR(INDEX(tb_MainDatabase[Grand],MATCH(B177,tb_MainDatabase[Barcode],0)),"")</f>
        <v>EDP</v>
      </c>
      <c r="E177" s="112" t="str">
        <f t="array" ref="E177">IFERROR(INDEX(tb_MainDatabase[Size],MATCH(B177,tb_MainDatabase[Barcode],0))
,"")</f>
        <v>4 ml.</v>
      </c>
      <c r="F177" s="95">
        <f>sumifs(tb_PO[จำนวน],tb_PO[PO Order Number],B$5,tb_PO[Scent],$C177,tb_PO[Size],$E177)</f>
        <v>0</v>
      </c>
      <c r="G177" s="95" t="str">
        <f t="shared" si="2"/>
        <v>หลอด</v>
      </c>
      <c r="H177" s="12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idden="1">
      <c r="A178" s="73" t="s">
        <v>459</v>
      </c>
      <c r="B178" s="112">
        <f t="array" ref="B178">IFERROR(INDEX(tb_MainDatabase[Barcode],MATCH(A178,tb_MainDatabase[Code],0)),"")</f>
        <v>8857128012038</v>
      </c>
      <c r="C178" s="123" t="str">
        <f t="array" ref="C178">IFERROR(INDEX(tb_MainDatabase[Scent],MATCH(A178,tb_MainDatabase[Code],0)),"")</f>
        <v>Secret of Peach</v>
      </c>
      <c r="D178" s="91" t="str">
        <f t="array" ref="D178">IFERROR(INDEX(tb_MainDatabase[Grand],MATCH(B178,tb_MainDatabase[Barcode],0)),"")</f>
        <v>EDP</v>
      </c>
      <c r="E178" s="112" t="str">
        <f t="array" ref="E178">IFERROR(INDEX(tb_MainDatabase[Size],MATCH(B178,tb_MainDatabase[Barcode],0))
,"")</f>
        <v>4 ml.</v>
      </c>
      <c r="F178" s="95">
        <f>sumifs(tb_PO[จำนวน],tb_PO[PO Order Number],B$5,tb_PO[Scent],$C178,tb_PO[Size],$E178)</f>
        <v>0</v>
      </c>
      <c r="G178" s="95" t="str">
        <f t="shared" si="2"/>
        <v>หลอด</v>
      </c>
      <c r="H178" s="12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idden="1">
      <c r="A179" s="73" t="s">
        <v>460</v>
      </c>
      <c r="B179" s="112">
        <f t="array" ref="B179">IFERROR(INDEX(tb_MainDatabase[Barcode],MATCH(A179,tb_MainDatabase[Code],0)),"")</f>
        <v>8857128012040</v>
      </c>
      <c r="C179" s="123" t="str">
        <f t="array" ref="C179">IFERROR(INDEX(tb_MainDatabase[Scent],MATCH(A179,tb_MainDatabase[Code],0)),"")</f>
        <v>Senorita</v>
      </c>
      <c r="D179" s="91" t="str">
        <f t="array" ref="D179">IFERROR(INDEX(tb_MainDatabase[Grand],MATCH(B179,tb_MainDatabase[Barcode],0)),"")</f>
        <v>EDP</v>
      </c>
      <c r="E179" s="112" t="str">
        <f t="array" ref="E179">IFERROR(INDEX(tb_MainDatabase[Size],MATCH(B179,tb_MainDatabase[Barcode],0))
,"")</f>
        <v>4 ml.</v>
      </c>
      <c r="F179" s="95">
        <f>sumifs(tb_PO[จำนวน],tb_PO[PO Order Number],B$5,tb_PO[Scent],$C179,tb_PO[Size],$E179)</f>
        <v>0</v>
      </c>
      <c r="G179" s="95" t="str">
        <f t="shared" si="2"/>
        <v>หลอด</v>
      </c>
      <c r="H179" s="12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idden="1">
      <c r="A180" s="73" t="s">
        <v>462</v>
      </c>
      <c r="B180" s="112">
        <f t="array" ref="B180">IFERROR(INDEX(tb_MainDatabase[Barcode],MATCH(A180,tb_MainDatabase[Code],0)),"")</f>
        <v>8857128012094</v>
      </c>
      <c r="C180" s="123" t="str">
        <f t="array" ref="C180">IFERROR(INDEX(tb_MainDatabase[Scent],MATCH(A180,tb_MainDatabase[Code],0)),"")</f>
        <v>Shadow De Bacci Light</v>
      </c>
      <c r="D180" s="91" t="str">
        <f t="array" ref="D180">IFERROR(INDEX(tb_MainDatabase[Grand],MATCH(B180,tb_MainDatabase[Barcode],0)),"")</f>
        <v>EDP</v>
      </c>
      <c r="E180" s="112" t="str">
        <f t="array" ref="E180">IFERROR(INDEX(tb_MainDatabase[Size],MATCH(B180,tb_MainDatabase[Barcode],0))
,"")</f>
        <v>4 ml.</v>
      </c>
      <c r="F180" s="95">
        <f>sumifs(tb_PO[จำนวน],tb_PO[PO Order Number],B$5,tb_PO[Scent],$C180,tb_PO[Size],$E180)</f>
        <v>0</v>
      </c>
      <c r="G180" s="95" t="str">
        <f t="shared" si="2"/>
        <v>หลอด</v>
      </c>
      <c r="H180" s="12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idden="1">
      <c r="A181" s="73" t="s">
        <v>464</v>
      </c>
      <c r="B181" s="112">
        <f t="array" ref="B181">IFERROR(INDEX(tb_MainDatabase[Barcode],MATCH(A181,tb_MainDatabase[Code],0)),"")</f>
        <v>8857128012056</v>
      </c>
      <c r="C181" s="123" t="str">
        <f t="array" ref="C181">IFERROR(INDEX(tb_MainDatabase[Scent],MATCH(A181,tb_MainDatabase[Code],0)),"")</f>
        <v>Sicilia</v>
      </c>
      <c r="D181" s="91" t="str">
        <f t="array" ref="D181">IFERROR(INDEX(tb_MainDatabase[Grand],MATCH(B181,tb_MainDatabase[Barcode],0)),"")</f>
        <v>EDP</v>
      </c>
      <c r="E181" s="112" t="str">
        <f t="array" ref="E181">IFERROR(INDEX(tb_MainDatabase[Size],MATCH(B181,tb_MainDatabase[Barcode],0))
,"")</f>
        <v>4 ml.</v>
      </c>
      <c r="F181" s="95">
        <f>sumifs(tb_PO[จำนวน],tb_PO[PO Order Number],B$5,tb_PO[Scent],$C181,tb_PO[Size],$E181)</f>
        <v>0</v>
      </c>
      <c r="G181" s="95" t="str">
        <f t="shared" si="2"/>
        <v>หลอด</v>
      </c>
      <c r="H181" s="12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idden="1">
      <c r="A182" s="73" t="s">
        <v>466</v>
      </c>
      <c r="B182" s="112">
        <f t="array" ref="B182">IFERROR(INDEX(tb_MainDatabase[Barcode],MATCH(A182,tb_MainDatabase[Code],0)),"")</f>
        <v>8857128012164</v>
      </c>
      <c r="C182" s="123" t="str">
        <f t="array" ref="C182">IFERROR(INDEX(tb_MainDatabase[Scent],MATCH(A182,tb_MainDatabase[Code],0)),"")</f>
        <v>Silver</v>
      </c>
      <c r="D182" s="91" t="str">
        <f t="array" ref="D182">IFERROR(INDEX(tb_MainDatabase[Grand],MATCH(B182,tb_MainDatabase[Barcode],0)),"")</f>
        <v>EDP</v>
      </c>
      <c r="E182" s="112" t="str">
        <f t="array" ref="E182">IFERROR(INDEX(tb_MainDatabase[Size],MATCH(B182,tb_MainDatabase[Barcode],0))
,"")</f>
        <v>4 ml.</v>
      </c>
      <c r="F182" s="95">
        <f>sumifs(tb_PO[จำนวน],tb_PO[PO Order Number],B$5,tb_PO[Scent],$C182,tb_PO[Size],$E182)</f>
        <v>0</v>
      </c>
      <c r="G182" s="95" t="str">
        <f t="shared" si="2"/>
        <v>หลอด</v>
      </c>
      <c r="H182" s="12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idden="1">
      <c r="A183" s="73" t="s">
        <v>467</v>
      </c>
      <c r="B183" s="112">
        <f t="array" ref="B183">IFERROR(INDEX(tb_MainDatabase[Barcode],MATCH(A183,tb_MainDatabase[Code],0)),"")</f>
        <v>8857128012147</v>
      </c>
      <c r="C183" s="123" t="str">
        <f t="array" ref="C183">IFERROR(INDEX(tb_MainDatabase[Scent],MATCH(A183,tb_MainDatabase[Code],0)),"")</f>
        <v>Soir</v>
      </c>
      <c r="D183" s="91" t="str">
        <f t="array" ref="D183">IFERROR(INDEX(tb_MainDatabase[Grand],MATCH(B183,tb_MainDatabase[Barcode],0)),"")</f>
        <v>EDP</v>
      </c>
      <c r="E183" s="112" t="str">
        <f t="array" ref="E183">IFERROR(INDEX(tb_MainDatabase[Size],MATCH(B183,tb_MainDatabase[Barcode],0))
,"")</f>
        <v>4 ml.</v>
      </c>
      <c r="F183" s="95">
        <f>sumifs(tb_PO[จำนวน],tb_PO[PO Order Number],B$5,tb_PO[Scent],$C183,tb_PO[Size],$E183)</f>
        <v>0</v>
      </c>
      <c r="G183" s="95" t="str">
        <f t="shared" si="2"/>
        <v>หลอด</v>
      </c>
      <c r="H183" s="12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idden="1">
      <c r="A184" s="73" t="s">
        <v>470</v>
      </c>
      <c r="B184" s="112">
        <f t="array" ref="B184">IFERROR(INDEX(tb_MainDatabase[Barcode],MATCH(A184,tb_MainDatabase[Code],0)),"")</f>
        <v>8857128012071</v>
      </c>
      <c r="C184" s="123" t="str">
        <f t="array" ref="C184">IFERROR(INDEX(tb_MainDatabase[Scent],MATCH(A184,tb_MainDatabase[Code],0)),"")</f>
        <v>Teenage Dream</v>
      </c>
      <c r="D184" s="91" t="str">
        <f t="array" ref="D184">IFERROR(INDEX(tb_MainDatabase[Grand],MATCH(B184,tb_MainDatabase[Barcode],0)),"")</f>
        <v>EDP</v>
      </c>
      <c r="E184" s="112" t="str">
        <f t="array" ref="E184">IFERROR(INDEX(tb_MainDatabase[Size],MATCH(B184,tb_MainDatabase[Barcode],0))
,"")</f>
        <v>4 ml.</v>
      </c>
      <c r="F184" s="95">
        <f>sumifs(tb_PO[จำนวน],tb_PO[PO Order Number],B$5,tb_PO[Scent],$C184,tb_PO[Size],$E184)</f>
        <v>0</v>
      </c>
      <c r="G184" s="95" t="str">
        <f t="shared" si="2"/>
        <v>หลอด</v>
      </c>
      <c r="H184" s="12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idden="1">
      <c r="A185" s="73" t="s">
        <v>472</v>
      </c>
      <c r="B185" s="112">
        <f t="array" ref="B185">IFERROR(INDEX(tb_MainDatabase[Barcode],MATCH(A185,tb_MainDatabase[Code],0)),"")</f>
        <v>8857128012076</v>
      </c>
      <c r="C185" s="123" t="str">
        <f t="array" ref="C185">IFERROR(INDEX(tb_MainDatabase[Scent],MATCH(A185,tb_MainDatabase[Code],0)),"")</f>
        <v>Vandal</v>
      </c>
      <c r="D185" s="91" t="str">
        <f t="array" ref="D185">IFERROR(INDEX(tb_MainDatabase[Grand],MATCH(B185,tb_MainDatabase[Barcode],0)),"")</f>
        <v>EDP+</v>
      </c>
      <c r="E185" s="112" t="str">
        <f t="array" ref="E185">IFERROR(INDEX(tb_MainDatabase[Size],MATCH(B185,tb_MainDatabase[Barcode],0))
,"")</f>
        <v>4 ml.</v>
      </c>
      <c r="F185" s="95">
        <f>sumifs(tb_PO[จำนวน],tb_PO[PO Order Number],B$5,tb_PO[Scent],$C185,tb_PO[Size],$E185)</f>
        <v>0</v>
      </c>
      <c r="G185" s="95" t="str">
        <f t="shared" si="2"/>
        <v>หลอด</v>
      </c>
      <c r="H185" s="12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idden="1">
      <c r="A186" s="73" t="s">
        <v>475</v>
      </c>
      <c r="B186" s="112">
        <f t="array" ref="B186">IFERROR(INDEX(tb_MainDatabase[Barcode],MATCH(A186,tb_MainDatabase[Code],0)),"")</f>
        <v>8857128012046</v>
      </c>
      <c r="C186" s="123" t="str">
        <f t="array" ref="C186">IFERROR(INDEX(tb_MainDatabase[Scent],MATCH(A186,tb_MainDatabase[Code],0)),"")</f>
        <v>Velvet Oud</v>
      </c>
      <c r="D186" s="91" t="str">
        <f t="array" ref="D186">IFERROR(INDEX(tb_MainDatabase[Grand],MATCH(B186,tb_MainDatabase[Barcode],0)),"")</f>
        <v>EDP</v>
      </c>
      <c r="E186" s="112" t="str">
        <f t="array" ref="E186">IFERROR(INDEX(tb_MainDatabase[Size],MATCH(B186,tb_MainDatabase[Barcode],0))
,"")</f>
        <v>4 ml.</v>
      </c>
      <c r="F186" s="95">
        <f>sumifs(tb_PO[จำนวน],tb_PO[PO Order Number],B$5,tb_PO[Scent],$C186,tb_PO[Size],$E186)</f>
        <v>0</v>
      </c>
      <c r="G186" s="95" t="str">
        <f t="shared" si="2"/>
        <v>หลอด</v>
      </c>
      <c r="H186" s="12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idden="1">
      <c r="A187" s="73" t="s">
        <v>477</v>
      </c>
      <c r="B187" s="112">
        <f t="array" ref="B187">IFERROR(INDEX(tb_MainDatabase[Barcode],MATCH(A187,tb_MainDatabase[Code],0)),"")</f>
        <v>8857128011751</v>
      </c>
      <c r="C187" s="123" t="str">
        <f t="array" ref="C187">IFERROR(INDEX(tb_MainDatabase[Scent],MATCH(A187,tb_MainDatabase[Code],0)),"")</f>
        <v>Victory</v>
      </c>
      <c r="D187" s="91" t="str">
        <f t="array" ref="D187">IFERROR(INDEX(tb_MainDatabase[Grand],MATCH(B187,tb_MainDatabase[Barcode],0)),"")</f>
        <v>EDP</v>
      </c>
      <c r="E187" s="112" t="str">
        <f t="array" ref="E187">IFERROR(INDEX(tb_MainDatabase[Size],MATCH(B187,tb_MainDatabase[Barcode],0))
,"")</f>
        <v>4 ml.</v>
      </c>
      <c r="F187" s="95">
        <f>sumifs(tb_PO[จำนวน],tb_PO[PO Order Number],B$5,tb_PO[Scent],$C187,tb_PO[Size],$E187)</f>
        <v>0</v>
      </c>
      <c r="G187" s="95" t="str">
        <f t="shared" si="2"/>
        <v>หลอด</v>
      </c>
      <c r="H187" s="12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idden="1">
      <c r="A188" s="73" t="s">
        <v>479</v>
      </c>
      <c r="B188" s="112">
        <f t="array" ref="B188">IFERROR(INDEX(tb_MainDatabase[Barcode],MATCH(A188,tb_MainDatabase[Code],0)),"")</f>
        <v>8857128012080</v>
      </c>
      <c r="C188" s="123" t="str">
        <f t="array" ref="C188">IFERROR(INDEX(tb_MainDatabase[Scent],MATCH(A188,tb_MainDatabase[Code],0)),"")</f>
        <v>Vintage</v>
      </c>
      <c r="D188" s="91" t="str">
        <f t="array" ref="D188">IFERROR(INDEX(tb_MainDatabase[Grand],MATCH(B188,tb_MainDatabase[Barcode],0)),"")</f>
        <v>EDP</v>
      </c>
      <c r="E188" s="112" t="str">
        <f t="array" ref="E188">IFERROR(INDEX(tb_MainDatabase[Size],MATCH(B188,tb_MainDatabase[Barcode],0))
,"")</f>
        <v>4 ml.</v>
      </c>
      <c r="F188" s="95">
        <f>sumifs(tb_PO[จำนวน],tb_PO[PO Order Number],B$5,tb_PO[Scent],$C188,tb_PO[Size],$E188)</f>
        <v>0</v>
      </c>
      <c r="G188" s="95" t="str">
        <f t="shared" si="2"/>
        <v>หลอด</v>
      </c>
      <c r="H188" s="12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idden="1">
      <c r="A189" s="73" t="s">
        <v>483</v>
      </c>
      <c r="B189" s="112">
        <f t="array" ref="B189">IFERROR(INDEX(tb_MainDatabase[Barcode],MATCH(A189,tb_MainDatabase[Code],0)),"")</f>
        <v>8857128012054</v>
      </c>
      <c r="C189" s="123" t="str">
        <f t="array" ref="C189">IFERROR(INDEX(tb_MainDatabase[Scent],MATCH(A189,tb_MainDatabase[Code],0)),"")</f>
        <v>Virgin X</v>
      </c>
      <c r="D189" s="91" t="str">
        <f t="array" ref="D189">IFERROR(INDEX(tb_MainDatabase[Grand],MATCH(B189,tb_MainDatabase[Barcode],0)),"")</f>
        <v>EDP</v>
      </c>
      <c r="E189" s="112" t="str">
        <f t="array" ref="E189">IFERROR(INDEX(tb_MainDatabase[Size],MATCH(B189,tb_MainDatabase[Barcode],0))
,"")</f>
        <v>4 ml.</v>
      </c>
      <c r="F189" s="95">
        <f>sumifs(tb_PO[จำนวน],tb_PO[PO Order Number],B$5,tb_PO[Scent],$C189,tb_PO[Size],$E189)</f>
        <v>0</v>
      </c>
      <c r="G189" s="95" t="str">
        <f t="shared" si="2"/>
        <v>หลอด</v>
      </c>
      <c r="H189" s="12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idden="1">
      <c r="A190" s="73" t="s">
        <v>484</v>
      </c>
      <c r="B190" s="112">
        <f t="array" ref="B190">IFERROR(INDEX(tb_MainDatabase[Barcode],MATCH(A190,tb_MainDatabase[Code],0)),"")</f>
        <v>8857128012061</v>
      </c>
      <c r="C190" s="123" t="str">
        <f t="array" ref="C190">IFERROR(INDEX(tb_MainDatabase[Scent],MATCH(A190,tb_MainDatabase[Code],0)),"")</f>
        <v>Vivid</v>
      </c>
      <c r="D190" s="91" t="str">
        <f t="array" ref="D190">IFERROR(INDEX(tb_MainDatabase[Grand],MATCH(B190,tb_MainDatabase[Barcode],0)),"")</f>
        <v>EDP</v>
      </c>
      <c r="E190" s="112" t="str">
        <f t="array" ref="E190">IFERROR(INDEX(tb_MainDatabase[Size],MATCH(B190,tb_MainDatabase[Barcode],0))
,"")</f>
        <v>4 ml.</v>
      </c>
      <c r="F190" s="95">
        <f>sumifs(tb_PO[จำนวน],tb_PO[PO Order Number],B$5,tb_PO[Scent],$C190,tb_PO[Size],$E190)</f>
        <v>0</v>
      </c>
      <c r="G190" s="95" t="str">
        <f t="shared" si="2"/>
        <v>หลอด</v>
      </c>
      <c r="H190" s="12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idden="1">
      <c r="A191" s="73" t="s">
        <v>486</v>
      </c>
      <c r="B191" s="112">
        <f t="array" ref="B191">IFERROR(INDEX(tb_MainDatabase[Barcode],MATCH(A191,tb_MainDatabase[Code],0)),"")</f>
        <v>8857128012045</v>
      </c>
      <c r="C191" s="123" t="str">
        <f t="array" ref="C191">IFERROR(INDEX(tb_MainDatabase[Scent],MATCH(A191,tb_MainDatabase[Code],0)),"")</f>
        <v>Voyage</v>
      </c>
      <c r="D191" s="91" t="str">
        <f t="array" ref="D191">IFERROR(INDEX(tb_MainDatabase[Grand],MATCH(B191,tb_MainDatabase[Barcode],0)),"")</f>
        <v>EDP</v>
      </c>
      <c r="E191" s="112" t="str">
        <f t="array" ref="E191">IFERROR(INDEX(tb_MainDatabase[Size],MATCH(B191,tb_MainDatabase[Barcode],0))
,"")</f>
        <v>4 ml.</v>
      </c>
      <c r="F191" s="95">
        <f>sumifs(tb_PO[จำนวน],tb_PO[PO Order Number],B$5,tb_PO[Scent],$C191,tb_PO[Size],$E191)</f>
        <v>0</v>
      </c>
      <c r="G191" s="95" t="str">
        <f t="shared" si="2"/>
        <v>หลอด</v>
      </c>
      <c r="H191" s="12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idden="1">
      <c r="A192" s="73" t="s">
        <v>488</v>
      </c>
      <c r="B192" s="112">
        <f t="array" ref="B192">IFERROR(INDEX(tb_MainDatabase[Barcode],MATCH(A192,tb_MainDatabase[Code],0)),"")</f>
        <v>8857128012097</v>
      </c>
      <c r="C192" s="123" t="str">
        <f t="array" ref="C192">IFERROR(INDEX(tb_MainDatabase[Scent],MATCH(A192,tb_MainDatabase[Code],0)),"")</f>
        <v>Wealth</v>
      </c>
      <c r="D192" s="91" t="str">
        <f t="array" ref="D192">IFERROR(INDEX(tb_MainDatabase[Grand],MATCH(B192,tb_MainDatabase[Barcode],0)),"")</f>
        <v>EDP+</v>
      </c>
      <c r="E192" s="112" t="str">
        <f t="array" ref="E192">IFERROR(INDEX(tb_MainDatabase[Size],MATCH(B192,tb_MainDatabase[Barcode],0))
,"")</f>
        <v>4 ml.</v>
      </c>
      <c r="F192" s="95">
        <f>sumifs(tb_PO[จำนวน],tb_PO[PO Order Number],B$5,tb_PO[Scent],$C192,tb_PO[Size],$E192)</f>
        <v>0</v>
      </c>
      <c r="G192" s="95" t="str">
        <f t="shared" si="2"/>
        <v>หลอด</v>
      </c>
      <c r="H192" s="12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idden="1">
      <c r="A193" s="73" t="s">
        <v>492</v>
      </c>
      <c r="B193" s="112">
        <f t="array" ref="B193">IFERROR(INDEX(tb_MainDatabase[Barcode],MATCH(A193,tb_MainDatabase[Code],0)),"")</f>
        <v>8857128012017</v>
      </c>
      <c r="C193" s="123" t="str">
        <f t="array" ref="C193">IFERROR(INDEX(tb_MainDatabase[Scent],MATCH(A193,tb_MainDatabase[Code],0)),"")</f>
        <v>Zeus</v>
      </c>
      <c r="D193" s="91" t="str">
        <f t="array" ref="D193">IFERROR(INDEX(tb_MainDatabase[Grand],MATCH(B193,tb_MainDatabase[Barcode],0)),"")</f>
        <v>EDP</v>
      </c>
      <c r="E193" s="112" t="str">
        <f t="array" ref="E193">IFERROR(INDEX(tb_MainDatabase[Size],MATCH(B193,tb_MainDatabase[Barcode],0))
,"")</f>
        <v>4 ml.</v>
      </c>
      <c r="F193" s="95">
        <f>sumifs(tb_PO[จำนวน],tb_PO[PO Order Number],B$5,tb_PO[Scent],$C193,tb_PO[Size],$E193)</f>
        <v>0</v>
      </c>
      <c r="G193" s="95" t="str">
        <f t="shared" si="2"/>
        <v>หลอด</v>
      </c>
      <c r="H193" s="12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idden="1">
      <c r="A194" s="73"/>
      <c r="B194" s="112" t="str">
        <f t="array" ref="B194">IFERROR(INDEX(tb_MainDatabase[Barcode],MATCH(A194,tb_MainDatabase[Code],0)),"")</f>
        <v/>
      </c>
      <c r="C194" s="123" t="str">
        <f t="array" ref="C194">IFERROR(INDEX(tb_MainDatabase[Scent],MATCH(A194,tb_MainDatabase[Code],0)),"")</f>
        <v/>
      </c>
      <c r="D194" s="91" t="str">
        <f t="array" ref="D194">IFERROR(INDEX(tb_MainDatabase[Grand],MATCH(B194,tb_MainDatabase[Barcode],0)),"")</f>
        <v/>
      </c>
      <c r="E194" s="112" t="str">
        <f t="array" ref="E194">IFERROR(INDEX(tb_MainDatabase[Size],MATCH(B194,tb_MainDatabase[Barcode],0))
,"")</f>
        <v/>
      </c>
      <c r="F194" s="95">
        <f>sumifs(tb_PO[จำนวน],tb_PO[PO Order Number],B$5,tb_PO[Scent],$C194,tb_PO[Size],$E194)</f>
        <v>0</v>
      </c>
      <c r="G194" s="95" t="str">
        <f t="shared" si="2"/>
        <v>หลอด</v>
      </c>
      <c r="H194" s="124" t="str">
        <f t="array" ref="H194">IFERROR(INDEX('PO List Volt'!R:R,MATCH(B104,'PO List Volt'!C:C,0)),"")</f>
        <v/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idden="1">
      <c r="A195" s="73"/>
      <c r="B195" s="112" t="str">
        <f t="array" ref="B195">IFERROR(INDEX(tb_MainDatabase[Barcode],MATCH(A195,tb_MainDatabase[Code],0)),"")</f>
        <v/>
      </c>
      <c r="C195" s="123" t="str">
        <f t="array" ref="C195">IFERROR(INDEX(tb_MainDatabase[Scent],MATCH(A195,tb_MainDatabase[Code],0)),"")</f>
        <v/>
      </c>
      <c r="D195" s="91" t="str">
        <f t="array" ref="D195">IFERROR(INDEX(tb_MainDatabase[Grand],MATCH(B195,tb_MainDatabase[Barcode],0)),"")</f>
        <v/>
      </c>
      <c r="E195" s="112" t="str">
        <f t="array" ref="E195">IFERROR(INDEX(tb_MainDatabase[Size],MATCH(B195,tb_MainDatabase[Barcode],0))
,"")</f>
        <v/>
      </c>
      <c r="F195" s="95">
        <f>sumifs(tb_PO[จำนวน],tb_PO[PO Order Number],B$5,tb_PO[Scent],$C195,tb_PO[Size],$E195)</f>
        <v>0</v>
      </c>
      <c r="G195" s="95" t="str">
        <f t="shared" si="2"/>
        <v>หลอด</v>
      </c>
      <c r="H195" s="124" t="str">
        <f t="array" ref="H195">IFERROR(INDEX('PO List Volt'!R:R,MATCH(#REF!,'PO List Volt'!C:C,0)),"")</f>
        <v/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67" t="s">
        <v>53</v>
      </c>
      <c r="B196" s="68" t="s">
        <v>12</v>
      </c>
      <c r="C196" s="69" t="s">
        <v>497</v>
      </c>
      <c r="D196" s="69" t="s">
        <v>54</v>
      </c>
      <c r="E196" s="68" t="s">
        <v>55</v>
      </c>
      <c r="F196" s="68" t="s">
        <v>56</v>
      </c>
      <c r="G196" s="68" t="s">
        <v>57</v>
      </c>
      <c r="H196" s="70" t="s">
        <v>31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idden="1">
      <c r="A197" s="73" t="s">
        <v>498</v>
      </c>
      <c r="B197" s="112">
        <f t="array" ref="B197">IFERROR(INDEX(tb_MainDatabase[Barcode],MATCH(A197,tb_MainDatabase[Code],0)),"")</f>
        <v>8857128011652</v>
      </c>
      <c r="C197" s="123" t="str">
        <f t="array" ref="C197">IFERROR(INDEX(tb_MainDatabase[Scent],MATCH(A197,tb_MainDatabase[Code],0)),"")</f>
        <v>Amber Spangle</v>
      </c>
      <c r="D197" s="91" t="str">
        <f t="array" ref="D197">IFERROR(INDEX(tb_MainDatabase[Grand],MATCH(B197,tb_MainDatabase[Barcode],0)),"")</f>
        <v>EDP+</v>
      </c>
      <c r="E197" s="112" t="str">
        <f t="array" ref="E197">IFERROR(INDEX(tb_MainDatabase[Size],MATCH(B197,tb_MainDatabase[Barcode],0))
,"")</f>
        <v>50 ml.</v>
      </c>
      <c r="F197" s="95">
        <f>sumifs(tb_PO[จำนวน],tb_PO[PO Order Number],B$5,tb_PO[Scent],$C197,tb_PO[Size],$E197)</f>
        <v>0</v>
      </c>
      <c r="G197" s="95" t="str">
        <f t="shared" ref="G197:G235" si="19">IFERROR(IFS(E197="90 ml.","ขวด",E197="50 ml.","ขวด",E197="30 ml.","ขวด",E197="10 ml.","หลอด",TRUE,"หลอด"),0)</f>
        <v>ขวด</v>
      </c>
      <c r="H197" s="114" t="str">
        <f t="shared" ref="H197:H200" si="20">IFERROR(INDEX('PO List Volt'!R:R,MATCH(#REF!,'PO List Volt'!C:C,0)),"")</f>
        <v/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idden="1">
      <c r="A198" s="73" t="s">
        <v>503</v>
      </c>
      <c r="B198" s="112">
        <f t="array" ref="B198">IFERROR(INDEX(tb_MainDatabase[Barcode],MATCH(A198,tb_MainDatabase[Code],0)),"")</f>
        <v>8857128011669</v>
      </c>
      <c r="C198" s="123" t="str">
        <f t="array" ref="C198">IFERROR(INDEX(tb_MainDatabase[Scent],MATCH(A198,tb_MainDatabase[Code],0)),"")</f>
        <v>Blackest Black</v>
      </c>
      <c r="D198" s="91" t="str">
        <f t="array" ref="D198">IFERROR(INDEX(tb_MainDatabase[Grand],MATCH(B198,tb_MainDatabase[Barcode],0)),"")</f>
        <v>EDP+</v>
      </c>
      <c r="E198" s="112" t="str">
        <f t="array" ref="E198">IFERROR(INDEX(tb_MainDatabase[Size],MATCH(B198,tb_MainDatabase[Barcode],0))
,"")</f>
        <v>50 ml.</v>
      </c>
      <c r="F198" s="95">
        <f>sumifs(tb_PO[จำนวน],tb_PO[PO Order Number],B$5,tb_PO[Scent],$C198,tb_PO[Size],$E198)</f>
        <v>0</v>
      </c>
      <c r="G198" s="95" t="str">
        <f t="shared" si="19"/>
        <v>ขวด</v>
      </c>
      <c r="H198" s="114" t="str">
        <f t="shared" si="20"/>
        <v/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idden="1">
      <c r="A199" s="73" t="s">
        <v>505</v>
      </c>
      <c r="B199" s="112">
        <f t="array" ref="B199">IFERROR(INDEX(tb_MainDatabase[Barcode],MATCH(A199,tb_MainDatabase[Code],0)),"")</f>
        <v>8857128011331</v>
      </c>
      <c r="C199" s="123" t="str">
        <f t="array" ref="C199">IFERROR(INDEX(tb_MainDatabase[Scent],MATCH(A199,tb_MainDatabase[Code],0)),"")</f>
        <v>Dionysus X</v>
      </c>
      <c r="D199" s="91" t="str">
        <f t="array" ref="D199">IFERROR(INDEX(tb_MainDatabase[Grand],MATCH(B199,tb_MainDatabase[Barcode],0)),"")</f>
        <v>EDP</v>
      </c>
      <c r="E199" s="112" t="str">
        <f t="array" ref="E199">IFERROR(INDEX(tb_MainDatabase[Size],MATCH(B199,tb_MainDatabase[Barcode],0))
,"")</f>
        <v>50 ml.</v>
      </c>
      <c r="F199" s="95">
        <f>sumifs(tb_PO[จำนวน],tb_PO[PO Order Number],B$5,tb_PO[Scent],$C199,tb_PO[Size],$E199)</f>
        <v>0</v>
      </c>
      <c r="G199" s="95" t="str">
        <f t="shared" si="19"/>
        <v>ขวด</v>
      </c>
      <c r="H199" s="114" t="str">
        <f t="shared" si="20"/>
        <v/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idden="1">
      <c r="A200" s="73" t="s">
        <v>506</v>
      </c>
      <c r="B200" s="112">
        <f t="array" ref="B200">IFERROR(INDEX(tb_MainDatabase[Barcode],MATCH(A200,tb_MainDatabase[Code],0)),"")</f>
        <v>8857128011676</v>
      </c>
      <c r="C200" s="123" t="str">
        <f t="array" ref="C200">IFERROR(INDEX(tb_MainDatabase[Scent],MATCH(A200,tb_MainDatabase[Code],0)),"")</f>
        <v>Impression</v>
      </c>
      <c r="D200" s="91" t="str">
        <f t="array" ref="D200">IFERROR(INDEX(tb_MainDatabase[Grand],MATCH(B200,tb_MainDatabase[Barcode],0)),"")</f>
        <v>EDP+</v>
      </c>
      <c r="E200" s="112" t="str">
        <f t="array" ref="E200">IFERROR(INDEX(tb_MainDatabase[Size],MATCH(B200,tb_MainDatabase[Barcode],0))
,"")</f>
        <v>50 ml.</v>
      </c>
      <c r="F200" s="95">
        <f>sumifs(tb_PO[จำนวน],tb_PO[PO Order Number],B$5,tb_PO[Scent],$C200,tb_PO[Size],$E200)</f>
        <v>0</v>
      </c>
      <c r="G200" s="95" t="str">
        <f t="shared" si="19"/>
        <v>ขวด</v>
      </c>
      <c r="H200" s="114" t="str">
        <f t="shared" si="20"/>
        <v/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idden="1">
      <c r="A201" s="73" t="s">
        <v>509</v>
      </c>
      <c r="B201" s="112">
        <f t="array" ref="B201">IFERROR(INDEX(tb_MainDatabase[Barcode],MATCH(A201,tb_MainDatabase[Code],0)),"")</f>
        <v>8857128011683</v>
      </c>
      <c r="C201" s="123" t="str">
        <f t="array" ref="C201">IFERROR(INDEX(tb_MainDatabase[Scent],MATCH(A201,tb_MainDatabase[Code],0)),"")</f>
        <v>Legend of Oud</v>
      </c>
      <c r="D201" s="91" t="str">
        <f t="array" ref="D201">IFERROR(INDEX(tb_MainDatabase[Grand],MATCH(B201,tb_MainDatabase[Barcode],0)),"")</f>
        <v>EDP+</v>
      </c>
      <c r="E201" s="112" t="str">
        <f t="array" ref="E201">IFERROR(INDEX(tb_MainDatabase[Size],MATCH(B201,tb_MainDatabase[Barcode],0))
,"")</f>
        <v>50 ml.</v>
      </c>
      <c r="F201" s="95">
        <f>sumifs(tb_PO[จำนวน],tb_PO[PO Order Number],B$5,tb_PO[Scent],$C201,tb_PO[Size],$E201)</f>
        <v>0</v>
      </c>
      <c r="G201" s="95" t="str">
        <f t="shared" si="19"/>
        <v>ขวด</v>
      </c>
      <c r="H201" s="114" t="str">
        <f t="shared" ref="H201:H206" si="21">IFERROR(INDEX('PO List Volt'!R:R,MATCH(B194,'PO List Volt'!C:C,0)),"")</f>
        <v/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idden="1">
      <c r="A202" s="73" t="s">
        <v>511</v>
      </c>
      <c r="B202" s="112">
        <f t="array" ref="B202">IFERROR(INDEX(tb_MainDatabase[Barcode],MATCH(A202,tb_MainDatabase[Code],0)),"")</f>
        <v>8857128011690</v>
      </c>
      <c r="C202" s="123" t="str">
        <f t="array" ref="C202">IFERROR(INDEX(tb_MainDatabase[Scent],MATCH(A202,tb_MainDatabase[Code],0)),"")</f>
        <v>Luscious Santal</v>
      </c>
      <c r="D202" s="91" t="str">
        <f t="array" ref="D202">IFERROR(INDEX(tb_MainDatabase[Grand],MATCH(B202,tb_MainDatabase[Barcode],0)),"")</f>
        <v>EDP+</v>
      </c>
      <c r="E202" s="112" t="str">
        <f t="array" ref="E202">IFERROR(INDEX(tb_MainDatabase[Size],MATCH(B202,tb_MainDatabase[Barcode],0))
,"")</f>
        <v>50 ml.</v>
      </c>
      <c r="F202" s="95">
        <f>sumifs(tb_PO[จำนวน],tb_PO[PO Order Number],B$5,tb_PO[Scent],$C202,tb_PO[Size],$E202)</f>
        <v>0</v>
      </c>
      <c r="G202" s="95" t="str">
        <f t="shared" si="19"/>
        <v>ขวด</v>
      </c>
      <c r="H202" s="114" t="str">
        <f t="shared" si="21"/>
        <v/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idden="1">
      <c r="A203" s="73" t="s">
        <v>513</v>
      </c>
      <c r="B203" s="112">
        <f t="array" ref="B203">IFERROR(INDEX(tb_MainDatabase[Barcode],MATCH(A203,tb_MainDatabase[Code],0)),"")</f>
        <v>8857128011706</v>
      </c>
      <c r="C203" s="123" t="str">
        <f t="array" ref="C203">IFERROR(INDEX(tb_MainDatabase[Scent],MATCH(A203,tb_MainDatabase[Code],0)),"")</f>
        <v>Patchouli Absolute</v>
      </c>
      <c r="D203" s="91" t="str">
        <f t="array" ref="D203">IFERROR(INDEX(tb_MainDatabase[Grand],MATCH(B203,tb_MainDatabase[Barcode],0)),"")</f>
        <v>EDP+</v>
      </c>
      <c r="E203" s="112" t="str">
        <f t="array" ref="E203">IFERROR(INDEX(tb_MainDatabase[Size],MATCH(B203,tb_MainDatabase[Barcode],0))
,"")</f>
        <v>50 ml.</v>
      </c>
      <c r="F203" s="95">
        <f>sumifs(tb_PO[จำนวน],tb_PO[PO Order Number],B$5,tb_PO[Scent],$C203,tb_PO[Size],$E203)</f>
        <v>0</v>
      </c>
      <c r="G203" s="95" t="str">
        <f t="shared" si="19"/>
        <v>ขวด</v>
      </c>
      <c r="H203" s="114" t="str">
        <f t="shared" si="21"/>
        <v/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idden="1">
      <c r="A204" s="73" t="s">
        <v>515</v>
      </c>
      <c r="B204" s="112">
        <f t="array" ref="B204">IFERROR(INDEX(tb_MainDatabase[Barcode],MATCH(A204,tb_MainDatabase[Code],0)),"")</f>
        <v>8857128011386</v>
      </c>
      <c r="C204" s="123" t="str">
        <f t="array" ref="C204">IFERROR(INDEX(tb_MainDatabase[Scent],MATCH(A204,tb_MainDatabase[Code],0)),"")</f>
        <v>Rose Oud</v>
      </c>
      <c r="D204" s="91" t="str">
        <f t="array" ref="D204">IFERROR(INDEX(tb_MainDatabase[Grand],MATCH(B204,tb_MainDatabase[Barcode],0)),"")</f>
        <v>EDP+</v>
      </c>
      <c r="E204" s="112" t="str">
        <f t="array" ref="E204">IFERROR(INDEX(tb_MainDatabase[Size],MATCH(B204,tb_MainDatabase[Barcode],0))
,"")</f>
        <v>50 ml.</v>
      </c>
      <c r="F204" s="95">
        <f>sumifs(tb_PO[จำนวน],tb_PO[PO Order Number],B$5,tb_PO[Scent],$C204,tb_PO[Size],$E204)</f>
        <v>0</v>
      </c>
      <c r="G204" s="95" t="str">
        <f t="shared" si="19"/>
        <v>ขวด</v>
      </c>
      <c r="H204" s="114" t="str">
        <f t="shared" si="21"/>
        <v/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3" t="s">
        <v>518</v>
      </c>
      <c r="B205" s="112">
        <f t="array" ref="B205">IFERROR(INDEX(tb_MainDatabase[Barcode],MATCH(A205,tb_MainDatabase[Code],0)),"")</f>
        <v>8857128011713</v>
      </c>
      <c r="C205" s="123" t="str">
        <f t="array" ref="C205">IFERROR(INDEX(tb_MainDatabase[Scent],MATCH(A205,tb_MainDatabase[Code],0)),"")</f>
        <v>Sparkling Mandarin</v>
      </c>
      <c r="D205" s="91" t="str">
        <f t="array" ref="D205">IFERROR(INDEX(tb_MainDatabase[Grand],MATCH(B205,tb_MainDatabase[Barcode],0)),"")</f>
        <v>EDP+</v>
      </c>
      <c r="E205" s="112" t="str">
        <f t="array" ref="E205">IFERROR(INDEX(tb_MainDatabase[Size],MATCH(B205,tb_MainDatabase[Barcode],0))
,"")</f>
        <v>50 ml.</v>
      </c>
      <c r="F205" s="95">
        <f>sumifs(tb_PO[จำนวน],tb_PO[PO Order Number],B$5,tb_PO[Scent],$C205,tb_PO[Size],$E205)</f>
        <v>1</v>
      </c>
      <c r="G205" s="95" t="str">
        <f t="shared" si="19"/>
        <v>ขวด</v>
      </c>
      <c r="H205" s="114" t="str">
        <f t="shared" si="21"/>
        <v/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idden="1">
      <c r="A206" s="73" t="s">
        <v>520</v>
      </c>
      <c r="B206" s="112">
        <f t="array" ref="B206">IFERROR(INDEX(tb_MainDatabase[Barcode],MATCH(A206,tb_MainDatabase[Code],0)),"")</f>
        <v>8857128011720</v>
      </c>
      <c r="C206" s="123" t="str">
        <f t="array" ref="C206">IFERROR(INDEX(tb_MainDatabase[Scent],MATCH(A206,tb_MainDatabase[Code],0)),"")</f>
        <v>Tropical Leather</v>
      </c>
      <c r="D206" s="91" t="str">
        <f t="array" ref="D206">IFERROR(INDEX(tb_MainDatabase[Grand],MATCH(B206,tb_MainDatabase[Barcode],0)),"")</f>
        <v>EDP+</v>
      </c>
      <c r="E206" s="112" t="str">
        <f t="array" ref="E206">IFERROR(INDEX(tb_MainDatabase[Size],MATCH(B206,tb_MainDatabase[Barcode],0))
,"")</f>
        <v>50 ml.</v>
      </c>
      <c r="F206" s="95">
        <f>sumifs(tb_PO[จำนวน],tb_PO[PO Order Number],B$5,tb_PO[Scent],$C206,tb_PO[Size],$E206)</f>
        <v>0</v>
      </c>
      <c r="G206" s="95" t="str">
        <f t="shared" si="19"/>
        <v>ขวด</v>
      </c>
      <c r="H206" s="114" t="str">
        <f t="shared" si="21"/>
        <v/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idden="1">
      <c r="A207" s="73" t="s">
        <v>522</v>
      </c>
      <c r="B207" s="112">
        <f t="array" ref="B207">IFERROR(INDEX(tb_MainDatabase[Barcode],MATCH(A207,tb_MainDatabase[Code],0)),"")</f>
        <v>8857128012004</v>
      </c>
      <c r="C207" s="123" t="str">
        <f t="array" ref="C207">IFERROR(INDEX(tb_MainDatabase[Scent],MATCH(A207,tb_MainDatabase[Code],0)),"")</f>
        <v>Amber Spangle</v>
      </c>
      <c r="D207" s="91" t="str">
        <f t="array" ref="D207">IFERROR(INDEX(tb_MainDatabase[Grand],MATCH(B207,tb_MainDatabase[Barcode],0)),"")</f>
        <v>EDP+</v>
      </c>
      <c r="E207" s="112" t="str">
        <f t="array" ref="E207">IFERROR(INDEX(tb_MainDatabase[Size],MATCH(B207,tb_MainDatabase[Barcode],0))
,"")</f>
        <v>30 ml.</v>
      </c>
      <c r="F207" s="95">
        <f>sumifs(tb_PO[จำนวน],tb_PO[PO Order Number],B$5,tb_PO[Scent],$C207,tb_PO[Size],$E207)</f>
        <v>1</v>
      </c>
      <c r="G207" s="95" t="str">
        <f t="shared" si="19"/>
        <v>ขวด</v>
      </c>
      <c r="H207" s="11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idden="1">
      <c r="A208" s="73" t="s">
        <v>524</v>
      </c>
      <c r="B208" s="112">
        <f t="array" ref="B208">IFERROR(INDEX(tb_MainDatabase[Barcode],MATCH(A208,tb_MainDatabase[Code],0)),"")</f>
        <v>8857128012005</v>
      </c>
      <c r="C208" s="123" t="str">
        <f t="array" ref="C208">IFERROR(INDEX(tb_MainDatabase[Scent],MATCH(A208,tb_MainDatabase[Code],0)),"")</f>
        <v>Blackest Black</v>
      </c>
      <c r="D208" s="91" t="str">
        <f t="array" ref="D208">IFERROR(INDEX(tb_MainDatabase[Grand],MATCH(B208,tb_MainDatabase[Barcode],0)),"")</f>
        <v>EDP+</v>
      </c>
      <c r="E208" s="112" t="str">
        <f t="array" ref="E208">IFERROR(INDEX(tb_MainDatabase[Size],MATCH(B208,tb_MainDatabase[Barcode],0))
,"")</f>
        <v>30 ml.</v>
      </c>
      <c r="F208" s="95">
        <f>sumifs(tb_PO[จำนวน],tb_PO[PO Order Number],B$5,tb_PO[Scent],$C208,tb_PO[Size],$E208)</f>
        <v>0</v>
      </c>
      <c r="G208" s="95" t="str">
        <f t="shared" si="19"/>
        <v>ขวด</v>
      </c>
      <c r="H208" s="11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idden="1">
      <c r="A209" s="73" t="s">
        <v>526</v>
      </c>
      <c r="B209" s="112">
        <f t="array" ref="B209">IFERROR(INDEX(tb_MainDatabase[Barcode],MATCH(A209,tb_MainDatabase[Code],0)),"")</f>
        <v>8857128012086</v>
      </c>
      <c r="C209" s="123" t="str">
        <f t="array" ref="C209">IFERROR(INDEX(tb_MainDatabase[Scent],MATCH(A209,tb_MainDatabase[Code],0)),"")</f>
        <v>Dionysus X</v>
      </c>
      <c r="D209" s="91" t="str">
        <f t="array" ref="D209">IFERROR(INDEX(tb_MainDatabase[Grand],MATCH(B209,tb_MainDatabase[Barcode],0)),"")</f>
        <v>EDP</v>
      </c>
      <c r="E209" s="112" t="str">
        <f t="array" ref="E209">IFERROR(INDEX(tb_MainDatabase[Size],MATCH(B209,tb_MainDatabase[Barcode],0))
,"")</f>
        <v>30 ml.</v>
      </c>
      <c r="F209" s="95">
        <f>sumifs(tb_PO[จำนวน],tb_PO[PO Order Number],B$5,tb_PO[Scent],$C209,tb_PO[Size],$E209)</f>
        <v>0</v>
      </c>
      <c r="G209" s="95" t="str">
        <f t="shared" si="19"/>
        <v>ขวด</v>
      </c>
      <c r="H209" s="11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idden="1">
      <c r="A210" s="73" t="s">
        <v>528</v>
      </c>
      <c r="B210" s="112">
        <f t="array" ref="B210">IFERROR(INDEX(tb_MainDatabase[Barcode],MATCH(A210,tb_MainDatabase[Code],0)),"")</f>
        <v>8857128012006</v>
      </c>
      <c r="C210" s="123" t="str">
        <f t="array" ref="C210">IFERROR(INDEX(tb_MainDatabase[Scent],MATCH(A210,tb_MainDatabase[Code],0)),"")</f>
        <v>Impression</v>
      </c>
      <c r="D210" s="91" t="str">
        <f t="array" ref="D210">IFERROR(INDEX(tb_MainDatabase[Grand],MATCH(B210,tb_MainDatabase[Barcode],0)),"")</f>
        <v>EDP+</v>
      </c>
      <c r="E210" s="112" t="str">
        <f t="array" ref="E210">IFERROR(INDEX(tb_MainDatabase[Size],MATCH(B210,tb_MainDatabase[Barcode],0))
,"")</f>
        <v>30 ml.</v>
      </c>
      <c r="F210" s="95">
        <f>sumifs(tb_PO[จำนวน],tb_PO[PO Order Number],B$5,tb_PO[Scent],$C210,tb_PO[Size],$E210)</f>
        <v>0</v>
      </c>
      <c r="G210" s="95" t="str">
        <f t="shared" si="19"/>
        <v>ขวด</v>
      </c>
      <c r="H210" s="11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idden="1">
      <c r="A211" s="73" t="s">
        <v>530</v>
      </c>
      <c r="B211" s="112">
        <f t="array" ref="B211">IFERROR(INDEX(tb_MainDatabase[Barcode],MATCH(A211,tb_MainDatabase[Code],0)),"")</f>
        <v>8857128012007</v>
      </c>
      <c r="C211" s="123" t="str">
        <f t="array" ref="C211">IFERROR(INDEX(tb_MainDatabase[Scent],MATCH(A211,tb_MainDatabase[Code],0)),"")</f>
        <v>Legend of Oud</v>
      </c>
      <c r="D211" s="91" t="str">
        <f t="array" ref="D211">IFERROR(INDEX(tb_MainDatabase[Grand],MATCH(B211,tb_MainDatabase[Barcode],0)),"")</f>
        <v>EDP+</v>
      </c>
      <c r="E211" s="112" t="str">
        <f t="array" ref="E211">IFERROR(INDEX(tb_MainDatabase[Size],MATCH(B211,tb_MainDatabase[Barcode],0))
,"")</f>
        <v>30 ml.</v>
      </c>
      <c r="F211" s="95">
        <f>sumifs(tb_PO[จำนวน],tb_PO[PO Order Number],B$5,tb_PO[Scent],$C211,tb_PO[Size],$E211)</f>
        <v>0</v>
      </c>
      <c r="G211" s="95" t="str">
        <f t="shared" si="19"/>
        <v>ขวด</v>
      </c>
      <c r="H211" s="11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idden="1">
      <c r="A212" s="73" t="s">
        <v>533</v>
      </c>
      <c r="B212" s="112">
        <f t="array" ref="B212">IFERROR(INDEX(tb_MainDatabase[Barcode],MATCH(A212,tb_MainDatabase[Code],0)),"")</f>
        <v>8857128012008</v>
      </c>
      <c r="C212" s="123" t="str">
        <f t="array" ref="C212">IFERROR(INDEX(tb_MainDatabase[Scent],MATCH(A212,tb_MainDatabase[Code],0)),"")</f>
        <v>Luscious Santal</v>
      </c>
      <c r="D212" s="91" t="str">
        <f t="array" ref="D212">IFERROR(INDEX(tb_MainDatabase[Grand],MATCH(B212,tb_MainDatabase[Barcode],0)),"")</f>
        <v>EDP+</v>
      </c>
      <c r="E212" s="112" t="str">
        <f t="array" ref="E212">IFERROR(INDEX(tb_MainDatabase[Size],MATCH(B212,tb_MainDatabase[Barcode],0))
,"")</f>
        <v>30 ml.</v>
      </c>
      <c r="F212" s="95">
        <f>sumifs(tb_PO[จำนวน],tb_PO[PO Order Number],B$5,tb_PO[Scent],$C212,tb_PO[Size],$E212)</f>
        <v>0</v>
      </c>
      <c r="G212" s="95" t="str">
        <f t="shared" si="19"/>
        <v>ขวด</v>
      </c>
      <c r="H212" s="11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idden="1">
      <c r="A213" s="73" t="s">
        <v>534</v>
      </c>
      <c r="B213" s="112">
        <f t="array" ref="B213">IFERROR(INDEX(tb_MainDatabase[Barcode],MATCH(A213,tb_MainDatabase[Code],0)),"")</f>
        <v>8857128012009</v>
      </c>
      <c r="C213" s="123" t="str">
        <f t="array" ref="C213">IFERROR(INDEX(tb_MainDatabase[Scent],MATCH(A213,tb_MainDatabase[Code],0)),"")</f>
        <v>Patchouli Absolute</v>
      </c>
      <c r="D213" s="91" t="str">
        <f t="array" ref="D213">IFERROR(INDEX(tb_MainDatabase[Grand],MATCH(B213,tb_MainDatabase[Barcode],0)),"")</f>
        <v>EDP+</v>
      </c>
      <c r="E213" s="112" t="str">
        <f t="array" ref="E213">IFERROR(INDEX(tb_MainDatabase[Size],MATCH(B213,tb_MainDatabase[Barcode],0))
,"")</f>
        <v>30 ml.</v>
      </c>
      <c r="F213" s="95">
        <f>sumifs(tb_PO[จำนวน],tb_PO[PO Order Number],B$5,tb_PO[Scent],$C213,tb_PO[Size],$E213)</f>
        <v>0</v>
      </c>
      <c r="G213" s="95" t="str">
        <f t="shared" si="19"/>
        <v>ขวด</v>
      </c>
      <c r="H213" s="11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idden="1">
      <c r="A214" s="73" t="s">
        <v>279</v>
      </c>
      <c r="B214" s="112">
        <f t="array" ref="B214">IFERROR(INDEX(tb_MainDatabase[Barcode],MATCH(A214,tb_MainDatabase[Code],0)),"")</f>
        <v>8857128011942</v>
      </c>
      <c r="C214" s="123" t="str">
        <f t="array" ref="C214">IFERROR(INDEX(tb_MainDatabase[Scent],MATCH(A214,tb_MainDatabase[Code],0)),"")</f>
        <v>Rose Oud</v>
      </c>
      <c r="D214" s="91" t="str">
        <f t="array" ref="D214">IFERROR(INDEX(tb_MainDatabase[Grand],MATCH(B214,tb_MainDatabase[Barcode],0)),"")</f>
        <v>EDP+</v>
      </c>
      <c r="E214" s="112" t="str">
        <f t="array" ref="E214">IFERROR(INDEX(tb_MainDatabase[Size],MATCH(B214,tb_MainDatabase[Barcode],0))
,"")</f>
        <v>30 ml.</v>
      </c>
      <c r="F214" s="95">
        <f>sumifs(tb_PO[จำนวน],tb_PO[PO Order Number],B$5,tb_PO[Scent],$C214,tb_PO[Size],$E214)</f>
        <v>0</v>
      </c>
      <c r="G214" s="95" t="str">
        <f t="shared" si="19"/>
        <v>ขวด</v>
      </c>
      <c r="H214" s="11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idden="1">
      <c r="A215" s="73" t="s">
        <v>536</v>
      </c>
      <c r="B215" s="112">
        <f t="array" ref="B215">IFERROR(INDEX(tb_MainDatabase[Barcode],MATCH(A215,tb_MainDatabase[Code],0)),"")</f>
        <v>8857128012010</v>
      </c>
      <c r="C215" s="123" t="str">
        <f t="array" ref="C215">IFERROR(INDEX(tb_MainDatabase[Scent],MATCH(A215,tb_MainDatabase[Code],0)),"")</f>
        <v>Sparkling Mandarin</v>
      </c>
      <c r="D215" s="91" t="str">
        <f t="array" ref="D215">IFERROR(INDEX(tb_MainDatabase[Grand],MATCH(B215,tb_MainDatabase[Barcode],0)),"")</f>
        <v>EDP+</v>
      </c>
      <c r="E215" s="112" t="str">
        <f t="array" ref="E215">IFERROR(INDEX(tb_MainDatabase[Size],MATCH(B215,tb_MainDatabase[Barcode],0))
,"")</f>
        <v>30 ml.</v>
      </c>
      <c r="F215" s="95">
        <f>sumifs(tb_PO[จำนวน],tb_PO[PO Order Number],B$5,tb_PO[Scent],$C215,tb_PO[Size],$E215)</f>
        <v>0</v>
      </c>
      <c r="G215" s="95" t="str">
        <f t="shared" si="19"/>
        <v>ขวด</v>
      </c>
      <c r="H215" s="11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3" t="s">
        <v>538</v>
      </c>
      <c r="B216" s="112">
        <f t="array" ref="B216">IFERROR(INDEX(tb_MainDatabase[Barcode],MATCH(A216,tb_MainDatabase[Code],0)),"")</f>
        <v>8857128012011</v>
      </c>
      <c r="C216" s="123" t="str">
        <f t="array" ref="C216">IFERROR(INDEX(tb_MainDatabase[Scent],MATCH(A216,tb_MainDatabase[Code],0)),"")</f>
        <v>Tropical Leather</v>
      </c>
      <c r="D216" s="91" t="str">
        <f t="array" ref="D216">IFERROR(INDEX(tb_MainDatabase[Grand],MATCH(B216,tb_MainDatabase[Barcode],0)),"")</f>
        <v>EDP+</v>
      </c>
      <c r="E216" s="112" t="str">
        <f t="array" ref="E216">IFERROR(INDEX(tb_MainDatabase[Size],MATCH(B216,tb_MainDatabase[Barcode],0))
,"")</f>
        <v>30 ml.</v>
      </c>
      <c r="F216" s="95">
        <f>sumifs(tb_PO[จำนวน],tb_PO[PO Order Number],B$5,tb_PO[Scent],$C216,tb_PO[Size],$E216)</f>
        <v>2</v>
      </c>
      <c r="G216" s="95" t="str">
        <f t="shared" si="19"/>
        <v>ขวด</v>
      </c>
      <c r="H216" s="11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idden="1">
      <c r="A217" s="73" t="s">
        <v>539</v>
      </c>
      <c r="B217" s="112">
        <f t="array" ref="B217">IFERROR(INDEX(tb_MainDatabase[Barcode],MATCH(A217,tb_MainDatabase[Code],0)),"")</f>
        <v>8857128012151</v>
      </c>
      <c r="C217" s="123" t="str">
        <f t="array" ref="C217">IFERROR(INDEX(tb_MainDatabase[Scent],MATCH(A217,tb_MainDatabase[Code],0)),"")</f>
        <v>Amber Spangle</v>
      </c>
      <c r="D217" s="91" t="str">
        <f t="array" ref="D217">IFERROR(INDEX(tb_MainDatabase[Grand],MATCH(B217,tb_MainDatabase[Barcode],0)),"")</f>
        <v>EDP+</v>
      </c>
      <c r="E217" s="112" t="str">
        <f t="array" ref="E217">IFERROR(INDEX(tb_MainDatabase[Size],MATCH(B217,tb_MainDatabase[Barcode],0))
,"")</f>
        <v>10 ml.</v>
      </c>
      <c r="F217" s="95">
        <f>sumifs(tb_PO[จำนวน],tb_PO[PO Order Number],B$5,tb_PO[Scent],$C217,tb_PO[Size],$E217)</f>
        <v>0</v>
      </c>
      <c r="G217" s="95" t="str">
        <f t="shared" si="19"/>
        <v>หลอด</v>
      </c>
      <c r="H217" s="11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idden="1">
      <c r="A218" s="73" t="s">
        <v>541</v>
      </c>
      <c r="B218" s="112">
        <f t="array" ref="B218">IFERROR(INDEX(tb_MainDatabase[Barcode],MATCH(A218,tb_MainDatabase[Code],0)),"")</f>
        <v>8857128012101</v>
      </c>
      <c r="C218" s="123" t="str">
        <f t="array" ref="C218">IFERROR(INDEX(tb_MainDatabase[Scent],MATCH(A218,tb_MainDatabase[Code],0)),"")</f>
        <v>Blackest Black</v>
      </c>
      <c r="D218" s="91" t="str">
        <f t="array" ref="D218">IFERROR(INDEX(tb_MainDatabase[Grand],MATCH(B218,tb_MainDatabase[Barcode],0)),"")</f>
        <v>EDP+</v>
      </c>
      <c r="E218" s="112" t="str">
        <f t="array" ref="E218">IFERROR(INDEX(tb_MainDatabase[Size],MATCH(B218,tb_MainDatabase[Barcode],0))
,"")</f>
        <v>10 ml.</v>
      </c>
      <c r="F218" s="95">
        <f>sumifs(tb_PO[จำนวน],tb_PO[PO Order Number],B$5,tb_PO[Scent],$C218,tb_PO[Size],$E218)</f>
        <v>0</v>
      </c>
      <c r="G218" s="95" t="str">
        <f t="shared" si="19"/>
        <v>หลอด</v>
      </c>
      <c r="H218" s="11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idden="1">
      <c r="A219" s="73" t="s">
        <v>543</v>
      </c>
      <c r="B219" s="112">
        <f t="array" ref="B219">IFERROR(INDEX(tb_MainDatabase[Barcode],MATCH(A219,tb_MainDatabase[Code],0)),"")</f>
        <v>8857128012087</v>
      </c>
      <c r="C219" s="123" t="str">
        <f t="array" ref="C219">IFERROR(INDEX(tb_MainDatabase[Scent],MATCH(A219,tb_MainDatabase[Code],0)),"")</f>
        <v>Dionysus X</v>
      </c>
      <c r="D219" s="91" t="str">
        <f t="array" ref="D219">IFERROR(INDEX(tb_MainDatabase[Grand],MATCH(B219,tb_MainDatabase[Barcode],0)),"")</f>
        <v>EDP</v>
      </c>
      <c r="E219" s="112" t="str">
        <f t="array" ref="E219">IFERROR(INDEX(tb_MainDatabase[Size],MATCH(B219,tb_MainDatabase[Barcode],0))
,"")</f>
        <v>10 ml.</v>
      </c>
      <c r="F219" s="95">
        <f>sumifs(tb_PO[จำนวน],tb_PO[PO Order Number],B$5,tb_PO[Scent],$C219,tb_PO[Size],$E219)</f>
        <v>0</v>
      </c>
      <c r="G219" s="95" t="str">
        <f t="shared" si="19"/>
        <v>หลอด</v>
      </c>
      <c r="H219" s="11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idden="1">
      <c r="A220" s="73" t="s">
        <v>544</v>
      </c>
      <c r="B220" s="112">
        <f t="array" ref="B220">IFERROR(INDEX(tb_MainDatabase[Barcode],MATCH(A220,tb_MainDatabase[Code],0)),"")</f>
        <v>8857128012110</v>
      </c>
      <c r="C220" s="123" t="str">
        <f t="array" ref="C220">IFERROR(INDEX(tb_MainDatabase[Scent],MATCH(A220,tb_MainDatabase[Code],0)),"")</f>
        <v>Legend of Oud</v>
      </c>
      <c r="D220" s="91" t="str">
        <f t="array" ref="D220">IFERROR(INDEX(tb_MainDatabase[Grand],MATCH(B220,tb_MainDatabase[Barcode],0)),"")</f>
        <v>EDP+</v>
      </c>
      <c r="E220" s="112" t="str">
        <f t="array" ref="E220">IFERROR(INDEX(tb_MainDatabase[Size],MATCH(B220,tb_MainDatabase[Barcode],0))
,"")</f>
        <v>10 ml.</v>
      </c>
      <c r="F220" s="95">
        <f>sumifs(tb_PO[จำนวน],tb_PO[PO Order Number],B$5,tb_PO[Scent],$C220,tb_PO[Size],$E220)</f>
        <v>0</v>
      </c>
      <c r="G220" s="95" t="str">
        <f t="shared" si="19"/>
        <v>หลอด</v>
      </c>
      <c r="H220" s="11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idden="1">
      <c r="A221" s="73" t="s">
        <v>545</v>
      </c>
      <c r="B221" s="112">
        <f t="array" ref="B221">IFERROR(INDEX(tb_MainDatabase[Barcode],MATCH(A221,tb_MainDatabase[Code],0)),"")</f>
        <v>8857128012122</v>
      </c>
      <c r="C221" s="123" t="str">
        <f t="array" ref="C221">IFERROR(INDEX(tb_MainDatabase[Scent],MATCH(A221,tb_MainDatabase[Code],0)),"")</f>
        <v>Luscious Santal</v>
      </c>
      <c r="D221" s="91" t="str">
        <f t="array" ref="D221">IFERROR(INDEX(tb_MainDatabase[Grand],MATCH(B221,tb_MainDatabase[Barcode],0)),"")</f>
        <v>EDP+</v>
      </c>
      <c r="E221" s="112" t="str">
        <f t="array" ref="E221">IFERROR(INDEX(tb_MainDatabase[Size],MATCH(B221,tb_MainDatabase[Barcode],0))
,"")</f>
        <v>10 ml.</v>
      </c>
      <c r="F221" s="95">
        <f>sumifs(tb_PO[จำนวน],tb_PO[PO Order Number],B$5,tb_PO[Scent],$C221,tb_PO[Size],$E221)</f>
        <v>0</v>
      </c>
      <c r="G221" s="95" t="str">
        <f t="shared" si="19"/>
        <v>หลอด</v>
      </c>
      <c r="H221" s="11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3" t="s">
        <v>547</v>
      </c>
      <c r="B222" s="112">
        <f t="array" ref="B222">IFERROR(INDEX(tb_MainDatabase[Barcode],MATCH(A222,tb_MainDatabase[Code],0)),"")</f>
        <v>8857128012114</v>
      </c>
      <c r="C222" s="123" t="str">
        <f t="array" ref="C222">IFERROR(INDEX(tb_MainDatabase[Scent],MATCH(A222,tb_MainDatabase[Code],0)),"")</f>
        <v>Patchouli Absolute</v>
      </c>
      <c r="D222" s="91" t="str">
        <f t="array" ref="D222">IFERROR(INDEX(tb_MainDatabase[Grand],MATCH(B222,tb_MainDatabase[Barcode],0)),"")</f>
        <v>EDP+</v>
      </c>
      <c r="E222" s="112" t="str">
        <f t="array" ref="E222">IFERROR(INDEX(tb_MainDatabase[Size],MATCH(B222,tb_MainDatabase[Barcode],0))
,"")</f>
        <v>10 ml.</v>
      </c>
      <c r="F222" s="95">
        <f>sumifs(tb_PO[จำนวน],tb_PO[PO Order Number],B$5,tb_PO[Scent],$C222,tb_PO[Size],$E222)</f>
        <v>3</v>
      </c>
      <c r="G222" s="95" t="str">
        <f t="shared" si="19"/>
        <v>หลอด</v>
      </c>
      <c r="H222" s="11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3" t="s">
        <v>550</v>
      </c>
      <c r="B223" s="112">
        <f t="array" ref="B223">IFERROR(INDEX(tb_MainDatabase[Barcode],MATCH(A223,tb_MainDatabase[Code],0)),"")</f>
        <v>8857128012108</v>
      </c>
      <c r="C223" s="123" t="str">
        <f t="array" ref="C223">IFERROR(INDEX(tb_MainDatabase[Scent],MATCH(A223,tb_MainDatabase[Code],0)),"")</f>
        <v>Sparkling Mandarin</v>
      </c>
      <c r="D223" s="91" t="str">
        <f t="array" ref="D223">IFERROR(INDEX(tb_MainDatabase[Grand],MATCH(B223,tb_MainDatabase[Barcode],0)),"")</f>
        <v>EDP+</v>
      </c>
      <c r="E223" s="112" t="str">
        <f t="array" ref="E223">IFERROR(INDEX(tb_MainDatabase[Size],MATCH(B223,tb_MainDatabase[Barcode],0))
,"")</f>
        <v>10 ml.</v>
      </c>
      <c r="F223" s="95">
        <f>sumifs(tb_PO[จำนวน],tb_PO[PO Order Number],B$5,tb_PO[Scent],$C223,tb_PO[Size],$E223)</f>
        <v>3</v>
      </c>
      <c r="G223" s="95" t="str">
        <f t="shared" si="19"/>
        <v>หลอด</v>
      </c>
      <c r="H223" s="11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idden="1">
      <c r="A224" s="73" t="s">
        <v>553</v>
      </c>
      <c r="B224" s="112">
        <f t="array" ref="B224">IFERROR(INDEX(tb_MainDatabase[Barcode],MATCH(A224,tb_MainDatabase[Code],0)),"")</f>
        <v>8857128012112</v>
      </c>
      <c r="C224" s="123" t="str">
        <f t="array" ref="C224">IFERROR(INDEX(tb_MainDatabase[Scent],MATCH(A224,tb_MainDatabase[Code],0)),"")</f>
        <v>Tropical Leather</v>
      </c>
      <c r="D224" s="91" t="str">
        <f t="array" ref="D224">IFERROR(INDEX(tb_MainDatabase[Grand],MATCH(B224,tb_MainDatabase[Barcode],0)),"")</f>
        <v>EDP+</v>
      </c>
      <c r="E224" s="112" t="str">
        <f t="array" ref="E224">IFERROR(INDEX(tb_MainDatabase[Size],MATCH(B224,tb_MainDatabase[Barcode],0))
,"")</f>
        <v>10 ml.</v>
      </c>
      <c r="F224" s="95">
        <f>sumifs(tb_PO[จำนวน],tb_PO[PO Order Number],B$5,tb_PO[Scent],$C224,tb_PO[Size],$E224)</f>
        <v>0</v>
      </c>
      <c r="G224" s="95" t="str">
        <f t="shared" si="19"/>
        <v>หลอด</v>
      </c>
      <c r="H224" s="11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idden="1">
      <c r="A225" s="73" t="s">
        <v>554</v>
      </c>
      <c r="B225" s="112">
        <f t="array" ref="B225">IFERROR(INDEX(tb_MainDatabase[Barcode],MATCH(A225,tb_MainDatabase[Code],0)),"")</f>
        <v>8857128012102</v>
      </c>
      <c r="C225" s="123" t="str">
        <f t="array" ref="C225">IFERROR(INDEX(tb_MainDatabase[Scent],MATCH(A225,tb_MainDatabase[Code],0)),"")</f>
        <v>Blackest Black</v>
      </c>
      <c r="D225" s="91" t="str">
        <f t="array" ref="D225">IFERROR(INDEX(tb_MainDatabase[Grand],MATCH(B225,tb_MainDatabase[Barcode],0)),"")</f>
        <v>EDP+</v>
      </c>
      <c r="E225" s="112" t="str">
        <f t="array" ref="E225">IFERROR(INDEX(tb_MainDatabase[Size],MATCH(B225,tb_MainDatabase[Barcode],0))
,"")</f>
        <v>4 ml.</v>
      </c>
      <c r="F225" s="95">
        <f>sumifs(tb_PO[จำนวน],tb_PO[PO Order Number],B$5,tb_PO[Scent],$C225,tb_PO[Size],$E225)</f>
        <v>0</v>
      </c>
      <c r="G225" s="95" t="str">
        <f t="shared" si="19"/>
        <v>หลอด</v>
      </c>
      <c r="H225" s="11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idden="1">
      <c r="A226" s="73" t="s">
        <v>557</v>
      </c>
      <c r="B226" s="112">
        <f t="array" ref="B226">IFERROR(INDEX(tb_MainDatabase[Barcode],MATCH(A226,tb_MainDatabase[Code],0)),"")</f>
        <v>8857128012088</v>
      </c>
      <c r="C226" s="123" t="str">
        <f t="array" ref="C226">IFERROR(INDEX(tb_MainDatabase[Scent],MATCH(A226,tb_MainDatabase[Code],0)),"")</f>
        <v>Dionysus X</v>
      </c>
      <c r="D226" s="91" t="str">
        <f t="array" ref="D226">IFERROR(INDEX(tb_MainDatabase[Grand],MATCH(B226,tb_MainDatabase[Barcode],0)),"")</f>
        <v>EDP</v>
      </c>
      <c r="E226" s="112" t="str">
        <f t="array" ref="E226">IFERROR(INDEX(tb_MainDatabase[Size],MATCH(B226,tb_MainDatabase[Barcode],0))
,"")</f>
        <v>4 ml.</v>
      </c>
      <c r="F226" s="95">
        <f>sumifs(tb_PO[จำนวน],tb_PO[PO Order Number],B$5,tb_PO[Scent],$C226,tb_PO[Size],$E226)</f>
        <v>0</v>
      </c>
      <c r="G226" s="95" t="str">
        <f t="shared" si="19"/>
        <v>หลอด</v>
      </c>
      <c r="H226" s="11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idden="1">
      <c r="A227" s="73" t="s">
        <v>559</v>
      </c>
      <c r="B227" s="112">
        <f t="array" ref="B227">IFERROR(INDEX(tb_MainDatabase[Barcode],MATCH(A227,tb_MainDatabase[Code],0)),"")</f>
        <v>8857128012127</v>
      </c>
      <c r="C227" s="123" t="str">
        <f t="array" ref="C227">IFERROR(INDEX(tb_MainDatabase[Scent],MATCH(A227,tb_MainDatabase[Code],0)),"")</f>
        <v>Impression</v>
      </c>
      <c r="D227" s="91" t="str">
        <f t="array" ref="D227">IFERROR(INDEX(tb_MainDatabase[Grand],MATCH(B227,tb_MainDatabase[Barcode],0)),"")</f>
        <v>EDP+</v>
      </c>
      <c r="E227" s="112" t="str">
        <f t="array" ref="E227">IFERROR(INDEX(tb_MainDatabase[Size],MATCH(B227,tb_MainDatabase[Barcode],0))
,"")</f>
        <v>4 ml.</v>
      </c>
      <c r="F227" s="95">
        <f>sumifs(tb_PO[จำนวน],tb_PO[PO Order Number],B$5,tb_PO[Scent],$C227,tb_PO[Size],$E227)</f>
        <v>0</v>
      </c>
      <c r="G227" s="95" t="str">
        <f t="shared" si="19"/>
        <v>หลอด</v>
      </c>
      <c r="H227" s="11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idden="1">
      <c r="A228" s="73" t="s">
        <v>560</v>
      </c>
      <c r="B228" s="112">
        <f t="array" ref="B228">IFERROR(INDEX(tb_MainDatabase[Barcode],MATCH(A228,tb_MainDatabase[Code],0)),"")</f>
        <v>8857128012111</v>
      </c>
      <c r="C228" s="123" t="str">
        <f t="array" ref="C228">IFERROR(INDEX(tb_MainDatabase[Scent],MATCH(A228,tb_MainDatabase[Code],0)),"")</f>
        <v>Legend of Oud</v>
      </c>
      <c r="D228" s="91" t="str">
        <f t="array" ref="D228">IFERROR(INDEX(tb_MainDatabase[Grand],MATCH(B228,tb_MainDatabase[Barcode],0)),"")</f>
        <v>EDP+</v>
      </c>
      <c r="E228" s="112" t="str">
        <f t="array" ref="E228">IFERROR(INDEX(tb_MainDatabase[Size],MATCH(B228,tb_MainDatabase[Barcode],0))
,"")</f>
        <v>4 ml.</v>
      </c>
      <c r="F228" s="95">
        <f>sumifs(tb_PO[จำนวน],tb_PO[PO Order Number],B$5,tb_PO[Scent],$C228,tb_PO[Size],$E228)</f>
        <v>0</v>
      </c>
      <c r="G228" s="95" t="str">
        <f t="shared" si="19"/>
        <v>หลอด</v>
      </c>
      <c r="H228" s="11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idden="1">
      <c r="A229" s="73" t="s">
        <v>564</v>
      </c>
      <c r="B229" s="112">
        <f t="array" ref="B229">IFERROR(INDEX(tb_MainDatabase[Barcode],MATCH(A229,tb_MainDatabase[Code],0)),"")</f>
        <v>8857128012123</v>
      </c>
      <c r="C229" s="123" t="str">
        <f t="array" ref="C229">IFERROR(INDEX(tb_MainDatabase[Scent],MATCH(A229,tb_MainDatabase[Code],0)),"")</f>
        <v>Luscious Santal</v>
      </c>
      <c r="D229" s="91" t="str">
        <f t="array" ref="D229">IFERROR(INDEX(tb_MainDatabase[Grand],MATCH(B229,tb_MainDatabase[Barcode],0)),"")</f>
        <v>EDP+</v>
      </c>
      <c r="E229" s="112" t="str">
        <f t="array" ref="E229">IFERROR(INDEX(tb_MainDatabase[Size],MATCH(B229,tb_MainDatabase[Barcode],0))
,"")</f>
        <v>4 ml.</v>
      </c>
      <c r="F229" s="95">
        <f>sumifs(tb_PO[จำนวน],tb_PO[PO Order Number],B$5,tb_PO[Scent],$C229,tb_PO[Size],$E229)</f>
        <v>0</v>
      </c>
      <c r="G229" s="95" t="str">
        <f t="shared" si="19"/>
        <v>หลอด</v>
      </c>
      <c r="H229" s="11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idden="1">
      <c r="A230" s="73" t="s">
        <v>565</v>
      </c>
      <c r="B230" s="112">
        <f t="array" ref="B230">IFERROR(INDEX(tb_MainDatabase[Barcode],MATCH(A230,tb_MainDatabase[Code],0)),"")</f>
        <v>8857128012115</v>
      </c>
      <c r="C230" s="123" t="str">
        <f t="array" ref="C230">IFERROR(INDEX(tb_MainDatabase[Scent],MATCH(A230,tb_MainDatabase[Code],0)),"")</f>
        <v>Patchouli Absolute</v>
      </c>
      <c r="D230" s="91" t="str">
        <f t="array" ref="D230">IFERROR(INDEX(tb_MainDatabase[Grand],MATCH(B230,tb_MainDatabase[Barcode],0)),"")</f>
        <v>EDP+</v>
      </c>
      <c r="E230" s="112" t="str">
        <f t="array" ref="E230">IFERROR(INDEX(tb_MainDatabase[Size],MATCH(B230,tb_MainDatabase[Barcode],0))
,"")</f>
        <v>4 ml.</v>
      </c>
      <c r="F230" s="95">
        <f>sumifs(tb_PO[จำนวน],tb_PO[PO Order Number],B$5,tb_PO[Scent],$C230,tb_PO[Size],$E230)</f>
        <v>0</v>
      </c>
      <c r="G230" s="95" t="str">
        <f t="shared" si="19"/>
        <v>หลอด</v>
      </c>
      <c r="H230" s="11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idden="1">
      <c r="A231" s="73" t="s">
        <v>566</v>
      </c>
      <c r="B231" s="112">
        <f t="array" ref="B231">IFERROR(INDEX(tb_MainDatabase[Barcode],MATCH(A231,tb_MainDatabase[Code],0)),"")</f>
        <v>8857128012109</v>
      </c>
      <c r="C231" s="123" t="str">
        <f t="array" ref="C231">IFERROR(INDEX(tb_MainDatabase[Scent],MATCH(A231,tb_MainDatabase[Code],0)),"")</f>
        <v>Sparkling Mandarin</v>
      </c>
      <c r="D231" s="91" t="str">
        <f t="array" ref="D231">IFERROR(INDEX(tb_MainDatabase[Grand],MATCH(B231,tb_MainDatabase[Barcode],0)),"")</f>
        <v>EDP+</v>
      </c>
      <c r="E231" s="112" t="str">
        <f t="array" ref="E231">IFERROR(INDEX(tb_MainDatabase[Size],MATCH(B231,tb_MainDatabase[Barcode],0))
,"")</f>
        <v>4 ml.</v>
      </c>
      <c r="F231" s="95">
        <f>sumifs(tb_PO[จำนวน],tb_PO[PO Order Number],B$5,tb_PO[Scent],$C231,tb_PO[Size],$E231)</f>
        <v>0</v>
      </c>
      <c r="G231" s="95" t="str">
        <f t="shared" si="19"/>
        <v>หลอด</v>
      </c>
      <c r="H231" s="11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idden="1">
      <c r="A232" s="73" t="s">
        <v>567</v>
      </c>
      <c r="B232" s="112">
        <f t="array" ref="B232">IFERROR(INDEX(tb_MainDatabase[Barcode],MATCH(A232,tb_MainDatabase[Code],0)),"")</f>
        <v>8857128012113</v>
      </c>
      <c r="C232" s="123" t="str">
        <f t="array" ref="C232">IFERROR(INDEX(tb_MainDatabase[Scent],MATCH(A232,tb_MainDatabase[Code],0)),"")</f>
        <v>Tropical Leather</v>
      </c>
      <c r="D232" s="91" t="str">
        <f t="array" ref="D232">IFERROR(INDEX(tb_MainDatabase[Grand],MATCH(B232,tb_MainDatabase[Barcode],0)),"")</f>
        <v>EDP+</v>
      </c>
      <c r="E232" s="112" t="str">
        <f t="array" ref="E232">IFERROR(INDEX(tb_MainDatabase[Size],MATCH(B232,tb_MainDatabase[Barcode],0))
,"")</f>
        <v>4 ml.</v>
      </c>
      <c r="F232" s="95">
        <f>sumifs(tb_PO[จำนวน],tb_PO[PO Order Number],B$5,tb_PO[Scent],$C232,tb_PO[Size],$E232)</f>
        <v>0</v>
      </c>
      <c r="G232" s="95" t="str">
        <f t="shared" si="19"/>
        <v>หลอด</v>
      </c>
      <c r="H232" s="11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idden="1">
      <c r="A233" s="73"/>
      <c r="B233" s="112" t="str">
        <f t="array" ref="B233">IFERROR(INDEX(tb_MainDatabase[Barcode],MATCH(A233,tb_MainDatabase[Code],0)),"")</f>
        <v/>
      </c>
      <c r="C233" s="123" t="str">
        <f t="array" ref="C233">IFERROR(INDEX(tb_MainDatabase[Scent],MATCH(A233,tb_MainDatabase[Code],0)),"")</f>
        <v/>
      </c>
      <c r="D233" s="91" t="str">
        <f t="array" ref="D233">IFERROR(INDEX(tb_MainDatabase[Grand],MATCH(B233,tb_MainDatabase[Barcode],0)),"")</f>
        <v/>
      </c>
      <c r="E233" s="112" t="str">
        <f t="array" ref="E233">IFERROR(INDEX(tb_MainDatabase[Size],MATCH(B233,tb_MainDatabase[Barcode],0))
,"")</f>
        <v/>
      </c>
      <c r="F233" s="95">
        <f>sumifs(tb_PO[จำนวน],tb_PO[PO Order Number],B$5,tb_PO[Scent],$C233,tb_PO[Size],$E233)</f>
        <v>0</v>
      </c>
      <c r="G233" s="95" t="str">
        <f t="shared" si="19"/>
        <v>หลอด</v>
      </c>
      <c r="H233" s="11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idden="1">
      <c r="A234" s="73"/>
      <c r="B234" s="112" t="str">
        <f t="array" ref="B234">IFERROR(INDEX(tb_MainDatabase[Barcode],MATCH(A234,tb_MainDatabase[Code],0)),"")</f>
        <v/>
      </c>
      <c r="C234" s="123" t="str">
        <f t="array" ref="C234">IFERROR(INDEX(tb_MainDatabase[Scent],MATCH(A234,tb_MainDatabase[Code],0)),"")</f>
        <v/>
      </c>
      <c r="D234" s="112" t="str">
        <f t="array" ref="D234">IFERROR(INDEX(tb_MainDatabase[Grand],MATCH(B234,tb_MainDatabase[Barcode],0)),"")</f>
        <v/>
      </c>
      <c r="E234" s="112" t="str">
        <f t="array" ref="E234">IFERROR(INDEX(tb_MainDatabase[Size],MATCH(B234,tb_MainDatabase[Barcode],0))
,"")</f>
        <v/>
      </c>
      <c r="F234" s="95">
        <f>sumifs(tb_PO[จำนวน],tb_PO[PO Order Number],B$5,tb_PO[Scent],$C234,tb_PO[Size],$E234)</f>
        <v>0</v>
      </c>
      <c r="G234" s="95" t="str">
        <f t="shared" si="19"/>
        <v>หลอด</v>
      </c>
      <c r="H234" s="11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idden="1">
      <c r="A235" s="73"/>
      <c r="B235" s="112" t="str">
        <f t="array" ref="B235">IFERROR(INDEX(tb_MainDatabase[Barcode],MATCH(A235,tb_MainDatabase[Code],0)),"")</f>
        <v/>
      </c>
      <c r="C235" s="123" t="str">
        <f t="array" ref="C235">IFERROR(INDEX(tb_MainDatabase[Scent],MATCH(A235,tb_MainDatabase[Code],0)),"")</f>
        <v/>
      </c>
      <c r="D235" s="112" t="str">
        <f t="array" ref="D235">IFERROR(INDEX(tb_MainDatabase[Grand],MATCH(B235,tb_MainDatabase[Barcode],0)),"")</f>
        <v/>
      </c>
      <c r="E235" s="112" t="str">
        <f t="array" ref="E235">IFERROR(INDEX(tb_MainDatabase[Size],MATCH(B235,tb_MainDatabase[Barcode],0))
,"")</f>
        <v/>
      </c>
      <c r="F235" s="95">
        <f>sumifs(tb_PO[จำนวน],tb_PO[PO Order Number],B$5,tb_PO[Scent],$C235,tb_PO[Size],$E235)</f>
        <v>0</v>
      </c>
      <c r="G235" s="95" t="str">
        <f t="shared" si="19"/>
        <v>หลอด</v>
      </c>
      <c r="H235" s="11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67" t="s">
        <v>53</v>
      </c>
      <c r="B236" s="68" t="s">
        <v>12</v>
      </c>
      <c r="C236" s="69" t="s">
        <v>572</v>
      </c>
      <c r="D236" s="69" t="s">
        <v>54</v>
      </c>
      <c r="E236" s="68" t="s">
        <v>55</v>
      </c>
      <c r="F236" s="68" t="s">
        <v>56</v>
      </c>
      <c r="G236" s="68" t="s">
        <v>57</v>
      </c>
      <c r="H236" s="70" t="s">
        <v>31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idden="1">
      <c r="A237" s="73" t="s">
        <v>573</v>
      </c>
      <c r="B237" s="112">
        <f t="array" ref="B237">IFERROR(INDEX(tb_MainDatabase[Barcode],MATCH(A237,tb_MainDatabase[Code],0)),"")</f>
        <v>8857128011591</v>
      </c>
      <c r="C237" s="123" t="str">
        <f t="array" ref="C237">IFERROR(INDEX(tb_MainDatabase[Scent],MATCH(A237,tb_MainDatabase[Code],0)),"")</f>
        <v>Gambling34+35</v>
      </c>
      <c r="D237" s="91" t="str">
        <f t="array" ref="D237">INDEX(tb_MainDatabase[Grand],MATCH(B237,tb_MainDatabase[Barcode],0))</f>
        <v>PARFUM</v>
      </c>
      <c r="E237" s="112" t="str">
        <f t="array" ref="E237">IFERROR(INDEX(tb_MainDatabase[Size],MATCH(B237,tb_MainDatabase[Barcode],0))
,"")</f>
        <v>50 ml.</v>
      </c>
      <c r="F237" s="95">
        <f>sumifs(tb_PO[จำนวน],tb_PO[PO Order Number],B$5,tb_PO[Scent],$C237,tb_PO[Size],$E237)</f>
        <v>0</v>
      </c>
      <c r="G237" s="95" t="str">
        <f t="shared" ref="G237:G254" si="22">IFERROR(IFS(E237="90 ml.","ขวด",E237="50 ml.","ขวด",E237="30 ml.","ขวด",E237="10 ml.","หลอด",TRUE,"หลอด"),0)</f>
        <v>ขวด</v>
      </c>
      <c r="H237" s="11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idden="1">
      <c r="A238" s="73" t="s">
        <v>579</v>
      </c>
      <c r="B238" s="112">
        <f t="array" ref="B238">IFERROR(INDEX(tb_MainDatabase[Barcode],MATCH(A238,tb_MainDatabase[Code],0)),"")</f>
        <v>8857128011607</v>
      </c>
      <c r="C238" s="123" t="str">
        <f t="array" ref="C238">IFERROR(INDEX(tb_MainDatabase[Scent],MATCH(A238,tb_MainDatabase[Code],0)),"")</f>
        <v>Queen</v>
      </c>
      <c r="D238" s="91" t="str">
        <f t="array" ref="D238">INDEX(tb_MainDatabase[Grand],MATCH(B238,tb_MainDatabase[Barcode],0))</f>
        <v>PARFUM</v>
      </c>
      <c r="E238" s="112" t="str">
        <f t="array" ref="E238">IFERROR(INDEX(tb_MainDatabase[Size],MATCH(B238,tb_MainDatabase[Barcode],0))
,"")</f>
        <v>50 ml.</v>
      </c>
      <c r="F238" s="95">
        <f>sumifs(tb_PO[จำนวน],tb_PO[PO Order Number],B$5,tb_PO[Scent],$C238,tb_PO[Size],$E238)</f>
        <v>0</v>
      </c>
      <c r="G238" s="95" t="str">
        <f t="shared" si="22"/>
        <v>ขวด</v>
      </c>
      <c r="H238" s="11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idden="1">
      <c r="A239" s="73" t="s">
        <v>583</v>
      </c>
      <c r="B239" s="112">
        <f t="array" ref="B239">IFERROR(INDEX(tb_MainDatabase[Barcode],MATCH(A239,tb_MainDatabase[Code],0)),"")</f>
        <v>8857128011614</v>
      </c>
      <c r="C239" s="123" t="str">
        <f t="array" ref="C239">IFERROR(INDEX(tb_MainDatabase[Scent],MATCH(A239,tb_MainDatabase[Code],0)),"")</f>
        <v>Savoury</v>
      </c>
      <c r="D239" s="91" t="str">
        <f t="array" ref="D239">INDEX(tb_MainDatabase[Grand],MATCH(B239,tb_MainDatabase[Barcode],0))</f>
        <v>PARFUM</v>
      </c>
      <c r="E239" s="112" t="str">
        <f t="array" ref="E239">IFERROR(INDEX(tb_MainDatabase[Size],MATCH(B239,tb_MainDatabase[Barcode],0))
,"")</f>
        <v>50 ml.</v>
      </c>
      <c r="F239" s="95">
        <f>sumifs(tb_PO[จำนวน],tb_PO[PO Order Number],B$5,tb_PO[Scent],$C239,tb_PO[Size],$E239)</f>
        <v>0</v>
      </c>
      <c r="G239" s="95" t="str">
        <f t="shared" si="22"/>
        <v>ขวด</v>
      </c>
      <c r="H239" s="11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idden="1">
      <c r="A240" s="73" t="s">
        <v>584</v>
      </c>
      <c r="B240" s="112">
        <f t="array" ref="B240">IFERROR(INDEX(tb_MainDatabase[Barcode],MATCH(A240,tb_MainDatabase[Code],0)),"")</f>
        <v>8857128011645</v>
      </c>
      <c r="C240" s="123" t="str">
        <f t="array" ref="C240">IFERROR(INDEX(tb_MainDatabase[Scent],MATCH(A240,tb_MainDatabase[Code],0)),"")</f>
        <v>What</v>
      </c>
      <c r="D240" s="91" t="str">
        <f t="array" ref="D240">INDEX(tb_MainDatabase[Grand],MATCH(B240,tb_MainDatabase[Barcode],0))</f>
        <v>PARFUM</v>
      </c>
      <c r="E240" s="112" t="str">
        <f t="array" ref="E240">IFERROR(INDEX(tb_MainDatabase[Size],MATCH(B240,tb_MainDatabase[Barcode],0))
,"")</f>
        <v>50 ml.</v>
      </c>
      <c r="F240" s="95">
        <f>sumifs(tb_PO[จำนวน],tb_PO[PO Order Number],B$5,tb_PO[Scent],$C240,tb_PO[Size],$E240)</f>
        <v>0</v>
      </c>
      <c r="G240" s="95" t="str">
        <f t="shared" si="22"/>
        <v>ขวด</v>
      </c>
      <c r="H240" s="11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idden="1">
      <c r="A241" s="73" t="s">
        <v>587</v>
      </c>
      <c r="B241" s="112">
        <f t="array" ref="B241">IFERROR(INDEX(tb_MainDatabase[Barcode],MATCH(A241,tb_MainDatabase[Code],0)),"")</f>
        <v>8857128012001</v>
      </c>
      <c r="C241" s="123" t="str">
        <f t="array" ref="C241">IFERROR(INDEX(tb_MainDatabase[Scent],MATCH(A241,tb_MainDatabase[Code],0)),"")</f>
        <v>Queen</v>
      </c>
      <c r="D241" s="91" t="str">
        <f t="array" ref="D241">INDEX(tb_MainDatabase[Grand],MATCH(B241,tb_MainDatabase[Barcode],0))</f>
        <v>PARFUM</v>
      </c>
      <c r="E241" s="112" t="str">
        <f t="array" ref="E241">IFERROR(INDEX(tb_MainDatabase[Size],MATCH(B241,tb_MainDatabase[Barcode],0))
,"")</f>
        <v>30 ml.</v>
      </c>
      <c r="F241" s="95">
        <f>sumifs(tb_PO[จำนวน],tb_PO[PO Order Number],B$5,tb_PO[Scent],$C241,tb_PO[Size],$E241)</f>
        <v>0</v>
      </c>
      <c r="G241" s="95" t="str">
        <f t="shared" si="22"/>
        <v>ขวด</v>
      </c>
      <c r="H241" s="11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idden="1">
      <c r="A242" s="73" t="s">
        <v>591</v>
      </c>
      <c r="B242" s="112">
        <f t="array" ref="B242">IFERROR(INDEX(tb_MainDatabase[Barcode],MATCH(A242,tb_MainDatabase[Code],0)),"")</f>
        <v>8857128012002</v>
      </c>
      <c r="C242" s="123" t="str">
        <f t="array" ref="C242">IFERROR(INDEX(tb_MainDatabase[Scent],MATCH(A242,tb_MainDatabase[Code],0)),"")</f>
        <v>Savoury</v>
      </c>
      <c r="D242" s="91" t="str">
        <f t="array" ref="D242">INDEX(tb_MainDatabase[Grand],MATCH(B242,tb_MainDatabase[Barcode],0))</f>
        <v>PARFUM</v>
      </c>
      <c r="E242" s="112" t="str">
        <f t="array" ref="E242">IFERROR(INDEX(tb_MainDatabase[Size],MATCH(B242,tb_MainDatabase[Barcode],0))
,"")</f>
        <v>30 ml.</v>
      </c>
      <c r="F242" s="95">
        <f>sumifs(tb_PO[จำนวน],tb_PO[PO Order Number],B$5,tb_PO[Scent],$C242,tb_PO[Size],$E242)</f>
        <v>0</v>
      </c>
      <c r="G242" s="95" t="str">
        <f t="shared" si="22"/>
        <v>ขวด</v>
      </c>
      <c r="H242" s="11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idden="1">
      <c r="A243" s="73" t="s">
        <v>592</v>
      </c>
      <c r="B243" s="112">
        <f t="array" ref="B243">IFERROR(INDEX(tb_MainDatabase[Barcode],MATCH(A243,tb_MainDatabase[Code],0)),"")</f>
        <v>8857128012013</v>
      </c>
      <c r="C243" s="123" t="str">
        <f t="array" ref="C243">IFERROR(INDEX(tb_MainDatabase[Scent],MATCH(A243,tb_MainDatabase[Code],0)),"")</f>
        <v>What</v>
      </c>
      <c r="D243" s="91" t="str">
        <f t="array" ref="D243">INDEX(tb_MainDatabase[Grand],MATCH(B243,tb_MainDatabase[Barcode],0))</f>
        <v>PARFUM</v>
      </c>
      <c r="E243" s="112" t="str">
        <f t="array" ref="E243">IFERROR(INDEX(tb_MainDatabase[Size],MATCH(B243,tb_MainDatabase[Barcode],0))
,"")</f>
        <v>30 ml.</v>
      </c>
      <c r="F243" s="95">
        <f>sumifs(tb_PO[จำนวน],tb_PO[PO Order Number],B$5,tb_PO[Scent],$C243,tb_PO[Size],$E243)</f>
        <v>0</v>
      </c>
      <c r="G243" s="95" t="str">
        <f t="shared" si="22"/>
        <v>ขวด</v>
      </c>
      <c r="H243" s="114" t="str">
        <f t="shared" ref="H243:H245" si="23">IFERROR(INDEX('PO List Volt'!R:R,MATCH(B203,'PO List Volt'!C:C,0)),"")</f>
        <v/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idden="1">
      <c r="A244" s="73" t="s">
        <v>597</v>
      </c>
      <c r="B244" s="112">
        <f t="array" ref="B244">IFERROR(INDEX(tb_MainDatabase[Barcode],MATCH(A244,tb_MainDatabase[Code],0)),"")</f>
        <v>8857128012103</v>
      </c>
      <c r="C244" s="123" t="str">
        <f t="array" ref="C244">IFERROR(INDEX(tb_MainDatabase[Scent],MATCH(A244,tb_MainDatabase[Code],0)),"")</f>
        <v>Gambling34+35</v>
      </c>
      <c r="D244" s="91" t="str">
        <f t="array" ref="D244">INDEX(tb_MainDatabase[Grand],MATCH(B244,tb_MainDatabase[Barcode],0))</f>
        <v>PARFUM</v>
      </c>
      <c r="E244" s="112" t="str">
        <f t="array" ref="E244">IFERROR(INDEX(tb_MainDatabase[Size],MATCH(B244,tb_MainDatabase[Barcode],0))
,"")</f>
        <v>10 ml.</v>
      </c>
      <c r="F244" s="95">
        <f>sumifs(tb_PO[จำนวน],tb_PO[PO Order Number],B$5,tb_PO[Scent],$C244,tb_PO[Size],$E244)</f>
        <v>0</v>
      </c>
      <c r="G244" s="95" t="str">
        <f t="shared" si="22"/>
        <v>หลอด</v>
      </c>
      <c r="H244" s="114" t="str">
        <f t="shared" si="23"/>
        <v/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idden="1">
      <c r="A245" s="73" t="s">
        <v>599</v>
      </c>
      <c r="B245" s="112">
        <f t="array" ref="B245">IFERROR(INDEX(tb_MainDatabase[Barcode],MATCH(A245,tb_MainDatabase[Code],0)),"")</f>
        <v>8857128012116</v>
      </c>
      <c r="C245" s="123" t="str">
        <f t="array" ref="C245">IFERROR(INDEX(tb_MainDatabase[Scent],MATCH(A245,tb_MainDatabase[Code],0)),"")</f>
        <v>Queen</v>
      </c>
      <c r="D245" s="91" t="str">
        <f t="array" ref="D245">INDEX(tb_MainDatabase[Grand],MATCH(B245,tb_MainDatabase[Barcode],0))</f>
        <v>PARFUM</v>
      </c>
      <c r="E245" s="112" t="str">
        <f t="array" ref="E245">IFERROR(INDEX(tb_MainDatabase[Size],MATCH(B245,tb_MainDatabase[Barcode],0))
,"")</f>
        <v>10 ml.</v>
      </c>
      <c r="F245" s="95">
        <f>sumifs(tb_PO[จำนวน],tb_PO[PO Order Number],B$5,tb_PO[Scent],$C245,tb_PO[Size],$E245)</f>
        <v>0</v>
      </c>
      <c r="G245" s="95" t="str">
        <f t="shared" si="22"/>
        <v>หลอด</v>
      </c>
      <c r="H245" s="124" t="str">
        <f t="shared" si="23"/>
        <v/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idden="1">
      <c r="A246" s="73" t="s">
        <v>602</v>
      </c>
      <c r="B246" s="112">
        <f t="array" ref="B246">IFERROR(INDEX(tb_MainDatabase[Barcode],MATCH(A246,tb_MainDatabase[Code],0)),"")</f>
        <v>8857128012118</v>
      </c>
      <c r="C246" s="123" t="str">
        <f t="array" ref="C246">IFERROR(INDEX(tb_MainDatabase[Scent],MATCH(A246,tb_MainDatabase[Code],0)),"")</f>
        <v>Savoury</v>
      </c>
      <c r="D246" s="91" t="str">
        <f t="array" ref="D246">INDEX(tb_MainDatabase[Grand],MATCH(B246,tb_MainDatabase[Barcode],0))</f>
        <v>PARFUM</v>
      </c>
      <c r="E246" s="112" t="str">
        <f t="array" ref="E246">IFERROR(INDEX(tb_MainDatabase[Size],MATCH(B246,tb_MainDatabase[Barcode],0))
,"")</f>
        <v>10 ml.</v>
      </c>
      <c r="F246" s="95">
        <f>sumifs(tb_PO[จำนวน],tb_PO[PO Order Number],B$5,tb_PO[Scent],$C246,tb_PO[Size],$E246)</f>
        <v>0</v>
      </c>
      <c r="G246" s="95" t="str">
        <f t="shared" si="22"/>
        <v>หลอด</v>
      </c>
      <c r="H246" s="11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idden="1">
      <c r="A247" s="73" t="s">
        <v>604</v>
      </c>
      <c r="B247" s="112">
        <f t="array" ref="B247">IFERROR(INDEX(tb_MainDatabase[Barcode],MATCH(A247,tb_MainDatabase[Code],0)),"")</f>
        <v>8857128012124</v>
      </c>
      <c r="C247" s="123" t="str">
        <f t="array" ref="C247">IFERROR(INDEX(tb_MainDatabase[Scent],MATCH(A247,tb_MainDatabase[Code],0)),"")</f>
        <v>What</v>
      </c>
      <c r="D247" s="91" t="str">
        <f t="array" ref="D247">INDEX(tb_MainDatabase[Grand],MATCH(B247,tb_MainDatabase[Barcode],0))</f>
        <v>PARFUM</v>
      </c>
      <c r="E247" s="112" t="str">
        <f t="array" ref="E247">IFERROR(INDEX(tb_MainDatabase[Size],MATCH(B247,tb_MainDatabase[Barcode],0))
,"")</f>
        <v>10 ml.</v>
      </c>
      <c r="F247" s="95">
        <f>sumifs(tb_PO[จำนวน],tb_PO[PO Order Number],B$5,tb_PO[Scent],$C247,tb_PO[Size],$E247)</f>
        <v>0</v>
      </c>
      <c r="G247" s="95" t="str">
        <f t="shared" si="22"/>
        <v>หลอด</v>
      </c>
      <c r="H247" s="11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idden="1">
      <c r="A248" s="73" t="s">
        <v>609</v>
      </c>
      <c r="B248" s="112">
        <f t="array" ref="B248">IFERROR(INDEX(tb_MainDatabase[Barcode],MATCH(A248,tb_MainDatabase[Code],0)),"")</f>
        <v>8857128012104</v>
      </c>
      <c r="C248" s="123" t="str">
        <f t="array" ref="C248">IFERROR(INDEX(tb_MainDatabase[Scent],MATCH(A248,tb_MainDatabase[Code],0)),"")</f>
        <v>Gambling34+35</v>
      </c>
      <c r="D248" s="91" t="str">
        <f t="array" ref="D248">INDEX(tb_MainDatabase[Grand],MATCH(B248,tb_MainDatabase[Barcode],0))</f>
        <v>PARFUM</v>
      </c>
      <c r="E248" s="112" t="str">
        <f t="array" ref="E248">IFERROR(INDEX(tb_MainDatabase[Size],MATCH(B248,tb_MainDatabase[Barcode],0))
,"")</f>
        <v>4 ml.</v>
      </c>
      <c r="F248" s="95">
        <f>sumifs(tb_PO[จำนวน],tb_PO[PO Order Number],B$5,tb_PO[Scent],$C248,tb_PO[Size],$E248)</f>
        <v>0</v>
      </c>
      <c r="G248" s="95" t="str">
        <f t="shared" si="22"/>
        <v>หลอด</v>
      </c>
      <c r="H248" s="11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idden="1">
      <c r="A249" s="73" t="s">
        <v>611</v>
      </c>
      <c r="B249" s="112">
        <f t="array" ref="B249">IFERROR(INDEX(tb_MainDatabase[Barcode],MATCH(A249,tb_MainDatabase[Code],0)),"")</f>
        <v>8857128012117</v>
      </c>
      <c r="C249" s="123" t="str">
        <f t="array" ref="C249">IFERROR(INDEX(tb_MainDatabase[Scent],MATCH(A249,tb_MainDatabase[Code],0)),"")</f>
        <v>Queen</v>
      </c>
      <c r="D249" s="91" t="str">
        <f t="array" ref="D249">INDEX(tb_MainDatabase[Grand],MATCH(B249,tb_MainDatabase[Barcode],0))</f>
        <v>PARFUM</v>
      </c>
      <c r="E249" s="112" t="str">
        <f t="array" ref="E249">IFERROR(INDEX(tb_MainDatabase[Size],MATCH(B249,tb_MainDatabase[Barcode],0))
,"")</f>
        <v>4 ml.</v>
      </c>
      <c r="F249" s="95">
        <f>sumifs(tb_PO[จำนวน],tb_PO[PO Order Number],B$5,tb_PO[Scent],$C249,tb_PO[Size],$E249)</f>
        <v>0</v>
      </c>
      <c r="G249" s="95" t="str">
        <f t="shared" si="22"/>
        <v>หลอด</v>
      </c>
      <c r="H249" s="11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idden="1">
      <c r="A250" s="73" t="s">
        <v>615</v>
      </c>
      <c r="B250" s="112">
        <f t="array" ref="B250">IFERROR(INDEX(tb_MainDatabase[Barcode],MATCH(A250,tb_MainDatabase[Code],0)),"")</f>
        <v>8857128012119</v>
      </c>
      <c r="C250" s="123" t="str">
        <f t="array" ref="C250">IFERROR(INDEX(tb_MainDatabase[Scent],MATCH(A250,tb_MainDatabase[Code],0)),"")</f>
        <v>Savoury</v>
      </c>
      <c r="D250" s="91" t="str">
        <f t="array" ref="D250">INDEX(tb_MainDatabase[Grand],MATCH(B250,tb_MainDatabase[Barcode],0))</f>
        <v>PARFUM</v>
      </c>
      <c r="E250" s="112" t="str">
        <f t="array" ref="E250">IFERROR(INDEX(tb_MainDatabase[Size],MATCH(B250,tb_MainDatabase[Barcode],0))
,"")</f>
        <v>4 ml.</v>
      </c>
      <c r="F250" s="95">
        <f>sumifs(tb_PO[จำนวน],tb_PO[PO Order Number],B$5,tb_PO[Scent],$C250,tb_PO[Size],$E250)</f>
        <v>0</v>
      </c>
      <c r="G250" s="95" t="str">
        <f t="shared" si="22"/>
        <v>หลอด</v>
      </c>
      <c r="H250" s="11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idden="1">
      <c r="A251" s="73" t="s">
        <v>616</v>
      </c>
      <c r="B251" s="112">
        <f t="array" ref="B251">IFERROR(INDEX(tb_MainDatabase[Barcode],MATCH(A251,tb_MainDatabase[Code],0)),"")</f>
        <v>8857128012125</v>
      </c>
      <c r="C251" s="123" t="str">
        <f t="array" ref="C251">IFERROR(INDEX(tb_MainDatabase[Scent],MATCH(A251,tb_MainDatabase[Code],0)),"")</f>
        <v>What</v>
      </c>
      <c r="D251" s="91" t="str">
        <f t="array" ref="D251">INDEX(tb_MainDatabase[Grand],MATCH(B251,tb_MainDatabase[Barcode],0))</f>
        <v>PARFUM</v>
      </c>
      <c r="E251" s="112" t="str">
        <f t="array" ref="E251">IFERROR(INDEX(tb_MainDatabase[Size],MATCH(B251,tb_MainDatabase[Barcode],0))
,"")</f>
        <v>4 ml.</v>
      </c>
      <c r="F251" s="95">
        <f>sumifs(tb_PO[จำนวน],tb_PO[PO Order Number],B$5,tb_PO[Scent],$C251,tb_PO[Size],$E251)</f>
        <v>0</v>
      </c>
      <c r="G251" s="95" t="str">
        <f t="shared" si="22"/>
        <v>หลอด</v>
      </c>
      <c r="H251" s="11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idden="1">
      <c r="A252" s="73"/>
      <c r="B252" s="112" t="str">
        <f t="array" ref="B252">IFERROR(INDEX(tb_MainDatabase[Barcode],MATCH(A252,tb_MainDatabase[Code],0)),"")</f>
        <v/>
      </c>
      <c r="C252" s="113" t="str">
        <f t="array" ref="C252">IFERROR(INDEX(tb_MainDatabase[Scent],MATCH(A252,tb_MainDatabase[Code],0)),"")</f>
        <v/>
      </c>
      <c r="D252" s="91" t="str">
        <f t="array" ref="D252">IFERROR(INDEX(tb_MainDatabase[Grand],MATCH(B252,tb_MainDatabase[Barcode],0)),"")</f>
        <v/>
      </c>
      <c r="E252" s="112" t="str">
        <f t="array" ref="E252">IFERROR(INDEX(tb_MainDatabase[Size],MATCH(B252,tb_MainDatabase[Barcode],0))
,"")</f>
        <v/>
      </c>
      <c r="F252" s="95">
        <f>sumifs(tb_PO[จำนวน],tb_PO[PO Order Number],B$5,tb_PO[Scent],$C252,tb_PO[Size],$E252)</f>
        <v>0</v>
      </c>
      <c r="G252" s="95" t="str">
        <f t="shared" si="22"/>
        <v>หลอด</v>
      </c>
      <c r="H252" s="114" t="str">
        <f t="array" ref="H252">IFERROR(INDEX('PO List Volt'!R:R,MATCH(#REF!,'PO List Volt'!C:C,0)),"")</f>
        <v/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idden="1">
      <c r="A253" s="73"/>
      <c r="B253" s="112" t="str">
        <f t="array" ref="B253">IFERROR(INDEX(tb_MainDatabase[Barcode],MATCH(A253,tb_MainDatabase[Code],0)),"")</f>
        <v/>
      </c>
      <c r="C253" s="113" t="str">
        <f t="array" ref="C253">IFERROR(INDEX(tb_MainDatabase[Scent],MATCH(A253,tb_MainDatabase[Code],0)),"")</f>
        <v/>
      </c>
      <c r="D253" s="91" t="str">
        <f t="array" ref="D253">IFERROR(INDEX(tb_MainDatabase[Grand],MATCH(B253,tb_MainDatabase[Barcode],0)),"")</f>
        <v/>
      </c>
      <c r="E253" s="112" t="str">
        <f t="array" ref="E253">IFERROR(INDEX(tb_MainDatabase[Size],MATCH(B253,tb_MainDatabase[Barcode],0))
,"")</f>
        <v/>
      </c>
      <c r="F253" s="95">
        <f>sumifs(tb_PO[จำนวน],tb_PO[PO Order Number],B$5,tb_PO[Scent],$C253,tb_PO[Size],$E253)</f>
        <v>0</v>
      </c>
      <c r="G253" s="95" t="str">
        <f t="shared" si="22"/>
        <v>หลอด</v>
      </c>
      <c r="H253" s="114" t="str">
        <f t="shared" ref="H253:H254" si="24">IFERROR(INDEX('PO List Volt'!R:R,MATCH(B243,'PO List Volt'!C:C,0)),"")</f>
        <v/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idden="1">
      <c r="A254" s="73"/>
      <c r="B254" s="112" t="str">
        <f t="array" ref="B254">IFERROR(INDEX(tb_MainDatabase[Barcode],MATCH(A254,tb_MainDatabase[Code],0)),"")</f>
        <v/>
      </c>
      <c r="C254" s="113" t="str">
        <f t="array" ref="C254">IFERROR(INDEX(tb_MainDatabase[Scent],MATCH(A254,tb_MainDatabase[Code],0)),"")</f>
        <v/>
      </c>
      <c r="D254" s="91" t="str">
        <f t="array" ref="D254">IFERROR(INDEX(tb_MainDatabase[Grand],MATCH(B254,tb_MainDatabase[Barcode],0)),"")</f>
        <v/>
      </c>
      <c r="E254" s="112" t="str">
        <f t="array" ref="E254">IFERROR(INDEX(tb_MainDatabase[Size],MATCH(B254,tb_MainDatabase[Barcode],0))
,"")</f>
        <v/>
      </c>
      <c r="F254" s="95">
        <f>sumifs(tb_PO[จำนวน],tb_PO[PO Order Number],B$5,tb_PO[Scent],$C254,tb_PO[Size],$E254)</f>
        <v>0</v>
      </c>
      <c r="G254" s="95" t="str">
        <f t="shared" si="22"/>
        <v>หลอด</v>
      </c>
      <c r="H254" s="114" t="str">
        <f t="shared" si="24"/>
        <v/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46" t="s">
        <v>53</v>
      </c>
      <c r="B255" s="147" t="s">
        <v>12</v>
      </c>
      <c r="C255" s="148" t="s">
        <v>623</v>
      </c>
      <c r="D255" s="148" t="s">
        <v>54</v>
      </c>
      <c r="E255" s="147" t="s">
        <v>55</v>
      </c>
      <c r="F255" s="147" t="s">
        <v>56</v>
      </c>
      <c r="G255" s="147" t="s">
        <v>57</v>
      </c>
      <c r="H255" s="149" t="s">
        <v>31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idden="1">
      <c r="A256" s="150" t="s">
        <v>625</v>
      </c>
      <c r="B256" s="151" t="str">
        <f t="array" ref="B256">IFERROR(INDEX(tb_MainDatabase[Barcode],MATCH(A256,tb_MainDatabase[Code],0)),"")</f>
        <v>THM50</v>
      </c>
      <c r="C256" s="152" t="str">
        <f t="array" ref="C256">IFERROR(INDEX(tb_MainDatabase[Scent],MATCH(A256,tb_MainDatabase[Code],0)),"")</f>
        <v>1000 Thousand TRY ME!</v>
      </c>
      <c r="D256" s="151" t="str">
        <f t="array" ref="D256">IFERROR(INDEX(tb_MainDatabase[Grand],MATCH(B256,tb_MainDatabase[Barcode],0)),"")</f>
        <v>EDP</v>
      </c>
      <c r="E256" s="151" t="str">
        <f t="array" ref="E256">IFERROR(INDEX(tb_MainDatabase[Size],MATCH(B256,tb_MainDatabase[Barcode],0))
,"")</f>
        <v>50 ml.</v>
      </c>
      <c r="F256" s="153">
        <f>sumifs(tb_PO[จำนวน],tb_PO[PO Order Number],B$5,tb_PO[Scent],$C256,tb_PO[Size],$E256)</f>
        <v>0</v>
      </c>
      <c r="G256" s="153" t="str">
        <f t="shared" ref="G256:G341" si="25">IFERROR(IFS(E256="90 ml.","ขวด",E256="50 ml.","ขวด",E256="30 ml.","ขวด",E256="10 ml.","หลอด",TRUE,"หลอด"),0)</f>
        <v>ขวด</v>
      </c>
      <c r="H256" s="154" t="str">
        <f t="shared" ref="H256:H263" si="26">IFERROR(INDEX('PO List Volt'!R:R,MATCH(#REF!,'PO List Volt'!C:C,0)),"")</f>
        <v/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idden="1">
      <c r="A257" s="150" t="s">
        <v>627</v>
      </c>
      <c r="B257" s="151" t="str">
        <f t="array" ref="B257">IFERROR(INDEX(tb_MainDatabase[Barcode],MATCH(A257,tb_MainDatabase[Code],0)),"")</f>
        <v>AGM50</v>
      </c>
      <c r="C257" s="152" t="str">
        <f t="array" ref="C257">IFERROR(INDEX(tb_MainDatabase[Scent],MATCH(A257,tb_MainDatabase[Code],0)),"")</f>
        <v>Angel TRY ME!</v>
      </c>
      <c r="D257" s="151" t="str">
        <f t="array" ref="D257">IFERROR(INDEX(tb_MainDatabase[Grand],MATCH(B257,tb_MainDatabase[Barcode],0)),"")</f>
        <v>EDP</v>
      </c>
      <c r="E257" s="151" t="str">
        <f t="array" ref="E257">IFERROR(INDEX(tb_MainDatabase[Size],MATCH(B257,tb_MainDatabase[Barcode],0))
,"")</f>
        <v>50 ml.</v>
      </c>
      <c r="F257" s="153">
        <f>sumifs(tb_PO[จำนวน],tb_PO[PO Order Number],B$5,tb_PO[Scent],$C257,tb_PO[Size],$E257)</f>
        <v>0</v>
      </c>
      <c r="G257" s="153" t="str">
        <f t="shared" si="25"/>
        <v>ขวด</v>
      </c>
      <c r="H257" s="154" t="str">
        <f t="shared" si="26"/>
        <v/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idden="1">
      <c r="A258" s="150" t="s">
        <v>629</v>
      </c>
      <c r="B258" s="151" t="str">
        <f t="array" ref="B258">IFERROR(INDEX(tb_MainDatabase[Barcode],MATCH(A258,tb_MainDatabase[Code],0)),"")</f>
        <v>AQM50</v>
      </c>
      <c r="C258" s="152" t="str">
        <f t="array" ref="C258">IFERROR(INDEX(tb_MainDatabase[Scent],MATCH(A258,tb_MainDatabase[Code],0)),"")</f>
        <v>Aqua TRY ME!</v>
      </c>
      <c r="D258" s="151" t="str">
        <f t="array" ref="D258">IFERROR(INDEX(tb_MainDatabase[Grand],MATCH(B258,tb_MainDatabase[Barcode],0)),"")</f>
        <v>EDP</v>
      </c>
      <c r="E258" s="151" t="str">
        <f t="array" ref="E258">IFERROR(INDEX(tb_MainDatabase[Size],MATCH(B258,tb_MainDatabase[Barcode],0))
,"")</f>
        <v>50 ml.</v>
      </c>
      <c r="F258" s="153">
        <f>sumifs(tb_PO[จำนวน],tb_PO[PO Order Number],B$5,tb_PO[Scent],$C258,tb_PO[Size],$E258)</f>
        <v>0</v>
      </c>
      <c r="G258" s="153" t="str">
        <f t="shared" si="25"/>
        <v>ขวด</v>
      </c>
      <c r="H258" s="154" t="str">
        <f t="shared" si="26"/>
        <v/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idden="1">
      <c r="A259" s="150" t="s">
        <v>632</v>
      </c>
      <c r="B259" s="151" t="str">
        <f t="array" ref="B259">IFERROR(INDEX(tb_MainDatabase[Barcode],MATCH(A259,tb_MainDatabase[Code],0)),"")</f>
        <v>AMM50</v>
      </c>
      <c r="C259" s="152" t="str">
        <f t="array" ref="C259">IFERROR(INDEX(tb_MainDatabase[Scent],MATCH(A259,tb_MainDatabase[Code],0)),"")</f>
        <v>Argentum TRY ME!</v>
      </c>
      <c r="D259" s="151" t="str">
        <f t="array" ref="D259">IFERROR(INDEX(tb_MainDatabase[Grand],MATCH(B259,tb_MainDatabase[Barcode],0)),"")</f>
        <v>EDP</v>
      </c>
      <c r="E259" s="151" t="str">
        <f t="array" ref="E259">IFERROR(INDEX(tb_MainDatabase[Size],MATCH(B259,tb_MainDatabase[Barcode],0))
,"")</f>
        <v>50 ml.</v>
      </c>
      <c r="F259" s="153">
        <f>sumifs(tb_PO[จำนวน],tb_PO[PO Order Number],B$5,tb_PO[Scent],$C259,tb_PO[Size],$E259)</f>
        <v>0</v>
      </c>
      <c r="G259" s="153" t="str">
        <f t="shared" si="25"/>
        <v>ขวด</v>
      </c>
      <c r="H259" s="154" t="str">
        <f t="shared" si="26"/>
        <v/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idden="1">
      <c r="A260" s="150" t="s">
        <v>633</v>
      </c>
      <c r="B260" s="151" t="str">
        <f t="array" ref="B260">IFERROR(INDEX(tb_MainDatabase[Barcode],MATCH(A260,tb_MainDatabase[Code],0)),"")</f>
        <v>ATM50</v>
      </c>
      <c r="C260" s="152" t="str">
        <f t="array" ref="C260">IFERROR(INDEX(tb_MainDatabase[Scent],MATCH(A260,tb_MainDatabase[Code],0)),"")</f>
        <v>Atlantis TRY ME!</v>
      </c>
      <c r="D260" s="151" t="str">
        <f t="array" ref="D260">IFERROR(INDEX(tb_MainDatabase[Grand],MATCH(B260,tb_MainDatabase[Barcode],0)),"")</f>
        <v>EDP</v>
      </c>
      <c r="E260" s="151" t="str">
        <f t="array" ref="E260">IFERROR(INDEX(tb_MainDatabase[Size],MATCH(B260,tb_MainDatabase[Barcode],0))
,"")</f>
        <v>50 ml.</v>
      </c>
      <c r="F260" s="153">
        <f>sumifs(tb_PO[จำนวน],tb_PO[PO Order Number],B$5,tb_PO[Scent],$C260,tb_PO[Size],$E260)</f>
        <v>0</v>
      </c>
      <c r="G260" s="153" t="str">
        <f t="shared" si="25"/>
        <v>ขวด</v>
      </c>
      <c r="H260" s="154" t="str">
        <f t="shared" si="26"/>
        <v/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idden="1">
      <c r="A261" s="150" t="s">
        <v>634</v>
      </c>
      <c r="B261" s="151" t="str">
        <f t="array" ref="B261">IFERROR(INDEX(tb_MainDatabase[Barcode],MATCH(A261,tb_MainDatabase[Code],0)),"")</f>
        <v>BYM50</v>
      </c>
      <c r="C261" s="152" t="str">
        <f t="array" ref="C261">IFERROR(INDEX(tb_MainDatabase[Scent],MATCH(A261,tb_MainDatabase[Code],0)),"")</f>
        <v>Beyond TRY ME!</v>
      </c>
      <c r="D261" s="151" t="str">
        <f t="array" ref="D261">IFERROR(INDEX(tb_MainDatabase[Grand],MATCH(B261,tb_MainDatabase[Barcode],0)),"")</f>
        <v>EDP</v>
      </c>
      <c r="E261" s="151" t="str">
        <f t="array" ref="E261">IFERROR(INDEX(tb_MainDatabase[Size],MATCH(B261,tb_MainDatabase[Barcode],0))
,"")</f>
        <v>50 ml.</v>
      </c>
      <c r="F261" s="153">
        <f>sumifs(tb_PO[จำนวน],tb_PO[PO Order Number],B$5,tb_PO[Scent],$C261,tb_PO[Size],$E261)</f>
        <v>0</v>
      </c>
      <c r="G261" s="153" t="str">
        <f t="shared" si="25"/>
        <v>ขวด</v>
      </c>
      <c r="H261" s="154" t="str">
        <f t="shared" si="26"/>
        <v/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idden="1">
      <c r="A262" s="150" t="s">
        <v>635</v>
      </c>
      <c r="B262" s="151" t="str">
        <f t="array" ref="B262">IFERROR(INDEX(tb_MainDatabase[Barcode],MATCH(A262,tb_MainDatabase[Code],0)),"")</f>
        <v>BMM50</v>
      </c>
      <c r="C262" s="152" t="str">
        <f t="array" ref="C262">IFERROR(INDEX(tb_MainDatabase[Scent],MATCH(A262,tb_MainDatabase[Code],0)),"")</f>
        <v>Blind Magnolia TRY ME!</v>
      </c>
      <c r="D262" s="151" t="str">
        <f t="array" ref="D262">IFERROR(INDEX(tb_MainDatabase[Grand],MATCH(B262,tb_MainDatabase[Barcode],0)),"")</f>
        <v>EDP</v>
      </c>
      <c r="E262" s="151" t="str">
        <f t="array" ref="E262">IFERROR(INDEX(tb_MainDatabase[Size],MATCH(B262,tb_MainDatabase[Barcode],0))
,"")</f>
        <v>50 ml.</v>
      </c>
      <c r="F262" s="153">
        <f>sumifs(tb_PO[จำนวน],tb_PO[PO Order Number],B$5,tb_PO[Scent],$C262,tb_PO[Size],$E262)</f>
        <v>0</v>
      </c>
      <c r="G262" s="153" t="str">
        <f t="shared" si="25"/>
        <v>ขวด</v>
      </c>
      <c r="H262" s="154" t="str">
        <f t="shared" si="26"/>
        <v/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idden="1">
      <c r="A263" s="150" t="s">
        <v>637</v>
      </c>
      <c r="B263" s="151" t="str">
        <f t="array" ref="B263">IFERROR(INDEX(tb_MainDatabase[Barcode],MATCH(A263,tb_MainDatabase[Code],0)),"")</f>
        <v>BUM50</v>
      </c>
      <c r="C263" s="152" t="str">
        <f t="array" ref="C263">IFERROR(INDEX(tb_MainDatabase[Scent],MATCH(A263,tb_MainDatabase[Code],0)),"")</f>
        <v>Buoyant TRY ME!</v>
      </c>
      <c r="D263" s="151" t="str">
        <f t="array" ref="D263">IFERROR(INDEX(tb_MainDatabase[Grand],MATCH(B263,tb_MainDatabase[Barcode],0)),"")</f>
        <v>EDP</v>
      </c>
      <c r="E263" s="151" t="str">
        <f t="array" ref="E263">IFERROR(INDEX(tb_MainDatabase[Size],MATCH(B263,tb_MainDatabase[Barcode],0))
,"")</f>
        <v>50 ml.</v>
      </c>
      <c r="F263" s="153">
        <f>sumifs(tb_PO[จำนวน],tb_PO[PO Order Number],B$5,tb_PO[Scent],$C263,tb_PO[Size],$E263)</f>
        <v>0</v>
      </c>
      <c r="G263" s="153" t="str">
        <f t="shared" si="25"/>
        <v>ขวด</v>
      </c>
      <c r="H263" s="154" t="str">
        <f t="shared" si="26"/>
        <v/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idden="1">
      <c r="A264" s="150" t="s">
        <v>638</v>
      </c>
      <c r="B264" s="151" t="str">
        <f t="array" ref="B264">IFERROR(INDEX(tb_MainDatabase[Barcode],MATCH(A264,tb_MainDatabase[Code],0)),"")</f>
        <v>CDM50</v>
      </c>
      <c r="C264" s="152" t="str">
        <f t="array" ref="C264">IFERROR(INDEX(tb_MainDatabase[Scent],MATCH(A264,tb_MainDatabase[Code],0)),"")</f>
        <v>Cherry Dance TRY ME!</v>
      </c>
      <c r="D264" s="151" t="str">
        <f t="array" ref="D264">IFERROR(INDEX(tb_MainDatabase[Grand],MATCH(B264,tb_MainDatabase[Barcode],0)),"")</f>
        <v>EDP</v>
      </c>
      <c r="E264" s="151" t="str">
        <f t="array" ref="E264">IFERROR(INDEX(tb_MainDatabase[Size],MATCH(B264,tb_MainDatabase[Barcode],0))
,"")</f>
        <v>50 ml.</v>
      </c>
      <c r="F264" s="153">
        <f>sumifs(tb_PO[จำนวน],tb_PO[PO Order Number],B$5,tb_PO[Scent],$C264,tb_PO[Size],$E264)</f>
        <v>0</v>
      </c>
      <c r="G264" s="153" t="str">
        <f t="shared" si="25"/>
        <v>ขวด</v>
      </c>
      <c r="H264" s="154" t="str">
        <f t="array" ref="H264">IFERROR(INDEX('PO List Volt'!R:R,MATCH(B256,'PO List Volt'!C:C,0)),"")</f>
        <v/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idden="1">
      <c r="A265" s="150" t="s">
        <v>639</v>
      </c>
      <c r="B265" s="155" t="s">
        <v>640</v>
      </c>
      <c r="C265" s="152" t="str">
        <f t="array" ref="C265">IFERROR(INDEX(tb_MainDatabase[Scent],MATCH(A265,tb_MainDatabase[Code],0)),"")</f>
        <v>Cherry Shade TRY ME!</v>
      </c>
      <c r="D265" s="151" t="str">
        <f t="array" ref="D265">IFERROR(INDEX(tb_MainDatabase[Grand],MATCH(B265,tb_MainDatabase[Barcode],0)),"")</f>
        <v>EDP</v>
      </c>
      <c r="E265" s="151" t="str">
        <f t="array" ref="E265">IFERROR(INDEX(tb_MainDatabase[Size],MATCH(B265,tb_MainDatabase[Barcode],0))
,"")</f>
        <v>50 ml.</v>
      </c>
      <c r="F265" s="153">
        <f>sumifs(tb_PO[จำนวน],tb_PO[PO Order Number],B$5,tb_PO[Scent],$C265,tb_PO[Size],$E265)</f>
        <v>0</v>
      </c>
      <c r="G265" s="153" t="str">
        <f t="shared" si="25"/>
        <v>ขวด</v>
      </c>
      <c r="H265" s="154" t="str">
        <f t="array" ref="H265">IFERROR(INDEX('PO List Volt'!R:R,MATCH(B258,'PO List Volt'!C:C,0)),"")</f>
        <v/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idden="1">
      <c r="A266" s="150" t="s">
        <v>642</v>
      </c>
      <c r="B266" s="151" t="str">
        <f t="array" ref="B266">IFERROR(INDEX(tb_MainDatabase[Barcode],MATCH(A266,tb_MainDatabase[Code],0)),"")</f>
        <v>CGM50</v>
      </c>
      <c r="C266" s="152" t="str">
        <f t="array" ref="C266">IFERROR(INDEX(tb_MainDatabase[Scent],MATCH(A266,tb_MainDatabase[Code],0)),"")</f>
        <v>Cocoa Gourmet TRY ME!</v>
      </c>
      <c r="D266" s="151" t="str">
        <f t="array" ref="D266">IFERROR(INDEX(tb_MainDatabase[Grand],MATCH(B266,tb_MainDatabase[Barcode],0)),"")</f>
        <v>EDP</v>
      </c>
      <c r="E266" s="151" t="str">
        <f t="array" ref="E266">IFERROR(INDEX(tb_MainDatabase[Size],MATCH(B266,tb_MainDatabase[Barcode],0))
,"")</f>
        <v>50 ml.</v>
      </c>
      <c r="F266" s="153">
        <f>sumifs(tb_PO[จำนวน],tb_PO[PO Order Number],B$5,tb_PO[Scent],$C266,tb_PO[Size],$E266)</f>
        <v>0</v>
      </c>
      <c r="G266" s="153" t="str">
        <f t="shared" si="25"/>
        <v>ขวด</v>
      </c>
      <c r="H266" s="154" t="str">
        <f t="shared" ref="H266:H273" si="27">IFERROR(INDEX('PO List Volt'!R:R,MATCH(B258,'PO List Volt'!C:C,0)),"")</f>
        <v/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idden="1">
      <c r="A267" s="150" t="s">
        <v>643</v>
      </c>
      <c r="B267" s="151" t="str">
        <f t="array" ref="B267">IFERROR(INDEX(tb_MainDatabase[Barcode],MATCH(A267,tb_MainDatabase[Code],0)),"")</f>
        <v>CRM50</v>
      </c>
      <c r="C267" s="152" t="str">
        <f t="array" ref="C267">IFERROR(INDEX(tb_MainDatabase[Scent],MATCH(A267,tb_MainDatabase[Code],0)),"")</f>
        <v>Code Red TRY ME!</v>
      </c>
      <c r="D267" s="151" t="str">
        <f t="array" ref="D267">IFERROR(INDEX(tb_MainDatabase[Grand],MATCH(B267,tb_MainDatabase[Barcode],0)),"")</f>
        <v>EDP</v>
      </c>
      <c r="E267" s="151" t="str">
        <f t="array" ref="E267">IFERROR(INDEX(tb_MainDatabase[Size],MATCH(B267,tb_MainDatabase[Barcode],0))
,"")</f>
        <v>50 ml.</v>
      </c>
      <c r="F267" s="153">
        <f>sumifs(tb_PO[จำนวน],tb_PO[PO Order Number],B$5,tb_PO[Scent],$C267,tb_PO[Size],$E267)</f>
        <v>0</v>
      </c>
      <c r="G267" s="153" t="str">
        <f t="shared" si="25"/>
        <v>ขวด</v>
      </c>
      <c r="H267" s="154" t="str">
        <f t="shared" si="27"/>
        <v/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idden="1">
      <c r="A268" s="150" t="s">
        <v>644</v>
      </c>
      <c r="B268" s="151" t="str">
        <f t="array" ref="B268">IFERROR(INDEX(tb_MainDatabase[Barcode],MATCH(A268,tb_MainDatabase[Code],0)),"")</f>
        <v>DIM50</v>
      </c>
      <c r="C268" s="152" t="str">
        <f t="array" ref="C268">IFERROR(INDEX(tb_MainDatabase[Scent],MATCH(A268,tb_MainDatabase[Code],0)),"")</f>
        <v>Dream Island TRY ME!</v>
      </c>
      <c r="D268" s="151" t="str">
        <f t="array" ref="D268">IFERROR(INDEX(tb_MainDatabase[Grand],MATCH(B268,tb_MainDatabase[Barcode],0)),"")</f>
        <v>EDP</v>
      </c>
      <c r="E268" s="151" t="str">
        <f t="array" ref="E268">IFERROR(INDEX(tb_MainDatabase[Size],MATCH(B268,tb_MainDatabase[Barcode],0))
,"")</f>
        <v>50 ml.</v>
      </c>
      <c r="F268" s="153">
        <f>sumifs(tb_PO[จำนวน],tb_PO[PO Order Number],B$5,tb_PO[Scent],$C268,tb_PO[Size],$E268)</f>
        <v>0</v>
      </c>
      <c r="G268" s="153" t="str">
        <f t="shared" si="25"/>
        <v>ขวด</v>
      </c>
      <c r="H268" s="154" t="str">
        <f t="shared" si="27"/>
        <v/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idden="1">
      <c r="A269" s="150" t="s">
        <v>646</v>
      </c>
      <c r="B269" s="151" t="str">
        <f t="array" ref="B269">IFERROR(INDEX(tb_MainDatabase[Barcode],MATCH(A269,tb_MainDatabase[Code],0)),"")</f>
        <v>DYM50</v>
      </c>
      <c r="C269" s="152" t="str">
        <f t="array" ref="C269">IFERROR(INDEX(tb_MainDatabase[Scent],MATCH(A269,tb_MainDatabase[Code],0)),"")</f>
        <v>Dynasty TRY ME!</v>
      </c>
      <c r="D269" s="151" t="str">
        <f t="array" ref="D269">IFERROR(INDEX(tb_MainDatabase[Grand],MATCH(B269,tb_MainDatabase[Barcode],0)),"")</f>
        <v>EDP</v>
      </c>
      <c r="E269" s="151" t="str">
        <f t="array" ref="E269">IFERROR(INDEX(tb_MainDatabase[Size],MATCH(B269,tb_MainDatabase[Barcode],0))
,"")</f>
        <v>50 ml.</v>
      </c>
      <c r="F269" s="153">
        <f>sumifs(tb_PO[จำนวน],tb_PO[PO Order Number],B$5,tb_PO[Scent],$C269,tb_PO[Size],$E269)</f>
        <v>0</v>
      </c>
      <c r="G269" s="153" t="str">
        <f t="shared" si="25"/>
        <v>ขวด</v>
      </c>
      <c r="H269" s="154" t="str">
        <f t="shared" si="27"/>
        <v/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idden="1">
      <c r="A270" s="150" t="s">
        <v>649</v>
      </c>
      <c r="B270" s="151" t="str">
        <f t="array" ref="B270">IFERROR(INDEX(tb_MainDatabase[Barcode],MATCH(A270,tb_MainDatabase[Code],0)),"")</f>
        <v>EDM50</v>
      </c>
      <c r="C270" s="152" t="str">
        <f t="array" ref="C270">IFERROR(INDEX(tb_MainDatabase[Scent],MATCH(A270,tb_MainDatabase[Code],0)),"")</f>
        <v>Eden TRY ME!</v>
      </c>
      <c r="D270" s="151" t="str">
        <f t="array" ref="D270">IFERROR(INDEX(tb_MainDatabase[Grand],MATCH(B270,tb_MainDatabase[Barcode],0)),"")</f>
        <v>EDP</v>
      </c>
      <c r="E270" s="151" t="str">
        <f t="array" ref="E270">IFERROR(INDEX(tb_MainDatabase[Size],MATCH(B270,tb_MainDatabase[Barcode],0))
,"")</f>
        <v>50 ml.</v>
      </c>
      <c r="F270" s="153">
        <f>sumifs(tb_PO[จำนวน],tb_PO[PO Order Number],B$5,tb_PO[Scent],$C270,tb_PO[Size],$E270)</f>
        <v>0</v>
      </c>
      <c r="G270" s="153" t="str">
        <f t="shared" si="25"/>
        <v>ขวด</v>
      </c>
      <c r="H270" s="154" t="str">
        <f t="shared" si="27"/>
        <v/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50" t="s">
        <v>651</v>
      </c>
      <c r="B271" s="151" t="str">
        <f t="array" ref="B271">IFERROR(INDEX(tb_MainDatabase[Barcode],MATCH(A271,tb_MainDatabase[Code],0)),"")</f>
        <v>EXM50</v>
      </c>
      <c r="C271" s="152" t="str">
        <f t="array" ref="C271">IFERROR(INDEX(tb_MainDatabase[Scent],MATCH(A271,tb_MainDatabase[Code],0)),"")</f>
        <v>Excalibur (EDP) TRY ME!</v>
      </c>
      <c r="D271" s="151" t="str">
        <f t="array" ref="D271">IFERROR(INDEX(tb_MainDatabase[Grand],MATCH(B271,tb_MainDatabase[Barcode],0)),"")</f>
        <v>EDP</v>
      </c>
      <c r="E271" s="151" t="str">
        <f t="array" ref="E271">IFERROR(INDEX(tb_MainDatabase[Size],MATCH(B271,tb_MainDatabase[Barcode],0))
,"")</f>
        <v>50 ml.</v>
      </c>
      <c r="F271" s="153">
        <f>sumifs(tb_PO[จำนวน],tb_PO[PO Order Number],B$5,tb_PO[Scent],$C271,tb_PO[Size],$E271)</f>
        <v>1</v>
      </c>
      <c r="G271" s="153" t="str">
        <f t="shared" si="25"/>
        <v>ขวด</v>
      </c>
      <c r="H271" s="154" t="str">
        <f t="shared" si="27"/>
        <v/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idden="1">
      <c r="A272" s="150" t="s">
        <v>656</v>
      </c>
      <c r="B272" s="151" t="str">
        <f t="array" ref="B272">IFERROR(INDEX(tb_MainDatabase[Barcode],MATCH(A272,tb_MainDatabase[Code],0)),"")</f>
        <v>FPM50</v>
      </c>
      <c r="C272" s="152" t="str">
        <f t="array" ref="C272">IFERROR(INDEX(tb_MainDatabase[Scent],MATCH(A272,tb_MainDatabase[Code],0)),"")</f>
        <v>Found Peony TRY ME!</v>
      </c>
      <c r="D272" s="151" t="str">
        <f t="array" ref="D272">IFERROR(INDEX(tb_MainDatabase[Grand],MATCH(B272,tb_MainDatabase[Barcode],0)),"")</f>
        <v>EDP</v>
      </c>
      <c r="E272" s="151" t="str">
        <f t="array" ref="E272">IFERROR(INDEX(tb_MainDatabase[Size],MATCH(B272,tb_MainDatabase[Barcode],0))
,"")</f>
        <v>50 ml.</v>
      </c>
      <c r="F272" s="153">
        <f>sumifs(tb_PO[จำนวน],tb_PO[PO Order Number],B$5,tb_PO[Scent],$C272,tb_PO[Size],$E272)</f>
        <v>0</v>
      </c>
      <c r="G272" s="153" t="str">
        <f t="shared" si="25"/>
        <v>ขวด</v>
      </c>
      <c r="H272" s="154" t="str">
        <f t="shared" si="27"/>
        <v/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idden="1">
      <c r="A273" s="150" t="s">
        <v>658</v>
      </c>
      <c r="B273" s="151" t="str">
        <f t="array" ref="B273">IFERROR(INDEX(tb_MainDatabase[Barcode],MATCH(A273,tb_MainDatabase[Code],0)),"")</f>
        <v>FOM50</v>
      </c>
      <c r="C273" s="152" t="str">
        <f t="array" ref="C273">IFERROR(INDEX(tb_MainDatabase[Scent],MATCH(A273,tb_MainDatabase[Code],0)),"")</f>
        <v>Fortuna TRY ME!</v>
      </c>
      <c r="D273" s="151" t="str">
        <f t="array" ref="D273">IFERROR(INDEX(tb_MainDatabase[Grand],MATCH(B273,tb_MainDatabase[Barcode],0)),"")</f>
        <v>EDP</v>
      </c>
      <c r="E273" s="151" t="str">
        <f t="array" ref="E273">IFERROR(INDEX(tb_MainDatabase[Size],MATCH(B273,tb_MainDatabase[Barcode],0))
,"")</f>
        <v>50 ml.</v>
      </c>
      <c r="F273" s="153">
        <f>sumifs(tb_PO[จำนวน],tb_PO[PO Order Number],B$5,tb_PO[Scent],$C273,tb_PO[Size],$E273)</f>
        <v>0</v>
      </c>
      <c r="G273" s="153" t="str">
        <f t="shared" si="25"/>
        <v>ขวด</v>
      </c>
      <c r="H273" s="154" t="str">
        <f t="shared" si="27"/>
        <v/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idden="1">
      <c r="A274" s="150" t="s">
        <v>660</v>
      </c>
      <c r="B274" s="151" t="str">
        <f t="array" ref="B274">IFERROR(INDEX(tb_MainDatabase[Barcode],MATCH(A274,tb_MainDatabase[Code],0)),"")</f>
        <v>GER50</v>
      </c>
      <c r="C274" s="152" t="str">
        <f t="array" ref="C274">IFERROR(INDEX(tb_MainDatabase[Scent],MATCH(A274,tb_MainDatabase[Code],0)),"")</f>
        <v>Gentle Elixir TRY ME!</v>
      </c>
      <c r="D274" s="151" t="str">
        <f t="array" ref="D274">IFERROR(INDEX(tb_MainDatabase[Grand],MATCH(B274,tb_MainDatabase[Barcode],0)),"")</f>
        <v>EDP</v>
      </c>
      <c r="E274" s="151" t="str">
        <f t="array" ref="E274">IFERROR(INDEX(tb_MainDatabase[Size],MATCH(B274,tb_MainDatabase[Barcode],0))
,"")</f>
        <v>50 ml.</v>
      </c>
      <c r="F274" s="153">
        <f>sumifs(tb_PO[จำนวน],tb_PO[PO Order Number],B$5,tb_PO[Scent],$C274,tb_PO[Size],$E274)</f>
        <v>0</v>
      </c>
      <c r="G274" s="153" t="str">
        <f t="shared" si="25"/>
        <v>ขวด</v>
      </c>
      <c r="H274" s="15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idden="1">
      <c r="A275" s="150" t="s">
        <v>662</v>
      </c>
      <c r="B275" s="151" t="str">
        <f t="array" ref="B275">IFERROR(INDEX(tb_MainDatabase[Barcode],MATCH(A275,tb_MainDatabase[Code],0)),"")</f>
        <v>HEM50</v>
      </c>
      <c r="C275" s="152" t="str">
        <f t="array" ref="C275">IFERROR(INDEX(tb_MainDatabase[Scent],MATCH(A275,tb_MainDatabase[Code],0)),"")</f>
        <v>Hercules TRY ME!</v>
      </c>
      <c r="D275" s="151" t="str">
        <f t="array" ref="D275">IFERROR(INDEX(tb_MainDatabase[Grand],MATCH(B275,tb_MainDatabase[Barcode],0)),"")</f>
        <v>EDP</v>
      </c>
      <c r="E275" s="151" t="str">
        <f t="array" ref="E275">IFERROR(INDEX(tb_MainDatabase[Size],MATCH(B275,tb_MainDatabase[Barcode],0))
,"")</f>
        <v>50 ml.</v>
      </c>
      <c r="F275" s="153">
        <f>sumifs(tb_PO[จำนวน],tb_PO[PO Order Number],B$5,tb_PO[Scent],$C275,tb_PO[Size],$E275)</f>
        <v>0</v>
      </c>
      <c r="G275" s="153" t="str">
        <f t="shared" si="25"/>
        <v>ขวด</v>
      </c>
      <c r="H275" s="154" t="str">
        <f t="shared" ref="H275:H280" si="28">IFERROR(INDEX('PO List Volt'!R:R,MATCH(B266,'PO List Volt'!C:C,0)),"")</f>
        <v/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idden="1">
      <c r="A276" s="150" t="s">
        <v>663</v>
      </c>
      <c r="B276" s="151" t="str">
        <f t="array" ref="B276">IFERROR(INDEX(tb_MainDatabase[Barcode],MATCH(A276,tb_MainDatabase[Code],0)),"")</f>
        <v>LBM50</v>
      </c>
      <c r="C276" s="152" t="str">
        <f t="array" ref="C276">IFERROR(INDEX(tb_MainDatabase[Scent],MATCH(A276,tb_MainDatabase[Code],0)),"")</f>
        <v>La Belle TRY ME!</v>
      </c>
      <c r="D276" s="151" t="str">
        <f t="array" ref="D276">IFERROR(INDEX(tb_MainDatabase[Grand],MATCH(B276,tb_MainDatabase[Barcode],0)),"")</f>
        <v>EDP</v>
      </c>
      <c r="E276" s="151" t="str">
        <f t="array" ref="E276">IFERROR(INDEX(tb_MainDatabase[Size],MATCH(B276,tb_MainDatabase[Barcode],0))
,"")</f>
        <v>50 ml.</v>
      </c>
      <c r="F276" s="153">
        <f>sumifs(tb_PO[จำนวน],tb_PO[PO Order Number],B$5,tb_PO[Scent],$C276,tb_PO[Size],$E276)</f>
        <v>0</v>
      </c>
      <c r="G276" s="153" t="str">
        <f t="shared" si="25"/>
        <v>ขวด</v>
      </c>
      <c r="H276" s="154" t="str">
        <f t="shared" si="28"/>
        <v/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idden="1">
      <c r="A277" s="150" t="s">
        <v>664</v>
      </c>
      <c r="B277" s="151" t="str">
        <f t="array" ref="B277">IFERROR(INDEX(tb_MainDatabase[Barcode],MATCH(A277,tb_MainDatabase[Code],0)),"")</f>
        <v>LEM50</v>
      </c>
      <c r="C277" s="152" t="str">
        <f t="array" ref="C277">IFERROR(INDEX(tb_MainDatabase[Scent],MATCH(A277,tb_MainDatabase[Code],0)),"")</f>
        <v>Legendary TRY ME!</v>
      </c>
      <c r="D277" s="151" t="str">
        <f t="array" ref="D277">IFERROR(INDEX(tb_MainDatabase[Grand],MATCH(B277,tb_MainDatabase[Barcode],0)),"")</f>
        <v>EDP</v>
      </c>
      <c r="E277" s="151" t="str">
        <f t="array" ref="E277">IFERROR(INDEX(tb_MainDatabase[Size],MATCH(B277,tb_MainDatabase[Barcode],0))
,"")</f>
        <v>50 ml.</v>
      </c>
      <c r="F277" s="153">
        <f>sumifs(tb_PO[จำนวน],tb_PO[PO Order Number],B$5,tb_PO[Scent],$C277,tb_PO[Size],$E277)</f>
        <v>0</v>
      </c>
      <c r="G277" s="153" t="str">
        <f t="shared" si="25"/>
        <v>ขวด</v>
      </c>
      <c r="H277" s="154" t="str">
        <f t="shared" si="28"/>
        <v/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50" t="s">
        <v>665</v>
      </c>
      <c r="B278" s="151" t="str">
        <f t="array" ref="B278">IFERROR(INDEX(tb_MainDatabase[Barcode],MATCH(A278,tb_MainDatabase[Code],0)),"")</f>
        <v>MWM50</v>
      </c>
      <c r="C278" s="152" t="str">
        <f t="array" ref="C278">IFERROR(INDEX(tb_MainDatabase[Scent],MATCH(A278,tb_MainDatabase[Code],0)),"")</f>
        <v>Make Way TRY ME!</v>
      </c>
      <c r="D278" s="151" t="str">
        <f t="array" ref="D278">IFERROR(INDEX(tb_MainDatabase[Grand],MATCH(B278,tb_MainDatabase[Barcode],0)),"")</f>
        <v>EDP</v>
      </c>
      <c r="E278" s="151" t="str">
        <f t="array" ref="E278">IFERROR(INDEX(tb_MainDatabase[Size],MATCH(B278,tb_MainDatabase[Barcode],0))
,"")</f>
        <v>50 ml.</v>
      </c>
      <c r="F278" s="153">
        <f>sumifs(tb_PO[จำนวน],tb_PO[PO Order Number],B$5,tb_PO[Scent],$C278,tb_PO[Size],$E278)</f>
        <v>1</v>
      </c>
      <c r="G278" s="153" t="str">
        <f t="shared" si="25"/>
        <v>ขวด</v>
      </c>
      <c r="H278" s="154" t="str">
        <f t="shared" si="28"/>
        <v/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idden="1">
      <c r="A279" s="150" t="s">
        <v>667</v>
      </c>
      <c r="B279" s="151" t="str">
        <f t="array" ref="B279">IFERROR(INDEX(tb_MainDatabase[Barcode],MATCH(A279,tb_MainDatabase[Code],0)),"")</f>
        <v>MLM50</v>
      </c>
      <c r="C279" s="152" t="str">
        <f t="array" ref="C279">IFERROR(INDEX(tb_MainDatabase[Scent],MATCH(A279,tb_MainDatabase[Code],0)),"")</f>
        <v>Moon Light TRY ME!</v>
      </c>
      <c r="D279" s="151" t="str">
        <f t="array" ref="D279">IFERROR(INDEX(tb_MainDatabase[Grand],MATCH(B279,tb_MainDatabase[Barcode],0)),"")</f>
        <v>EDP</v>
      </c>
      <c r="E279" s="151" t="str">
        <f t="array" ref="E279">IFERROR(INDEX(tb_MainDatabase[Size],MATCH(B279,tb_MainDatabase[Barcode],0))
,"")</f>
        <v>50 ml.</v>
      </c>
      <c r="F279" s="153">
        <f>sumifs(tb_PO[จำนวน],tb_PO[PO Order Number],B$5,tb_PO[Scent],$C279,tb_PO[Size],$E279)</f>
        <v>0</v>
      </c>
      <c r="G279" s="153" t="str">
        <f t="shared" si="25"/>
        <v>ขวด</v>
      </c>
      <c r="H279" s="154" t="str">
        <f t="shared" si="28"/>
        <v/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idden="1">
      <c r="A280" s="150" t="s">
        <v>669</v>
      </c>
      <c r="B280" s="151" t="str">
        <f t="array" ref="B280">IFERROR(INDEX(tb_MainDatabase[Barcode],MATCH(A280,tb_MainDatabase[Code],0)),"")</f>
        <v>MEM50</v>
      </c>
      <c r="C280" s="152" t="str">
        <f t="array" ref="C280">IFERROR(INDEX(tb_MainDatabase[Scent],MATCH(A280,tb_MainDatabase[Code],0)),"")</f>
        <v>Mellow TRY ME!</v>
      </c>
      <c r="D280" s="151" t="str">
        <f t="array" ref="D280">IFERROR(INDEX(tb_MainDatabase[Grand],MATCH(B280,tb_MainDatabase[Barcode],0)),"")</f>
        <v>EDP</v>
      </c>
      <c r="E280" s="151" t="str">
        <f t="array" ref="E280">IFERROR(INDEX(tb_MainDatabase[Size],MATCH(B280,tb_MainDatabase[Barcode],0))
,"")</f>
        <v>50 ml.</v>
      </c>
      <c r="F280" s="153">
        <f>sumifs(tb_PO[จำนวน],tb_PO[PO Order Number],B$5,tb_PO[Scent],$C280,tb_PO[Size],$E280)</f>
        <v>0</v>
      </c>
      <c r="G280" s="153" t="str">
        <f t="shared" si="25"/>
        <v>ขวด</v>
      </c>
      <c r="H280" s="154" t="str">
        <f t="shared" si="28"/>
        <v/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idden="1">
      <c r="A281" s="150" t="s">
        <v>671</v>
      </c>
      <c r="B281" s="151" t="str">
        <f t="array" ref="B281">IFERROR(INDEX(tb_MainDatabase[Barcode],MATCH(A281,tb_MainDatabase[Code],0)),"")</f>
        <v>NOM50</v>
      </c>
      <c r="C281" s="152" t="str">
        <f t="array" ref="C281">IFERROR(INDEX(tb_MainDatabase[Scent],MATCH(A281,tb_MainDatabase[Code],0)),"")</f>
        <v>Nouveau TRY ME!</v>
      </c>
      <c r="D281" s="151" t="str">
        <f t="array" ref="D281">IFERROR(INDEX(tb_MainDatabase[Grand],MATCH(B281,tb_MainDatabase[Barcode],0)),"")</f>
        <v>EDP</v>
      </c>
      <c r="E281" s="151" t="str">
        <f t="array" ref="E281">IFERROR(INDEX(tb_MainDatabase[Size],MATCH(B281,tb_MainDatabase[Barcode],0))
,"")</f>
        <v>50 ml.</v>
      </c>
      <c r="F281" s="153">
        <f>sumifs(tb_PO[จำนวน],tb_PO[PO Order Number],B$5,tb_PO[Scent],$C281,tb_PO[Size],$E281)</f>
        <v>0</v>
      </c>
      <c r="G281" s="153" t="str">
        <f t="shared" si="25"/>
        <v>ขวด</v>
      </c>
      <c r="H281" s="154" t="str">
        <f t="array" ref="H281">IFERROR(INDEX('PO List Volt'!R:R,MATCH(B271,'PO List Volt'!C:C,0)),"")</f>
        <v/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idden="1">
      <c r="A282" s="150" t="s">
        <v>673</v>
      </c>
      <c r="B282" s="151" t="str">
        <f t="array" ref="B282">IFERROR(INDEX(tb_MainDatabase[Barcode],MATCH(A282,tb_MainDatabase[Code],0)),"")</f>
        <v>NBM50</v>
      </c>
      <c r="C282" s="152" t="str">
        <f t="array" ref="C282">IFERROR(INDEX(tb_MainDatabase[Scent],MATCH(A282,tb_MainDatabase[Code],0)),"")</f>
        <v>Never Blue TRY ME!</v>
      </c>
      <c r="D282" s="151" t="str">
        <f t="array" ref="D282">IFERROR(INDEX(tb_MainDatabase[Grand],MATCH(B282,tb_MainDatabase[Barcode],0)),"")</f>
        <v>EDP</v>
      </c>
      <c r="E282" s="151" t="str">
        <f t="array" ref="E282">IFERROR(INDEX(tb_MainDatabase[Size],MATCH(B282,tb_MainDatabase[Barcode],0))
,"")</f>
        <v>50 ml.</v>
      </c>
      <c r="F282" s="153">
        <f>sumifs(tb_PO[จำนวน],tb_PO[PO Order Number],B$5,tb_PO[Scent],$C282,tb_PO[Size],$E282)</f>
        <v>0</v>
      </c>
      <c r="G282" s="153" t="str">
        <f t="shared" si="25"/>
        <v>ขวด</v>
      </c>
      <c r="H282" s="15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idden="1">
      <c r="A283" s="150" t="s">
        <v>674</v>
      </c>
      <c r="B283" s="155" t="s">
        <v>675</v>
      </c>
      <c r="C283" s="152" t="str">
        <f t="array" ref="C283">IFERROR(INDEX(tb_MainDatabase[Scent],MATCH(A283,tb_MainDatabase[Code],0)),"")</f>
        <v>Passion TRY ME!</v>
      </c>
      <c r="D283" s="151" t="str">
        <f t="array" ref="D283">IFERROR(INDEX(tb_MainDatabase[Grand],MATCH(B283,tb_MainDatabase[Barcode],0)),"")</f>
        <v>EDP</v>
      </c>
      <c r="E283" s="151" t="str">
        <f t="array" ref="E283">IFERROR(INDEX(tb_MainDatabase[Size],MATCH(B283,tb_MainDatabase[Barcode],0))
,"")</f>
        <v>50 ml.</v>
      </c>
      <c r="F283" s="153">
        <f>sumifs(tb_PO[จำนวน],tb_PO[PO Order Number],B$5,tb_PO[Scent],$C283,tb_PO[Size],$E283)</f>
        <v>0</v>
      </c>
      <c r="G283" s="153" t="str">
        <f t="shared" si="25"/>
        <v>ขวด</v>
      </c>
      <c r="H283" s="15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50" t="s">
        <v>676</v>
      </c>
      <c r="B284" s="151" t="str">
        <f t="array" ref="B284">IFERROR(INDEX(tb_MainDatabase[Barcode],MATCH(A284,tb_MainDatabase[Code],0)),"")</f>
        <v>PPM50</v>
      </c>
      <c r="C284" s="152" t="str">
        <f t="array" ref="C284">IFERROR(INDEX(tb_MainDatabase[Scent],MATCH(A284,tb_MainDatabase[Code],0)),"")</f>
        <v>Perfect Pear TRY ME!</v>
      </c>
      <c r="D284" s="151" t="str">
        <f t="array" ref="D284">IFERROR(INDEX(tb_MainDatabase[Grand],MATCH(B284,tb_MainDatabase[Barcode],0)),"")</f>
        <v>EDP</v>
      </c>
      <c r="E284" s="151" t="str">
        <f t="array" ref="E284">IFERROR(INDEX(tb_MainDatabase[Size],MATCH(B284,tb_MainDatabase[Barcode],0))
,"")</f>
        <v>50 ml.</v>
      </c>
      <c r="F284" s="153">
        <f>sumifs(tb_PO[จำนวน],tb_PO[PO Order Number],B$5,tb_PO[Scent],$C284,tb_PO[Size],$E284)</f>
        <v>1</v>
      </c>
      <c r="G284" s="153" t="str">
        <f t="shared" si="25"/>
        <v>ขวด</v>
      </c>
      <c r="H284" s="15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idden="1">
      <c r="A285" s="150" t="s">
        <v>677</v>
      </c>
      <c r="B285" s="151" t="str">
        <f t="array" ref="B285">IFERROR(INDEX(tb_MainDatabase[Barcode],MATCH(A285,tb_MainDatabase[Code],0)),"")</f>
        <v>PEM50</v>
      </c>
      <c r="C285" s="152" t="str">
        <f t="array" ref="C285">IFERROR(INDEX(tb_MainDatabase[Scent],MATCH(A285,tb_MainDatabase[Code],0)),"")</f>
        <v>Persist TRY ME!</v>
      </c>
      <c r="D285" s="151" t="str">
        <f t="array" ref="D285">IFERROR(INDEX(tb_MainDatabase[Grand],MATCH(B285,tb_MainDatabase[Barcode],0)),"")</f>
        <v>EDP</v>
      </c>
      <c r="E285" s="151" t="str">
        <f t="array" ref="E285">IFERROR(INDEX(tb_MainDatabase[Size],MATCH(B285,tb_MainDatabase[Barcode],0))
,"")</f>
        <v>50 ml.</v>
      </c>
      <c r="F285" s="153">
        <f>sumifs(tb_PO[จำนวน],tb_PO[PO Order Number],B$5,tb_PO[Scent],$C285,tb_PO[Size],$E285)</f>
        <v>0</v>
      </c>
      <c r="G285" s="153" t="str">
        <f t="shared" si="25"/>
        <v>ขวด</v>
      </c>
      <c r="H285" s="15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idden="1">
      <c r="A286" s="150" t="s">
        <v>678</v>
      </c>
      <c r="B286" s="155" t="s">
        <v>680</v>
      </c>
      <c r="C286" s="152" t="str">
        <f t="array" ref="C286">IFERROR(INDEX(tb_MainDatabase[Scent],MATCH(A286,tb_MainDatabase[Code],0)),"")</f>
        <v>Rosarine TRY ME!</v>
      </c>
      <c r="D286" s="151" t="str">
        <f t="array" ref="D286">IFERROR(INDEX(tb_MainDatabase[Grand],MATCH(B286,tb_MainDatabase[Barcode],0)),"")</f>
        <v>EDP</v>
      </c>
      <c r="E286" s="151" t="str">
        <f t="array" ref="E286">IFERROR(INDEX(tb_MainDatabase[Size],MATCH(B286,tb_MainDatabase[Barcode],0))
,"")</f>
        <v>50 ml.</v>
      </c>
      <c r="F286" s="153">
        <f>sumifs(tb_PO[จำนวน],tb_PO[PO Order Number],B$5,tb_PO[Scent],$C286,tb_PO[Size],$E286)</f>
        <v>0</v>
      </c>
      <c r="G286" s="153" t="str">
        <f t="shared" si="25"/>
        <v>ขวด</v>
      </c>
      <c r="H286" s="15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idden="1">
      <c r="A287" s="150" t="s">
        <v>681</v>
      </c>
      <c r="B287" s="151" t="str">
        <f t="array" ref="B287">IFERROR(INDEX(tb_MainDatabase[Barcode],MATCH(A287,tb_MainDatabase[Code],0)),"")</f>
        <v>SPM50</v>
      </c>
      <c r="C287" s="152" t="str">
        <f t="array" ref="C287">IFERROR(INDEX(tb_MainDatabase[Scent],MATCH(A287,tb_MainDatabase[Code],0)),"")</f>
        <v>Secret of Peach TRY ME!</v>
      </c>
      <c r="D287" s="151" t="str">
        <f t="array" ref="D287">IFERROR(INDEX(tb_MainDatabase[Grand],MATCH(B287,tb_MainDatabase[Barcode],0)),"")</f>
        <v>EDP</v>
      </c>
      <c r="E287" s="151" t="str">
        <f t="array" ref="E287">IFERROR(INDEX(tb_MainDatabase[Size],MATCH(B287,tb_MainDatabase[Barcode],0))
,"")</f>
        <v>50 ml.</v>
      </c>
      <c r="F287" s="153">
        <f>sumifs(tb_PO[จำนวน],tb_PO[PO Order Number],B$5,tb_PO[Scent],$C287,tb_PO[Size],$E287)</f>
        <v>0</v>
      </c>
      <c r="G287" s="153" t="str">
        <f t="shared" si="25"/>
        <v>ขวด</v>
      </c>
      <c r="H287" s="15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idden="1">
      <c r="A288" s="150" t="s">
        <v>682</v>
      </c>
      <c r="B288" s="151" t="str">
        <f t="array" ref="B288">IFERROR(INDEX(tb_MainDatabase[Barcode],MATCH(A288,tb_MainDatabase[Code],0)),"")</f>
        <v>SEM50</v>
      </c>
      <c r="C288" s="152" t="str">
        <f t="array" ref="C288">IFERROR(INDEX(tb_MainDatabase[Scent],MATCH(A288,tb_MainDatabase[Code],0)),"")</f>
        <v>Senorita TRY ME!</v>
      </c>
      <c r="D288" s="151" t="str">
        <f t="array" ref="D288">IFERROR(INDEX(tb_MainDatabase[Grand],MATCH(B288,tb_MainDatabase[Barcode],0)),"")</f>
        <v>EDP</v>
      </c>
      <c r="E288" s="151" t="str">
        <f t="array" ref="E288">IFERROR(INDEX(tb_MainDatabase[Size],MATCH(B288,tb_MainDatabase[Barcode],0))
,"")</f>
        <v>50 ml.</v>
      </c>
      <c r="F288" s="153">
        <f>sumifs(tb_PO[จำนวน],tb_PO[PO Order Number],B$5,tb_PO[Scent],$C288,tb_PO[Size],$E288)</f>
        <v>0</v>
      </c>
      <c r="G288" s="153" t="str">
        <f t="shared" si="25"/>
        <v>ขวด</v>
      </c>
      <c r="H288" s="15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idden="1">
      <c r="A289" s="150" t="s">
        <v>685</v>
      </c>
      <c r="B289" s="151" t="str">
        <f t="array" ref="B289">IFERROR(INDEX(tb_MainDatabase[Barcode],MATCH(A289,tb_MainDatabase[Code],0)),"")</f>
        <v>SLM50</v>
      </c>
      <c r="C289" s="152" t="str">
        <f t="array" ref="C289">IFERROR(INDEX(tb_MainDatabase[Scent],MATCH(A289,tb_MainDatabase[Code],0)),"")</f>
        <v>Shadow De Bacci Light TRY ME!</v>
      </c>
      <c r="D289" s="151" t="str">
        <f t="array" ref="D289">IFERROR(INDEX(tb_MainDatabase[Grand],MATCH(B289,tb_MainDatabase[Barcode],0)),"")</f>
        <v>EDP</v>
      </c>
      <c r="E289" s="151" t="str">
        <f t="array" ref="E289">IFERROR(INDEX(tb_MainDatabase[Size],MATCH(B289,tb_MainDatabase[Barcode],0))
,"")</f>
        <v>50 ml.</v>
      </c>
      <c r="F289" s="153">
        <f>sumifs(tb_PO[จำนวน],tb_PO[PO Order Number],B$5,tb_PO[Scent],$C289,tb_PO[Size],$E289)</f>
        <v>0</v>
      </c>
      <c r="G289" s="153" t="str">
        <f t="shared" si="25"/>
        <v>ขวด</v>
      </c>
      <c r="H289" s="15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idden="1">
      <c r="A290" s="150" t="s">
        <v>686</v>
      </c>
      <c r="B290" s="151" t="str">
        <f t="array" ref="B290">IFERROR(INDEX(tb_MainDatabase[Barcode],MATCH(A290,tb_MainDatabase[Code],0)),"")</f>
        <v>SIM50</v>
      </c>
      <c r="C290" s="152" t="str">
        <f t="array" ref="C290">IFERROR(INDEX(tb_MainDatabase[Scent],MATCH(A290,tb_MainDatabase[Code],0)),"")</f>
        <v>Sicilia TRY ME!</v>
      </c>
      <c r="D290" s="151" t="str">
        <f t="array" ref="D290">IFERROR(INDEX(tb_MainDatabase[Grand],MATCH(B290,tb_MainDatabase[Barcode],0)),"")</f>
        <v>EDP</v>
      </c>
      <c r="E290" s="151" t="str">
        <f t="array" ref="E290">IFERROR(INDEX(tb_MainDatabase[Size],MATCH(B290,tb_MainDatabase[Barcode],0))
,"")</f>
        <v>50 ml.</v>
      </c>
      <c r="F290" s="153">
        <f>sumifs(tb_PO[จำนวน],tb_PO[PO Order Number],B$5,tb_PO[Scent],$C290,tb_PO[Size],$E290)</f>
        <v>0</v>
      </c>
      <c r="G290" s="153" t="str">
        <f t="shared" si="25"/>
        <v>ขวด</v>
      </c>
      <c r="H290" s="15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idden="1">
      <c r="A291" s="150" t="s">
        <v>687</v>
      </c>
      <c r="B291" s="155" t="s">
        <v>688</v>
      </c>
      <c r="C291" s="152" t="str">
        <f t="array" ref="C291">IFERROR(INDEX(tb_MainDatabase[Scent],MATCH(A291,tb_MainDatabase[Code],0)),"")</f>
        <v>Silver TRY ME!</v>
      </c>
      <c r="D291" s="151" t="str">
        <f t="array" ref="D291">IFERROR(INDEX(tb_MainDatabase[Grand],MATCH(B291,tb_MainDatabase[Barcode],0)),"")</f>
        <v>EDP</v>
      </c>
      <c r="E291" s="151" t="str">
        <f t="array" ref="E291">IFERROR(INDEX(tb_MainDatabase[Size],MATCH(B291,tb_MainDatabase[Barcode],0))
,"")</f>
        <v>50 ml.</v>
      </c>
      <c r="F291" s="153">
        <f>sumifs(tb_PO[จำนวน],tb_PO[PO Order Number],B$5,tb_PO[Scent],$C291,tb_PO[Size],$E291)</f>
        <v>0</v>
      </c>
      <c r="G291" s="153" t="str">
        <f t="shared" si="25"/>
        <v>ขวด</v>
      </c>
      <c r="H291" s="15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idden="1">
      <c r="A292" s="150" t="s">
        <v>689</v>
      </c>
      <c r="B292" s="151" t="str">
        <f t="array" ref="B292">IFERROR(INDEX(tb_MainDatabase[Barcode],MATCH(A292,tb_MainDatabase[Code],0)),"")</f>
        <v>SOM50</v>
      </c>
      <c r="C292" s="152" t="str">
        <f t="array" ref="C292">IFERROR(INDEX(tb_MainDatabase[Scent],MATCH(A292,tb_MainDatabase[Code],0)),"")</f>
        <v>Soir TRY ME!</v>
      </c>
      <c r="D292" s="151" t="str">
        <f t="array" ref="D292">IFERROR(INDEX(tb_MainDatabase[Grand],MATCH(B292,tb_MainDatabase[Barcode],0)),"")</f>
        <v>EDP</v>
      </c>
      <c r="E292" s="151" t="str">
        <f t="array" ref="E292">IFERROR(INDEX(tb_MainDatabase[Size],MATCH(B292,tb_MainDatabase[Barcode],0))
,"")</f>
        <v>50 ml.</v>
      </c>
      <c r="F292" s="153">
        <f>sumifs(tb_PO[จำนวน],tb_PO[PO Order Number],B$5,tb_PO[Scent],$C292,tb_PO[Size],$E292)</f>
        <v>0</v>
      </c>
      <c r="G292" s="153" t="str">
        <f t="shared" si="25"/>
        <v>ขวด</v>
      </c>
      <c r="H292" s="15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idden="1">
      <c r="A293" s="150" t="s">
        <v>690</v>
      </c>
      <c r="B293" s="151" t="str">
        <f t="array" ref="B293">IFERROR(INDEX(tb_MainDatabase[Barcode],MATCH(A293,tb_MainDatabase[Code],0)),"")</f>
        <v>TEM50</v>
      </c>
      <c r="C293" s="152" t="str">
        <f t="array" ref="C293">IFERROR(INDEX(tb_MainDatabase[Scent],MATCH(A293,tb_MainDatabase[Code],0)),"")</f>
        <v>Teenage Dream TRY ME!</v>
      </c>
      <c r="D293" s="151" t="str">
        <f t="array" ref="D293">IFERROR(INDEX(tb_MainDatabase[Grand],MATCH(B293,tb_MainDatabase[Barcode],0)),"")</f>
        <v>EDP</v>
      </c>
      <c r="E293" s="151" t="str">
        <f t="array" ref="E293">IFERROR(INDEX(tb_MainDatabase[Size],MATCH(B293,tb_MainDatabase[Barcode],0))
,"")</f>
        <v>50 ml.</v>
      </c>
      <c r="F293" s="153">
        <f>sumifs(tb_PO[จำนวน],tb_PO[PO Order Number],B$5,tb_PO[Scent],$C293,tb_PO[Size],$E293)</f>
        <v>0</v>
      </c>
      <c r="G293" s="153" t="str">
        <f t="shared" si="25"/>
        <v>ขวด</v>
      </c>
      <c r="H293" s="15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idden="1">
      <c r="A294" s="150" t="s">
        <v>691</v>
      </c>
      <c r="B294" s="151" t="str">
        <f t="array" ref="B294">IFERROR(INDEX(tb_MainDatabase[Barcode],MATCH(A294,tb_MainDatabase[Code],0)),"")</f>
        <v>VOM50</v>
      </c>
      <c r="C294" s="152" t="str">
        <f t="array" ref="C294">IFERROR(INDEX(tb_MainDatabase[Scent],MATCH(A294,tb_MainDatabase[Code],0)),"")</f>
        <v>Velvet Oud TRY ME!</v>
      </c>
      <c r="D294" s="151" t="str">
        <f t="array" ref="D294">IFERROR(INDEX(tb_MainDatabase[Grand],MATCH(B294,tb_MainDatabase[Barcode],0)),"")</f>
        <v>EDP</v>
      </c>
      <c r="E294" s="151" t="str">
        <f t="array" ref="E294">IFERROR(INDEX(tb_MainDatabase[Size],MATCH(B294,tb_MainDatabase[Barcode],0))
,"")</f>
        <v>50 ml.</v>
      </c>
      <c r="F294" s="153">
        <f>sumifs(tb_PO[จำนวน],tb_PO[PO Order Number],B$5,tb_PO[Scent],$C294,tb_PO[Size],$E294)</f>
        <v>0</v>
      </c>
      <c r="G294" s="153" t="str">
        <f t="shared" si="25"/>
        <v>ขวด</v>
      </c>
      <c r="H294" s="15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50" t="s">
        <v>693</v>
      </c>
      <c r="B295" s="151" t="str">
        <f t="array" ref="B295">IFERROR(INDEX(tb_MainDatabase[Barcode],MATCH(A295,tb_MainDatabase[Code],0)),"")</f>
        <v>VYM50</v>
      </c>
      <c r="C295" s="152" t="str">
        <f t="array" ref="C295">IFERROR(INDEX(tb_MainDatabase[Scent],MATCH(A295,tb_MainDatabase[Code],0)),"")</f>
        <v>Victory TRY ME!</v>
      </c>
      <c r="D295" s="151" t="str">
        <f t="array" ref="D295">IFERROR(INDEX(tb_MainDatabase[Grand],MATCH(B295,tb_MainDatabase[Barcode],0)),"")</f>
        <v>EDP</v>
      </c>
      <c r="E295" s="151" t="str">
        <f t="array" ref="E295">IFERROR(INDEX(tb_MainDatabase[Size],MATCH(B295,tb_MainDatabase[Barcode],0))
,"")</f>
        <v>50 ml.</v>
      </c>
      <c r="F295" s="153">
        <f>sumifs(tb_PO[จำนวน],tb_PO[PO Order Number],B$5,tb_PO[Scent],$C295,tb_PO[Size],$E295)</f>
        <v>0</v>
      </c>
      <c r="G295" s="153" t="str">
        <f t="shared" si="25"/>
        <v>ขวด</v>
      </c>
      <c r="H295" s="15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idden="1">
      <c r="A296" s="150" t="s">
        <v>695</v>
      </c>
      <c r="B296" s="151" t="str">
        <f t="array" ref="B296">IFERROR(INDEX(tb_MainDatabase[Barcode],MATCH(A296,tb_MainDatabase[Code],0)),"")</f>
        <v>VEM50</v>
      </c>
      <c r="C296" s="152" t="str">
        <f t="array" ref="C296">IFERROR(INDEX(tb_MainDatabase[Scent],MATCH(A296,tb_MainDatabase[Code],0)),"")</f>
        <v>Vintage TRY ME!</v>
      </c>
      <c r="D296" s="151" t="str">
        <f t="array" ref="D296">IFERROR(INDEX(tb_MainDatabase[Grand],MATCH(B296,tb_MainDatabase[Barcode],0)),"")</f>
        <v>EDP</v>
      </c>
      <c r="E296" s="151" t="str">
        <f t="array" ref="E296">IFERROR(INDEX(tb_MainDatabase[Size],MATCH(B296,tb_MainDatabase[Barcode],0))
,"")</f>
        <v>50 ml.</v>
      </c>
      <c r="F296" s="153">
        <f>sumifs(tb_PO[จำนวน],tb_PO[PO Order Number],B$5,tb_PO[Scent],$C296,tb_PO[Size],$E296)</f>
        <v>0</v>
      </c>
      <c r="G296" s="153" t="str">
        <f t="shared" si="25"/>
        <v>ขวด</v>
      </c>
      <c r="H296" s="15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idden="1">
      <c r="A297" s="150" t="s">
        <v>696</v>
      </c>
      <c r="B297" s="151" t="str">
        <f t="array" ref="B297">IFERROR(INDEX(tb_MainDatabase[Barcode],MATCH(A297,tb_MainDatabase[Code],0)),"")</f>
        <v>VXM50</v>
      </c>
      <c r="C297" s="152" t="str">
        <f t="array" ref="C297">IFERROR(INDEX(tb_MainDatabase[Scent],MATCH(A297,tb_MainDatabase[Code],0)),"")</f>
        <v>Virgin X TRY ME!</v>
      </c>
      <c r="D297" s="151" t="str">
        <f t="array" ref="D297">IFERROR(INDEX(tb_MainDatabase[Grand],MATCH(B297,tb_MainDatabase[Barcode],0)),"")</f>
        <v>EDP</v>
      </c>
      <c r="E297" s="151" t="str">
        <f t="array" ref="E297">IFERROR(INDEX(tb_MainDatabase[Size],MATCH(B297,tb_MainDatabase[Barcode],0))
,"")</f>
        <v>50 ml.</v>
      </c>
      <c r="F297" s="153">
        <f>sumifs(tb_PO[จำนวน],tb_PO[PO Order Number],B$5,tb_PO[Scent],$C297,tb_PO[Size],$E297)</f>
        <v>0</v>
      </c>
      <c r="G297" s="153" t="str">
        <f t="shared" si="25"/>
        <v>ขวด</v>
      </c>
      <c r="H297" s="15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idden="1">
      <c r="A298" s="150" t="s">
        <v>697</v>
      </c>
      <c r="B298" s="151" t="str">
        <f t="array" ref="B298">IFERROR(INDEX(tb_MainDatabase[Barcode],MATCH(A298,tb_MainDatabase[Code],0)),"")</f>
        <v>VIM50</v>
      </c>
      <c r="C298" s="152" t="str">
        <f t="array" ref="C298">IFERROR(INDEX(tb_MainDatabase[Scent],MATCH(A298,tb_MainDatabase[Code],0)),"")</f>
        <v>Vivid TRY ME!</v>
      </c>
      <c r="D298" s="151" t="str">
        <f t="array" ref="D298">IFERROR(INDEX(tb_MainDatabase[Grand],MATCH(B298,tb_MainDatabase[Barcode],0)),"")</f>
        <v>EDP</v>
      </c>
      <c r="E298" s="151" t="str">
        <f t="array" ref="E298">IFERROR(INDEX(tb_MainDatabase[Size],MATCH(B298,tb_MainDatabase[Barcode],0))
,"")</f>
        <v>50 ml.</v>
      </c>
      <c r="F298" s="153">
        <f>sumifs(tb_PO[จำนวน],tb_PO[PO Order Number],B$5,tb_PO[Scent],$C298,tb_PO[Size],$E298)</f>
        <v>0</v>
      </c>
      <c r="G298" s="153" t="str">
        <f t="shared" si="25"/>
        <v>ขวด</v>
      </c>
      <c r="H298" s="15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idden="1">
      <c r="A299" s="150" t="s">
        <v>698</v>
      </c>
      <c r="B299" s="151" t="str">
        <f t="array" ref="B299">IFERROR(INDEX(tb_MainDatabase[Barcode],MATCH(A299,tb_MainDatabase[Code],0)),"")</f>
        <v>VGM50</v>
      </c>
      <c r="C299" s="152" t="str">
        <f t="array" ref="C299">IFERROR(INDEX(tb_MainDatabase[Scent],MATCH(A299,tb_MainDatabase[Code],0)),"")</f>
        <v>Voyage TRY ME!</v>
      </c>
      <c r="D299" s="151" t="str">
        <f t="array" ref="D299">IFERROR(INDEX(tb_MainDatabase[Grand],MATCH(B299,tb_MainDatabase[Barcode],0)),"")</f>
        <v>EDP</v>
      </c>
      <c r="E299" s="151" t="str">
        <f t="array" ref="E299">IFERROR(INDEX(tb_MainDatabase[Size],MATCH(B299,tb_MainDatabase[Barcode],0))
,"")</f>
        <v>50 ml.</v>
      </c>
      <c r="F299" s="153">
        <f>sumifs(tb_PO[จำนวน],tb_PO[PO Order Number],B$5,tb_PO[Scent],$C299,tb_PO[Size],$E299)</f>
        <v>1</v>
      </c>
      <c r="G299" s="153" t="str">
        <f t="shared" si="25"/>
        <v>ขวด</v>
      </c>
      <c r="H299" s="15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50" t="s">
        <v>707</v>
      </c>
      <c r="B300" s="151" t="str">
        <f t="array" ref="B300">IFERROR(INDEX(tb_MainDatabase[Barcode],MATCH(A300,tb_MainDatabase[Code],0)),"")</f>
        <v>ZEM50</v>
      </c>
      <c r="C300" s="152" t="str">
        <f t="array" ref="C300">IFERROR(INDEX(tb_MainDatabase[Scent],MATCH(A300,tb_MainDatabase[Code],0)),"")</f>
        <v>Zeus TRY ME!</v>
      </c>
      <c r="D300" s="151" t="str">
        <f t="array" ref="D300">IFERROR(INDEX(tb_MainDatabase[Grand],MATCH(B300,tb_MainDatabase[Barcode],0)),"")</f>
        <v>EDP</v>
      </c>
      <c r="E300" s="151" t="str">
        <f t="array" ref="E300">IFERROR(INDEX(tb_MainDatabase[Size],MATCH(B300,tb_MainDatabase[Barcode],0))
,"")</f>
        <v>50 ml.</v>
      </c>
      <c r="F300" s="153">
        <f>sumifs(tb_PO[จำนวน],tb_PO[PO Order Number],B$5,tb_PO[Scent],$C300,tb_PO[Size],$E300)</f>
        <v>1</v>
      </c>
      <c r="G300" s="153" t="str">
        <f t="shared" si="25"/>
        <v>ขวด</v>
      </c>
      <c r="H300" s="15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idden="1">
      <c r="A301" s="150" t="s">
        <v>715</v>
      </c>
      <c r="B301" s="151" t="str">
        <f t="array" ref="B301">IFERROR(INDEX(tb_MainDatabase[Barcode],MATCH(A301,tb_MainDatabase[Code],0)),"")</f>
        <v>THM30</v>
      </c>
      <c r="C301" s="152" t="str">
        <f t="array" ref="C301">IFERROR(INDEX(tb_MainDatabase[Scent],MATCH(A301,tb_MainDatabase[Code],0)),"")</f>
        <v>1000 Thousand TRY ME!</v>
      </c>
      <c r="D301" s="151" t="str">
        <f t="array" ref="D301">IFERROR(INDEX(tb_MainDatabase[Grand],MATCH(B301,tb_MainDatabase[Barcode],0)),"")</f>
        <v>EDP</v>
      </c>
      <c r="E301" s="151" t="str">
        <f t="array" ref="E301">IFERROR(INDEX(tb_MainDatabase[Size],MATCH(B301,tb_MainDatabase[Barcode],0))
,"")</f>
        <v>30 ml.</v>
      </c>
      <c r="F301" s="153">
        <f>sumifs(tb_PO[จำนวน],tb_PO[PO Order Number],B$5,tb_PO[Scent],$C301,tb_PO[Size],$E301)</f>
        <v>0</v>
      </c>
      <c r="G301" s="153" t="str">
        <f t="shared" si="25"/>
        <v>ขวด</v>
      </c>
      <c r="H301" s="15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idden="1">
      <c r="A302" s="150" t="s">
        <v>719</v>
      </c>
      <c r="B302" s="151" t="str">
        <f t="array" ref="B302">IFERROR(INDEX(tb_MainDatabase[Barcode],MATCH(A302,tb_MainDatabase[Code],0)),"")</f>
        <v>AQM30</v>
      </c>
      <c r="C302" s="152" t="str">
        <f t="array" ref="C302">IFERROR(INDEX(tb_MainDatabase[Scent],MATCH(A302,tb_MainDatabase[Code],0)),"")</f>
        <v>Aqua TRY ME!</v>
      </c>
      <c r="D302" s="151" t="str">
        <f t="array" ref="D302">IFERROR(INDEX(tb_MainDatabase[Grand],MATCH(B302,tb_MainDatabase[Barcode],0)),"")</f>
        <v>EDP</v>
      </c>
      <c r="E302" s="151" t="str">
        <f t="array" ref="E302">IFERROR(INDEX(tb_MainDatabase[Size],MATCH(B302,tb_MainDatabase[Barcode],0))
,"")</f>
        <v>30 ml.</v>
      </c>
      <c r="F302" s="153">
        <f>sumifs(tb_PO[จำนวน],tb_PO[PO Order Number],B$5,tb_PO[Scent],$C302,tb_PO[Size],$E302)</f>
        <v>0</v>
      </c>
      <c r="G302" s="153" t="str">
        <f t="shared" si="25"/>
        <v>ขวด</v>
      </c>
      <c r="H302" s="15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idden="1">
      <c r="A303" s="150" t="s">
        <v>721</v>
      </c>
      <c r="B303" s="151" t="str">
        <f t="array" ref="B303">IFERROR(INDEX(tb_MainDatabase[Barcode],MATCH(A303,tb_MainDatabase[Code],0)),"")</f>
        <v>AMM30</v>
      </c>
      <c r="C303" s="152" t="str">
        <f t="array" ref="C303">IFERROR(INDEX(tb_MainDatabase[Scent],MATCH(A303,tb_MainDatabase[Code],0)),"")</f>
        <v>Argentum TRY ME!</v>
      </c>
      <c r="D303" s="151" t="str">
        <f t="array" ref="D303">IFERROR(INDEX(tb_MainDatabase[Grand],MATCH(B303,tb_MainDatabase[Barcode],0)),"")</f>
        <v>EDP</v>
      </c>
      <c r="E303" s="151" t="str">
        <f t="array" ref="E303">IFERROR(INDEX(tb_MainDatabase[Size],MATCH(B303,tb_MainDatabase[Barcode],0))
,"")</f>
        <v>30 ml.</v>
      </c>
      <c r="F303" s="153">
        <f>sumifs(tb_PO[จำนวน],tb_PO[PO Order Number],B$5,tb_PO[Scent],$C303,tb_PO[Size],$E303)</f>
        <v>0</v>
      </c>
      <c r="G303" s="153" t="str">
        <f t="shared" si="25"/>
        <v>ขวด</v>
      </c>
      <c r="H303" s="15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idden="1">
      <c r="A304" s="150" t="s">
        <v>722</v>
      </c>
      <c r="B304" s="151" t="str">
        <f t="array" ref="B304">IFERROR(INDEX(tb_MainDatabase[Barcode],MATCH(A304,tb_MainDatabase[Code],0)),"")</f>
        <v>ATM30</v>
      </c>
      <c r="C304" s="152" t="str">
        <f t="array" ref="C304">IFERROR(INDEX(tb_MainDatabase[Scent],MATCH(A304,tb_MainDatabase[Code],0)),"")</f>
        <v>Atlantis TRY ME!</v>
      </c>
      <c r="D304" s="151" t="str">
        <f t="array" ref="D304">IFERROR(INDEX(tb_MainDatabase[Grand],MATCH(B304,tb_MainDatabase[Barcode],0)),"")</f>
        <v>EDP</v>
      </c>
      <c r="E304" s="151" t="str">
        <f t="array" ref="E304">IFERROR(INDEX(tb_MainDatabase[Size],MATCH(B304,tb_MainDatabase[Barcode],0))
,"")</f>
        <v>30 ml.</v>
      </c>
      <c r="F304" s="153">
        <f>sumifs(tb_PO[จำนวน],tb_PO[PO Order Number],B$5,tb_PO[Scent],$C304,tb_PO[Size],$E304)</f>
        <v>0</v>
      </c>
      <c r="G304" s="153" t="str">
        <f t="shared" si="25"/>
        <v>ขวด</v>
      </c>
      <c r="H304" s="15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idden="1">
      <c r="A305" s="150" t="s">
        <v>723</v>
      </c>
      <c r="B305" s="151" t="str">
        <f t="array" ref="B305">IFERROR(INDEX(tb_MainDatabase[Barcode],MATCH(A305,tb_MainDatabase[Code],0)),"")</f>
        <v>BYM30</v>
      </c>
      <c r="C305" s="152" t="str">
        <f t="array" ref="C305">IFERROR(INDEX(tb_MainDatabase[Scent],MATCH(A305,tb_MainDatabase[Code],0)),"")</f>
        <v>Beyond TRY ME!</v>
      </c>
      <c r="D305" s="151" t="str">
        <f t="array" ref="D305">IFERROR(INDEX(tb_MainDatabase[Grand],MATCH(B305,tb_MainDatabase[Barcode],0)),"")</f>
        <v>EDP</v>
      </c>
      <c r="E305" s="151" t="str">
        <f t="array" ref="E305">IFERROR(INDEX(tb_MainDatabase[Size],MATCH(B305,tb_MainDatabase[Barcode],0))
,"")</f>
        <v>30 ml.</v>
      </c>
      <c r="F305" s="153">
        <f>sumifs(tb_PO[จำนวน],tb_PO[PO Order Number],B$5,tb_PO[Scent],$C305,tb_PO[Size],$E305)</f>
        <v>0</v>
      </c>
      <c r="G305" s="153" t="str">
        <f t="shared" si="25"/>
        <v>ขวด</v>
      </c>
      <c r="H305" s="15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idden="1">
      <c r="A306" s="150" t="s">
        <v>724</v>
      </c>
      <c r="B306" s="151" t="str">
        <f t="array" ref="B306">IFERROR(INDEX(tb_MainDatabase[Barcode],MATCH(A306,tb_MainDatabase[Code],0)),"")</f>
        <v>BMM30</v>
      </c>
      <c r="C306" s="152" t="str">
        <f t="array" ref="C306">IFERROR(INDEX(tb_MainDatabase[Scent],MATCH(A306,tb_MainDatabase[Code],0)),"")</f>
        <v>Blind Magnolia TRY ME!</v>
      </c>
      <c r="D306" s="151" t="str">
        <f t="array" ref="D306">IFERROR(INDEX(tb_MainDatabase[Grand],MATCH(B306,tb_MainDatabase[Barcode],0)),"")</f>
        <v>EDP</v>
      </c>
      <c r="E306" s="151" t="str">
        <f t="array" ref="E306">IFERROR(INDEX(tb_MainDatabase[Size],MATCH(B306,tb_MainDatabase[Barcode],0))
,"")</f>
        <v>30 ml.</v>
      </c>
      <c r="F306" s="153">
        <f>sumifs(tb_PO[จำนวน],tb_PO[PO Order Number],B$5,tb_PO[Scent],$C306,tb_PO[Size],$E306)</f>
        <v>0</v>
      </c>
      <c r="G306" s="153" t="str">
        <f t="shared" si="25"/>
        <v>ขวด</v>
      </c>
      <c r="H306" s="15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idden="1">
      <c r="A307" s="150" t="s">
        <v>725</v>
      </c>
      <c r="B307" s="151" t="str">
        <f t="array" ref="B307">IFERROR(INDEX(tb_MainDatabase[Barcode],MATCH(A307,tb_MainDatabase[Code],0)),"")</f>
        <v>BUM30</v>
      </c>
      <c r="C307" s="152" t="str">
        <f t="array" ref="C307">IFERROR(INDEX(tb_MainDatabase[Scent],MATCH(A307,tb_MainDatabase[Code],0)),"")</f>
        <v>Buoyant TRY ME!</v>
      </c>
      <c r="D307" s="151" t="str">
        <f t="array" ref="D307">IFERROR(INDEX(tb_MainDatabase[Grand],MATCH(B307,tb_MainDatabase[Barcode],0)),"")</f>
        <v>EDP</v>
      </c>
      <c r="E307" s="151" t="str">
        <f t="array" ref="E307">IFERROR(INDEX(tb_MainDatabase[Size],MATCH(B307,tb_MainDatabase[Barcode],0))
,"")</f>
        <v>30 ml.</v>
      </c>
      <c r="F307" s="153">
        <f>sumifs(tb_PO[จำนวน],tb_PO[PO Order Number],B$5,tb_PO[Scent],$C307,tb_PO[Size],$E307)</f>
        <v>0</v>
      </c>
      <c r="G307" s="153" t="str">
        <f t="shared" si="25"/>
        <v>ขวด</v>
      </c>
      <c r="H307" s="15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idden="1">
      <c r="A308" s="150" t="s">
        <v>726</v>
      </c>
      <c r="B308" s="151" t="str">
        <f t="array" ref="B308">IFERROR(INDEX(tb_MainDatabase[Barcode],MATCH(A308,tb_MainDatabase[Code],0)),"")</f>
        <v>CDM30</v>
      </c>
      <c r="C308" s="152" t="str">
        <f t="array" ref="C308">IFERROR(INDEX(tb_MainDatabase[Scent],MATCH(A308,tb_MainDatabase[Code],0)),"")</f>
        <v>Cherry Dance TRY ME!</v>
      </c>
      <c r="D308" s="151" t="str">
        <f t="array" ref="D308">IFERROR(INDEX(tb_MainDatabase[Grand],MATCH(B308,tb_MainDatabase[Barcode],0)),"")</f>
        <v>EDP</v>
      </c>
      <c r="E308" s="151" t="str">
        <f t="array" ref="E308">IFERROR(INDEX(tb_MainDatabase[Size],MATCH(B308,tb_MainDatabase[Barcode],0))
,"")</f>
        <v>30 ml.</v>
      </c>
      <c r="F308" s="153">
        <f>sumifs(tb_PO[จำนวน],tb_PO[PO Order Number],B$5,tb_PO[Scent],$C308,tb_PO[Size],$E308)</f>
        <v>0</v>
      </c>
      <c r="G308" s="153" t="str">
        <f t="shared" si="25"/>
        <v>ขวด</v>
      </c>
      <c r="H308" s="15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idden="1">
      <c r="A309" s="150" t="s">
        <v>728</v>
      </c>
      <c r="B309" s="151" t="str">
        <f t="array" ref="B309">IFERROR(INDEX(tb_MainDatabase[Barcode],MATCH(A309,tb_MainDatabase[Code],0)),"")</f>
        <v>CGM30</v>
      </c>
      <c r="C309" s="152" t="str">
        <f t="array" ref="C309">IFERROR(INDEX(tb_MainDatabase[Scent],MATCH(A309,tb_MainDatabase[Code],0)),"")</f>
        <v>Cocoa Gourmet TRY ME!</v>
      </c>
      <c r="D309" s="151" t="str">
        <f t="array" ref="D309">IFERROR(INDEX(tb_MainDatabase[Grand],MATCH(B309,tb_MainDatabase[Barcode],0)),"")</f>
        <v>EDP</v>
      </c>
      <c r="E309" s="151" t="str">
        <f t="array" ref="E309">IFERROR(INDEX(tb_MainDatabase[Size],MATCH(B309,tb_MainDatabase[Barcode],0))
,"")</f>
        <v>30 ml.</v>
      </c>
      <c r="F309" s="153">
        <f>sumifs(tb_PO[จำนวน],tb_PO[PO Order Number],B$5,tb_PO[Scent],$C309,tb_PO[Size],$E309)</f>
        <v>0</v>
      </c>
      <c r="G309" s="153" t="str">
        <f t="shared" si="25"/>
        <v>ขวด</v>
      </c>
      <c r="H309" s="15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idden="1">
      <c r="A310" s="150" t="s">
        <v>729</v>
      </c>
      <c r="B310" s="151" t="str">
        <f t="array" ref="B310">IFERROR(INDEX(tb_MainDatabase[Barcode],MATCH(A310,tb_MainDatabase[Code],0)),"")</f>
        <v>CRM30</v>
      </c>
      <c r="C310" s="152" t="str">
        <f t="array" ref="C310">IFERROR(INDEX(tb_MainDatabase[Scent],MATCH(A310,tb_MainDatabase[Code],0)),"")</f>
        <v>Code Red TRY ME!</v>
      </c>
      <c r="D310" s="151" t="str">
        <f t="array" ref="D310">IFERROR(INDEX(tb_MainDatabase[Grand],MATCH(B310,tb_MainDatabase[Barcode],0)),"")</f>
        <v>EDP</v>
      </c>
      <c r="E310" s="151" t="str">
        <f t="array" ref="E310">IFERROR(INDEX(tb_MainDatabase[Size],MATCH(B310,tb_MainDatabase[Barcode],0))
,"")</f>
        <v>30 ml.</v>
      </c>
      <c r="F310" s="153">
        <f>sumifs(tb_PO[จำนวน],tb_PO[PO Order Number],B$5,tb_PO[Scent],$C310,tb_PO[Size],$E310)</f>
        <v>0</v>
      </c>
      <c r="G310" s="153" t="str">
        <f t="shared" si="25"/>
        <v>ขวด</v>
      </c>
      <c r="H310" s="15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idden="1">
      <c r="A311" s="150" t="s">
        <v>730</v>
      </c>
      <c r="B311" s="151" t="str">
        <f t="array" ref="B311">IFERROR(INDEX(tb_MainDatabase[Barcode],MATCH(A311,tb_MainDatabase[Code],0)),"")</f>
        <v>DIM30</v>
      </c>
      <c r="C311" s="152" t="str">
        <f t="array" ref="C311">IFERROR(INDEX(tb_MainDatabase[Scent],MATCH(A311,tb_MainDatabase[Code],0)),"")</f>
        <v>Dream Island TRY ME!</v>
      </c>
      <c r="D311" s="151" t="str">
        <f t="array" ref="D311">IFERROR(INDEX(tb_MainDatabase[Grand],MATCH(B311,tb_MainDatabase[Barcode],0)),"")</f>
        <v>EDP</v>
      </c>
      <c r="E311" s="151" t="str">
        <f t="array" ref="E311">IFERROR(INDEX(tb_MainDatabase[Size],MATCH(B311,tb_MainDatabase[Barcode],0))
,"")</f>
        <v>30 ml.</v>
      </c>
      <c r="F311" s="153">
        <f>sumifs(tb_PO[จำนวน],tb_PO[PO Order Number],B$5,tb_PO[Scent],$C311,tb_PO[Size],$E311)</f>
        <v>0</v>
      </c>
      <c r="G311" s="153" t="str">
        <f t="shared" si="25"/>
        <v>ขวด</v>
      </c>
      <c r="H311" s="15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idden="1">
      <c r="A312" s="150" t="s">
        <v>732</v>
      </c>
      <c r="B312" s="151" t="str">
        <f t="array" ref="B312">IFERROR(INDEX(tb_MainDatabase[Barcode],MATCH(A312,tb_MainDatabase[Code],0)),"")</f>
        <v>DYM30</v>
      </c>
      <c r="C312" s="152" t="str">
        <f t="array" ref="C312">IFERROR(INDEX(tb_MainDatabase[Scent],MATCH(A312,tb_MainDatabase[Code],0)),"")</f>
        <v>Dynasty TRY ME!</v>
      </c>
      <c r="D312" s="151" t="str">
        <f t="array" ref="D312">IFERROR(INDEX(tb_MainDatabase[Grand],MATCH(B312,tb_MainDatabase[Barcode],0)),"")</f>
        <v>EDP</v>
      </c>
      <c r="E312" s="151" t="str">
        <f t="array" ref="E312">IFERROR(INDEX(tb_MainDatabase[Size],MATCH(B312,tb_MainDatabase[Barcode],0))
,"")</f>
        <v>30 ml.</v>
      </c>
      <c r="F312" s="153">
        <f>sumifs(tb_PO[จำนวน],tb_PO[PO Order Number],B$5,tb_PO[Scent],$C312,tb_PO[Size],$E312)</f>
        <v>0</v>
      </c>
      <c r="G312" s="153" t="str">
        <f t="shared" si="25"/>
        <v>ขวด</v>
      </c>
      <c r="H312" s="15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idden="1">
      <c r="A313" s="150" t="s">
        <v>733</v>
      </c>
      <c r="B313" s="151" t="str">
        <f t="array" ref="B313">IFERROR(INDEX(tb_MainDatabase[Barcode],MATCH(A313,tb_MainDatabase[Code],0)),"")</f>
        <v>EDM30</v>
      </c>
      <c r="C313" s="152" t="str">
        <f t="array" ref="C313">IFERROR(INDEX(tb_MainDatabase[Scent],MATCH(A313,tb_MainDatabase[Code],0)),"")</f>
        <v>Eden TRY ME!</v>
      </c>
      <c r="D313" s="151" t="str">
        <f t="array" ref="D313">IFERROR(INDEX(tb_MainDatabase[Grand],MATCH(B313,tb_MainDatabase[Barcode],0)),"")</f>
        <v>EDP</v>
      </c>
      <c r="E313" s="151" t="str">
        <f t="array" ref="E313">IFERROR(INDEX(tb_MainDatabase[Size],MATCH(B313,tb_MainDatabase[Barcode],0))
,"")</f>
        <v>30 ml.</v>
      </c>
      <c r="F313" s="153">
        <f>sumifs(tb_PO[จำนวน],tb_PO[PO Order Number],B$5,tb_PO[Scent],$C313,tb_PO[Size],$E313)</f>
        <v>0</v>
      </c>
      <c r="G313" s="153" t="str">
        <f t="shared" si="25"/>
        <v>ขวด</v>
      </c>
      <c r="H313" s="15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idden="1">
      <c r="A314" s="150" t="s">
        <v>734</v>
      </c>
      <c r="B314" s="151" t="str">
        <f t="array" ref="B314">IFERROR(INDEX(tb_MainDatabase[Barcode],MATCH(A314,tb_MainDatabase[Code],0)),"")</f>
        <v>EXM30</v>
      </c>
      <c r="C314" s="152" t="str">
        <f t="array" ref="C314">IFERROR(INDEX(tb_MainDatabase[Scent],MATCH(A314,tb_MainDatabase[Code],0)),"")</f>
        <v>Excalibur (EDP) TRY ME!</v>
      </c>
      <c r="D314" s="151" t="str">
        <f t="array" ref="D314">IFERROR(INDEX(tb_MainDatabase[Grand],MATCH(B314,tb_MainDatabase[Barcode],0)),"")</f>
        <v>EDP</v>
      </c>
      <c r="E314" s="151" t="str">
        <f t="array" ref="E314">IFERROR(INDEX(tb_MainDatabase[Size],MATCH(B314,tb_MainDatabase[Barcode],0))
,"")</f>
        <v>30 ml.</v>
      </c>
      <c r="F314" s="153">
        <f>sumifs(tb_PO[จำนวน],tb_PO[PO Order Number],B$5,tb_PO[Scent],$C314,tb_PO[Size],$E314)</f>
        <v>0</v>
      </c>
      <c r="G314" s="153" t="str">
        <f t="shared" si="25"/>
        <v>ขวด</v>
      </c>
      <c r="H314" s="15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idden="1">
      <c r="A315" s="150" t="s">
        <v>736</v>
      </c>
      <c r="B315" s="151" t="str">
        <f t="array" ref="B315">IFERROR(INDEX(tb_MainDatabase[Barcode],MATCH(A315,tb_MainDatabase[Code],0)),"")</f>
        <v>FPM30</v>
      </c>
      <c r="C315" s="152" t="str">
        <f t="array" ref="C315">IFERROR(INDEX(tb_MainDatabase[Scent],MATCH(A315,tb_MainDatabase[Code],0)),"")</f>
        <v>Found Peony TRY ME!</v>
      </c>
      <c r="D315" s="151" t="str">
        <f t="array" ref="D315">IFERROR(INDEX(tb_MainDatabase[Grand],MATCH(B315,tb_MainDatabase[Barcode],0)),"")</f>
        <v>EDP</v>
      </c>
      <c r="E315" s="151" t="str">
        <f t="array" ref="E315">IFERROR(INDEX(tb_MainDatabase[Size],MATCH(B315,tb_MainDatabase[Barcode],0))
,"")</f>
        <v>30 ml.</v>
      </c>
      <c r="F315" s="153">
        <f>sumifs(tb_PO[จำนวน],tb_PO[PO Order Number],B$5,tb_PO[Scent],$C315,tb_PO[Size],$E315)</f>
        <v>0</v>
      </c>
      <c r="G315" s="153" t="str">
        <f t="shared" si="25"/>
        <v>ขวด</v>
      </c>
      <c r="H315" s="15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idden="1">
      <c r="A316" s="150" t="s">
        <v>737</v>
      </c>
      <c r="B316" s="151" t="str">
        <f t="array" ref="B316">IFERROR(INDEX(tb_MainDatabase[Barcode],MATCH(A316,tb_MainDatabase[Code],0)),"")</f>
        <v>GER30</v>
      </c>
      <c r="C316" s="152" t="str">
        <f t="array" ref="C316">IFERROR(INDEX(tb_MainDatabase[Scent],MATCH(A316,tb_MainDatabase[Code],0)),"")</f>
        <v>Gentle Elixir TRY ME!</v>
      </c>
      <c r="D316" s="151" t="str">
        <f t="array" ref="D316">IFERROR(INDEX(tb_MainDatabase[Grand],MATCH(B316,tb_MainDatabase[Barcode],0)),"")</f>
        <v>EDP</v>
      </c>
      <c r="E316" s="151" t="str">
        <f t="array" ref="E316">IFERROR(INDEX(tb_MainDatabase[Size],MATCH(B316,tb_MainDatabase[Barcode],0))
,"")</f>
        <v>30 ml.</v>
      </c>
      <c r="F316" s="153">
        <f>sumifs(tb_PO[จำนวน],tb_PO[PO Order Number],B$5,tb_PO[Scent],$C316,tb_PO[Size],$E316)</f>
        <v>0</v>
      </c>
      <c r="G316" s="153" t="str">
        <f t="shared" si="25"/>
        <v>ขวด</v>
      </c>
      <c r="H316" s="15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idden="1">
      <c r="A317" s="150" t="s">
        <v>738</v>
      </c>
      <c r="B317" s="151" t="str">
        <f t="array" ref="B317">IFERROR(INDEX(tb_MainDatabase[Barcode],MATCH(A317,tb_MainDatabase[Code],0)),"")</f>
        <v>HEM30</v>
      </c>
      <c r="C317" s="152" t="str">
        <f t="array" ref="C317">IFERROR(INDEX(tb_MainDatabase[Scent],MATCH(A317,tb_MainDatabase[Code],0)),"")</f>
        <v>Hercules TRY ME!</v>
      </c>
      <c r="D317" s="151" t="str">
        <f t="array" ref="D317">IFERROR(INDEX(tb_MainDatabase[Grand],MATCH(B317,tb_MainDatabase[Barcode],0)),"")</f>
        <v>EDP</v>
      </c>
      <c r="E317" s="151" t="str">
        <f t="array" ref="E317">IFERROR(INDEX(tb_MainDatabase[Size],MATCH(B317,tb_MainDatabase[Barcode],0))
,"")</f>
        <v>30 ml.</v>
      </c>
      <c r="F317" s="153">
        <f>sumifs(tb_PO[จำนวน],tb_PO[PO Order Number],B$5,tb_PO[Scent],$C317,tb_PO[Size],$E317)</f>
        <v>0</v>
      </c>
      <c r="G317" s="153" t="str">
        <f t="shared" si="25"/>
        <v>ขวด</v>
      </c>
      <c r="H317" s="15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idden="1">
      <c r="A318" s="150" t="s">
        <v>740</v>
      </c>
      <c r="B318" s="151" t="str">
        <f t="array" ref="B318">IFERROR(INDEX(tb_MainDatabase[Barcode],MATCH(A318,tb_MainDatabase[Code],0)),"")</f>
        <v>LBM30</v>
      </c>
      <c r="C318" s="152" t="str">
        <f t="array" ref="C318">IFERROR(INDEX(tb_MainDatabase[Scent],MATCH(A318,tb_MainDatabase[Code],0)),"")</f>
        <v>La Belle TRY ME!</v>
      </c>
      <c r="D318" s="151" t="str">
        <f t="array" ref="D318">IFERROR(INDEX(tb_MainDatabase[Grand],MATCH(B318,tb_MainDatabase[Barcode],0)),"")</f>
        <v>EDP</v>
      </c>
      <c r="E318" s="151" t="str">
        <f t="array" ref="E318">IFERROR(INDEX(tb_MainDatabase[Size],MATCH(B318,tb_MainDatabase[Barcode],0))
,"")</f>
        <v>30 ml.</v>
      </c>
      <c r="F318" s="153">
        <f>sumifs(tb_PO[จำนวน],tb_PO[PO Order Number],B$5,tb_PO[Scent],$C318,tb_PO[Size],$E318)</f>
        <v>0</v>
      </c>
      <c r="G318" s="153" t="str">
        <f t="shared" si="25"/>
        <v>ขวด</v>
      </c>
      <c r="H318" s="15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idden="1">
      <c r="A319" s="150" t="s">
        <v>741</v>
      </c>
      <c r="B319" s="151" t="str">
        <f t="array" ref="B319">IFERROR(INDEX(tb_MainDatabase[Barcode],MATCH(A319,tb_MainDatabase[Code],0)),"")</f>
        <v>LEM30</v>
      </c>
      <c r="C319" s="152" t="str">
        <f t="array" ref="C319">IFERROR(INDEX(tb_MainDatabase[Scent],MATCH(A319,tb_MainDatabase[Code],0)),"")</f>
        <v>Legendary TRY ME!</v>
      </c>
      <c r="D319" s="151" t="str">
        <f t="array" ref="D319">IFERROR(INDEX(tb_MainDatabase[Grand],MATCH(B319,tb_MainDatabase[Barcode],0)),"")</f>
        <v>EDP</v>
      </c>
      <c r="E319" s="151" t="str">
        <f t="array" ref="E319">IFERROR(INDEX(tb_MainDatabase[Size],MATCH(B319,tb_MainDatabase[Barcode],0))
,"")</f>
        <v>30 ml.</v>
      </c>
      <c r="F319" s="153">
        <f>sumifs(tb_PO[จำนวน],tb_PO[PO Order Number],B$5,tb_PO[Scent],$C319,tb_PO[Size],$E319)</f>
        <v>0</v>
      </c>
      <c r="G319" s="153" t="str">
        <f t="shared" si="25"/>
        <v>ขวด</v>
      </c>
      <c r="H319" s="15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idden="1">
      <c r="A320" s="150" t="s">
        <v>742</v>
      </c>
      <c r="B320" s="151" t="str">
        <f t="array" ref="B320">IFERROR(INDEX(tb_MainDatabase[Barcode],MATCH(A320,tb_MainDatabase[Code],0)),"")</f>
        <v>MWM30</v>
      </c>
      <c r="C320" s="152" t="str">
        <f t="array" ref="C320">IFERROR(INDEX(tb_MainDatabase[Scent],MATCH(A320,tb_MainDatabase[Code],0)),"")</f>
        <v>Make Way TRY ME!</v>
      </c>
      <c r="D320" s="151" t="str">
        <f t="array" ref="D320">IFERROR(INDEX(tb_MainDatabase[Grand],MATCH(B320,tb_MainDatabase[Barcode],0)),"")</f>
        <v>EDP</v>
      </c>
      <c r="E320" s="151" t="str">
        <f t="array" ref="E320">IFERROR(INDEX(tb_MainDatabase[Size],MATCH(B320,tb_MainDatabase[Barcode],0))
,"")</f>
        <v>30 ml.</v>
      </c>
      <c r="F320" s="153">
        <f>sumifs(tb_PO[จำนวน],tb_PO[PO Order Number],B$5,tb_PO[Scent],$C320,tb_PO[Size],$E320)</f>
        <v>0</v>
      </c>
      <c r="G320" s="153" t="str">
        <f t="shared" si="25"/>
        <v>ขวด</v>
      </c>
      <c r="H320" s="15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idden="1">
      <c r="A321" s="150" t="s">
        <v>744</v>
      </c>
      <c r="B321" s="151" t="str">
        <f t="array" ref="B321">IFERROR(INDEX(tb_MainDatabase[Barcode],MATCH(A321,tb_MainDatabase[Code],0)),"")</f>
        <v>MLM30</v>
      </c>
      <c r="C321" s="152" t="str">
        <f t="array" ref="C321">IFERROR(INDEX(tb_MainDatabase[Scent],MATCH(A321,tb_MainDatabase[Code],0)),"")</f>
        <v>Moon Light TRY ME!</v>
      </c>
      <c r="D321" s="151" t="str">
        <f t="array" ref="D321">IFERROR(INDEX(tb_MainDatabase[Grand],MATCH(B321,tb_MainDatabase[Barcode],0)),"")</f>
        <v>EDP</v>
      </c>
      <c r="E321" s="151" t="str">
        <f t="array" ref="E321">IFERROR(INDEX(tb_MainDatabase[Size],MATCH(B321,tb_MainDatabase[Barcode],0))
,"")</f>
        <v>30 ml.</v>
      </c>
      <c r="F321" s="153">
        <f>sumifs(tb_PO[จำนวน],tb_PO[PO Order Number],B$5,tb_PO[Scent],$C321,tb_PO[Size],$E321)</f>
        <v>0</v>
      </c>
      <c r="G321" s="153" t="str">
        <f t="shared" si="25"/>
        <v>ขวด</v>
      </c>
      <c r="H321" s="15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idden="1">
      <c r="A322" s="150" t="s">
        <v>745</v>
      </c>
      <c r="B322" s="151" t="str">
        <f t="array" ref="B322">IFERROR(INDEX(tb_MainDatabase[Barcode],MATCH(A322,tb_MainDatabase[Code],0)),"")</f>
        <v>NBM30</v>
      </c>
      <c r="C322" s="152" t="str">
        <f t="array" ref="C322">IFERROR(INDEX(tb_MainDatabase[Scent],MATCH(A322,tb_MainDatabase[Code],0)),"")</f>
        <v>Never Blue TRY ME!</v>
      </c>
      <c r="D322" s="151" t="str">
        <f t="array" ref="D322">IFERROR(INDEX(tb_MainDatabase[Grand],MATCH(B322,tb_MainDatabase[Barcode],0)),"")</f>
        <v>EDP</v>
      </c>
      <c r="E322" s="151" t="str">
        <f t="array" ref="E322">IFERROR(INDEX(tb_MainDatabase[Size],MATCH(B322,tb_MainDatabase[Barcode],0))
,"")</f>
        <v>30 ml.</v>
      </c>
      <c r="F322" s="153">
        <f>sumifs(tb_PO[จำนวน],tb_PO[PO Order Number],B$5,tb_PO[Scent],$C322,tb_PO[Size],$E322)</f>
        <v>0</v>
      </c>
      <c r="G322" s="153" t="str">
        <f t="shared" si="25"/>
        <v>ขวด</v>
      </c>
      <c r="H322" s="15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idden="1">
      <c r="A323" s="150" t="s">
        <v>748</v>
      </c>
      <c r="B323" s="151" t="str">
        <f t="array" ref="B323">IFERROR(INDEX(tb_MainDatabase[Barcode],MATCH(A323,tb_MainDatabase[Code],0)),"")</f>
        <v>PPM30</v>
      </c>
      <c r="C323" s="152" t="str">
        <f t="array" ref="C323">IFERROR(INDEX(tb_MainDatabase[Scent],MATCH(A323,tb_MainDatabase[Code],0)),"")</f>
        <v>Perfect Pear TRY ME!</v>
      </c>
      <c r="D323" s="151" t="str">
        <f t="array" ref="D323">IFERROR(INDEX(tb_MainDatabase[Grand],MATCH(B323,tb_MainDatabase[Barcode],0)),"")</f>
        <v>EDP</v>
      </c>
      <c r="E323" s="151" t="str">
        <f t="array" ref="E323">IFERROR(INDEX(tb_MainDatabase[Size],MATCH(B323,tb_MainDatabase[Barcode],0))
,"")</f>
        <v>30 ml.</v>
      </c>
      <c r="F323" s="153">
        <f>sumifs(tb_PO[จำนวน],tb_PO[PO Order Number],B$5,tb_PO[Scent],$C323,tb_PO[Size],$E323)</f>
        <v>0</v>
      </c>
      <c r="G323" s="153" t="str">
        <f t="shared" si="25"/>
        <v>ขวด</v>
      </c>
      <c r="H323" s="15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idden="1">
      <c r="A324" s="150" t="s">
        <v>750</v>
      </c>
      <c r="B324" s="151" t="str">
        <f t="array" ref="B324">IFERROR(INDEX(tb_MainDatabase[Barcode],MATCH(A324,tb_MainDatabase[Code],0)),"")</f>
        <v>PEM30</v>
      </c>
      <c r="C324" s="152" t="str">
        <f t="array" ref="C324">IFERROR(INDEX(tb_MainDatabase[Scent],MATCH(A324,tb_MainDatabase[Code],0)),"")</f>
        <v>Persist TRY ME!</v>
      </c>
      <c r="D324" s="151" t="str">
        <f t="array" ref="D324">IFERROR(INDEX(tb_MainDatabase[Grand],MATCH(B324,tb_MainDatabase[Barcode],0)),"")</f>
        <v>EDP</v>
      </c>
      <c r="E324" s="151" t="str">
        <f t="array" ref="E324">IFERROR(INDEX(tb_MainDatabase[Size],MATCH(B324,tb_MainDatabase[Barcode],0))
,"")</f>
        <v>30 ml.</v>
      </c>
      <c r="F324" s="153">
        <f>sumifs(tb_PO[จำนวน],tb_PO[PO Order Number],B$5,tb_PO[Scent],$C324,tb_PO[Size],$E324)</f>
        <v>0</v>
      </c>
      <c r="G324" s="153" t="str">
        <f t="shared" si="25"/>
        <v>ขวด</v>
      </c>
      <c r="H324" s="15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idden="1">
      <c r="A325" s="150" t="s">
        <v>752</v>
      </c>
      <c r="B325" s="151" t="str">
        <f t="array" ref="B325">IFERROR(INDEX(tb_MainDatabase[Barcode],MATCH(A325,tb_MainDatabase[Code],0)),"")</f>
        <v>SPM30</v>
      </c>
      <c r="C325" s="152" t="str">
        <f t="array" ref="C325">IFERROR(INDEX(tb_MainDatabase[Scent],MATCH(A325,tb_MainDatabase[Code],0)),"")</f>
        <v>Secret of Peach TRY ME!</v>
      </c>
      <c r="D325" s="151" t="str">
        <f t="array" ref="D325">IFERROR(INDEX(tb_MainDatabase[Grand],MATCH(B325,tb_MainDatabase[Barcode],0)),"")</f>
        <v>EDP</v>
      </c>
      <c r="E325" s="151" t="str">
        <f t="array" ref="E325">IFERROR(INDEX(tb_MainDatabase[Size],MATCH(B325,tb_MainDatabase[Barcode],0))
,"")</f>
        <v>30 ml.</v>
      </c>
      <c r="F325" s="153">
        <f>sumifs(tb_PO[จำนวน],tb_PO[PO Order Number],B$5,tb_PO[Scent],$C325,tb_PO[Size],$E325)</f>
        <v>0</v>
      </c>
      <c r="G325" s="153" t="str">
        <f t="shared" si="25"/>
        <v>ขวด</v>
      </c>
      <c r="H325" s="15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idden="1">
      <c r="A326" s="150" t="s">
        <v>753</v>
      </c>
      <c r="B326" s="151" t="str">
        <f t="array" ref="B326">IFERROR(INDEX(tb_MainDatabase[Barcode],MATCH(A326,tb_MainDatabase[Code],0)),"")</f>
        <v>SEM30</v>
      </c>
      <c r="C326" s="152" t="str">
        <f t="array" ref="C326">IFERROR(INDEX(tb_MainDatabase[Scent],MATCH(A326,tb_MainDatabase[Code],0)),"")</f>
        <v>Senorita TRY ME!</v>
      </c>
      <c r="D326" s="151" t="str">
        <f t="array" ref="D326">IFERROR(INDEX(tb_MainDatabase[Grand],MATCH(B326,tb_MainDatabase[Barcode],0)),"")</f>
        <v>EDP</v>
      </c>
      <c r="E326" s="151" t="str">
        <f t="array" ref="E326">IFERROR(INDEX(tb_MainDatabase[Size],MATCH(B326,tb_MainDatabase[Barcode],0))
,"")</f>
        <v>30 ml.</v>
      </c>
      <c r="F326" s="153">
        <f>sumifs(tb_PO[จำนวน],tb_PO[PO Order Number],B$5,tb_PO[Scent],$C326,tb_PO[Size],$E326)</f>
        <v>0</v>
      </c>
      <c r="G326" s="153" t="str">
        <f t="shared" si="25"/>
        <v>ขวด</v>
      </c>
      <c r="H326" s="15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idden="1">
      <c r="A327" s="150" t="s">
        <v>755</v>
      </c>
      <c r="B327" s="151" t="str">
        <f t="array" ref="B327">IFERROR(INDEX(tb_MainDatabase[Barcode],MATCH(A327,tb_MainDatabase[Code],0)),"")</f>
        <v>SLM30</v>
      </c>
      <c r="C327" s="152" t="str">
        <f t="array" ref="C327">IFERROR(INDEX(tb_MainDatabase[Scent],MATCH(A327,tb_MainDatabase[Code],0)),"")</f>
        <v>Shadow De Bacci Light TRY ME!</v>
      </c>
      <c r="D327" s="151" t="str">
        <f t="array" ref="D327">IFERROR(INDEX(tb_MainDatabase[Grand],MATCH(B327,tb_MainDatabase[Barcode],0)),"")</f>
        <v>EDP</v>
      </c>
      <c r="E327" s="151" t="str">
        <f t="array" ref="E327">IFERROR(INDEX(tb_MainDatabase[Size],MATCH(B327,tb_MainDatabase[Barcode],0))
,"")</f>
        <v>30 ml.</v>
      </c>
      <c r="F327" s="153">
        <f>sumifs(tb_PO[จำนวน],tb_PO[PO Order Number],B$5,tb_PO[Scent],$C327,tb_PO[Size],$E327)</f>
        <v>0</v>
      </c>
      <c r="G327" s="153" t="str">
        <f t="shared" si="25"/>
        <v>ขวด</v>
      </c>
      <c r="H327" s="15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idden="1">
      <c r="A328" s="150" t="s">
        <v>758</v>
      </c>
      <c r="B328" s="151" t="str">
        <f t="array" ref="B328">IFERROR(INDEX(tb_MainDatabase[Barcode],MATCH(A328,tb_MainDatabase[Code],0)),"")</f>
        <v>SIM30</v>
      </c>
      <c r="C328" s="152" t="str">
        <f t="array" ref="C328">IFERROR(INDEX(tb_MainDatabase[Scent],MATCH(A328,tb_MainDatabase[Code],0)),"")</f>
        <v>Sicilia TRY ME!</v>
      </c>
      <c r="D328" s="151" t="str">
        <f t="array" ref="D328">IFERROR(INDEX(tb_MainDatabase[Grand],MATCH(B328,tb_MainDatabase[Barcode],0)),"")</f>
        <v>EDP</v>
      </c>
      <c r="E328" s="151" t="str">
        <f t="array" ref="E328">IFERROR(INDEX(tb_MainDatabase[Size],MATCH(B328,tb_MainDatabase[Barcode],0))
,"")</f>
        <v>30 ml.</v>
      </c>
      <c r="F328" s="153">
        <f>sumifs(tb_PO[จำนวน],tb_PO[PO Order Number],B$5,tb_PO[Scent],$C328,tb_PO[Size],$E328)</f>
        <v>0</v>
      </c>
      <c r="G328" s="153" t="str">
        <f t="shared" si="25"/>
        <v>ขวด</v>
      </c>
      <c r="H328" s="15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idden="1">
      <c r="A329" s="150" t="s">
        <v>760</v>
      </c>
      <c r="B329" s="151" t="str">
        <f t="array" ref="B329">IFERROR(INDEX(tb_MainDatabase[Barcode],MATCH(A329,tb_MainDatabase[Code],0)),"")</f>
        <v>SOM30</v>
      </c>
      <c r="C329" s="152" t="str">
        <f t="array" ref="C329">IFERROR(INDEX(tb_MainDatabase[Scent],MATCH(A329,tb_MainDatabase[Code],0)),"")</f>
        <v>Soir TRY ME!</v>
      </c>
      <c r="D329" s="151" t="str">
        <f t="array" ref="D329">IFERROR(INDEX(tb_MainDatabase[Grand],MATCH(B329,tb_MainDatabase[Barcode],0)),"")</f>
        <v>EDP</v>
      </c>
      <c r="E329" s="151" t="str">
        <f t="array" ref="E329">IFERROR(INDEX(tb_MainDatabase[Size],MATCH(B329,tb_MainDatabase[Barcode],0))
,"")</f>
        <v>30 ml.</v>
      </c>
      <c r="F329" s="153">
        <f>sumifs(tb_PO[จำนวน],tb_PO[PO Order Number],B$5,tb_PO[Scent],$C329,tb_PO[Size],$E329)</f>
        <v>0</v>
      </c>
      <c r="G329" s="153" t="str">
        <f t="shared" si="25"/>
        <v>ขวด</v>
      </c>
      <c r="H329" s="15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idden="1">
      <c r="A330" s="150" t="s">
        <v>761</v>
      </c>
      <c r="B330" s="151" t="str">
        <f t="array" ref="B330">IFERROR(INDEX(tb_MainDatabase[Barcode],MATCH(A330,tb_MainDatabase[Code],0)),"")</f>
        <v>TEM30</v>
      </c>
      <c r="C330" s="152" t="str">
        <f t="array" ref="C330">IFERROR(INDEX(tb_MainDatabase[Scent],MATCH(A330,tb_MainDatabase[Code],0)),"")</f>
        <v>Teenage Dream TRY ME!</v>
      </c>
      <c r="D330" s="151" t="str">
        <f t="array" ref="D330">IFERROR(INDEX(tb_MainDatabase[Grand],MATCH(B330,tb_MainDatabase[Barcode],0)),"")</f>
        <v>EDP</v>
      </c>
      <c r="E330" s="151" t="str">
        <f t="array" ref="E330">IFERROR(INDEX(tb_MainDatabase[Size],MATCH(B330,tb_MainDatabase[Barcode],0))
,"")</f>
        <v>30 ml.</v>
      </c>
      <c r="F330" s="153">
        <f>sumifs(tb_PO[จำนวน],tb_PO[PO Order Number],B$5,tb_PO[Scent],$C330,tb_PO[Size],$E330)</f>
        <v>0</v>
      </c>
      <c r="G330" s="153" t="str">
        <f t="shared" si="25"/>
        <v>ขวด</v>
      </c>
      <c r="H330" s="15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idden="1">
      <c r="A331" s="150" t="s">
        <v>763</v>
      </c>
      <c r="B331" s="151" t="str">
        <f t="array" ref="B331">IFERROR(INDEX(tb_MainDatabase[Barcode],MATCH(A331,tb_MainDatabase[Code],0)),"")</f>
        <v>VOM30</v>
      </c>
      <c r="C331" s="152" t="str">
        <f t="array" ref="C331">IFERROR(INDEX(tb_MainDatabase[Scent],MATCH(A331,tb_MainDatabase[Code],0)),"")</f>
        <v>Velvet Oud TRY ME!</v>
      </c>
      <c r="D331" s="151" t="str">
        <f t="array" ref="D331">IFERROR(INDEX(tb_MainDatabase[Grand],MATCH(B331,tb_MainDatabase[Barcode],0)),"")</f>
        <v>EDP</v>
      </c>
      <c r="E331" s="151" t="str">
        <f t="array" ref="E331">IFERROR(INDEX(tb_MainDatabase[Size],MATCH(B331,tb_MainDatabase[Barcode],0))
,"")</f>
        <v>30 ml.</v>
      </c>
      <c r="F331" s="153">
        <f>sumifs(tb_PO[จำนวน],tb_PO[PO Order Number],B$5,tb_PO[Scent],$C331,tb_PO[Size],$E331)</f>
        <v>0</v>
      </c>
      <c r="G331" s="153" t="str">
        <f t="shared" si="25"/>
        <v>ขวด</v>
      </c>
      <c r="H331" s="15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idden="1">
      <c r="A332" s="150" t="s">
        <v>765</v>
      </c>
      <c r="B332" s="151" t="str">
        <f t="array" ref="B332">IFERROR(INDEX(tb_MainDatabase[Barcode],MATCH(A332,tb_MainDatabase[Code],0)),"")</f>
        <v>VYM30</v>
      </c>
      <c r="C332" s="152" t="str">
        <f t="array" ref="C332">IFERROR(INDEX(tb_MainDatabase[Scent],MATCH(A332,tb_MainDatabase[Code],0)),"")</f>
        <v>Victory TRY ME!</v>
      </c>
      <c r="D332" s="151" t="str">
        <f t="array" ref="D332">IFERROR(INDEX(tb_MainDatabase[Grand],MATCH(B332,tb_MainDatabase[Barcode],0)),"")</f>
        <v>EDP</v>
      </c>
      <c r="E332" s="151" t="str">
        <f t="array" ref="E332">IFERROR(INDEX(tb_MainDatabase[Size],MATCH(B332,tb_MainDatabase[Barcode],0))
,"")</f>
        <v>30 ml.</v>
      </c>
      <c r="F332" s="153">
        <f>sumifs(tb_PO[จำนวน],tb_PO[PO Order Number],B$5,tb_PO[Scent],$C332,tb_PO[Size],$E332)</f>
        <v>0</v>
      </c>
      <c r="G332" s="153" t="str">
        <f t="shared" si="25"/>
        <v>ขวด</v>
      </c>
      <c r="H332" s="15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idden="1">
      <c r="A333" s="150" t="s">
        <v>767</v>
      </c>
      <c r="B333" s="151" t="str">
        <f t="array" ref="B333">IFERROR(INDEX(tb_MainDatabase[Barcode],MATCH(A333,tb_MainDatabase[Code],0)),"")</f>
        <v>VEM30</v>
      </c>
      <c r="C333" s="152" t="str">
        <f t="array" ref="C333">IFERROR(INDEX(tb_MainDatabase[Scent],MATCH(A333,tb_MainDatabase[Code],0)),"")</f>
        <v>Vintage TRY ME!</v>
      </c>
      <c r="D333" s="151" t="str">
        <f t="array" ref="D333">IFERROR(INDEX(tb_MainDatabase[Grand],MATCH(B333,tb_MainDatabase[Barcode],0)),"")</f>
        <v>EDP</v>
      </c>
      <c r="E333" s="151" t="str">
        <f t="array" ref="E333">IFERROR(INDEX(tb_MainDatabase[Size],MATCH(B333,tb_MainDatabase[Barcode],0))
,"")</f>
        <v>30 ml.</v>
      </c>
      <c r="F333" s="153">
        <f>sumifs(tb_PO[จำนวน],tb_PO[PO Order Number],B$5,tb_PO[Scent],$C333,tb_PO[Size],$E333)</f>
        <v>0</v>
      </c>
      <c r="G333" s="153" t="str">
        <f t="shared" si="25"/>
        <v>ขวด</v>
      </c>
      <c r="H333" s="15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idden="1">
      <c r="A334" s="150" t="s">
        <v>768</v>
      </c>
      <c r="B334" s="151" t="str">
        <f t="array" ref="B334">IFERROR(INDEX(tb_MainDatabase[Barcode],MATCH(A334,tb_MainDatabase[Code],0)),"")</f>
        <v>VXM30</v>
      </c>
      <c r="C334" s="152" t="str">
        <f t="array" ref="C334">IFERROR(INDEX(tb_MainDatabase[Scent],MATCH(A334,tb_MainDatabase[Code],0)),"")</f>
        <v>Virgin X TRY ME!</v>
      </c>
      <c r="D334" s="151" t="str">
        <f t="array" ref="D334">IFERROR(INDEX(tb_MainDatabase[Grand],MATCH(B334,tb_MainDatabase[Barcode],0)),"")</f>
        <v>EDP</v>
      </c>
      <c r="E334" s="151" t="str">
        <f t="array" ref="E334">IFERROR(INDEX(tb_MainDatabase[Size],MATCH(B334,tb_MainDatabase[Barcode],0))
,"")</f>
        <v>30 ml.</v>
      </c>
      <c r="F334" s="153">
        <f>sumifs(tb_PO[จำนวน],tb_PO[PO Order Number],B$5,tb_PO[Scent],$C334,tb_PO[Size],$E334)</f>
        <v>0</v>
      </c>
      <c r="G334" s="153" t="str">
        <f t="shared" si="25"/>
        <v>ขวด</v>
      </c>
      <c r="H334" s="15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idden="1">
      <c r="A335" s="150" t="s">
        <v>770</v>
      </c>
      <c r="B335" s="151" t="str">
        <f t="array" ref="B335">IFERROR(INDEX(tb_MainDatabase[Barcode],MATCH(A335,tb_MainDatabase[Code],0)),"")</f>
        <v>VIM30</v>
      </c>
      <c r="C335" s="152" t="str">
        <f t="array" ref="C335">IFERROR(INDEX(tb_MainDatabase[Scent],MATCH(A335,tb_MainDatabase[Code],0)),"")</f>
        <v>Vivid TRY ME!</v>
      </c>
      <c r="D335" s="151" t="str">
        <f t="array" ref="D335">IFERROR(INDEX(tb_MainDatabase[Grand],MATCH(B335,tb_MainDatabase[Barcode],0)),"")</f>
        <v>EDP</v>
      </c>
      <c r="E335" s="151" t="str">
        <f t="array" ref="E335">IFERROR(INDEX(tb_MainDatabase[Size],MATCH(B335,tb_MainDatabase[Barcode],0))
,"")</f>
        <v>30 ml.</v>
      </c>
      <c r="F335" s="153">
        <f>sumifs(tb_PO[จำนวน],tb_PO[PO Order Number],B$5,tb_PO[Scent],$C335,tb_PO[Size],$E335)</f>
        <v>0</v>
      </c>
      <c r="G335" s="153" t="str">
        <f t="shared" si="25"/>
        <v>ขวด</v>
      </c>
      <c r="H335" s="15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idden="1">
      <c r="A336" s="150" t="s">
        <v>772</v>
      </c>
      <c r="B336" s="151" t="str">
        <f t="array" ref="B336">IFERROR(INDEX(tb_MainDatabase[Barcode],MATCH(A336,tb_MainDatabase[Code],0)),"")</f>
        <v>VGM30</v>
      </c>
      <c r="C336" s="152" t="str">
        <f t="array" ref="C336">IFERROR(INDEX(tb_MainDatabase[Scent],MATCH(A336,tb_MainDatabase[Code],0)),"")</f>
        <v>Voyage TRY ME!</v>
      </c>
      <c r="D336" s="151" t="str">
        <f t="array" ref="D336">IFERROR(INDEX(tb_MainDatabase[Grand],MATCH(B336,tb_MainDatabase[Barcode],0)),"")</f>
        <v>EDP</v>
      </c>
      <c r="E336" s="151" t="str">
        <f t="array" ref="E336">IFERROR(INDEX(tb_MainDatabase[Size],MATCH(B336,tb_MainDatabase[Barcode],0))
,"")</f>
        <v>30 ml.</v>
      </c>
      <c r="F336" s="153">
        <f>sumifs(tb_PO[จำนวน],tb_PO[PO Order Number],B$5,tb_PO[Scent],$C336,tb_PO[Size],$E336)</f>
        <v>0</v>
      </c>
      <c r="G336" s="153" t="str">
        <f t="shared" si="25"/>
        <v>ขวด</v>
      </c>
      <c r="H336" s="15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idden="1">
      <c r="A337" s="150" t="s">
        <v>774</v>
      </c>
      <c r="B337" s="151" t="str">
        <f t="array" ref="B337">IFERROR(INDEX(tb_MainDatabase[Barcode],MATCH(A337,tb_MainDatabase[Code],0)),"")</f>
        <v>WEM50</v>
      </c>
      <c r="C337" s="152" t="str">
        <f t="array" ref="C337">IFERROR(INDEX(tb_MainDatabase[Scent],MATCH(A337,tb_MainDatabase[Code],0)),"")</f>
        <v>Wealth TRY ME!</v>
      </c>
      <c r="D337" s="151" t="str">
        <f t="array" ref="D337">IFERROR(INDEX(tb_MainDatabase[Grand],MATCH(B337,tb_MainDatabase[Barcode],0)),"")</f>
        <v>EDP+</v>
      </c>
      <c r="E337" s="151" t="str">
        <f t="array" ref="E337">IFERROR(INDEX(tb_MainDatabase[Size],MATCH(B337,tb_MainDatabase[Barcode],0))
,"")</f>
        <v>50 ml.</v>
      </c>
      <c r="F337" s="153">
        <f>sumifs(tb_PO[จำนวน],tb_PO[PO Order Number],B$5,tb_PO[Scent],$C337,tb_PO[Size],$E337)</f>
        <v>0</v>
      </c>
      <c r="G337" s="153" t="str">
        <f t="shared" si="25"/>
        <v>ขวด</v>
      </c>
      <c r="H337" s="15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idden="1">
      <c r="A338" s="150" t="s">
        <v>776</v>
      </c>
      <c r="B338" s="151" t="str">
        <f t="array" ref="B338">IFERROR(INDEX(tb_MainDatabase[Barcode],MATCH(A338,tb_MainDatabase[Code],0)),"")</f>
        <v>ZEM30</v>
      </c>
      <c r="C338" s="152" t="str">
        <f t="array" ref="C338">IFERROR(INDEX(tb_MainDatabase[Scent],MATCH(A338,tb_MainDatabase[Code],0)),"")</f>
        <v>Zeus TRY ME!</v>
      </c>
      <c r="D338" s="151" t="str">
        <f t="array" ref="D338">IFERROR(INDEX(tb_MainDatabase[Grand],MATCH(B338,tb_MainDatabase[Barcode],0)),"")</f>
        <v>EDP</v>
      </c>
      <c r="E338" s="151" t="str">
        <f t="array" ref="E338">IFERROR(INDEX(tb_MainDatabase[Size],MATCH(B338,tb_MainDatabase[Barcode],0))
,"")</f>
        <v>30 ml.</v>
      </c>
      <c r="F338" s="153">
        <f>sumifs(tb_PO[จำนวน],tb_PO[PO Order Number],B$5,tb_PO[Scent],$C338,tb_PO[Size],$E338)</f>
        <v>0</v>
      </c>
      <c r="G338" s="153" t="str">
        <f t="shared" si="25"/>
        <v>ขวด</v>
      </c>
      <c r="H338" s="15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idden="1">
      <c r="A339" s="150"/>
      <c r="B339" s="151" t="str">
        <f t="array" ref="B339">IFERROR(INDEX(tb_MainDatabase[Barcode],MATCH(A339,tb_MainDatabase[Code],0)),"")</f>
        <v/>
      </c>
      <c r="C339" s="152" t="str">
        <f t="array" ref="C339">IFERROR(INDEX(tb_MainDatabase[Scent],MATCH(A339,tb_MainDatabase[Code],0)),"")</f>
        <v/>
      </c>
      <c r="D339" s="151" t="str">
        <f t="array" ref="D339">IFERROR(INDEX(tb_MainDatabase[Grand],MATCH(B339,tb_MainDatabase[Barcode],0)),"")</f>
        <v/>
      </c>
      <c r="E339" s="151" t="str">
        <f t="array" ref="E339">IFERROR(INDEX(tb_MainDatabase[Size],MATCH(B339,tb_MainDatabase[Barcode],0))
,"")</f>
        <v/>
      </c>
      <c r="F339" s="153">
        <f>sumifs(tb_PO[จำนวน],tb_PO[PO Order Number],B$5,tb_PO[Scent],$C339,tb_PO[Size],$E339)</f>
        <v>0</v>
      </c>
      <c r="G339" s="153" t="str">
        <f t="shared" si="25"/>
        <v>หลอด</v>
      </c>
      <c r="H339" s="154" t="str">
        <f t="shared" ref="H339:H341" si="29">IFERROR(INDEX('PO List Volt'!R:R,MATCH(B276,'PO List Volt'!C:C,0)),"")</f>
        <v/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idden="1">
      <c r="A340" s="150"/>
      <c r="B340" s="151" t="str">
        <f t="array" ref="B340">IFERROR(INDEX(tb_MainDatabase[Barcode],MATCH(A340,tb_MainDatabase[Code],0)),"")</f>
        <v/>
      </c>
      <c r="C340" s="152" t="str">
        <f t="array" ref="C340">IFERROR(INDEX(tb_MainDatabase[Scent],MATCH(A340,tb_MainDatabase[Code],0)),"")</f>
        <v/>
      </c>
      <c r="D340" s="151" t="str">
        <f t="array" ref="D340">IFERROR(INDEX(tb_MainDatabase[Grand],MATCH(B340,tb_MainDatabase[Barcode],0)),"")</f>
        <v/>
      </c>
      <c r="E340" s="151" t="str">
        <f t="array" ref="E340">IFERROR(INDEX(tb_MainDatabase[Size],MATCH(B340,tb_MainDatabase[Barcode],0))
,"")</f>
        <v/>
      </c>
      <c r="F340" s="153">
        <f>sumifs(tb_PO[จำนวน],tb_PO[PO Order Number],B$5,tb_PO[Scent],$C340,tb_PO[Size],$E340)</f>
        <v>0</v>
      </c>
      <c r="G340" s="153" t="str">
        <f t="shared" si="25"/>
        <v>หลอด</v>
      </c>
      <c r="H340" s="154" t="str">
        <f t="shared" si="29"/>
        <v/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idden="1">
      <c r="A341" s="150"/>
      <c r="B341" s="151" t="str">
        <f t="array" ref="B341">IFERROR(INDEX(tb_MainDatabase[Barcode],MATCH(A341,tb_MainDatabase[Code],0)),"")</f>
        <v/>
      </c>
      <c r="C341" s="152" t="str">
        <f t="array" ref="C341">IFERROR(INDEX(tb_MainDatabase[Scent],MATCH(A341,tb_MainDatabase[Code],0)),"")</f>
        <v/>
      </c>
      <c r="D341" s="151" t="str">
        <f t="array" ref="D341">IFERROR(INDEX(tb_MainDatabase[Grand],MATCH(B341,tb_MainDatabase[Barcode],0)),"")</f>
        <v/>
      </c>
      <c r="E341" s="151" t="str">
        <f t="array" ref="E341">IFERROR(INDEX(tb_MainDatabase[Size],MATCH(B341,tb_MainDatabase[Barcode],0))
,"")</f>
        <v/>
      </c>
      <c r="F341" s="153">
        <f>sumifs(tb_PO[จำนวน],tb_PO[PO Order Number],B$5,tb_PO[Scent],$C341,tb_PO[Size],$E341)</f>
        <v>0</v>
      </c>
      <c r="G341" s="153" t="str">
        <f t="shared" si="25"/>
        <v>หลอด</v>
      </c>
      <c r="H341" s="154" t="str">
        <f t="shared" si="29"/>
        <v/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46" t="s">
        <v>53</v>
      </c>
      <c r="B342" s="147" t="s">
        <v>12</v>
      </c>
      <c r="C342" s="148" t="s">
        <v>778</v>
      </c>
      <c r="D342" s="148" t="s">
        <v>54</v>
      </c>
      <c r="E342" s="147" t="s">
        <v>55</v>
      </c>
      <c r="F342" s="147" t="s">
        <v>56</v>
      </c>
      <c r="G342" s="147" t="s">
        <v>57</v>
      </c>
      <c r="H342" s="149" t="s">
        <v>31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idden="1">
      <c r="A343" s="150" t="s">
        <v>779</v>
      </c>
      <c r="B343" s="151" t="str">
        <f t="array" ref="B343">IFERROR(INDEX(tb_MainDatabase[Barcode],MATCH(A343,tb_MainDatabase[Code],0)),"")</f>
        <v>ASM50</v>
      </c>
      <c r="C343" s="152" t="str">
        <f t="array" ref="C343">IFERROR(INDEX(tb_MainDatabase[Scent],MATCH(A343,tb_MainDatabase[Code],0)),"")</f>
        <v>Amber Spangle TRY ME!</v>
      </c>
      <c r="D343" s="151" t="str">
        <f t="array" ref="D343">IFERROR(INDEX(tb_MainDatabase[Grand],MATCH(B343,tb_MainDatabase[Barcode],0)),"")</f>
        <v>EDP+</v>
      </c>
      <c r="E343" s="151" t="str">
        <f t="array" ref="E343">IFERROR(INDEX(tb_MainDatabase[Size],MATCH(B343,tb_MainDatabase[Barcode],0))
,"")</f>
        <v>50 ml.</v>
      </c>
      <c r="F343" s="153">
        <f>sumifs(tb_PO[จำนวน],tb_PO[PO Order Number],B$5,tb_PO[Scent],$C343,tb_PO[Size],$E343)</f>
        <v>0</v>
      </c>
      <c r="G343" s="153" t="str">
        <f t="shared" ref="G343:G368" si="30">IFERROR(IFS(E343="90 ml.","ขวด",E343="50 ml.","ขวด",E343="30 ml.","ขวด",E343="10 ml.","หลอด",TRUE,"หลอด"),0)</f>
        <v>ขวด</v>
      </c>
      <c r="H343" s="154" t="str">
        <f t="shared" ref="H343:H345" si="31">IFERROR(INDEX('PO List Volt'!R:R,MATCH(#REF!,'PO List Volt'!C:C,0)),"")</f>
        <v/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idden="1">
      <c r="A344" s="150" t="s">
        <v>784</v>
      </c>
      <c r="B344" s="151" t="str">
        <f t="array" ref="B344">IFERROR(INDEX(tb_MainDatabase[Barcode],MATCH(A344,tb_MainDatabase[Code],0)),"")</f>
        <v>BBM50</v>
      </c>
      <c r="C344" s="152" t="str">
        <f t="array" ref="C344">IFERROR(INDEX(tb_MainDatabase[Scent],MATCH(A344,tb_MainDatabase[Code],0)),"")</f>
        <v>Blackest Black TRY ME!</v>
      </c>
      <c r="D344" s="151" t="str">
        <f t="array" ref="D344">IFERROR(INDEX(tb_MainDatabase[Grand],MATCH(B344,tb_MainDatabase[Barcode],0)),"")</f>
        <v>EDP+</v>
      </c>
      <c r="E344" s="151" t="str">
        <f t="array" ref="E344">IFERROR(INDEX(tb_MainDatabase[Size],MATCH(B344,tb_MainDatabase[Barcode],0))
,"")</f>
        <v>50 ml.</v>
      </c>
      <c r="F344" s="153">
        <f>sumifs(tb_PO[จำนวน],tb_PO[PO Order Number],B$5,tb_PO[Scent],$C344,tb_PO[Size],$E344)</f>
        <v>0</v>
      </c>
      <c r="G344" s="153" t="str">
        <f t="shared" si="30"/>
        <v>ขวด</v>
      </c>
      <c r="H344" s="154" t="str">
        <f t="shared" si="31"/>
        <v/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idden="1">
      <c r="A345" s="150" t="s">
        <v>786</v>
      </c>
      <c r="B345" s="151" t="str">
        <f t="array" ref="B345">IFERROR(INDEX(tb_MainDatabase[Barcode],MATCH(A345,tb_MainDatabase[Code],0)),"")</f>
        <v>DXM50</v>
      </c>
      <c r="C345" s="152" t="str">
        <f t="array" ref="C345">IFERROR(INDEX(tb_MainDatabase[Scent],MATCH(A345,tb_MainDatabase[Code],0)),"")</f>
        <v>Dionysus X TRY ME!</v>
      </c>
      <c r="D345" s="151" t="str">
        <f t="array" ref="D345">IFERROR(INDEX(tb_MainDatabase[Grand],MATCH(B345,tb_MainDatabase[Barcode],0)),"")</f>
        <v>EDP+</v>
      </c>
      <c r="E345" s="151" t="str">
        <f t="array" ref="E345">IFERROR(INDEX(tb_MainDatabase[Size],MATCH(B345,tb_MainDatabase[Barcode],0))
,"")</f>
        <v>50 ml.</v>
      </c>
      <c r="F345" s="153">
        <f>sumifs(tb_PO[จำนวน],tb_PO[PO Order Number],B$5,tb_PO[Scent],$C345,tb_PO[Size],$E345)</f>
        <v>0</v>
      </c>
      <c r="G345" s="153" t="str">
        <f t="shared" si="30"/>
        <v>ขวด</v>
      </c>
      <c r="H345" s="154" t="str">
        <f t="shared" si="31"/>
        <v/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idden="1">
      <c r="A346" s="150" t="s">
        <v>788</v>
      </c>
      <c r="B346" s="151" t="str">
        <f t="array" ref="B346">IFERROR(INDEX(tb_MainDatabase[Barcode],MATCH(A346,tb_MainDatabase[Code],0)),"")</f>
        <v>IMM50</v>
      </c>
      <c r="C346" s="152" t="str">
        <f t="array" ref="C346">IFERROR(INDEX(tb_MainDatabase[Scent],MATCH(A346,tb_MainDatabase[Code],0)),"")</f>
        <v>Impression TRY ME!</v>
      </c>
      <c r="D346" s="151" t="str">
        <f t="array" ref="D346">IFERROR(INDEX(tb_MainDatabase[Grand],MATCH(B346,tb_MainDatabase[Barcode],0)),"")</f>
        <v>EDP+</v>
      </c>
      <c r="E346" s="151" t="str">
        <f t="array" ref="E346">IFERROR(INDEX(tb_MainDatabase[Size],MATCH(B346,tb_MainDatabase[Barcode],0))
,"")</f>
        <v>50 ml.</v>
      </c>
      <c r="F346" s="153">
        <f>sumifs(tb_PO[จำนวน],tb_PO[PO Order Number],B$5,tb_PO[Scent],$C346,tb_PO[Size],$E346)</f>
        <v>0</v>
      </c>
      <c r="G346" s="153" t="str">
        <f t="shared" si="30"/>
        <v>ขวด</v>
      </c>
      <c r="H346" s="154" t="str">
        <f t="shared" ref="H346:H353" si="32">IFERROR(INDEX('PO List Volt'!R:R,MATCH(B339,'PO List Volt'!C:C,0)),"")</f>
        <v/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idden="1">
      <c r="A347" s="150" t="s">
        <v>789</v>
      </c>
      <c r="B347" s="151" t="str">
        <f t="array" ref="B347">IFERROR(INDEX(tb_MainDatabase[Barcode],MATCH(A347,tb_MainDatabase[Code],0)),"")</f>
        <v>LOM50</v>
      </c>
      <c r="C347" s="152" t="str">
        <f t="array" ref="C347">IFERROR(INDEX(tb_MainDatabase[Scent],MATCH(A347,tb_MainDatabase[Code],0)),"")</f>
        <v>Legend of Oud TRY ME!</v>
      </c>
      <c r="D347" s="151" t="str">
        <f t="array" ref="D347">IFERROR(INDEX(tb_MainDatabase[Grand],MATCH(B347,tb_MainDatabase[Barcode],0)),"")</f>
        <v>EDP+</v>
      </c>
      <c r="E347" s="151" t="str">
        <f t="array" ref="E347">IFERROR(INDEX(tb_MainDatabase[Size],MATCH(B347,tb_MainDatabase[Barcode],0))
,"")</f>
        <v>50 ml.</v>
      </c>
      <c r="F347" s="153">
        <f>sumifs(tb_PO[จำนวน],tb_PO[PO Order Number],B$5,tb_PO[Scent],$C347,tb_PO[Size],$E347)</f>
        <v>0</v>
      </c>
      <c r="G347" s="153" t="str">
        <f t="shared" si="30"/>
        <v>ขวด</v>
      </c>
      <c r="H347" s="154" t="str">
        <f t="shared" si="32"/>
        <v/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idden="1">
      <c r="A348" s="150" t="s">
        <v>790</v>
      </c>
      <c r="B348" s="151" t="str">
        <f t="array" ref="B348">IFERROR(INDEX(tb_MainDatabase[Barcode],MATCH(A348,tb_MainDatabase[Code],0)),"")</f>
        <v>LSM50</v>
      </c>
      <c r="C348" s="152" t="str">
        <f t="array" ref="C348">IFERROR(INDEX(tb_MainDatabase[Scent],MATCH(A348,tb_MainDatabase[Code],0)),"")</f>
        <v>Luscious Santal TRY ME!</v>
      </c>
      <c r="D348" s="151" t="str">
        <f t="array" ref="D348">IFERROR(INDEX(tb_MainDatabase[Grand],MATCH(B348,tb_MainDatabase[Barcode],0)),"")</f>
        <v>EDP+</v>
      </c>
      <c r="E348" s="151" t="str">
        <f t="array" ref="E348">IFERROR(INDEX(tb_MainDatabase[Size],MATCH(B348,tb_MainDatabase[Barcode],0))
,"")</f>
        <v>50 ml.</v>
      </c>
      <c r="F348" s="153">
        <f>sumifs(tb_PO[จำนวน],tb_PO[PO Order Number],B$5,tb_PO[Scent],$C348,tb_PO[Size],$E348)</f>
        <v>0</v>
      </c>
      <c r="G348" s="153" t="str">
        <f t="shared" si="30"/>
        <v>ขวด</v>
      </c>
      <c r="H348" s="154" t="str">
        <f t="shared" si="32"/>
        <v/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idden="1">
      <c r="A349" s="150" t="s">
        <v>792</v>
      </c>
      <c r="B349" s="151" t="str">
        <f t="array" ref="B349">IFERROR(INDEX(tb_MainDatabase[Barcode],MATCH(A349,tb_MainDatabase[Code],0)),"")</f>
        <v>PAM50</v>
      </c>
      <c r="C349" s="152" t="str">
        <f t="array" ref="C349">IFERROR(INDEX(tb_MainDatabase[Scent],MATCH(A349,tb_MainDatabase[Code],0)),"")</f>
        <v>Patchouli Absolute TRY ME!</v>
      </c>
      <c r="D349" s="151" t="str">
        <f t="array" ref="D349">IFERROR(INDEX(tb_MainDatabase[Grand],MATCH(B349,tb_MainDatabase[Barcode],0)),"")</f>
        <v>EDP+</v>
      </c>
      <c r="E349" s="151" t="str">
        <f t="array" ref="E349">IFERROR(INDEX(tb_MainDatabase[Size],MATCH(B349,tb_MainDatabase[Barcode],0))
,"")</f>
        <v>50 ml.</v>
      </c>
      <c r="F349" s="153">
        <f>sumifs(tb_PO[จำนวน],tb_PO[PO Order Number],B$5,tb_PO[Scent],$C349,tb_PO[Size],$E349)</f>
        <v>0</v>
      </c>
      <c r="G349" s="153" t="str">
        <f t="shared" si="30"/>
        <v>ขวด</v>
      </c>
      <c r="H349" s="154" t="str">
        <f t="shared" si="32"/>
        <v/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idden="1">
      <c r="A350" s="150" t="s">
        <v>793</v>
      </c>
      <c r="B350" s="151" t="str">
        <f t="array" ref="B350">IFERROR(INDEX(tb_MainDatabase[Barcode],MATCH(A350,tb_MainDatabase[Code],0)),"")</f>
        <v>ROM50</v>
      </c>
      <c r="C350" s="152" t="str">
        <f t="array" ref="C350">IFERROR(INDEX(tb_MainDatabase[Scent],MATCH(A350,tb_MainDatabase[Code],0)),"")</f>
        <v>Rose Oud TRY ME!</v>
      </c>
      <c r="D350" s="151" t="str">
        <f t="array" ref="D350">IFERROR(INDEX(tb_MainDatabase[Grand],MATCH(B350,tb_MainDatabase[Barcode],0)),"")</f>
        <v>EDP+</v>
      </c>
      <c r="E350" s="151" t="str">
        <f t="array" ref="E350">IFERROR(INDEX(tb_MainDatabase[Size],MATCH(B350,tb_MainDatabase[Barcode],0))
,"")</f>
        <v>50 ml.</v>
      </c>
      <c r="F350" s="153">
        <f>sumifs(tb_PO[จำนวน],tb_PO[PO Order Number],B$5,tb_PO[Scent],$C350,tb_PO[Size],$E350)</f>
        <v>0</v>
      </c>
      <c r="G350" s="153" t="str">
        <f t="shared" si="30"/>
        <v>ขวด</v>
      </c>
      <c r="H350" s="154" t="str">
        <f t="shared" si="32"/>
        <v/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idden="1">
      <c r="A351" s="150" t="s">
        <v>794</v>
      </c>
      <c r="B351" s="151" t="str">
        <f t="array" ref="B351">IFERROR(INDEX(tb_MainDatabase[Barcode],MATCH(A351,tb_MainDatabase[Code],0)),"")</f>
        <v>SMM50</v>
      </c>
      <c r="C351" s="152" t="str">
        <f t="array" ref="C351">IFERROR(INDEX(tb_MainDatabase[Scent],MATCH(A351,tb_MainDatabase[Code],0)),"")</f>
        <v>Sparkling Mandarin TRY ME!</v>
      </c>
      <c r="D351" s="151" t="str">
        <f t="array" ref="D351">IFERROR(INDEX(tb_MainDatabase[Grand],MATCH(B351,tb_MainDatabase[Barcode],0)),"")</f>
        <v>EDP+</v>
      </c>
      <c r="E351" s="151" t="str">
        <f t="array" ref="E351">IFERROR(INDEX(tb_MainDatabase[Size],MATCH(B351,tb_MainDatabase[Barcode],0))
,"")</f>
        <v>50 ml.</v>
      </c>
      <c r="F351" s="153">
        <f>sumifs(tb_PO[จำนวน],tb_PO[PO Order Number],B$5,tb_PO[Scent],$C351,tb_PO[Size],$E351)</f>
        <v>0</v>
      </c>
      <c r="G351" s="153" t="str">
        <f t="shared" si="30"/>
        <v>ขวด</v>
      </c>
      <c r="H351" s="154" t="str">
        <f t="shared" si="32"/>
        <v/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idden="1">
      <c r="A352" s="150" t="s">
        <v>795</v>
      </c>
      <c r="B352" s="151" t="str">
        <f t="array" ref="B352">IFERROR(INDEX(tb_MainDatabase[Barcode],MATCH(A352,tb_MainDatabase[Code],0)),"")</f>
        <v>TLM50</v>
      </c>
      <c r="C352" s="152" t="str">
        <f t="array" ref="C352">IFERROR(INDEX(tb_MainDatabase[Scent],MATCH(A352,tb_MainDatabase[Code],0)),"")</f>
        <v>Tropical Leather TRY ME!</v>
      </c>
      <c r="D352" s="151" t="str">
        <f t="array" ref="D352">IFERROR(INDEX(tb_MainDatabase[Grand],MATCH(B352,tb_MainDatabase[Barcode],0)),"")</f>
        <v>EDP+</v>
      </c>
      <c r="E352" s="151" t="str">
        <f t="array" ref="E352">IFERROR(INDEX(tb_MainDatabase[Size],MATCH(B352,tb_MainDatabase[Barcode],0))
,"")</f>
        <v>50 ml.</v>
      </c>
      <c r="F352" s="153">
        <f>sumifs(tb_PO[จำนวน],tb_PO[PO Order Number],B$5,tb_PO[Scent],$C352,tb_PO[Size],$E352)</f>
        <v>0</v>
      </c>
      <c r="G352" s="153" t="str">
        <f t="shared" si="30"/>
        <v>ขวด</v>
      </c>
      <c r="H352" s="154" t="str">
        <f t="shared" si="32"/>
        <v/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idden="1">
      <c r="A353" s="150" t="s">
        <v>796</v>
      </c>
      <c r="B353" s="151" t="str">
        <f t="array" ref="B353">IFERROR(INDEX(tb_MainDatabase[Barcode],MATCH(A353,tb_MainDatabase[Code],0)),"")</f>
        <v>VAM50</v>
      </c>
      <c r="C353" s="152" t="str">
        <f t="array" ref="C353">IFERROR(INDEX(tb_MainDatabase[Scent],MATCH(A353,tb_MainDatabase[Code],0)),"")</f>
        <v>Vandal TRY ME!</v>
      </c>
      <c r="D353" s="151" t="str">
        <f t="array" ref="D353">IFERROR(INDEX(tb_MainDatabase[Grand],MATCH(B353,tb_MainDatabase[Barcode],0)),"")</f>
        <v>EDP+</v>
      </c>
      <c r="E353" s="151" t="str">
        <f t="array" ref="E353">IFERROR(INDEX(tb_MainDatabase[Size],MATCH(B353,tb_MainDatabase[Barcode],0))
,"")</f>
        <v>50 ml.</v>
      </c>
      <c r="F353" s="153">
        <f>sumifs(tb_PO[จำนวน],tb_PO[PO Order Number],B$5,tb_PO[Scent],$C353,tb_PO[Size],$E353)</f>
        <v>0</v>
      </c>
      <c r="G353" s="153" t="str">
        <f t="shared" si="30"/>
        <v>ขวด</v>
      </c>
      <c r="H353" s="154" t="str">
        <f t="shared" si="32"/>
        <v/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idden="1">
      <c r="A354" s="150" t="s">
        <v>798</v>
      </c>
      <c r="B354" s="151" t="str">
        <f t="array" ref="B354">IFERROR(INDEX(tb_MainDatabase[Barcode],MATCH(A354,tb_MainDatabase[Code],0)),"")</f>
        <v>ASM30</v>
      </c>
      <c r="C354" s="152" t="str">
        <f t="array" ref="C354">IFERROR(INDEX(tb_MainDatabase[Scent],MATCH(A354,tb_MainDatabase[Code],0)),"")</f>
        <v>Amber Spangle TRY ME!</v>
      </c>
      <c r="D354" s="151" t="str">
        <f t="array" ref="D354">IFERROR(INDEX(tb_MainDatabase[Grand],MATCH(B354,tb_MainDatabase[Barcode],0)),"")</f>
        <v>EDP+</v>
      </c>
      <c r="E354" s="151" t="str">
        <f t="array" ref="E354">IFERROR(INDEX(tb_MainDatabase[Size],MATCH(B354,tb_MainDatabase[Barcode],0))
,"")</f>
        <v>30 ml.</v>
      </c>
      <c r="F354" s="153">
        <f>sumifs(tb_PO[จำนวน],tb_PO[PO Order Number],B$5,tb_PO[Scent],$C354,tb_PO[Size],$E354)</f>
        <v>0</v>
      </c>
      <c r="G354" s="153" t="str">
        <f t="shared" si="30"/>
        <v>ขวด</v>
      </c>
      <c r="H354" s="15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idden="1">
      <c r="A355" s="150" t="s">
        <v>800</v>
      </c>
      <c r="B355" s="151" t="str">
        <f t="array" ref="B355">IFERROR(INDEX(tb_MainDatabase[Barcode],MATCH(A355,tb_MainDatabase[Code],0)),"")</f>
        <v>BBM30</v>
      </c>
      <c r="C355" s="152" t="str">
        <f t="array" ref="C355">IFERROR(INDEX(tb_MainDatabase[Scent],MATCH(A355,tb_MainDatabase[Code],0)),"")</f>
        <v>Blackest Black TRY ME!</v>
      </c>
      <c r="D355" s="151" t="str">
        <f t="array" ref="D355">IFERROR(INDEX(tb_MainDatabase[Grand],MATCH(B355,tb_MainDatabase[Barcode],0)),"")</f>
        <v>EDP+</v>
      </c>
      <c r="E355" s="151" t="str">
        <f t="array" ref="E355">IFERROR(INDEX(tb_MainDatabase[Size],MATCH(B355,tb_MainDatabase[Barcode],0))
,"")</f>
        <v>30 ml.</v>
      </c>
      <c r="F355" s="153">
        <f>sumifs(tb_PO[จำนวน],tb_PO[PO Order Number],B$5,tb_PO[Scent],$C355,tb_PO[Size],$E355)</f>
        <v>0</v>
      </c>
      <c r="G355" s="153" t="str">
        <f t="shared" si="30"/>
        <v>ขวด</v>
      </c>
      <c r="H355" s="15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idden="1">
      <c r="A356" s="150" t="s">
        <v>801</v>
      </c>
      <c r="B356" s="151" t="str">
        <f t="array" ref="B356">IFERROR(INDEX(tb_MainDatabase[Barcode],MATCH(A356,tb_MainDatabase[Code],0)),"")</f>
        <v>DXM30</v>
      </c>
      <c r="C356" s="152" t="str">
        <f t="array" ref="C356">IFERROR(INDEX(tb_MainDatabase[Scent],MATCH(A356,tb_MainDatabase[Code],0)),"")</f>
        <v>Dionysus X TRY ME!</v>
      </c>
      <c r="D356" s="151" t="str">
        <f t="array" ref="D356">IFERROR(INDEX(tb_MainDatabase[Grand],MATCH(B356,tb_MainDatabase[Barcode],0)),"")</f>
        <v>EDP+</v>
      </c>
      <c r="E356" s="151" t="str">
        <f t="array" ref="E356">IFERROR(INDEX(tb_MainDatabase[Size],MATCH(B356,tb_MainDatabase[Barcode],0))
,"")</f>
        <v>30 ml.</v>
      </c>
      <c r="F356" s="153">
        <f>sumifs(tb_PO[จำนวน],tb_PO[PO Order Number],B$5,tb_PO[Scent],$C356,tb_PO[Size],$E356)</f>
        <v>0</v>
      </c>
      <c r="G356" s="153" t="str">
        <f t="shared" si="30"/>
        <v>ขวด</v>
      </c>
      <c r="H356" s="15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idden="1">
      <c r="A357" s="150" t="s">
        <v>803</v>
      </c>
      <c r="B357" s="151" t="str">
        <f t="array" ref="B357">IFERROR(INDEX(tb_MainDatabase[Barcode],MATCH(A357,tb_MainDatabase[Code],0)),"")</f>
        <v>IMM30</v>
      </c>
      <c r="C357" s="152" t="str">
        <f t="array" ref="C357">IFERROR(INDEX(tb_MainDatabase[Scent],MATCH(A357,tb_MainDatabase[Code],0)),"")</f>
        <v>Impression TRY ME!</v>
      </c>
      <c r="D357" s="151" t="str">
        <f t="array" ref="D357">IFERROR(INDEX(tb_MainDatabase[Grand],MATCH(B357,tb_MainDatabase[Barcode],0)),"")</f>
        <v>EDP+</v>
      </c>
      <c r="E357" s="151" t="str">
        <f t="array" ref="E357">IFERROR(INDEX(tb_MainDatabase[Size],MATCH(B357,tb_MainDatabase[Barcode],0))
,"")</f>
        <v>30 ml.</v>
      </c>
      <c r="F357" s="153">
        <f>sumifs(tb_PO[จำนวน],tb_PO[PO Order Number],B$5,tb_PO[Scent],$C357,tb_PO[Size],$E357)</f>
        <v>0</v>
      </c>
      <c r="G357" s="153" t="str">
        <f t="shared" si="30"/>
        <v>ขวด</v>
      </c>
      <c r="H357" s="15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idden="1">
      <c r="A358" s="150" t="s">
        <v>804</v>
      </c>
      <c r="B358" s="151" t="str">
        <f t="array" ref="B358">IFERROR(INDEX(tb_MainDatabase[Barcode],MATCH(A358,tb_MainDatabase[Code],0)),"")</f>
        <v>LOM30</v>
      </c>
      <c r="C358" s="152" t="str">
        <f t="array" ref="C358">IFERROR(INDEX(tb_MainDatabase[Scent],MATCH(A358,tb_MainDatabase[Code],0)),"")</f>
        <v>Legend of Oud TRY ME!</v>
      </c>
      <c r="D358" s="151" t="str">
        <f t="array" ref="D358">IFERROR(INDEX(tb_MainDatabase[Grand],MATCH(B358,tb_MainDatabase[Barcode],0)),"")</f>
        <v>EDP+</v>
      </c>
      <c r="E358" s="151" t="str">
        <f t="array" ref="E358">IFERROR(INDEX(tb_MainDatabase[Size],MATCH(B358,tb_MainDatabase[Barcode],0))
,"")</f>
        <v>30 ml.</v>
      </c>
      <c r="F358" s="153">
        <f>sumifs(tb_PO[จำนวน],tb_PO[PO Order Number],B$5,tb_PO[Scent],$C358,tb_PO[Size],$E358)</f>
        <v>0</v>
      </c>
      <c r="G358" s="153" t="str">
        <f t="shared" si="30"/>
        <v>ขวด</v>
      </c>
      <c r="H358" s="15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idden="1">
      <c r="A359" s="150" t="s">
        <v>807</v>
      </c>
      <c r="B359" s="151" t="str">
        <f t="array" ref="B359">IFERROR(INDEX(tb_MainDatabase[Barcode],MATCH(A359,tb_MainDatabase[Code],0)),"")</f>
        <v>LSM30</v>
      </c>
      <c r="C359" s="152" t="str">
        <f t="array" ref="C359">IFERROR(INDEX(tb_MainDatabase[Scent],MATCH(A359,tb_MainDatabase[Code],0)),"")</f>
        <v>Luscious Santal TRY ME!</v>
      </c>
      <c r="D359" s="151" t="str">
        <f t="array" ref="D359">IFERROR(INDEX(tb_MainDatabase[Grand],MATCH(B359,tb_MainDatabase[Barcode],0)),"")</f>
        <v>EDP+</v>
      </c>
      <c r="E359" s="151" t="str">
        <f t="array" ref="E359">IFERROR(INDEX(tb_MainDatabase[Size],MATCH(B359,tb_MainDatabase[Barcode],0))
,"")</f>
        <v>30 ml.</v>
      </c>
      <c r="F359" s="153">
        <f>sumifs(tb_PO[จำนวน],tb_PO[PO Order Number],B$5,tb_PO[Scent],$C359,tb_PO[Size],$E359)</f>
        <v>0</v>
      </c>
      <c r="G359" s="153" t="str">
        <f t="shared" si="30"/>
        <v>ขวด</v>
      </c>
      <c r="H359" s="15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idden="1">
      <c r="A360" s="150" t="s">
        <v>808</v>
      </c>
      <c r="B360" s="151" t="str">
        <f t="array" ref="B360">IFERROR(INDEX(tb_MainDatabase[Barcode],MATCH(A360,tb_MainDatabase[Code],0)),"")</f>
        <v>PAM30</v>
      </c>
      <c r="C360" s="152" t="str">
        <f t="array" ref="C360">IFERROR(INDEX(tb_MainDatabase[Scent],MATCH(A360,tb_MainDatabase[Code],0)),"")</f>
        <v>Patchouli Absolute TRY ME!</v>
      </c>
      <c r="D360" s="151" t="str">
        <f t="array" ref="D360">IFERROR(INDEX(tb_MainDatabase[Grand],MATCH(B360,tb_MainDatabase[Barcode],0)),"")</f>
        <v>EDP+</v>
      </c>
      <c r="E360" s="151" t="str">
        <f t="array" ref="E360">IFERROR(INDEX(tb_MainDatabase[Size],MATCH(B360,tb_MainDatabase[Barcode],0))
,"")</f>
        <v>30 ml.</v>
      </c>
      <c r="F360" s="153">
        <f>sumifs(tb_PO[จำนวน],tb_PO[PO Order Number],B$5,tb_PO[Scent],$C360,tb_PO[Size],$E360)</f>
        <v>0</v>
      </c>
      <c r="G360" s="153" t="str">
        <f t="shared" si="30"/>
        <v>ขวด</v>
      </c>
      <c r="H360" s="15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idden="1">
      <c r="A361" s="150" t="s">
        <v>810</v>
      </c>
      <c r="B361" s="151" t="str">
        <f t="array" ref="B361">IFERROR(INDEX(tb_MainDatabase[Barcode],MATCH(A361,tb_MainDatabase[Code],0)),"")</f>
        <v>ROM30</v>
      </c>
      <c r="C361" s="152" t="str">
        <f t="array" ref="C361">IFERROR(INDEX(tb_MainDatabase[Scent],MATCH(A361,tb_MainDatabase[Code],0)),"")</f>
        <v>Rose Oud TRY ME!</v>
      </c>
      <c r="D361" s="151" t="str">
        <f t="array" ref="D361">IFERROR(INDEX(tb_MainDatabase[Grand],MATCH(B361,tb_MainDatabase[Barcode],0)),"")</f>
        <v>EDP+</v>
      </c>
      <c r="E361" s="151" t="str">
        <f t="array" ref="E361">IFERROR(INDEX(tb_MainDatabase[Size],MATCH(B361,tb_MainDatabase[Barcode],0))
,"")</f>
        <v>30 ml.</v>
      </c>
      <c r="F361" s="153">
        <f>sumifs(tb_PO[จำนวน],tb_PO[PO Order Number],B$5,tb_PO[Scent],$C361,tb_PO[Size],$E361)</f>
        <v>0</v>
      </c>
      <c r="G361" s="153" t="str">
        <f t="shared" si="30"/>
        <v>ขวด</v>
      </c>
      <c r="H361" s="15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idden="1">
      <c r="A362" s="150" t="s">
        <v>811</v>
      </c>
      <c r="B362" s="151" t="str">
        <f t="array" ref="B362">IFERROR(INDEX(tb_MainDatabase[Barcode],MATCH(A362,tb_MainDatabase[Code],0)),"")</f>
        <v>SMM30</v>
      </c>
      <c r="C362" s="152" t="str">
        <f t="array" ref="C362">IFERROR(INDEX(tb_MainDatabase[Scent],MATCH(A362,tb_MainDatabase[Code],0)),"")</f>
        <v>Sparkling Mandarin TRY ME!</v>
      </c>
      <c r="D362" s="151" t="str">
        <f t="array" ref="D362">IFERROR(INDEX(tb_MainDatabase[Grand],MATCH(B362,tb_MainDatabase[Barcode],0)),"")</f>
        <v>EDP+</v>
      </c>
      <c r="E362" s="151" t="str">
        <f t="array" ref="E362">IFERROR(INDEX(tb_MainDatabase[Size],MATCH(B362,tb_MainDatabase[Barcode],0))
,"")</f>
        <v>30 ml.</v>
      </c>
      <c r="F362" s="153">
        <f>sumifs(tb_PO[จำนวน],tb_PO[PO Order Number],B$5,tb_PO[Scent],$C362,tb_PO[Size],$E362)</f>
        <v>0</v>
      </c>
      <c r="G362" s="153" t="str">
        <f t="shared" si="30"/>
        <v>ขวด</v>
      </c>
      <c r="H362" s="15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idden="1">
      <c r="A363" s="150" t="s">
        <v>813</v>
      </c>
      <c r="B363" s="151" t="str">
        <f t="array" ref="B363">IFERROR(INDEX(tb_MainDatabase[Barcode],MATCH(A363,tb_MainDatabase[Code],0)),"")</f>
        <v>TLM30</v>
      </c>
      <c r="C363" s="152" t="str">
        <f t="array" ref="C363">IFERROR(INDEX(tb_MainDatabase[Scent],MATCH(A363,tb_MainDatabase[Code],0)),"")</f>
        <v>Tropical Leather TRY ME!</v>
      </c>
      <c r="D363" s="151" t="str">
        <f t="array" ref="D363">IFERROR(INDEX(tb_MainDatabase[Grand],MATCH(B363,tb_MainDatabase[Barcode],0)),"")</f>
        <v>EDP+</v>
      </c>
      <c r="E363" s="151" t="str">
        <f t="array" ref="E363">IFERROR(INDEX(tb_MainDatabase[Size],MATCH(B363,tb_MainDatabase[Barcode],0))
,"")</f>
        <v>30 ml.</v>
      </c>
      <c r="F363" s="153">
        <f>sumifs(tb_PO[จำนวน],tb_PO[PO Order Number],B$5,tb_PO[Scent],$C363,tb_PO[Size],$E363)</f>
        <v>0</v>
      </c>
      <c r="G363" s="153" t="str">
        <f t="shared" si="30"/>
        <v>ขวด</v>
      </c>
      <c r="H363" s="15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idden="1">
      <c r="A364" s="150" t="s">
        <v>814</v>
      </c>
      <c r="B364" s="151" t="str">
        <f t="array" ref="B364">IFERROR(INDEX(tb_MainDatabase[Barcode],MATCH(A364,tb_MainDatabase[Code],0)),"")</f>
        <v>VAM30</v>
      </c>
      <c r="C364" s="152" t="str">
        <f t="array" ref="C364">IFERROR(INDEX(tb_MainDatabase[Scent],MATCH(A364,tb_MainDatabase[Code],0)),"")</f>
        <v>Vandal TRY ME!</v>
      </c>
      <c r="D364" s="151" t="str">
        <f t="array" ref="D364">IFERROR(INDEX(tb_MainDatabase[Grand],MATCH(B364,tb_MainDatabase[Barcode],0)),"")</f>
        <v>EDP+</v>
      </c>
      <c r="E364" s="151" t="str">
        <f t="array" ref="E364">IFERROR(INDEX(tb_MainDatabase[Size],MATCH(B364,tb_MainDatabase[Barcode],0))
,"")</f>
        <v>30 ml.</v>
      </c>
      <c r="F364" s="153">
        <f>sumifs(tb_PO[จำนวน],tb_PO[PO Order Number],B$5,tb_PO[Scent],$C364,tb_PO[Size],$E364)</f>
        <v>0</v>
      </c>
      <c r="G364" s="153" t="str">
        <f t="shared" si="30"/>
        <v>ขวด</v>
      </c>
      <c r="H364" s="15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idden="1">
      <c r="A365" s="150" t="s">
        <v>815</v>
      </c>
      <c r="B365" s="151" t="str">
        <f t="array" ref="B365">IFERROR(INDEX(tb_MainDatabase[Barcode],MATCH(A365,tb_MainDatabase[Code],0)),"")</f>
        <v>WEM30</v>
      </c>
      <c r="C365" s="152" t="str">
        <f t="array" ref="C365">IFERROR(INDEX(tb_MainDatabase[Scent],MATCH(A365,tb_MainDatabase[Code],0)),"")</f>
        <v>Wealth TRY ME!</v>
      </c>
      <c r="D365" s="151" t="str">
        <f t="array" ref="D365">IFERROR(INDEX(tb_MainDatabase[Grand],MATCH(B365,tb_MainDatabase[Barcode],0)),"")</f>
        <v>EDP+</v>
      </c>
      <c r="E365" s="151" t="str">
        <f t="array" ref="E365">IFERROR(INDEX(tb_MainDatabase[Size],MATCH(B365,tb_MainDatabase[Barcode],0))
,"")</f>
        <v>30 ml.</v>
      </c>
      <c r="F365" s="153">
        <f>sumifs(tb_PO[จำนวน],tb_PO[PO Order Number],B$5,tb_PO[Scent],$C365,tb_PO[Size],$E365)</f>
        <v>0</v>
      </c>
      <c r="G365" s="153" t="str">
        <f t="shared" si="30"/>
        <v>ขวด</v>
      </c>
      <c r="H365" s="15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idden="1">
      <c r="A366" s="150"/>
      <c r="B366" s="151" t="str">
        <f t="array" ref="B366">IFERROR(INDEX(tb_MainDatabase[Barcode],MATCH(A366,tb_MainDatabase[Code],0)),"")</f>
        <v/>
      </c>
      <c r="C366" s="152" t="str">
        <f t="array" ref="C366">IFERROR(INDEX(tb_MainDatabase[Scent],MATCH(A366,tb_MainDatabase[Code],0)),"")</f>
        <v/>
      </c>
      <c r="D366" s="151" t="str">
        <f t="array" ref="D366">IFERROR(INDEX(tb_MainDatabase[Grand],MATCH(B366,tb_MainDatabase[Barcode],0)),"")</f>
        <v/>
      </c>
      <c r="E366" s="151" t="str">
        <f t="array" ref="E366">IFERROR(INDEX(tb_MainDatabase[Size],MATCH(B366,tb_MainDatabase[Barcode],0))
,"")</f>
        <v/>
      </c>
      <c r="F366" s="153">
        <f>sumifs(tb_PO[จำนวน],tb_PO[PO Order Number],B$5,tb_PO[Scent],$C366,tb_PO[Size],$E366)</f>
        <v>0</v>
      </c>
      <c r="G366" s="153" t="str">
        <f t="shared" si="30"/>
        <v>หลอด</v>
      </c>
      <c r="H366" s="154" t="str">
        <f t="shared" ref="H366:H368" si="33">IFERROR(INDEX('PO List Volt'!R:R,MATCH(B351,'PO List Volt'!C:C,0)),"")</f>
        <v/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idden="1">
      <c r="A367" s="150"/>
      <c r="B367" s="151" t="str">
        <f t="array" ref="B367">IFERROR(INDEX(tb_MainDatabase[Barcode],MATCH(A367,tb_MainDatabase[Code],0)),"")</f>
        <v/>
      </c>
      <c r="C367" s="152" t="str">
        <f t="array" ref="C367">IFERROR(INDEX(tb_MainDatabase[Scent],MATCH(A367,tb_MainDatabase[Code],0)),"")</f>
        <v/>
      </c>
      <c r="D367" s="151" t="str">
        <f t="array" ref="D367">IFERROR(INDEX(tb_MainDatabase[Grand],MATCH(B367,tb_MainDatabase[Barcode],0)),"")</f>
        <v/>
      </c>
      <c r="E367" s="151" t="str">
        <f t="array" ref="E367">IFERROR(INDEX(tb_MainDatabase[Size],MATCH(B367,tb_MainDatabase[Barcode],0))
,"")</f>
        <v/>
      </c>
      <c r="F367" s="153">
        <f>sumifs(tb_PO[จำนวน],tb_PO[PO Order Number],B$5,tb_PO[Scent],$C367,tb_PO[Size],$E367)</f>
        <v>0</v>
      </c>
      <c r="G367" s="153" t="str">
        <f t="shared" si="30"/>
        <v>หลอด</v>
      </c>
      <c r="H367" s="154" t="str">
        <f t="shared" si="33"/>
        <v/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idden="1">
      <c r="A368" s="150"/>
      <c r="B368" s="151" t="str">
        <f t="array" ref="B368">IFERROR(INDEX(tb_MainDatabase[Barcode],MATCH(A368,tb_MainDatabase[Code],0)),"")</f>
        <v/>
      </c>
      <c r="C368" s="152" t="str">
        <f t="array" ref="C368">IFERROR(INDEX(tb_MainDatabase[Scent],MATCH(A368,tb_MainDatabase[Code],0)),"")</f>
        <v/>
      </c>
      <c r="D368" s="151" t="str">
        <f t="array" ref="D368">IFERROR(INDEX(tb_MainDatabase[Grand],MATCH(B368,tb_MainDatabase[Barcode],0)),"")</f>
        <v/>
      </c>
      <c r="E368" s="151" t="str">
        <f t="array" ref="E368">IFERROR(INDEX(tb_MainDatabase[Size],MATCH(B368,tb_MainDatabase[Barcode],0))
,"")</f>
        <v/>
      </c>
      <c r="F368" s="153">
        <f>sumifs(tb_PO[จำนวน],tb_PO[PO Order Number],B$5,tb_PO[Scent],$C368,tb_PO[Size],$E368)</f>
        <v>0</v>
      </c>
      <c r="G368" s="153" t="str">
        <f t="shared" si="30"/>
        <v>หลอด</v>
      </c>
      <c r="H368" s="154" t="str">
        <f t="shared" si="33"/>
        <v/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46" t="s">
        <v>53</v>
      </c>
      <c r="B369" s="147" t="s">
        <v>12</v>
      </c>
      <c r="C369" s="148" t="s">
        <v>816</v>
      </c>
      <c r="D369" s="148" t="s">
        <v>54</v>
      </c>
      <c r="E369" s="147" t="s">
        <v>55</v>
      </c>
      <c r="F369" s="147" t="s">
        <v>56</v>
      </c>
      <c r="G369" s="147" t="s">
        <v>57</v>
      </c>
      <c r="H369" s="149" t="s">
        <v>31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idden="1">
      <c r="A370" s="150" t="s">
        <v>817</v>
      </c>
      <c r="B370" s="151" t="str">
        <f t="array" ref="B370">IFERROR(INDEX(tb_MainDatabase[Barcode],MATCH(A370,tb_MainDatabase[Code],0)),"")</f>
        <v>GAM50</v>
      </c>
      <c r="C370" s="152" t="str">
        <f t="array" ref="C370">IFERROR(INDEX(tb_MainDatabase[Scent],MATCH(A370,tb_MainDatabase[Code],0)),"")</f>
        <v>Gambling34+35 TRY ME!</v>
      </c>
      <c r="D370" s="151" t="str">
        <f t="array" ref="D370">IFERROR(INDEX(tb_MainDatabase[Grand],MATCH(B370,tb_MainDatabase[Barcode],0)),"")</f>
        <v>PARFUM</v>
      </c>
      <c r="E370" s="151" t="str">
        <f t="array" ref="E370">IFERROR(INDEX(tb_MainDatabase[Size],MATCH(B370,tb_MainDatabase[Barcode],0))
,"")</f>
        <v>50 ml.</v>
      </c>
      <c r="F370" s="153">
        <f>sumifs(tb_PO[จำนวน],tb_PO[PO Order Number],B$5,tb_PO[Scent],$C370,tb_PO[Size],$E370)</f>
        <v>0</v>
      </c>
      <c r="G370" s="153" t="str">
        <f t="shared" ref="G370:G378" si="34">IFERROR(IFS(E370="90 ml.","ขวด",E370="50 ml.","ขวด",E370="30 ml.","ขวด",E370="10 ml.","หลอด",TRUE,"หลอด"),0)</f>
        <v>ขวด</v>
      </c>
      <c r="H370" s="154" t="str">
        <f t="shared" ref="H370:H372" si="35">IFERROR(INDEX('PO List Volt'!R:R,MATCH(#REF!,'PO List Volt'!C:C,0)),"")</f>
        <v/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idden="1">
      <c r="A371" s="150" t="s">
        <v>818</v>
      </c>
      <c r="B371" s="151" t="str">
        <f t="array" ref="B371">IFERROR(INDEX(tb_MainDatabase[Barcode],MATCH(A371,tb_MainDatabase[Code],0)),"")</f>
        <v>QUM50</v>
      </c>
      <c r="C371" s="152" t="str">
        <f t="array" ref="C371">IFERROR(INDEX(tb_MainDatabase[Scent],MATCH(A371,tb_MainDatabase[Code],0)),"")</f>
        <v>Queen TRY ME!</v>
      </c>
      <c r="D371" s="151" t="str">
        <f t="array" ref="D371">IFERROR(INDEX(tb_MainDatabase[Grand],MATCH(B371,tb_MainDatabase[Barcode],0)),"")</f>
        <v>PARFUM</v>
      </c>
      <c r="E371" s="151" t="str">
        <f t="array" ref="E371">IFERROR(INDEX(tb_MainDatabase[Size],MATCH(B371,tb_MainDatabase[Barcode],0))
,"")</f>
        <v>50 ml.</v>
      </c>
      <c r="F371" s="153">
        <f>sumifs(tb_PO[จำนวน],tb_PO[PO Order Number],B$5,tb_PO[Scent],$C371,tb_PO[Size],$E371)</f>
        <v>0</v>
      </c>
      <c r="G371" s="153" t="str">
        <f t="shared" si="34"/>
        <v>ขวด</v>
      </c>
      <c r="H371" s="154" t="str">
        <f t="shared" si="35"/>
        <v/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idden="1">
      <c r="A372" s="150" t="s">
        <v>820</v>
      </c>
      <c r="B372" s="151" t="str">
        <f t="array" ref="B372">IFERROR(INDEX(tb_MainDatabase[Barcode],MATCH(A372,tb_MainDatabase[Code],0)),"")</f>
        <v>SAM50</v>
      </c>
      <c r="C372" s="152" t="str">
        <f t="array" ref="C372">IFERROR(INDEX(tb_MainDatabase[Scent],MATCH(A372,tb_MainDatabase[Code],0)),"")</f>
        <v>Savoury TRY ME!</v>
      </c>
      <c r="D372" s="151" t="str">
        <f t="array" ref="D372">IFERROR(INDEX(tb_MainDatabase[Grand],MATCH(B372,tb_MainDatabase[Barcode],0)),"")</f>
        <v>PARFUM</v>
      </c>
      <c r="E372" s="151" t="str">
        <f t="array" ref="E372">IFERROR(INDEX(tb_MainDatabase[Size],MATCH(B372,tb_MainDatabase[Barcode],0))
,"")</f>
        <v>50 ml.</v>
      </c>
      <c r="F372" s="153">
        <f>sumifs(tb_PO[จำนวน],tb_PO[PO Order Number],B$5,tb_PO[Scent],$C372,tb_PO[Size],$E372)</f>
        <v>0</v>
      </c>
      <c r="G372" s="153" t="str">
        <f t="shared" si="34"/>
        <v>ขวด</v>
      </c>
      <c r="H372" s="154" t="str">
        <f t="shared" si="35"/>
        <v/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idden="1">
      <c r="A373" s="150" t="s">
        <v>821</v>
      </c>
      <c r="B373" s="151" t="str">
        <f t="array" ref="B373">IFERROR(INDEX(tb_MainDatabase[Barcode],MATCH(A373,tb_MainDatabase[Code],0)),"")</f>
        <v>WHM50</v>
      </c>
      <c r="C373" s="152" t="str">
        <f t="array" ref="C373">IFERROR(INDEX(tb_MainDatabase[Scent],MATCH(A373,tb_MainDatabase[Code],0)),"")</f>
        <v>What TRY ME!</v>
      </c>
      <c r="D373" s="151" t="str">
        <f t="array" ref="D373">IFERROR(INDEX(tb_MainDatabase[Grand],MATCH(B373,tb_MainDatabase[Barcode],0)),"")</f>
        <v>PARFUM</v>
      </c>
      <c r="E373" s="151" t="str">
        <f t="array" ref="E373">IFERROR(INDEX(tb_MainDatabase[Size],MATCH(B373,tb_MainDatabase[Barcode],0))
,"")</f>
        <v>50 ml.</v>
      </c>
      <c r="F373" s="153">
        <f>sumifs(tb_PO[จำนวน],tb_PO[PO Order Number],B$5,tb_PO[Scent],$C373,tb_PO[Size],$E373)</f>
        <v>0</v>
      </c>
      <c r="G373" s="153" t="str">
        <f t="shared" si="34"/>
        <v>ขวด</v>
      </c>
      <c r="H373" s="154" t="str">
        <f t="shared" ref="H373:H377" si="36">IFERROR(INDEX('PO List Volt'!R:R,MATCH(B366,'PO List Volt'!C:C,0)),"")</f>
        <v/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idden="1">
      <c r="A374" s="150" t="s">
        <v>823</v>
      </c>
      <c r="B374" s="151" t="str">
        <f t="array" ref="B374">IFERROR(INDEX(tb_MainDatabase[Barcode],MATCH(A374,tb_MainDatabase[Code],0)),"")</f>
        <v>GAM30</v>
      </c>
      <c r="C374" s="152" t="str">
        <f t="array" ref="C374">IFERROR(INDEX(tb_MainDatabase[Scent],MATCH(A374,tb_MainDatabase[Code],0)),"")</f>
        <v>Gambling34+35 TRY ME!</v>
      </c>
      <c r="D374" s="151" t="str">
        <f t="array" ref="D374">IFERROR(INDEX(tb_MainDatabase[Grand],MATCH(B374,tb_MainDatabase[Barcode],0)),"")</f>
        <v>PARFUM</v>
      </c>
      <c r="E374" s="151" t="str">
        <f t="array" ref="E374">IFERROR(INDEX(tb_MainDatabase[Size],MATCH(B374,tb_MainDatabase[Barcode],0))
,"")</f>
        <v>30 ml.</v>
      </c>
      <c r="F374" s="153">
        <f>sumifs(tb_PO[จำนวน],tb_PO[PO Order Number],B$5,tb_PO[Scent],$C374,tb_PO[Size],$E374)</f>
        <v>0</v>
      </c>
      <c r="G374" s="153" t="str">
        <f t="shared" si="34"/>
        <v>ขวด</v>
      </c>
      <c r="H374" s="154" t="str">
        <f t="shared" si="36"/>
        <v/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idden="1">
      <c r="A375" s="150" t="s">
        <v>824</v>
      </c>
      <c r="B375" s="151" t="str">
        <f t="array" ref="B375">IFERROR(INDEX(tb_MainDatabase[Barcode],MATCH(A375,tb_MainDatabase[Code],0)),"")</f>
        <v>QUM30</v>
      </c>
      <c r="C375" s="152" t="str">
        <f t="array" ref="C375">IFERROR(INDEX(tb_MainDatabase[Scent],MATCH(A375,tb_MainDatabase[Code],0)),"")</f>
        <v>Queen TRY ME!</v>
      </c>
      <c r="D375" s="151" t="str">
        <f t="array" ref="D375">IFERROR(INDEX(tb_MainDatabase[Grand],MATCH(B375,tb_MainDatabase[Barcode],0)),"")</f>
        <v>PARFUM</v>
      </c>
      <c r="E375" s="151" t="str">
        <f t="array" ref="E375">IFERROR(INDEX(tb_MainDatabase[Size],MATCH(B375,tb_MainDatabase[Barcode],0))
,"")</f>
        <v>30 ml.</v>
      </c>
      <c r="F375" s="153">
        <f>sumifs(tb_PO[จำนวน],tb_PO[PO Order Number],B$5,tb_PO[Scent],$C375,tb_PO[Size],$E375)</f>
        <v>0</v>
      </c>
      <c r="G375" s="153" t="str">
        <f t="shared" si="34"/>
        <v>ขวด</v>
      </c>
      <c r="H375" s="154" t="str">
        <f t="shared" si="36"/>
        <v/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idden="1">
      <c r="A376" s="150" t="s">
        <v>826</v>
      </c>
      <c r="B376" s="151" t="str">
        <f t="array" ref="B376">IFERROR(INDEX(tb_MainDatabase[Barcode],MATCH(A376,tb_MainDatabase[Code],0)),"")</f>
        <v>SAM30</v>
      </c>
      <c r="C376" s="152" t="str">
        <f t="array" ref="C376">IFERROR(INDEX(tb_MainDatabase[Scent],MATCH(A376,tb_MainDatabase[Code],0)),"")</f>
        <v>Savoury TRY ME!</v>
      </c>
      <c r="D376" s="151" t="str">
        <f t="array" ref="D376">IFERROR(INDEX(tb_MainDatabase[Grand],MATCH(B376,tb_MainDatabase[Barcode],0)),"")</f>
        <v>PARFUM</v>
      </c>
      <c r="E376" s="151" t="str">
        <f t="array" ref="E376">IFERROR(INDEX(tb_MainDatabase[Size],MATCH(B376,tb_MainDatabase[Barcode],0))
,"")</f>
        <v>30 ml.</v>
      </c>
      <c r="F376" s="153">
        <f>sumifs(tb_PO[จำนวน],tb_PO[PO Order Number],B$5,tb_PO[Scent],$C376,tb_PO[Size],$E376)</f>
        <v>0</v>
      </c>
      <c r="G376" s="153" t="str">
        <f t="shared" si="34"/>
        <v>ขวด</v>
      </c>
      <c r="H376" s="154" t="str">
        <f t="shared" si="36"/>
        <v/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idden="1">
      <c r="A377" s="150" t="s">
        <v>827</v>
      </c>
      <c r="B377" s="151" t="str">
        <f t="array" ref="B377">IFERROR(INDEX(tb_MainDatabase[Barcode],MATCH(A377,tb_MainDatabase[Code],0)),"")</f>
        <v>WHM30</v>
      </c>
      <c r="C377" s="152" t="str">
        <f t="array" ref="C377">IFERROR(INDEX(tb_MainDatabase[Scent],MATCH(A377,tb_MainDatabase[Code],0)),"")</f>
        <v>What TRY ME!</v>
      </c>
      <c r="D377" s="151" t="str">
        <f t="array" ref="D377">IFERROR(INDEX(tb_MainDatabase[Grand],MATCH(B377,tb_MainDatabase[Barcode],0)),"")</f>
        <v>PARFUM</v>
      </c>
      <c r="E377" s="151" t="str">
        <f t="array" ref="E377">IFERROR(INDEX(tb_MainDatabase[Size],MATCH(B377,tb_MainDatabase[Barcode],0))
,"")</f>
        <v>30 ml.</v>
      </c>
      <c r="F377" s="153">
        <f>sumifs(tb_PO[จำนวน],tb_PO[PO Order Number],B$5,tb_PO[Scent],$C377,tb_PO[Size],$E377)</f>
        <v>0</v>
      </c>
      <c r="G377" s="153" t="str">
        <f t="shared" si="34"/>
        <v>ขวด</v>
      </c>
      <c r="H377" s="154" t="str">
        <f t="shared" si="36"/>
        <v/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idden="1">
      <c r="A378" s="150"/>
      <c r="B378" s="151" t="str">
        <f t="array" ref="B378">IFERROR(INDEX(tb_MainDatabase[Barcode],MATCH(A378,tb_MainDatabase[Code],0)),"")</f>
        <v/>
      </c>
      <c r="C378" s="152" t="str">
        <f t="array" ref="C378">IFERROR(INDEX(tb_MainDatabase[Scent],MATCH(A378,tb_MainDatabase[Code],0)),"")</f>
        <v/>
      </c>
      <c r="D378" s="151" t="str">
        <f t="array" ref="D378">IFERROR(INDEX(tb_MainDatabase[Grand],MATCH(B378,tb_MainDatabase[Barcode],0)),"")</f>
        <v/>
      </c>
      <c r="E378" s="153" t="str">
        <f t="array" ref="E378">IFERROR(INDEX(tb_MainDatabase[Size],MATCH(B378,tb_MainDatabase[Barcode],0))
,"")</f>
        <v/>
      </c>
      <c r="F378" s="153">
        <f>sumifs(tb_PO[จำนวน],tb_PO[PO Order Number],B$5,tb_PO[Scent],$C378,tb_PO[Size],$E378)</f>
        <v>0</v>
      </c>
      <c r="G378" s="153" t="str">
        <f t="shared" si="34"/>
        <v>หลอด</v>
      </c>
      <c r="H378" s="154" t="str">
        <f t="array" ref="H378">IFERROR(INDEX('PO List Volt'!R:R,MATCH(B375,'PO List Volt'!C:C,0)),"")</f>
        <v/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46" t="s">
        <v>53</v>
      </c>
      <c r="B379" s="147" t="s">
        <v>12</v>
      </c>
      <c r="C379" s="148" t="s">
        <v>816</v>
      </c>
      <c r="D379" s="148" t="s">
        <v>54</v>
      </c>
      <c r="E379" s="147" t="s">
        <v>55</v>
      </c>
      <c r="F379" s="147" t="s">
        <v>56</v>
      </c>
      <c r="G379" s="147" t="s">
        <v>57</v>
      </c>
      <c r="H379" s="149" t="s">
        <v>31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idden="1">
      <c r="A380" s="150" t="s">
        <v>831</v>
      </c>
      <c r="B380" s="151">
        <f t="array" ref="B380">IFERROR(INDEX(tb_MainDatabase[Barcode],MATCH(A380,tb_MainDatabase[Code],0)),"")</f>
        <v>8857128012134</v>
      </c>
      <c r="C380" s="152" t="str">
        <f t="array" ref="C380">IFERROR(INDEX(tb_MainDatabase[Scent],MATCH(A380,tb_MainDatabase[Code],0)),"")</f>
        <v>ถุงกระดาษ Size M</v>
      </c>
      <c r="D380" s="151" t="str">
        <f t="array" ref="D380">IFERROR(INDEX(tb_MainDatabase[Grand],MATCH(B380,tb_MainDatabase[Barcode],0)),"")</f>
        <v>Bag</v>
      </c>
      <c r="E380" s="153" t="str">
        <f t="array" ref="E380">IFERROR(INDEX(tb_MainDatabase[Size],MATCH(B380,tb_MainDatabase[Barcode],0))
,"")</f>
        <v>Size M</v>
      </c>
      <c r="F380" s="153">
        <f>sumifs(tb_PO[จำนวน],tb_PO[PO Order Number],B$5,tb_PO[Scent],$C380,tb_PO[Size],$E380)</f>
        <v>0</v>
      </c>
      <c r="G380" s="153" t="str">
        <f t="shared" ref="G380:G385" si="37">IFERROR(IFS(E380="90 ml.","ขวด",E380="50 ml.","ขวด",E380="30 ml.","ขวด",E380="10 ml.","หลอด",TRUE,"หลอด"),0)</f>
        <v>หลอด</v>
      </c>
      <c r="H380" s="154" t="str">
        <f t="shared" ref="H380:H385" si="38">IFERROR(INDEX('PO List Volt'!R:R,MATCH(B377,'PO List Volt'!C:C,0)),"")</f>
        <v/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idden="1">
      <c r="A381" s="150" t="s">
        <v>832</v>
      </c>
      <c r="B381" s="151">
        <f t="array" ref="B381">IFERROR(INDEX(tb_MainDatabase[Barcode],MATCH(A381,tb_MainDatabase[Code],0)),"")</f>
        <v>8857128012133</v>
      </c>
      <c r="C381" s="152" t="str">
        <f t="array" ref="C381">IFERROR(INDEX(tb_MainDatabase[Scent],MATCH(A381,tb_MainDatabase[Code],0)),"")</f>
        <v>ถุงกระดาษ Size S</v>
      </c>
      <c r="D381" s="151" t="str">
        <f t="array" ref="D381">IFERROR(INDEX(tb_MainDatabase[Grand],MATCH(B381,tb_MainDatabase[Barcode],0)),"")</f>
        <v>Bag</v>
      </c>
      <c r="E381" s="153" t="str">
        <f t="array" ref="E381">IFERROR(INDEX(tb_MainDatabase[Size],MATCH(B381,tb_MainDatabase[Barcode],0))
,"")</f>
        <v>Size S</v>
      </c>
      <c r="F381" s="153">
        <f>sumifs(tb_PO[จำนวน],tb_PO[PO Order Number],B$5,tb_PO[Scent],$C381,tb_PO[Size],$E381)</f>
        <v>0</v>
      </c>
      <c r="G381" s="153" t="str">
        <f t="shared" si="37"/>
        <v>หลอด</v>
      </c>
      <c r="H381" s="154" t="str">
        <f t="shared" si="38"/>
        <v/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idden="1">
      <c r="A382" s="150" t="s">
        <v>834</v>
      </c>
      <c r="B382" s="151">
        <f t="array" ref="B382">IFERROR(INDEX(tb_MainDatabase[Barcode],MATCH(A382,tb_MainDatabase[Code],0)),"")</f>
        <v>8857128012130</v>
      </c>
      <c r="C382" s="152" t="str">
        <f t="array" ref="C382">IFERROR(INDEX(tb_MainDatabase[Scent],MATCH(A382,tb_MainDatabase[Code],0)),"")</f>
        <v>Tumbler CYOC (White)</v>
      </c>
      <c r="D382" s="151" t="str">
        <f t="array" ref="D382">IFERROR(INDEX(tb_MainDatabase[Grand],MATCH(B382,tb_MainDatabase[Barcode],0)),"")</f>
        <v>Tumbler</v>
      </c>
      <c r="E382" s="153" t="str">
        <f t="array" ref="E382">IFERROR(INDEX(tb_MainDatabase[Size],MATCH(B382,tb_MainDatabase[Barcode],0))
,"")</f>
        <v>White</v>
      </c>
      <c r="F382" s="153">
        <f>sumifs(tb_PO[จำนวน],tb_PO[PO Order Number],B$5,tb_PO[Scent],$C382,tb_PO[Size],$E382)</f>
        <v>0</v>
      </c>
      <c r="G382" s="153" t="str">
        <f t="shared" si="37"/>
        <v>หลอด</v>
      </c>
      <c r="H382" s="154" t="str">
        <f t="shared" si="38"/>
        <v/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idden="1">
      <c r="A383" s="150" t="s">
        <v>836</v>
      </c>
      <c r="B383" s="151">
        <f t="array" ref="B383">IFERROR(INDEX(tb_MainDatabase[Barcode],MATCH(A383,tb_MainDatabase[Code],0)),"")</f>
        <v>8857128012131</v>
      </c>
      <c r="C383" s="152" t="str">
        <f t="array" ref="C383">IFERROR(INDEX(tb_MainDatabase[Scent],MATCH(A383,tb_MainDatabase[Code],0)),"")</f>
        <v>Tumbler CYOC (Dark Blue)</v>
      </c>
      <c r="D383" s="151" t="str">
        <f t="array" ref="D383">IFERROR(INDEX(tb_MainDatabase[Grand],MATCH(B383,tb_MainDatabase[Barcode],0)),"")</f>
        <v>Tumbler</v>
      </c>
      <c r="E383" s="153" t="str">
        <f t="array" ref="E383">IFERROR(INDEX(tb_MainDatabase[Size],MATCH(B383,tb_MainDatabase[Barcode],0))
,"")</f>
        <v>Dark Blue</v>
      </c>
      <c r="F383" s="153">
        <f>sumifs(tb_PO[จำนวน],tb_PO[PO Order Number],B$5,tb_PO[Scent],$C383,tb_PO[Size],$E383)</f>
        <v>0</v>
      </c>
      <c r="G383" s="153" t="str">
        <f t="shared" si="37"/>
        <v>หลอด</v>
      </c>
      <c r="H383" s="154" t="str">
        <f t="shared" si="38"/>
        <v/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idden="1">
      <c r="A384" s="150" t="s">
        <v>837</v>
      </c>
      <c r="B384" s="151">
        <f t="array" ref="B384">IFERROR(INDEX(tb_MainDatabase[Barcode],MATCH(A384,tb_MainDatabase[Code],0)),"")</f>
        <v>8857128012132</v>
      </c>
      <c r="C384" s="152" t="str">
        <f t="array" ref="C384">IFERROR(INDEX(tb_MainDatabase[Scent],MATCH(A384,tb_MainDatabase[Code],0)),"")</f>
        <v>Cloth BAG CYOC</v>
      </c>
      <c r="D384" s="151" t="str">
        <f t="array" ref="D384">IFERROR(INDEX(tb_MainDatabase[Grand],MATCH(B384,tb_MainDatabase[Barcode],0)),"")</f>
        <v>Cloth</v>
      </c>
      <c r="E384" s="153" t="str">
        <f t="array" ref="E384">IFERROR(INDEX(tb_MainDatabase[Size],MATCH(B384,tb_MainDatabase[Barcode],0))
,"")</f>
        <v>Size M</v>
      </c>
      <c r="F384" s="153">
        <f>sumifs(tb_PO[จำนวน],tb_PO[PO Order Number],B$5,tb_PO[Scent],$C384,tb_PO[Size],$E384)</f>
        <v>0</v>
      </c>
      <c r="G384" s="153" t="str">
        <f t="shared" si="37"/>
        <v>หลอด</v>
      </c>
      <c r="H384" s="154" t="str">
        <f t="shared" si="38"/>
        <v/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idden="1">
      <c r="A385" s="150" t="s">
        <v>838</v>
      </c>
      <c r="B385" s="151">
        <f t="array" ref="B385">IFERROR(INDEX(tb_MainDatabase[Barcode],MATCH(A385,tb_MainDatabase[Code],0)),"")</f>
        <v>8857128012168</v>
      </c>
      <c r="C385" s="152" t="str">
        <f t="array" ref="C385">IFERROR(INDEX(tb_MainDatabase[Scent],MATCH(A385,tb_MainDatabase[Code],0)),"")</f>
        <v>Thai Perfume (น้ำปรุง)</v>
      </c>
      <c r="D385" s="151" t="str">
        <f t="array" ref="D385">IFERROR(INDEX(tb_MainDatabase[Grand],MATCH(B385,tb_MainDatabase[Barcode],0)),"")</f>
        <v>EDT</v>
      </c>
      <c r="E385" s="153" t="str">
        <f t="array" ref="E385">IFERROR(INDEX(tb_MainDatabase[Size],MATCH(B385,tb_MainDatabase[Barcode],0))
,"")</f>
        <v>50 ml.</v>
      </c>
      <c r="F385" s="153">
        <f>sumifs(tb_PO[จำนวน],tb_PO[PO Order Number],B$5,tb_PO[Scent],$C385,tb_PO[Size],$E385)</f>
        <v>0</v>
      </c>
      <c r="G385" s="153" t="str">
        <f t="shared" si="37"/>
        <v>ขวด</v>
      </c>
      <c r="H385" s="154" t="str">
        <f t="shared" si="38"/>
        <v/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/>
      <c r="B386" s="5"/>
      <c r="C386" s="199"/>
      <c r="D386" s="200"/>
      <c r="E386" s="200"/>
      <c r="F386" s="200"/>
      <c r="G386" s="200"/>
      <c r="H386" s="20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/>
      <c r="B387" s="5"/>
      <c r="C387" s="199"/>
      <c r="D387" s="200"/>
      <c r="E387" s="200"/>
      <c r="F387" s="201">
        <f>sum(F12:F384)</f>
        <v>73</v>
      </c>
      <c r="G387" s="200"/>
      <c r="H387" s="20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02" t="s">
        <v>839</v>
      </c>
      <c r="B388" s="20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2"/>
      <c r="C392" s="204"/>
      <c r="D392" s="1"/>
      <c r="E392" s="1"/>
      <c r="F392" s="1"/>
      <c r="G392" s="1"/>
      <c r="H392" s="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2"/>
      <c r="C393" s="204"/>
      <c r="D393" s="1"/>
      <c r="E393" s="1"/>
      <c r="F393" s="1"/>
      <c r="G393" s="1"/>
      <c r="H393" s="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2"/>
      <c r="C394" s="204"/>
      <c r="D394" s="1"/>
      <c r="E394" s="1"/>
      <c r="F394" s="1"/>
      <c r="G394" s="1"/>
      <c r="H394" s="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2"/>
      <c r="C395" s="204"/>
      <c r="D395" s="1"/>
      <c r="E395" s="1"/>
      <c r="F395" s="1"/>
      <c r="G395" s="1"/>
      <c r="H395" s="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2"/>
      <c r="C396" s="204"/>
      <c r="D396" s="1"/>
      <c r="E396" s="1"/>
      <c r="F396" s="1"/>
      <c r="G396" s="1"/>
      <c r="H396" s="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2"/>
      <c r="C397" s="204"/>
      <c r="D397" s="1"/>
      <c r="E397" s="1"/>
      <c r="F397" s="1"/>
      <c r="G397" s="1"/>
      <c r="H397" s="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2"/>
      <c r="C398" s="204"/>
      <c r="D398" s="1"/>
      <c r="E398" s="1"/>
      <c r="F398" s="1"/>
      <c r="G398" s="1"/>
      <c r="H398" s="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05"/>
      <c r="B399" s="2"/>
      <c r="C399" s="206"/>
      <c r="D399" s="1"/>
      <c r="E399" s="205"/>
      <c r="F399" s="205"/>
      <c r="G399" s="1"/>
      <c r="H399" s="20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07" t="s">
        <v>840</v>
      </c>
      <c r="B400" s="208"/>
      <c r="C400" s="207" t="s">
        <v>841</v>
      </c>
      <c r="D400" s="209"/>
      <c r="E400" s="207" t="s">
        <v>842</v>
      </c>
      <c r="G400" s="209"/>
      <c r="H400" s="207" t="s">
        <v>843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2"/>
      <c r="C401" s="204"/>
      <c r="D401" s="1"/>
      <c r="E401" s="1"/>
      <c r="F401" s="1"/>
      <c r="G401" s="1"/>
      <c r="H401" s="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2"/>
      <c r="C402" s="204"/>
      <c r="D402" s="1"/>
      <c r="E402" s="1"/>
      <c r="F402" s="1"/>
      <c r="G402" s="1"/>
      <c r="H402" s="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2"/>
      <c r="C403" s="204"/>
      <c r="D403" s="1"/>
      <c r="E403" s="1"/>
      <c r="F403" s="1"/>
      <c r="G403" s="1"/>
      <c r="H403" s="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2"/>
      <c r="C404" s="204"/>
      <c r="D404" s="1"/>
      <c r="E404" s="1"/>
      <c r="F404" s="1"/>
      <c r="G404" s="1"/>
      <c r="H404" s="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2"/>
      <c r="C405" s="204"/>
      <c r="D405" s="1"/>
      <c r="E405" s="1"/>
      <c r="F405" s="1"/>
      <c r="G405" s="1"/>
      <c r="H405" s="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2"/>
      <c r="C406" s="204"/>
      <c r="D406" s="1"/>
      <c r="E406" s="1"/>
      <c r="F406" s="1"/>
      <c r="G406" s="1"/>
      <c r="H406" s="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2"/>
      <c r="C407" s="204"/>
      <c r="D407" s="1"/>
      <c r="E407" s="1"/>
      <c r="F407" s="1"/>
      <c r="G407" s="1"/>
      <c r="H407" s="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2"/>
      <c r="C408" s="204"/>
      <c r="D408" s="1"/>
      <c r="E408" s="1"/>
      <c r="F408" s="1"/>
      <c r="G408" s="1"/>
      <c r="H408" s="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2"/>
      <c r="C409" s="204"/>
      <c r="D409" s="1"/>
      <c r="E409" s="1"/>
      <c r="F409" s="1"/>
      <c r="G409" s="1"/>
      <c r="H409" s="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2"/>
      <c r="C410" s="204"/>
      <c r="D410" s="1"/>
      <c r="E410" s="1"/>
      <c r="F410" s="1"/>
      <c r="G410" s="1"/>
      <c r="H410" s="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2"/>
      <c r="C411" s="204"/>
      <c r="D411" s="1"/>
      <c r="E411" s="1"/>
      <c r="F411" s="1"/>
      <c r="G411" s="1"/>
      <c r="H411" s="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2"/>
      <c r="C412" s="204"/>
      <c r="D412" s="1"/>
      <c r="E412" s="1"/>
      <c r="F412" s="1"/>
      <c r="G412" s="1"/>
      <c r="H412" s="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2"/>
      <c r="C413" s="204"/>
      <c r="D413" s="1"/>
      <c r="E413" s="1"/>
      <c r="F413" s="1"/>
      <c r="G413" s="1"/>
      <c r="H413" s="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2"/>
      <c r="C414" s="204"/>
      <c r="D414" s="1"/>
      <c r="E414" s="1"/>
      <c r="F414" s="1"/>
      <c r="G414" s="1"/>
      <c r="H414" s="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2"/>
      <c r="C415" s="204"/>
      <c r="D415" s="1"/>
      <c r="E415" s="1"/>
      <c r="F415" s="1"/>
      <c r="G415" s="1"/>
      <c r="H415" s="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2"/>
      <c r="C416" s="204"/>
      <c r="D416" s="1"/>
      <c r="E416" s="1"/>
      <c r="F416" s="1"/>
      <c r="G416" s="1"/>
      <c r="H416" s="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2"/>
      <c r="C417" s="204"/>
      <c r="D417" s="1"/>
      <c r="E417" s="1"/>
      <c r="F417" s="1"/>
      <c r="G417" s="1"/>
      <c r="H417" s="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2"/>
      <c r="C418" s="204"/>
      <c r="D418" s="1"/>
      <c r="E418" s="1"/>
      <c r="F418" s="1"/>
      <c r="G418" s="1"/>
      <c r="H418" s="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2"/>
      <c r="C419" s="204"/>
      <c r="D419" s="1"/>
      <c r="E419" s="1"/>
      <c r="F419" s="1"/>
      <c r="G419" s="1"/>
      <c r="H419" s="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2"/>
      <c r="C420" s="204"/>
      <c r="D420" s="1"/>
      <c r="E420" s="1"/>
      <c r="F420" s="1"/>
      <c r="G420" s="1"/>
      <c r="H420" s="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2"/>
      <c r="C421" s="204"/>
      <c r="D421" s="1"/>
      <c r="E421" s="1"/>
      <c r="F421" s="1"/>
      <c r="G421" s="1"/>
      <c r="H421" s="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2"/>
      <c r="C422" s="204"/>
      <c r="D422" s="1"/>
      <c r="E422" s="1"/>
      <c r="F422" s="1"/>
      <c r="G422" s="1"/>
      <c r="H422" s="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2"/>
      <c r="C423" s="204"/>
      <c r="D423" s="1"/>
      <c r="E423" s="1"/>
      <c r="F423" s="1"/>
      <c r="G423" s="1"/>
      <c r="H423" s="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2"/>
      <c r="C424" s="204"/>
      <c r="D424" s="1"/>
      <c r="E424" s="1"/>
      <c r="F424" s="1"/>
      <c r="G424" s="1"/>
      <c r="H424" s="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2"/>
      <c r="C425" s="204"/>
      <c r="D425" s="1"/>
      <c r="E425" s="1"/>
      <c r="F425" s="1"/>
      <c r="G425" s="1"/>
      <c r="H425" s="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2"/>
      <c r="C426" s="204"/>
      <c r="D426" s="1"/>
      <c r="E426" s="1"/>
      <c r="F426" s="1"/>
      <c r="G426" s="1"/>
      <c r="H426" s="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2"/>
      <c r="C427" s="204"/>
      <c r="D427" s="1"/>
      <c r="E427" s="1"/>
      <c r="F427" s="1"/>
      <c r="G427" s="1"/>
      <c r="H427" s="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2"/>
      <c r="C428" s="204"/>
      <c r="D428" s="1"/>
      <c r="E428" s="1"/>
      <c r="F428" s="1"/>
      <c r="G428" s="1"/>
      <c r="H428" s="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2"/>
      <c r="C429" s="204"/>
      <c r="D429" s="1"/>
      <c r="E429" s="1"/>
      <c r="F429" s="1"/>
      <c r="G429" s="1"/>
      <c r="H429" s="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2"/>
      <c r="C430" s="204"/>
      <c r="D430" s="1"/>
      <c r="E430" s="1"/>
      <c r="F430" s="1"/>
      <c r="G430" s="1"/>
      <c r="H430" s="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2"/>
      <c r="C431" s="204"/>
      <c r="D431" s="1"/>
      <c r="E431" s="1"/>
      <c r="F431" s="1"/>
      <c r="G431" s="1"/>
      <c r="H431" s="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2"/>
      <c r="C432" s="204"/>
      <c r="D432" s="1"/>
      <c r="E432" s="1"/>
      <c r="F432" s="1"/>
      <c r="G432" s="1"/>
      <c r="H432" s="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2"/>
      <c r="C433" s="204"/>
      <c r="D433" s="1"/>
      <c r="E433" s="1"/>
      <c r="F433" s="1"/>
      <c r="G433" s="1"/>
      <c r="H433" s="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2"/>
      <c r="C434" s="204"/>
      <c r="D434" s="1"/>
      <c r="E434" s="1"/>
      <c r="F434" s="1"/>
      <c r="G434" s="1"/>
      <c r="H434" s="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2"/>
      <c r="C435" s="204"/>
      <c r="D435" s="1"/>
      <c r="E435" s="1"/>
      <c r="F435" s="1"/>
      <c r="G435" s="1"/>
      <c r="H435" s="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2"/>
      <c r="C436" s="204"/>
      <c r="D436" s="1"/>
      <c r="E436" s="1"/>
      <c r="F436" s="1"/>
      <c r="G436" s="1"/>
      <c r="H436" s="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2"/>
      <c r="C437" s="204"/>
      <c r="D437" s="1"/>
      <c r="E437" s="1"/>
      <c r="F437" s="1"/>
      <c r="G437" s="1"/>
      <c r="H437" s="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2"/>
      <c r="C438" s="204"/>
      <c r="D438" s="1"/>
      <c r="E438" s="1"/>
      <c r="F438" s="1"/>
      <c r="G438" s="1"/>
      <c r="H438" s="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2"/>
      <c r="C439" s="204"/>
      <c r="D439" s="1"/>
      <c r="E439" s="1"/>
      <c r="F439" s="1"/>
      <c r="G439" s="1"/>
      <c r="H439" s="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2"/>
      <c r="C440" s="204"/>
      <c r="D440" s="1"/>
      <c r="E440" s="1"/>
      <c r="F440" s="1"/>
      <c r="G440" s="1"/>
      <c r="H440" s="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2"/>
      <c r="C441" s="204"/>
      <c r="D441" s="1"/>
      <c r="E441" s="1"/>
      <c r="F441" s="1"/>
      <c r="G441" s="1"/>
      <c r="H441" s="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2"/>
      <c r="C442" s="204"/>
      <c r="D442" s="1"/>
      <c r="E442" s="1"/>
      <c r="F442" s="1"/>
      <c r="G442" s="1"/>
      <c r="H442" s="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2"/>
      <c r="C443" s="204"/>
      <c r="D443" s="1"/>
      <c r="E443" s="1"/>
      <c r="F443" s="1"/>
      <c r="G443" s="1"/>
      <c r="H443" s="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2"/>
      <c r="C444" s="204"/>
      <c r="D444" s="1"/>
      <c r="E444" s="1"/>
      <c r="F444" s="1"/>
      <c r="G444" s="1"/>
      <c r="H444" s="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2"/>
      <c r="C445" s="204"/>
      <c r="D445" s="1"/>
      <c r="E445" s="1"/>
      <c r="F445" s="1"/>
      <c r="G445" s="1"/>
      <c r="H445" s="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2"/>
      <c r="C446" s="204"/>
      <c r="D446" s="1"/>
      <c r="E446" s="1"/>
      <c r="F446" s="1"/>
      <c r="G446" s="1"/>
      <c r="H446" s="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2"/>
      <c r="C447" s="204"/>
      <c r="D447" s="1"/>
      <c r="E447" s="1"/>
      <c r="F447" s="1"/>
      <c r="G447" s="1"/>
      <c r="H447" s="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2"/>
      <c r="C448" s="204"/>
      <c r="D448" s="1"/>
      <c r="E448" s="1"/>
      <c r="F448" s="1"/>
      <c r="G448" s="1"/>
      <c r="H448" s="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2"/>
      <c r="C449" s="204"/>
      <c r="D449" s="1"/>
      <c r="E449" s="1"/>
      <c r="F449" s="1"/>
      <c r="G449" s="1"/>
      <c r="H449" s="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2"/>
      <c r="C450" s="204"/>
      <c r="D450" s="1"/>
      <c r="E450" s="1"/>
      <c r="F450" s="1"/>
      <c r="G450" s="1"/>
      <c r="H450" s="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2"/>
      <c r="C451" s="204"/>
      <c r="D451" s="1"/>
      <c r="E451" s="1"/>
      <c r="F451" s="1"/>
      <c r="G451" s="1"/>
      <c r="H451" s="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2"/>
      <c r="C452" s="204"/>
      <c r="D452" s="1"/>
      <c r="E452" s="1"/>
      <c r="F452" s="1"/>
      <c r="G452" s="1"/>
      <c r="H452" s="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2"/>
      <c r="C453" s="204"/>
      <c r="D453" s="1"/>
      <c r="E453" s="1"/>
      <c r="F453" s="1"/>
      <c r="G453" s="1"/>
      <c r="H453" s="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2"/>
      <c r="C454" s="204"/>
      <c r="D454" s="1"/>
      <c r="E454" s="1"/>
      <c r="F454" s="1"/>
      <c r="G454" s="1"/>
      <c r="H454" s="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2"/>
      <c r="C455" s="204"/>
      <c r="D455" s="1"/>
      <c r="E455" s="1"/>
      <c r="F455" s="1"/>
      <c r="G455" s="1"/>
      <c r="H455" s="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2"/>
      <c r="C456" s="204"/>
      <c r="D456" s="1"/>
      <c r="E456" s="1"/>
      <c r="F456" s="1"/>
      <c r="G456" s="1"/>
      <c r="H456" s="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2"/>
      <c r="C457" s="204"/>
      <c r="D457" s="1"/>
      <c r="E457" s="1"/>
      <c r="F457" s="1"/>
      <c r="G457" s="1"/>
      <c r="H457" s="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2"/>
      <c r="C458" s="204"/>
      <c r="D458" s="1"/>
      <c r="E458" s="1"/>
      <c r="F458" s="1"/>
      <c r="G458" s="1"/>
      <c r="H458" s="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2"/>
      <c r="C459" s="204"/>
      <c r="D459" s="1"/>
      <c r="E459" s="1"/>
      <c r="F459" s="1"/>
      <c r="G459" s="1"/>
      <c r="H459" s="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2"/>
      <c r="C460" s="204"/>
      <c r="D460" s="1"/>
      <c r="E460" s="1"/>
      <c r="F460" s="1"/>
      <c r="G460" s="1"/>
      <c r="H460" s="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2"/>
      <c r="C461" s="204"/>
      <c r="D461" s="1"/>
      <c r="E461" s="1"/>
      <c r="F461" s="1"/>
      <c r="G461" s="1"/>
      <c r="H461" s="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2"/>
      <c r="C462" s="204"/>
      <c r="D462" s="1"/>
      <c r="E462" s="1"/>
      <c r="F462" s="1"/>
      <c r="G462" s="1"/>
      <c r="H462" s="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2"/>
      <c r="C463" s="204"/>
      <c r="D463" s="1"/>
      <c r="E463" s="1"/>
      <c r="F463" s="1"/>
      <c r="G463" s="1"/>
      <c r="H463" s="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2"/>
      <c r="C464" s="204"/>
      <c r="D464" s="1"/>
      <c r="E464" s="1"/>
      <c r="F464" s="1"/>
      <c r="G464" s="1"/>
      <c r="H464" s="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2"/>
      <c r="C465" s="204"/>
      <c r="D465" s="1"/>
      <c r="E465" s="1"/>
      <c r="F465" s="1"/>
      <c r="G465" s="1"/>
      <c r="H465" s="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2"/>
      <c r="C466" s="204"/>
      <c r="D466" s="1"/>
      <c r="E466" s="1"/>
      <c r="F466" s="1"/>
      <c r="G466" s="1"/>
      <c r="H466" s="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2"/>
      <c r="C467" s="204"/>
      <c r="D467" s="1"/>
      <c r="E467" s="1"/>
      <c r="F467" s="1"/>
      <c r="G467" s="1"/>
      <c r="H467" s="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2"/>
      <c r="C468" s="204"/>
      <c r="D468" s="1"/>
      <c r="E468" s="1"/>
      <c r="F468" s="1"/>
      <c r="G468" s="1"/>
      <c r="H468" s="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2"/>
      <c r="C469" s="204"/>
      <c r="D469" s="1"/>
      <c r="E469" s="1"/>
      <c r="F469" s="1"/>
      <c r="G469" s="1"/>
      <c r="H469" s="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2"/>
      <c r="C470" s="204"/>
      <c r="D470" s="1"/>
      <c r="E470" s="1"/>
      <c r="F470" s="1"/>
      <c r="G470" s="1"/>
      <c r="H470" s="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2"/>
      <c r="C471" s="204"/>
      <c r="D471" s="1"/>
      <c r="E471" s="1"/>
      <c r="F471" s="1"/>
      <c r="G471" s="1"/>
      <c r="H471" s="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2"/>
      <c r="C472" s="204"/>
      <c r="D472" s="1"/>
      <c r="E472" s="1"/>
      <c r="F472" s="1"/>
      <c r="G472" s="1"/>
      <c r="H472" s="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2"/>
      <c r="C473" s="204"/>
      <c r="D473" s="1"/>
      <c r="E473" s="1"/>
      <c r="F473" s="1"/>
      <c r="G473" s="1"/>
      <c r="H473" s="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2"/>
      <c r="C474" s="204"/>
      <c r="D474" s="1"/>
      <c r="E474" s="1"/>
      <c r="F474" s="1"/>
      <c r="G474" s="1"/>
      <c r="H474" s="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2"/>
      <c r="C475" s="204"/>
      <c r="D475" s="1"/>
      <c r="E475" s="1"/>
      <c r="F475" s="1"/>
      <c r="G475" s="1"/>
      <c r="H475" s="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2"/>
      <c r="C476" s="204"/>
      <c r="D476" s="1"/>
      <c r="E476" s="1"/>
      <c r="F476" s="1"/>
      <c r="G476" s="1"/>
      <c r="H476" s="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2"/>
      <c r="C477" s="204"/>
      <c r="D477" s="1"/>
      <c r="E477" s="1"/>
      <c r="F477" s="1"/>
      <c r="G477" s="1"/>
      <c r="H477" s="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2"/>
      <c r="C478" s="204"/>
      <c r="D478" s="1"/>
      <c r="E478" s="1"/>
      <c r="F478" s="1"/>
      <c r="G478" s="1"/>
      <c r="H478" s="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2"/>
      <c r="C479" s="204"/>
      <c r="D479" s="1"/>
      <c r="E479" s="1"/>
      <c r="F479" s="1"/>
      <c r="G479" s="1"/>
      <c r="H479" s="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2"/>
      <c r="C480" s="204"/>
      <c r="D480" s="1"/>
      <c r="E480" s="1"/>
      <c r="F480" s="1"/>
      <c r="G480" s="1"/>
      <c r="H480" s="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2"/>
      <c r="C481" s="204"/>
      <c r="D481" s="1"/>
      <c r="E481" s="1"/>
      <c r="F481" s="1"/>
      <c r="G481" s="1"/>
      <c r="H481" s="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2"/>
      <c r="C482" s="204"/>
      <c r="D482" s="1"/>
      <c r="E482" s="1"/>
      <c r="F482" s="1"/>
      <c r="G482" s="1"/>
      <c r="H482" s="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2"/>
      <c r="C483" s="204"/>
      <c r="D483" s="1"/>
      <c r="E483" s="1"/>
      <c r="F483" s="1"/>
      <c r="G483" s="1"/>
      <c r="H483" s="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2"/>
      <c r="C484" s="204"/>
      <c r="D484" s="1"/>
      <c r="E484" s="1"/>
      <c r="F484" s="1"/>
      <c r="G484" s="1"/>
      <c r="H484" s="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2"/>
      <c r="C485" s="204"/>
      <c r="D485" s="1"/>
      <c r="E485" s="1"/>
      <c r="F485" s="1"/>
      <c r="G485" s="1"/>
      <c r="H485" s="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2"/>
      <c r="C486" s="204"/>
      <c r="D486" s="1"/>
      <c r="E486" s="1"/>
      <c r="F486" s="1"/>
      <c r="G486" s="1"/>
      <c r="H486" s="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2"/>
      <c r="C487" s="204"/>
      <c r="D487" s="1"/>
      <c r="E487" s="1"/>
      <c r="F487" s="1"/>
      <c r="G487" s="1"/>
      <c r="H487" s="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2"/>
      <c r="C488" s="204"/>
      <c r="D488" s="1"/>
      <c r="E488" s="1"/>
      <c r="F488" s="1"/>
      <c r="G488" s="1"/>
      <c r="H488" s="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2"/>
      <c r="C489" s="204"/>
      <c r="D489" s="1"/>
      <c r="E489" s="1"/>
      <c r="F489" s="1"/>
      <c r="G489" s="1"/>
      <c r="H489" s="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2"/>
      <c r="C490" s="204"/>
      <c r="D490" s="1"/>
      <c r="E490" s="1"/>
      <c r="F490" s="1"/>
      <c r="G490" s="1"/>
      <c r="H490" s="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2"/>
      <c r="C491" s="204"/>
      <c r="D491" s="1"/>
      <c r="E491" s="1"/>
      <c r="F491" s="1"/>
      <c r="G491" s="1"/>
      <c r="H491" s="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2"/>
      <c r="C492" s="204"/>
      <c r="D492" s="1"/>
      <c r="E492" s="1"/>
      <c r="F492" s="1"/>
      <c r="G492" s="1"/>
      <c r="H492" s="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2"/>
      <c r="C493" s="204"/>
      <c r="D493" s="1"/>
      <c r="E493" s="1"/>
      <c r="F493" s="1"/>
      <c r="G493" s="1"/>
      <c r="H493" s="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2"/>
      <c r="C494" s="204"/>
      <c r="D494" s="1"/>
      <c r="E494" s="1"/>
      <c r="F494" s="1"/>
      <c r="G494" s="1"/>
      <c r="H494" s="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2"/>
      <c r="C495" s="204"/>
      <c r="D495" s="1"/>
      <c r="E495" s="1"/>
      <c r="F495" s="1"/>
      <c r="G495" s="1"/>
      <c r="H495" s="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2"/>
      <c r="C496" s="204"/>
      <c r="D496" s="1"/>
      <c r="E496" s="1"/>
      <c r="F496" s="1"/>
      <c r="G496" s="1"/>
      <c r="H496" s="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2"/>
      <c r="C497" s="204"/>
      <c r="D497" s="1"/>
      <c r="E497" s="1"/>
      <c r="F497" s="1"/>
      <c r="G497" s="1"/>
      <c r="H497" s="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2"/>
      <c r="C498" s="204"/>
      <c r="D498" s="1"/>
      <c r="E498" s="1"/>
      <c r="F498" s="1"/>
      <c r="G498" s="1"/>
      <c r="H498" s="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2"/>
      <c r="C499" s="204"/>
      <c r="D499" s="1"/>
      <c r="E499" s="1"/>
      <c r="F499" s="1"/>
      <c r="G499" s="1"/>
      <c r="H499" s="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2"/>
      <c r="C500" s="204"/>
      <c r="D500" s="1"/>
      <c r="E500" s="1"/>
      <c r="F500" s="1"/>
      <c r="G500" s="1"/>
      <c r="H500" s="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/>
      <c r="B501" s="2"/>
      <c r="C501" s="204"/>
      <c r="D501" s="1"/>
      <c r="E501" s="1"/>
      <c r="F501" s="1"/>
      <c r="G501" s="1"/>
      <c r="H501" s="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/>
      <c r="B502" s="2"/>
      <c r="C502" s="204"/>
      <c r="D502" s="1"/>
      <c r="E502" s="1"/>
      <c r="F502" s="1"/>
      <c r="G502" s="1"/>
      <c r="H502" s="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/>
      <c r="B503" s="2"/>
      <c r="C503" s="204"/>
      <c r="D503" s="1"/>
      <c r="E503" s="1"/>
      <c r="F503" s="1"/>
      <c r="G503" s="1"/>
      <c r="H503" s="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/>
      <c r="B504" s="2"/>
      <c r="C504" s="204"/>
      <c r="D504" s="1"/>
      <c r="E504" s="1"/>
      <c r="F504" s="1"/>
      <c r="G504" s="1"/>
      <c r="H504" s="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/>
      <c r="B505" s="2"/>
      <c r="C505" s="204"/>
      <c r="D505" s="1"/>
      <c r="E505" s="1"/>
      <c r="F505" s="1"/>
      <c r="G505" s="1"/>
      <c r="H505" s="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"/>
      <c r="B506" s="2"/>
      <c r="C506" s="204"/>
      <c r="D506" s="1"/>
      <c r="E506" s="1"/>
      <c r="F506" s="1"/>
      <c r="G506" s="1"/>
      <c r="H506" s="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/>
      <c r="B507" s="2"/>
      <c r="C507" s="204"/>
      <c r="D507" s="1"/>
      <c r="E507" s="1"/>
      <c r="F507" s="1"/>
      <c r="G507" s="1"/>
      <c r="H507" s="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/>
      <c r="B508" s="2"/>
      <c r="C508" s="204"/>
      <c r="D508" s="1"/>
      <c r="E508" s="1"/>
      <c r="F508" s="1"/>
      <c r="G508" s="1"/>
      <c r="H508" s="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/>
      <c r="B509" s="2"/>
      <c r="C509" s="204"/>
      <c r="D509" s="1"/>
      <c r="E509" s="1"/>
      <c r="F509" s="1"/>
      <c r="G509" s="1"/>
      <c r="H509" s="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/>
      <c r="B510" s="2"/>
      <c r="C510" s="204"/>
      <c r="D510" s="1"/>
      <c r="E510" s="1"/>
      <c r="F510" s="1"/>
      <c r="G510" s="1"/>
      <c r="H510" s="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/>
      <c r="B511" s="2"/>
      <c r="C511" s="204"/>
      <c r="D511" s="1"/>
      <c r="E511" s="1"/>
      <c r="F511" s="1"/>
      <c r="G511" s="1"/>
      <c r="H511" s="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"/>
      <c r="B512" s="2"/>
      <c r="C512" s="204"/>
      <c r="D512" s="1"/>
      <c r="E512" s="1"/>
      <c r="F512" s="1"/>
      <c r="G512" s="1"/>
      <c r="H512" s="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"/>
      <c r="B513" s="2"/>
      <c r="C513" s="204"/>
      <c r="D513" s="1"/>
      <c r="E513" s="1"/>
      <c r="F513" s="1"/>
      <c r="G513" s="1"/>
      <c r="H513" s="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"/>
      <c r="B514" s="2"/>
      <c r="C514" s="204"/>
      <c r="D514" s="1"/>
      <c r="E514" s="1"/>
      <c r="F514" s="1"/>
      <c r="G514" s="1"/>
      <c r="H514" s="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"/>
      <c r="B515" s="2"/>
      <c r="C515" s="204"/>
      <c r="D515" s="1"/>
      <c r="E515" s="1"/>
      <c r="F515" s="1"/>
      <c r="G515" s="1"/>
      <c r="H515" s="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/>
      <c r="B516" s="2"/>
      <c r="C516" s="204"/>
      <c r="D516" s="1"/>
      <c r="E516" s="1"/>
      <c r="F516" s="1"/>
      <c r="G516" s="1"/>
      <c r="H516" s="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/>
      <c r="B517" s="2"/>
      <c r="C517" s="204"/>
      <c r="D517" s="1"/>
      <c r="E517" s="1"/>
      <c r="F517" s="1"/>
      <c r="G517" s="1"/>
      <c r="H517" s="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/>
      <c r="B518" s="2"/>
      <c r="C518" s="204"/>
      <c r="D518" s="1"/>
      <c r="E518" s="1"/>
      <c r="F518" s="1"/>
      <c r="G518" s="1"/>
      <c r="H518" s="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/>
      <c r="B519" s="2"/>
      <c r="C519" s="204"/>
      <c r="D519" s="1"/>
      <c r="E519" s="1"/>
      <c r="F519" s="1"/>
      <c r="G519" s="1"/>
      <c r="H519" s="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/>
      <c r="B520" s="2"/>
      <c r="C520" s="204"/>
      <c r="D520" s="1"/>
      <c r="E520" s="1"/>
      <c r="F520" s="1"/>
      <c r="G520" s="1"/>
      <c r="H520" s="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/>
      <c r="B521" s="2"/>
      <c r="C521" s="204"/>
      <c r="D521" s="1"/>
      <c r="E521" s="1"/>
      <c r="F521" s="1"/>
      <c r="G521" s="1"/>
      <c r="H521" s="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/>
      <c r="B522" s="2"/>
      <c r="C522" s="204"/>
      <c r="D522" s="1"/>
      <c r="E522" s="1"/>
      <c r="F522" s="1"/>
      <c r="G522" s="1"/>
      <c r="H522" s="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/>
      <c r="B523" s="2"/>
      <c r="C523" s="204"/>
      <c r="D523" s="1"/>
      <c r="E523" s="1"/>
      <c r="F523" s="1"/>
      <c r="G523" s="1"/>
      <c r="H523" s="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"/>
      <c r="B524" s="2"/>
      <c r="C524" s="204"/>
      <c r="D524" s="1"/>
      <c r="E524" s="1"/>
      <c r="F524" s="1"/>
      <c r="G524" s="1"/>
      <c r="H524" s="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/>
      <c r="B525" s="2"/>
      <c r="C525" s="204"/>
      <c r="D525" s="1"/>
      <c r="E525" s="1"/>
      <c r="F525" s="1"/>
      <c r="G525" s="1"/>
      <c r="H525" s="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/>
      <c r="B526" s="2"/>
      <c r="C526" s="204"/>
      <c r="D526" s="1"/>
      <c r="E526" s="1"/>
      <c r="F526" s="1"/>
      <c r="G526" s="1"/>
      <c r="H526" s="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/>
      <c r="B527" s="2"/>
      <c r="C527" s="204"/>
      <c r="D527" s="1"/>
      <c r="E527" s="1"/>
      <c r="F527" s="1"/>
      <c r="G527" s="1"/>
      <c r="H527" s="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/>
      <c r="B528" s="2"/>
      <c r="C528" s="204"/>
      <c r="D528" s="1"/>
      <c r="E528" s="1"/>
      <c r="F528" s="1"/>
      <c r="G528" s="1"/>
      <c r="H528" s="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/>
      <c r="B529" s="2"/>
      <c r="C529" s="204"/>
      <c r="D529" s="1"/>
      <c r="E529" s="1"/>
      <c r="F529" s="1"/>
      <c r="G529" s="1"/>
      <c r="H529" s="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/>
      <c r="B530" s="2"/>
      <c r="C530" s="204"/>
      <c r="D530" s="1"/>
      <c r="E530" s="1"/>
      <c r="F530" s="1"/>
      <c r="G530" s="1"/>
      <c r="H530" s="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/>
      <c r="B531" s="2"/>
      <c r="C531" s="204"/>
      <c r="D531" s="1"/>
      <c r="E531" s="1"/>
      <c r="F531" s="1"/>
      <c r="G531" s="1"/>
      <c r="H531" s="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/>
      <c r="B532" s="2"/>
      <c r="C532" s="204"/>
      <c r="D532" s="1"/>
      <c r="E532" s="1"/>
      <c r="F532" s="1"/>
      <c r="G532" s="1"/>
      <c r="H532" s="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/>
      <c r="B533" s="2"/>
      <c r="C533" s="204"/>
      <c r="D533" s="1"/>
      <c r="E533" s="1"/>
      <c r="F533" s="1"/>
      <c r="G533" s="1"/>
      <c r="H533" s="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/>
      <c r="B534" s="2"/>
      <c r="C534" s="204"/>
      <c r="D534" s="1"/>
      <c r="E534" s="1"/>
      <c r="F534" s="1"/>
      <c r="G534" s="1"/>
      <c r="H534" s="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/>
      <c r="B535" s="2"/>
      <c r="C535" s="204"/>
      <c r="D535" s="1"/>
      <c r="E535" s="1"/>
      <c r="F535" s="1"/>
      <c r="G535" s="1"/>
      <c r="H535" s="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"/>
      <c r="B536" s="2"/>
      <c r="C536" s="204"/>
      <c r="D536" s="1"/>
      <c r="E536" s="1"/>
      <c r="F536" s="1"/>
      <c r="G536" s="1"/>
      <c r="H536" s="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/>
      <c r="B537" s="2"/>
      <c r="C537" s="204"/>
      <c r="D537" s="1"/>
      <c r="E537" s="1"/>
      <c r="F537" s="1"/>
      <c r="G537" s="1"/>
      <c r="H537" s="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/>
      <c r="B538" s="2"/>
      <c r="C538" s="204"/>
      <c r="D538" s="1"/>
      <c r="E538" s="1"/>
      <c r="F538" s="1"/>
      <c r="G538" s="1"/>
      <c r="H538" s="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/>
      <c r="B539" s="2"/>
      <c r="C539" s="204"/>
      <c r="D539" s="1"/>
      <c r="E539" s="1"/>
      <c r="F539" s="1"/>
      <c r="G539" s="1"/>
      <c r="H539" s="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"/>
      <c r="B540" s="2"/>
      <c r="C540" s="204"/>
      <c r="D540" s="1"/>
      <c r="E540" s="1"/>
      <c r="F540" s="1"/>
      <c r="G540" s="1"/>
      <c r="H540" s="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"/>
      <c r="B541" s="2"/>
      <c r="C541" s="204"/>
      <c r="D541" s="1"/>
      <c r="E541" s="1"/>
      <c r="F541" s="1"/>
      <c r="G541" s="1"/>
      <c r="H541" s="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/>
      <c r="B542" s="2"/>
      <c r="C542" s="204"/>
      <c r="D542" s="1"/>
      <c r="E542" s="1"/>
      <c r="F542" s="1"/>
      <c r="G542" s="1"/>
      <c r="H542" s="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/>
      <c r="B543" s="2"/>
      <c r="C543" s="204"/>
      <c r="D543" s="1"/>
      <c r="E543" s="1"/>
      <c r="F543" s="1"/>
      <c r="G543" s="1"/>
      <c r="H543" s="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/>
      <c r="B544" s="2"/>
      <c r="C544" s="204"/>
      <c r="D544" s="1"/>
      <c r="E544" s="1"/>
      <c r="F544" s="1"/>
      <c r="G544" s="1"/>
      <c r="H544" s="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/>
      <c r="B545" s="2"/>
      <c r="C545" s="204"/>
      <c r="D545" s="1"/>
      <c r="E545" s="1"/>
      <c r="F545" s="1"/>
      <c r="G545" s="1"/>
      <c r="H545" s="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"/>
      <c r="B546" s="2"/>
      <c r="C546" s="204"/>
      <c r="D546" s="1"/>
      <c r="E546" s="1"/>
      <c r="F546" s="1"/>
      <c r="G546" s="1"/>
      <c r="H546" s="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"/>
      <c r="B547" s="2"/>
      <c r="C547" s="204"/>
      <c r="D547" s="1"/>
      <c r="E547" s="1"/>
      <c r="F547" s="1"/>
      <c r="G547" s="1"/>
      <c r="H547" s="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/>
      <c r="B548" s="2"/>
      <c r="C548" s="204"/>
      <c r="D548" s="1"/>
      <c r="E548" s="1"/>
      <c r="F548" s="1"/>
      <c r="G548" s="1"/>
      <c r="H548" s="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/>
      <c r="B549" s="2"/>
      <c r="C549" s="204"/>
      <c r="D549" s="1"/>
      <c r="E549" s="1"/>
      <c r="F549" s="1"/>
      <c r="G549" s="1"/>
      <c r="H549" s="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/>
      <c r="B550" s="2"/>
      <c r="C550" s="204"/>
      <c r="D550" s="1"/>
      <c r="E550" s="1"/>
      <c r="F550" s="1"/>
      <c r="G550" s="1"/>
      <c r="H550" s="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/>
      <c r="B551" s="2"/>
      <c r="C551" s="204"/>
      <c r="D551" s="1"/>
      <c r="E551" s="1"/>
      <c r="F551" s="1"/>
      <c r="G551" s="1"/>
      <c r="H551" s="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/>
      <c r="B552" s="2"/>
      <c r="C552" s="204"/>
      <c r="D552" s="1"/>
      <c r="E552" s="1"/>
      <c r="F552" s="1"/>
      <c r="G552" s="1"/>
      <c r="H552" s="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/>
      <c r="B553" s="2"/>
      <c r="C553" s="204"/>
      <c r="D553" s="1"/>
      <c r="E553" s="1"/>
      <c r="F553" s="1"/>
      <c r="G553" s="1"/>
      <c r="H553" s="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/>
      <c r="B554" s="2"/>
      <c r="C554" s="204"/>
      <c r="D554" s="1"/>
      <c r="E554" s="1"/>
      <c r="F554" s="1"/>
      <c r="G554" s="1"/>
      <c r="H554" s="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/>
      <c r="B555" s="2"/>
      <c r="C555" s="204"/>
      <c r="D555" s="1"/>
      <c r="E555" s="1"/>
      <c r="F555" s="1"/>
      <c r="G555" s="1"/>
      <c r="H555" s="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/>
      <c r="B556" s="2"/>
      <c r="C556" s="204"/>
      <c r="D556" s="1"/>
      <c r="E556" s="1"/>
      <c r="F556" s="1"/>
      <c r="G556" s="1"/>
      <c r="H556" s="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/>
      <c r="B557" s="2"/>
      <c r="C557" s="204"/>
      <c r="D557" s="1"/>
      <c r="E557" s="1"/>
      <c r="F557" s="1"/>
      <c r="G557" s="1"/>
      <c r="H557" s="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/>
      <c r="B558" s="2"/>
      <c r="C558" s="204"/>
      <c r="D558" s="1"/>
      <c r="E558" s="1"/>
      <c r="F558" s="1"/>
      <c r="G558" s="1"/>
      <c r="H558" s="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/>
      <c r="B559" s="2"/>
      <c r="C559" s="204"/>
      <c r="D559" s="1"/>
      <c r="E559" s="1"/>
      <c r="F559" s="1"/>
      <c r="G559" s="1"/>
      <c r="H559" s="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"/>
      <c r="B560" s="2"/>
      <c r="C560" s="204"/>
      <c r="D560" s="1"/>
      <c r="E560" s="1"/>
      <c r="F560" s="1"/>
      <c r="G560" s="1"/>
      <c r="H560" s="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"/>
      <c r="B561" s="2"/>
      <c r="C561" s="204"/>
      <c r="D561" s="1"/>
      <c r="E561" s="1"/>
      <c r="F561" s="1"/>
      <c r="G561" s="1"/>
      <c r="H561" s="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/>
      <c r="B562" s="2"/>
      <c r="C562" s="204"/>
      <c r="D562" s="1"/>
      <c r="E562" s="1"/>
      <c r="F562" s="1"/>
      <c r="G562" s="1"/>
      <c r="H562" s="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/>
      <c r="B563" s="2"/>
      <c r="C563" s="204"/>
      <c r="D563" s="1"/>
      <c r="E563" s="1"/>
      <c r="F563" s="1"/>
      <c r="G563" s="1"/>
      <c r="H563" s="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/>
      <c r="B564" s="2"/>
      <c r="C564" s="204"/>
      <c r="D564" s="1"/>
      <c r="E564" s="1"/>
      <c r="F564" s="1"/>
      <c r="G564" s="1"/>
      <c r="H564" s="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/>
      <c r="B565" s="2"/>
      <c r="C565" s="204"/>
      <c r="D565" s="1"/>
      <c r="E565" s="1"/>
      <c r="F565" s="1"/>
      <c r="G565" s="1"/>
      <c r="H565" s="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"/>
      <c r="B566" s="2"/>
      <c r="C566" s="204"/>
      <c r="D566" s="1"/>
      <c r="E566" s="1"/>
      <c r="F566" s="1"/>
      <c r="G566" s="1"/>
      <c r="H566" s="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/>
      <c r="B567" s="2"/>
      <c r="C567" s="204"/>
      <c r="D567" s="1"/>
      <c r="E567" s="1"/>
      <c r="F567" s="1"/>
      <c r="G567" s="1"/>
      <c r="H567" s="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/>
      <c r="B568" s="2"/>
      <c r="C568" s="204"/>
      <c r="D568" s="1"/>
      <c r="E568" s="1"/>
      <c r="F568" s="1"/>
      <c r="G568" s="1"/>
      <c r="H568" s="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/>
      <c r="B569" s="2"/>
      <c r="C569" s="204"/>
      <c r="D569" s="1"/>
      <c r="E569" s="1"/>
      <c r="F569" s="1"/>
      <c r="G569" s="1"/>
      <c r="H569" s="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/>
      <c r="B570" s="2"/>
      <c r="C570" s="204"/>
      <c r="D570" s="1"/>
      <c r="E570" s="1"/>
      <c r="F570" s="1"/>
      <c r="G570" s="1"/>
      <c r="H570" s="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/>
      <c r="B571" s="2"/>
      <c r="C571" s="204"/>
      <c r="D571" s="1"/>
      <c r="E571" s="1"/>
      <c r="F571" s="1"/>
      <c r="G571" s="1"/>
      <c r="H571" s="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/>
      <c r="B572" s="2"/>
      <c r="C572" s="204"/>
      <c r="D572" s="1"/>
      <c r="E572" s="1"/>
      <c r="F572" s="1"/>
      <c r="G572" s="1"/>
      <c r="H572" s="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/>
      <c r="B573" s="2"/>
      <c r="C573" s="204"/>
      <c r="D573" s="1"/>
      <c r="E573" s="1"/>
      <c r="F573" s="1"/>
      <c r="G573" s="1"/>
      <c r="H573" s="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/>
      <c r="B574" s="2"/>
      <c r="C574" s="204"/>
      <c r="D574" s="1"/>
      <c r="E574" s="1"/>
      <c r="F574" s="1"/>
      <c r="G574" s="1"/>
      <c r="H574" s="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"/>
      <c r="B575" s="2"/>
      <c r="C575" s="204"/>
      <c r="D575" s="1"/>
      <c r="E575" s="1"/>
      <c r="F575" s="1"/>
      <c r="G575" s="1"/>
      <c r="H575" s="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/>
      <c r="B576" s="2"/>
      <c r="C576" s="204"/>
      <c r="D576" s="1"/>
      <c r="E576" s="1"/>
      <c r="F576" s="1"/>
      <c r="G576" s="1"/>
      <c r="H576" s="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/>
      <c r="B577" s="2"/>
      <c r="C577" s="204"/>
      <c r="D577" s="1"/>
      <c r="E577" s="1"/>
      <c r="F577" s="1"/>
      <c r="G577" s="1"/>
      <c r="H577" s="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/>
      <c r="B578" s="2"/>
      <c r="C578" s="204"/>
      <c r="D578" s="1"/>
      <c r="E578" s="1"/>
      <c r="F578" s="1"/>
      <c r="G578" s="1"/>
      <c r="H578" s="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/>
      <c r="B579" s="2"/>
      <c r="C579" s="204"/>
      <c r="D579" s="1"/>
      <c r="E579" s="1"/>
      <c r="F579" s="1"/>
      <c r="G579" s="1"/>
      <c r="H579" s="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/>
      <c r="B580" s="2"/>
      <c r="C580" s="204"/>
      <c r="D580" s="1"/>
      <c r="E580" s="1"/>
      <c r="F580" s="1"/>
      <c r="G580" s="1"/>
      <c r="H580" s="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/>
      <c r="B581" s="2"/>
      <c r="C581" s="204"/>
      <c r="D581" s="1"/>
      <c r="E581" s="1"/>
      <c r="F581" s="1"/>
      <c r="G581" s="1"/>
      <c r="H581" s="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/>
      <c r="B582" s="2"/>
      <c r="C582" s="204"/>
      <c r="D582" s="1"/>
      <c r="E582" s="1"/>
      <c r="F582" s="1"/>
      <c r="G582" s="1"/>
      <c r="H582" s="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/>
      <c r="B583" s="2"/>
      <c r="C583" s="204"/>
      <c r="D583" s="1"/>
      <c r="E583" s="1"/>
      <c r="F583" s="1"/>
      <c r="G583" s="1"/>
      <c r="H583" s="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/>
      <c r="B584" s="2"/>
      <c r="C584" s="204"/>
      <c r="D584" s="1"/>
      <c r="E584" s="1"/>
      <c r="F584" s="1"/>
      <c r="G584" s="1"/>
      <c r="H584" s="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/>
      <c r="B585" s="2"/>
      <c r="C585" s="204"/>
      <c r="D585" s="1"/>
      <c r="E585" s="1"/>
      <c r="F585" s="1"/>
      <c r="G585" s="1"/>
      <c r="H585" s="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/>
      <c r="B586" s="2"/>
      <c r="C586" s="204"/>
      <c r="D586" s="1"/>
      <c r="E586" s="1"/>
      <c r="F586" s="1"/>
      <c r="G586" s="1"/>
      <c r="H586" s="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/>
      <c r="B587" s="2"/>
      <c r="C587" s="204"/>
      <c r="D587" s="1"/>
      <c r="E587" s="1"/>
      <c r="F587" s="1"/>
      <c r="G587" s="1"/>
      <c r="H587" s="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/>
      <c r="B588" s="2"/>
      <c r="C588" s="204"/>
      <c r="D588" s="1"/>
      <c r="E588" s="1"/>
      <c r="F588" s="1"/>
      <c r="G588" s="1"/>
      <c r="H588" s="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/>
      <c r="B589" s="2"/>
      <c r="C589" s="204"/>
      <c r="D589" s="1"/>
      <c r="E589" s="1"/>
      <c r="F589" s="1"/>
      <c r="G589" s="1"/>
      <c r="H589" s="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"/>
      <c r="B590" s="2"/>
      <c r="C590" s="204"/>
      <c r="D590" s="1"/>
      <c r="E590" s="1"/>
      <c r="F590" s="1"/>
      <c r="G590" s="1"/>
      <c r="H590" s="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"/>
      <c r="B591" s="2"/>
      <c r="C591" s="204"/>
      <c r="D591" s="1"/>
      <c r="E591" s="1"/>
      <c r="F591" s="1"/>
      <c r="G591" s="1"/>
      <c r="H591" s="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"/>
      <c r="B592" s="2"/>
      <c r="C592" s="204"/>
      <c r="D592" s="1"/>
      <c r="E592" s="1"/>
      <c r="F592" s="1"/>
      <c r="G592" s="1"/>
      <c r="H592" s="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"/>
      <c r="B593" s="2"/>
      <c r="C593" s="204"/>
      <c r="D593" s="1"/>
      <c r="E593" s="1"/>
      <c r="F593" s="1"/>
      <c r="G593" s="1"/>
      <c r="H593" s="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/>
      <c r="B594" s="2"/>
      <c r="C594" s="204"/>
      <c r="D594" s="1"/>
      <c r="E594" s="1"/>
      <c r="F594" s="1"/>
      <c r="G594" s="1"/>
      <c r="H594" s="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/>
      <c r="B595" s="2"/>
      <c r="C595" s="204"/>
      <c r="D595" s="1"/>
      <c r="E595" s="1"/>
      <c r="F595" s="1"/>
      <c r="G595" s="1"/>
      <c r="H595" s="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/>
      <c r="B596" s="2"/>
      <c r="C596" s="204"/>
      <c r="D596" s="1"/>
      <c r="E596" s="1"/>
      <c r="F596" s="1"/>
      <c r="G596" s="1"/>
      <c r="H596" s="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/>
      <c r="B597" s="2"/>
      <c r="C597" s="204"/>
      <c r="D597" s="1"/>
      <c r="E597" s="1"/>
      <c r="F597" s="1"/>
      <c r="G597" s="1"/>
      <c r="H597" s="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/>
      <c r="B598" s="2"/>
      <c r="C598" s="204"/>
      <c r="D598" s="1"/>
      <c r="E598" s="1"/>
      <c r="F598" s="1"/>
      <c r="G598" s="1"/>
      <c r="H598" s="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/>
      <c r="B599" s="2"/>
      <c r="C599" s="204"/>
      <c r="D599" s="1"/>
      <c r="E599" s="1"/>
      <c r="F599" s="1"/>
      <c r="G599" s="1"/>
      <c r="H599" s="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/>
      <c r="B600" s="2"/>
      <c r="C600" s="204"/>
      <c r="D600" s="1"/>
      <c r="E600" s="1"/>
      <c r="F600" s="1"/>
      <c r="G600" s="1"/>
      <c r="H600" s="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/>
      <c r="B601" s="2"/>
      <c r="C601" s="204"/>
      <c r="D601" s="1"/>
      <c r="E601" s="1"/>
      <c r="F601" s="1"/>
      <c r="G601" s="1"/>
      <c r="H601" s="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"/>
      <c r="B602" s="2"/>
      <c r="C602" s="204"/>
      <c r="D602" s="1"/>
      <c r="E602" s="1"/>
      <c r="F602" s="1"/>
      <c r="G602" s="1"/>
      <c r="H602" s="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"/>
      <c r="B603" s="2"/>
      <c r="C603" s="204"/>
      <c r="D603" s="1"/>
      <c r="E603" s="1"/>
      <c r="F603" s="1"/>
      <c r="G603" s="1"/>
      <c r="H603" s="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"/>
      <c r="B604" s="2"/>
      <c r="C604" s="204"/>
      <c r="D604" s="1"/>
      <c r="E604" s="1"/>
      <c r="F604" s="1"/>
      <c r="G604" s="1"/>
      <c r="H604" s="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/>
      <c r="B605" s="2"/>
      <c r="C605" s="204"/>
      <c r="D605" s="1"/>
      <c r="E605" s="1"/>
      <c r="F605" s="1"/>
      <c r="G605" s="1"/>
      <c r="H605" s="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/>
      <c r="B606" s="2"/>
      <c r="C606" s="204"/>
      <c r="D606" s="1"/>
      <c r="E606" s="1"/>
      <c r="F606" s="1"/>
      <c r="G606" s="1"/>
      <c r="H606" s="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/>
      <c r="B607" s="2"/>
      <c r="C607" s="204"/>
      <c r="D607" s="1"/>
      <c r="E607" s="1"/>
      <c r="F607" s="1"/>
      <c r="G607" s="1"/>
      <c r="H607" s="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/>
      <c r="B608" s="2"/>
      <c r="C608" s="204"/>
      <c r="D608" s="1"/>
      <c r="E608" s="1"/>
      <c r="F608" s="1"/>
      <c r="G608" s="1"/>
      <c r="H608" s="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/>
      <c r="B609" s="2"/>
      <c r="C609" s="204"/>
      <c r="D609" s="1"/>
      <c r="E609" s="1"/>
      <c r="F609" s="1"/>
      <c r="G609" s="1"/>
      <c r="H609" s="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/>
      <c r="B610" s="2"/>
      <c r="C610" s="204"/>
      <c r="D610" s="1"/>
      <c r="E610" s="1"/>
      <c r="F610" s="1"/>
      <c r="G610" s="1"/>
      <c r="H610" s="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/>
      <c r="B611" s="2"/>
      <c r="C611" s="204"/>
      <c r="D611" s="1"/>
      <c r="E611" s="1"/>
      <c r="F611" s="1"/>
      <c r="G611" s="1"/>
      <c r="H611" s="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/>
      <c r="B612" s="2"/>
      <c r="C612" s="204"/>
      <c r="D612" s="1"/>
      <c r="E612" s="1"/>
      <c r="F612" s="1"/>
      <c r="G612" s="1"/>
      <c r="H612" s="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/>
      <c r="B613" s="2"/>
      <c r="C613" s="204"/>
      <c r="D613" s="1"/>
      <c r="E613" s="1"/>
      <c r="F613" s="1"/>
      <c r="G613" s="1"/>
      <c r="H613" s="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/>
      <c r="B614" s="2"/>
      <c r="C614" s="204"/>
      <c r="D614" s="1"/>
      <c r="E614" s="1"/>
      <c r="F614" s="1"/>
      <c r="G614" s="1"/>
      <c r="H614" s="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/>
      <c r="B615" s="2"/>
      <c r="C615" s="204"/>
      <c r="D615" s="1"/>
      <c r="E615" s="1"/>
      <c r="F615" s="1"/>
      <c r="G615" s="1"/>
      <c r="H615" s="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"/>
      <c r="B616" s="2"/>
      <c r="C616" s="204"/>
      <c r="D616" s="1"/>
      <c r="E616" s="1"/>
      <c r="F616" s="1"/>
      <c r="G616" s="1"/>
      <c r="H616" s="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/>
      <c r="B617" s="2"/>
      <c r="C617" s="204"/>
      <c r="D617" s="1"/>
      <c r="E617" s="1"/>
      <c r="F617" s="1"/>
      <c r="G617" s="1"/>
      <c r="H617" s="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/>
      <c r="B618" s="2"/>
      <c r="C618" s="204"/>
      <c r="D618" s="1"/>
      <c r="E618" s="1"/>
      <c r="F618" s="1"/>
      <c r="G618" s="1"/>
      <c r="H618" s="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/>
      <c r="B619" s="2"/>
      <c r="C619" s="204"/>
      <c r="D619" s="1"/>
      <c r="E619" s="1"/>
      <c r="F619" s="1"/>
      <c r="G619" s="1"/>
      <c r="H619" s="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/>
      <c r="B620" s="2"/>
      <c r="C620" s="204"/>
      <c r="D620" s="1"/>
      <c r="E620" s="1"/>
      <c r="F620" s="1"/>
      <c r="G620" s="1"/>
      <c r="H620" s="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"/>
      <c r="B621" s="2"/>
      <c r="C621" s="204"/>
      <c r="D621" s="1"/>
      <c r="E621" s="1"/>
      <c r="F621" s="1"/>
      <c r="G621" s="1"/>
      <c r="H621" s="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"/>
      <c r="B622" s="2"/>
      <c r="C622" s="204"/>
      <c r="D622" s="1"/>
      <c r="E622" s="1"/>
      <c r="F622" s="1"/>
      <c r="G622" s="1"/>
      <c r="H622" s="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/>
      <c r="B623" s="2"/>
      <c r="C623" s="204"/>
      <c r="D623" s="1"/>
      <c r="E623" s="1"/>
      <c r="F623" s="1"/>
      <c r="G623" s="1"/>
      <c r="H623" s="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"/>
      <c r="B624" s="2"/>
      <c r="C624" s="204"/>
      <c r="D624" s="1"/>
      <c r="E624" s="1"/>
      <c r="F624" s="1"/>
      <c r="G624" s="1"/>
      <c r="H624" s="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"/>
      <c r="B625" s="2"/>
      <c r="C625" s="204"/>
      <c r="D625" s="1"/>
      <c r="E625" s="1"/>
      <c r="F625" s="1"/>
      <c r="G625" s="1"/>
      <c r="H625" s="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"/>
      <c r="B626" s="2"/>
      <c r="C626" s="204"/>
      <c r="D626" s="1"/>
      <c r="E626" s="1"/>
      <c r="F626" s="1"/>
      <c r="G626" s="1"/>
      <c r="H626" s="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"/>
      <c r="B627" s="2"/>
      <c r="C627" s="204"/>
      <c r="D627" s="1"/>
      <c r="E627" s="1"/>
      <c r="F627" s="1"/>
      <c r="G627" s="1"/>
      <c r="H627" s="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/>
      <c r="B628" s="2"/>
      <c r="C628" s="204"/>
      <c r="D628" s="1"/>
      <c r="E628" s="1"/>
      <c r="F628" s="1"/>
      <c r="G628" s="1"/>
      <c r="H628" s="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/>
      <c r="B629" s="2"/>
      <c r="C629" s="204"/>
      <c r="D629" s="1"/>
      <c r="E629" s="1"/>
      <c r="F629" s="1"/>
      <c r="G629" s="1"/>
      <c r="H629" s="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/>
      <c r="B630" s="2"/>
      <c r="C630" s="204"/>
      <c r="D630" s="1"/>
      <c r="E630" s="1"/>
      <c r="F630" s="1"/>
      <c r="G630" s="1"/>
      <c r="H630" s="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/>
      <c r="B631" s="2"/>
      <c r="C631" s="204"/>
      <c r="D631" s="1"/>
      <c r="E631" s="1"/>
      <c r="F631" s="1"/>
      <c r="G631" s="1"/>
      <c r="H631" s="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/>
      <c r="B632" s="2"/>
      <c r="C632" s="204"/>
      <c r="D632" s="1"/>
      <c r="E632" s="1"/>
      <c r="F632" s="1"/>
      <c r="G632" s="1"/>
      <c r="H632" s="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/>
      <c r="B633" s="2"/>
      <c r="C633" s="204"/>
      <c r="D633" s="1"/>
      <c r="E633" s="1"/>
      <c r="F633" s="1"/>
      <c r="G633" s="1"/>
      <c r="H633" s="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"/>
      <c r="B634" s="2"/>
      <c r="C634" s="204"/>
      <c r="D634" s="1"/>
      <c r="E634" s="1"/>
      <c r="F634" s="1"/>
      <c r="G634" s="1"/>
      <c r="H634" s="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/>
      <c r="B635" s="2"/>
      <c r="C635" s="204"/>
      <c r="D635" s="1"/>
      <c r="E635" s="1"/>
      <c r="F635" s="1"/>
      <c r="G635" s="1"/>
      <c r="H635" s="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"/>
      <c r="B636" s="2"/>
      <c r="C636" s="204"/>
      <c r="D636" s="1"/>
      <c r="E636" s="1"/>
      <c r="F636" s="1"/>
      <c r="G636" s="1"/>
      <c r="H636" s="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"/>
      <c r="B637" s="2"/>
      <c r="C637" s="204"/>
      <c r="D637" s="1"/>
      <c r="E637" s="1"/>
      <c r="F637" s="1"/>
      <c r="G637" s="1"/>
      <c r="H637" s="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"/>
      <c r="B638" s="2"/>
      <c r="C638" s="204"/>
      <c r="D638" s="1"/>
      <c r="E638" s="1"/>
      <c r="F638" s="1"/>
      <c r="G638" s="1"/>
      <c r="H638" s="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"/>
      <c r="B639" s="2"/>
      <c r="C639" s="204"/>
      <c r="D639" s="1"/>
      <c r="E639" s="1"/>
      <c r="F639" s="1"/>
      <c r="G639" s="1"/>
      <c r="H639" s="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/>
      <c r="B640" s="2"/>
      <c r="C640" s="204"/>
      <c r="D640" s="1"/>
      <c r="E640" s="1"/>
      <c r="F640" s="1"/>
      <c r="G640" s="1"/>
      <c r="H640" s="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/>
      <c r="B641" s="2"/>
      <c r="C641" s="204"/>
      <c r="D641" s="1"/>
      <c r="E641" s="1"/>
      <c r="F641" s="1"/>
      <c r="G641" s="1"/>
      <c r="H641" s="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/>
      <c r="B642" s="2"/>
      <c r="C642" s="204"/>
      <c r="D642" s="1"/>
      <c r="E642" s="1"/>
      <c r="F642" s="1"/>
      <c r="G642" s="1"/>
      <c r="H642" s="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/>
      <c r="B643" s="2"/>
      <c r="C643" s="204"/>
      <c r="D643" s="1"/>
      <c r="E643" s="1"/>
      <c r="F643" s="1"/>
      <c r="G643" s="1"/>
      <c r="H643" s="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/>
      <c r="B644" s="2"/>
      <c r="C644" s="204"/>
      <c r="D644" s="1"/>
      <c r="E644" s="1"/>
      <c r="F644" s="1"/>
      <c r="G644" s="1"/>
      <c r="H644" s="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/>
      <c r="B645" s="2"/>
      <c r="C645" s="204"/>
      <c r="D645" s="1"/>
      <c r="E645" s="1"/>
      <c r="F645" s="1"/>
      <c r="G645" s="1"/>
      <c r="H645" s="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/>
      <c r="B646" s="2"/>
      <c r="C646" s="204"/>
      <c r="D646" s="1"/>
      <c r="E646" s="1"/>
      <c r="F646" s="1"/>
      <c r="G646" s="1"/>
      <c r="H646" s="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/>
      <c r="B647" s="2"/>
      <c r="C647" s="204"/>
      <c r="D647" s="1"/>
      <c r="E647" s="1"/>
      <c r="F647" s="1"/>
      <c r="G647" s="1"/>
      <c r="H647" s="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/>
      <c r="B648" s="2"/>
      <c r="C648" s="204"/>
      <c r="D648" s="1"/>
      <c r="E648" s="1"/>
      <c r="F648" s="1"/>
      <c r="G648" s="1"/>
      <c r="H648" s="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/>
      <c r="B649" s="2"/>
      <c r="C649" s="204"/>
      <c r="D649" s="1"/>
      <c r="E649" s="1"/>
      <c r="F649" s="1"/>
      <c r="G649" s="1"/>
      <c r="H649" s="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/>
      <c r="B650" s="2"/>
      <c r="C650" s="204"/>
      <c r="D650" s="1"/>
      <c r="E650" s="1"/>
      <c r="F650" s="1"/>
      <c r="G650" s="1"/>
      <c r="H650" s="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/>
      <c r="B651" s="2"/>
      <c r="C651" s="204"/>
      <c r="D651" s="1"/>
      <c r="E651" s="1"/>
      <c r="F651" s="1"/>
      <c r="G651" s="1"/>
      <c r="H651" s="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/>
      <c r="B652" s="2"/>
      <c r="C652" s="204"/>
      <c r="D652" s="1"/>
      <c r="E652" s="1"/>
      <c r="F652" s="1"/>
      <c r="G652" s="1"/>
      <c r="H652" s="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/>
      <c r="B653" s="2"/>
      <c r="C653" s="204"/>
      <c r="D653" s="1"/>
      <c r="E653" s="1"/>
      <c r="F653" s="1"/>
      <c r="G653" s="1"/>
      <c r="H653" s="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/>
      <c r="B654" s="2"/>
      <c r="C654" s="204"/>
      <c r="D654" s="1"/>
      <c r="E654" s="1"/>
      <c r="F654" s="1"/>
      <c r="G654" s="1"/>
      <c r="H654" s="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/>
      <c r="B655" s="2"/>
      <c r="C655" s="204"/>
      <c r="D655" s="1"/>
      <c r="E655" s="1"/>
      <c r="F655" s="1"/>
      <c r="G655" s="1"/>
      <c r="H655" s="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/>
      <c r="B656" s="2"/>
      <c r="C656" s="204"/>
      <c r="D656" s="1"/>
      <c r="E656" s="1"/>
      <c r="F656" s="1"/>
      <c r="G656" s="1"/>
      <c r="H656" s="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/>
      <c r="B657" s="2"/>
      <c r="C657" s="204"/>
      <c r="D657" s="1"/>
      <c r="E657" s="1"/>
      <c r="F657" s="1"/>
      <c r="G657" s="1"/>
      <c r="H657" s="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/>
      <c r="B658" s="2"/>
      <c r="C658" s="204"/>
      <c r="D658" s="1"/>
      <c r="E658" s="1"/>
      <c r="F658" s="1"/>
      <c r="G658" s="1"/>
      <c r="H658" s="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/>
      <c r="B659" s="2"/>
      <c r="C659" s="204"/>
      <c r="D659" s="1"/>
      <c r="E659" s="1"/>
      <c r="F659" s="1"/>
      <c r="G659" s="1"/>
      <c r="H659" s="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/>
      <c r="B660" s="2"/>
      <c r="C660" s="204"/>
      <c r="D660" s="1"/>
      <c r="E660" s="1"/>
      <c r="F660" s="1"/>
      <c r="G660" s="1"/>
      <c r="H660" s="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/>
      <c r="B661" s="2"/>
      <c r="C661" s="204"/>
      <c r="D661" s="1"/>
      <c r="E661" s="1"/>
      <c r="F661" s="1"/>
      <c r="G661" s="1"/>
      <c r="H661" s="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/>
      <c r="B662" s="2"/>
      <c r="C662" s="204"/>
      <c r="D662" s="1"/>
      <c r="E662" s="1"/>
      <c r="F662" s="1"/>
      <c r="G662" s="1"/>
      <c r="H662" s="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/>
      <c r="B663" s="2"/>
      <c r="C663" s="204"/>
      <c r="D663" s="1"/>
      <c r="E663" s="1"/>
      <c r="F663" s="1"/>
      <c r="G663" s="1"/>
      <c r="H663" s="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/>
      <c r="B664" s="2"/>
      <c r="C664" s="204"/>
      <c r="D664" s="1"/>
      <c r="E664" s="1"/>
      <c r="F664" s="1"/>
      <c r="G664" s="1"/>
      <c r="H664" s="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/>
      <c r="B665" s="2"/>
      <c r="C665" s="204"/>
      <c r="D665" s="1"/>
      <c r="E665" s="1"/>
      <c r="F665" s="1"/>
      <c r="G665" s="1"/>
      <c r="H665" s="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/>
      <c r="B666" s="2"/>
      <c r="C666" s="204"/>
      <c r="D666" s="1"/>
      <c r="E666" s="1"/>
      <c r="F666" s="1"/>
      <c r="G666" s="1"/>
      <c r="H666" s="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/>
      <c r="B667" s="2"/>
      <c r="C667" s="204"/>
      <c r="D667" s="1"/>
      <c r="E667" s="1"/>
      <c r="F667" s="1"/>
      <c r="G667" s="1"/>
      <c r="H667" s="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/>
      <c r="B668" s="2"/>
      <c r="C668" s="204"/>
      <c r="D668" s="1"/>
      <c r="E668" s="1"/>
      <c r="F668" s="1"/>
      <c r="G668" s="1"/>
      <c r="H668" s="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/>
      <c r="B669" s="2"/>
      <c r="C669" s="204"/>
      <c r="D669" s="1"/>
      <c r="E669" s="1"/>
      <c r="F669" s="1"/>
      <c r="G669" s="1"/>
      <c r="H669" s="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/>
      <c r="B670" s="2"/>
      <c r="C670" s="204"/>
      <c r="D670" s="1"/>
      <c r="E670" s="1"/>
      <c r="F670" s="1"/>
      <c r="G670" s="1"/>
      <c r="H670" s="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/>
      <c r="B671" s="2"/>
      <c r="C671" s="204"/>
      <c r="D671" s="1"/>
      <c r="E671" s="1"/>
      <c r="F671" s="1"/>
      <c r="G671" s="1"/>
      <c r="H671" s="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/>
      <c r="B672" s="2"/>
      <c r="C672" s="204"/>
      <c r="D672" s="1"/>
      <c r="E672" s="1"/>
      <c r="F672" s="1"/>
      <c r="G672" s="1"/>
      <c r="H672" s="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/>
      <c r="B673" s="2"/>
      <c r="C673" s="204"/>
      <c r="D673" s="1"/>
      <c r="E673" s="1"/>
      <c r="F673" s="1"/>
      <c r="G673" s="1"/>
      <c r="H673" s="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/>
      <c r="B674" s="2"/>
      <c r="C674" s="204"/>
      <c r="D674" s="1"/>
      <c r="E674" s="1"/>
      <c r="F674" s="1"/>
      <c r="G674" s="1"/>
      <c r="H674" s="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/>
      <c r="B675" s="2"/>
      <c r="C675" s="204"/>
      <c r="D675" s="1"/>
      <c r="E675" s="1"/>
      <c r="F675" s="1"/>
      <c r="G675" s="1"/>
      <c r="H675" s="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/>
      <c r="B676" s="2"/>
      <c r="C676" s="204"/>
      <c r="D676" s="1"/>
      <c r="E676" s="1"/>
      <c r="F676" s="1"/>
      <c r="G676" s="1"/>
      <c r="H676" s="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/>
      <c r="B677" s="2"/>
      <c r="C677" s="204"/>
      <c r="D677" s="1"/>
      <c r="E677" s="1"/>
      <c r="F677" s="1"/>
      <c r="G677" s="1"/>
      <c r="H677" s="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/>
      <c r="B678" s="2"/>
      <c r="C678" s="204"/>
      <c r="D678" s="1"/>
      <c r="E678" s="1"/>
      <c r="F678" s="1"/>
      <c r="G678" s="1"/>
      <c r="H678" s="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/>
      <c r="B679" s="2"/>
      <c r="C679" s="204"/>
      <c r="D679" s="1"/>
      <c r="E679" s="1"/>
      <c r="F679" s="1"/>
      <c r="G679" s="1"/>
      <c r="H679" s="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/>
      <c r="B680" s="2"/>
      <c r="C680" s="204"/>
      <c r="D680" s="1"/>
      <c r="E680" s="1"/>
      <c r="F680" s="1"/>
      <c r="G680" s="1"/>
      <c r="H680" s="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/>
      <c r="B681" s="2"/>
      <c r="C681" s="204"/>
      <c r="D681" s="1"/>
      <c r="E681" s="1"/>
      <c r="F681" s="1"/>
      <c r="G681" s="1"/>
      <c r="H681" s="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/>
      <c r="B682" s="2"/>
      <c r="C682" s="204"/>
      <c r="D682" s="1"/>
      <c r="E682" s="1"/>
      <c r="F682" s="1"/>
      <c r="G682" s="1"/>
      <c r="H682" s="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/>
      <c r="B683" s="2"/>
      <c r="C683" s="204"/>
      <c r="D683" s="1"/>
      <c r="E683" s="1"/>
      <c r="F683" s="1"/>
      <c r="G683" s="1"/>
      <c r="H683" s="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/>
      <c r="B684" s="2"/>
      <c r="C684" s="204"/>
      <c r="D684" s="1"/>
      <c r="E684" s="1"/>
      <c r="F684" s="1"/>
      <c r="G684" s="1"/>
      <c r="H684" s="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/>
      <c r="B685" s="2"/>
      <c r="C685" s="204"/>
      <c r="D685" s="1"/>
      <c r="E685" s="1"/>
      <c r="F685" s="1"/>
      <c r="G685" s="1"/>
      <c r="H685" s="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/>
      <c r="B686" s="2"/>
      <c r="C686" s="204"/>
      <c r="D686" s="1"/>
      <c r="E686" s="1"/>
      <c r="F686" s="1"/>
      <c r="G686" s="1"/>
      <c r="H686" s="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/>
      <c r="B687" s="2"/>
      <c r="C687" s="204"/>
      <c r="D687" s="1"/>
      <c r="E687" s="1"/>
      <c r="F687" s="1"/>
      <c r="G687" s="1"/>
      <c r="H687" s="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/>
      <c r="B688" s="2"/>
      <c r="C688" s="204"/>
      <c r="D688" s="1"/>
      <c r="E688" s="1"/>
      <c r="F688" s="1"/>
      <c r="G688" s="1"/>
      <c r="H688" s="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/>
      <c r="B689" s="2"/>
      <c r="C689" s="204"/>
      <c r="D689" s="1"/>
      <c r="E689" s="1"/>
      <c r="F689" s="1"/>
      <c r="G689" s="1"/>
      <c r="H689" s="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/>
      <c r="B690" s="2"/>
      <c r="C690" s="204"/>
      <c r="D690" s="1"/>
      <c r="E690" s="1"/>
      <c r="F690" s="1"/>
      <c r="G690" s="1"/>
      <c r="H690" s="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/>
      <c r="B691" s="2"/>
      <c r="C691" s="204"/>
      <c r="D691" s="1"/>
      <c r="E691" s="1"/>
      <c r="F691" s="1"/>
      <c r="G691" s="1"/>
      <c r="H691" s="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"/>
      <c r="B692" s="2"/>
      <c r="C692" s="204"/>
      <c r="D692" s="1"/>
      <c r="E692" s="1"/>
      <c r="F692" s="1"/>
      <c r="G692" s="1"/>
      <c r="H692" s="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/>
      <c r="B693" s="2"/>
      <c r="C693" s="204"/>
      <c r="D693" s="1"/>
      <c r="E693" s="1"/>
      <c r="F693" s="1"/>
      <c r="G693" s="1"/>
      <c r="H693" s="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/>
      <c r="B694" s="2"/>
      <c r="C694" s="204"/>
      <c r="D694" s="1"/>
      <c r="E694" s="1"/>
      <c r="F694" s="1"/>
      <c r="G694" s="1"/>
      <c r="H694" s="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"/>
      <c r="B695" s="2"/>
      <c r="C695" s="204"/>
      <c r="D695" s="1"/>
      <c r="E695" s="1"/>
      <c r="F695" s="1"/>
      <c r="G695" s="1"/>
      <c r="H695" s="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/>
      <c r="B696" s="2"/>
      <c r="C696" s="204"/>
      <c r="D696" s="1"/>
      <c r="E696" s="1"/>
      <c r="F696" s="1"/>
      <c r="G696" s="1"/>
      <c r="H696" s="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"/>
      <c r="B697" s="2"/>
      <c r="C697" s="204"/>
      <c r="D697" s="1"/>
      <c r="E697" s="1"/>
      <c r="F697" s="1"/>
      <c r="G697" s="1"/>
      <c r="H697" s="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"/>
      <c r="B698" s="2"/>
      <c r="C698" s="204"/>
      <c r="D698" s="1"/>
      <c r="E698" s="1"/>
      <c r="F698" s="1"/>
      <c r="G698" s="1"/>
      <c r="H698" s="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/>
      <c r="B699" s="2"/>
      <c r="C699" s="204"/>
      <c r="D699" s="1"/>
      <c r="E699" s="1"/>
      <c r="F699" s="1"/>
      <c r="G699" s="1"/>
      <c r="H699" s="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/>
      <c r="B700" s="2"/>
      <c r="C700" s="204"/>
      <c r="D700" s="1"/>
      <c r="E700" s="1"/>
      <c r="F700" s="1"/>
      <c r="G700" s="1"/>
      <c r="H700" s="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/>
      <c r="B701" s="2"/>
      <c r="C701" s="204"/>
      <c r="D701" s="1"/>
      <c r="E701" s="1"/>
      <c r="F701" s="1"/>
      <c r="G701" s="1"/>
      <c r="H701" s="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/>
      <c r="B702" s="2"/>
      <c r="C702" s="204"/>
      <c r="D702" s="1"/>
      <c r="E702" s="1"/>
      <c r="F702" s="1"/>
      <c r="G702" s="1"/>
      <c r="H702" s="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/>
      <c r="B703" s="2"/>
      <c r="C703" s="204"/>
      <c r="D703" s="1"/>
      <c r="E703" s="1"/>
      <c r="F703" s="1"/>
      <c r="G703" s="1"/>
      <c r="H703" s="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/>
      <c r="B704" s="2"/>
      <c r="C704" s="204"/>
      <c r="D704" s="1"/>
      <c r="E704" s="1"/>
      <c r="F704" s="1"/>
      <c r="G704" s="1"/>
      <c r="H704" s="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/>
      <c r="B705" s="2"/>
      <c r="C705" s="204"/>
      <c r="D705" s="1"/>
      <c r="E705" s="1"/>
      <c r="F705" s="1"/>
      <c r="G705" s="1"/>
      <c r="H705" s="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/>
      <c r="B706" s="2"/>
      <c r="C706" s="204"/>
      <c r="D706" s="1"/>
      <c r="E706" s="1"/>
      <c r="F706" s="1"/>
      <c r="G706" s="1"/>
      <c r="H706" s="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"/>
      <c r="B707" s="2"/>
      <c r="C707" s="204"/>
      <c r="D707" s="1"/>
      <c r="E707" s="1"/>
      <c r="F707" s="1"/>
      <c r="G707" s="1"/>
      <c r="H707" s="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"/>
      <c r="B708" s="2"/>
      <c r="C708" s="204"/>
      <c r="D708" s="1"/>
      <c r="E708" s="1"/>
      <c r="F708" s="1"/>
      <c r="G708" s="1"/>
      <c r="H708" s="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"/>
      <c r="B709" s="2"/>
      <c r="C709" s="204"/>
      <c r="D709" s="1"/>
      <c r="E709" s="1"/>
      <c r="F709" s="1"/>
      <c r="G709" s="1"/>
      <c r="H709" s="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"/>
      <c r="B710" s="2"/>
      <c r="C710" s="204"/>
      <c r="D710" s="1"/>
      <c r="E710" s="1"/>
      <c r="F710" s="1"/>
      <c r="G710" s="1"/>
      <c r="H710" s="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"/>
      <c r="B711" s="2"/>
      <c r="C711" s="204"/>
      <c r="D711" s="1"/>
      <c r="E711" s="1"/>
      <c r="F711" s="1"/>
      <c r="G711" s="1"/>
      <c r="H711" s="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/>
      <c r="B712" s="2"/>
      <c r="C712" s="204"/>
      <c r="D712" s="1"/>
      <c r="E712" s="1"/>
      <c r="F712" s="1"/>
      <c r="G712" s="1"/>
      <c r="H712" s="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/>
      <c r="B713" s="2"/>
      <c r="C713" s="204"/>
      <c r="D713" s="1"/>
      <c r="E713" s="1"/>
      <c r="F713" s="1"/>
      <c r="G713" s="1"/>
      <c r="H713" s="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"/>
      <c r="B714" s="2"/>
      <c r="C714" s="204"/>
      <c r="D714" s="1"/>
      <c r="E714" s="1"/>
      <c r="F714" s="1"/>
      <c r="G714" s="1"/>
      <c r="H714" s="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/>
      <c r="B715" s="2"/>
      <c r="C715" s="204"/>
      <c r="D715" s="1"/>
      <c r="E715" s="1"/>
      <c r="F715" s="1"/>
      <c r="G715" s="1"/>
      <c r="H715" s="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"/>
      <c r="B716" s="2"/>
      <c r="C716" s="204"/>
      <c r="D716" s="1"/>
      <c r="E716" s="1"/>
      <c r="F716" s="1"/>
      <c r="G716" s="1"/>
      <c r="H716" s="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"/>
      <c r="B717" s="2"/>
      <c r="C717" s="204"/>
      <c r="D717" s="1"/>
      <c r="E717" s="1"/>
      <c r="F717" s="1"/>
      <c r="G717" s="1"/>
      <c r="H717" s="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"/>
      <c r="B718" s="2"/>
      <c r="C718" s="204"/>
      <c r="D718" s="1"/>
      <c r="E718" s="1"/>
      <c r="F718" s="1"/>
      <c r="G718" s="1"/>
      <c r="H718" s="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"/>
      <c r="B719" s="2"/>
      <c r="C719" s="204"/>
      <c r="D719" s="1"/>
      <c r="E719" s="1"/>
      <c r="F719" s="1"/>
      <c r="G719" s="1"/>
      <c r="H719" s="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"/>
      <c r="B720" s="2"/>
      <c r="C720" s="204"/>
      <c r="D720" s="1"/>
      <c r="E720" s="1"/>
      <c r="F720" s="1"/>
      <c r="G720" s="1"/>
      <c r="H720" s="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"/>
      <c r="B721" s="2"/>
      <c r="C721" s="204"/>
      <c r="D721" s="1"/>
      <c r="E721" s="1"/>
      <c r="F721" s="1"/>
      <c r="G721" s="1"/>
      <c r="H721" s="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"/>
      <c r="B722" s="2"/>
      <c r="C722" s="204"/>
      <c r="D722" s="1"/>
      <c r="E722" s="1"/>
      <c r="F722" s="1"/>
      <c r="G722" s="1"/>
      <c r="H722" s="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"/>
      <c r="B723" s="2"/>
      <c r="C723" s="204"/>
      <c r="D723" s="1"/>
      <c r="E723" s="1"/>
      <c r="F723" s="1"/>
      <c r="G723" s="1"/>
      <c r="H723" s="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"/>
      <c r="B724" s="2"/>
      <c r="C724" s="204"/>
      <c r="D724" s="1"/>
      <c r="E724" s="1"/>
      <c r="F724" s="1"/>
      <c r="G724" s="1"/>
      <c r="H724" s="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"/>
      <c r="B725" s="2"/>
      <c r="C725" s="204"/>
      <c r="D725" s="1"/>
      <c r="E725" s="1"/>
      <c r="F725" s="1"/>
      <c r="G725" s="1"/>
      <c r="H725" s="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"/>
      <c r="B726" s="2"/>
      <c r="C726" s="204"/>
      <c r="D726" s="1"/>
      <c r="E726" s="1"/>
      <c r="F726" s="1"/>
      <c r="G726" s="1"/>
      <c r="H726" s="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"/>
      <c r="B727" s="2"/>
      <c r="C727" s="204"/>
      <c r="D727" s="1"/>
      <c r="E727" s="1"/>
      <c r="F727" s="1"/>
      <c r="G727" s="1"/>
      <c r="H727" s="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"/>
      <c r="B728" s="2"/>
      <c r="C728" s="204"/>
      <c r="D728" s="1"/>
      <c r="E728" s="1"/>
      <c r="F728" s="1"/>
      <c r="G728" s="1"/>
      <c r="H728" s="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"/>
      <c r="B729" s="2"/>
      <c r="C729" s="204"/>
      <c r="D729" s="1"/>
      <c r="E729" s="1"/>
      <c r="F729" s="1"/>
      <c r="G729" s="1"/>
      <c r="H729" s="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"/>
      <c r="B730" s="2"/>
      <c r="C730" s="204"/>
      <c r="D730" s="1"/>
      <c r="E730" s="1"/>
      <c r="F730" s="1"/>
      <c r="G730" s="1"/>
      <c r="H730" s="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"/>
      <c r="B731" s="2"/>
      <c r="C731" s="204"/>
      <c r="D731" s="1"/>
      <c r="E731" s="1"/>
      <c r="F731" s="1"/>
      <c r="G731" s="1"/>
      <c r="H731" s="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"/>
      <c r="B732" s="2"/>
      <c r="C732" s="204"/>
      <c r="D732" s="1"/>
      <c r="E732" s="1"/>
      <c r="F732" s="1"/>
      <c r="G732" s="1"/>
      <c r="H732" s="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"/>
      <c r="B733" s="2"/>
      <c r="C733" s="204"/>
      <c r="D733" s="1"/>
      <c r="E733" s="1"/>
      <c r="F733" s="1"/>
      <c r="G733" s="1"/>
      <c r="H733" s="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"/>
      <c r="B734" s="2"/>
      <c r="C734" s="204"/>
      <c r="D734" s="1"/>
      <c r="E734" s="1"/>
      <c r="F734" s="1"/>
      <c r="G734" s="1"/>
      <c r="H734" s="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"/>
      <c r="B735" s="2"/>
      <c r="C735" s="204"/>
      <c r="D735" s="1"/>
      <c r="E735" s="1"/>
      <c r="F735" s="1"/>
      <c r="G735" s="1"/>
      <c r="H735" s="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"/>
      <c r="B736" s="2"/>
      <c r="C736" s="204"/>
      <c r="D736" s="1"/>
      <c r="E736" s="1"/>
      <c r="F736" s="1"/>
      <c r="G736" s="1"/>
      <c r="H736" s="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"/>
      <c r="B737" s="2"/>
      <c r="C737" s="204"/>
      <c r="D737" s="1"/>
      <c r="E737" s="1"/>
      <c r="F737" s="1"/>
      <c r="G737" s="1"/>
      <c r="H737" s="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"/>
      <c r="B738" s="2"/>
      <c r="C738" s="204"/>
      <c r="D738" s="1"/>
      <c r="E738" s="1"/>
      <c r="F738" s="1"/>
      <c r="G738" s="1"/>
      <c r="H738" s="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"/>
      <c r="B739" s="2"/>
      <c r="C739" s="204"/>
      <c r="D739" s="1"/>
      <c r="E739" s="1"/>
      <c r="F739" s="1"/>
      <c r="G739" s="1"/>
      <c r="H739" s="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"/>
      <c r="B740" s="2"/>
      <c r="C740" s="204"/>
      <c r="D740" s="1"/>
      <c r="E740" s="1"/>
      <c r="F740" s="1"/>
      <c r="G740" s="1"/>
      <c r="H740" s="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"/>
      <c r="B741" s="2"/>
      <c r="C741" s="204"/>
      <c r="D741" s="1"/>
      <c r="E741" s="1"/>
      <c r="F741" s="1"/>
      <c r="G741" s="1"/>
      <c r="H741" s="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"/>
      <c r="B742" s="2"/>
      <c r="C742" s="204"/>
      <c r="D742" s="1"/>
      <c r="E742" s="1"/>
      <c r="F742" s="1"/>
      <c r="G742" s="1"/>
      <c r="H742" s="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"/>
      <c r="B743" s="2"/>
      <c r="C743" s="204"/>
      <c r="D743" s="1"/>
      <c r="E743" s="1"/>
      <c r="F743" s="1"/>
      <c r="G743" s="1"/>
      <c r="H743" s="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"/>
      <c r="B744" s="2"/>
      <c r="C744" s="204"/>
      <c r="D744" s="1"/>
      <c r="E744" s="1"/>
      <c r="F744" s="1"/>
      <c r="G744" s="1"/>
      <c r="H744" s="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"/>
      <c r="B745" s="2"/>
      <c r="C745" s="204"/>
      <c r="D745" s="1"/>
      <c r="E745" s="1"/>
      <c r="F745" s="1"/>
      <c r="G745" s="1"/>
      <c r="H745" s="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"/>
      <c r="B746" s="2"/>
      <c r="C746" s="204"/>
      <c r="D746" s="1"/>
      <c r="E746" s="1"/>
      <c r="F746" s="1"/>
      <c r="G746" s="1"/>
      <c r="H746" s="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"/>
      <c r="B747" s="2"/>
      <c r="C747" s="204"/>
      <c r="D747" s="1"/>
      <c r="E747" s="1"/>
      <c r="F747" s="1"/>
      <c r="G747" s="1"/>
      <c r="H747" s="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"/>
      <c r="B748" s="2"/>
      <c r="C748" s="204"/>
      <c r="D748" s="1"/>
      <c r="E748" s="1"/>
      <c r="F748" s="1"/>
      <c r="G748" s="1"/>
      <c r="H748" s="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"/>
      <c r="B749" s="2"/>
      <c r="C749" s="204"/>
      <c r="D749" s="1"/>
      <c r="E749" s="1"/>
      <c r="F749" s="1"/>
      <c r="G749" s="1"/>
      <c r="H749" s="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"/>
      <c r="B750" s="2"/>
      <c r="C750" s="204"/>
      <c r="D750" s="1"/>
      <c r="E750" s="1"/>
      <c r="F750" s="1"/>
      <c r="G750" s="1"/>
      <c r="H750" s="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"/>
      <c r="B751" s="2"/>
      <c r="C751" s="204"/>
      <c r="D751" s="1"/>
      <c r="E751" s="1"/>
      <c r="F751" s="1"/>
      <c r="G751" s="1"/>
      <c r="H751" s="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"/>
      <c r="B752" s="2"/>
      <c r="C752" s="204"/>
      <c r="D752" s="1"/>
      <c r="E752" s="1"/>
      <c r="F752" s="1"/>
      <c r="G752" s="1"/>
      <c r="H752" s="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"/>
      <c r="B753" s="2"/>
      <c r="C753" s="204"/>
      <c r="D753" s="1"/>
      <c r="E753" s="1"/>
      <c r="F753" s="1"/>
      <c r="G753" s="1"/>
      <c r="H753" s="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"/>
      <c r="B754" s="2"/>
      <c r="C754" s="204"/>
      <c r="D754" s="1"/>
      <c r="E754" s="1"/>
      <c r="F754" s="1"/>
      <c r="G754" s="1"/>
      <c r="H754" s="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"/>
      <c r="B755" s="2"/>
      <c r="C755" s="204"/>
      <c r="D755" s="1"/>
      <c r="E755" s="1"/>
      <c r="F755" s="1"/>
      <c r="G755" s="1"/>
      <c r="H755" s="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"/>
      <c r="B756" s="2"/>
      <c r="C756" s="204"/>
      <c r="D756" s="1"/>
      <c r="E756" s="1"/>
      <c r="F756" s="1"/>
      <c r="G756" s="1"/>
      <c r="H756" s="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"/>
      <c r="B757" s="2"/>
      <c r="C757" s="204"/>
      <c r="D757" s="1"/>
      <c r="E757" s="1"/>
      <c r="F757" s="1"/>
      <c r="G757" s="1"/>
      <c r="H757" s="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"/>
      <c r="B758" s="2"/>
      <c r="C758" s="204"/>
      <c r="D758" s="1"/>
      <c r="E758" s="1"/>
      <c r="F758" s="1"/>
      <c r="G758" s="1"/>
      <c r="H758" s="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"/>
      <c r="B759" s="2"/>
      <c r="C759" s="204"/>
      <c r="D759" s="1"/>
      <c r="E759" s="1"/>
      <c r="F759" s="1"/>
      <c r="G759" s="1"/>
      <c r="H759" s="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"/>
      <c r="B760" s="2"/>
      <c r="C760" s="204"/>
      <c r="D760" s="1"/>
      <c r="E760" s="1"/>
      <c r="F760" s="1"/>
      <c r="G760" s="1"/>
      <c r="H760" s="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"/>
      <c r="B761" s="2"/>
      <c r="C761" s="204"/>
      <c r="D761" s="1"/>
      <c r="E761" s="1"/>
      <c r="F761" s="1"/>
      <c r="G761" s="1"/>
      <c r="H761" s="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"/>
      <c r="B762" s="2"/>
      <c r="C762" s="204"/>
      <c r="D762" s="1"/>
      <c r="E762" s="1"/>
      <c r="F762" s="1"/>
      <c r="G762" s="1"/>
      <c r="H762" s="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"/>
      <c r="B763" s="2"/>
      <c r="C763" s="204"/>
      <c r="D763" s="1"/>
      <c r="E763" s="1"/>
      <c r="F763" s="1"/>
      <c r="G763" s="1"/>
      <c r="H763" s="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"/>
      <c r="B764" s="2"/>
      <c r="C764" s="204"/>
      <c r="D764" s="1"/>
      <c r="E764" s="1"/>
      <c r="F764" s="1"/>
      <c r="G764" s="1"/>
      <c r="H764" s="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"/>
      <c r="B765" s="2"/>
      <c r="C765" s="204"/>
      <c r="D765" s="1"/>
      <c r="E765" s="1"/>
      <c r="F765" s="1"/>
      <c r="G765" s="1"/>
      <c r="H765" s="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"/>
      <c r="B766" s="2"/>
      <c r="C766" s="204"/>
      <c r="D766" s="1"/>
      <c r="E766" s="1"/>
      <c r="F766" s="1"/>
      <c r="G766" s="1"/>
      <c r="H766" s="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"/>
      <c r="B767" s="2"/>
      <c r="C767" s="204"/>
      <c r="D767" s="1"/>
      <c r="E767" s="1"/>
      <c r="F767" s="1"/>
      <c r="G767" s="1"/>
      <c r="H767" s="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/>
      <c r="B768" s="2"/>
      <c r="C768" s="204"/>
      <c r="D768" s="1"/>
      <c r="E768" s="1"/>
      <c r="F768" s="1"/>
      <c r="G768" s="1"/>
      <c r="H768" s="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/>
      <c r="B769" s="2"/>
      <c r="C769" s="204"/>
      <c r="D769" s="1"/>
      <c r="E769" s="1"/>
      <c r="F769" s="1"/>
      <c r="G769" s="1"/>
      <c r="H769" s="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/>
      <c r="B770" s="2"/>
      <c r="C770" s="204"/>
      <c r="D770" s="1"/>
      <c r="E770" s="1"/>
      <c r="F770" s="1"/>
      <c r="G770" s="1"/>
      <c r="H770" s="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/>
      <c r="B771" s="2"/>
      <c r="C771" s="204"/>
      <c r="D771" s="1"/>
      <c r="E771" s="1"/>
      <c r="F771" s="1"/>
      <c r="G771" s="1"/>
      <c r="H771" s="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"/>
      <c r="B772" s="2"/>
      <c r="C772" s="204"/>
      <c r="D772" s="1"/>
      <c r="E772" s="1"/>
      <c r="F772" s="1"/>
      <c r="G772" s="1"/>
      <c r="H772" s="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"/>
      <c r="B773" s="2"/>
      <c r="C773" s="204"/>
      <c r="D773" s="1"/>
      <c r="E773" s="1"/>
      <c r="F773" s="1"/>
      <c r="G773" s="1"/>
      <c r="H773" s="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"/>
      <c r="B774" s="2"/>
      <c r="C774" s="204"/>
      <c r="D774" s="1"/>
      <c r="E774" s="1"/>
      <c r="F774" s="1"/>
      <c r="G774" s="1"/>
      <c r="H774" s="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"/>
      <c r="B775" s="2"/>
      <c r="C775" s="204"/>
      <c r="D775" s="1"/>
      <c r="E775" s="1"/>
      <c r="F775" s="1"/>
      <c r="G775" s="1"/>
      <c r="H775" s="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/>
      <c r="B776" s="2"/>
      <c r="C776" s="204"/>
      <c r="D776" s="1"/>
      <c r="E776" s="1"/>
      <c r="F776" s="1"/>
      <c r="G776" s="1"/>
      <c r="H776" s="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"/>
      <c r="B777" s="2"/>
      <c r="C777" s="204"/>
      <c r="D777" s="1"/>
      <c r="E777" s="1"/>
      <c r="F777" s="1"/>
      <c r="G777" s="1"/>
      <c r="H777" s="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"/>
      <c r="B778" s="2"/>
      <c r="C778" s="204"/>
      <c r="D778" s="1"/>
      <c r="E778" s="1"/>
      <c r="F778" s="1"/>
      <c r="G778" s="1"/>
      <c r="H778" s="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"/>
      <c r="B779" s="2"/>
      <c r="C779" s="204"/>
      <c r="D779" s="1"/>
      <c r="E779" s="1"/>
      <c r="F779" s="1"/>
      <c r="G779" s="1"/>
      <c r="H779" s="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"/>
      <c r="B780" s="2"/>
      <c r="C780" s="204"/>
      <c r="D780" s="1"/>
      <c r="E780" s="1"/>
      <c r="F780" s="1"/>
      <c r="G780" s="1"/>
      <c r="H780" s="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"/>
      <c r="B781" s="2"/>
      <c r="C781" s="204"/>
      <c r="D781" s="1"/>
      <c r="E781" s="1"/>
      <c r="F781" s="1"/>
      <c r="G781" s="1"/>
      <c r="H781" s="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"/>
      <c r="B782" s="2"/>
      <c r="C782" s="204"/>
      <c r="D782" s="1"/>
      <c r="E782" s="1"/>
      <c r="F782" s="1"/>
      <c r="G782" s="1"/>
      <c r="H782" s="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"/>
      <c r="B783" s="2"/>
      <c r="C783" s="204"/>
      <c r="D783" s="1"/>
      <c r="E783" s="1"/>
      <c r="F783" s="1"/>
      <c r="G783" s="1"/>
      <c r="H783" s="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"/>
      <c r="B784" s="2"/>
      <c r="C784" s="204"/>
      <c r="D784" s="1"/>
      <c r="E784" s="1"/>
      <c r="F784" s="1"/>
      <c r="G784" s="1"/>
      <c r="H784" s="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"/>
      <c r="B785" s="2"/>
      <c r="C785" s="204"/>
      <c r="D785" s="1"/>
      <c r="E785" s="1"/>
      <c r="F785" s="1"/>
      <c r="G785" s="1"/>
      <c r="H785" s="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"/>
      <c r="B786" s="2"/>
      <c r="C786" s="204"/>
      <c r="D786" s="1"/>
      <c r="E786" s="1"/>
      <c r="F786" s="1"/>
      <c r="G786" s="1"/>
      <c r="H786" s="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"/>
      <c r="B787" s="2"/>
      <c r="C787" s="204"/>
      <c r="D787" s="1"/>
      <c r="E787" s="1"/>
      <c r="F787" s="1"/>
      <c r="G787" s="1"/>
      <c r="H787" s="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"/>
      <c r="B788" s="2"/>
      <c r="C788" s="204"/>
      <c r="D788" s="1"/>
      <c r="E788" s="1"/>
      <c r="F788" s="1"/>
      <c r="G788" s="1"/>
      <c r="H788" s="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"/>
      <c r="B789" s="2"/>
      <c r="C789" s="204"/>
      <c r="D789" s="1"/>
      <c r="E789" s="1"/>
      <c r="F789" s="1"/>
      <c r="G789" s="1"/>
      <c r="H789" s="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"/>
      <c r="B790" s="2"/>
      <c r="C790" s="204"/>
      <c r="D790" s="1"/>
      <c r="E790" s="1"/>
      <c r="F790" s="1"/>
      <c r="G790" s="1"/>
      <c r="H790" s="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"/>
      <c r="B791" s="2"/>
      <c r="C791" s="204"/>
      <c r="D791" s="1"/>
      <c r="E791" s="1"/>
      <c r="F791" s="1"/>
      <c r="G791" s="1"/>
      <c r="H791" s="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"/>
      <c r="B792" s="2"/>
      <c r="C792" s="204"/>
      <c r="D792" s="1"/>
      <c r="E792" s="1"/>
      <c r="F792" s="1"/>
      <c r="G792" s="1"/>
      <c r="H792" s="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"/>
      <c r="B793" s="2"/>
      <c r="C793" s="204"/>
      <c r="D793" s="1"/>
      <c r="E793" s="1"/>
      <c r="F793" s="1"/>
      <c r="G793" s="1"/>
      <c r="H793" s="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"/>
      <c r="B794" s="2"/>
      <c r="C794" s="204"/>
      <c r="D794" s="1"/>
      <c r="E794" s="1"/>
      <c r="F794" s="1"/>
      <c r="G794" s="1"/>
      <c r="H794" s="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"/>
      <c r="B795" s="2"/>
      <c r="C795" s="204"/>
      <c r="D795" s="1"/>
      <c r="E795" s="1"/>
      <c r="F795" s="1"/>
      <c r="G795" s="1"/>
      <c r="H795" s="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"/>
      <c r="B796" s="2"/>
      <c r="C796" s="204"/>
      <c r="D796" s="1"/>
      <c r="E796" s="1"/>
      <c r="F796" s="1"/>
      <c r="G796" s="1"/>
      <c r="H796" s="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"/>
      <c r="B797" s="2"/>
      <c r="C797" s="204"/>
      <c r="D797" s="1"/>
      <c r="E797" s="1"/>
      <c r="F797" s="1"/>
      <c r="G797" s="1"/>
      <c r="H797" s="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"/>
      <c r="B798" s="2"/>
      <c r="C798" s="204"/>
      <c r="D798" s="1"/>
      <c r="E798" s="1"/>
      <c r="F798" s="1"/>
      <c r="G798" s="1"/>
      <c r="H798" s="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"/>
      <c r="B799" s="2"/>
      <c r="C799" s="204"/>
      <c r="D799" s="1"/>
      <c r="E799" s="1"/>
      <c r="F799" s="1"/>
      <c r="G799" s="1"/>
      <c r="H799" s="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"/>
      <c r="B800" s="2"/>
      <c r="C800" s="204"/>
      <c r="D800" s="1"/>
      <c r="E800" s="1"/>
      <c r="F800" s="1"/>
      <c r="G800" s="1"/>
      <c r="H800" s="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"/>
      <c r="B801" s="2"/>
      <c r="C801" s="204"/>
      <c r="D801" s="1"/>
      <c r="E801" s="1"/>
      <c r="F801" s="1"/>
      <c r="G801" s="1"/>
      <c r="H801" s="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"/>
      <c r="B802" s="2"/>
      <c r="C802" s="204"/>
      <c r="D802" s="1"/>
      <c r="E802" s="1"/>
      <c r="F802" s="1"/>
      <c r="G802" s="1"/>
      <c r="H802" s="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"/>
      <c r="B803" s="2"/>
      <c r="C803" s="204"/>
      <c r="D803" s="1"/>
      <c r="E803" s="1"/>
      <c r="F803" s="1"/>
      <c r="G803" s="1"/>
      <c r="H803" s="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"/>
      <c r="B804" s="2"/>
      <c r="C804" s="204"/>
      <c r="D804" s="1"/>
      <c r="E804" s="1"/>
      <c r="F804" s="1"/>
      <c r="G804" s="1"/>
      <c r="H804" s="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"/>
      <c r="B805" s="2"/>
      <c r="C805" s="204"/>
      <c r="D805" s="1"/>
      <c r="E805" s="1"/>
      <c r="F805" s="1"/>
      <c r="G805" s="1"/>
      <c r="H805" s="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"/>
      <c r="B806" s="2"/>
      <c r="C806" s="204"/>
      <c r="D806" s="1"/>
      <c r="E806" s="1"/>
      <c r="F806" s="1"/>
      <c r="G806" s="1"/>
      <c r="H806" s="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"/>
      <c r="B807" s="2"/>
      <c r="C807" s="204"/>
      <c r="D807" s="1"/>
      <c r="E807" s="1"/>
      <c r="F807" s="1"/>
      <c r="G807" s="1"/>
      <c r="H807" s="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"/>
      <c r="B808" s="2"/>
      <c r="C808" s="204"/>
      <c r="D808" s="1"/>
      <c r="E808" s="1"/>
      <c r="F808" s="1"/>
      <c r="G808" s="1"/>
      <c r="H808" s="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"/>
      <c r="B809" s="2"/>
      <c r="C809" s="204"/>
      <c r="D809" s="1"/>
      <c r="E809" s="1"/>
      <c r="F809" s="1"/>
      <c r="G809" s="1"/>
      <c r="H809" s="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"/>
      <c r="B810" s="2"/>
      <c r="C810" s="204"/>
      <c r="D810" s="1"/>
      <c r="E810" s="1"/>
      <c r="F810" s="1"/>
      <c r="G810" s="1"/>
      <c r="H810" s="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"/>
      <c r="B811" s="2"/>
      <c r="C811" s="204"/>
      <c r="D811" s="1"/>
      <c r="E811" s="1"/>
      <c r="F811" s="1"/>
      <c r="G811" s="1"/>
      <c r="H811" s="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"/>
      <c r="B812" s="2"/>
      <c r="C812" s="204"/>
      <c r="D812" s="1"/>
      <c r="E812" s="1"/>
      <c r="F812" s="1"/>
      <c r="G812" s="1"/>
      <c r="H812" s="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"/>
      <c r="B813" s="2"/>
      <c r="C813" s="204"/>
      <c r="D813" s="1"/>
      <c r="E813" s="1"/>
      <c r="F813" s="1"/>
      <c r="G813" s="1"/>
      <c r="H813" s="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"/>
      <c r="B814" s="2"/>
      <c r="C814" s="204"/>
      <c r="D814" s="1"/>
      <c r="E814" s="1"/>
      <c r="F814" s="1"/>
      <c r="G814" s="1"/>
      <c r="H814" s="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"/>
      <c r="B815" s="2"/>
      <c r="C815" s="204"/>
      <c r="D815" s="1"/>
      <c r="E815" s="1"/>
      <c r="F815" s="1"/>
      <c r="G815" s="1"/>
      <c r="H815" s="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"/>
      <c r="B816" s="2"/>
      <c r="C816" s="204"/>
      <c r="D816" s="1"/>
      <c r="E816" s="1"/>
      <c r="F816" s="1"/>
      <c r="G816" s="1"/>
      <c r="H816" s="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"/>
      <c r="B817" s="2"/>
      <c r="C817" s="204"/>
      <c r="D817" s="1"/>
      <c r="E817" s="1"/>
      <c r="F817" s="1"/>
      <c r="G817" s="1"/>
      <c r="H817" s="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"/>
      <c r="B818" s="2"/>
      <c r="C818" s="204"/>
      <c r="D818" s="1"/>
      <c r="E818" s="1"/>
      <c r="F818" s="1"/>
      <c r="G818" s="1"/>
      <c r="H818" s="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"/>
      <c r="B819" s="2"/>
      <c r="C819" s="204"/>
      <c r="D819" s="1"/>
      <c r="E819" s="1"/>
      <c r="F819" s="1"/>
      <c r="G819" s="1"/>
      <c r="H819" s="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"/>
      <c r="B820" s="2"/>
      <c r="C820" s="204"/>
      <c r="D820" s="1"/>
      <c r="E820" s="1"/>
      <c r="F820" s="1"/>
      <c r="G820" s="1"/>
      <c r="H820" s="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"/>
      <c r="B821" s="2"/>
      <c r="C821" s="204"/>
      <c r="D821" s="1"/>
      <c r="E821" s="1"/>
      <c r="F821" s="1"/>
      <c r="G821" s="1"/>
      <c r="H821" s="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"/>
      <c r="B822" s="2"/>
      <c r="C822" s="204"/>
      <c r="D822" s="1"/>
      <c r="E822" s="1"/>
      <c r="F822" s="1"/>
      <c r="G822" s="1"/>
      <c r="H822" s="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"/>
      <c r="B823" s="2"/>
      <c r="C823" s="204"/>
      <c r="D823" s="1"/>
      <c r="E823" s="1"/>
      <c r="F823" s="1"/>
      <c r="G823" s="1"/>
      <c r="H823" s="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"/>
      <c r="B824" s="2"/>
      <c r="C824" s="204"/>
      <c r="D824" s="1"/>
      <c r="E824" s="1"/>
      <c r="F824" s="1"/>
      <c r="G824" s="1"/>
      <c r="H824" s="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"/>
      <c r="B825" s="2"/>
      <c r="C825" s="204"/>
      <c r="D825" s="1"/>
      <c r="E825" s="1"/>
      <c r="F825" s="1"/>
      <c r="G825" s="1"/>
      <c r="H825" s="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"/>
      <c r="B826" s="2"/>
      <c r="C826" s="204"/>
      <c r="D826" s="1"/>
      <c r="E826" s="1"/>
      <c r="F826" s="1"/>
      <c r="G826" s="1"/>
      <c r="H826" s="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"/>
      <c r="B827" s="2"/>
      <c r="C827" s="204"/>
      <c r="D827" s="1"/>
      <c r="E827" s="1"/>
      <c r="F827" s="1"/>
      <c r="G827" s="1"/>
      <c r="H827" s="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"/>
      <c r="B828" s="2"/>
      <c r="C828" s="204"/>
      <c r="D828" s="1"/>
      <c r="E828" s="1"/>
      <c r="F828" s="1"/>
      <c r="G828" s="1"/>
      <c r="H828" s="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"/>
      <c r="B829" s="2"/>
      <c r="C829" s="204"/>
      <c r="D829" s="1"/>
      <c r="E829" s="1"/>
      <c r="F829" s="1"/>
      <c r="G829" s="1"/>
      <c r="H829" s="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"/>
      <c r="B830" s="2"/>
      <c r="C830" s="204"/>
      <c r="D830" s="1"/>
      <c r="E830" s="1"/>
      <c r="F830" s="1"/>
      <c r="G830" s="1"/>
      <c r="H830" s="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"/>
      <c r="B831" s="2"/>
      <c r="C831" s="204"/>
      <c r="D831" s="1"/>
      <c r="E831" s="1"/>
      <c r="F831" s="1"/>
      <c r="G831" s="1"/>
      <c r="H831" s="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"/>
      <c r="B832" s="2"/>
      <c r="C832" s="204"/>
      <c r="D832" s="1"/>
      <c r="E832" s="1"/>
      <c r="F832" s="1"/>
      <c r="G832" s="1"/>
      <c r="H832" s="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"/>
      <c r="B833" s="2"/>
      <c r="C833" s="204"/>
      <c r="D833" s="1"/>
      <c r="E833" s="1"/>
      <c r="F833" s="1"/>
      <c r="G833" s="1"/>
      <c r="H833" s="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"/>
      <c r="B834" s="2"/>
      <c r="C834" s="204"/>
      <c r="D834" s="1"/>
      <c r="E834" s="1"/>
      <c r="F834" s="1"/>
      <c r="G834" s="1"/>
      <c r="H834" s="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"/>
      <c r="B835" s="2"/>
      <c r="C835" s="204"/>
      <c r="D835" s="1"/>
      <c r="E835" s="1"/>
      <c r="F835" s="1"/>
      <c r="G835" s="1"/>
      <c r="H835" s="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"/>
      <c r="B836" s="2"/>
      <c r="C836" s="204"/>
      <c r="D836" s="1"/>
      <c r="E836" s="1"/>
      <c r="F836" s="1"/>
      <c r="G836" s="1"/>
      <c r="H836" s="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"/>
      <c r="B837" s="2"/>
      <c r="C837" s="204"/>
      <c r="D837" s="1"/>
      <c r="E837" s="1"/>
      <c r="F837" s="1"/>
      <c r="G837" s="1"/>
      <c r="H837" s="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"/>
      <c r="B838" s="2"/>
      <c r="C838" s="204"/>
      <c r="D838" s="1"/>
      <c r="E838" s="1"/>
      <c r="F838" s="1"/>
      <c r="G838" s="1"/>
      <c r="H838" s="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"/>
      <c r="B839" s="2"/>
      <c r="C839" s="204"/>
      <c r="D839" s="1"/>
      <c r="E839" s="1"/>
      <c r="F839" s="1"/>
      <c r="G839" s="1"/>
      <c r="H839" s="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"/>
      <c r="B840" s="2"/>
      <c r="C840" s="204"/>
      <c r="D840" s="1"/>
      <c r="E840" s="1"/>
      <c r="F840" s="1"/>
      <c r="G840" s="1"/>
      <c r="H840" s="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"/>
      <c r="B841" s="2"/>
      <c r="C841" s="204"/>
      <c r="D841" s="1"/>
      <c r="E841" s="1"/>
      <c r="F841" s="1"/>
      <c r="G841" s="1"/>
      <c r="H841" s="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"/>
      <c r="B842" s="2"/>
      <c r="C842" s="204"/>
      <c r="D842" s="1"/>
      <c r="E842" s="1"/>
      <c r="F842" s="1"/>
      <c r="G842" s="1"/>
      <c r="H842" s="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"/>
      <c r="B843" s="2"/>
      <c r="C843" s="204"/>
      <c r="D843" s="1"/>
      <c r="E843" s="1"/>
      <c r="F843" s="1"/>
      <c r="G843" s="1"/>
      <c r="H843" s="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"/>
      <c r="B844" s="2"/>
      <c r="C844" s="204"/>
      <c r="D844" s="1"/>
      <c r="E844" s="1"/>
      <c r="F844" s="1"/>
      <c r="G844" s="1"/>
      <c r="H844" s="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"/>
      <c r="B845" s="2"/>
      <c r="C845" s="204"/>
      <c r="D845" s="1"/>
      <c r="E845" s="1"/>
      <c r="F845" s="1"/>
      <c r="G845" s="1"/>
      <c r="H845" s="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"/>
      <c r="B846" s="2"/>
      <c r="C846" s="204"/>
      <c r="D846" s="1"/>
      <c r="E846" s="1"/>
      <c r="F846" s="1"/>
      <c r="G846" s="1"/>
      <c r="H846" s="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"/>
      <c r="B847" s="2"/>
      <c r="C847" s="204"/>
      <c r="D847" s="1"/>
      <c r="E847" s="1"/>
      <c r="F847" s="1"/>
      <c r="G847" s="1"/>
      <c r="H847" s="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"/>
      <c r="B848" s="2"/>
      <c r="C848" s="204"/>
      <c r="D848" s="1"/>
      <c r="E848" s="1"/>
      <c r="F848" s="1"/>
      <c r="G848" s="1"/>
      <c r="H848" s="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"/>
      <c r="B849" s="2"/>
      <c r="C849" s="204"/>
      <c r="D849" s="1"/>
      <c r="E849" s="1"/>
      <c r="F849" s="1"/>
      <c r="G849" s="1"/>
      <c r="H849" s="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"/>
      <c r="B850" s="2"/>
      <c r="C850" s="204"/>
      <c r="D850" s="1"/>
      <c r="E850" s="1"/>
      <c r="F850" s="1"/>
      <c r="G850" s="1"/>
      <c r="H850" s="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"/>
      <c r="B851" s="2"/>
      <c r="C851" s="204"/>
      <c r="D851" s="1"/>
      <c r="E851" s="1"/>
      <c r="F851" s="1"/>
      <c r="G851" s="1"/>
      <c r="H851" s="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"/>
      <c r="B852" s="2"/>
      <c r="C852" s="204"/>
      <c r="D852" s="1"/>
      <c r="E852" s="1"/>
      <c r="F852" s="1"/>
      <c r="G852" s="1"/>
      <c r="H852" s="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"/>
      <c r="B853" s="2"/>
      <c r="C853" s="204"/>
      <c r="D853" s="1"/>
      <c r="E853" s="1"/>
      <c r="F853" s="1"/>
      <c r="G853" s="1"/>
      <c r="H853" s="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"/>
      <c r="B854" s="2"/>
      <c r="C854" s="204"/>
      <c r="D854" s="1"/>
      <c r="E854" s="1"/>
      <c r="F854" s="1"/>
      <c r="G854" s="1"/>
      <c r="H854" s="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"/>
      <c r="B855" s="2"/>
      <c r="C855" s="204"/>
      <c r="D855" s="1"/>
      <c r="E855" s="1"/>
      <c r="F855" s="1"/>
      <c r="G855" s="1"/>
      <c r="H855" s="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"/>
      <c r="B856" s="2"/>
      <c r="C856" s="204"/>
      <c r="D856" s="1"/>
      <c r="E856" s="1"/>
      <c r="F856" s="1"/>
      <c r="G856" s="1"/>
      <c r="H856" s="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"/>
      <c r="B857" s="2"/>
      <c r="C857" s="204"/>
      <c r="D857" s="1"/>
      <c r="E857" s="1"/>
      <c r="F857" s="1"/>
      <c r="G857" s="1"/>
      <c r="H857" s="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"/>
      <c r="B858" s="2"/>
      <c r="C858" s="204"/>
      <c r="D858" s="1"/>
      <c r="E858" s="1"/>
      <c r="F858" s="1"/>
      <c r="G858" s="1"/>
      <c r="H858" s="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"/>
      <c r="B859" s="2"/>
      <c r="C859" s="204"/>
      <c r="D859" s="1"/>
      <c r="E859" s="1"/>
      <c r="F859" s="1"/>
      <c r="G859" s="1"/>
      <c r="H859" s="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"/>
      <c r="B860" s="2"/>
      <c r="C860" s="204"/>
      <c r="D860" s="1"/>
      <c r="E860" s="1"/>
      <c r="F860" s="1"/>
      <c r="G860" s="1"/>
      <c r="H860" s="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"/>
      <c r="B861" s="2"/>
      <c r="C861" s="204"/>
      <c r="D861" s="1"/>
      <c r="E861" s="1"/>
      <c r="F861" s="1"/>
      <c r="G861" s="1"/>
      <c r="H861" s="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"/>
      <c r="B862" s="2"/>
      <c r="C862" s="204"/>
      <c r="D862" s="1"/>
      <c r="E862" s="1"/>
      <c r="F862" s="1"/>
      <c r="G862" s="1"/>
      <c r="H862" s="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"/>
      <c r="B863" s="2"/>
      <c r="C863" s="204"/>
      <c r="D863" s="1"/>
      <c r="E863" s="1"/>
      <c r="F863" s="1"/>
      <c r="G863" s="1"/>
      <c r="H863" s="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"/>
      <c r="B864" s="2"/>
      <c r="C864" s="204"/>
      <c r="D864" s="1"/>
      <c r="E864" s="1"/>
      <c r="F864" s="1"/>
      <c r="G864" s="1"/>
      <c r="H864" s="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"/>
      <c r="B865" s="2"/>
      <c r="C865" s="204"/>
      <c r="D865" s="1"/>
      <c r="E865" s="1"/>
      <c r="F865" s="1"/>
      <c r="G865" s="1"/>
      <c r="H865" s="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"/>
      <c r="B866" s="2"/>
      <c r="C866" s="204"/>
      <c r="D866" s="1"/>
      <c r="E866" s="1"/>
      <c r="F866" s="1"/>
      <c r="G866" s="1"/>
      <c r="H866" s="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"/>
      <c r="B867" s="2"/>
      <c r="C867" s="204"/>
      <c r="D867" s="1"/>
      <c r="E867" s="1"/>
      <c r="F867" s="1"/>
      <c r="G867" s="1"/>
      <c r="H867" s="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"/>
      <c r="B868" s="2"/>
      <c r="C868" s="204"/>
      <c r="D868" s="1"/>
      <c r="E868" s="1"/>
      <c r="F868" s="1"/>
      <c r="G868" s="1"/>
      <c r="H868" s="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"/>
      <c r="B869" s="2"/>
      <c r="C869" s="204"/>
      <c r="D869" s="1"/>
      <c r="E869" s="1"/>
      <c r="F869" s="1"/>
      <c r="G869" s="1"/>
      <c r="H869" s="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"/>
      <c r="B870" s="2"/>
      <c r="C870" s="204"/>
      <c r="D870" s="1"/>
      <c r="E870" s="1"/>
      <c r="F870" s="1"/>
      <c r="G870" s="1"/>
      <c r="H870" s="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"/>
      <c r="B871" s="2"/>
      <c r="C871" s="204"/>
      <c r="D871" s="1"/>
      <c r="E871" s="1"/>
      <c r="F871" s="1"/>
      <c r="G871" s="1"/>
      <c r="H871" s="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"/>
      <c r="B872" s="2"/>
      <c r="C872" s="204"/>
      <c r="D872" s="1"/>
      <c r="E872" s="1"/>
      <c r="F872" s="1"/>
      <c r="G872" s="1"/>
      <c r="H872" s="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"/>
      <c r="B873" s="2"/>
      <c r="C873" s="204"/>
      <c r="D873" s="1"/>
      <c r="E873" s="1"/>
      <c r="F873" s="1"/>
      <c r="G873" s="1"/>
      <c r="H873" s="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"/>
      <c r="B874" s="2"/>
      <c r="C874" s="204"/>
      <c r="D874" s="1"/>
      <c r="E874" s="1"/>
      <c r="F874" s="1"/>
      <c r="G874" s="1"/>
      <c r="H874" s="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"/>
      <c r="B875" s="2"/>
      <c r="C875" s="204"/>
      <c r="D875" s="1"/>
      <c r="E875" s="1"/>
      <c r="F875" s="1"/>
      <c r="G875" s="1"/>
      <c r="H875" s="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"/>
      <c r="B876" s="2"/>
      <c r="C876" s="204"/>
      <c r="D876" s="1"/>
      <c r="E876" s="1"/>
      <c r="F876" s="1"/>
      <c r="G876" s="1"/>
      <c r="H876" s="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"/>
      <c r="B877" s="2"/>
      <c r="C877" s="204"/>
      <c r="D877" s="1"/>
      <c r="E877" s="1"/>
      <c r="F877" s="1"/>
      <c r="G877" s="1"/>
      <c r="H877" s="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"/>
      <c r="B878" s="2"/>
      <c r="C878" s="204"/>
      <c r="D878" s="1"/>
      <c r="E878" s="1"/>
      <c r="F878" s="1"/>
      <c r="G878" s="1"/>
      <c r="H878" s="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"/>
      <c r="B879" s="2"/>
      <c r="C879" s="204"/>
      <c r="D879" s="1"/>
      <c r="E879" s="1"/>
      <c r="F879" s="1"/>
      <c r="G879" s="1"/>
      <c r="H879" s="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"/>
      <c r="B880" s="2"/>
      <c r="C880" s="204"/>
      <c r="D880" s="1"/>
      <c r="E880" s="1"/>
      <c r="F880" s="1"/>
      <c r="G880" s="1"/>
      <c r="H880" s="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"/>
      <c r="B881" s="2"/>
      <c r="C881" s="204"/>
      <c r="D881" s="1"/>
      <c r="E881" s="1"/>
      <c r="F881" s="1"/>
      <c r="G881" s="1"/>
      <c r="H881" s="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"/>
      <c r="B882" s="2"/>
      <c r="C882" s="204"/>
      <c r="D882" s="1"/>
      <c r="E882" s="1"/>
      <c r="F882" s="1"/>
      <c r="G882" s="1"/>
      <c r="H882" s="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"/>
      <c r="B883" s="2"/>
      <c r="C883" s="204"/>
      <c r="D883" s="1"/>
      <c r="E883" s="1"/>
      <c r="F883" s="1"/>
      <c r="G883" s="1"/>
      <c r="H883" s="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"/>
      <c r="B884" s="2"/>
      <c r="C884" s="204"/>
      <c r="D884" s="1"/>
      <c r="E884" s="1"/>
      <c r="F884" s="1"/>
      <c r="G884" s="1"/>
      <c r="H884" s="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"/>
      <c r="B885" s="2"/>
      <c r="C885" s="204"/>
      <c r="D885" s="1"/>
      <c r="E885" s="1"/>
      <c r="F885" s="1"/>
      <c r="G885" s="1"/>
      <c r="H885" s="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"/>
      <c r="B886" s="2"/>
      <c r="C886" s="204"/>
      <c r="D886" s="1"/>
      <c r="E886" s="1"/>
      <c r="F886" s="1"/>
      <c r="G886" s="1"/>
      <c r="H886" s="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"/>
      <c r="B887" s="2"/>
      <c r="C887" s="204"/>
      <c r="D887" s="1"/>
      <c r="E887" s="1"/>
      <c r="F887" s="1"/>
      <c r="G887" s="1"/>
      <c r="H887" s="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"/>
      <c r="B888" s="2"/>
      <c r="C888" s="204"/>
      <c r="D888" s="1"/>
      <c r="E888" s="1"/>
      <c r="F888" s="1"/>
      <c r="G888" s="1"/>
      <c r="H888" s="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"/>
      <c r="B889" s="2"/>
      <c r="C889" s="204"/>
      <c r="D889" s="1"/>
      <c r="E889" s="1"/>
      <c r="F889" s="1"/>
      <c r="G889" s="1"/>
      <c r="H889" s="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"/>
      <c r="B890" s="2"/>
      <c r="C890" s="204"/>
      <c r="D890" s="1"/>
      <c r="E890" s="1"/>
      <c r="F890" s="1"/>
      <c r="G890" s="1"/>
      <c r="H890" s="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"/>
      <c r="B891" s="2"/>
      <c r="C891" s="204"/>
      <c r="D891" s="1"/>
      <c r="E891" s="1"/>
      <c r="F891" s="1"/>
      <c r="G891" s="1"/>
      <c r="H891" s="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"/>
      <c r="B892" s="2"/>
      <c r="C892" s="204"/>
      <c r="D892" s="1"/>
      <c r="E892" s="1"/>
      <c r="F892" s="1"/>
      <c r="G892" s="1"/>
      <c r="H892" s="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"/>
      <c r="B893" s="2"/>
      <c r="C893" s="204"/>
      <c r="D893" s="1"/>
      <c r="E893" s="1"/>
      <c r="F893" s="1"/>
      <c r="G893" s="1"/>
      <c r="H893" s="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"/>
      <c r="B894" s="2"/>
      <c r="C894" s="204"/>
      <c r="D894" s="1"/>
      <c r="E894" s="1"/>
      <c r="F894" s="1"/>
      <c r="G894" s="1"/>
      <c r="H894" s="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"/>
      <c r="B895" s="2"/>
      <c r="C895" s="204"/>
      <c r="D895" s="1"/>
      <c r="E895" s="1"/>
      <c r="F895" s="1"/>
      <c r="G895" s="1"/>
      <c r="H895" s="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"/>
      <c r="B896" s="2"/>
      <c r="C896" s="204"/>
      <c r="D896" s="1"/>
      <c r="E896" s="1"/>
      <c r="F896" s="1"/>
      <c r="G896" s="1"/>
      <c r="H896" s="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"/>
      <c r="B897" s="2"/>
      <c r="C897" s="204"/>
      <c r="D897" s="1"/>
      <c r="E897" s="1"/>
      <c r="F897" s="1"/>
      <c r="G897" s="1"/>
      <c r="H897" s="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"/>
      <c r="B898" s="2"/>
      <c r="C898" s="204"/>
      <c r="D898" s="1"/>
      <c r="E898" s="1"/>
      <c r="F898" s="1"/>
      <c r="G898" s="1"/>
      <c r="H898" s="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"/>
      <c r="B899" s="2"/>
      <c r="C899" s="204"/>
      <c r="D899" s="1"/>
      <c r="E899" s="1"/>
      <c r="F899" s="1"/>
      <c r="G899" s="1"/>
      <c r="H899" s="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"/>
      <c r="B900" s="2"/>
      <c r="C900" s="204"/>
      <c r="D900" s="1"/>
      <c r="E900" s="1"/>
      <c r="F900" s="1"/>
      <c r="G900" s="1"/>
      <c r="H900" s="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"/>
      <c r="B901" s="2"/>
      <c r="C901" s="204"/>
      <c r="D901" s="1"/>
      <c r="E901" s="1"/>
      <c r="F901" s="1"/>
      <c r="G901" s="1"/>
      <c r="H901" s="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"/>
      <c r="B902" s="2"/>
      <c r="C902" s="204"/>
      <c r="D902" s="1"/>
      <c r="E902" s="1"/>
      <c r="F902" s="1"/>
      <c r="G902" s="1"/>
      <c r="H902" s="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"/>
      <c r="B903" s="2"/>
      <c r="C903" s="204"/>
      <c r="D903" s="1"/>
      <c r="E903" s="1"/>
      <c r="F903" s="1"/>
      <c r="G903" s="1"/>
      <c r="H903" s="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"/>
      <c r="B904" s="2"/>
      <c r="C904" s="204"/>
      <c r="D904" s="1"/>
      <c r="E904" s="1"/>
      <c r="F904" s="1"/>
      <c r="G904" s="1"/>
      <c r="H904" s="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"/>
      <c r="B905" s="2"/>
      <c r="C905" s="204"/>
      <c r="D905" s="1"/>
      <c r="E905" s="1"/>
      <c r="F905" s="1"/>
      <c r="G905" s="1"/>
      <c r="H905" s="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"/>
      <c r="B906" s="2"/>
      <c r="C906" s="204"/>
      <c r="D906" s="1"/>
      <c r="E906" s="1"/>
      <c r="F906" s="1"/>
      <c r="G906" s="1"/>
      <c r="H906" s="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"/>
      <c r="B907" s="2"/>
      <c r="C907" s="204"/>
      <c r="D907" s="1"/>
      <c r="E907" s="1"/>
      <c r="F907" s="1"/>
      <c r="G907" s="1"/>
      <c r="H907" s="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"/>
      <c r="B908" s="2"/>
      <c r="C908" s="204"/>
      <c r="D908" s="1"/>
      <c r="E908" s="1"/>
      <c r="F908" s="1"/>
      <c r="G908" s="1"/>
      <c r="H908" s="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"/>
      <c r="B909" s="2"/>
      <c r="C909" s="204"/>
      <c r="D909" s="1"/>
      <c r="E909" s="1"/>
      <c r="F909" s="1"/>
      <c r="G909" s="1"/>
      <c r="H909" s="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"/>
      <c r="B910" s="2"/>
      <c r="C910" s="204"/>
      <c r="D910" s="1"/>
      <c r="E910" s="1"/>
      <c r="F910" s="1"/>
      <c r="G910" s="1"/>
      <c r="H910" s="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"/>
      <c r="B911" s="2"/>
      <c r="C911" s="204"/>
      <c r="D911" s="1"/>
      <c r="E911" s="1"/>
      <c r="F911" s="1"/>
      <c r="G911" s="1"/>
      <c r="H911" s="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"/>
      <c r="B912" s="2"/>
      <c r="C912" s="204"/>
      <c r="D912" s="1"/>
      <c r="E912" s="1"/>
      <c r="F912" s="1"/>
      <c r="G912" s="1"/>
      <c r="H912" s="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"/>
      <c r="B913" s="2"/>
      <c r="C913" s="204"/>
      <c r="D913" s="1"/>
      <c r="E913" s="1"/>
      <c r="F913" s="1"/>
      <c r="G913" s="1"/>
      <c r="H913" s="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"/>
      <c r="B914" s="2"/>
      <c r="C914" s="204"/>
      <c r="D914" s="1"/>
      <c r="E914" s="1"/>
      <c r="F914" s="1"/>
      <c r="G914" s="1"/>
      <c r="H914" s="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"/>
      <c r="B915" s="2"/>
      <c r="C915" s="204"/>
      <c r="D915" s="1"/>
      <c r="E915" s="1"/>
      <c r="F915" s="1"/>
      <c r="G915" s="1"/>
      <c r="H915" s="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"/>
      <c r="B916" s="2"/>
      <c r="C916" s="204"/>
      <c r="D916" s="1"/>
      <c r="E916" s="1"/>
      <c r="F916" s="1"/>
      <c r="G916" s="1"/>
      <c r="H916" s="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"/>
      <c r="B917" s="2"/>
      <c r="C917" s="204"/>
      <c r="D917" s="1"/>
      <c r="E917" s="1"/>
      <c r="F917" s="1"/>
      <c r="G917" s="1"/>
      <c r="H917" s="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"/>
      <c r="B918" s="2"/>
      <c r="C918" s="204"/>
      <c r="D918" s="1"/>
      <c r="E918" s="1"/>
      <c r="F918" s="1"/>
      <c r="G918" s="1"/>
      <c r="H918" s="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"/>
      <c r="B919" s="2"/>
      <c r="C919" s="204"/>
      <c r="D919" s="1"/>
      <c r="E919" s="1"/>
      <c r="F919" s="1"/>
      <c r="G919" s="1"/>
      <c r="H919" s="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"/>
      <c r="B920" s="2"/>
      <c r="C920" s="204"/>
      <c r="D920" s="1"/>
      <c r="E920" s="1"/>
      <c r="F920" s="1"/>
      <c r="G920" s="1"/>
      <c r="H920" s="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"/>
      <c r="B921" s="2"/>
      <c r="C921" s="204"/>
      <c r="D921" s="1"/>
      <c r="E921" s="1"/>
      <c r="F921" s="1"/>
      <c r="G921" s="1"/>
      <c r="H921" s="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"/>
      <c r="B922" s="2"/>
      <c r="C922" s="204"/>
      <c r="D922" s="1"/>
      <c r="E922" s="1"/>
      <c r="F922" s="1"/>
      <c r="G922" s="1"/>
      <c r="H922" s="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"/>
      <c r="B923" s="2"/>
      <c r="C923" s="204"/>
      <c r="D923" s="1"/>
      <c r="E923" s="1"/>
      <c r="F923" s="1"/>
      <c r="G923" s="1"/>
      <c r="H923" s="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"/>
      <c r="B924" s="2"/>
      <c r="C924" s="204"/>
      <c r="D924" s="1"/>
      <c r="E924" s="1"/>
      <c r="F924" s="1"/>
      <c r="G924" s="1"/>
      <c r="H924" s="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"/>
      <c r="B925" s="2"/>
      <c r="C925" s="204"/>
      <c r="D925" s="1"/>
      <c r="E925" s="1"/>
      <c r="F925" s="1"/>
      <c r="G925" s="1"/>
      <c r="H925" s="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"/>
      <c r="B926" s="2"/>
      <c r="C926" s="204"/>
      <c r="D926" s="1"/>
      <c r="E926" s="1"/>
      <c r="F926" s="1"/>
      <c r="G926" s="1"/>
      <c r="H926" s="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"/>
      <c r="B927" s="2"/>
      <c r="C927" s="204"/>
      <c r="D927" s="1"/>
      <c r="E927" s="1"/>
      <c r="F927" s="1"/>
      <c r="G927" s="1"/>
      <c r="H927" s="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"/>
      <c r="B928" s="2"/>
      <c r="C928" s="204"/>
      <c r="D928" s="1"/>
      <c r="E928" s="1"/>
      <c r="F928" s="1"/>
      <c r="G928" s="1"/>
      <c r="H928" s="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"/>
      <c r="B929" s="2"/>
      <c r="C929" s="204"/>
      <c r="D929" s="1"/>
      <c r="E929" s="1"/>
      <c r="F929" s="1"/>
      <c r="G929" s="1"/>
      <c r="H929" s="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"/>
      <c r="B930" s="2"/>
      <c r="C930" s="204"/>
      <c r="D930" s="1"/>
      <c r="E930" s="1"/>
      <c r="F930" s="1"/>
      <c r="G930" s="1"/>
      <c r="H930" s="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"/>
      <c r="B931" s="2"/>
      <c r="C931" s="204"/>
      <c r="D931" s="1"/>
      <c r="E931" s="1"/>
      <c r="F931" s="1"/>
      <c r="G931" s="1"/>
      <c r="H931" s="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"/>
      <c r="B932" s="2"/>
      <c r="C932" s="204"/>
      <c r="D932" s="1"/>
      <c r="E932" s="1"/>
      <c r="F932" s="1"/>
      <c r="G932" s="1"/>
      <c r="H932" s="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"/>
      <c r="B933" s="2"/>
      <c r="C933" s="204"/>
      <c r="D933" s="1"/>
      <c r="E933" s="1"/>
      <c r="F933" s="1"/>
      <c r="G933" s="1"/>
      <c r="H933" s="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"/>
      <c r="B934" s="2"/>
      <c r="C934" s="204"/>
      <c r="D934" s="1"/>
      <c r="E934" s="1"/>
      <c r="F934" s="1"/>
      <c r="G934" s="1"/>
      <c r="H934" s="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"/>
      <c r="B935" s="2"/>
      <c r="C935" s="204"/>
      <c r="D935" s="1"/>
      <c r="E935" s="1"/>
      <c r="F935" s="1"/>
      <c r="G935" s="1"/>
      <c r="H935" s="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"/>
      <c r="B936" s="2"/>
      <c r="C936" s="204"/>
      <c r="D936" s="1"/>
      <c r="E936" s="1"/>
      <c r="F936" s="1"/>
      <c r="G936" s="1"/>
      <c r="H936" s="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"/>
      <c r="B937" s="2"/>
      <c r="C937" s="204"/>
      <c r="D937" s="1"/>
      <c r="E937" s="1"/>
      <c r="F937" s="1"/>
      <c r="G937" s="1"/>
      <c r="H937" s="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"/>
      <c r="B938" s="2"/>
      <c r="C938" s="204"/>
      <c r="D938" s="1"/>
      <c r="E938" s="1"/>
      <c r="F938" s="1"/>
      <c r="G938" s="1"/>
      <c r="H938" s="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"/>
      <c r="B939" s="2"/>
      <c r="C939" s="204"/>
      <c r="D939" s="1"/>
      <c r="E939" s="1"/>
      <c r="F939" s="1"/>
      <c r="G939" s="1"/>
      <c r="H939" s="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"/>
      <c r="B940" s="2"/>
      <c r="C940" s="204"/>
      <c r="D940" s="1"/>
      <c r="E940" s="1"/>
      <c r="F940" s="1"/>
      <c r="G940" s="1"/>
      <c r="H940" s="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"/>
      <c r="B941" s="2"/>
      <c r="C941" s="204"/>
      <c r="D941" s="1"/>
      <c r="E941" s="1"/>
      <c r="F941" s="1"/>
      <c r="G941" s="1"/>
      <c r="H941" s="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"/>
      <c r="B942" s="2"/>
      <c r="C942" s="204"/>
      <c r="D942" s="1"/>
      <c r="E942" s="1"/>
      <c r="F942" s="1"/>
      <c r="G942" s="1"/>
      <c r="H942" s="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"/>
      <c r="B943" s="2"/>
      <c r="C943" s="204"/>
      <c r="D943" s="1"/>
      <c r="E943" s="1"/>
      <c r="F943" s="1"/>
      <c r="G943" s="1"/>
      <c r="H943" s="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"/>
      <c r="B944" s="2"/>
      <c r="C944" s="204"/>
      <c r="D944" s="1"/>
      <c r="E944" s="1"/>
      <c r="F944" s="1"/>
      <c r="G944" s="1"/>
      <c r="H944" s="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"/>
      <c r="B945" s="2"/>
      <c r="C945" s="204"/>
      <c r="D945" s="1"/>
      <c r="E945" s="1"/>
      <c r="F945" s="1"/>
      <c r="G945" s="1"/>
      <c r="H945" s="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"/>
      <c r="B946" s="2"/>
      <c r="C946" s="204"/>
      <c r="D946" s="1"/>
      <c r="E946" s="1"/>
      <c r="F946" s="1"/>
      <c r="G946" s="1"/>
      <c r="H946" s="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"/>
      <c r="B947" s="2"/>
      <c r="C947" s="204"/>
      <c r="D947" s="1"/>
      <c r="E947" s="1"/>
      <c r="F947" s="1"/>
      <c r="G947" s="1"/>
      <c r="H947" s="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"/>
      <c r="B948" s="2"/>
      <c r="C948" s="204"/>
      <c r="D948" s="1"/>
      <c r="E948" s="1"/>
      <c r="F948" s="1"/>
      <c r="G948" s="1"/>
      <c r="H948" s="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"/>
      <c r="B949" s="2"/>
      <c r="C949" s="204"/>
      <c r="D949" s="1"/>
      <c r="E949" s="1"/>
      <c r="F949" s="1"/>
      <c r="G949" s="1"/>
      <c r="H949" s="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"/>
      <c r="B950" s="2"/>
      <c r="C950" s="204"/>
      <c r="D950" s="1"/>
      <c r="E950" s="1"/>
      <c r="F950" s="1"/>
      <c r="G950" s="1"/>
      <c r="H950" s="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"/>
      <c r="B951" s="2"/>
      <c r="C951" s="204"/>
      <c r="D951" s="1"/>
      <c r="E951" s="1"/>
      <c r="F951" s="1"/>
      <c r="G951" s="1"/>
      <c r="H951" s="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"/>
      <c r="B952" s="2"/>
      <c r="C952" s="204"/>
      <c r="D952" s="1"/>
      <c r="E952" s="1"/>
      <c r="F952" s="1"/>
      <c r="G952" s="1"/>
      <c r="H952" s="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"/>
      <c r="B953" s="2"/>
      <c r="C953" s="204"/>
      <c r="D953" s="1"/>
      <c r="E953" s="1"/>
      <c r="F953" s="1"/>
      <c r="G953" s="1"/>
      <c r="H953" s="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"/>
      <c r="B954" s="2"/>
      <c r="C954" s="204"/>
      <c r="D954" s="1"/>
      <c r="E954" s="1"/>
      <c r="F954" s="1"/>
      <c r="G954" s="1"/>
      <c r="H954" s="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"/>
      <c r="B955" s="2"/>
      <c r="C955" s="204"/>
      <c r="D955" s="1"/>
      <c r="E955" s="1"/>
      <c r="F955" s="1"/>
      <c r="G955" s="1"/>
      <c r="H955" s="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"/>
      <c r="B956" s="2"/>
      <c r="C956" s="204"/>
      <c r="D956" s="1"/>
      <c r="E956" s="1"/>
      <c r="F956" s="1"/>
      <c r="G956" s="1"/>
      <c r="H956" s="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"/>
      <c r="B957" s="2"/>
      <c r="C957" s="204"/>
      <c r="D957" s="1"/>
      <c r="E957" s="1"/>
      <c r="F957" s="1"/>
      <c r="G957" s="1"/>
      <c r="H957" s="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"/>
      <c r="B958" s="2"/>
      <c r="C958" s="204"/>
      <c r="D958" s="1"/>
      <c r="E958" s="1"/>
      <c r="F958" s="1"/>
      <c r="G958" s="1"/>
      <c r="H958" s="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"/>
      <c r="B959" s="2"/>
      <c r="C959" s="204"/>
      <c r="D959" s="1"/>
      <c r="E959" s="1"/>
      <c r="F959" s="1"/>
      <c r="G959" s="1"/>
      <c r="H959" s="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"/>
      <c r="B960" s="2"/>
      <c r="C960" s="204"/>
      <c r="D960" s="1"/>
      <c r="E960" s="1"/>
      <c r="F960" s="1"/>
      <c r="G960" s="1"/>
      <c r="H960" s="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"/>
      <c r="B961" s="2"/>
      <c r="C961" s="204"/>
      <c r="D961" s="1"/>
      <c r="E961" s="1"/>
      <c r="F961" s="1"/>
      <c r="G961" s="1"/>
      <c r="H961" s="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"/>
      <c r="B962" s="2"/>
      <c r="C962" s="204"/>
      <c r="D962" s="1"/>
      <c r="E962" s="1"/>
      <c r="F962" s="1"/>
      <c r="G962" s="1"/>
      <c r="H962" s="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"/>
      <c r="B963" s="2"/>
      <c r="C963" s="204"/>
      <c r="D963" s="1"/>
      <c r="E963" s="1"/>
      <c r="F963" s="1"/>
      <c r="G963" s="1"/>
      <c r="H963" s="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"/>
      <c r="B964" s="2"/>
      <c r="C964" s="204"/>
      <c r="D964" s="1"/>
      <c r="E964" s="1"/>
      <c r="F964" s="1"/>
      <c r="G964" s="1"/>
      <c r="H964" s="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"/>
      <c r="B965" s="2"/>
      <c r="C965" s="204"/>
      <c r="D965" s="1"/>
      <c r="E965" s="1"/>
      <c r="F965" s="1"/>
      <c r="G965" s="1"/>
      <c r="H965" s="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"/>
      <c r="B966" s="2"/>
      <c r="C966" s="204"/>
      <c r="D966" s="1"/>
      <c r="E966" s="1"/>
      <c r="F966" s="1"/>
      <c r="G966" s="1"/>
      <c r="H966" s="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"/>
      <c r="B967" s="2"/>
      <c r="C967" s="204"/>
      <c r="D967" s="1"/>
      <c r="E967" s="1"/>
      <c r="F967" s="1"/>
      <c r="G967" s="1"/>
      <c r="H967" s="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"/>
      <c r="B968" s="2"/>
      <c r="C968" s="204"/>
      <c r="D968" s="1"/>
      <c r="E968" s="1"/>
      <c r="F968" s="1"/>
      <c r="G968" s="1"/>
      <c r="H968" s="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"/>
      <c r="B969" s="2"/>
      <c r="C969" s="204"/>
      <c r="D969" s="1"/>
      <c r="E969" s="1"/>
      <c r="F969" s="1"/>
      <c r="G969" s="1"/>
      <c r="H969" s="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"/>
      <c r="B970" s="2"/>
      <c r="C970" s="204"/>
      <c r="D970" s="1"/>
      <c r="E970" s="1"/>
      <c r="F970" s="1"/>
      <c r="G970" s="1"/>
      <c r="H970" s="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"/>
      <c r="B971" s="2"/>
      <c r="C971" s="204"/>
      <c r="D971" s="1"/>
      <c r="E971" s="1"/>
      <c r="F971" s="1"/>
      <c r="G971" s="1"/>
      <c r="H971" s="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"/>
      <c r="B972" s="2"/>
      <c r="C972" s="204"/>
      <c r="D972" s="1"/>
      <c r="E972" s="1"/>
      <c r="F972" s="1"/>
      <c r="G972" s="1"/>
      <c r="H972" s="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"/>
      <c r="B973" s="2"/>
      <c r="C973" s="204"/>
      <c r="D973" s="1"/>
      <c r="E973" s="1"/>
      <c r="F973" s="1"/>
      <c r="G973" s="1"/>
      <c r="H973" s="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"/>
      <c r="B974" s="2"/>
      <c r="C974" s="204"/>
      <c r="D974" s="1"/>
      <c r="E974" s="1"/>
      <c r="F974" s="1"/>
      <c r="G974" s="1"/>
      <c r="H974" s="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"/>
      <c r="B975" s="2"/>
      <c r="C975" s="204"/>
      <c r="D975" s="1"/>
      <c r="E975" s="1"/>
      <c r="F975" s="1"/>
      <c r="G975" s="1"/>
      <c r="H975" s="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"/>
      <c r="B976" s="2"/>
      <c r="C976" s="204"/>
      <c r="D976" s="1"/>
      <c r="E976" s="1"/>
      <c r="F976" s="1"/>
      <c r="G976" s="1"/>
      <c r="H976" s="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"/>
      <c r="B977" s="2"/>
      <c r="C977" s="204"/>
      <c r="D977" s="1"/>
      <c r="E977" s="1"/>
      <c r="F977" s="1"/>
      <c r="G977" s="1"/>
      <c r="H977" s="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"/>
      <c r="B978" s="2"/>
      <c r="C978" s="204"/>
      <c r="D978" s="1"/>
      <c r="E978" s="1"/>
      <c r="F978" s="1"/>
      <c r="G978" s="1"/>
      <c r="H978" s="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"/>
      <c r="B979" s="2"/>
      <c r="C979" s="204"/>
      <c r="D979" s="1"/>
      <c r="E979" s="1"/>
      <c r="F979" s="1"/>
      <c r="G979" s="1"/>
      <c r="H979" s="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"/>
      <c r="B980" s="2"/>
      <c r="C980" s="204"/>
      <c r="D980" s="1"/>
      <c r="E980" s="1"/>
      <c r="F980" s="1"/>
      <c r="G980" s="1"/>
      <c r="H980" s="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"/>
      <c r="B981" s="2"/>
      <c r="C981" s="204"/>
      <c r="D981" s="1"/>
      <c r="E981" s="1"/>
      <c r="F981" s="1"/>
      <c r="G981" s="1"/>
      <c r="H981" s="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"/>
      <c r="B982" s="2"/>
      <c r="C982" s="204"/>
      <c r="D982" s="1"/>
      <c r="E982" s="1"/>
      <c r="F982" s="1"/>
      <c r="G982" s="1"/>
      <c r="H982" s="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"/>
      <c r="B983" s="2"/>
      <c r="C983" s="204"/>
      <c r="D983" s="1"/>
      <c r="E983" s="1"/>
      <c r="F983" s="1"/>
      <c r="G983" s="1"/>
      <c r="H983" s="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"/>
      <c r="B984" s="2"/>
      <c r="C984" s="204"/>
      <c r="D984" s="1"/>
      <c r="E984" s="1"/>
      <c r="F984" s="1"/>
      <c r="G984" s="1"/>
      <c r="H984" s="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"/>
      <c r="B985" s="2"/>
      <c r="C985" s="204"/>
      <c r="D985" s="1"/>
      <c r="E985" s="1"/>
      <c r="F985" s="1"/>
      <c r="G985" s="1"/>
      <c r="H985" s="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"/>
      <c r="B986" s="2"/>
      <c r="C986" s="204"/>
      <c r="D986" s="1"/>
      <c r="E986" s="1"/>
      <c r="F986" s="1"/>
      <c r="G986" s="1"/>
      <c r="H986" s="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"/>
      <c r="B987" s="2"/>
      <c r="C987" s="204"/>
      <c r="D987" s="1"/>
      <c r="E987" s="1"/>
      <c r="F987" s="1"/>
      <c r="G987" s="1"/>
      <c r="H987" s="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"/>
      <c r="B988" s="2"/>
      <c r="C988" s="204"/>
      <c r="D988" s="1"/>
      <c r="E988" s="1"/>
      <c r="F988" s="1"/>
      <c r="G988" s="1"/>
      <c r="H988" s="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"/>
      <c r="B989" s="2"/>
      <c r="C989" s="204"/>
      <c r="D989" s="1"/>
      <c r="E989" s="1"/>
      <c r="F989" s="1"/>
      <c r="G989" s="1"/>
      <c r="H989" s="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"/>
      <c r="B990" s="2"/>
      <c r="C990" s="204"/>
      <c r="D990" s="1"/>
      <c r="E990" s="1"/>
      <c r="F990" s="1"/>
      <c r="G990" s="1"/>
      <c r="H990" s="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"/>
      <c r="B991" s="2"/>
      <c r="C991" s="204"/>
      <c r="D991" s="1"/>
      <c r="E991" s="1"/>
      <c r="F991" s="1"/>
      <c r="G991" s="1"/>
      <c r="H991" s="1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"/>
      <c r="B992" s="2"/>
      <c r="C992" s="204"/>
      <c r="D992" s="1"/>
      <c r="E992" s="1"/>
      <c r="F992" s="1"/>
      <c r="G992" s="1"/>
      <c r="H992" s="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"/>
      <c r="B993" s="2"/>
      <c r="C993" s="204"/>
      <c r="D993" s="1"/>
      <c r="E993" s="1"/>
      <c r="F993" s="1"/>
      <c r="G993" s="1"/>
      <c r="H993" s="1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"/>
      <c r="B994" s="2"/>
      <c r="C994" s="204"/>
      <c r="D994" s="1"/>
      <c r="E994" s="1"/>
      <c r="F994" s="1"/>
      <c r="G994" s="1"/>
      <c r="H994" s="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"/>
      <c r="B995" s="2"/>
      <c r="C995" s="204"/>
      <c r="D995" s="1"/>
      <c r="E995" s="1"/>
      <c r="F995" s="1"/>
      <c r="G995" s="1"/>
      <c r="H995" s="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"/>
      <c r="B996" s="2"/>
      <c r="C996" s="204"/>
      <c r="D996" s="1"/>
      <c r="E996" s="1"/>
      <c r="F996" s="1"/>
      <c r="G996" s="1"/>
      <c r="H996" s="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"/>
      <c r="B997" s="2"/>
      <c r="C997" s="204"/>
      <c r="D997" s="1"/>
      <c r="E997" s="1"/>
      <c r="F997" s="1"/>
      <c r="G997" s="1"/>
      <c r="H997" s="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"/>
      <c r="B998" s="2"/>
      <c r="C998" s="204"/>
      <c r="D998" s="1"/>
      <c r="E998" s="1"/>
      <c r="F998" s="1"/>
      <c r="G998" s="1"/>
      <c r="H998" s="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"/>
      <c r="B999" s="2"/>
      <c r="C999" s="204"/>
      <c r="D999" s="1"/>
      <c r="E999" s="1"/>
      <c r="F999" s="1"/>
      <c r="G999" s="1"/>
      <c r="H999" s="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"/>
      <c r="B1000" s="2"/>
      <c r="C1000" s="204"/>
      <c r="D1000" s="1"/>
      <c r="E1000" s="1"/>
      <c r="F1000" s="1"/>
      <c r="G1000" s="1"/>
      <c r="H1000" s="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"/>
      <c r="B1001" s="2"/>
      <c r="C1001" s="204"/>
      <c r="D1001" s="1"/>
      <c r="E1001" s="1"/>
      <c r="F1001" s="1"/>
      <c r="G1001" s="1"/>
      <c r="H1001" s="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"/>
      <c r="B1002" s="2"/>
      <c r="C1002" s="204"/>
      <c r="D1002" s="1"/>
      <c r="E1002" s="1"/>
      <c r="F1002" s="1"/>
      <c r="G1002" s="1"/>
      <c r="H1002" s="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"/>
      <c r="B1003" s="2"/>
      <c r="C1003" s="204"/>
      <c r="D1003" s="1"/>
      <c r="E1003" s="1"/>
      <c r="F1003" s="1"/>
      <c r="G1003" s="1"/>
      <c r="H1003" s="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"/>
      <c r="B1004" s="2"/>
      <c r="C1004" s="204"/>
      <c r="D1004" s="1"/>
      <c r="E1004" s="1"/>
      <c r="F1004" s="1"/>
      <c r="G1004" s="1"/>
      <c r="H1004" s="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"/>
      <c r="B1005" s="2"/>
      <c r="C1005" s="204"/>
      <c r="D1005" s="1"/>
      <c r="E1005" s="1"/>
      <c r="F1005" s="1"/>
      <c r="G1005" s="1"/>
      <c r="H1005" s="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"/>
      <c r="B1006" s="2"/>
      <c r="C1006" s="204"/>
      <c r="D1006" s="1"/>
      <c r="E1006" s="1"/>
      <c r="F1006" s="1"/>
      <c r="G1006" s="1"/>
      <c r="H1006" s="1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"/>
      <c r="B1007" s="2"/>
      <c r="C1007" s="204"/>
      <c r="D1007" s="1"/>
      <c r="E1007" s="1"/>
      <c r="F1007" s="1"/>
      <c r="G1007" s="1"/>
      <c r="H1007" s="1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"/>
      <c r="B1008" s="2"/>
      <c r="C1008" s="204"/>
      <c r="D1008" s="1"/>
      <c r="E1008" s="1"/>
      <c r="F1008" s="1"/>
      <c r="G1008" s="1"/>
      <c r="H1008" s="1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"/>
      <c r="B1009" s="2"/>
      <c r="C1009" s="204"/>
      <c r="D1009" s="1"/>
      <c r="E1009" s="1"/>
      <c r="F1009" s="1"/>
      <c r="G1009" s="1"/>
      <c r="H1009" s="1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"/>
      <c r="B1010" s="2"/>
      <c r="C1010" s="204"/>
      <c r="D1010" s="1"/>
      <c r="E1010" s="1"/>
      <c r="F1010" s="1"/>
      <c r="G1010" s="1"/>
      <c r="H1010" s="1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"/>
      <c r="B1011" s="2"/>
      <c r="C1011" s="204"/>
      <c r="D1011" s="1"/>
      <c r="E1011" s="1"/>
      <c r="F1011" s="1"/>
      <c r="G1011" s="1"/>
      <c r="H1011" s="1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"/>
      <c r="B1012" s="2"/>
      <c r="C1012" s="204"/>
      <c r="D1012" s="1"/>
      <c r="E1012" s="1"/>
      <c r="F1012" s="1"/>
      <c r="G1012" s="1"/>
      <c r="H1012" s="1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"/>
      <c r="B1013" s="2"/>
      <c r="C1013" s="204"/>
      <c r="D1013" s="1"/>
      <c r="E1013" s="1"/>
      <c r="F1013" s="1"/>
      <c r="G1013" s="1"/>
      <c r="H1013" s="1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"/>
      <c r="B1014" s="2"/>
      <c r="C1014" s="204"/>
      <c r="D1014" s="1"/>
      <c r="E1014" s="1"/>
      <c r="F1014" s="1"/>
      <c r="G1014" s="1"/>
      <c r="H1014" s="1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"/>
      <c r="B1015" s="2"/>
      <c r="C1015" s="204"/>
      <c r="D1015" s="1"/>
      <c r="E1015" s="1"/>
      <c r="F1015" s="1"/>
      <c r="G1015" s="1"/>
      <c r="H1015" s="1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1"/>
      <c r="B1016" s="2"/>
      <c r="C1016" s="204"/>
      <c r="D1016" s="1"/>
      <c r="E1016" s="1"/>
      <c r="F1016" s="1"/>
      <c r="G1016" s="1"/>
      <c r="H1016" s="1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1"/>
      <c r="B1017" s="2"/>
      <c r="C1017" s="204"/>
      <c r="D1017" s="1"/>
      <c r="E1017" s="1"/>
      <c r="F1017" s="1"/>
      <c r="G1017" s="1"/>
      <c r="H1017" s="1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1"/>
      <c r="B1018" s="2"/>
      <c r="C1018" s="204"/>
      <c r="D1018" s="1"/>
      <c r="E1018" s="1"/>
      <c r="F1018" s="1"/>
      <c r="G1018" s="1"/>
      <c r="H1018" s="1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1"/>
      <c r="B1019" s="2"/>
      <c r="C1019" s="204"/>
      <c r="D1019" s="1"/>
      <c r="E1019" s="1"/>
      <c r="F1019" s="1"/>
      <c r="G1019" s="1"/>
      <c r="H1019" s="1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1"/>
      <c r="B1020" s="2"/>
      <c r="C1020" s="204"/>
      <c r="D1020" s="1"/>
      <c r="E1020" s="1"/>
      <c r="F1020" s="1"/>
      <c r="G1020" s="1"/>
      <c r="H1020" s="1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1"/>
      <c r="B1021" s="2"/>
      <c r="C1021" s="204"/>
      <c r="D1021" s="1"/>
      <c r="E1021" s="1"/>
      <c r="F1021" s="1"/>
      <c r="G1021" s="1"/>
      <c r="H1021" s="1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1"/>
      <c r="B1022" s="2"/>
      <c r="C1022" s="204"/>
      <c r="D1022" s="1"/>
      <c r="E1022" s="1"/>
      <c r="F1022" s="1"/>
      <c r="G1022" s="1"/>
      <c r="H1022" s="1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1"/>
      <c r="B1023" s="2"/>
      <c r="C1023" s="204"/>
      <c r="D1023" s="1"/>
      <c r="E1023" s="1"/>
      <c r="F1023" s="1"/>
      <c r="G1023" s="1"/>
      <c r="H1023" s="1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1"/>
      <c r="B1024" s="2"/>
      <c r="C1024" s="204"/>
      <c r="D1024" s="1"/>
      <c r="E1024" s="1"/>
      <c r="F1024" s="1"/>
      <c r="G1024" s="1"/>
      <c r="H1024" s="1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1"/>
      <c r="B1025" s="2"/>
      <c r="C1025" s="204"/>
      <c r="D1025" s="1"/>
      <c r="E1025" s="1"/>
      <c r="F1025" s="1"/>
      <c r="G1025" s="1"/>
      <c r="H1025" s="1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1"/>
      <c r="B1026" s="2"/>
      <c r="C1026" s="204"/>
      <c r="D1026" s="1"/>
      <c r="E1026" s="1"/>
      <c r="F1026" s="1"/>
      <c r="G1026" s="1"/>
      <c r="H1026" s="1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1"/>
      <c r="B1027" s="2"/>
      <c r="C1027" s="204"/>
      <c r="D1027" s="1"/>
      <c r="E1027" s="1"/>
      <c r="F1027" s="1"/>
      <c r="G1027" s="1"/>
      <c r="H1027" s="1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1"/>
      <c r="B1028" s="2"/>
      <c r="C1028" s="204"/>
      <c r="D1028" s="1"/>
      <c r="E1028" s="1"/>
      <c r="F1028" s="1"/>
      <c r="G1028" s="1"/>
      <c r="H1028" s="1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1"/>
      <c r="B1029" s="2"/>
      <c r="C1029" s="204"/>
      <c r="D1029" s="1"/>
      <c r="E1029" s="1"/>
      <c r="F1029" s="1"/>
      <c r="G1029" s="1"/>
      <c r="H1029" s="1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1"/>
      <c r="B1030" s="2"/>
      <c r="C1030" s="204"/>
      <c r="D1030" s="1"/>
      <c r="E1030" s="1"/>
      <c r="F1030" s="1"/>
      <c r="G1030" s="1"/>
      <c r="H1030" s="1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1"/>
      <c r="B1031" s="2"/>
      <c r="C1031" s="204"/>
      <c r="D1031" s="1"/>
      <c r="E1031" s="1"/>
      <c r="F1031" s="1"/>
      <c r="G1031" s="1"/>
      <c r="H1031" s="1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1"/>
      <c r="B1032" s="2"/>
      <c r="C1032" s="204"/>
      <c r="D1032" s="1"/>
      <c r="E1032" s="1"/>
      <c r="F1032" s="1"/>
      <c r="G1032" s="1"/>
      <c r="H1032" s="1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1"/>
      <c r="B1033" s="2"/>
      <c r="C1033" s="204"/>
      <c r="D1033" s="1"/>
      <c r="E1033" s="1"/>
      <c r="F1033" s="1"/>
      <c r="G1033" s="1"/>
      <c r="H1033" s="1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1"/>
      <c r="B1034" s="2"/>
      <c r="C1034" s="204"/>
      <c r="D1034" s="1"/>
      <c r="E1034" s="1"/>
      <c r="F1034" s="1"/>
      <c r="G1034" s="1"/>
      <c r="H1034" s="1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1"/>
      <c r="B1035" s="2"/>
      <c r="C1035" s="204"/>
      <c r="D1035" s="1"/>
      <c r="E1035" s="1"/>
      <c r="F1035" s="1"/>
      <c r="G1035" s="1"/>
      <c r="H1035" s="1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1"/>
      <c r="B1036" s="2"/>
      <c r="C1036" s="204"/>
      <c r="D1036" s="1"/>
      <c r="E1036" s="1"/>
      <c r="F1036" s="1"/>
      <c r="G1036" s="1"/>
      <c r="H1036" s="1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1"/>
      <c r="B1037" s="2"/>
      <c r="C1037" s="204"/>
      <c r="D1037" s="1"/>
      <c r="E1037" s="1"/>
      <c r="F1037" s="1"/>
      <c r="G1037" s="1"/>
      <c r="H1037" s="1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1"/>
      <c r="B1038" s="2"/>
      <c r="C1038" s="204"/>
      <c r="D1038" s="1"/>
      <c r="E1038" s="1"/>
      <c r="F1038" s="1"/>
      <c r="G1038" s="1"/>
      <c r="H1038" s="1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1"/>
      <c r="B1039" s="2"/>
      <c r="C1039" s="204"/>
      <c r="D1039" s="1"/>
      <c r="E1039" s="1"/>
      <c r="F1039" s="1"/>
      <c r="G1039" s="1"/>
      <c r="H1039" s="1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1"/>
      <c r="B1040" s="2"/>
      <c r="C1040" s="204"/>
      <c r="D1040" s="1"/>
      <c r="E1040" s="1"/>
      <c r="F1040" s="1"/>
      <c r="G1040" s="1"/>
      <c r="H1040" s="1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1"/>
      <c r="B1041" s="2"/>
      <c r="C1041" s="204"/>
      <c r="D1041" s="1"/>
      <c r="E1041" s="1"/>
      <c r="F1041" s="1"/>
      <c r="G1041" s="1"/>
      <c r="H1041" s="1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1"/>
      <c r="B1042" s="2"/>
      <c r="C1042" s="204"/>
      <c r="D1042" s="1"/>
      <c r="E1042" s="1"/>
      <c r="F1042" s="1"/>
      <c r="G1042" s="1"/>
      <c r="H1042" s="1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1"/>
      <c r="B1043" s="2"/>
      <c r="C1043" s="204"/>
      <c r="D1043" s="1"/>
      <c r="E1043" s="1"/>
      <c r="F1043" s="1"/>
      <c r="G1043" s="1"/>
      <c r="H1043" s="1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1"/>
      <c r="B1044" s="2"/>
      <c r="C1044" s="204"/>
      <c r="D1044" s="1"/>
      <c r="E1044" s="1"/>
      <c r="F1044" s="1"/>
      <c r="G1044" s="1"/>
      <c r="H1044" s="1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1"/>
      <c r="B1045" s="2"/>
      <c r="C1045" s="204"/>
      <c r="D1045" s="1"/>
      <c r="E1045" s="1"/>
      <c r="F1045" s="1"/>
      <c r="G1045" s="1"/>
      <c r="H1045" s="1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1"/>
      <c r="B1046" s="2"/>
      <c r="C1046" s="204"/>
      <c r="D1046" s="1"/>
      <c r="E1046" s="1"/>
      <c r="F1046" s="1"/>
      <c r="G1046" s="1"/>
      <c r="H1046" s="1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1"/>
      <c r="B1047" s="2"/>
      <c r="C1047" s="204"/>
      <c r="D1047" s="1"/>
      <c r="E1047" s="1"/>
      <c r="F1047" s="1"/>
      <c r="G1047" s="1"/>
      <c r="H1047" s="1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1"/>
      <c r="B1048" s="2"/>
      <c r="C1048" s="204"/>
      <c r="D1048" s="1"/>
      <c r="E1048" s="1"/>
      <c r="F1048" s="1"/>
      <c r="G1048" s="1"/>
      <c r="H1048" s="1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1"/>
      <c r="B1049" s="2"/>
      <c r="C1049" s="204"/>
      <c r="D1049" s="1"/>
      <c r="E1049" s="1"/>
      <c r="F1049" s="1"/>
      <c r="G1049" s="1"/>
      <c r="H1049" s="1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1"/>
      <c r="B1050" s="2"/>
      <c r="C1050" s="204"/>
      <c r="D1050" s="1"/>
      <c r="E1050" s="1"/>
      <c r="F1050" s="1"/>
      <c r="G1050" s="1"/>
      <c r="H1050" s="1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1"/>
      <c r="B1051" s="2"/>
      <c r="C1051" s="204"/>
      <c r="D1051" s="1"/>
      <c r="E1051" s="1"/>
      <c r="F1051" s="1"/>
      <c r="G1051" s="1"/>
      <c r="H1051" s="1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1"/>
      <c r="B1052" s="2"/>
      <c r="C1052" s="204"/>
      <c r="D1052" s="1"/>
      <c r="E1052" s="1"/>
      <c r="F1052" s="1"/>
      <c r="G1052" s="1"/>
      <c r="H1052" s="1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1"/>
      <c r="B1053" s="2"/>
      <c r="C1053" s="204"/>
      <c r="D1053" s="1"/>
      <c r="E1053" s="1"/>
      <c r="F1053" s="1"/>
      <c r="G1053" s="1"/>
      <c r="H1053" s="1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1"/>
      <c r="B1054" s="2"/>
      <c r="C1054" s="204"/>
      <c r="D1054" s="1"/>
      <c r="E1054" s="1"/>
      <c r="F1054" s="1"/>
      <c r="G1054" s="1"/>
      <c r="H1054" s="1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1"/>
      <c r="B1055" s="2"/>
      <c r="C1055" s="204"/>
      <c r="D1055" s="1"/>
      <c r="E1055" s="1"/>
      <c r="F1055" s="1"/>
      <c r="G1055" s="1"/>
      <c r="H1055" s="1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1"/>
      <c r="B1056" s="2"/>
      <c r="C1056" s="204"/>
      <c r="D1056" s="1"/>
      <c r="E1056" s="1"/>
      <c r="F1056" s="1"/>
      <c r="G1056" s="1"/>
      <c r="H1056" s="1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1"/>
      <c r="B1057" s="2"/>
      <c r="C1057" s="204"/>
      <c r="D1057" s="1"/>
      <c r="E1057" s="1"/>
      <c r="F1057" s="1"/>
      <c r="G1057" s="1"/>
      <c r="H1057" s="1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1"/>
      <c r="B1058" s="2"/>
      <c r="C1058" s="204"/>
      <c r="D1058" s="1"/>
      <c r="E1058" s="1"/>
      <c r="F1058" s="1"/>
      <c r="G1058" s="1"/>
      <c r="H1058" s="1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1"/>
      <c r="B1059" s="2"/>
      <c r="C1059" s="204"/>
      <c r="D1059" s="1"/>
      <c r="E1059" s="1"/>
      <c r="F1059" s="1"/>
      <c r="G1059" s="1"/>
      <c r="H1059" s="1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1"/>
      <c r="B1060" s="2"/>
      <c r="C1060" s="204"/>
      <c r="D1060" s="1"/>
      <c r="E1060" s="1"/>
      <c r="F1060" s="1"/>
      <c r="G1060" s="1"/>
      <c r="H1060" s="1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1"/>
      <c r="B1061" s="2"/>
      <c r="C1061" s="204"/>
      <c r="D1061" s="1"/>
      <c r="E1061" s="1"/>
      <c r="F1061" s="1"/>
      <c r="G1061" s="1"/>
      <c r="H1061" s="1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1"/>
      <c r="B1062" s="2"/>
      <c r="C1062" s="204"/>
      <c r="D1062" s="1"/>
      <c r="E1062" s="1"/>
      <c r="F1062" s="1"/>
      <c r="G1062" s="1"/>
      <c r="H1062" s="1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1"/>
      <c r="B1063" s="2"/>
      <c r="C1063" s="204"/>
      <c r="D1063" s="1"/>
      <c r="E1063" s="1"/>
      <c r="F1063" s="1"/>
      <c r="G1063" s="1"/>
      <c r="H1063" s="1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1"/>
      <c r="B1064" s="2"/>
      <c r="C1064" s="204"/>
      <c r="D1064" s="1"/>
      <c r="E1064" s="1"/>
      <c r="F1064" s="1"/>
      <c r="G1064" s="1"/>
      <c r="H1064" s="1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1"/>
      <c r="B1065" s="2"/>
      <c r="C1065" s="204"/>
      <c r="D1065" s="1"/>
      <c r="E1065" s="1"/>
      <c r="F1065" s="1"/>
      <c r="G1065" s="1"/>
      <c r="H1065" s="1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1"/>
      <c r="B1066" s="2"/>
      <c r="C1066" s="204"/>
      <c r="D1066" s="1"/>
      <c r="E1066" s="1"/>
      <c r="F1066" s="1"/>
      <c r="G1066" s="1"/>
      <c r="H1066" s="1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1"/>
      <c r="B1067" s="2"/>
      <c r="C1067" s="204"/>
      <c r="D1067" s="1"/>
      <c r="E1067" s="1"/>
      <c r="F1067" s="1"/>
      <c r="G1067" s="1"/>
      <c r="H1067" s="1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1"/>
      <c r="B1068" s="2"/>
      <c r="C1068" s="204"/>
      <c r="D1068" s="1"/>
      <c r="E1068" s="1"/>
      <c r="F1068" s="1"/>
      <c r="G1068" s="1"/>
      <c r="H1068" s="1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1"/>
      <c r="B1069" s="2"/>
      <c r="C1069" s="204"/>
      <c r="D1069" s="1"/>
      <c r="E1069" s="1"/>
      <c r="F1069" s="1"/>
      <c r="G1069" s="1"/>
      <c r="H1069" s="1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1"/>
      <c r="B1070" s="2"/>
      <c r="C1070" s="204"/>
      <c r="D1070" s="1"/>
      <c r="E1070" s="1"/>
      <c r="F1070" s="1"/>
      <c r="G1070" s="1"/>
      <c r="H1070" s="1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1"/>
      <c r="B1071" s="2"/>
      <c r="C1071" s="204"/>
      <c r="D1071" s="1"/>
      <c r="E1071" s="1"/>
      <c r="F1071" s="1"/>
      <c r="G1071" s="1"/>
      <c r="H1071" s="1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1"/>
      <c r="B1072" s="2"/>
      <c r="C1072" s="204"/>
      <c r="D1072" s="1"/>
      <c r="E1072" s="1"/>
      <c r="F1072" s="1"/>
      <c r="G1072" s="1"/>
      <c r="H1072" s="1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1"/>
      <c r="B1073" s="2"/>
      <c r="C1073" s="204"/>
      <c r="D1073" s="1"/>
      <c r="E1073" s="1"/>
      <c r="F1073" s="1"/>
      <c r="G1073" s="1"/>
      <c r="H1073" s="1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1"/>
      <c r="B1074" s="2"/>
      <c r="C1074" s="204"/>
      <c r="D1074" s="1"/>
      <c r="E1074" s="1"/>
      <c r="F1074" s="1"/>
      <c r="G1074" s="1"/>
      <c r="H1074" s="1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1"/>
      <c r="B1075" s="2"/>
      <c r="C1075" s="204"/>
      <c r="D1075" s="1"/>
      <c r="E1075" s="1"/>
      <c r="F1075" s="1"/>
      <c r="G1075" s="1"/>
      <c r="H1075" s="1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1"/>
      <c r="B1076" s="2"/>
      <c r="C1076" s="204"/>
      <c r="D1076" s="1"/>
      <c r="E1076" s="1"/>
      <c r="F1076" s="1"/>
      <c r="G1076" s="1"/>
      <c r="H1076" s="1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1"/>
      <c r="B1077" s="2"/>
      <c r="C1077" s="204"/>
      <c r="D1077" s="1"/>
      <c r="E1077" s="1"/>
      <c r="F1077" s="1"/>
      <c r="G1077" s="1"/>
      <c r="H1077" s="1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1"/>
      <c r="B1078" s="2"/>
      <c r="C1078" s="204"/>
      <c r="D1078" s="1"/>
      <c r="E1078" s="1"/>
      <c r="F1078" s="1"/>
      <c r="G1078" s="1"/>
      <c r="H1078" s="1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1"/>
      <c r="B1079" s="2"/>
      <c r="C1079" s="204"/>
      <c r="D1079" s="1"/>
      <c r="E1079" s="1"/>
      <c r="F1079" s="1"/>
      <c r="G1079" s="1"/>
      <c r="H1079" s="1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1"/>
      <c r="B1080" s="2"/>
      <c r="C1080" s="204"/>
      <c r="D1080" s="1"/>
      <c r="E1080" s="1"/>
      <c r="F1080" s="1"/>
      <c r="G1080" s="1"/>
      <c r="H1080" s="1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1"/>
      <c r="B1081" s="2"/>
      <c r="C1081" s="204"/>
      <c r="D1081" s="1"/>
      <c r="E1081" s="1"/>
      <c r="F1081" s="1"/>
      <c r="G1081" s="1"/>
      <c r="H1081" s="1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1"/>
      <c r="B1082" s="2"/>
      <c r="C1082" s="204"/>
      <c r="D1082" s="1"/>
      <c r="E1082" s="1"/>
      <c r="F1082" s="1"/>
      <c r="G1082" s="1"/>
      <c r="H1082" s="1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1"/>
      <c r="B1083" s="2"/>
      <c r="C1083" s="204"/>
      <c r="D1083" s="1"/>
      <c r="E1083" s="1"/>
      <c r="F1083" s="1"/>
      <c r="G1083" s="1"/>
      <c r="H1083" s="1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1"/>
      <c r="B1084" s="2"/>
      <c r="C1084" s="204"/>
      <c r="D1084" s="1"/>
      <c r="E1084" s="1"/>
      <c r="F1084" s="1"/>
      <c r="G1084" s="1"/>
      <c r="H1084" s="1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1"/>
      <c r="B1085" s="2"/>
      <c r="C1085" s="204"/>
      <c r="D1085" s="1"/>
      <c r="E1085" s="1"/>
      <c r="F1085" s="1"/>
      <c r="G1085" s="1"/>
      <c r="H1085" s="1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1"/>
      <c r="B1086" s="2"/>
      <c r="C1086" s="204"/>
      <c r="D1086" s="1"/>
      <c r="E1086" s="1"/>
      <c r="F1086" s="1"/>
      <c r="G1086" s="1"/>
      <c r="H1086" s="1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1"/>
      <c r="B1087" s="2"/>
      <c r="C1087" s="204"/>
      <c r="D1087" s="1"/>
      <c r="E1087" s="1"/>
      <c r="F1087" s="1"/>
      <c r="G1087" s="1"/>
      <c r="H1087" s="1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1"/>
      <c r="B1088" s="2"/>
      <c r="C1088" s="204"/>
      <c r="D1088" s="1"/>
      <c r="E1088" s="1"/>
      <c r="F1088" s="1"/>
      <c r="G1088" s="1"/>
      <c r="H1088" s="1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1"/>
      <c r="B1089" s="2"/>
      <c r="C1089" s="204"/>
      <c r="D1089" s="1"/>
      <c r="E1089" s="1"/>
      <c r="F1089" s="1"/>
      <c r="G1089" s="1"/>
      <c r="H1089" s="1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1"/>
      <c r="B1090" s="2"/>
      <c r="C1090" s="204"/>
      <c r="D1090" s="1"/>
      <c r="E1090" s="1"/>
      <c r="F1090" s="1"/>
      <c r="G1090" s="1"/>
      <c r="H1090" s="1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1"/>
      <c r="B1091" s="2"/>
      <c r="C1091" s="204"/>
      <c r="D1091" s="1"/>
      <c r="E1091" s="1"/>
      <c r="F1091" s="1"/>
      <c r="G1091" s="1"/>
      <c r="H1091" s="1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1"/>
      <c r="B1092" s="2"/>
      <c r="C1092" s="204"/>
      <c r="D1092" s="1"/>
      <c r="E1092" s="1"/>
      <c r="F1092" s="1"/>
      <c r="G1092" s="1"/>
      <c r="H1092" s="1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1"/>
      <c r="B1093" s="2"/>
      <c r="C1093" s="204"/>
      <c r="D1093" s="1"/>
      <c r="E1093" s="1"/>
      <c r="F1093" s="1"/>
      <c r="G1093" s="1"/>
      <c r="H1093" s="1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1"/>
      <c r="B1094" s="2"/>
      <c r="C1094" s="204"/>
      <c r="D1094" s="1"/>
      <c r="E1094" s="1"/>
      <c r="F1094" s="1"/>
      <c r="G1094" s="1"/>
      <c r="H1094" s="1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1"/>
      <c r="B1095" s="2"/>
      <c r="C1095" s="204"/>
      <c r="D1095" s="1"/>
      <c r="E1095" s="1"/>
      <c r="F1095" s="1"/>
      <c r="G1095" s="1"/>
      <c r="H1095" s="1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1"/>
      <c r="B1096" s="2"/>
      <c r="C1096" s="204"/>
      <c r="D1096" s="1"/>
      <c r="E1096" s="1"/>
      <c r="F1096" s="1"/>
      <c r="G1096" s="1"/>
      <c r="H1096" s="1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1"/>
      <c r="B1097" s="2"/>
      <c r="C1097" s="204"/>
      <c r="D1097" s="1"/>
      <c r="E1097" s="1"/>
      <c r="F1097" s="1"/>
      <c r="G1097" s="1"/>
      <c r="H1097" s="1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1"/>
      <c r="B1098" s="2"/>
      <c r="C1098" s="204"/>
      <c r="D1098" s="1"/>
      <c r="E1098" s="1"/>
      <c r="F1098" s="1"/>
      <c r="G1098" s="1"/>
      <c r="H1098" s="1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1"/>
      <c r="B1099" s="2"/>
      <c r="C1099" s="204"/>
      <c r="D1099" s="1"/>
      <c r="E1099" s="1"/>
      <c r="F1099" s="1"/>
      <c r="G1099" s="1"/>
      <c r="H1099" s="1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1"/>
      <c r="B1100" s="2"/>
      <c r="C1100" s="204"/>
      <c r="D1100" s="1"/>
      <c r="E1100" s="1"/>
      <c r="F1100" s="1"/>
      <c r="G1100" s="1"/>
      <c r="H1100" s="1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1"/>
      <c r="B1101" s="2"/>
      <c r="C1101" s="204"/>
      <c r="D1101" s="1"/>
      <c r="E1101" s="1"/>
      <c r="F1101" s="1"/>
      <c r="G1101" s="1"/>
      <c r="H1101" s="1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1"/>
      <c r="B1102" s="2"/>
      <c r="C1102" s="204"/>
      <c r="D1102" s="1"/>
      <c r="E1102" s="1"/>
      <c r="F1102" s="1"/>
      <c r="G1102" s="1"/>
      <c r="H1102" s="1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1"/>
      <c r="B1103" s="2"/>
      <c r="C1103" s="204"/>
      <c r="D1103" s="1"/>
      <c r="E1103" s="1"/>
      <c r="F1103" s="1"/>
      <c r="G1103" s="1"/>
      <c r="H1103" s="1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1"/>
      <c r="B1104" s="2"/>
      <c r="C1104" s="204"/>
      <c r="D1104" s="1"/>
      <c r="E1104" s="1"/>
      <c r="F1104" s="1"/>
      <c r="G1104" s="1"/>
      <c r="H1104" s="1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1"/>
      <c r="B1105" s="2"/>
      <c r="C1105" s="204"/>
      <c r="D1105" s="1"/>
      <c r="E1105" s="1"/>
      <c r="F1105" s="1"/>
      <c r="G1105" s="1"/>
      <c r="H1105" s="1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1"/>
      <c r="B1106" s="2"/>
      <c r="C1106" s="204"/>
      <c r="D1106" s="1"/>
      <c r="E1106" s="1"/>
      <c r="F1106" s="1"/>
      <c r="G1106" s="1"/>
      <c r="H1106" s="1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1"/>
      <c r="B1107" s="2"/>
      <c r="C1107" s="204"/>
      <c r="D1107" s="1"/>
      <c r="E1107" s="1"/>
      <c r="F1107" s="1"/>
      <c r="G1107" s="1"/>
      <c r="H1107" s="1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1"/>
      <c r="B1108" s="2"/>
      <c r="C1108" s="204"/>
      <c r="D1108" s="1"/>
      <c r="E1108" s="1"/>
      <c r="F1108" s="1"/>
      <c r="G1108" s="1"/>
      <c r="H1108" s="1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1"/>
      <c r="B1109" s="2"/>
      <c r="C1109" s="204"/>
      <c r="D1109" s="1"/>
      <c r="E1109" s="1"/>
      <c r="F1109" s="1"/>
      <c r="G1109" s="1"/>
      <c r="H1109" s="1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1"/>
      <c r="B1110" s="2"/>
      <c r="C1110" s="204"/>
      <c r="D1110" s="1"/>
      <c r="E1110" s="1"/>
      <c r="F1110" s="1"/>
      <c r="G1110" s="1"/>
      <c r="H1110" s="1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1"/>
      <c r="B1111" s="2"/>
      <c r="C1111" s="204"/>
      <c r="D1111" s="1"/>
      <c r="E1111" s="1"/>
      <c r="F1111" s="1"/>
      <c r="G1111" s="1"/>
      <c r="H1111" s="1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1"/>
      <c r="B1112" s="2"/>
      <c r="C1112" s="204"/>
      <c r="D1112" s="1"/>
      <c r="E1112" s="1"/>
      <c r="F1112" s="1"/>
      <c r="G1112" s="1"/>
      <c r="H1112" s="1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1"/>
      <c r="B1113" s="2"/>
      <c r="C1113" s="204"/>
      <c r="D1113" s="1"/>
      <c r="E1113" s="1"/>
      <c r="F1113" s="1"/>
      <c r="G1113" s="1"/>
      <c r="H1113" s="1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1"/>
      <c r="B1114" s="2"/>
      <c r="C1114" s="204"/>
      <c r="D1114" s="1"/>
      <c r="E1114" s="1"/>
      <c r="F1114" s="1"/>
      <c r="G1114" s="1"/>
      <c r="H1114" s="1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1"/>
      <c r="B1115" s="2"/>
      <c r="C1115" s="204"/>
      <c r="D1115" s="1"/>
      <c r="E1115" s="1"/>
      <c r="F1115" s="1"/>
      <c r="G1115" s="1"/>
      <c r="H1115" s="1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1"/>
      <c r="B1116" s="2"/>
      <c r="C1116" s="204"/>
      <c r="D1116" s="1"/>
      <c r="E1116" s="1"/>
      <c r="F1116" s="1"/>
      <c r="G1116" s="1"/>
      <c r="H1116" s="1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1"/>
      <c r="B1117" s="2"/>
      <c r="C1117" s="204"/>
      <c r="D1117" s="1"/>
      <c r="E1117" s="1"/>
      <c r="F1117" s="1"/>
      <c r="G1117" s="1"/>
      <c r="H1117" s="1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1"/>
      <c r="B1118" s="2"/>
      <c r="C1118" s="204"/>
      <c r="D1118" s="1"/>
      <c r="E1118" s="1"/>
      <c r="F1118" s="1"/>
      <c r="G1118" s="1"/>
      <c r="H1118" s="1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1"/>
      <c r="B1119" s="2"/>
      <c r="C1119" s="204"/>
      <c r="D1119" s="1"/>
      <c r="E1119" s="1"/>
      <c r="F1119" s="1"/>
      <c r="G1119" s="1"/>
      <c r="H1119" s="1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1"/>
      <c r="B1120" s="2"/>
      <c r="C1120" s="204"/>
      <c r="D1120" s="1"/>
      <c r="E1120" s="1"/>
      <c r="F1120" s="1"/>
      <c r="G1120" s="1"/>
      <c r="H1120" s="1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1"/>
      <c r="B1121" s="2"/>
      <c r="C1121" s="204"/>
      <c r="D1121" s="1"/>
      <c r="E1121" s="1"/>
      <c r="F1121" s="1"/>
      <c r="G1121" s="1"/>
      <c r="H1121" s="1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1"/>
      <c r="B1122" s="2"/>
      <c r="C1122" s="204"/>
      <c r="D1122" s="1"/>
      <c r="E1122" s="1"/>
      <c r="F1122" s="1"/>
      <c r="G1122" s="1"/>
      <c r="H1122" s="1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1"/>
      <c r="B1123" s="2"/>
      <c r="C1123" s="204"/>
      <c r="D1123" s="1"/>
      <c r="E1123" s="1"/>
      <c r="F1123" s="1"/>
      <c r="G1123" s="1"/>
      <c r="H1123" s="1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1"/>
      <c r="B1124" s="2"/>
      <c r="C1124" s="204"/>
      <c r="D1124" s="1"/>
      <c r="E1124" s="1"/>
      <c r="F1124" s="1"/>
      <c r="G1124" s="1"/>
      <c r="H1124" s="1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1"/>
      <c r="B1125" s="2"/>
      <c r="C1125" s="204"/>
      <c r="D1125" s="1"/>
      <c r="E1125" s="1"/>
      <c r="F1125" s="1"/>
      <c r="G1125" s="1"/>
      <c r="H1125" s="1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1"/>
      <c r="B1126" s="2"/>
      <c r="C1126" s="204"/>
      <c r="D1126" s="1"/>
      <c r="E1126" s="1"/>
      <c r="F1126" s="1"/>
      <c r="G1126" s="1"/>
      <c r="H1126" s="1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1"/>
      <c r="B1127" s="2"/>
      <c r="C1127" s="204"/>
      <c r="D1127" s="1"/>
      <c r="E1127" s="1"/>
      <c r="F1127" s="1"/>
      <c r="G1127" s="1"/>
      <c r="H1127" s="1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1"/>
      <c r="B1128" s="2"/>
      <c r="C1128" s="204"/>
      <c r="D1128" s="1"/>
      <c r="E1128" s="1"/>
      <c r="F1128" s="1"/>
      <c r="G1128" s="1"/>
      <c r="H1128" s="1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1"/>
      <c r="B1129" s="2"/>
      <c r="C1129" s="204"/>
      <c r="D1129" s="1"/>
      <c r="E1129" s="1"/>
      <c r="F1129" s="1"/>
      <c r="G1129" s="1"/>
      <c r="H1129" s="1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1"/>
      <c r="B1130" s="2"/>
      <c r="C1130" s="204"/>
      <c r="D1130" s="1"/>
      <c r="E1130" s="1"/>
      <c r="F1130" s="1"/>
      <c r="G1130" s="1"/>
      <c r="H1130" s="1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1"/>
      <c r="B1131" s="2"/>
      <c r="C1131" s="204"/>
      <c r="D1131" s="1"/>
      <c r="E1131" s="1"/>
      <c r="F1131" s="1"/>
      <c r="G1131" s="1"/>
      <c r="H1131" s="1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1"/>
      <c r="B1132" s="2"/>
      <c r="C1132" s="204"/>
      <c r="D1132" s="1"/>
      <c r="E1132" s="1"/>
      <c r="F1132" s="1"/>
      <c r="G1132" s="1"/>
      <c r="H1132" s="1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1"/>
      <c r="B1133" s="2"/>
      <c r="C1133" s="204"/>
      <c r="D1133" s="1"/>
      <c r="E1133" s="1"/>
      <c r="F1133" s="1"/>
      <c r="G1133" s="1"/>
      <c r="H1133" s="1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1"/>
      <c r="B1134" s="2"/>
      <c r="C1134" s="204"/>
      <c r="D1134" s="1"/>
      <c r="E1134" s="1"/>
      <c r="F1134" s="1"/>
      <c r="G1134" s="1"/>
      <c r="H1134" s="1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1"/>
      <c r="B1135" s="2"/>
      <c r="C1135" s="204"/>
      <c r="D1135" s="1"/>
      <c r="E1135" s="1"/>
      <c r="F1135" s="1"/>
      <c r="G1135" s="1"/>
      <c r="H1135" s="1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1"/>
      <c r="B1136" s="2"/>
      <c r="C1136" s="204"/>
      <c r="D1136" s="1"/>
      <c r="E1136" s="1"/>
      <c r="F1136" s="1"/>
      <c r="G1136" s="1"/>
      <c r="H1136" s="1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1"/>
      <c r="B1137" s="2"/>
      <c r="C1137" s="204"/>
      <c r="D1137" s="1"/>
      <c r="E1137" s="1"/>
      <c r="F1137" s="1"/>
      <c r="G1137" s="1"/>
      <c r="H1137" s="1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1"/>
      <c r="B1138" s="2"/>
      <c r="C1138" s="204"/>
      <c r="D1138" s="1"/>
      <c r="E1138" s="1"/>
      <c r="F1138" s="1"/>
      <c r="G1138" s="1"/>
      <c r="H1138" s="1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1"/>
      <c r="B1139" s="2"/>
      <c r="C1139" s="204"/>
      <c r="D1139" s="1"/>
      <c r="E1139" s="1"/>
      <c r="F1139" s="1"/>
      <c r="G1139" s="1"/>
      <c r="H1139" s="1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1"/>
      <c r="B1140" s="2"/>
      <c r="C1140" s="204"/>
      <c r="D1140" s="1"/>
      <c r="E1140" s="1"/>
      <c r="F1140" s="1"/>
      <c r="G1140" s="1"/>
      <c r="H1140" s="1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1"/>
      <c r="B1141" s="2"/>
      <c r="C1141" s="204"/>
      <c r="D1141" s="1"/>
      <c r="E1141" s="1"/>
      <c r="F1141" s="1"/>
      <c r="G1141" s="1"/>
      <c r="H1141" s="1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1"/>
      <c r="B1142" s="2"/>
      <c r="C1142" s="204"/>
      <c r="D1142" s="1"/>
      <c r="E1142" s="1"/>
      <c r="F1142" s="1"/>
      <c r="G1142" s="1"/>
      <c r="H1142" s="1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1"/>
      <c r="B1143" s="2"/>
      <c r="C1143" s="204"/>
      <c r="D1143" s="1"/>
      <c r="E1143" s="1"/>
      <c r="F1143" s="1"/>
      <c r="G1143" s="1"/>
      <c r="H1143" s="1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1"/>
      <c r="B1144" s="2"/>
      <c r="C1144" s="204"/>
      <c r="D1144" s="1"/>
      <c r="E1144" s="1"/>
      <c r="F1144" s="1"/>
      <c r="G1144" s="1"/>
      <c r="H1144" s="1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1"/>
      <c r="B1145" s="2"/>
      <c r="C1145" s="204"/>
      <c r="D1145" s="1"/>
      <c r="E1145" s="1"/>
      <c r="F1145" s="1"/>
      <c r="G1145" s="1"/>
      <c r="H1145" s="1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1"/>
      <c r="B1146" s="2"/>
      <c r="C1146" s="204"/>
      <c r="D1146" s="1"/>
      <c r="E1146" s="1"/>
      <c r="F1146" s="1"/>
      <c r="G1146" s="1"/>
      <c r="H1146" s="1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1"/>
      <c r="B1147" s="2"/>
      <c r="C1147" s="204"/>
      <c r="D1147" s="1"/>
      <c r="E1147" s="1"/>
      <c r="F1147" s="1"/>
      <c r="G1147" s="1"/>
      <c r="H1147" s="1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1"/>
      <c r="B1148" s="2"/>
      <c r="C1148" s="204"/>
      <c r="D1148" s="1"/>
      <c r="E1148" s="1"/>
      <c r="F1148" s="1"/>
      <c r="G1148" s="1"/>
      <c r="H1148" s="1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1"/>
      <c r="B1149" s="2"/>
      <c r="C1149" s="204"/>
      <c r="D1149" s="1"/>
      <c r="E1149" s="1"/>
      <c r="F1149" s="1"/>
      <c r="G1149" s="1"/>
      <c r="H1149" s="1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1"/>
      <c r="B1150" s="2"/>
      <c r="C1150" s="204"/>
      <c r="D1150" s="1"/>
      <c r="E1150" s="1"/>
      <c r="F1150" s="1"/>
      <c r="G1150" s="1"/>
      <c r="H1150" s="1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1"/>
      <c r="B1151" s="2"/>
      <c r="C1151" s="204"/>
      <c r="D1151" s="1"/>
      <c r="E1151" s="1"/>
      <c r="F1151" s="1"/>
      <c r="G1151" s="1"/>
      <c r="H1151" s="1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1"/>
      <c r="B1152" s="2"/>
      <c r="C1152" s="204"/>
      <c r="D1152" s="1"/>
      <c r="E1152" s="1"/>
      <c r="F1152" s="1"/>
      <c r="G1152" s="1"/>
      <c r="H1152" s="1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1"/>
      <c r="B1153" s="2"/>
      <c r="C1153" s="204"/>
      <c r="D1153" s="1"/>
      <c r="E1153" s="1"/>
      <c r="F1153" s="1"/>
      <c r="G1153" s="1"/>
      <c r="H1153" s="1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1"/>
      <c r="B1154" s="2"/>
      <c r="C1154" s="204"/>
      <c r="D1154" s="1"/>
      <c r="E1154" s="1"/>
      <c r="F1154" s="1"/>
      <c r="G1154" s="1"/>
      <c r="H1154" s="1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1"/>
      <c r="B1155" s="2"/>
      <c r="C1155" s="204"/>
      <c r="D1155" s="1"/>
      <c r="E1155" s="1"/>
      <c r="F1155" s="1"/>
      <c r="G1155" s="1"/>
      <c r="H1155" s="1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1"/>
      <c r="B1156" s="2"/>
      <c r="C1156" s="204"/>
      <c r="D1156" s="1"/>
      <c r="E1156" s="1"/>
      <c r="F1156" s="1"/>
      <c r="G1156" s="1"/>
      <c r="H1156" s="1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1"/>
      <c r="B1157" s="2"/>
      <c r="C1157" s="204"/>
      <c r="D1157" s="1"/>
      <c r="E1157" s="1"/>
      <c r="F1157" s="1"/>
      <c r="G1157" s="1"/>
      <c r="H1157" s="1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1"/>
      <c r="B1158" s="2"/>
      <c r="C1158" s="204"/>
      <c r="D1158" s="1"/>
      <c r="E1158" s="1"/>
      <c r="F1158" s="1"/>
      <c r="G1158" s="1"/>
      <c r="H1158" s="1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1"/>
      <c r="B1159" s="2"/>
      <c r="C1159" s="204"/>
      <c r="D1159" s="1"/>
      <c r="E1159" s="1"/>
      <c r="F1159" s="1"/>
      <c r="G1159" s="1"/>
      <c r="H1159" s="1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1"/>
      <c r="B1160" s="2"/>
      <c r="C1160" s="204"/>
      <c r="D1160" s="1"/>
      <c r="E1160" s="1"/>
      <c r="F1160" s="1"/>
      <c r="G1160" s="1"/>
      <c r="H1160" s="1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1"/>
      <c r="B1161" s="2"/>
      <c r="C1161" s="204"/>
      <c r="D1161" s="1"/>
      <c r="E1161" s="1"/>
      <c r="F1161" s="1"/>
      <c r="G1161" s="1"/>
      <c r="H1161" s="1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1"/>
      <c r="B1162" s="2"/>
      <c r="C1162" s="204"/>
      <c r="D1162" s="1"/>
      <c r="E1162" s="1"/>
      <c r="F1162" s="1"/>
      <c r="G1162" s="1"/>
      <c r="H1162" s="1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1"/>
      <c r="B1163" s="2"/>
      <c r="C1163" s="204"/>
      <c r="D1163" s="1"/>
      <c r="E1163" s="1"/>
      <c r="F1163" s="1"/>
      <c r="G1163" s="1"/>
      <c r="H1163" s="1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1"/>
      <c r="B1164" s="2"/>
      <c r="C1164" s="204"/>
      <c r="D1164" s="1"/>
      <c r="E1164" s="1"/>
      <c r="F1164" s="1"/>
      <c r="G1164" s="1"/>
      <c r="H1164" s="1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1"/>
      <c r="B1165" s="2"/>
      <c r="C1165" s="204"/>
      <c r="D1165" s="1"/>
      <c r="E1165" s="1"/>
      <c r="F1165" s="1"/>
      <c r="G1165" s="1"/>
      <c r="H1165" s="1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1"/>
      <c r="B1166" s="2"/>
      <c r="C1166" s="204"/>
      <c r="D1166" s="1"/>
      <c r="E1166" s="1"/>
      <c r="F1166" s="1"/>
      <c r="G1166" s="1"/>
      <c r="H1166" s="1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1"/>
      <c r="B1167" s="2"/>
      <c r="C1167" s="204"/>
      <c r="D1167" s="1"/>
      <c r="E1167" s="1"/>
      <c r="F1167" s="1"/>
      <c r="G1167" s="1"/>
      <c r="H1167" s="1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1"/>
      <c r="B1168" s="2"/>
      <c r="C1168" s="204"/>
      <c r="D1168" s="1"/>
      <c r="E1168" s="1"/>
      <c r="F1168" s="1"/>
      <c r="G1168" s="1"/>
      <c r="H1168" s="1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1"/>
      <c r="B1169" s="2"/>
      <c r="C1169" s="204"/>
      <c r="D1169" s="1"/>
      <c r="E1169" s="1"/>
      <c r="F1169" s="1"/>
      <c r="G1169" s="1"/>
      <c r="H1169" s="1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1"/>
      <c r="B1170" s="2"/>
      <c r="C1170" s="204"/>
      <c r="D1170" s="1"/>
      <c r="E1170" s="1"/>
      <c r="F1170" s="1"/>
      <c r="G1170" s="1"/>
      <c r="H1170" s="1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1"/>
      <c r="B1171" s="2"/>
      <c r="C1171" s="204"/>
      <c r="D1171" s="1"/>
      <c r="E1171" s="1"/>
      <c r="F1171" s="1"/>
      <c r="G1171" s="1"/>
      <c r="H1171" s="1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1"/>
      <c r="B1172" s="2"/>
      <c r="C1172" s="204"/>
      <c r="D1172" s="1"/>
      <c r="E1172" s="1"/>
      <c r="F1172" s="1"/>
      <c r="G1172" s="1"/>
      <c r="H1172" s="1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1"/>
      <c r="B1173" s="2"/>
      <c r="C1173" s="204"/>
      <c r="D1173" s="1"/>
      <c r="E1173" s="1"/>
      <c r="F1173" s="1"/>
      <c r="G1173" s="1"/>
      <c r="H1173" s="1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1"/>
      <c r="B1174" s="2"/>
      <c r="C1174" s="204"/>
      <c r="D1174" s="1"/>
      <c r="E1174" s="1"/>
      <c r="F1174" s="1"/>
      <c r="G1174" s="1"/>
      <c r="H1174" s="1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1"/>
      <c r="B1175" s="2"/>
      <c r="C1175" s="204"/>
      <c r="D1175" s="1"/>
      <c r="E1175" s="1"/>
      <c r="F1175" s="1"/>
      <c r="G1175" s="1"/>
      <c r="H1175" s="1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1"/>
      <c r="B1176" s="2"/>
      <c r="C1176" s="204"/>
      <c r="D1176" s="1"/>
      <c r="E1176" s="1"/>
      <c r="F1176" s="1"/>
      <c r="G1176" s="1"/>
      <c r="H1176" s="1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1"/>
      <c r="B1177" s="2"/>
      <c r="C1177" s="204"/>
      <c r="D1177" s="1"/>
      <c r="E1177" s="1"/>
      <c r="F1177" s="1"/>
      <c r="G1177" s="1"/>
      <c r="H1177" s="1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1"/>
      <c r="B1178" s="2"/>
      <c r="C1178" s="204"/>
      <c r="D1178" s="1"/>
      <c r="E1178" s="1"/>
      <c r="F1178" s="1"/>
      <c r="G1178" s="1"/>
      <c r="H1178" s="1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1"/>
      <c r="B1179" s="2"/>
      <c r="C1179" s="204"/>
      <c r="D1179" s="1"/>
      <c r="E1179" s="1"/>
      <c r="F1179" s="1"/>
      <c r="G1179" s="1"/>
      <c r="H1179" s="1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1"/>
      <c r="B1180" s="2"/>
      <c r="C1180" s="204"/>
      <c r="D1180" s="1"/>
      <c r="E1180" s="1"/>
      <c r="F1180" s="1"/>
      <c r="G1180" s="1"/>
      <c r="H1180" s="1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1"/>
      <c r="B1181" s="2"/>
      <c r="C1181" s="204"/>
      <c r="D1181" s="1"/>
      <c r="E1181" s="1"/>
      <c r="F1181" s="1"/>
      <c r="G1181" s="1"/>
      <c r="H1181" s="1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1"/>
      <c r="B1182" s="2"/>
      <c r="C1182" s="204"/>
      <c r="D1182" s="1"/>
      <c r="E1182" s="1"/>
      <c r="F1182" s="1"/>
      <c r="G1182" s="1"/>
      <c r="H1182" s="1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1"/>
      <c r="B1183" s="2"/>
      <c r="C1183" s="204"/>
      <c r="D1183" s="1"/>
      <c r="E1183" s="1"/>
      <c r="F1183" s="1"/>
      <c r="G1183" s="1"/>
      <c r="H1183" s="1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1"/>
      <c r="B1184" s="2"/>
      <c r="C1184" s="204"/>
      <c r="D1184" s="1"/>
      <c r="E1184" s="1"/>
      <c r="F1184" s="1"/>
      <c r="G1184" s="1"/>
      <c r="H1184" s="1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1"/>
      <c r="B1185" s="2"/>
      <c r="C1185" s="204"/>
      <c r="D1185" s="1"/>
      <c r="E1185" s="1"/>
      <c r="F1185" s="1"/>
      <c r="G1185" s="1"/>
      <c r="H1185" s="1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1"/>
      <c r="B1186" s="2"/>
      <c r="C1186" s="204"/>
      <c r="D1186" s="1"/>
      <c r="E1186" s="1"/>
      <c r="F1186" s="1"/>
      <c r="G1186" s="1"/>
      <c r="H1186" s="1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1"/>
      <c r="B1187" s="2"/>
      <c r="C1187" s="204"/>
      <c r="D1187" s="1"/>
      <c r="E1187" s="1"/>
      <c r="F1187" s="1"/>
      <c r="G1187" s="1"/>
      <c r="H1187" s="1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1"/>
      <c r="B1188" s="2"/>
      <c r="C1188" s="204"/>
      <c r="D1188" s="1"/>
      <c r="E1188" s="1"/>
      <c r="F1188" s="1"/>
      <c r="G1188" s="1"/>
      <c r="H1188" s="1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1"/>
      <c r="B1189" s="2"/>
      <c r="C1189" s="204"/>
      <c r="D1189" s="1"/>
      <c r="E1189" s="1"/>
      <c r="F1189" s="1"/>
      <c r="G1189" s="1"/>
      <c r="H1189" s="1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1"/>
      <c r="B1190" s="2"/>
      <c r="C1190" s="204"/>
      <c r="D1190" s="1"/>
      <c r="E1190" s="1"/>
      <c r="F1190" s="1"/>
      <c r="G1190" s="1"/>
      <c r="H1190" s="1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1"/>
      <c r="B1191" s="2"/>
      <c r="C1191" s="204"/>
      <c r="D1191" s="1"/>
      <c r="E1191" s="1"/>
      <c r="F1191" s="1"/>
      <c r="G1191" s="1"/>
      <c r="H1191" s="1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1"/>
      <c r="B1192" s="2"/>
      <c r="C1192" s="204"/>
      <c r="D1192" s="1"/>
      <c r="E1192" s="1"/>
      <c r="F1192" s="1"/>
      <c r="G1192" s="1"/>
      <c r="H1192" s="1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1"/>
      <c r="B1193" s="2"/>
      <c r="C1193" s="204"/>
      <c r="D1193" s="1"/>
      <c r="E1193" s="1"/>
      <c r="F1193" s="1"/>
      <c r="G1193" s="1"/>
      <c r="H1193" s="1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1"/>
      <c r="B1194" s="2"/>
      <c r="C1194" s="204"/>
      <c r="D1194" s="1"/>
      <c r="E1194" s="1"/>
      <c r="F1194" s="1"/>
      <c r="G1194" s="1"/>
      <c r="H1194" s="1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1"/>
      <c r="B1195" s="2"/>
      <c r="C1195" s="204"/>
      <c r="D1195" s="1"/>
      <c r="E1195" s="1"/>
      <c r="F1195" s="1"/>
      <c r="G1195" s="1"/>
      <c r="H1195" s="1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1"/>
      <c r="B1196" s="2"/>
      <c r="C1196" s="204"/>
      <c r="D1196" s="1"/>
      <c r="E1196" s="1"/>
      <c r="F1196" s="1"/>
      <c r="G1196" s="1"/>
      <c r="H1196" s="1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1"/>
      <c r="B1197" s="2"/>
      <c r="C1197" s="204"/>
      <c r="D1197" s="1"/>
      <c r="E1197" s="1"/>
      <c r="F1197" s="1"/>
      <c r="G1197" s="1"/>
      <c r="H1197" s="1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1"/>
      <c r="B1198" s="2"/>
      <c r="C1198" s="204"/>
      <c r="D1198" s="1"/>
      <c r="E1198" s="1"/>
      <c r="F1198" s="1"/>
      <c r="G1198" s="1"/>
      <c r="H1198" s="1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1"/>
      <c r="B1199" s="2"/>
      <c r="C1199" s="204"/>
      <c r="D1199" s="1"/>
      <c r="E1199" s="1"/>
      <c r="F1199" s="1"/>
      <c r="G1199" s="1"/>
      <c r="H1199" s="1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1"/>
      <c r="B1200" s="2"/>
      <c r="C1200" s="204"/>
      <c r="D1200" s="1"/>
      <c r="E1200" s="1"/>
      <c r="F1200" s="1"/>
      <c r="G1200" s="1"/>
      <c r="H1200" s="1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1"/>
      <c r="B1201" s="2"/>
      <c r="C1201" s="204"/>
      <c r="D1201" s="1"/>
      <c r="E1201" s="1"/>
      <c r="F1201" s="1"/>
      <c r="G1201" s="1"/>
      <c r="H1201" s="1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</sheetData>
  <autoFilter ref="$A$11:$H$385">
    <filterColumn colId="5">
      <filters>
        <filter val="1"/>
        <filter val="2"/>
        <filter val="3"/>
        <filter val="จำนวน"/>
        <filter val="5"/>
        <filter val="10"/>
      </filters>
    </filterColumn>
  </autoFilter>
  <mergeCells count="6">
    <mergeCell ref="F1:H1"/>
    <mergeCell ref="B3:H3"/>
    <mergeCell ref="A8:B8"/>
    <mergeCell ref="A9:B9"/>
    <mergeCell ref="B388:H391"/>
    <mergeCell ref="E400:F400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4" max="4" width="15.63"/>
  </cols>
  <sheetData>
    <row r="1">
      <c r="A1" s="8"/>
      <c r="B1" s="8"/>
      <c r="C1" s="8"/>
      <c r="D1" s="8"/>
      <c r="E1" s="159" t="s">
        <v>699</v>
      </c>
    </row>
    <row r="2">
      <c r="A2" s="160"/>
      <c r="B2" s="8"/>
      <c r="C2" s="8"/>
      <c r="D2" s="8"/>
      <c r="E2" s="161" t="s">
        <v>700</v>
      </c>
      <c r="F2" s="162" t="str">
        <f t="array" ref="F2">IFERROR(INDEX(tb_PO[Delivery Number],MATCH($F$4,tb_PO[PO Order Number],0)),"Error")</f>
        <v/>
      </c>
    </row>
    <row r="3">
      <c r="A3" s="163" t="s">
        <v>701</v>
      </c>
      <c r="B3" s="8"/>
      <c r="C3" s="8"/>
      <c r="D3" s="8"/>
      <c r="E3" s="161" t="s">
        <v>702</v>
      </c>
      <c r="F3" s="162">
        <f t="array" ref="F3">IFERROR(INDEX(tb_PO[Date],MATCH($F$4,tb_PO[PO Order Number],0)),"Error")</f>
        <v>46234</v>
      </c>
    </row>
    <row r="4">
      <c r="A4" s="163" t="s">
        <v>703</v>
      </c>
      <c r="B4" s="8"/>
      <c r="C4" s="8"/>
      <c r="D4" s="8"/>
      <c r="E4" s="161" t="s">
        <v>704</v>
      </c>
      <c r="F4" s="164" t="str">
        <f>'ใบเบิกสินค้า LAB Parfumo'!$B$5</f>
        <v>WP0260731001</v>
      </c>
      <c r="G4" s="160"/>
    </row>
    <row r="5">
      <c r="A5" s="163" t="s">
        <v>705</v>
      </c>
      <c r="B5" s="8"/>
      <c r="C5" s="8"/>
      <c r="D5" s="8"/>
      <c r="E5" s="8"/>
      <c r="F5" s="160"/>
      <c r="G5" s="165"/>
    </row>
    <row r="6">
      <c r="A6" s="166" t="s">
        <v>706</v>
      </c>
      <c r="B6" s="8"/>
      <c r="C6" s="8"/>
      <c r="D6" s="8"/>
      <c r="E6" s="8"/>
      <c r="F6" s="160"/>
      <c r="G6" s="165"/>
    </row>
    <row r="7">
      <c r="A7" s="167"/>
      <c r="B7" s="168"/>
      <c r="C7" s="168"/>
      <c r="D7" s="168"/>
      <c r="E7" s="167"/>
      <c r="F7" s="167"/>
      <c r="G7" s="167"/>
    </row>
    <row r="8">
      <c r="A8" s="160"/>
      <c r="B8" s="160"/>
      <c r="C8" s="160"/>
      <c r="D8" s="160"/>
      <c r="E8" s="160"/>
      <c r="F8" s="160"/>
      <c r="G8" s="160"/>
    </row>
    <row r="9">
      <c r="A9" s="169" t="s">
        <v>708</v>
      </c>
      <c r="B9" s="170" t="s">
        <v>709</v>
      </c>
      <c r="C9" s="160"/>
      <c r="D9" s="160"/>
      <c r="E9" s="160"/>
      <c r="F9" s="160"/>
      <c r="G9" s="160"/>
    </row>
    <row r="10">
      <c r="A10" s="171" t="s">
        <v>710</v>
      </c>
      <c r="B10" s="172" t="s">
        <v>709</v>
      </c>
      <c r="C10" s="173"/>
      <c r="D10" s="173"/>
      <c r="E10" s="160"/>
      <c r="F10" s="160"/>
      <c r="G10" s="160"/>
    </row>
    <row r="11">
      <c r="A11" s="171" t="s">
        <v>711</v>
      </c>
      <c r="B11" s="174" t="str">
        <f t="array" ref="B11">IFERROR(INDEX(tb_PO[Address],MATCH($F$4,tb_PO[PO Order Number],0)),0)</f>
        <v>-</v>
      </c>
    </row>
    <row r="12">
      <c r="A12" s="171" t="s">
        <v>712</v>
      </c>
      <c r="B12" s="171" t="str">
        <f t="array" ref="B12">IFERROR(INDEX('PO List Lab Parfumo'!L:L,MATCH($F$4,'PO List Lab Parfumo'!C:C,0)),"_")</f>
        <v>-</v>
      </c>
      <c r="C12" s="160"/>
      <c r="D12" s="160"/>
      <c r="E12" s="160"/>
      <c r="F12" s="160"/>
      <c r="G12" s="160"/>
    </row>
    <row r="13">
      <c r="A13" s="160"/>
      <c r="B13" s="160"/>
      <c r="C13" s="160"/>
      <c r="D13" s="160"/>
      <c r="E13" s="160"/>
      <c r="F13" s="160"/>
      <c r="G13" s="160"/>
    </row>
    <row r="14" ht="27.75" customHeight="1">
      <c r="A14" s="8"/>
      <c r="B14" s="175" t="s">
        <v>713</v>
      </c>
      <c r="C14" s="176" t="s">
        <v>11</v>
      </c>
      <c r="D14" s="177"/>
      <c r="E14" s="178" t="s">
        <v>15</v>
      </c>
      <c r="F14" s="179" t="s">
        <v>714</v>
      </c>
      <c r="G14" s="8"/>
    </row>
    <row r="15" hidden="1">
      <c r="A15" s="8"/>
      <c r="B15" s="180">
        <v>8.857128011188E12</v>
      </c>
      <c r="C15" s="181" t="str">
        <f t="array" ref="C15">IFERROR(INDEX(tb_MainDatabase[Scent],MATCH(B15,tb_MainDatabase[Barcode],0)),"")</f>
        <v>1000 Thousand</v>
      </c>
      <c r="D15" s="182"/>
      <c r="E15" s="183" t="str">
        <f t="array" ref="E15">IFERROR(INDEX(tb_MainDatabase[Size],MATCH(B15,tb_MainDatabase[Barcode],0)),"")</f>
        <v>50 ml.</v>
      </c>
      <c r="F15" s="184">
        <f>sumifs(tb_PO[จำนวน],tb_PO[PO Order Number],$F$4,tb_PO[Scent],C15,tb_PO[Size],E15)</f>
        <v>0</v>
      </c>
      <c r="G15" s="8"/>
    </row>
    <row r="16" hidden="1">
      <c r="A16" s="8"/>
      <c r="B16" s="185">
        <v>8.857128011577E12</v>
      </c>
      <c r="C16" s="181" t="str">
        <f t="array" ref="C16">IFERROR(INDEX(tb_MainDatabase[Scent],MATCH(B16,tb_MainDatabase[Barcode],0)),"")</f>
        <v>Angel</v>
      </c>
      <c r="D16" s="182"/>
      <c r="E16" s="183" t="str">
        <f t="array" ref="E16">IFERROR(INDEX(tb_MainDatabase[Size],MATCH(B16,tb_MainDatabase[Barcode],0)),"")</f>
        <v>50 ml.</v>
      </c>
      <c r="F16" s="184">
        <f>sumifs(tb_PO[จำนวน],tb_PO[PO Order Number],$F$4,tb_PO[Scent],C16,tb_PO[Size],E16)</f>
        <v>0</v>
      </c>
      <c r="G16" s="8"/>
    </row>
    <row r="17" hidden="1">
      <c r="A17" s="8"/>
      <c r="B17" s="187">
        <v>8.857128012018E12</v>
      </c>
      <c r="C17" s="188" t="str">
        <f t="array" ref="C17">IFERROR(INDEX(tb_MainDatabase[Scent],MATCH(B17,tb_MainDatabase[Barcode],0)),"")</f>
        <v>Aqua</v>
      </c>
      <c r="D17" s="189"/>
      <c r="E17" s="190" t="str">
        <f t="array" ref="E17">IFERROR(INDEX(tb_MainDatabase[Size],MATCH(B17,tb_MainDatabase[Barcode],0)),"")</f>
        <v>50 ml.</v>
      </c>
      <c r="F17" s="192">
        <f>sumifs(tb_PO[จำนวน],tb_PO[PO Order Number],$F$4,tb_PO[Scent],C17,tb_PO[Size],E17)</f>
        <v>0</v>
      </c>
      <c r="G17" s="8"/>
    </row>
    <row r="18" hidden="1">
      <c r="A18" s="8"/>
      <c r="B18" s="187">
        <v>8.857128011232E12</v>
      </c>
      <c r="C18" s="188" t="str">
        <f t="array" ref="C18">IFERROR(INDEX(tb_MainDatabase[Scent],MATCH(B18,tb_MainDatabase[Barcode],0)),"")</f>
        <v>Argentum</v>
      </c>
      <c r="D18" s="189"/>
      <c r="E18" s="190" t="str">
        <f t="array" ref="E18">IFERROR(INDEX(tb_MainDatabase[Size],MATCH(B18,tb_MainDatabase[Barcode],0)),"")</f>
        <v>50 ml.</v>
      </c>
      <c r="F18" s="192">
        <f>sumifs(tb_PO[จำนวน],tb_PO[PO Order Number],$F$4,tb_PO[Scent],C18,tb_PO[Size],E18)</f>
        <v>0</v>
      </c>
      <c r="G18" s="8"/>
    </row>
    <row r="19" hidden="1">
      <c r="A19" s="8"/>
      <c r="B19" s="187">
        <v>8.857128011416E12</v>
      </c>
      <c r="C19" s="188" t="str">
        <f t="array" ref="C19">IFERROR(INDEX(tb_MainDatabase[Scent],MATCH(B19,tb_MainDatabase[Barcode],0)),"")</f>
        <v>Atlantis</v>
      </c>
      <c r="D19" s="189"/>
      <c r="E19" s="190" t="str">
        <f t="array" ref="E19">IFERROR(INDEX(tb_MainDatabase[Size],MATCH(B19,tb_MainDatabase[Barcode],0)),"")</f>
        <v>50 ml.</v>
      </c>
      <c r="F19" s="192">
        <f>sumifs(tb_PO[จำนวน],tb_PO[PO Order Number],$F$4,tb_PO[Scent],C19,tb_PO[Size],E19)</f>
        <v>0</v>
      </c>
      <c r="G19" s="8"/>
    </row>
    <row r="20" hidden="1">
      <c r="A20" s="8"/>
      <c r="B20" s="187">
        <v>8.857128011072E12</v>
      </c>
      <c r="C20" s="188" t="str">
        <f t="array" ref="C20">IFERROR(INDEX(tb_MainDatabase[Scent],MATCH(B20,tb_MainDatabase[Barcode],0)),"")</f>
        <v>Beyond</v>
      </c>
      <c r="D20" s="189"/>
      <c r="E20" s="190" t="str">
        <f t="array" ref="E20">IFERROR(INDEX(tb_MainDatabase[Size],MATCH(B20,tb_MainDatabase[Barcode],0)),"")</f>
        <v>50 ml.</v>
      </c>
      <c r="F20" s="192">
        <f>sumifs(tb_PO[จำนวน],tb_PO[PO Order Number],$F$4,tb_PO[Scent],C20,tb_PO[Size],E20)</f>
        <v>0</v>
      </c>
      <c r="G20" s="8"/>
    </row>
    <row r="21">
      <c r="A21" s="8"/>
      <c r="B21" s="187">
        <v>8.857128011225E12</v>
      </c>
      <c r="C21" s="188" t="str">
        <f t="array" ref="C21">IFERROR(INDEX(tb_MainDatabase[Scent],MATCH(B21,tb_MainDatabase[Barcode],0)),"")</f>
        <v>Blind Magnolia</v>
      </c>
      <c r="D21" s="189"/>
      <c r="E21" s="190" t="str">
        <f t="array" ref="E21">IFERROR(INDEX(tb_MainDatabase[Size],MATCH(B21,tb_MainDatabase[Barcode],0)),"")</f>
        <v>50 ml.</v>
      </c>
      <c r="F21" s="192">
        <f>sumifs(tb_PO[จำนวน],tb_PO[PO Order Number],$F$4,tb_PO[Scent],C21,tb_PO[Size],E21)</f>
        <v>2</v>
      </c>
      <c r="G21" s="8"/>
    </row>
    <row r="22" hidden="1">
      <c r="A22" s="8"/>
      <c r="B22" s="187">
        <v>8.857128012021E12</v>
      </c>
      <c r="C22" s="188" t="str">
        <f t="array" ref="C22">IFERROR(INDEX(tb_MainDatabase[Scent],MATCH(B22,tb_MainDatabase[Barcode],0)),"")</f>
        <v>Buoyant</v>
      </c>
      <c r="D22" s="189"/>
      <c r="E22" s="190" t="str">
        <f t="array" ref="E22">IFERROR(INDEX(tb_MainDatabase[Size],MATCH(B22,tb_MainDatabase[Barcode],0)),"")</f>
        <v>50 ml.</v>
      </c>
      <c r="F22" s="192">
        <f>sumifs(tb_PO[จำนวน],tb_PO[PO Order Number],$F$4,tb_PO[Scent],C22,tb_PO[Size],E22)</f>
        <v>0</v>
      </c>
      <c r="G22" s="8"/>
    </row>
    <row r="23" hidden="1">
      <c r="A23" s="8"/>
      <c r="B23" s="187">
        <v>8.857128011782E12</v>
      </c>
      <c r="C23" s="188" t="str">
        <f t="array" ref="C23">IFERROR(INDEX(tb_MainDatabase[Scent],MATCH(B23,tb_MainDatabase[Barcode],0)),"")</f>
        <v>Cherry Dance</v>
      </c>
      <c r="D23" s="189"/>
      <c r="E23" s="190" t="str">
        <f t="array" ref="E23">IFERROR(INDEX(tb_MainDatabase[Size],MATCH(B23,tb_MainDatabase[Barcode],0)),"")</f>
        <v>50 ml.</v>
      </c>
      <c r="F23" s="192">
        <f>sumifs(tb_PO[จำนวน],tb_PO[PO Order Number],$F$4,tb_PO[Scent],C23,tb_PO[Size],E23)</f>
        <v>0</v>
      </c>
      <c r="G23" s="8"/>
    </row>
    <row r="24" hidden="1">
      <c r="A24" s="8"/>
      <c r="B24" s="194">
        <v>8.85712801156E12</v>
      </c>
      <c r="C24" s="188" t="str">
        <f t="array" ref="C24">IFERROR(INDEX(tb_MainDatabase[Scent],MATCH(B24,tb_MainDatabase[Barcode],0)),"")</f>
        <v>Cherry Shade</v>
      </c>
      <c r="D24" s="189"/>
      <c r="E24" s="190" t="str">
        <f t="array" ref="E24">IFERROR(INDEX(tb_MainDatabase[Size],MATCH(B24,tb_MainDatabase[Barcode],0)),"")</f>
        <v>50 ml.</v>
      </c>
      <c r="F24" s="192">
        <f>sumifs(tb_PO[จำนวน],tb_PO[PO Order Number],$F$4,tb_PO[Scent],C24,tb_PO[Size],E24)</f>
        <v>0</v>
      </c>
      <c r="G24" s="8"/>
    </row>
    <row r="25" hidden="1">
      <c r="A25" s="8"/>
      <c r="B25" s="187">
        <v>8.857128011126E12</v>
      </c>
      <c r="C25" s="188" t="str">
        <f t="array" ref="C25">IFERROR(INDEX(tb_MainDatabase[Scent],MATCH(B25,tb_MainDatabase[Barcode],0)),"")</f>
        <v>Cocoa Gourmet</v>
      </c>
      <c r="D25" s="189"/>
      <c r="E25" s="190" t="str">
        <f t="array" ref="E25">IFERROR(INDEX(tb_MainDatabase[Size],MATCH(B25,tb_MainDatabase[Barcode],0)),"")</f>
        <v>50 ml.</v>
      </c>
      <c r="F25" s="192">
        <f>sumifs(tb_PO[จำนวน],tb_PO[PO Order Number],$F$4,tb_PO[Scent],C25,tb_PO[Size],E25)</f>
        <v>0</v>
      </c>
      <c r="G25" s="8"/>
    </row>
    <row r="26" hidden="1">
      <c r="A26" s="8"/>
      <c r="B26" s="187">
        <v>8.857128011423E12</v>
      </c>
      <c r="C26" s="188" t="str">
        <f t="array" ref="C26">IFERROR(INDEX(tb_MainDatabase[Scent],MATCH(B26,tb_MainDatabase[Barcode],0)),"")</f>
        <v>Code Red</v>
      </c>
      <c r="D26" s="189"/>
      <c r="E26" s="190" t="str">
        <f t="array" ref="E26">IFERROR(INDEX(tb_MainDatabase[Size],MATCH(B26,tb_MainDatabase[Barcode],0)),"")</f>
        <v>50 ml.</v>
      </c>
      <c r="F26" s="192">
        <f>sumifs(tb_PO[จำนวน],tb_PO[PO Order Number],$F$4,tb_PO[Scent],C26,tb_PO[Size],E26)</f>
        <v>0</v>
      </c>
      <c r="G26" s="8"/>
    </row>
    <row r="27" hidden="1">
      <c r="A27" s="8"/>
      <c r="B27" s="187">
        <v>8.8571280113E12</v>
      </c>
      <c r="C27" s="188" t="str">
        <f t="array" ref="C27">IFERROR(INDEX(tb_MainDatabase[Scent],MATCH(B27,tb_MainDatabase[Barcode],0)),"")</f>
        <v>Dream Island</v>
      </c>
      <c r="D27" s="189"/>
      <c r="E27" s="190" t="str">
        <f t="array" ref="E27">IFERROR(INDEX(tb_MainDatabase[Size],MATCH(B27,tb_MainDatabase[Barcode],0)),"")</f>
        <v>50 ml.</v>
      </c>
      <c r="F27" s="192">
        <f>sumifs(tb_PO[จำนวน],tb_PO[PO Order Number],$F$4,tb_PO[Scent],C27,tb_PO[Size],E27)</f>
        <v>0</v>
      </c>
      <c r="G27" s="8"/>
    </row>
    <row r="28" hidden="1">
      <c r="A28" s="8"/>
      <c r="B28" s="187">
        <v>8.85712801101E12</v>
      </c>
      <c r="C28" s="188" t="str">
        <f t="array" ref="C28">IFERROR(INDEX(tb_MainDatabase[Scent],MATCH(B28,tb_MainDatabase[Barcode],0)),"")</f>
        <v>Dynasty</v>
      </c>
      <c r="D28" s="189"/>
      <c r="E28" s="190" t="str">
        <f t="array" ref="E28">IFERROR(INDEX(tb_MainDatabase[Size],MATCH(B28,tb_MainDatabase[Barcode],0)),"")</f>
        <v>50 ml.</v>
      </c>
      <c r="F28" s="192">
        <f>sumifs(tb_PO[จำนวน],tb_PO[PO Order Number],$F$4,tb_PO[Scent],C28,tb_PO[Size],E28)</f>
        <v>0</v>
      </c>
      <c r="G28" s="8"/>
    </row>
    <row r="29" hidden="1">
      <c r="A29" s="8"/>
      <c r="B29" s="187">
        <v>8.857128011317E12</v>
      </c>
      <c r="C29" s="188" t="str">
        <f t="array" ref="C29">IFERROR(INDEX(tb_MainDatabase[Scent],MATCH(B29,tb_MainDatabase[Barcode],0)),"")</f>
        <v>Eden</v>
      </c>
      <c r="D29" s="189"/>
      <c r="E29" s="190" t="str">
        <f t="array" ref="E29">IFERROR(INDEX(tb_MainDatabase[Size],MATCH(B29,tb_MainDatabase[Barcode],0)),"")</f>
        <v>50 ml.</v>
      </c>
      <c r="F29" s="192">
        <f>sumifs(tb_PO[จำนวน],tb_PO[PO Order Number],$F$4,tb_PO[Scent],C29,tb_PO[Size],E29)</f>
        <v>0</v>
      </c>
      <c r="G29" s="8"/>
    </row>
    <row r="30" hidden="1">
      <c r="A30" s="8"/>
      <c r="B30" s="187">
        <v>8.857128011133E12</v>
      </c>
      <c r="C30" s="188" t="str">
        <f t="array" ref="C30">IFERROR(INDEX(tb_MainDatabase[Scent],MATCH(B30,tb_MainDatabase[Barcode],0)),"")</f>
        <v>Excalibur (EDP)</v>
      </c>
      <c r="D30" s="189"/>
      <c r="E30" s="190" t="str">
        <f t="array" ref="E30">IFERROR(INDEX(tb_MainDatabase[Size],MATCH(B30,tb_MainDatabase[Barcode],0)),"")</f>
        <v>50 ml.</v>
      </c>
      <c r="F30" s="192">
        <f>sumifs(tb_PO[จำนวน],tb_PO[PO Order Number],$F$4,tb_PO[Scent],C30,tb_PO[Size],E30)</f>
        <v>0</v>
      </c>
      <c r="G30" s="8"/>
    </row>
    <row r="31" hidden="1">
      <c r="A31" s="8"/>
      <c r="B31" s="187">
        <v>8.857128011218E12</v>
      </c>
      <c r="C31" s="188" t="str">
        <f t="array" ref="C31">IFERROR(INDEX(tb_MainDatabase[Scent],MATCH(B31,tb_MainDatabase[Barcode],0)),"")</f>
        <v>Found Peony</v>
      </c>
      <c r="D31" s="189"/>
      <c r="E31" s="190" t="str">
        <f t="array" ref="E31">IFERROR(INDEX(tb_MainDatabase[Size],MATCH(B31,tb_MainDatabase[Barcode],0)),"")</f>
        <v>50 ml.</v>
      </c>
      <c r="F31" s="192">
        <f>sumifs(tb_PO[จำนวน],tb_PO[PO Order Number],$F$4,tb_PO[Scent],C31,tb_PO[Size],E31)</f>
        <v>0</v>
      </c>
      <c r="G31" s="8"/>
    </row>
    <row r="32" hidden="1">
      <c r="A32" s="8"/>
      <c r="B32" s="194">
        <v>8.857128011829E12</v>
      </c>
      <c r="C32" s="188" t="str">
        <f t="array" ref="C32">IFERROR(INDEX(tb_MainDatabase[Scent],MATCH(B32,tb_MainDatabase[Barcode],0)),"")</f>
        <v>Fortuna</v>
      </c>
      <c r="D32" s="189"/>
      <c r="E32" s="190" t="str">
        <f t="array" ref="E32">IFERROR(INDEX(tb_MainDatabase[Size],MATCH(B32,tb_MainDatabase[Barcode],0)),"")</f>
        <v>50 ml.</v>
      </c>
      <c r="F32" s="192">
        <f>sumifs(tb_PO[จำนวน],tb_PO[PO Order Number],$F$4,tb_PO[Scent],C32,tb_PO[Size],E32)</f>
        <v>0</v>
      </c>
      <c r="G32" s="8"/>
    </row>
    <row r="33" hidden="1">
      <c r="A33" s="8"/>
      <c r="B33" s="187">
        <v>8.85712801214E12</v>
      </c>
      <c r="C33" s="188" t="str">
        <f t="array" ref="C33">IFERROR(INDEX(tb_MainDatabase[Scent],MATCH(B33,tb_MainDatabase[Barcode],0)),"")</f>
        <v>Gentle Elixir</v>
      </c>
      <c r="D33" s="189"/>
      <c r="E33" s="190" t="str">
        <f t="array" ref="E33">IFERROR(INDEX(tb_MainDatabase[Size],MATCH(B33,tb_MainDatabase[Barcode],0)),"")</f>
        <v>50 ml.</v>
      </c>
      <c r="F33" s="192">
        <f>sumifs(tb_PO[จำนวน],tb_PO[PO Order Number],$F$4,tb_PO[Scent],C33,tb_PO[Size],E33)</f>
        <v>0</v>
      </c>
      <c r="G33" s="8"/>
    </row>
    <row r="34" hidden="1">
      <c r="A34" s="8"/>
      <c r="B34" s="187">
        <v>8.857128011034E12</v>
      </c>
      <c r="C34" s="188" t="str">
        <f t="array" ref="C34">IFERROR(INDEX(tb_MainDatabase[Scent],MATCH(B34,tb_MainDatabase[Barcode],0)),"")</f>
        <v>Hercules</v>
      </c>
      <c r="D34" s="189"/>
      <c r="E34" s="190" t="str">
        <f t="array" ref="E34">IFERROR(INDEX(tb_MainDatabase[Size],MATCH(B34,tb_MainDatabase[Barcode],0)),"")</f>
        <v>50 ml.</v>
      </c>
      <c r="F34" s="192">
        <f>sumifs(tb_PO[จำนวน],tb_PO[PO Order Number],$F$4,tb_PO[Scent],C34,tb_PO[Size],E34)</f>
        <v>0</v>
      </c>
      <c r="G34" s="8"/>
    </row>
    <row r="35" hidden="1">
      <c r="A35" s="8"/>
      <c r="B35" s="187">
        <v>8.857128011058E12</v>
      </c>
      <c r="C35" s="188" t="str">
        <f t="array" ref="C35">IFERROR(INDEX(tb_MainDatabase[Scent],MATCH(B35,tb_MainDatabase[Barcode],0)),"")</f>
        <v>La Belle</v>
      </c>
      <c r="D35" s="189"/>
      <c r="E35" s="190" t="str">
        <f t="array" ref="E35">IFERROR(INDEX(tb_MainDatabase[Size],MATCH(B35,tb_MainDatabase[Barcode],0)),"")</f>
        <v>50 ml.</v>
      </c>
      <c r="F35" s="192">
        <f>sumifs(tb_PO[จำนวน],tb_PO[PO Order Number],$F$4,tb_PO[Scent],C35,tb_PO[Size],E35)</f>
        <v>0</v>
      </c>
      <c r="G35" s="8"/>
    </row>
    <row r="36" hidden="1">
      <c r="A36" s="8"/>
      <c r="B36" s="187">
        <v>8.857128011454E12</v>
      </c>
      <c r="C36" s="188" t="str">
        <f t="array" ref="C36">IFERROR(INDEX(tb_MainDatabase[Scent],MATCH(B36,tb_MainDatabase[Barcode],0)),"")</f>
        <v>Legendary</v>
      </c>
      <c r="D36" s="189"/>
      <c r="E36" s="190" t="str">
        <f t="array" ref="E36">IFERROR(INDEX(tb_MainDatabase[Size],MATCH(B36,tb_MainDatabase[Barcode],0)),"")</f>
        <v>50 ml.</v>
      </c>
      <c r="F36" s="192">
        <f>sumifs(tb_PO[จำนวน],tb_PO[PO Order Number],$F$4,tb_PO[Scent],C36,tb_PO[Size],E36)</f>
        <v>0</v>
      </c>
      <c r="G36" s="8"/>
    </row>
    <row r="37" hidden="1">
      <c r="A37" s="8"/>
      <c r="B37" s="187">
        <v>8.85712801202E12</v>
      </c>
      <c r="C37" s="188" t="str">
        <f t="array" ref="C37">IFERROR(INDEX(tb_MainDatabase[Scent],MATCH(B37,tb_MainDatabase[Barcode],0)),"")</f>
        <v>Make Way</v>
      </c>
      <c r="D37" s="189"/>
      <c r="E37" s="190" t="str">
        <f t="array" ref="E37">IFERROR(INDEX(tb_MainDatabase[Size],MATCH(B37,tb_MainDatabase[Barcode],0)),"")</f>
        <v>50 ml.</v>
      </c>
      <c r="F37" s="192">
        <f>sumifs(tb_PO[จำนวน],tb_PO[PO Order Number],$F$4,tb_PO[Scent],C37,tb_PO[Size],E37)</f>
        <v>0</v>
      </c>
      <c r="G37" s="8"/>
    </row>
    <row r="38" hidden="1">
      <c r="A38" s="8"/>
      <c r="B38" s="194">
        <v>8.857128011249E12</v>
      </c>
      <c r="C38" s="188" t="str">
        <f t="array" ref="C38">IFERROR(INDEX(tb_MainDatabase[Scent],MATCH(B38,tb_MainDatabase[Barcode],0)),"")</f>
        <v>Mellow</v>
      </c>
      <c r="D38" s="189"/>
      <c r="E38" s="190" t="str">
        <f t="array" ref="E38">IFERROR(INDEX(tb_MainDatabase[Size],MATCH(B38,tb_MainDatabase[Barcode],0)),"")</f>
        <v>50 ml.</v>
      </c>
      <c r="F38" s="192">
        <f>sumifs(tb_PO[จำนวน],tb_PO[PO Order Number],$F$4,tb_PO[Scent],C38,tb_PO[Size],E38)</f>
        <v>0</v>
      </c>
      <c r="G38" s="8"/>
    </row>
    <row r="39" hidden="1">
      <c r="A39" s="8"/>
      <c r="B39" s="187">
        <v>8.857128011089E12</v>
      </c>
      <c r="C39" s="188" t="str">
        <f t="array" ref="C39">IFERROR(INDEX(tb_MainDatabase[Scent],MATCH(B39,tb_MainDatabase[Barcode],0)),"")</f>
        <v>Moon Light</v>
      </c>
      <c r="D39" s="189"/>
      <c r="E39" s="190" t="str">
        <f t="array" ref="E39">IFERROR(INDEX(tb_MainDatabase[Size],MATCH(B39,tb_MainDatabase[Barcode],0)),"")</f>
        <v>50 ml.</v>
      </c>
      <c r="F39" s="192">
        <f>sumifs(tb_PO[จำนวน],tb_PO[PO Order Number],$F$4,tb_PO[Scent],C39,tb_PO[Size],E39)</f>
        <v>0</v>
      </c>
      <c r="G39" s="8"/>
    </row>
    <row r="40" hidden="1">
      <c r="A40" s="8"/>
      <c r="B40" s="187">
        <v>8.857128011287E12</v>
      </c>
      <c r="C40" s="188" t="str">
        <f t="array" ref="C40">IFERROR(INDEX(tb_MainDatabase[Scent],MATCH(B40,tb_MainDatabase[Barcode],0)),"")</f>
        <v>Never Blue</v>
      </c>
      <c r="D40" s="189"/>
      <c r="E40" s="190" t="str">
        <f t="array" ref="E40">IFERROR(INDEX(tb_MainDatabase[Size],MATCH(B40,tb_MainDatabase[Barcode],0)),"")</f>
        <v>50 ml.</v>
      </c>
      <c r="F40" s="192">
        <f>sumifs(tb_PO[จำนวน],tb_PO[PO Order Number],$F$4,tb_PO[Scent],C40,tb_PO[Size],E40)</f>
        <v>0</v>
      </c>
      <c r="G40" s="8"/>
    </row>
    <row r="41" hidden="1">
      <c r="A41" s="8"/>
      <c r="B41" s="194">
        <v>8.857128011799E12</v>
      </c>
      <c r="C41" s="188" t="str">
        <f t="array" ref="C41">IFERROR(INDEX(tb_MainDatabase[Scent],MATCH(B41,tb_MainDatabase[Barcode],0)),"")</f>
        <v>Nouveau</v>
      </c>
      <c r="D41" s="189"/>
      <c r="E41" s="190" t="str">
        <f t="array" ref="E41">IFERROR(INDEX(tb_MainDatabase[Size],MATCH(B41,tb_MainDatabase[Barcode],0)),"")</f>
        <v>50 ml.</v>
      </c>
      <c r="F41" s="192">
        <f>sumifs(tb_PO[จำนวน],tb_PO[PO Order Number],$F$4,tb_PO[Scent],C41,tb_PO[Size],E41)</f>
        <v>0</v>
      </c>
      <c r="G41" s="8"/>
    </row>
    <row r="42" hidden="1">
      <c r="A42" s="8"/>
      <c r="B42" s="194">
        <v>8.857128011584E12</v>
      </c>
      <c r="C42" s="188" t="str">
        <f t="array" ref="C42">IFERROR(INDEX(tb_MainDatabase[Scent],MATCH(B42,tb_MainDatabase[Barcode],0)),"")</f>
        <v>Passion</v>
      </c>
      <c r="D42" s="189"/>
      <c r="E42" s="190" t="str">
        <f t="array" ref="E42">IFERROR(INDEX(tb_MainDatabase[Size],MATCH(B42,tb_MainDatabase[Barcode],0)),"")</f>
        <v>50 ml.</v>
      </c>
      <c r="F42" s="192">
        <f>sumifs(tb_PO[จำนวน],tb_PO[PO Order Number],$F$4,tb_PO[Scent],C42,tb_PO[Size],E42)</f>
        <v>0</v>
      </c>
      <c r="G42" s="8"/>
    </row>
    <row r="43">
      <c r="A43" s="8"/>
      <c r="B43" s="187">
        <v>8.857128011201E12</v>
      </c>
      <c r="C43" s="188" t="str">
        <f t="array" ref="C43">IFERROR(INDEX(tb_MainDatabase[Scent],MATCH(B43,tb_MainDatabase[Barcode],0)),"")</f>
        <v>Perfect Pear</v>
      </c>
      <c r="D43" s="189"/>
      <c r="E43" s="190" t="str">
        <f t="array" ref="E43">IFERROR(INDEX(tb_MainDatabase[Size],MATCH(B43,tb_MainDatabase[Barcode],0)),"")</f>
        <v>50 ml.</v>
      </c>
      <c r="F43" s="192">
        <f>sumifs(tb_PO[จำนวน],tb_PO[PO Order Number],$F$4,tb_PO[Scent],C43,tb_PO[Size],E43)</f>
        <v>5</v>
      </c>
      <c r="G43" s="8"/>
    </row>
    <row r="44" hidden="1">
      <c r="A44" s="8"/>
      <c r="B44" s="187">
        <v>8.857128011041E12</v>
      </c>
      <c r="C44" s="188" t="str">
        <f t="array" ref="C44">IFERROR(INDEX(tb_MainDatabase[Scent],MATCH(B44,tb_MainDatabase[Barcode],0)),"")</f>
        <v>Persist</v>
      </c>
      <c r="D44" s="189"/>
      <c r="E44" s="190" t="str">
        <f t="array" ref="E44">IFERROR(INDEX(tb_MainDatabase[Size],MATCH(B44,tb_MainDatabase[Barcode],0)),"")</f>
        <v>50 ml.</v>
      </c>
      <c r="F44" s="192">
        <f>sumifs(tb_PO[จำนวน],tb_PO[PO Order Number],$F$4,tb_PO[Scent],C44,tb_PO[Size],E44)</f>
        <v>0</v>
      </c>
      <c r="G44" s="8"/>
    </row>
    <row r="45" hidden="1">
      <c r="A45" s="8"/>
      <c r="B45" s="194">
        <v>8.857128011621E12</v>
      </c>
      <c r="C45" s="188" t="str">
        <f t="array" ref="C45">IFERROR(INDEX(tb_MainDatabase[Scent],MATCH(B45,tb_MainDatabase[Barcode],0)),"")</f>
        <v>Rosarine</v>
      </c>
      <c r="D45" s="189"/>
      <c r="E45" s="190" t="str">
        <f t="array" ref="E45">IFERROR(INDEX(tb_MainDatabase[Size],MATCH(B45,tb_MainDatabase[Barcode],0)),"")</f>
        <v>50 ml.</v>
      </c>
      <c r="F45" s="192">
        <f>sumifs(tb_PO[จำนวน],tb_PO[PO Order Number],$F$4,tb_PO[Scent],C45,tb_PO[Size],E45)</f>
        <v>0</v>
      </c>
      <c r="G45" s="8"/>
    </row>
    <row r="46" hidden="1">
      <c r="A46" s="8"/>
      <c r="B46" s="187">
        <v>8.857128011119E12</v>
      </c>
      <c r="C46" s="188" t="str">
        <f t="array" ref="C46">IFERROR(INDEX(tb_MainDatabase[Scent],MATCH(B46,tb_MainDatabase[Barcode],0)),"")</f>
        <v>Secret of Peach</v>
      </c>
      <c r="D46" s="189"/>
      <c r="E46" s="190" t="str">
        <f t="array" ref="E46">IFERROR(INDEX(tb_MainDatabase[Size],MATCH(B46,tb_MainDatabase[Barcode],0)),"")</f>
        <v>50 ml.</v>
      </c>
      <c r="F46" s="192">
        <f>sumifs(tb_PO[จำนวน],tb_PO[PO Order Number],$F$4,tb_PO[Scent],C46,tb_PO[Size],E46)</f>
        <v>0</v>
      </c>
      <c r="G46" s="8"/>
    </row>
    <row r="47" hidden="1">
      <c r="A47" s="8"/>
      <c r="B47" s="187">
        <v>8.857128011171E12</v>
      </c>
      <c r="C47" s="188" t="str">
        <f t="array" ref="C47">IFERROR(INDEX(tb_MainDatabase[Scent],MATCH(B47,tb_MainDatabase[Barcode],0)),"")</f>
        <v>Senorita</v>
      </c>
      <c r="D47" s="189"/>
      <c r="E47" s="190" t="str">
        <f t="array" ref="E47">IFERROR(INDEX(tb_MainDatabase[Size],MATCH(B47,tb_MainDatabase[Barcode],0)),"")</f>
        <v>50 ml.</v>
      </c>
      <c r="F47" s="192">
        <f>sumifs(tb_PO[จำนวน],tb_PO[PO Order Number],$F$4,tb_PO[Scent],C47,tb_PO[Size],E47)</f>
        <v>0</v>
      </c>
      <c r="G47" s="8"/>
    </row>
    <row r="48" hidden="1">
      <c r="A48" s="160"/>
      <c r="B48" s="187">
        <v>8.857128011294E12</v>
      </c>
      <c r="C48" s="188" t="str">
        <f t="array" ref="C48">IFERROR(INDEX(tb_MainDatabase[Scent],MATCH(B48,tb_MainDatabase[Barcode],0)),"")</f>
        <v>Shadow De Bacci Light</v>
      </c>
      <c r="D48" s="189"/>
      <c r="E48" s="190" t="str">
        <f t="array" ref="E48">IFERROR(INDEX(tb_MainDatabase[Size],MATCH(B48,tb_MainDatabase[Barcode],0)),"")</f>
        <v>50 ml.</v>
      </c>
      <c r="F48" s="192">
        <f>sumifs(tb_PO[จำนวน],tb_PO[PO Order Number],$F$4,tb_PO[Scent],C48,tb_PO[Size],E48)</f>
        <v>0</v>
      </c>
      <c r="G48" s="196"/>
    </row>
    <row r="49" hidden="1">
      <c r="A49" s="160"/>
      <c r="B49" s="187">
        <v>8.85712801114E12</v>
      </c>
      <c r="C49" s="188" t="str">
        <f t="array" ref="C49">IFERROR(INDEX(tb_MainDatabase[Scent],MATCH(B49,tb_MainDatabase[Barcode],0)),"")</f>
        <v>Sicilia</v>
      </c>
      <c r="D49" s="189"/>
      <c r="E49" s="190" t="str">
        <f t="array" ref="E49">IFERROR(INDEX(tb_MainDatabase[Size],MATCH(B49,tb_MainDatabase[Barcode],0)),"")</f>
        <v>50 ml.</v>
      </c>
      <c r="F49" s="192">
        <f>sumifs(tb_PO[จำนวน],tb_PO[PO Order Number],$F$4,tb_PO[Scent],C49,tb_PO[Size],E49)</f>
        <v>0</v>
      </c>
      <c r="G49" s="196"/>
    </row>
    <row r="50" hidden="1">
      <c r="A50" s="160"/>
      <c r="B50" s="194">
        <v>8.857128011638E12</v>
      </c>
      <c r="C50" s="188" t="str">
        <f t="array" ref="C50">IFERROR(INDEX(tb_MainDatabase[Scent],MATCH(B50,tb_MainDatabase[Barcode],0)),"")</f>
        <v>Silver</v>
      </c>
      <c r="D50" s="189"/>
      <c r="E50" s="190" t="str">
        <f t="array" ref="E50">IFERROR(INDEX(tb_MainDatabase[Size],MATCH(B50,tb_MainDatabase[Barcode],0)),"")</f>
        <v>50 ml.</v>
      </c>
      <c r="F50" s="192">
        <f>sumifs(tb_PO[จำนวน],tb_PO[PO Order Number],$F$4,tb_PO[Scent],C50,tb_PO[Size],E50)</f>
        <v>0</v>
      </c>
      <c r="G50" s="196"/>
    </row>
    <row r="51" hidden="1">
      <c r="A51" s="160"/>
      <c r="B51" s="187">
        <v>8.857128012144E12</v>
      </c>
      <c r="C51" s="188" t="str">
        <f t="array" ref="C51">IFERROR(INDEX(tb_MainDatabase[Scent],MATCH(B51,tb_MainDatabase[Barcode],0)),"")</f>
        <v>Soir</v>
      </c>
      <c r="D51" s="189"/>
      <c r="E51" s="190" t="str">
        <f t="array" ref="E51">IFERROR(INDEX(tb_MainDatabase[Size],MATCH(B51,tb_MainDatabase[Barcode],0)),"")</f>
        <v>50 ml.</v>
      </c>
      <c r="F51" s="192">
        <f>sumifs(tb_PO[จำนวน],tb_PO[PO Order Number],$F$4,tb_PO[Scent],C51,tb_PO[Size],E51)</f>
        <v>0</v>
      </c>
      <c r="G51" s="196"/>
    </row>
    <row r="52" hidden="1">
      <c r="A52" s="160"/>
      <c r="B52" s="187">
        <v>8.857128011096E12</v>
      </c>
      <c r="C52" s="188" t="str">
        <f t="array" ref="C52">IFERROR(INDEX(tb_MainDatabase[Scent],MATCH(B52,tb_MainDatabase[Barcode],0)),"")</f>
        <v>Teenage Dream</v>
      </c>
      <c r="D52" s="189"/>
      <c r="E52" s="190" t="str">
        <f t="array" ref="E52">IFERROR(INDEX(tb_MainDatabase[Size],MATCH(B52,tb_MainDatabase[Barcode],0)),"")</f>
        <v>50 ml.</v>
      </c>
      <c r="F52" s="192">
        <f>sumifs(tb_PO[จำนวน],tb_PO[PO Order Number],$F$4,tb_PO[Scent],C52,tb_PO[Size],E52)</f>
        <v>0</v>
      </c>
      <c r="G52" s="196"/>
    </row>
    <row r="53" hidden="1">
      <c r="A53" s="160"/>
      <c r="B53" s="187">
        <v>8.857128011522E12</v>
      </c>
      <c r="C53" s="188" t="str">
        <f t="array" ref="C53">IFERROR(INDEX(tb_MainDatabase[Scent],MATCH(B53,tb_MainDatabase[Barcode],0)),"")</f>
        <v>Velvet Oud</v>
      </c>
      <c r="D53" s="189"/>
      <c r="E53" s="190" t="str">
        <f t="array" ref="E53">IFERROR(INDEX(tb_MainDatabase[Size],MATCH(B53,tb_MainDatabase[Barcode],0)),"")</f>
        <v>50 ml.</v>
      </c>
      <c r="F53" s="192">
        <f>sumifs(tb_PO[จำนวน],tb_PO[PO Order Number],$F$4,tb_PO[Scent],C53,tb_PO[Size],E53)</f>
        <v>0</v>
      </c>
      <c r="G53" s="196"/>
    </row>
    <row r="54" hidden="1">
      <c r="A54" s="160"/>
      <c r="B54" s="197">
        <v>8.857128011164E12</v>
      </c>
      <c r="C54" s="188" t="str">
        <f t="array" ref="C54">IFERROR(INDEX(tb_MainDatabase[Scent],MATCH(B54,tb_MainDatabase[Barcode],0)),"")</f>
        <v>Victory</v>
      </c>
      <c r="D54" s="189"/>
      <c r="E54" s="190" t="str">
        <f t="array" ref="E54">IFERROR(INDEX(tb_MainDatabase[Size],MATCH(B54,tb_MainDatabase[Barcode],0)),"")</f>
        <v>50 ml.</v>
      </c>
      <c r="F54" s="192">
        <f>sumifs(tb_PO[จำนวน],tb_PO[PO Order Number],$F$4,tb_PO[Scent],C54,tb_PO[Size],E54)</f>
        <v>0</v>
      </c>
      <c r="G54" s="196"/>
    </row>
    <row r="55" hidden="1">
      <c r="A55" s="160"/>
      <c r="B55" s="197">
        <v>8.85712801127E12</v>
      </c>
      <c r="C55" s="188" t="str">
        <f t="array" ref="C55">IFERROR(INDEX(tb_MainDatabase[Scent],MATCH(B55,tb_MainDatabase[Barcode],0)),"")</f>
        <v>Vintage</v>
      </c>
      <c r="D55" s="189"/>
      <c r="E55" s="190" t="str">
        <f t="array" ref="E55">IFERROR(INDEX(tb_MainDatabase[Size],MATCH(B55,tb_MainDatabase[Barcode],0)),"")</f>
        <v>50 ml.</v>
      </c>
      <c r="F55" s="192">
        <f>sumifs(tb_PO[จำนวน],tb_PO[PO Order Number],$F$4,tb_PO[Scent],C55,tb_PO[Size],E55)</f>
        <v>0</v>
      </c>
      <c r="G55" s="196"/>
    </row>
    <row r="56" hidden="1">
      <c r="A56" s="160"/>
      <c r="B56" s="197">
        <v>8.857128011256E12</v>
      </c>
      <c r="C56" s="188" t="str">
        <f t="array" ref="C56">IFERROR(INDEX(tb_MainDatabase[Scent],MATCH(B56,tb_MainDatabase[Barcode],0)),"")</f>
        <v>Virgin X</v>
      </c>
      <c r="D56" s="189"/>
      <c r="E56" s="190" t="str">
        <f t="array" ref="E56">IFERROR(INDEX(tb_MainDatabase[Size],MATCH(B56,tb_MainDatabase[Barcode],0)),"")</f>
        <v>50 ml.</v>
      </c>
      <c r="F56" s="192">
        <f>sumifs(tb_PO[จำนวน],tb_PO[PO Order Number],$F$4,tb_PO[Scent],C56,tb_PO[Size],E56)</f>
        <v>0</v>
      </c>
      <c r="G56" s="196"/>
    </row>
    <row r="57" hidden="1">
      <c r="A57" s="160"/>
      <c r="B57" s="197">
        <v>8.857128011065E12</v>
      </c>
      <c r="C57" s="188" t="str">
        <f t="array" ref="C57">IFERROR(INDEX(tb_MainDatabase[Scent],MATCH(B57,tb_MainDatabase[Barcode],0)),"")</f>
        <v>Vivid</v>
      </c>
      <c r="D57" s="189"/>
      <c r="E57" s="190" t="str">
        <f t="array" ref="E57">IFERROR(INDEX(tb_MainDatabase[Size],MATCH(B57,tb_MainDatabase[Barcode],0)),"")</f>
        <v>50 ml.</v>
      </c>
      <c r="F57" s="192">
        <f>sumifs(tb_PO[จำนวน],tb_PO[PO Order Number],$F$4,tb_PO[Scent],C57,tb_PO[Size],E57)</f>
        <v>0</v>
      </c>
      <c r="G57" s="196"/>
    </row>
    <row r="58" hidden="1">
      <c r="A58" s="160"/>
      <c r="B58" s="197">
        <v>8.857128012019E12</v>
      </c>
      <c r="C58" s="188" t="str">
        <f t="array" ref="C58">IFERROR(INDEX(tb_MainDatabase[Scent],MATCH(B58,tb_MainDatabase[Barcode],0)),"")</f>
        <v>Voyage</v>
      </c>
      <c r="D58" s="189"/>
      <c r="E58" s="190" t="str">
        <f t="array" ref="E58">IFERROR(INDEX(tb_MainDatabase[Size],MATCH(B58,tb_MainDatabase[Barcode],0)),"")</f>
        <v>50 ml.</v>
      </c>
      <c r="F58" s="192">
        <f>sumifs(tb_PO[จำนวน],tb_PO[PO Order Number],$F$4,tb_PO[Scent],C58,tb_PO[Size],E58)</f>
        <v>0</v>
      </c>
      <c r="G58" s="196"/>
    </row>
    <row r="59" hidden="1">
      <c r="A59" s="160"/>
      <c r="B59" s="198">
        <v>8.857128011379E12</v>
      </c>
      <c r="C59" s="188" t="str">
        <f t="array" ref="C59">IFERROR(INDEX(tb_MainDatabase[Scent],MATCH(B59,tb_MainDatabase[Barcode],0)),"")</f>
        <v>Wealth</v>
      </c>
      <c r="D59" s="189"/>
      <c r="E59" s="190" t="str">
        <f t="array" ref="E59">IFERROR(INDEX(tb_MainDatabase[Size],MATCH(B59,tb_MainDatabase[Barcode],0)),"")</f>
        <v>50 ml.</v>
      </c>
      <c r="F59" s="192">
        <f>sumifs(tb_PO[จำนวน],tb_PO[PO Order Number],$F$4,tb_PO[Scent],C59,tb_PO[Size],E59)</f>
        <v>0</v>
      </c>
      <c r="G59" s="196"/>
    </row>
    <row r="60" hidden="1">
      <c r="A60" s="160"/>
      <c r="B60" s="197">
        <v>8.857128011027E12</v>
      </c>
      <c r="C60" s="188" t="str">
        <f t="array" ref="C60">IFERROR(INDEX(tb_MainDatabase[Scent],MATCH(B60,tb_MainDatabase[Barcode],0)),"")</f>
        <v>Zeus</v>
      </c>
      <c r="D60" s="189"/>
      <c r="E60" s="190" t="str">
        <f t="array" ref="E60">IFERROR(INDEX(tb_MainDatabase[Size],MATCH(B60,tb_MainDatabase[Barcode],0)),"")</f>
        <v>50 ml.</v>
      </c>
      <c r="F60" s="192">
        <f>sumifs(tb_PO[จำนวน],tb_PO[PO Order Number],$F$4,tb_PO[Scent],C60,tb_PO[Size],E60)</f>
        <v>0</v>
      </c>
      <c r="G60" s="196"/>
    </row>
    <row r="61" hidden="1">
      <c r="A61" s="160"/>
      <c r="B61" s="197">
        <v>8.85712801205E12</v>
      </c>
      <c r="C61" s="188" t="str">
        <f t="array" ref="C61">IFERROR(INDEX(tb_MainDatabase[Scent],MATCH(B61,tb_MainDatabase[Barcode],0)),"")</f>
        <v>1000 Thousand</v>
      </c>
      <c r="D61" s="189"/>
      <c r="E61" s="190" t="str">
        <f t="array" ref="E61">IFERROR(INDEX(tb_MainDatabase[Size],MATCH(B61,tb_MainDatabase[Barcode],0)),"")</f>
        <v>30 ml.</v>
      </c>
      <c r="F61" s="192">
        <f>sumifs(tb_PO[จำนวน],tb_PO[PO Order Number],$F$4,tb_PO[Scent],C61,tb_PO[Size],E61)</f>
        <v>0</v>
      </c>
      <c r="G61" s="196"/>
    </row>
    <row r="62" hidden="1">
      <c r="A62" s="160"/>
      <c r="B62" s="198">
        <v>8.857128012165E12</v>
      </c>
      <c r="C62" s="188" t="str">
        <f t="array" ref="C62">IFERROR(INDEX(tb_MainDatabase[Scent],MATCH(B62,tb_MainDatabase[Barcode],0)),"")</f>
        <v>Angel</v>
      </c>
      <c r="D62" s="189"/>
      <c r="E62" s="190" t="str">
        <f t="array" ref="E62">IFERROR(INDEX(tb_MainDatabase[Size],MATCH(B62,tb_MainDatabase[Barcode],0)),"")</f>
        <v>30 ml.</v>
      </c>
      <c r="F62" s="192">
        <f>sumifs(tb_PO[จำนวน],tb_PO[PO Order Number],$F$4,tb_PO[Scent],C62,tb_PO[Size],E62)</f>
        <v>0</v>
      </c>
      <c r="G62" s="196"/>
    </row>
    <row r="63" hidden="1">
      <c r="A63" s="160"/>
      <c r="B63" s="197">
        <v>8.857128012022E12</v>
      </c>
      <c r="C63" s="188" t="str">
        <f t="array" ref="C63">IFERROR(INDEX(tb_MainDatabase[Scent],MATCH(B63,tb_MainDatabase[Barcode],0)),"")</f>
        <v>Aqua</v>
      </c>
      <c r="D63" s="189"/>
      <c r="E63" s="190" t="str">
        <f t="array" ref="E63">IFERROR(INDEX(tb_MainDatabase[Size],MATCH(B63,tb_MainDatabase[Barcode],0)),"")</f>
        <v>30 ml.</v>
      </c>
      <c r="F63" s="192">
        <f>sumifs(tb_PO[จำนวน],tb_PO[PO Order Number],$F$4,tb_PO[Scent],C63,tb_PO[Size],E63)</f>
        <v>0</v>
      </c>
      <c r="G63" s="196"/>
    </row>
    <row r="64" hidden="1">
      <c r="A64" s="160"/>
      <c r="B64" s="197">
        <v>8.857128011928E12</v>
      </c>
      <c r="C64" s="188" t="str">
        <f t="array" ref="C64">IFERROR(INDEX(tb_MainDatabase[Scent],MATCH(B64,tb_MainDatabase[Barcode],0)),"")</f>
        <v>Atlantis</v>
      </c>
      <c r="D64" s="189"/>
      <c r="E64" s="190" t="str">
        <f t="array" ref="E64">IFERROR(INDEX(tb_MainDatabase[Size],MATCH(B64,tb_MainDatabase[Barcode],0)),"")</f>
        <v>30 ml.</v>
      </c>
      <c r="F64" s="192">
        <f>sumifs(tb_PO[จำนวน],tb_PO[PO Order Number],$F$4,tb_PO[Scent],C64,tb_PO[Size],E64)</f>
        <v>0</v>
      </c>
      <c r="G64" s="196"/>
    </row>
    <row r="65" hidden="1">
      <c r="A65" s="160"/>
      <c r="B65" s="197">
        <v>8.857128012031E12</v>
      </c>
      <c r="C65" s="188" t="str">
        <f t="array" ref="C65">IFERROR(INDEX(tb_MainDatabase[Scent],MATCH(B65,tb_MainDatabase[Barcode],0)),"")</f>
        <v>Beyond</v>
      </c>
      <c r="D65" s="189"/>
      <c r="E65" s="190" t="str">
        <f t="array" ref="E65">IFERROR(INDEX(tb_MainDatabase[Size],MATCH(B65,tb_MainDatabase[Barcode],0)),"")</f>
        <v>30 ml.</v>
      </c>
      <c r="F65" s="192">
        <f>sumifs(tb_PO[จำนวน],tb_PO[PO Order Number],$F$4,tb_PO[Scent],C65,tb_PO[Size],E65)</f>
        <v>0</v>
      </c>
      <c r="G65" s="196"/>
    </row>
    <row r="66">
      <c r="A66" s="160"/>
      <c r="B66" s="197">
        <v>8.857128012064E12</v>
      </c>
      <c r="C66" s="188" t="str">
        <f t="array" ref="C66">IFERROR(INDEX(tb_MainDatabase[Scent],MATCH(B66,tb_MainDatabase[Barcode],0)),"")</f>
        <v>Blind Magnolia</v>
      </c>
      <c r="D66" s="189"/>
      <c r="E66" s="190" t="str">
        <f t="array" ref="E66">IFERROR(INDEX(tb_MainDatabase[Size],MATCH(B66,tb_MainDatabase[Barcode],0)),"")</f>
        <v>30 ml.</v>
      </c>
      <c r="F66" s="192">
        <f>sumifs(tb_PO[จำนวน],tb_PO[PO Order Number],$F$4,tb_PO[Scent],C66,tb_PO[Size],E66)</f>
        <v>3</v>
      </c>
      <c r="G66" s="196"/>
    </row>
    <row r="67" hidden="1">
      <c r="A67" s="160"/>
      <c r="B67" s="197">
        <v>8.857128012025E12</v>
      </c>
      <c r="C67" s="188" t="str">
        <f t="array" ref="C67">IFERROR(INDEX(tb_MainDatabase[Scent],MATCH(B67,tb_MainDatabase[Barcode],0)),"")</f>
        <v>Buoyant</v>
      </c>
      <c r="D67" s="189"/>
      <c r="E67" s="190" t="str">
        <f t="array" ref="E67">IFERROR(INDEX(tb_MainDatabase[Size],MATCH(B67,tb_MainDatabase[Barcode],0)),"")</f>
        <v>30 ml.</v>
      </c>
      <c r="F67" s="192">
        <f>sumifs(tb_PO[จำนวน],tb_PO[PO Order Number],$F$4,tb_PO[Scent],C67,tb_PO[Size],E67)</f>
        <v>0</v>
      </c>
      <c r="G67" s="196"/>
    </row>
    <row r="68" hidden="1">
      <c r="A68" s="160"/>
      <c r="B68" s="197">
        <v>8.857128011959E12</v>
      </c>
      <c r="C68" s="188" t="str">
        <f t="array" ref="C68">IFERROR(INDEX(tb_MainDatabase[Scent],MATCH(B68,tb_MainDatabase[Barcode],0)),"")</f>
        <v>Cherry Dance</v>
      </c>
      <c r="D68" s="189"/>
      <c r="E68" s="190" t="str">
        <f t="array" ref="E68">IFERROR(INDEX(tb_MainDatabase[Size],MATCH(B68,tb_MainDatabase[Barcode],0)),"")</f>
        <v>30 ml.</v>
      </c>
      <c r="F68" s="192">
        <f>sumifs(tb_PO[จำนวน],tb_PO[PO Order Number],$F$4,tb_PO[Scent],C68,tb_PO[Size],E68)</f>
        <v>0</v>
      </c>
      <c r="G68" s="196"/>
    </row>
    <row r="69" hidden="1">
      <c r="A69" s="160"/>
      <c r="B69" s="194">
        <v>8.857128012153E12</v>
      </c>
      <c r="C69" s="188" t="str">
        <f t="array" ref="C69">IFERROR(INDEX(tb_MainDatabase[Scent],MATCH(B69,tb_MainDatabase[Barcode],0)),"")</f>
        <v>Cherry Shade</v>
      </c>
      <c r="D69" s="189"/>
      <c r="E69" s="190" t="str">
        <f t="array" ref="E69">IFERROR(INDEX(tb_MainDatabase[Size],MATCH(B69,tb_MainDatabase[Barcode],0)),"")</f>
        <v>30 ml.</v>
      </c>
      <c r="F69" s="192">
        <f>sumifs(tb_PO[จำนวน],tb_PO[PO Order Number],$F$4,tb_PO[Scent],C69,tb_PO[Size],E69)</f>
        <v>0</v>
      </c>
      <c r="G69" s="196"/>
    </row>
    <row r="70" hidden="1">
      <c r="A70" s="160"/>
      <c r="B70" s="187">
        <v>8.857128012105E12</v>
      </c>
      <c r="C70" s="188" t="str">
        <f t="array" ref="C70">IFERROR(INDEX(tb_MainDatabase[Scent],MATCH(B70,tb_MainDatabase[Barcode],0)),"")</f>
        <v>Cocoa Gourmet</v>
      </c>
      <c r="D70" s="189"/>
      <c r="E70" s="190" t="str">
        <f t="array" ref="E70">IFERROR(INDEX(tb_MainDatabase[Size],MATCH(B70,tb_MainDatabase[Barcode],0)),"")</f>
        <v>30 ml.</v>
      </c>
      <c r="F70" s="192">
        <f>sumifs(tb_PO[จำนวน],tb_PO[PO Order Number],$F$4,tb_PO[Scent],C70,tb_PO[Size],E70)</f>
        <v>0</v>
      </c>
      <c r="G70" s="196"/>
    </row>
    <row r="71" hidden="1">
      <c r="A71" s="160"/>
      <c r="B71" s="197">
        <v>8.857128012081E12</v>
      </c>
      <c r="C71" s="188" t="str">
        <f t="array" ref="C71">IFERROR(INDEX(tb_MainDatabase[Scent],MATCH(B71,tb_MainDatabase[Barcode],0)),"")</f>
        <v>Code Red</v>
      </c>
      <c r="D71" s="189"/>
      <c r="E71" s="190" t="str">
        <f t="array" ref="E71">IFERROR(INDEX(tb_MainDatabase[Size],MATCH(B71,tb_MainDatabase[Barcode],0)),"")</f>
        <v>30 ml.</v>
      </c>
      <c r="F71" s="192">
        <f>sumifs(tb_PO[จำนวน],tb_PO[PO Order Number],$F$4,tb_PO[Scent],C71,tb_PO[Size],E71)</f>
        <v>0</v>
      </c>
      <c r="G71" s="196"/>
    </row>
    <row r="72" hidden="1">
      <c r="A72" s="160"/>
      <c r="B72" s="197">
        <v>8.857128011874E12</v>
      </c>
      <c r="C72" s="188" t="str">
        <f t="array" ref="C72">IFERROR(INDEX(tb_MainDatabase[Scent],MATCH(B72,tb_MainDatabase[Barcode],0)),"")</f>
        <v>Dream Island</v>
      </c>
      <c r="D72" s="189"/>
      <c r="E72" s="190" t="str">
        <f t="array" ref="E72">IFERROR(INDEX(tb_MainDatabase[Size],MATCH(B72,tb_MainDatabase[Barcode],0)),"")</f>
        <v>30 ml.</v>
      </c>
      <c r="F72" s="192">
        <f>sumifs(tb_PO[จำนวน],tb_PO[PO Order Number],$F$4,tb_PO[Scent],C72,tb_PO[Size],E72)</f>
        <v>0</v>
      </c>
      <c r="G72" s="196"/>
    </row>
    <row r="73" hidden="1">
      <c r="A73" s="160"/>
      <c r="B73" s="197">
        <v>8.857128011812E12</v>
      </c>
      <c r="C73" s="188" t="str">
        <f t="array" ref="C73">IFERROR(INDEX(tb_MainDatabase[Scent],MATCH(B73,tb_MainDatabase[Barcode],0)),"")</f>
        <v>Dynasty</v>
      </c>
      <c r="D73" s="189"/>
      <c r="E73" s="190" t="str">
        <f t="array" ref="E73">IFERROR(INDEX(tb_MainDatabase[Size],MATCH(B73,tb_MainDatabase[Barcode],0)),"")</f>
        <v>30 ml.</v>
      </c>
      <c r="F73" s="192">
        <f>sumifs(tb_PO[จำนวน],tb_PO[PO Order Number],$F$4,tb_PO[Scent],C73,tb_PO[Size],E73)</f>
        <v>0</v>
      </c>
      <c r="G73" s="196"/>
    </row>
    <row r="74" hidden="1">
      <c r="A74" s="160"/>
      <c r="B74" s="197">
        <v>8.857128012057E12</v>
      </c>
      <c r="C74" s="188" t="str">
        <f t="array" ref="C74">IFERROR(INDEX(tb_MainDatabase[Scent],MATCH(B74,tb_MainDatabase[Barcode],0)),"")</f>
        <v>Eden</v>
      </c>
      <c r="D74" s="189"/>
      <c r="E74" s="190" t="str">
        <f t="array" ref="E74">IFERROR(INDEX(tb_MainDatabase[Size],MATCH(B74,tb_MainDatabase[Barcode],0)),"")</f>
        <v>30 ml.</v>
      </c>
      <c r="F74" s="192">
        <f>sumifs(tb_PO[จำนวน],tb_PO[PO Order Number],$F$4,tb_PO[Scent],C74,tb_PO[Size],E74)</f>
        <v>0</v>
      </c>
      <c r="G74" s="196"/>
    </row>
    <row r="75" hidden="1">
      <c r="A75" s="160"/>
      <c r="B75" s="197">
        <v>8.857128011935E12</v>
      </c>
      <c r="C75" s="188" t="str">
        <f t="array" ref="C75">IFERROR(INDEX(tb_MainDatabase[Scent],MATCH(B75,tb_MainDatabase[Barcode],0)),"")</f>
        <v>Excalibur (EDP)</v>
      </c>
      <c r="D75" s="189"/>
      <c r="E75" s="190" t="str">
        <f t="array" ref="E75">IFERROR(INDEX(tb_MainDatabase[Size],MATCH(B75,tb_MainDatabase[Barcode],0)),"")</f>
        <v>30 ml.</v>
      </c>
      <c r="F75" s="192">
        <f>sumifs(tb_PO[จำนวน],tb_PO[PO Order Number],$F$4,tb_PO[Scent],C75,tb_PO[Size],E75)</f>
        <v>0</v>
      </c>
      <c r="G75" s="196"/>
    </row>
    <row r="76" hidden="1">
      <c r="A76" s="160"/>
      <c r="B76" s="197">
        <v>8.857128012089E12</v>
      </c>
      <c r="C76" s="188" t="str">
        <f t="array" ref="C76">IFERROR(INDEX(tb_MainDatabase[Scent],MATCH(B76,tb_MainDatabase[Barcode],0)),"")</f>
        <v>Found Peony</v>
      </c>
      <c r="D76" s="189"/>
      <c r="E76" s="190" t="str">
        <f t="array" ref="E76">IFERROR(INDEX(tb_MainDatabase[Size],MATCH(B76,tb_MainDatabase[Barcode],0)),"")</f>
        <v>30 ml.</v>
      </c>
      <c r="F76" s="192">
        <f>sumifs(tb_PO[จำนวน],tb_PO[PO Order Number],$F$4,tb_PO[Scent],C76,tb_PO[Size],E76)</f>
        <v>0</v>
      </c>
      <c r="G76" s="196"/>
    </row>
    <row r="77" hidden="1">
      <c r="A77" s="160"/>
      <c r="B77" s="198">
        <v>8.857128012172E12</v>
      </c>
      <c r="C77" s="188" t="str">
        <f t="array" ref="C77">IFERROR(INDEX(tb_MainDatabase[Scent],MATCH(B77,tb_MainDatabase[Barcode],0)),"")</f>
        <v>Fortuna</v>
      </c>
      <c r="D77" s="189"/>
      <c r="E77" s="190" t="str">
        <f t="array" ref="E77">IFERROR(INDEX(tb_MainDatabase[Size],MATCH(B77,tb_MainDatabase[Barcode],0)),"")</f>
        <v>30 ml.</v>
      </c>
      <c r="F77" s="192">
        <f>sumifs(tb_PO[จำนวน],tb_PO[PO Order Number],$F$4,tb_PO[Scent],C77,tb_PO[Size],E77)</f>
        <v>0</v>
      </c>
      <c r="G77" s="196"/>
    </row>
    <row r="78" hidden="1">
      <c r="A78" s="160"/>
      <c r="B78" s="197">
        <v>8.857128012141E12</v>
      </c>
      <c r="C78" s="188" t="str">
        <f t="array" ref="C78">IFERROR(INDEX(tb_MainDatabase[Scent],MATCH(B78,tb_MainDatabase[Barcode],0)),"")</f>
        <v>Gentle Elixir</v>
      </c>
      <c r="D78" s="189"/>
      <c r="E78" s="190" t="str">
        <f t="array" ref="E78">IFERROR(INDEX(tb_MainDatabase[Size],MATCH(B78,tb_MainDatabase[Barcode],0)),"")</f>
        <v>30 ml.</v>
      </c>
      <c r="F78" s="192">
        <f>sumifs(tb_PO[จำนวน],tb_PO[PO Order Number],$F$4,tb_PO[Scent],C78,tb_PO[Size],E78)</f>
        <v>0</v>
      </c>
      <c r="G78" s="196"/>
    </row>
    <row r="79" hidden="1">
      <c r="A79" s="160"/>
      <c r="B79" s="197">
        <v>8.857128011737E12</v>
      </c>
      <c r="C79" s="188" t="str">
        <f t="array" ref="C79">IFERROR(INDEX(tb_MainDatabase[Scent],MATCH(B79,tb_MainDatabase[Barcode],0)),"")</f>
        <v>Hercules</v>
      </c>
      <c r="D79" s="189"/>
      <c r="E79" s="190" t="str">
        <f t="array" ref="E79">IFERROR(INDEX(tb_MainDatabase[Size],MATCH(B79,tb_MainDatabase[Barcode],0)),"")</f>
        <v>30 ml.</v>
      </c>
      <c r="F79" s="192">
        <f>sumifs(tb_PO[จำนวน],tb_PO[PO Order Number],$F$4,tb_PO[Scent],C79,tb_PO[Size],E79)</f>
        <v>0</v>
      </c>
      <c r="G79" s="196"/>
    </row>
    <row r="80" hidden="1">
      <c r="A80" s="160"/>
      <c r="B80" s="197">
        <v>8.857128011904E12</v>
      </c>
      <c r="C80" s="188" t="str">
        <f t="array" ref="C80">IFERROR(INDEX(tb_MainDatabase[Scent],MATCH(B80,tb_MainDatabase[Barcode],0)),"")</f>
        <v>La Belle</v>
      </c>
      <c r="D80" s="189"/>
      <c r="E80" s="190" t="str">
        <f t="array" ref="E80">IFERROR(INDEX(tb_MainDatabase[Size],MATCH(B80,tb_MainDatabase[Barcode],0)),"")</f>
        <v>30 ml.</v>
      </c>
      <c r="F80" s="192">
        <f>sumifs(tb_PO[จำนวน],tb_PO[PO Order Number],$F$4,tb_PO[Scent],C80,tb_PO[Size],E80)</f>
        <v>0</v>
      </c>
      <c r="G80" s="196"/>
    </row>
    <row r="81" hidden="1">
      <c r="A81" s="160"/>
      <c r="B81" s="197">
        <v>8.857128012072E12</v>
      </c>
      <c r="C81" s="188" t="str">
        <f t="array" ref="C81">IFERROR(INDEX(tb_MainDatabase[Scent],MATCH(B81,tb_MainDatabase[Barcode],0)),"")</f>
        <v>Legendary</v>
      </c>
      <c r="D81" s="189"/>
      <c r="E81" s="190" t="str">
        <f t="array" ref="E81">IFERROR(INDEX(tb_MainDatabase[Size],MATCH(B81,tb_MainDatabase[Barcode],0)),"")</f>
        <v>30 ml.</v>
      </c>
      <c r="F81" s="192">
        <f>sumifs(tb_PO[จำนวน],tb_PO[PO Order Number],$F$4,tb_PO[Scent],C81,tb_PO[Size],E81)</f>
        <v>0</v>
      </c>
      <c r="G81" s="196"/>
    </row>
    <row r="82" hidden="1">
      <c r="A82" s="160"/>
      <c r="B82" s="198">
        <v>8.857128012148E12</v>
      </c>
      <c r="C82" s="188" t="str">
        <f t="array" ref="C82">IFERROR(INDEX(tb_MainDatabase[Scent],MATCH(B82,tb_MainDatabase[Barcode],0)),"")</f>
        <v>Mellow</v>
      </c>
      <c r="D82" s="189"/>
      <c r="E82" s="190" t="str">
        <f t="array" ref="E82">IFERROR(INDEX(tb_MainDatabase[Size],MATCH(B82,tb_MainDatabase[Barcode],0)),"")</f>
        <v>30 ml.</v>
      </c>
      <c r="F82" s="192">
        <f>sumifs(tb_PO[จำนวน],tb_PO[PO Order Number],$F$4,tb_PO[Scent],C82,tb_PO[Size],E82)</f>
        <v>0</v>
      </c>
      <c r="G82" s="196"/>
    </row>
    <row r="83">
      <c r="A83" s="160"/>
      <c r="B83" s="197">
        <v>8.857128012024E12</v>
      </c>
      <c r="C83" s="188" t="str">
        <f t="array" ref="C83">IFERROR(INDEX(tb_MainDatabase[Scent],MATCH(B83,tb_MainDatabase[Barcode],0)),"")</f>
        <v>Make Way</v>
      </c>
      <c r="D83" s="189"/>
      <c r="E83" s="190" t="str">
        <f t="array" ref="E83">IFERROR(INDEX(tb_MainDatabase[Size],MATCH(B83,tb_MainDatabase[Barcode],0)),"")</f>
        <v>30 ml.</v>
      </c>
      <c r="F83" s="192">
        <f>sumifs(tb_PO[จำนวน],tb_PO[PO Order Number],$F$4,tb_PO[Scent],C83,tb_PO[Size],E83)</f>
        <v>3</v>
      </c>
      <c r="G83" s="196"/>
    </row>
    <row r="84" hidden="1">
      <c r="A84" s="160"/>
      <c r="B84" s="197">
        <v>8.857128012014E12</v>
      </c>
      <c r="C84" s="188" t="str">
        <f t="array" ref="C84">IFERROR(INDEX(tb_MainDatabase[Scent],MATCH(B84,tb_MainDatabase[Barcode],0)),"")</f>
        <v>Moon Light</v>
      </c>
      <c r="D84" s="189"/>
      <c r="E84" s="190" t="str">
        <f t="array" ref="E84">IFERROR(INDEX(tb_MainDatabase[Size],MATCH(B84,tb_MainDatabase[Barcode],0)),"")</f>
        <v>30 ml.</v>
      </c>
      <c r="F84" s="192">
        <f>sumifs(tb_PO[จำนวน],tb_PO[PO Order Number],$F$4,tb_PO[Scent],C84,tb_PO[Size],E84)</f>
        <v>0</v>
      </c>
      <c r="G84" s="196"/>
    </row>
    <row r="85" hidden="1">
      <c r="A85" s="160"/>
      <c r="B85" s="197">
        <v>8.857128011836E12</v>
      </c>
      <c r="C85" s="188" t="str">
        <f t="array" ref="C85">IFERROR(INDEX(tb_MainDatabase[Scent],MATCH(B85,tb_MainDatabase[Barcode],0)),"")</f>
        <v>Never Blue</v>
      </c>
      <c r="D85" s="189"/>
      <c r="E85" s="190" t="str">
        <f t="array" ref="E85">IFERROR(INDEX(tb_MainDatabase[Size],MATCH(B85,tb_MainDatabase[Barcode],0)),"")</f>
        <v>30 ml.</v>
      </c>
      <c r="F85" s="192">
        <f>sumifs(tb_PO[จำนวน],tb_PO[PO Order Number],$F$4,tb_PO[Scent],C85,tb_PO[Size],E85)</f>
        <v>0</v>
      </c>
      <c r="G85" s="196"/>
    </row>
    <row r="86" hidden="1">
      <c r="A86" s="160"/>
      <c r="B86" s="198">
        <v>8.857128012169E12</v>
      </c>
      <c r="C86" s="188" t="str">
        <f t="array" ref="C86">IFERROR(INDEX(tb_MainDatabase[Scent],MATCH(B86,tb_MainDatabase[Barcode],0)),"")</f>
        <v>Nouveau</v>
      </c>
      <c r="D86" s="189"/>
      <c r="E86" s="190" t="str">
        <f t="array" ref="E86">IFERROR(INDEX(tb_MainDatabase[Size],MATCH(B86,tb_MainDatabase[Barcode],0)),"")</f>
        <v>30 ml.</v>
      </c>
      <c r="F86" s="192">
        <f>sumifs(tb_PO[จำนวน],tb_PO[PO Order Number],$F$4,tb_PO[Scent],C86,tb_PO[Size],E86)</f>
        <v>0</v>
      </c>
      <c r="G86" s="196"/>
    </row>
    <row r="87" hidden="1">
      <c r="A87" s="160"/>
      <c r="B87" s="198">
        <v>8.857128012156E12</v>
      </c>
      <c r="C87" s="188" t="str">
        <f t="array" ref="C87">IFERROR(INDEX(tb_MainDatabase[Scent],MATCH(B87,tb_MainDatabase[Barcode],0)),"")</f>
        <v>Passion</v>
      </c>
      <c r="D87" s="189"/>
      <c r="E87" s="190" t="str">
        <f t="array" ref="E87">IFERROR(INDEX(tb_MainDatabase[Size],MATCH(B87,tb_MainDatabase[Barcode],0)),"")</f>
        <v>30 ml.</v>
      </c>
      <c r="F87" s="192">
        <f>sumifs(tb_PO[จำนวน],tb_PO[PO Order Number],$F$4,tb_PO[Scent],C87,tb_PO[Size],E87)</f>
        <v>0</v>
      </c>
      <c r="G87" s="196"/>
    </row>
    <row r="88">
      <c r="A88" s="160"/>
      <c r="B88" s="197">
        <v>8.857128011973E12</v>
      </c>
      <c r="C88" s="188" t="str">
        <f t="array" ref="C88">IFERROR(INDEX(tb_MainDatabase[Scent],MATCH(B88,tb_MainDatabase[Barcode],0)),"")</f>
        <v>Perfect Pear</v>
      </c>
      <c r="D88" s="189"/>
      <c r="E88" s="190" t="str">
        <f t="array" ref="E88">IFERROR(INDEX(tb_MainDatabase[Size],MATCH(B88,tb_MainDatabase[Barcode],0)),"")</f>
        <v>30 ml.</v>
      </c>
      <c r="F88" s="192">
        <f>sumifs(tb_PO[จำนวน],tb_PO[PO Order Number],$F$4,tb_PO[Scent],C88,tb_PO[Size],E88)</f>
        <v>5</v>
      </c>
      <c r="G88" s="196"/>
    </row>
    <row r="89" hidden="1">
      <c r="A89" s="160"/>
      <c r="B89" s="197">
        <v>8.857128011881E12</v>
      </c>
      <c r="C89" s="188" t="str">
        <f t="array" ref="C89">IFERROR(INDEX(tb_MainDatabase[Scent],MATCH(B89,tb_MainDatabase[Barcode],0)),"")</f>
        <v>Persist</v>
      </c>
      <c r="D89" s="189"/>
      <c r="E89" s="190" t="str">
        <f t="array" ref="E89">IFERROR(INDEX(tb_MainDatabase[Size],MATCH(B89,tb_MainDatabase[Barcode],0)),"")</f>
        <v>30 ml.</v>
      </c>
      <c r="F89" s="192">
        <f>sumifs(tb_PO[จำนวน],tb_PO[PO Order Number],$F$4,tb_PO[Scent],C89,tb_PO[Size],E89)</f>
        <v>0</v>
      </c>
      <c r="G89" s="196"/>
    </row>
    <row r="90" hidden="1">
      <c r="A90" s="160"/>
      <c r="B90" s="198">
        <v>8.857128012159E12</v>
      </c>
      <c r="C90" s="188" t="str">
        <f t="array" ref="C90">IFERROR(INDEX(tb_MainDatabase[Scent],MATCH(B90,tb_MainDatabase[Barcode],0)),"")</f>
        <v>Rosarine</v>
      </c>
      <c r="D90" s="189"/>
      <c r="E90" s="190" t="str">
        <f t="array" ref="E90">IFERROR(INDEX(tb_MainDatabase[Size],MATCH(B90,tb_MainDatabase[Barcode],0)),"")</f>
        <v>30 ml.</v>
      </c>
      <c r="F90" s="192">
        <f>sumifs(tb_PO[จำนวน],tb_PO[PO Order Number],$F$4,tb_PO[Scent],C90,tb_PO[Size],E90)</f>
        <v>0</v>
      </c>
      <c r="G90" s="196"/>
    </row>
    <row r="91">
      <c r="A91" s="160"/>
      <c r="B91" s="197">
        <v>8.85712801185E12</v>
      </c>
      <c r="C91" s="188" t="str">
        <f t="array" ref="C91">IFERROR(INDEX(tb_MainDatabase[Scent],MATCH(B91,tb_MainDatabase[Barcode],0)),"")</f>
        <v>Secret of Peach</v>
      </c>
      <c r="D91" s="189"/>
      <c r="E91" s="190" t="str">
        <f t="array" ref="E91">IFERROR(INDEX(tb_MainDatabase[Size],MATCH(B91,tb_MainDatabase[Barcode],0)),"")</f>
        <v>30 ml.</v>
      </c>
      <c r="F91" s="192">
        <f>sumifs(tb_PO[จำนวน],tb_PO[PO Order Number],$F$4,tb_PO[Scent],C91,tb_PO[Size],E91)</f>
        <v>3</v>
      </c>
      <c r="G91" s="196"/>
    </row>
    <row r="92">
      <c r="A92" s="160"/>
      <c r="B92" s="198">
        <v>8.857128011867E12</v>
      </c>
      <c r="C92" s="188" t="str">
        <f t="array" ref="C92">IFERROR(INDEX(tb_MainDatabase[Scent],MATCH(B92,tb_MainDatabase[Barcode],0)),"")</f>
        <v>Senorita</v>
      </c>
      <c r="D92" s="189"/>
      <c r="E92" s="190" t="str">
        <f t="array" ref="E92">IFERROR(INDEX(tb_MainDatabase[Size],MATCH(B92,tb_MainDatabase[Barcode],0)),"")</f>
        <v>30 ml.</v>
      </c>
      <c r="F92" s="192">
        <f>sumifs(tb_PO[จำนวน],tb_PO[PO Order Number],$F$4,tb_PO[Scent],C92,tb_PO[Size],E92)</f>
        <v>5</v>
      </c>
      <c r="G92" s="196"/>
    </row>
    <row r="93" hidden="1">
      <c r="A93" s="160"/>
      <c r="B93" s="197">
        <v>8.857128012092E12</v>
      </c>
      <c r="C93" s="188" t="str">
        <f t="array" ref="C93">IFERROR(INDEX(tb_MainDatabase[Scent],MATCH(B93,tb_MainDatabase[Barcode],0)),"")</f>
        <v>Shadow De Bacci Light</v>
      </c>
      <c r="D93" s="189"/>
      <c r="E93" s="190" t="str">
        <f t="array" ref="E93">IFERROR(INDEX(tb_MainDatabase[Size],MATCH(B93,tb_MainDatabase[Barcode],0)),"")</f>
        <v>30 ml.</v>
      </c>
      <c r="F93" s="192">
        <f>sumifs(tb_PO[จำนวน],tb_PO[PO Order Number],$F$4,tb_PO[Scent],C93,tb_PO[Size],E93)</f>
        <v>0</v>
      </c>
      <c r="G93" s="196"/>
    </row>
    <row r="94" hidden="1">
      <c r="A94" s="160"/>
      <c r="B94" s="197">
        <v>8.857128011911E12</v>
      </c>
      <c r="C94" s="188" t="str">
        <f t="array" ref="C94">IFERROR(INDEX(tb_MainDatabase[Scent],MATCH(B94,tb_MainDatabase[Barcode],0)),"")</f>
        <v>Sicilia</v>
      </c>
      <c r="D94" s="189"/>
      <c r="E94" s="190" t="str">
        <f t="array" ref="E94">IFERROR(INDEX(tb_MainDatabase[Size],MATCH(B94,tb_MainDatabase[Barcode],0)),"")</f>
        <v>30 ml.</v>
      </c>
      <c r="F94" s="192">
        <f>sumifs(tb_PO[จำนวน],tb_PO[PO Order Number],$F$4,tb_PO[Scent],C94,tb_PO[Size],E94)</f>
        <v>0</v>
      </c>
      <c r="G94" s="196"/>
    </row>
    <row r="95" hidden="1">
      <c r="A95" s="160"/>
      <c r="B95" s="198">
        <v>8.857128012162E12</v>
      </c>
      <c r="C95" s="188" t="str">
        <f t="array" ref="C95">IFERROR(INDEX(tb_MainDatabase[Scent],MATCH(B95,tb_MainDatabase[Barcode],0)),"")</f>
        <v>Silver</v>
      </c>
      <c r="D95" s="189"/>
      <c r="E95" s="190" t="str">
        <f t="array" ref="E95">IFERROR(INDEX(tb_MainDatabase[Size],MATCH(B95,tb_MainDatabase[Barcode],0)),"")</f>
        <v>30 ml.</v>
      </c>
      <c r="F95" s="192">
        <f>sumifs(tb_PO[จำนวน],tb_PO[PO Order Number],$F$4,tb_PO[Scent],C95,tb_PO[Size],E95)</f>
        <v>0</v>
      </c>
      <c r="G95" s="196"/>
    </row>
    <row r="96" hidden="1">
      <c r="A96" s="160"/>
      <c r="B96" s="197">
        <v>8.857128012145E12</v>
      </c>
      <c r="C96" s="188" t="str">
        <f t="array" ref="C96">IFERROR(INDEX(tb_MainDatabase[Scent],MATCH(B96,tb_MainDatabase[Barcode],0)),"")</f>
        <v>Soir</v>
      </c>
      <c r="D96" s="189"/>
      <c r="E96" s="190" t="str">
        <f t="array" ref="E96">IFERROR(INDEX(tb_MainDatabase[Size],MATCH(B96,tb_MainDatabase[Barcode],0)),"")</f>
        <v>30 ml.</v>
      </c>
      <c r="F96" s="192">
        <f>sumifs(tb_PO[จำนวน],tb_PO[PO Order Number],$F$4,tb_PO[Scent],C96,tb_PO[Size],E96)</f>
        <v>0</v>
      </c>
      <c r="G96" s="196"/>
    </row>
    <row r="97" hidden="1">
      <c r="A97" s="160"/>
      <c r="B97" s="197">
        <v>8.857128012069E12</v>
      </c>
      <c r="C97" s="188" t="str">
        <f t="array" ref="C97">IFERROR(INDEX(tb_MainDatabase[Scent],MATCH(B97,tb_MainDatabase[Barcode],0)),"")</f>
        <v>Teenage Dream</v>
      </c>
      <c r="D97" s="189"/>
      <c r="E97" s="190" t="str">
        <f t="array" ref="E97">IFERROR(INDEX(tb_MainDatabase[Size],MATCH(B97,tb_MainDatabase[Barcode],0)),"")</f>
        <v>30 ml.</v>
      </c>
      <c r="F97" s="192">
        <f>sumifs(tb_PO[จำนวน],tb_PO[PO Order Number],$F$4,tb_PO[Scent],C97,tb_PO[Size],E97)</f>
        <v>0</v>
      </c>
      <c r="G97" s="196"/>
    </row>
    <row r="98" hidden="1">
      <c r="A98" s="160"/>
      <c r="B98" s="197">
        <v>8.857128012048E12</v>
      </c>
      <c r="C98" s="188" t="str">
        <f t="array" ref="C98">IFERROR(INDEX(tb_MainDatabase[Scent],MATCH(B98,tb_MainDatabase[Barcode],0)),"")</f>
        <v>Velvet Oud</v>
      </c>
      <c r="D98" s="189"/>
      <c r="E98" s="190" t="str">
        <f t="array" ref="E98">IFERROR(INDEX(tb_MainDatabase[Size],MATCH(B98,tb_MainDatabase[Barcode],0)),"")</f>
        <v>30 ml.</v>
      </c>
      <c r="F98" s="192">
        <f>sumifs(tb_PO[จำนวน],tb_PO[PO Order Number],$F$4,tb_PO[Scent],C98,tb_PO[Size],E98)</f>
        <v>0</v>
      </c>
      <c r="G98" s="196"/>
    </row>
    <row r="99" hidden="1">
      <c r="A99" s="160"/>
      <c r="B99" s="197">
        <v>8.85712801143E12</v>
      </c>
      <c r="C99" s="188" t="str">
        <f t="array" ref="C99">IFERROR(INDEX(tb_MainDatabase[Scent],MATCH(B99,tb_MainDatabase[Barcode],0)),"")</f>
        <v>Victory</v>
      </c>
      <c r="D99" s="189"/>
      <c r="E99" s="190" t="str">
        <f t="array" ref="E99">IFERROR(INDEX(tb_MainDatabase[Size],MATCH(B99,tb_MainDatabase[Barcode],0)),"")</f>
        <v>30 ml.</v>
      </c>
      <c r="F99" s="192">
        <f>sumifs(tb_PO[จำนวน],tb_PO[PO Order Number],$F$4,tb_PO[Scent],C99,tb_PO[Size],E99)</f>
        <v>0</v>
      </c>
      <c r="G99" s="196"/>
    </row>
    <row r="100" hidden="1">
      <c r="A100" s="160"/>
      <c r="B100" s="197">
        <v>8.857128011966E12</v>
      </c>
      <c r="C100" s="188" t="str">
        <f t="array" ref="C100">IFERROR(INDEX(tb_MainDatabase[Scent],MATCH(B100,tb_MainDatabase[Barcode],0)),"")</f>
        <v>Vintage</v>
      </c>
      <c r="D100" s="189"/>
      <c r="E100" s="190" t="str">
        <f t="array" ref="E100">IFERROR(INDEX(tb_MainDatabase[Size],MATCH(B100,tb_MainDatabase[Barcode],0)),"")</f>
        <v>30 ml.</v>
      </c>
      <c r="F100" s="192">
        <f>sumifs(tb_PO[จำนวน],tb_PO[PO Order Number],$F$4,tb_PO[Scent],C100,tb_PO[Size],E100)</f>
        <v>0</v>
      </c>
      <c r="G100" s="196"/>
    </row>
    <row r="101" hidden="1">
      <c r="A101" s="160"/>
      <c r="B101" s="197">
        <v>8.857128011997E12</v>
      </c>
      <c r="C101" s="188" t="str">
        <f t="array" ref="C101">IFERROR(INDEX(tb_MainDatabase[Scent],MATCH(B101,tb_MainDatabase[Barcode],0)),"")</f>
        <v>Virgin X</v>
      </c>
      <c r="D101" s="189"/>
      <c r="E101" s="190" t="str">
        <f t="array" ref="E101">IFERROR(INDEX(tb_MainDatabase[Size],MATCH(B101,tb_MainDatabase[Barcode],0)),"")</f>
        <v>30 ml.</v>
      </c>
      <c r="F101" s="192">
        <f>sumifs(tb_PO[จำนวน],tb_PO[PO Order Number],$F$4,tb_PO[Scent],C101,tb_PO[Size],E101)</f>
        <v>0</v>
      </c>
      <c r="G101" s="196"/>
    </row>
    <row r="102">
      <c r="A102" s="160"/>
      <c r="B102" s="197">
        <v>8.857128011898E12</v>
      </c>
      <c r="C102" s="188" t="str">
        <f t="array" ref="C102">IFERROR(INDEX(tb_MainDatabase[Scent],MATCH(B102,tb_MainDatabase[Barcode],0)),"")</f>
        <v>Vivid</v>
      </c>
      <c r="D102" s="189"/>
      <c r="E102" s="190" t="str">
        <f t="array" ref="E102">IFERROR(INDEX(tb_MainDatabase[Size],MATCH(B102,tb_MainDatabase[Barcode],0)),"")</f>
        <v>30 ml.</v>
      </c>
      <c r="F102" s="192">
        <f>sumifs(tb_PO[จำนวน],tb_PO[PO Order Number],$F$4,tb_PO[Scent],C102,tb_PO[Size],E102)</f>
        <v>5</v>
      </c>
      <c r="G102" s="196"/>
    </row>
    <row r="103" hidden="1">
      <c r="A103" s="160"/>
      <c r="B103" s="197">
        <v>8.857128012023E12</v>
      </c>
      <c r="C103" s="188" t="str">
        <f t="array" ref="C103">IFERROR(INDEX(tb_MainDatabase[Scent],MATCH(B103,tb_MainDatabase[Barcode],0)),"")</f>
        <v>Voyage</v>
      </c>
      <c r="D103" s="189"/>
      <c r="E103" s="190" t="str">
        <f t="array" ref="E103">IFERROR(INDEX(tb_MainDatabase[Size],MATCH(B103,tb_MainDatabase[Barcode],0)),"")</f>
        <v>30 ml.</v>
      </c>
      <c r="F103" s="192">
        <f>sumifs(tb_PO[จำนวน],tb_PO[PO Order Number],$F$4,tb_PO[Scent],C103,tb_PO[Size],E103)</f>
        <v>0</v>
      </c>
      <c r="G103" s="196"/>
    </row>
    <row r="104" hidden="1">
      <c r="A104" s="160"/>
      <c r="B104" s="198">
        <v>8.857128012095E12</v>
      </c>
      <c r="C104" s="188" t="str">
        <f t="array" ref="C104">IFERROR(INDEX(tb_MainDatabase[Scent],MATCH(B104,tb_MainDatabase[Barcode],0)),"")</f>
        <v>Wealth</v>
      </c>
      <c r="D104" s="189"/>
      <c r="E104" s="190" t="str">
        <f t="array" ref="E104">IFERROR(INDEX(tb_MainDatabase[Size],MATCH(B104,tb_MainDatabase[Barcode],0)),"")</f>
        <v>30 ml.</v>
      </c>
      <c r="F104" s="192">
        <f>sumifs(tb_PO[จำนวน],tb_PO[PO Order Number],$F$4,tb_PO[Scent],C104,tb_PO[Size],E104)</f>
        <v>0</v>
      </c>
      <c r="G104" s="196"/>
    </row>
    <row r="105" hidden="1">
      <c r="A105" s="160"/>
      <c r="B105" s="197">
        <v>8.857128011843E12</v>
      </c>
      <c r="C105" s="188" t="str">
        <f t="array" ref="C105">IFERROR(INDEX(tb_MainDatabase[Scent],MATCH(B105,tb_MainDatabase[Barcode],0)),"")</f>
        <v>Zeus</v>
      </c>
      <c r="D105" s="189"/>
      <c r="E105" s="190" t="str">
        <f t="array" ref="E105">IFERROR(INDEX(tb_MainDatabase[Size],MATCH(B105,tb_MainDatabase[Barcode],0)),"")</f>
        <v>30 ml.</v>
      </c>
      <c r="F105" s="192">
        <f>sumifs(tb_PO[จำนวน],tb_PO[PO Order Number],$F$4,tb_PO[Scent],C105,tb_PO[Size],E105)</f>
        <v>0</v>
      </c>
      <c r="G105" s="196"/>
    </row>
    <row r="106" hidden="1">
      <c r="A106" s="160"/>
      <c r="B106" s="197">
        <v>8.857128012051E12</v>
      </c>
      <c r="C106" s="188" t="str">
        <f t="array" ref="C106">IFERROR(INDEX(tb_MainDatabase[Scent],MATCH(B106,tb_MainDatabase[Barcode],0)),"")</f>
        <v>1000 Thousand</v>
      </c>
      <c r="D106" s="189"/>
      <c r="E106" s="190" t="str">
        <f t="array" ref="E106">IFERROR(INDEX(tb_MainDatabase[Size],MATCH(B106,tb_MainDatabase[Barcode],0)),"")</f>
        <v>10 ml.</v>
      </c>
      <c r="F106" s="192">
        <f>sumifs(tb_PO[จำนวน],tb_PO[PO Order Number],$F$4,tb_PO[Scent],C106,tb_PO[Size],E106)</f>
        <v>0</v>
      </c>
      <c r="G106" s="196"/>
    </row>
    <row r="107" hidden="1">
      <c r="A107" s="160"/>
      <c r="B107" s="198">
        <v>8.857128012166E12</v>
      </c>
      <c r="C107" s="188" t="str">
        <f t="array" ref="C107">IFERROR(INDEX(tb_MainDatabase[Scent],MATCH(B107,tb_MainDatabase[Barcode],0)),"")</f>
        <v>Angel</v>
      </c>
      <c r="D107" s="189"/>
      <c r="E107" s="190" t="str">
        <f t="array" ref="E107">IFERROR(INDEX(tb_MainDatabase[Size],MATCH(B107,tb_MainDatabase[Barcode],0)),"")</f>
        <v>10 ml.</v>
      </c>
      <c r="F107" s="192">
        <f>sumifs(tb_PO[จำนวน],tb_PO[PO Order Number],$F$4,tb_PO[Scent],C107,tb_PO[Size],E107)</f>
        <v>0</v>
      </c>
      <c r="G107" s="196"/>
    </row>
    <row r="108">
      <c r="A108" s="160"/>
      <c r="B108" s="197">
        <v>8.857128012026E12</v>
      </c>
      <c r="C108" s="188" t="str">
        <f t="array" ref="C108">IFERROR(INDEX(tb_MainDatabase[Scent],MATCH(B108,tb_MainDatabase[Barcode],0)),"")</f>
        <v>Aqua</v>
      </c>
      <c r="D108" s="189"/>
      <c r="E108" s="190" t="str">
        <f t="array" ref="E108">IFERROR(INDEX(tb_MainDatabase[Size],MATCH(B108,tb_MainDatabase[Barcode],0)),"")</f>
        <v>10 ml.</v>
      </c>
      <c r="F108" s="192">
        <f>sumifs(tb_PO[จำนวน],tb_PO[PO Order Number],$F$4,tb_PO[Scent],C108,tb_PO[Size],E108)</f>
        <v>3</v>
      </c>
      <c r="G108" s="196"/>
    </row>
    <row r="109" hidden="1">
      <c r="A109" s="160"/>
      <c r="B109" s="197">
        <v>8.857128012032E12</v>
      </c>
      <c r="C109" s="188" t="str">
        <f t="array" ref="C109">IFERROR(INDEX(tb_MainDatabase[Scent],MATCH(B109,tb_MainDatabase[Barcode],0)),"")</f>
        <v>Beyond</v>
      </c>
      <c r="D109" s="189"/>
      <c r="E109" s="190" t="str">
        <f t="array" ref="E109">IFERROR(INDEX(tb_MainDatabase[Size],MATCH(B109,tb_MainDatabase[Barcode],0)),"")</f>
        <v>10 ml.</v>
      </c>
      <c r="F109" s="192">
        <f>sumifs(tb_PO[จำนวน],tb_PO[PO Order Number],$F$4,tb_PO[Scent],C109,tb_PO[Size],E109)</f>
        <v>0</v>
      </c>
      <c r="G109" s="196"/>
    </row>
    <row r="110" hidden="1">
      <c r="A110" s="160"/>
      <c r="B110" s="197">
        <v>8.857128012065E12</v>
      </c>
      <c r="C110" s="188" t="str">
        <f t="array" ref="C110">IFERROR(INDEX(tb_MainDatabase[Scent],MATCH(B110,tb_MainDatabase[Barcode],0)),"")</f>
        <v>Blind Magnolia</v>
      </c>
      <c r="D110" s="189"/>
      <c r="E110" s="190" t="str">
        <f t="array" ref="E110">IFERROR(INDEX(tb_MainDatabase[Size],MATCH(B110,tb_MainDatabase[Barcode],0)),"")</f>
        <v>10 ml.</v>
      </c>
      <c r="F110" s="192">
        <f>sumifs(tb_PO[จำนวน],tb_PO[PO Order Number],$F$4,tb_PO[Scent],C110,tb_PO[Size],E110)</f>
        <v>0</v>
      </c>
      <c r="G110" s="196"/>
    </row>
    <row r="111" hidden="1">
      <c r="A111" s="160"/>
      <c r="B111" s="197">
        <v>8.857128012077E12</v>
      </c>
      <c r="C111" s="188" t="str">
        <f t="array" ref="C111">IFERROR(INDEX(tb_MainDatabase[Scent],MATCH(B111,tb_MainDatabase[Barcode],0)),"")</f>
        <v>Buoyant</v>
      </c>
      <c r="D111" s="189"/>
      <c r="E111" s="190" t="str">
        <f t="array" ref="E111">IFERROR(INDEX(tb_MainDatabase[Size],MATCH(B111,tb_MainDatabase[Barcode],0)),"")</f>
        <v>10 ml.</v>
      </c>
      <c r="F111" s="192">
        <f>sumifs(tb_PO[จำนวน],tb_PO[PO Order Number],$F$4,tb_PO[Scent],C111,tb_PO[Size],E111)</f>
        <v>0</v>
      </c>
      <c r="G111" s="196"/>
    </row>
    <row r="112" hidden="1">
      <c r="A112" s="160"/>
      <c r="B112" s="197">
        <v>8.85712801212E12</v>
      </c>
      <c r="C112" s="188" t="str">
        <f t="array" ref="C112">IFERROR(INDEX(tb_MainDatabase[Scent],MATCH(B112,tb_MainDatabase[Barcode],0)),"")</f>
        <v>Cherry Dance</v>
      </c>
      <c r="D112" s="189"/>
      <c r="E112" s="190" t="str">
        <f t="array" ref="E112">IFERROR(INDEX(tb_MainDatabase[Size],MATCH(B112,tb_MainDatabase[Barcode],0)),"")</f>
        <v>10 ml.</v>
      </c>
      <c r="F112" s="192">
        <f>sumifs(tb_PO[จำนวน],tb_PO[PO Order Number],$F$4,tb_PO[Scent],C112,tb_PO[Size],E112)</f>
        <v>0</v>
      </c>
      <c r="G112" s="196"/>
    </row>
    <row r="113" hidden="1">
      <c r="A113" s="160"/>
      <c r="B113" s="198">
        <v>8.857128012154E12</v>
      </c>
      <c r="C113" s="188" t="str">
        <f t="array" ref="C113">IFERROR(INDEX(tb_MainDatabase[Scent],MATCH(B113,tb_MainDatabase[Barcode],0)),"")</f>
        <v>Cherry Shade</v>
      </c>
      <c r="D113" s="189"/>
      <c r="E113" s="190" t="str">
        <f t="array" ref="E113">IFERROR(INDEX(tb_MainDatabase[Size],MATCH(B113,tb_MainDatabase[Barcode],0)),"")</f>
        <v>10 ml.</v>
      </c>
      <c r="F113" s="192">
        <f>sumifs(tb_PO[จำนวน],tb_PO[PO Order Number],$F$4,tb_PO[Scent],C113,tb_PO[Size],E113)</f>
        <v>0</v>
      </c>
      <c r="G113" s="196"/>
    </row>
    <row r="114" hidden="1">
      <c r="A114" s="160"/>
      <c r="B114" s="197">
        <v>8.857128012106E12</v>
      </c>
      <c r="C114" s="188" t="str">
        <f t="array" ref="C114">IFERROR(INDEX(tb_MainDatabase[Scent],MATCH(B114,tb_MainDatabase[Barcode],0)),"")</f>
        <v>Cocoa Gourmet</v>
      </c>
      <c r="D114" s="189"/>
      <c r="E114" s="190" t="str">
        <f t="array" ref="E114">IFERROR(INDEX(tb_MainDatabase[Size],MATCH(B114,tb_MainDatabase[Barcode],0)),"")</f>
        <v>10 ml.</v>
      </c>
      <c r="F114" s="192">
        <f>sumifs(tb_PO[จำนวน],tb_PO[PO Order Number],$F$4,tb_PO[Scent],C114,tb_PO[Size],E114)</f>
        <v>0</v>
      </c>
      <c r="G114" s="196"/>
    </row>
    <row r="115" hidden="1">
      <c r="A115" s="160"/>
      <c r="B115" s="197">
        <v>8.857128012082E12</v>
      </c>
      <c r="C115" s="188" t="str">
        <f t="array" ref="C115">IFERROR(INDEX(tb_MainDatabase[Scent],MATCH(B115,tb_MainDatabase[Barcode],0)),"")</f>
        <v>Code Red</v>
      </c>
      <c r="D115" s="189"/>
      <c r="E115" s="190" t="str">
        <f t="array" ref="E115">IFERROR(INDEX(tb_MainDatabase[Size],MATCH(B115,tb_MainDatabase[Barcode],0)),"")</f>
        <v>10 ml.</v>
      </c>
      <c r="F115" s="192">
        <f>sumifs(tb_PO[จำนวน],tb_PO[PO Order Number],$F$4,tb_PO[Scent],C115,tb_PO[Size],E115)</f>
        <v>0</v>
      </c>
      <c r="G115" s="196"/>
    </row>
    <row r="116" hidden="1">
      <c r="A116" s="160"/>
      <c r="B116" s="197">
        <v>8.85712801203E12</v>
      </c>
      <c r="C116" s="188" t="str">
        <f t="array" ref="C116">IFERROR(INDEX(tb_MainDatabase[Scent],MATCH(B116,tb_MainDatabase[Barcode],0)),"")</f>
        <v>Dream Island</v>
      </c>
      <c r="D116" s="189"/>
      <c r="E116" s="190" t="str">
        <f t="array" ref="E116">IFERROR(INDEX(tb_MainDatabase[Size],MATCH(B116,tb_MainDatabase[Barcode],0)),"")</f>
        <v>10 ml.</v>
      </c>
      <c r="F116" s="192">
        <f>sumifs(tb_PO[จำนวน],tb_PO[PO Order Number],$F$4,tb_PO[Scent],C116,tb_PO[Size],E116)</f>
        <v>0</v>
      </c>
      <c r="G116" s="196"/>
    </row>
    <row r="117" hidden="1">
      <c r="A117" s="160"/>
      <c r="B117" s="197">
        <v>8.857128012128E12</v>
      </c>
      <c r="C117" s="188" t="str">
        <f t="array" ref="C117">IFERROR(INDEX(tb_MainDatabase[Scent],MATCH(B117,tb_MainDatabase[Barcode],0)),"")</f>
        <v>Dynasty</v>
      </c>
      <c r="D117" s="189"/>
      <c r="E117" s="190" t="str">
        <f t="array" ref="E117">IFERROR(INDEX(tb_MainDatabase[Size],MATCH(B117,tb_MainDatabase[Barcode],0)),"")</f>
        <v>10 ml.</v>
      </c>
      <c r="F117" s="192">
        <f>sumifs(tb_PO[จำนวน],tb_PO[PO Order Number],$F$4,tb_PO[Scent],C117,tb_PO[Size],E117)</f>
        <v>0</v>
      </c>
      <c r="G117" s="196"/>
    </row>
    <row r="118" hidden="1">
      <c r="A118" s="160"/>
      <c r="B118" s="197">
        <v>8.857128012058E12</v>
      </c>
      <c r="C118" s="188" t="str">
        <f t="array" ref="C118">IFERROR(INDEX(tb_MainDatabase[Scent],MATCH(B118,tb_MainDatabase[Barcode],0)),"")</f>
        <v>Eden</v>
      </c>
      <c r="D118" s="189"/>
      <c r="E118" s="190" t="str">
        <f t="array" ref="E118">IFERROR(INDEX(tb_MainDatabase[Size],MATCH(B118,tb_MainDatabase[Barcode],0)),"")</f>
        <v>10 ml.</v>
      </c>
      <c r="F118" s="192">
        <f>sumifs(tb_PO[จำนวน],tb_PO[PO Order Number],$F$4,tb_PO[Scent],C118,tb_PO[Size],E118)</f>
        <v>0</v>
      </c>
      <c r="G118" s="196"/>
    </row>
    <row r="119" hidden="1">
      <c r="A119" s="160"/>
      <c r="B119" s="197">
        <v>8.857128012062E12</v>
      </c>
      <c r="C119" s="188" t="str">
        <f t="array" ref="C119">IFERROR(INDEX(tb_MainDatabase[Scent],MATCH(B119,tb_MainDatabase[Barcode],0)),"")</f>
        <v>Excalibur (EDP)</v>
      </c>
      <c r="D119" s="189"/>
      <c r="E119" s="190" t="str">
        <f t="array" ref="E119">IFERROR(INDEX(tb_MainDatabase[Size],MATCH(B119,tb_MainDatabase[Barcode],0)),"")</f>
        <v>10 ml.</v>
      </c>
      <c r="F119" s="192">
        <f>sumifs(tb_PO[จำนวน],tb_PO[PO Order Number],$F$4,tb_PO[Scent],C119,tb_PO[Size],E119)</f>
        <v>0</v>
      </c>
      <c r="G119" s="196"/>
    </row>
    <row r="120" hidden="1">
      <c r="A120" s="160"/>
      <c r="B120" s="197">
        <v>8.85712801209E12</v>
      </c>
      <c r="C120" s="188" t="str">
        <f t="array" ref="C120">IFERROR(INDEX(tb_MainDatabase[Scent],MATCH(B120,tb_MainDatabase[Barcode],0)),"")</f>
        <v>Found Peony</v>
      </c>
      <c r="D120" s="189"/>
      <c r="E120" s="190" t="str">
        <f t="array" ref="E120">IFERROR(INDEX(tb_MainDatabase[Size],MATCH(B120,tb_MainDatabase[Barcode],0)),"")</f>
        <v>10 ml.</v>
      </c>
      <c r="F120" s="192">
        <f>sumifs(tb_PO[จำนวน],tb_PO[PO Order Number],$F$4,tb_PO[Scent],C120,tb_PO[Size],E120)</f>
        <v>0</v>
      </c>
      <c r="G120" s="196"/>
    </row>
    <row r="121" hidden="1">
      <c r="A121" s="160"/>
      <c r="B121" s="198">
        <v>8.857128012173E12</v>
      </c>
      <c r="C121" s="188" t="str">
        <f t="array" ref="C121">IFERROR(INDEX(tb_MainDatabase[Scent],MATCH(B121,tb_MainDatabase[Barcode],0)),"")</f>
        <v>Fortuna</v>
      </c>
      <c r="D121" s="189"/>
      <c r="E121" s="190" t="str">
        <f t="array" ref="E121">IFERROR(INDEX(tb_MainDatabase[Size],MATCH(B121,tb_MainDatabase[Barcode],0)),"")</f>
        <v>10 ml.</v>
      </c>
      <c r="F121" s="192">
        <f>sumifs(tb_PO[จำนวน],tb_PO[PO Order Number],$F$4,tb_PO[Scent],C121,tb_PO[Size],E121)</f>
        <v>0</v>
      </c>
      <c r="G121" s="196"/>
    </row>
    <row r="122">
      <c r="A122" s="160"/>
      <c r="B122" s="197">
        <v>8.857128012142E12</v>
      </c>
      <c r="C122" s="188" t="str">
        <f t="array" ref="C122">IFERROR(INDEX(tb_MainDatabase[Scent],MATCH(B122,tb_MainDatabase[Barcode],0)),"")</f>
        <v>Gentle Elixir</v>
      </c>
      <c r="D122" s="189"/>
      <c r="E122" s="190" t="str">
        <f t="array" ref="E122">IFERROR(INDEX(tb_MainDatabase[Size],MATCH(B122,tb_MainDatabase[Barcode],0)),"")</f>
        <v>10 ml.</v>
      </c>
      <c r="F122" s="192">
        <f>sumifs(tb_PO[จำนวน],tb_PO[PO Order Number],$F$4,tb_PO[Scent],C122,tb_PO[Size],E122)</f>
        <v>3</v>
      </c>
      <c r="G122" s="196"/>
    </row>
    <row r="123" hidden="1">
      <c r="A123" s="160"/>
      <c r="B123" s="197">
        <v>8.857128011744E12</v>
      </c>
      <c r="C123" s="188" t="str">
        <f t="array" ref="C123">IFERROR(INDEX(tb_MainDatabase[Scent],MATCH(B123,tb_MainDatabase[Barcode],0)),"")</f>
        <v>Hercules</v>
      </c>
      <c r="D123" s="189"/>
      <c r="E123" s="190" t="str">
        <f t="array" ref="E123">IFERROR(INDEX(tb_MainDatabase[Size],MATCH(B123,tb_MainDatabase[Barcode],0)),"")</f>
        <v>10 ml.</v>
      </c>
      <c r="F123" s="192">
        <f>sumifs(tb_PO[จำนวน],tb_PO[PO Order Number],$F$4,tb_PO[Scent],C123,tb_PO[Size],E123)</f>
        <v>0</v>
      </c>
      <c r="G123" s="196"/>
    </row>
    <row r="124">
      <c r="A124" s="160"/>
      <c r="B124" s="197">
        <v>8.857128012034E12</v>
      </c>
      <c r="C124" s="188" t="str">
        <f t="array" ref="C124">IFERROR(INDEX(tb_MainDatabase[Scent],MATCH(B124,tb_MainDatabase[Barcode],0)),"")</f>
        <v>La Belle</v>
      </c>
      <c r="D124" s="189"/>
      <c r="E124" s="190" t="str">
        <f t="array" ref="E124">IFERROR(INDEX(tb_MainDatabase[Size],MATCH(B124,tb_MainDatabase[Barcode],0)),"")</f>
        <v>10 ml.</v>
      </c>
      <c r="F124" s="192">
        <f>sumifs(tb_PO[จำนวน],tb_PO[PO Order Number],$F$4,tb_PO[Scent],C124,tb_PO[Size],E124)</f>
        <v>3</v>
      </c>
      <c r="G124" s="196"/>
    </row>
    <row r="125" hidden="1">
      <c r="A125" s="160"/>
      <c r="B125" s="197">
        <v>8.857128012073E12</v>
      </c>
      <c r="C125" s="188" t="str">
        <f t="array" ref="C125">IFERROR(INDEX(tb_MainDatabase[Scent],MATCH(B125,tb_MainDatabase[Barcode],0)),"")</f>
        <v>Legendary</v>
      </c>
      <c r="D125" s="189"/>
      <c r="E125" s="190" t="str">
        <f t="array" ref="E125">IFERROR(INDEX(tb_MainDatabase[Size],MATCH(B125,tb_MainDatabase[Barcode],0)),"")</f>
        <v>10 ml.</v>
      </c>
      <c r="F125" s="192">
        <f>sumifs(tb_PO[จำนวน],tb_PO[PO Order Number],$F$4,tb_PO[Scent],C125,tb_PO[Size],E125)</f>
        <v>0</v>
      </c>
      <c r="G125" s="196"/>
    </row>
    <row r="126" hidden="1">
      <c r="A126" s="160"/>
      <c r="B126" s="197">
        <v>8.857128012028E12</v>
      </c>
      <c r="C126" s="188" t="str">
        <f t="array" ref="C126">IFERROR(INDEX(tb_MainDatabase[Scent],MATCH(B126,tb_MainDatabase[Barcode],0)),"")</f>
        <v>Make Way</v>
      </c>
      <c r="D126" s="189"/>
      <c r="E126" s="190" t="str">
        <f t="array" ref="E126">IFERROR(INDEX(tb_MainDatabase[Size],MATCH(B126,tb_MainDatabase[Barcode],0)),"")</f>
        <v>10 ml.</v>
      </c>
      <c r="F126" s="192">
        <f>sumifs(tb_PO[จำนวน],tb_PO[PO Order Number],$F$4,tb_PO[Scent],C126,tb_PO[Size],E126)</f>
        <v>0</v>
      </c>
      <c r="G126" s="196"/>
    </row>
    <row r="127" hidden="1">
      <c r="A127" s="160"/>
      <c r="B127" s="198">
        <v>8.857128012149E12</v>
      </c>
      <c r="C127" s="188" t="str">
        <f t="array" ref="C127">IFERROR(INDEX(tb_MainDatabase[Scent],MATCH(B127,tb_MainDatabase[Barcode],0)),"")</f>
        <v>Mellow</v>
      </c>
      <c r="D127" s="189"/>
      <c r="E127" s="190" t="str">
        <f t="array" ref="E127">IFERROR(INDEX(tb_MainDatabase[Size],MATCH(B127,tb_MainDatabase[Barcode],0)),"")</f>
        <v>10 ml.</v>
      </c>
      <c r="F127" s="192">
        <f>sumifs(tb_PO[จำนวน],tb_PO[PO Order Number],$F$4,tb_PO[Scent],C127,tb_PO[Size],E127)</f>
        <v>0</v>
      </c>
      <c r="G127" s="196"/>
    </row>
    <row r="128" hidden="1">
      <c r="A128" s="160"/>
      <c r="B128" s="197">
        <v>8.857128012067E12</v>
      </c>
      <c r="C128" s="188" t="str">
        <f t="array" ref="C128">IFERROR(INDEX(tb_MainDatabase[Scent],MATCH(B128,tb_MainDatabase[Barcode],0)),"")</f>
        <v>Moon Light</v>
      </c>
      <c r="D128" s="189"/>
      <c r="E128" s="190" t="str">
        <f t="array" ref="E128">IFERROR(INDEX(tb_MainDatabase[Size],MATCH(B128,tb_MainDatabase[Barcode],0)),"")</f>
        <v>10 ml.</v>
      </c>
      <c r="F128" s="192">
        <f>sumifs(tb_PO[จำนวน],tb_PO[PO Order Number],$F$4,tb_PO[Scent],C128,tb_PO[Size],E128)</f>
        <v>0</v>
      </c>
      <c r="G128" s="196"/>
    </row>
    <row r="129">
      <c r="A129" s="160"/>
      <c r="B129" s="197">
        <v>8.857128012035E12</v>
      </c>
      <c r="C129" s="188" t="str">
        <f t="array" ref="C129">IFERROR(INDEX(tb_MainDatabase[Scent],MATCH(B129,tb_MainDatabase[Barcode],0)),"")</f>
        <v>Never Blue</v>
      </c>
      <c r="D129" s="189"/>
      <c r="E129" s="190" t="str">
        <f t="array" ref="E129">IFERROR(INDEX(tb_MainDatabase[Size],MATCH(B129,tb_MainDatabase[Barcode],0)),"")</f>
        <v>10 ml.</v>
      </c>
      <c r="F129" s="192">
        <f>sumifs(tb_PO[จำนวน],tb_PO[PO Order Number],$F$4,tb_PO[Scent],C129,tb_PO[Size],E129)</f>
        <v>5</v>
      </c>
      <c r="G129" s="196"/>
    </row>
    <row r="130" hidden="1">
      <c r="A130" s="160"/>
      <c r="B130" s="198">
        <v>8.85712801217E12</v>
      </c>
      <c r="C130" s="188" t="str">
        <f t="array" ref="C130">IFERROR(INDEX(tb_MainDatabase[Scent],MATCH(B130,tb_MainDatabase[Barcode],0)),"")</f>
        <v>Nouveau</v>
      </c>
      <c r="D130" s="189"/>
      <c r="E130" s="190" t="str">
        <f t="array" ref="E130">IFERROR(INDEX(tb_MainDatabase[Size],MATCH(B130,tb_MainDatabase[Barcode],0)),"")</f>
        <v>10 ml.</v>
      </c>
      <c r="F130" s="192">
        <f>sumifs(tb_PO[จำนวน],tb_PO[PO Order Number],$F$4,tb_PO[Scent],C130,tb_PO[Size],E130)</f>
        <v>0</v>
      </c>
      <c r="G130" s="196"/>
    </row>
    <row r="131" hidden="1">
      <c r="A131" s="160"/>
      <c r="B131" s="198">
        <v>8.857128012157E12</v>
      </c>
      <c r="C131" s="188" t="str">
        <f t="array" ref="C131">IFERROR(INDEX(tb_MainDatabase[Scent],MATCH(B131,tb_MainDatabase[Barcode],0)),"")</f>
        <v>Passion</v>
      </c>
      <c r="D131" s="189"/>
      <c r="E131" s="190" t="str">
        <f t="array" ref="E131">IFERROR(INDEX(tb_MainDatabase[Size],MATCH(B131,tb_MainDatabase[Barcode],0)),"")</f>
        <v>10 ml.</v>
      </c>
      <c r="F131" s="192">
        <f>sumifs(tb_PO[จำนวน],tb_PO[PO Order Number],$F$4,tb_PO[Scent],C131,tb_PO[Size],E131)</f>
        <v>0</v>
      </c>
      <c r="G131" s="196"/>
    </row>
    <row r="132">
      <c r="A132" s="160"/>
      <c r="B132" s="197">
        <v>8.857128012084E12</v>
      </c>
      <c r="C132" s="188" t="str">
        <f t="array" ref="C132">IFERROR(INDEX(tb_MainDatabase[Scent],MATCH(B132,tb_MainDatabase[Barcode],0)),"")</f>
        <v>Perfect Pear</v>
      </c>
      <c r="D132" s="189"/>
      <c r="E132" s="190" t="str">
        <f t="array" ref="E132">IFERROR(INDEX(tb_MainDatabase[Size],MATCH(B132,tb_MainDatabase[Barcode],0)),"")</f>
        <v>10 ml.</v>
      </c>
      <c r="F132" s="192">
        <f>sumifs(tb_PO[จำนวน],tb_PO[PO Order Number],$F$4,tb_PO[Scent],C132,tb_PO[Size],E132)</f>
        <v>10</v>
      </c>
      <c r="G132" s="196"/>
    </row>
    <row r="133" hidden="1">
      <c r="A133" s="160"/>
      <c r="B133" s="197">
        <v>8.857128012042E12</v>
      </c>
      <c r="C133" s="188" t="str">
        <f t="array" ref="C133">IFERROR(INDEX(tb_MainDatabase[Scent],MATCH(B133,tb_MainDatabase[Barcode],0)),"")</f>
        <v>Persist</v>
      </c>
      <c r="D133" s="189"/>
      <c r="E133" s="190" t="str">
        <f t="array" ref="E133">IFERROR(INDEX(tb_MainDatabase[Size],MATCH(B133,tb_MainDatabase[Barcode],0)),"")</f>
        <v>10 ml.</v>
      </c>
      <c r="F133" s="192">
        <f>sumifs(tb_PO[จำนวน],tb_PO[PO Order Number],$F$4,tb_PO[Scent],C133,tb_PO[Size],E133)</f>
        <v>0</v>
      </c>
      <c r="G133" s="196"/>
    </row>
    <row r="134" hidden="1">
      <c r="A134" s="160"/>
      <c r="B134" s="198">
        <v>8.85712801216E12</v>
      </c>
      <c r="C134" s="188" t="str">
        <f t="array" ref="C134">IFERROR(INDEX(tb_MainDatabase[Scent],MATCH(B134,tb_MainDatabase[Barcode],0)),"")</f>
        <v>Rosarine</v>
      </c>
      <c r="D134" s="189"/>
      <c r="E134" s="190" t="str">
        <f t="array" ref="E134">IFERROR(INDEX(tb_MainDatabase[Size],MATCH(B134,tb_MainDatabase[Barcode],0)),"")</f>
        <v>10 ml.</v>
      </c>
      <c r="F134" s="192">
        <f>sumifs(tb_PO[จำนวน],tb_PO[PO Order Number],$F$4,tb_PO[Scent],C134,tb_PO[Size],E134)</f>
        <v>0</v>
      </c>
      <c r="G134" s="196"/>
    </row>
    <row r="135" hidden="1">
      <c r="A135" s="160"/>
      <c r="B135" s="197">
        <v>8.857128012037E12</v>
      </c>
      <c r="C135" s="188" t="str">
        <f t="array" ref="C135">IFERROR(INDEX(tb_MainDatabase[Scent],MATCH(B135,tb_MainDatabase[Barcode],0)),"")</f>
        <v>Secret of Peach</v>
      </c>
      <c r="D135" s="189"/>
      <c r="E135" s="190" t="str">
        <f t="array" ref="E135">IFERROR(INDEX(tb_MainDatabase[Size],MATCH(B135,tb_MainDatabase[Barcode],0)),"")</f>
        <v>10 ml.</v>
      </c>
      <c r="F135" s="192">
        <f>sumifs(tb_PO[จำนวน],tb_PO[PO Order Number],$F$4,tb_PO[Scent],C135,tb_PO[Size],E135)</f>
        <v>0</v>
      </c>
      <c r="G135" s="196"/>
    </row>
    <row r="136" hidden="1">
      <c r="A136" s="160"/>
      <c r="B136" s="197">
        <v>8.857128012039E12</v>
      </c>
      <c r="C136" s="188" t="str">
        <f t="array" ref="C136">IFERROR(INDEX(tb_MainDatabase[Scent],MATCH(B136,tb_MainDatabase[Barcode],0)),"")</f>
        <v>Senorita</v>
      </c>
      <c r="D136" s="189"/>
      <c r="E136" s="190" t="str">
        <f t="array" ref="E136">IFERROR(INDEX(tb_MainDatabase[Size],MATCH(B136,tb_MainDatabase[Barcode],0)),"")</f>
        <v>10 ml.</v>
      </c>
      <c r="F136" s="192">
        <f>sumifs(tb_PO[จำนวน],tb_PO[PO Order Number],$F$4,tb_PO[Scent],C136,tb_PO[Size],E136)</f>
        <v>0</v>
      </c>
      <c r="G136" s="196"/>
    </row>
    <row r="137" hidden="1">
      <c r="A137" s="160"/>
      <c r="B137" s="197">
        <v>8.857128012093E12</v>
      </c>
      <c r="C137" s="188" t="str">
        <f t="array" ref="C137">IFERROR(INDEX(tb_MainDatabase[Scent],MATCH(B137,tb_MainDatabase[Barcode],0)),"")</f>
        <v>Shadow De Bacci Light</v>
      </c>
      <c r="D137" s="189"/>
      <c r="E137" s="190" t="str">
        <f t="array" ref="E137">IFERROR(INDEX(tb_MainDatabase[Size],MATCH(B137,tb_MainDatabase[Barcode],0)),"")</f>
        <v>10 ml.</v>
      </c>
      <c r="F137" s="192">
        <f>sumifs(tb_PO[จำนวน],tb_PO[PO Order Number],$F$4,tb_PO[Scent],C137,tb_PO[Size],E137)</f>
        <v>0</v>
      </c>
      <c r="G137" s="196"/>
    </row>
    <row r="138" hidden="1">
      <c r="A138" s="160"/>
      <c r="B138" s="197">
        <v>8.857128012055E12</v>
      </c>
      <c r="C138" s="188" t="str">
        <f t="array" ref="C138">IFERROR(INDEX(tb_MainDatabase[Scent],MATCH(B138,tb_MainDatabase[Barcode],0)),"")</f>
        <v>Sicilia</v>
      </c>
      <c r="D138" s="189"/>
      <c r="E138" s="190" t="str">
        <f t="array" ref="E138">IFERROR(INDEX(tb_MainDatabase[Size],MATCH(B138,tb_MainDatabase[Barcode],0)),"")</f>
        <v>10 ml.</v>
      </c>
      <c r="F138" s="192">
        <f>sumifs(tb_PO[จำนวน],tb_PO[PO Order Number],$F$4,tb_PO[Scent],C138,tb_PO[Size],E138)</f>
        <v>0</v>
      </c>
      <c r="G138" s="196"/>
    </row>
    <row r="139" hidden="1">
      <c r="A139" s="160"/>
      <c r="B139" s="198">
        <v>8.857128012163E12</v>
      </c>
      <c r="C139" s="188" t="str">
        <f t="array" ref="C139">IFERROR(INDEX(tb_MainDatabase[Scent],MATCH(B139,tb_MainDatabase[Barcode],0)),"")</f>
        <v>Silver</v>
      </c>
      <c r="D139" s="189"/>
      <c r="E139" s="190" t="str">
        <f t="array" ref="E139">IFERROR(INDEX(tb_MainDatabase[Size],MATCH(B139,tb_MainDatabase[Barcode],0)),"")</f>
        <v>10 ml.</v>
      </c>
      <c r="F139" s="192">
        <f>sumifs(tb_PO[จำนวน],tb_PO[PO Order Number],$F$4,tb_PO[Scent],C139,tb_PO[Size],E139)</f>
        <v>0</v>
      </c>
      <c r="G139" s="196"/>
    </row>
    <row r="140" hidden="1">
      <c r="A140" s="160"/>
      <c r="B140" s="197">
        <v>8.857128012146E12</v>
      </c>
      <c r="C140" s="188" t="str">
        <f t="array" ref="C140">IFERROR(INDEX(tb_MainDatabase[Scent],MATCH(B140,tb_MainDatabase[Barcode],0)),"")</f>
        <v>Soir</v>
      </c>
      <c r="D140" s="189"/>
      <c r="E140" s="190" t="str">
        <f t="array" ref="E140">IFERROR(INDEX(tb_MainDatabase[Size],MATCH(B140,tb_MainDatabase[Barcode],0)),"")</f>
        <v>10 ml.</v>
      </c>
      <c r="F140" s="192">
        <f>sumifs(tb_PO[จำนวน],tb_PO[PO Order Number],$F$4,tb_PO[Scent],C140,tb_PO[Size],E140)</f>
        <v>0</v>
      </c>
      <c r="G140" s="196"/>
    </row>
    <row r="141" hidden="1">
      <c r="A141" s="160"/>
      <c r="B141" s="197">
        <v>8.85712801207E12</v>
      </c>
      <c r="C141" s="188" t="str">
        <f t="array" ref="C141">IFERROR(INDEX(tb_MainDatabase[Scent],MATCH(B141,tb_MainDatabase[Barcode],0)),"")</f>
        <v>Teenage Dream</v>
      </c>
      <c r="D141" s="189"/>
      <c r="E141" s="190" t="str">
        <f t="array" ref="E141">IFERROR(INDEX(tb_MainDatabase[Size],MATCH(B141,tb_MainDatabase[Barcode],0)),"")</f>
        <v>10 ml.</v>
      </c>
      <c r="F141" s="192">
        <f>sumifs(tb_PO[จำนวน],tb_PO[PO Order Number],$F$4,tb_PO[Scent],C141,tb_PO[Size],E141)</f>
        <v>0</v>
      </c>
      <c r="G141" s="196"/>
    </row>
    <row r="142" hidden="1">
      <c r="A142" s="160"/>
      <c r="B142" s="197">
        <v>8.857128012047E12</v>
      </c>
      <c r="C142" s="188" t="str">
        <f t="array" ref="C142">IFERROR(INDEX(tb_MainDatabase[Scent],MATCH(B142,tb_MainDatabase[Barcode],0)),"")</f>
        <v>Velvet Oud</v>
      </c>
      <c r="D142" s="189"/>
      <c r="E142" s="190" t="str">
        <f t="array" ref="E142">IFERROR(INDEX(tb_MainDatabase[Size],MATCH(B142,tb_MainDatabase[Barcode],0)),"")</f>
        <v>10 ml.</v>
      </c>
      <c r="F142" s="192">
        <f>sumifs(tb_PO[จำนวน],tb_PO[PO Order Number],$F$4,tb_PO[Scent],C142,tb_PO[Size],E142)</f>
        <v>0</v>
      </c>
      <c r="G142" s="196"/>
    </row>
    <row r="143" hidden="1">
      <c r="A143" s="160"/>
      <c r="B143" s="198">
        <v>8.85712801198E12</v>
      </c>
      <c r="C143" s="188" t="str">
        <f t="array" ref="C143">IFERROR(INDEX(tb_MainDatabase[Scent],MATCH(B143,tb_MainDatabase[Barcode],0)),"")</f>
        <v>Vandal</v>
      </c>
      <c r="D143" s="189"/>
      <c r="E143" s="190" t="str">
        <f t="array" ref="E143">IFERROR(INDEX(tb_MainDatabase[Size],MATCH(B143,tb_MainDatabase[Barcode],0)),"")</f>
        <v>30 ml.</v>
      </c>
      <c r="F143" s="192">
        <f>sumifs(tb_PO[จำนวน],tb_PO[PO Order Number],$F$4,tb_PO[Scent],C143,tb_PO[Size],E143)</f>
        <v>0</v>
      </c>
      <c r="G143" s="196"/>
    </row>
    <row r="144" hidden="1">
      <c r="A144" s="160"/>
      <c r="B144" s="197">
        <v>8.857128011263E12</v>
      </c>
      <c r="C144" s="188" t="str">
        <f t="array" ref="C144">IFERROR(INDEX(tb_MainDatabase[Scent],MATCH(B144,tb_MainDatabase[Barcode],0)),"")</f>
        <v>Victory</v>
      </c>
      <c r="D144" s="189"/>
      <c r="E144" s="190" t="str">
        <f t="array" ref="E144">IFERROR(INDEX(tb_MainDatabase[Size],MATCH(B144,tb_MainDatabase[Barcode],0)),"")</f>
        <v>10 ml.</v>
      </c>
      <c r="F144" s="192">
        <f>sumifs(tb_PO[จำนวน],tb_PO[PO Order Number],$F$4,tb_PO[Scent],C144,tb_PO[Size],E144)</f>
        <v>0</v>
      </c>
      <c r="G144" s="196"/>
    </row>
    <row r="145" hidden="1">
      <c r="A145" s="160"/>
      <c r="B145" s="197">
        <v>8.857128012079E12</v>
      </c>
      <c r="C145" s="188" t="str">
        <f t="array" ref="C145">IFERROR(INDEX(tb_MainDatabase[Scent],MATCH(B145,tb_MainDatabase[Barcode],0)),"")</f>
        <v>Vintage</v>
      </c>
      <c r="D145" s="189"/>
      <c r="E145" s="190" t="str">
        <f t="array" ref="E145">IFERROR(INDEX(tb_MainDatabase[Size],MATCH(B145,tb_MainDatabase[Barcode],0)),"")</f>
        <v>10 ml.</v>
      </c>
      <c r="F145" s="192">
        <f>sumifs(tb_PO[จำนวน],tb_PO[PO Order Number],$F$4,tb_PO[Scent],C145,tb_PO[Size],E145)</f>
        <v>0</v>
      </c>
      <c r="G145" s="196"/>
    </row>
    <row r="146">
      <c r="A146" s="160"/>
      <c r="B146" s="197">
        <v>8.857128012053E12</v>
      </c>
      <c r="C146" s="188" t="str">
        <f t="array" ref="C146">IFERROR(INDEX(tb_MainDatabase[Scent],MATCH(B146,tb_MainDatabase[Barcode],0)),"")</f>
        <v>Virgin X</v>
      </c>
      <c r="D146" s="189"/>
      <c r="E146" s="190" t="str">
        <f t="array" ref="E146">IFERROR(INDEX(tb_MainDatabase[Size],MATCH(B146,tb_MainDatabase[Barcode],0)),"")</f>
        <v>10 ml.</v>
      </c>
      <c r="F146" s="192">
        <f>sumifs(tb_PO[จำนวน],tb_PO[PO Order Number],$F$4,tb_PO[Scent],C146,tb_PO[Size],E146)</f>
        <v>3</v>
      </c>
      <c r="G146" s="196"/>
    </row>
    <row r="147" hidden="1">
      <c r="A147" s="160"/>
      <c r="B147" s="197">
        <v>8.85712801206E12</v>
      </c>
      <c r="C147" s="188" t="str">
        <f t="array" ref="C147">IFERROR(INDEX(tb_MainDatabase[Scent],MATCH(B147,tb_MainDatabase[Barcode],0)),"")</f>
        <v>Vivid</v>
      </c>
      <c r="D147" s="189"/>
      <c r="E147" s="190" t="str">
        <f t="array" ref="E147">IFERROR(INDEX(tb_MainDatabase[Size],MATCH(B147,tb_MainDatabase[Barcode],0)),"")</f>
        <v>10 ml.</v>
      </c>
      <c r="F147" s="192">
        <f>sumifs(tb_PO[จำนวน],tb_PO[PO Order Number],$F$4,tb_PO[Scent],C147,tb_PO[Size],E147)</f>
        <v>0</v>
      </c>
      <c r="G147" s="196"/>
    </row>
    <row r="148" hidden="1">
      <c r="A148" s="160"/>
      <c r="B148" s="197">
        <v>8.857128012027E12</v>
      </c>
      <c r="C148" s="188" t="str">
        <f t="array" ref="C148">IFERROR(INDEX(tb_MainDatabase[Scent],MATCH(B148,tb_MainDatabase[Barcode],0)),"")</f>
        <v>Voyage</v>
      </c>
      <c r="D148" s="189"/>
      <c r="E148" s="190" t="str">
        <f t="array" ref="E148">IFERROR(INDEX(tb_MainDatabase[Size],MATCH(B148,tb_MainDatabase[Barcode],0)),"")</f>
        <v>10 ml.</v>
      </c>
      <c r="F148" s="192">
        <f>sumifs(tb_PO[จำนวน],tb_PO[PO Order Number],$F$4,tb_PO[Scent],C148,tb_PO[Size],E148)</f>
        <v>0</v>
      </c>
      <c r="G148" s="196"/>
    </row>
    <row r="149" hidden="1">
      <c r="A149" s="160"/>
      <c r="B149" s="198">
        <v>8.857128012096E12</v>
      </c>
      <c r="C149" s="188" t="str">
        <f t="array" ref="C149">IFERROR(INDEX(tb_MainDatabase[Scent],MATCH(B149,tb_MainDatabase[Barcode],0)),"")</f>
        <v>Wealth</v>
      </c>
      <c r="D149" s="189"/>
      <c r="E149" s="190" t="str">
        <f t="array" ref="E149">IFERROR(INDEX(tb_MainDatabase[Size],MATCH(B149,tb_MainDatabase[Barcode],0)),"")</f>
        <v>10 ml.</v>
      </c>
      <c r="F149" s="192">
        <f>sumifs(tb_PO[จำนวน],tb_PO[PO Order Number],$F$4,tb_PO[Scent],C149,tb_PO[Size],E149)</f>
        <v>0</v>
      </c>
      <c r="G149" s="196"/>
    </row>
    <row r="150" hidden="1">
      <c r="A150" s="160"/>
      <c r="B150" s="197">
        <v>8.857128012041E12</v>
      </c>
      <c r="C150" s="188" t="str">
        <f t="array" ref="C150">IFERROR(INDEX(tb_MainDatabase[Scent],MATCH(B150,tb_MainDatabase[Barcode],0)),"")</f>
        <v>Zeus</v>
      </c>
      <c r="D150" s="189"/>
      <c r="E150" s="190" t="str">
        <f t="array" ref="E150">IFERROR(INDEX(tb_MainDatabase[Size],MATCH(B150,tb_MainDatabase[Barcode],0)),"")</f>
        <v>10 ml.</v>
      </c>
      <c r="F150" s="192">
        <f>sumifs(tb_PO[จำนวน],tb_PO[PO Order Number],$F$4,tb_PO[Scent],C150,tb_PO[Size],E150)</f>
        <v>0</v>
      </c>
      <c r="G150" s="196"/>
    </row>
    <row r="151" hidden="1">
      <c r="A151" s="160"/>
      <c r="B151" s="197">
        <v>8.857128012052E12</v>
      </c>
      <c r="C151" s="188" t="str">
        <f t="array" ref="C151">IFERROR(INDEX(tb_MainDatabase[Scent],MATCH(B151,tb_MainDatabase[Barcode],0)),"")</f>
        <v>1000 Thousand</v>
      </c>
      <c r="D151" s="189"/>
      <c r="E151" s="190" t="str">
        <f t="array" ref="E151">IFERROR(INDEX(tb_MainDatabase[Size],MATCH(B151,tb_MainDatabase[Barcode],0)),"")</f>
        <v>4 ml.</v>
      </c>
      <c r="F151" s="192">
        <f>sumifs(tb_PO[จำนวน],tb_PO[PO Order Number],$F$4,tb_PO[Scent],C151,tb_PO[Size],E151)</f>
        <v>0</v>
      </c>
      <c r="G151" s="196"/>
    </row>
    <row r="152" hidden="1">
      <c r="A152" s="160"/>
      <c r="B152" s="198">
        <v>8.857128012167E12</v>
      </c>
      <c r="C152" s="188" t="str">
        <f t="array" ref="C152">IFERROR(INDEX(tb_MainDatabase[Scent],MATCH(B152,tb_MainDatabase[Barcode],0)),"")</f>
        <v>Angel</v>
      </c>
      <c r="D152" s="189"/>
      <c r="E152" s="190" t="str">
        <f t="array" ref="E152">IFERROR(INDEX(tb_MainDatabase[Size],MATCH(B152,tb_MainDatabase[Barcode],0)),"")</f>
        <v>4 ml.</v>
      </c>
      <c r="F152" s="192">
        <f>sumifs(tb_PO[จำนวน],tb_PO[PO Order Number],$F$4,tb_PO[Scent],C152,tb_PO[Size],E152)</f>
        <v>0</v>
      </c>
      <c r="G152" s="196"/>
    </row>
    <row r="153" hidden="1">
      <c r="A153" s="160"/>
      <c r="B153" s="197">
        <v>8.857128012044E12</v>
      </c>
      <c r="C153" s="188" t="str">
        <f t="array" ref="C153">IFERROR(INDEX(tb_MainDatabase[Scent],MATCH(B153,tb_MainDatabase[Barcode],0)),"")</f>
        <v>Aqua</v>
      </c>
      <c r="D153" s="189"/>
      <c r="E153" s="190" t="str">
        <f t="array" ref="E153">IFERROR(INDEX(tb_MainDatabase[Size],MATCH(B153,tb_MainDatabase[Barcode],0)),"")</f>
        <v>4 ml.</v>
      </c>
      <c r="F153" s="192">
        <f>sumifs(tb_PO[จำนวน],tb_PO[PO Order Number],$F$4,tb_PO[Scent],C153,tb_PO[Size],E153)</f>
        <v>0</v>
      </c>
      <c r="G153" s="196"/>
    </row>
    <row r="154" hidden="1">
      <c r="A154" s="160"/>
      <c r="B154" s="197">
        <v>8.857128012033E12</v>
      </c>
      <c r="C154" s="188" t="str">
        <f t="array" ref="C154">IFERROR(INDEX(tb_MainDatabase[Scent],MATCH(B154,tb_MainDatabase[Barcode],0)),"")</f>
        <v>Beyond</v>
      </c>
      <c r="D154" s="189"/>
      <c r="E154" s="190" t="str">
        <f t="array" ref="E154">IFERROR(INDEX(tb_MainDatabase[Size],MATCH(B154,tb_MainDatabase[Barcode],0)),"")</f>
        <v>4 ml.</v>
      </c>
      <c r="F154" s="192">
        <f>sumifs(tb_PO[จำนวน],tb_PO[PO Order Number],$F$4,tb_PO[Scent],C154,tb_PO[Size],E154)</f>
        <v>0</v>
      </c>
      <c r="G154" s="196"/>
    </row>
    <row r="155" hidden="1">
      <c r="A155" s="160"/>
      <c r="B155" s="197">
        <v>8.857128012066E12</v>
      </c>
      <c r="C155" s="188" t="str">
        <f t="array" ref="C155">IFERROR(INDEX(tb_MainDatabase[Scent],MATCH(B155,tb_MainDatabase[Barcode],0)),"")</f>
        <v>Blind Magnolia</v>
      </c>
      <c r="D155" s="189"/>
      <c r="E155" s="190" t="str">
        <f t="array" ref="E155">IFERROR(INDEX(tb_MainDatabase[Size],MATCH(B155,tb_MainDatabase[Barcode],0)),"")</f>
        <v>4 ml.</v>
      </c>
      <c r="F155" s="192">
        <f>sumifs(tb_PO[จำนวน],tb_PO[PO Order Number],$F$4,tb_PO[Scent],C155,tb_PO[Size],E155)</f>
        <v>0</v>
      </c>
      <c r="G155" s="196"/>
    </row>
    <row r="156" hidden="1">
      <c r="A156" s="160"/>
      <c r="B156" s="197">
        <v>8.857128012078E12</v>
      </c>
      <c r="C156" s="188" t="str">
        <f t="array" ref="C156">IFERROR(INDEX(tb_MainDatabase[Scent],MATCH(B156,tb_MainDatabase[Barcode],0)),"")</f>
        <v>Buoyant</v>
      </c>
      <c r="D156" s="189"/>
      <c r="E156" s="190" t="str">
        <f t="array" ref="E156">IFERROR(INDEX(tb_MainDatabase[Size],MATCH(B156,tb_MainDatabase[Barcode],0)),"")</f>
        <v>4 ml.</v>
      </c>
      <c r="F156" s="192">
        <f>sumifs(tb_PO[จำนวน],tb_PO[PO Order Number],$F$4,tb_PO[Scent],C156,tb_PO[Size],E156)</f>
        <v>0</v>
      </c>
      <c r="G156" s="196"/>
    </row>
    <row r="157" hidden="1">
      <c r="A157" s="160"/>
      <c r="B157" s="197">
        <v>8.857128012121E12</v>
      </c>
      <c r="C157" s="188" t="str">
        <f t="array" ref="C157">IFERROR(INDEX(tb_MainDatabase[Scent],MATCH(B157,tb_MainDatabase[Barcode],0)),"")</f>
        <v>Cherry Dance</v>
      </c>
      <c r="D157" s="189"/>
      <c r="E157" s="190" t="str">
        <f t="array" ref="E157">IFERROR(INDEX(tb_MainDatabase[Size],MATCH(B157,tb_MainDatabase[Barcode],0)),"")</f>
        <v>4 ml.</v>
      </c>
      <c r="F157" s="192">
        <f>sumifs(tb_PO[จำนวน],tb_PO[PO Order Number],$F$4,tb_PO[Scent],C157,tb_PO[Size],E157)</f>
        <v>0</v>
      </c>
      <c r="G157" s="196"/>
    </row>
    <row r="158" hidden="1">
      <c r="A158" s="160"/>
      <c r="B158" s="198">
        <v>8.857128012155E12</v>
      </c>
      <c r="C158" s="188" t="str">
        <f t="array" ref="C158">IFERROR(INDEX(tb_MainDatabase[Scent],MATCH(B158,tb_MainDatabase[Barcode],0)),"")</f>
        <v>Cherry Shade</v>
      </c>
      <c r="D158" s="189"/>
      <c r="E158" s="190" t="str">
        <f t="array" ref="E158">IFERROR(INDEX(tb_MainDatabase[Size],MATCH(B158,tb_MainDatabase[Barcode],0)),"")</f>
        <v>4 ml.</v>
      </c>
      <c r="F158" s="192">
        <f>sumifs(tb_PO[จำนวน],tb_PO[PO Order Number],$F$4,tb_PO[Scent],C158,tb_PO[Size],E158)</f>
        <v>0</v>
      </c>
      <c r="G158" s="196"/>
    </row>
    <row r="159" hidden="1">
      <c r="A159" s="160"/>
      <c r="B159" s="197">
        <v>8.857128012107E12</v>
      </c>
      <c r="C159" s="188" t="str">
        <f t="array" ref="C159">IFERROR(INDEX(tb_MainDatabase[Scent],MATCH(B159,tb_MainDatabase[Barcode],0)),"")</f>
        <v>Cocoa Gourmet</v>
      </c>
      <c r="D159" s="189"/>
      <c r="E159" s="190" t="str">
        <f t="array" ref="E159">IFERROR(INDEX(tb_MainDatabase[Size],MATCH(B159,tb_MainDatabase[Barcode],0)),"")</f>
        <v>4 ml.</v>
      </c>
      <c r="F159" s="192">
        <f>sumifs(tb_PO[จำนวน],tb_PO[PO Order Number],$F$4,tb_PO[Scent],C159,tb_PO[Size],E159)</f>
        <v>0</v>
      </c>
      <c r="G159" s="196"/>
    </row>
    <row r="160" hidden="1">
      <c r="A160" s="160"/>
      <c r="B160" s="197">
        <v>8.857128012083E12</v>
      </c>
      <c r="C160" s="188" t="str">
        <f t="array" ref="C160">IFERROR(INDEX(tb_MainDatabase[Scent],MATCH(B160,tb_MainDatabase[Barcode],0)),"")</f>
        <v>Code Red</v>
      </c>
      <c r="D160" s="189"/>
      <c r="E160" s="190" t="str">
        <f t="array" ref="E160">IFERROR(INDEX(tb_MainDatabase[Size],MATCH(B160,tb_MainDatabase[Barcode],0)),"")</f>
        <v>4 ml.</v>
      </c>
      <c r="F160" s="192">
        <f>sumifs(tb_PO[จำนวน],tb_PO[PO Order Number],$F$4,tb_PO[Scent],C160,tb_PO[Size],E160)</f>
        <v>0</v>
      </c>
      <c r="G160" s="196"/>
    </row>
    <row r="161" hidden="1">
      <c r="A161" s="160"/>
      <c r="B161" s="197">
        <v>8.857128012015E12</v>
      </c>
      <c r="C161" s="188" t="str">
        <f t="array" ref="C161">IFERROR(INDEX(tb_MainDatabase[Scent],MATCH(B161,tb_MainDatabase[Barcode],0)),"")</f>
        <v>Dream Island</v>
      </c>
      <c r="D161" s="189"/>
      <c r="E161" s="190" t="str">
        <f t="array" ref="E161">IFERROR(INDEX(tb_MainDatabase[Size],MATCH(B161,tb_MainDatabase[Barcode],0)),"")</f>
        <v>4 ml.</v>
      </c>
      <c r="F161" s="192">
        <f>sumifs(tb_PO[จำนวน],tb_PO[PO Order Number],$F$4,tb_PO[Scent],C161,tb_PO[Size],E161)</f>
        <v>0</v>
      </c>
      <c r="G161" s="196"/>
    </row>
    <row r="162" hidden="1">
      <c r="A162" s="160"/>
      <c r="B162" s="197">
        <v>8.857128012129E12</v>
      </c>
      <c r="C162" s="188" t="str">
        <f t="array" ref="C162">IFERROR(INDEX(tb_MainDatabase[Scent],MATCH(B162,tb_MainDatabase[Barcode],0)),"")</f>
        <v>Dynasty</v>
      </c>
      <c r="D162" s="189"/>
      <c r="E162" s="190" t="str">
        <f t="array" ref="E162">IFERROR(INDEX(tb_MainDatabase[Size],MATCH(B162,tb_MainDatabase[Barcode],0)),"")</f>
        <v>4 ml.</v>
      </c>
      <c r="F162" s="192">
        <f>sumifs(tb_PO[จำนวน],tb_PO[PO Order Number],$F$4,tb_PO[Scent],C162,tb_PO[Size],E162)</f>
        <v>0</v>
      </c>
      <c r="G162" s="196"/>
    </row>
    <row r="163" hidden="1">
      <c r="A163" s="160"/>
      <c r="B163" s="197">
        <v>8.857128012059E12</v>
      </c>
      <c r="C163" s="188" t="str">
        <f t="array" ref="C163">IFERROR(INDEX(tb_MainDatabase[Scent],MATCH(B163,tb_MainDatabase[Barcode],0)),"")</f>
        <v>Eden</v>
      </c>
      <c r="D163" s="189"/>
      <c r="E163" s="190" t="str">
        <f t="array" ref="E163">IFERROR(INDEX(tb_MainDatabase[Size],MATCH(B163,tb_MainDatabase[Barcode],0)),"")</f>
        <v>4 ml.</v>
      </c>
      <c r="F163" s="192">
        <f>sumifs(tb_PO[จำนวน],tb_PO[PO Order Number],$F$4,tb_PO[Scent],C163,tb_PO[Size],E163)</f>
        <v>0</v>
      </c>
      <c r="G163" s="196"/>
    </row>
    <row r="164" hidden="1">
      <c r="A164" s="160"/>
      <c r="B164" s="197">
        <v>8.857128012063E12</v>
      </c>
      <c r="C164" s="188" t="str">
        <f t="array" ref="C164">IFERROR(INDEX(tb_MainDatabase[Scent],MATCH(B164,tb_MainDatabase[Barcode],0)),"")</f>
        <v>Excalibur (EDP)</v>
      </c>
      <c r="D164" s="189"/>
      <c r="E164" s="190" t="str">
        <f t="array" ref="E164">IFERROR(INDEX(tb_MainDatabase[Size],MATCH(B164,tb_MainDatabase[Barcode],0)),"")</f>
        <v>4 ml.</v>
      </c>
      <c r="F164" s="192">
        <f>sumifs(tb_PO[จำนวน],tb_PO[PO Order Number],$F$4,tb_PO[Scent],C164,tb_PO[Size],E164)</f>
        <v>0</v>
      </c>
      <c r="G164" s="196"/>
    </row>
    <row r="165" hidden="1">
      <c r="A165" s="160"/>
      <c r="B165" s="197">
        <v>8.857128012091E12</v>
      </c>
      <c r="C165" s="188" t="str">
        <f t="array" ref="C165">IFERROR(INDEX(tb_MainDatabase[Scent],MATCH(B165,tb_MainDatabase[Barcode],0)),"")</f>
        <v>Found Peony</v>
      </c>
      <c r="D165" s="189"/>
      <c r="E165" s="190" t="str">
        <f t="array" ref="E165">IFERROR(INDEX(tb_MainDatabase[Size],MATCH(B165,tb_MainDatabase[Barcode],0)),"")</f>
        <v>4 ml.</v>
      </c>
      <c r="F165" s="192">
        <f>sumifs(tb_PO[จำนวน],tb_PO[PO Order Number],$F$4,tb_PO[Scent],C165,tb_PO[Size],E165)</f>
        <v>0</v>
      </c>
      <c r="G165" s="196"/>
    </row>
    <row r="166" hidden="1">
      <c r="A166" s="160"/>
      <c r="B166" s="197">
        <v>8.857128012143E12</v>
      </c>
      <c r="C166" s="188" t="str">
        <f t="array" ref="C166">IFERROR(INDEX(tb_MainDatabase[Scent],MATCH(B166,tb_MainDatabase[Barcode],0)),"")</f>
        <v>Gentle Elixir</v>
      </c>
      <c r="D166" s="189"/>
      <c r="E166" s="190" t="str">
        <f t="array" ref="E166">IFERROR(INDEX(tb_MainDatabase[Size],MATCH(B166,tb_MainDatabase[Barcode],0)),"")</f>
        <v>4 ml.</v>
      </c>
      <c r="F166" s="192">
        <f>sumifs(tb_PO[จำนวน],tb_PO[PO Order Number],$F$4,tb_PO[Scent],C166,tb_PO[Size],E166)</f>
        <v>0</v>
      </c>
      <c r="G166" s="196"/>
    </row>
    <row r="167" hidden="1">
      <c r="A167" s="160"/>
      <c r="B167" s="197">
        <v>8.857128011546E12</v>
      </c>
      <c r="C167" s="188" t="str">
        <f t="array" ref="C167">IFERROR(INDEX(tb_MainDatabase[Scent],MATCH(B167,tb_MainDatabase[Barcode],0)),"")</f>
        <v>Hercules</v>
      </c>
      <c r="D167" s="189"/>
      <c r="E167" s="190" t="str">
        <f t="array" ref="E167">IFERROR(INDEX(tb_MainDatabase[Size],MATCH(B167,tb_MainDatabase[Barcode],0)),"")</f>
        <v>4 ml.</v>
      </c>
      <c r="F167" s="192">
        <f>sumifs(tb_PO[จำนวน],tb_PO[PO Order Number],$F$4,tb_PO[Scent],C167,tb_PO[Size],E167)</f>
        <v>0</v>
      </c>
      <c r="G167" s="196"/>
    </row>
    <row r="168" hidden="1">
      <c r="A168" s="160"/>
      <c r="B168" s="197">
        <v>8.857128012016E12</v>
      </c>
      <c r="C168" s="188" t="str">
        <f t="array" ref="C168">IFERROR(INDEX(tb_MainDatabase[Scent],MATCH(B168,tb_MainDatabase[Barcode],0)),"")</f>
        <v>La Belle</v>
      </c>
      <c r="D168" s="189"/>
      <c r="E168" s="190" t="str">
        <f t="array" ref="E168">IFERROR(INDEX(tb_MainDatabase[Size],MATCH(B168,tb_MainDatabase[Barcode],0)),"")</f>
        <v>4 ml.</v>
      </c>
      <c r="F168" s="192">
        <f>sumifs(tb_PO[จำนวน],tb_PO[PO Order Number],$F$4,tb_PO[Scent],C168,tb_PO[Size],E168)</f>
        <v>0</v>
      </c>
      <c r="G168" s="196"/>
    </row>
    <row r="169" hidden="1">
      <c r="A169" s="160"/>
      <c r="B169" s="197">
        <v>8.857128012074E12</v>
      </c>
      <c r="C169" s="188" t="str">
        <f t="array" ref="C169">IFERROR(INDEX(tb_MainDatabase[Scent],MATCH(B169,tb_MainDatabase[Barcode],0)),"")</f>
        <v>Legendary</v>
      </c>
      <c r="D169" s="189"/>
      <c r="E169" s="190" t="str">
        <f t="array" ref="E169">IFERROR(INDEX(tb_MainDatabase[Size],MATCH(B169,tb_MainDatabase[Barcode],0)),"")</f>
        <v>4 ml.</v>
      </c>
      <c r="F169" s="192">
        <f>sumifs(tb_PO[จำนวน],tb_PO[PO Order Number],$F$4,tb_PO[Scent],C169,tb_PO[Size],E169)</f>
        <v>0</v>
      </c>
      <c r="G169" s="196"/>
    </row>
    <row r="170" hidden="1">
      <c r="A170" s="160"/>
      <c r="B170" s="197">
        <v>8.857128012049E12</v>
      </c>
      <c r="C170" s="188" t="str">
        <f t="array" ref="C170">IFERROR(INDEX(tb_MainDatabase[Scent],MATCH(B170,tb_MainDatabase[Barcode],0)),"")</f>
        <v>Make Way</v>
      </c>
      <c r="D170" s="189"/>
      <c r="E170" s="190" t="str">
        <f t="array" ref="E170">IFERROR(INDEX(tb_MainDatabase[Size],MATCH(B170,tb_MainDatabase[Barcode],0)),"")</f>
        <v>4 ml.</v>
      </c>
      <c r="F170" s="192">
        <f>sumifs(tb_PO[จำนวน],tb_PO[PO Order Number],$F$4,tb_PO[Scent],C170,tb_PO[Size],E170)</f>
        <v>0</v>
      </c>
      <c r="G170" s="196"/>
    </row>
    <row r="171" hidden="1">
      <c r="A171" s="160"/>
      <c r="B171" s="198">
        <v>8.85712801215E12</v>
      </c>
      <c r="C171" s="188" t="str">
        <f t="array" ref="C171">IFERROR(INDEX(tb_MainDatabase[Scent],MATCH(B171,tb_MainDatabase[Barcode],0)),"")</f>
        <v>Mellow</v>
      </c>
      <c r="D171" s="189"/>
      <c r="E171" s="190" t="str">
        <f t="array" ref="E171">IFERROR(INDEX(tb_MainDatabase[Size],MATCH(B171,tb_MainDatabase[Barcode],0)),"")</f>
        <v>4 ml.</v>
      </c>
      <c r="F171" s="192">
        <f>sumifs(tb_PO[จำนวน],tb_PO[PO Order Number],$F$4,tb_PO[Scent],C171,tb_PO[Size],E171)</f>
        <v>0</v>
      </c>
      <c r="G171" s="196"/>
    </row>
    <row r="172" hidden="1">
      <c r="A172" s="160"/>
      <c r="B172" s="197">
        <v>8.857128012068E12</v>
      </c>
      <c r="C172" s="188" t="str">
        <f t="array" ref="C172">IFERROR(INDEX(tb_MainDatabase[Scent],MATCH(B172,tb_MainDatabase[Barcode],0)),"")</f>
        <v>Moon Light</v>
      </c>
      <c r="D172" s="189"/>
      <c r="E172" s="190" t="str">
        <f t="array" ref="E172">IFERROR(INDEX(tb_MainDatabase[Size],MATCH(B172,tb_MainDatabase[Barcode],0)),"")</f>
        <v>4 ml.</v>
      </c>
      <c r="F172" s="192">
        <f>sumifs(tb_PO[จำนวน],tb_PO[PO Order Number],$F$4,tb_PO[Scent],C172,tb_PO[Size],E172)</f>
        <v>0</v>
      </c>
      <c r="G172" s="196"/>
    </row>
    <row r="173" hidden="1">
      <c r="A173" s="160"/>
      <c r="B173" s="197">
        <v>8.857128012036E12</v>
      </c>
      <c r="C173" s="188" t="str">
        <f t="array" ref="C173">IFERROR(INDEX(tb_MainDatabase[Scent],MATCH(B173,tb_MainDatabase[Barcode],0)),"")</f>
        <v>Never Blue</v>
      </c>
      <c r="D173" s="189"/>
      <c r="E173" s="190" t="str">
        <f t="array" ref="E173">IFERROR(INDEX(tb_MainDatabase[Size],MATCH(B173,tb_MainDatabase[Barcode],0)),"")</f>
        <v>4 ml.</v>
      </c>
      <c r="F173" s="192">
        <f>sumifs(tb_PO[จำนวน],tb_PO[PO Order Number],$F$4,tb_PO[Scent],C173,tb_PO[Size],E173)</f>
        <v>0</v>
      </c>
      <c r="G173" s="196"/>
    </row>
    <row r="174" hidden="1">
      <c r="A174" s="160"/>
      <c r="B174" s="198">
        <v>8.857128012158E12</v>
      </c>
      <c r="C174" s="188" t="str">
        <f t="array" ref="C174">IFERROR(INDEX(tb_MainDatabase[Scent],MATCH(B174,tb_MainDatabase[Barcode],0)),"")</f>
        <v>Passion</v>
      </c>
      <c r="D174" s="189"/>
      <c r="E174" s="190" t="str">
        <f t="array" ref="E174">IFERROR(INDEX(tb_MainDatabase[Size],MATCH(B174,tb_MainDatabase[Barcode],0)),"")</f>
        <v>4 ml.</v>
      </c>
      <c r="F174" s="192">
        <f>sumifs(tb_PO[จำนวน],tb_PO[PO Order Number],$F$4,tb_PO[Scent],C174,tb_PO[Size],E174)</f>
        <v>0</v>
      </c>
      <c r="G174" s="196"/>
    </row>
    <row r="175" hidden="1">
      <c r="A175" s="160"/>
      <c r="B175" s="197">
        <v>8.857128012085E12</v>
      </c>
      <c r="C175" s="188" t="str">
        <f t="array" ref="C175">IFERROR(INDEX(tb_MainDatabase[Scent],MATCH(B175,tb_MainDatabase[Barcode],0)),"")</f>
        <v>Perfect Pear</v>
      </c>
      <c r="D175" s="189"/>
      <c r="E175" s="190" t="str">
        <f t="array" ref="E175">IFERROR(INDEX(tb_MainDatabase[Size],MATCH(B175,tb_MainDatabase[Barcode],0)),"")</f>
        <v>4 ml.</v>
      </c>
      <c r="F175" s="192">
        <f>sumifs(tb_PO[จำนวน],tb_PO[PO Order Number],$F$4,tb_PO[Scent],C175,tb_PO[Size],E175)</f>
        <v>0</v>
      </c>
      <c r="G175" s="196"/>
    </row>
    <row r="176" hidden="1">
      <c r="A176" s="160"/>
      <c r="B176" s="197">
        <v>8.857128012043E12</v>
      </c>
      <c r="C176" s="188" t="str">
        <f t="array" ref="C176">IFERROR(INDEX(tb_MainDatabase[Scent],MATCH(B176,tb_MainDatabase[Barcode],0)),"")</f>
        <v>Persist</v>
      </c>
      <c r="D176" s="189"/>
      <c r="E176" s="190" t="str">
        <f t="array" ref="E176">IFERROR(INDEX(tb_MainDatabase[Size],MATCH(B176,tb_MainDatabase[Barcode],0)),"")</f>
        <v>4 ml.</v>
      </c>
      <c r="F176" s="192">
        <f>sumifs(tb_PO[จำนวน],tb_PO[PO Order Number],$F$4,tb_PO[Scent],C176,tb_PO[Size],E176)</f>
        <v>0</v>
      </c>
      <c r="G176" s="196"/>
    </row>
    <row r="177" hidden="1">
      <c r="A177" s="160"/>
      <c r="B177" s="198">
        <v>8.857128012161E12</v>
      </c>
      <c r="C177" s="188" t="str">
        <f t="array" ref="C177">IFERROR(INDEX(tb_MainDatabase[Scent],MATCH(B177,tb_MainDatabase[Barcode],0)),"")</f>
        <v>Rosarine</v>
      </c>
      <c r="D177" s="189"/>
      <c r="E177" s="190" t="str">
        <f t="array" ref="E177">IFERROR(INDEX(tb_MainDatabase[Size],MATCH(B177,tb_MainDatabase[Barcode],0)),"")</f>
        <v>4 ml.</v>
      </c>
      <c r="F177" s="192">
        <f>sumifs(tb_PO[จำนวน],tb_PO[PO Order Number],$F$4,tb_PO[Scent],C177,tb_PO[Size],E177)</f>
        <v>0</v>
      </c>
      <c r="G177" s="196"/>
    </row>
    <row r="178" hidden="1">
      <c r="A178" s="160"/>
      <c r="B178" s="197">
        <v>8.857128012038E12</v>
      </c>
      <c r="C178" s="188" t="str">
        <f t="array" ref="C178">IFERROR(INDEX(tb_MainDatabase[Scent],MATCH(B178,tb_MainDatabase[Barcode],0)),"")</f>
        <v>Secret of Peach</v>
      </c>
      <c r="D178" s="189"/>
      <c r="E178" s="190" t="str">
        <f t="array" ref="E178">IFERROR(INDEX(tb_MainDatabase[Size],MATCH(B178,tb_MainDatabase[Barcode],0)),"")</f>
        <v>4 ml.</v>
      </c>
      <c r="F178" s="192">
        <f>sumifs(tb_PO[จำนวน],tb_PO[PO Order Number],$F$4,tb_PO[Scent],C178,tb_PO[Size],E178)</f>
        <v>0</v>
      </c>
      <c r="G178" s="196"/>
    </row>
    <row r="179" hidden="1">
      <c r="A179" s="160"/>
      <c r="B179" s="197">
        <v>8.85712801204E12</v>
      </c>
      <c r="C179" s="188" t="str">
        <f t="array" ref="C179">IFERROR(INDEX(tb_MainDatabase[Scent],MATCH(B179,tb_MainDatabase[Barcode],0)),"")</f>
        <v>Senorita</v>
      </c>
      <c r="D179" s="189"/>
      <c r="E179" s="190" t="str">
        <f t="array" ref="E179">IFERROR(INDEX(tb_MainDatabase[Size],MATCH(B179,tb_MainDatabase[Barcode],0)),"")</f>
        <v>4 ml.</v>
      </c>
      <c r="F179" s="192">
        <f>sumifs(tb_PO[จำนวน],tb_PO[PO Order Number],$F$4,tb_PO[Scent],C179,tb_PO[Size],E179)</f>
        <v>0</v>
      </c>
      <c r="G179" s="196"/>
    </row>
    <row r="180" hidden="1">
      <c r="A180" s="160"/>
      <c r="B180" s="197">
        <v>8.857128012094E12</v>
      </c>
      <c r="C180" s="188" t="str">
        <f t="array" ref="C180">IFERROR(INDEX(tb_MainDatabase[Scent],MATCH(B180,tb_MainDatabase[Barcode],0)),"")</f>
        <v>Shadow De Bacci Light</v>
      </c>
      <c r="D180" s="189"/>
      <c r="E180" s="190" t="str">
        <f t="array" ref="E180">IFERROR(INDEX(tb_MainDatabase[Size],MATCH(B180,tb_MainDatabase[Barcode],0)),"")</f>
        <v>4 ml.</v>
      </c>
      <c r="F180" s="192">
        <f>sumifs(tb_PO[จำนวน],tb_PO[PO Order Number],$F$4,tb_PO[Scent],C180,tb_PO[Size],E180)</f>
        <v>0</v>
      </c>
      <c r="G180" s="196"/>
    </row>
    <row r="181" hidden="1">
      <c r="A181" s="160"/>
      <c r="B181" s="197">
        <v>8.857128012056E12</v>
      </c>
      <c r="C181" s="188" t="str">
        <f t="array" ref="C181">IFERROR(INDEX(tb_MainDatabase[Scent],MATCH(B181,tb_MainDatabase[Barcode],0)),"")</f>
        <v>Sicilia</v>
      </c>
      <c r="D181" s="189"/>
      <c r="E181" s="190" t="str">
        <f t="array" ref="E181">IFERROR(INDEX(tb_MainDatabase[Size],MATCH(B181,tb_MainDatabase[Barcode],0)),"")</f>
        <v>4 ml.</v>
      </c>
      <c r="F181" s="192">
        <f>sumifs(tb_PO[จำนวน],tb_PO[PO Order Number],$F$4,tb_PO[Scent],C181,tb_PO[Size],E181)</f>
        <v>0</v>
      </c>
      <c r="G181" s="196"/>
    </row>
    <row r="182" hidden="1">
      <c r="A182" s="160"/>
      <c r="B182" s="198">
        <v>8.857128012164E12</v>
      </c>
      <c r="C182" s="188" t="str">
        <f t="array" ref="C182">IFERROR(INDEX(tb_MainDatabase[Scent],MATCH(B182,tb_MainDatabase[Barcode],0)),"")</f>
        <v>Silver</v>
      </c>
      <c r="D182" s="189"/>
      <c r="E182" s="190" t="str">
        <f t="array" ref="E182">IFERROR(INDEX(tb_MainDatabase[Size],MATCH(B182,tb_MainDatabase[Barcode],0)),"")</f>
        <v>4 ml.</v>
      </c>
      <c r="F182" s="192">
        <f>sumifs(tb_PO[จำนวน],tb_PO[PO Order Number],$F$4,tb_PO[Scent],C182,tb_PO[Size],E182)</f>
        <v>0</v>
      </c>
      <c r="G182" s="196"/>
    </row>
    <row r="183" hidden="1">
      <c r="A183" s="160"/>
      <c r="B183" s="197">
        <v>8.857128012147E12</v>
      </c>
      <c r="C183" s="188" t="str">
        <f t="array" ref="C183">IFERROR(INDEX(tb_MainDatabase[Scent],MATCH(B183,tb_MainDatabase[Barcode],0)),"")</f>
        <v>Soir</v>
      </c>
      <c r="D183" s="189"/>
      <c r="E183" s="190" t="str">
        <f t="array" ref="E183">IFERROR(INDEX(tb_MainDatabase[Size],MATCH(B183,tb_MainDatabase[Barcode],0)),"")</f>
        <v>4 ml.</v>
      </c>
      <c r="F183" s="192">
        <f>sumifs(tb_PO[จำนวน],tb_PO[PO Order Number],$F$4,tb_PO[Scent],C183,tb_PO[Size],E183)</f>
        <v>0</v>
      </c>
      <c r="G183" s="196"/>
    </row>
    <row r="184" hidden="1">
      <c r="A184" s="160"/>
      <c r="B184" s="197">
        <v>8.857128012071E12</v>
      </c>
      <c r="C184" s="188" t="str">
        <f t="array" ref="C184">IFERROR(INDEX(tb_MainDatabase[Scent],MATCH(B184,tb_MainDatabase[Barcode],0)),"")</f>
        <v>Teenage Dream</v>
      </c>
      <c r="D184" s="189"/>
      <c r="E184" s="190" t="str">
        <f t="array" ref="E184">IFERROR(INDEX(tb_MainDatabase[Size],MATCH(B184,tb_MainDatabase[Barcode],0)),"")</f>
        <v>4 ml.</v>
      </c>
      <c r="F184" s="192">
        <f>sumifs(tb_PO[จำนวน],tb_PO[PO Order Number],$F$4,tb_PO[Scent],C184,tb_PO[Size],E184)</f>
        <v>0</v>
      </c>
      <c r="G184" s="196"/>
    </row>
    <row r="185" hidden="1">
      <c r="A185" s="160"/>
      <c r="B185" s="197">
        <v>8.857128012046E12</v>
      </c>
      <c r="C185" s="188" t="str">
        <f t="array" ref="C185">IFERROR(INDEX(tb_MainDatabase[Scent],MATCH(B185,tb_MainDatabase[Barcode],0)),"")</f>
        <v>Velvet Oud</v>
      </c>
      <c r="D185" s="189"/>
      <c r="E185" s="190" t="str">
        <f t="array" ref="E185">IFERROR(INDEX(tb_MainDatabase[Size],MATCH(B185,tb_MainDatabase[Barcode],0)),"")</f>
        <v>4 ml.</v>
      </c>
      <c r="F185" s="192">
        <f>sumifs(tb_PO[จำนวน],tb_PO[PO Order Number],$F$4,tb_PO[Scent],C185,tb_PO[Size],E185)</f>
        <v>0</v>
      </c>
      <c r="G185" s="196"/>
    </row>
    <row r="186" hidden="1">
      <c r="A186" s="160"/>
      <c r="B186" s="197">
        <v>8.857128011751E12</v>
      </c>
      <c r="C186" s="188" t="str">
        <f t="array" ref="C186">IFERROR(INDEX(tb_MainDatabase[Scent],MATCH(B186,tb_MainDatabase[Barcode],0)),"")</f>
        <v>Victory</v>
      </c>
      <c r="D186" s="189"/>
      <c r="E186" s="190" t="str">
        <f t="array" ref="E186">IFERROR(INDEX(tb_MainDatabase[Size],MATCH(B186,tb_MainDatabase[Barcode],0)),"")</f>
        <v>4 ml.</v>
      </c>
      <c r="F186" s="192">
        <f>sumifs(tb_PO[จำนวน],tb_PO[PO Order Number],$F$4,tb_PO[Scent],C186,tb_PO[Size],E186)</f>
        <v>0</v>
      </c>
      <c r="G186" s="196"/>
    </row>
    <row r="187" hidden="1">
      <c r="A187" s="160"/>
      <c r="B187" s="197">
        <v>8.85712801208E12</v>
      </c>
      <c r="C187" s="188" t="str">
        <f t="array" ref="C187">IFERROR(INDEX(tb_MainDatabase[Scent],MATCH(B187,tb_MainDatabase[Barcode],0)),"")</f>
        <v>Vintage</v>
      </c>
      <c r="D187" s="189"/>
      <c r="E187" s="190" t="str">
        <f t="array" ref="E187">IFERROR(INDEX(tb_MainDatabase[Size],MATCH(B187,tb_MainDatabase[Barcode],0)),"")</f>
        <v>4 ml.</v>
      </c>
      <c r="F187" s="192">
        <f>sumifs(tb_PO[จำนวน],tb_PO[PO Order Number],$F$4,tb_PO[Scent],C187,tb_PO[Size],E187)</f>
        <v>0</v>
      </c>
      <c r="G187" s="196"/>
    </row>
    <row r="188" hidden="1">
      <c r="A188" s="160"/>
      <c r="B188" s="197">
        <v>8.857128012054E12</v>
      </c>
      <c r="C188" s="188" t="str">
        <f t="array" ref="C188">IFERROR(INDEX(tb_MainDatabase[Scent],MATCH(B188,tb_MainDatabase[Barcode],0)),"")</f>
        <v>Virgin X</v>
      </c>
      <c r="D188" s="189"/>
      <c r="E188" s="190" t="str">
        <f t="array" ref="E188">IFERROR(INDEX(tb_MainDatabase[Size],MATCH(B188,tb_MainDatabase[Barcode],0)),"")</f>
        <v>4 ml.</v>
      </c>
      <c r="F188" s="192">
        <f>sumifs(tb_PO[จำนวน],tb_PO[PO Order Number],$F$4,tb_PO[Scent],C188,tb_PO[Size],E188)</f>
        <v>0</v>
      </c>
      <c r="G188" s="196"/>
    </row>
    <row r="189" hidden="1">
      <c r="A189" s="160"/>
      <c r="B189" s="197">
        <v>8.857128012061E12</v>
      </c>
      <c r="C189" s="188" t="str">
        <f t="array" ref="C189">IFERROR(INDEX(tb_MainDatabase[Scent],MATCH(B189,tb_MainDatabase[Barcode],0)),"")</f>
        <v>Vivid</v>
      </c>
      <c r="D189" s="189"/>
      <c r="E189" s="190" t="str">
        <f t="array" ref="E189">IFERROR(INDEX(tb_MainDatabase[Size],MATCH(B189,tb_MainDatabase[Barcode],0)),"")</f>
        <v>4 ml.</v>
      </c>
      <c r="F189" s="192">
        <f>sumifs(tb_PO[จำนวน],tb_PO[PO Order Number],$F$4,tb_PO[Scent],C189,tb_PO[Size],E189)</f>
        <v>0</v>
      </c>
      <c r="G189" s="196"/>
    </row>
    <row r="190" hidden="1">
      <c r="A190" s="160"/>
      <c r="B190" s="197">
        <v>8.857128012045E12</v>
      </c>
      <c r="C190" s="188" t="str">
        <f t="array" ref="C190">IFERROR(INDEX(tb_MainDatabase[Scent],MATCH(B190,tb_MainDatabase[Barcode],0)),"")</f>
        <v>Voyage</v>
      </c>
      <c r="D190" s="189"/>
      <c r="E190" s="190" t="str">
        <f t="array" ref="E190">IFERROR(INDEX(tb_MainDatabase[Size],MATCH(B190,tb_MainDatabase[Barcode],0)),"")</f>
        <v>4 ml.</v>
      </c>
      <c r="F190" s="192">
        <f>sumifs(tb_PO[จำนวน],tb_PO[PO Order Number],$F$4,tb_PO[Scent],C190,tb_PO[Size],E190)</f>
        <v>0</v>
      </c>
      <c r="G190" s="196"/>
    </row>
    <row r="191" hidden="1">
      <c r="A191" s="160"/>
      <c r="B191" s="198">
        <v>8.857128012097E12</v>
      </c>
      <c r="C191" s="188" t="str">
        <f t="array" ref="C191">IFERROR(INDEX(tb_MainDatabase[Scent],MATCH(B191,tb_MainDatabase[Barcode],0)),"")</f>
        <v>Wealth</v>
      </c>
      <c r="D191" s="189"/>
      <c r="E191" s="190" t="str">
        <f t="array" ref="E191">IFERROR(INDEX(tb_MainDatabase[Size],MATCH(B191,tb_MainDatabase[Barcode],0)),"")</f>
        <v>4 ml.</v>
      </c>
      <c r="F191" s="192">
        <f>sumifs(tb_PO[จำนวน],tb_PO[PO Order Number],$F$4,tb_PO[Scent],C191,tb_PO[Size],E191)</f>
        <v>0</v>
      </c>
      <c r="G191" s="196"/>
    </row>
    <row r="192" hidden="1">
      <c r="A192" s="160"/>
      <c r="B192" s="197">
        <v>8.857128012017E12</v>
      </c>
      <c r="C192" s="188" t="str">
        <f t="array" ref="C192">IFERROR(INDEX(tb_MainDatabase[Scent],MATCH(B192,tb_MainDatabase[Barcode],0)),"")</f>
        <v>Zeus</v>
      </c>
      <c r="D192" s="189"/>
      <c r="E192" s="190" t="str">
        <f t="array" ref="E192">IFERROR(INDEX(tb_MainDatabase[Size],MATCH(B192,tb_MainDatabase[Barcode],0)),"")</f>
        <v>4 ml.</v>
      </c>
      <c r="F192" s="192">
        <f>sumifs(tb_PO[จำนวน],tb_PO[PO Order Number],$F$4,tb_PO[Scent],C192,tb_PO[Size],E192)</f>
        <v>0</v>
      </c>
      <c r="G192" s="196"/>
    </row>
    <row r="193" hidden="1">
      <c r="A193" s="160"/>
      <c r="B193" s="197"/>
      <c r="C193" s="188" t="str">
        <f t="array" ref="C193">IFERROR(INDEX(tb_MainDatabase[Scent],MATCH(B193,tb_MainDatabase[Barcode],0)),"")</f>
        <v/>
      </c>
      <c r="D193" s="189"/>
      <c r="E193" s="190" t="str">
        <f t="array" ref="E193">IFERROR(INDEX(tb_MainDatabase[Size],MATCH(B193,tb_MainDatabase[Barcode],0)),"")</f>
        <v/>
      </c>
      <c r="F193" s="192">
        <f>sumifs(tb_PO[จำนวน],tb_PO[PO Order Number],$F$4,tb_PO[Scent],C193,tb_PO[Size],E193)</f>
        <v>0</v>
      </c>
      <c r="G193" s="196"/>
    </row>
    <row r="194" hidden="1">
      <c r="A194" s="160"/>
      <c r="B194" s="197"/>
      <c r="C194" s="188" t="str">
        <f t="array" ref="C194">IFERROR(INDEX(tb_MainDatabase[Scent],MATCH(B194,tb_MainDatabase[Barcode],0)),"")</f>
        <v/>
      </c>
      <c r="D194" s="189"/>
      <c r="E194" s="190" t="str">
        <f t="array" ref="E194">IFERROR(INDEX(tb_MainDatabase[Size],MATCH(B194,tb_MainDatabase[Barcode],0)),"")</f>
        <v/>
      </c>
      <c r="F194" s="192">
        <f>sumifs(tb_PO[จำนวน],tb_PO[PO Order Number],$F$4,tb_PO[Scent],C194,tb_PO[Size],E194)</f>
        <v>0</v>
      </c>
      <c r="G194" s="196"/>
    </row>
    <row r="195" hidden="1">
      <c r="A195" s="160"/>
      <c r="B195" s="197"/>
      <c r="C195" s="188" t="str">
        <f t="array" ref="C195">IFERROR(INDEX(tb_MainDatabase[Scent],MATCH(B195,tb_MainDatabase[Barcode],0)),"")</f>
        <v/>
      </c>
      <c r="D195" s="189"/>
      <c r="E195" s="190" t="str">
        <f t="array" ref="E195">IFERROR(INDEX(tb_MainDatabase[Size],MATCH(B195,tb_MainDatabase[Barcode],0)),"")</f>
        <v/>
      </c>
      <c r="F195" s="192">
        <f>sumifs(tb_PO[จำนวน],tb_PO[PO Order Number],$F$4,tb_PO[Scent],C195,tb_PO[Size],E195)</f>
        <v>0</v>
      </c>
      <c r="G195" s="196"/>
    </row>
    <row r="196">
      <c r="A196" s="160"/>
      <c r="B196" s="210" t="s">
        <v>713</v>
      </c>
      <c r="C196" s="211" t="s">
        <v>497</v>
      </c>
      <c r="D196" s="212"/>
      <c r="E196" s="213" t="s">
        <v>15</v>
      </c>
      <c r="F196" s="214" t="s">
        <v>714</v>
      </c>
      <c r="G196" s="196"/>
    </row>
    <row r="197" hidden="1">
      <c r="A197" s="160"/>
      <c r="B197" s="197">
        <v>8.857128011652E12</v>
      </c>
      <c r="C197" s="188" t="str">
        <f t="array" ref="C197">IFERROR(INDEX(tb_MainDatabase[Scent],MATCH(B197,tb_MainDatabase[Barcode],0)),"")</f>
        <v>Amber Spangle</v>
      </c>
      <c r="D197" s="189"/>
      <c r="E197" s="190" t="str">
        <f t="array" ref="E197">IFERROR(INDEX(tb_MainDatabase[Size],MATCH(B197,tb_MainDatabase[Barcode],0)),"")</f>
        <v>50 ml.</v>
      </c>
      <c r="F197" s="192">
        <f>sumifs(tb_PO[จำนวน],tb_PO[PO Order Number],$F$4,tb_PO[Scent],C197,tb_PO[Size],E197)</f>
        <v>0</v>
      </c>
      <c r="G197" s="196"/>
    </row>
    <row r="198" hidden="1">
      <c r="A198" s="160"/>
      <c r="B198" s="187">
        <v>8.857128011669E12</v>
      </c>
      <c r="C198" s="188" t="str">
        <f t="array" ref="C198">IFERROR(INDEX(tb_MainDatabase[Scent],MATCH(B198,tb_MainDatabase[Barcode],0)),"")</f>
        <v>Blackest Black</v>
      </c>
      <c r="D198" s="189"/>
      <c r="E198" s="190" t="str">
        <f t="array" ref="E198">IFERROR(INDEX(tb_MainDatabase[Size],MATCH(B198,tb_MainDatabase[Barcode],0)),"")</f>
        <v>50 ml.</v>
      </c>
      <c r="F198" s="192">
        <f>sumifs(tb_PO[จำนวน],tb_PO[PO Order Number],$F$4,tb_PO[Scent],C198,tb_PO[Size],E198)</f>
        <v>0</v>
      </c>
      <c r="G198" s="196"/>
    </row>
    <row r="199" hidden="1">
      <c r="A199" s="160"/>
      <c r="B199" s="187">
        <v>8.857128011331E12</v>
      </c>
      <c r="C199" s="188" t="str">
        <f t="array" ref="C199">IFERROR(INDEX(tb_MainDatabase[Scent],MATCH(B199,tb_MainDatabase[Barcode],0)),"")</f>
        <v>Dionysus X</v>
      </c>
      <c r="D199" s="189"/>
      <c r="E199" s="190" t="str">
        <f t="array" ref="E199">IFERROR(INDEX(tb_MainDatabase[Size],MATCH(B199,tb_MainDatabase[Barcode],0)),"")</f>
        <v>50 ml.</v>
      </c>
      <c r="F199" s="192">
        <f>sumifs(tb_PO[จำนวน],tb_PO[PO Order Number],$F$4,tb_PO[Scent],C199,tb_PO[Size],E199)</f>
        <v>0</v>
      </c>
      <c r="G199" s="196"/>
    </row>
    <row r="200" hidden="1">
      <c r="A200" s="215"/>
      <c r="B200" s="187">
        <v>8.857128011676E12</v>
      </c>
      <c r="C200" s="188" t="str">
        <f t="array" ref="C200">IFERROR(INDEX(tb_MainDatabase[Scent],MATCH(B200,tb_MainDatabase[Barcode],0)),"")</f>
        <v>Impression</v>
      </c>
      <c r="D200" s="189"/>
      <c r="E200" s="190" t="str">
        <f t="array" ref="E200">IFERROR(INDEX(tb_MainDatabase[Size],MATCH(B200,tb_MainDatabase[Barcode],0)),"")</f>
        <v>50 ml.</v>
      </c>
      <c r="F200" s="192">
        <f>sumifs(tb_PO[จำนวน],tb_PO[PO Order Number],$F$4,tb_PO[Scent],C200,tb_PO[Size],E200)</f>
        <v>0</v>
      </c>
      <c r="G200" s="160"/>
    </row>
    <row r="201" hidden="1">
      <c r="A201" s="215"/>
      <c r="B201" s="187">
        <v>8.857128011683E12</v>
      </c>
      <c r="C201" s="188" t="str">
        <f t="array" ref="C201">IFERROR(INDEX(tb_MainDatabase[Scent],MATCH(B201,tb_MainDatabase[Barcode],0)),"")</f>
        <v>Legend of Oud</v>
      </c>
      <c r="D201" s="189"/>
      <c r="E201" s="190" t="str">
        <f t="array" ref="E201">IFERROR(INDEX(tb_MainDatabase[Size],MATCH(B201,tb_MainDatabase[Barcode],0)),"")</f>
        <v>50 ml.</v>
      </c>
      <c r="F201" s="192">
        <f>sumifs(tb_PO[จำนวน],tb_PO[PO Order Number],$F$4,tb_PO[Scent],C201,tb_PO[Size],E201)</f>
        <v>0</v>
      </c>
      <c r="G201" s="196"/>
    </row>
    <row r="202" hidden="1">
      <c r="A202" s="215"/>
      <c r="B202" s="187">
        <v>8.85712801169E12</v>
      </c>
      <c r="C202" s="188" t="str">
        <f t="array" ref="C202">IFERROR(INDEX(tb_MainDatabase[Scent],MATCH(B202,tb_MainDatabase[Barcode],0)),"")</f>
        <v>Luscious Santal</v>
      </c>
      <c r="D202" s="189"/>
      <c r="E202" s="190" t="str">
        <f t="array" ref="E202">IFERROR(INDEX(tb_MainDatabase[Size],MATCH(B202,tb_MainDatabase[Barcode],0)),"")</f>
        <v>50 ml.</v>
      </c>
      <c r="F202" s="192">
        <f>sumifs(tb_PO[จำนวน],tb_PO[PO Order Number],$F$4,tb_PO[Scent],C202,tb_PO[Size],E202)</f>
        <v>0</v>
      </c>
      <c r="G202" s="196"/>
    </row>
    <row r="203" hidden="1">
      <c r="A203" s="215"/>
      <c r="B203" s="187">
        <v>8.857128011706E12</v>
      </c>
      <c r="C203" s="188" t="str">
        <f t="array" ref="C203">IFERROR(INDEX(tb_MainDatabase[Scent],MATCH(B203,tb_MainDatabase[Barcode],0)),"")</f>
        <v>Patchouli Absolute</v>
      </c>
      <c r="D203" s="189"/>
      <c r="E203" s="190" t="str">
        <f t="array" ref="E203">IFERROR(INDEX(tb_MainDatabase[Size],MATCH(B203,tb_MainDatabase[Barcode],0)),"")</f>
        <v>50 ml.</v>
      </c>
      <c r="F203" s="192">
        <f>sumifs(tb_PO[จำนวน],tb_PO[PO Order Number],$F$4,tb_PO[Scent],C203,tb_PO[Size],E203)</f>
        <v>0</v>
      </c>
      <c r="G203" s="160"/>
    </row>
    <row r="204" hidden="1">
      <c r="A204" s="215"/>
      <c r="B204" s="187">
        <v>8.857128011386E12</v>
      </c>
      <c r="C204" s="188" t="str">
        <f t="array" ref="C204">IFERROR(INDEX(tb_MainDatabase[Scent],MATCH(B204,tb_MainDatabase[Barcode],0)),"")</f>
        <v>Rose Oud</v>
      </c>
      <c r="D204" s="189"/>
      <c r="E204" s="190" t="str">
        <f t="array" ref="E204">IFERROR(INDEX(tb_MainDatabase[Size],MATCH(B204,tb_MainDatabase[Barcode],0)),"")</f>
        <v>50 ml.</v>
      </c>
      <c r="F204" s="192">
        <f>sumifs(tb_PO[จำนวน],tb_PO[PO Order Number],$F$4,tb_PO[Scent],C204,tb_PO[Size],E204)</f>
        <v>0</v>
      </c>
      <c r="G204" s="196"/>
    </row>
    <row r="205">
      <c r="A205" s="160"/>
      <c r="B205" s="187">
        <v>8.857128011713E12</v>
      </c>
      <c r="C205" s="188" t="str">
        <f t="array" ref="C205">IFERROR(INDEX(tb_MainDatabase[Scent],MATCH(B205,tb_MainDatabase[Barcode],0)),"")</f>
        <v>Sparkling Mandarin</v>
      </c>
      <c r="D205" s="189"/>
      <c r="E205" s="190" t="str">
        <f t="array" ref="E205">IFERROR(INDEX(tb_MainDatabase[Size],MATCH(B205,tb_MainDatabase[Barcode],0)),"")</f>
        <v>50 ml.</v>
      </c>
      <c r="F205" s="192">
        <f>sumifs(tb_PO[จำนวน],tb_PO[PO Order Number],$F$4,tb_PO[Scent],C205,tb_PO[Size],E205)</f>
        <v>1</v>
      </c>
      <c r="G205" s="196"/>
    </row>
    <row r="206" hidden="1">
      <c r="A206" s="215"/>
      <c r="B206" s="187">
        <v>8.85712801172E12</v>
      </c>
      <c r="C206" s="188" t="str">
        <f t="array" ref="C206">IFERROR(INDEX(tb_MainDatabase[Scent],MATCH(B206,tb_MainDatabase[Barcode],0)),"")</f>
        <v>Tropical Leather</v>
      </c>
      <c r="D206" s="189"/>
      <c r="E206" s="190" t="str">
        <f t="array" ref="E206">IFERROR(INDEX(tb_MainDatabase[Size],MATCH(B206,tb_MainDatabase[Barcode],0)),"")</f>
        <v>50 ml.</v>
      </c>
      <c r="F206" s="192">
        <f>sumifs(tb_PO[จำนวน],tb_PO[PO Order Number],$F$4,tb_PO[Scent],C206,tb_PO[Size],E206)</f>
        <v>0</v>
      </c>
      <c r="G206" s="196"/>
    </row>
    <row r="207" hidden="1">
      <c r="A207" s="215"/>
      <c r="B207" s="187">
        <v>8.857128012004E12</v>
      </c>
      <c r="C207" s="188" t="str">
        <f t="array" ref="C207">IFERROR(INDEX(tb_MainDatabase[Scent],MATCH(B207,tb_MainDatabase[Barcode],0)),"")</f>
        <v>Amber Spangle</v>
      </c>
      <c r="D207" s="189"/>
      <c r="E207" s="190" t="str">
        <f t="array" ref="E207">IFERROR(INDEX(tb_MainDatabase[Size],MATCH(B207,tb_MainDatabase[Barcode],0)),"")</f>
        <v>30 ml.</v>
      </c>
      <c r="F207" s="192">
        <f>sumifs(tb_PO[จำนวน],tb_PO[PO Order Number],$F$4,tb_PO[Scent],C207,tb_PO[Size],E207)</f>
        <v>1</v>
      </c>
      <c r="G207" s="196"/>
    </row>
    <row r="208" hidden="1">
      <c r="A208" s="215"/>
      <c r="B208" s="187">
        <v>8.857128012005E12</v>
      </c>
      <c r="C208" s="188" t="str">
        <f t="array" ref="C208">IFERROR(INDEX(tb_MainDatabase[Scent],MATCH(B208,tb_MainDatabase[Barcode],0)),"")</f>
        <v>Blackest Black</v>
      </c>
      <c r="D208" s="189"/>
      <c r="E208" s="190" t="str">
        <f t="array" ref="E208">IFERROR(INDEX(tb_MainDatabase[Size],MATCH(B208,tb_MainDatabase[Barcode],0)),"")</f>
        <v>30 ml.</v>
      </c>
      <c r="F208" s="192">
        <f>sumifs(tb_PO[จำนวน],tb_PO[PO Order Number],$F$4,tb_PO[Scent],C208,tb_PO[Size],E208)</f>
        <v>0</v>
      </c>
      <c r="G208" s="196"/>
    </row>
    <row r="209" hidden="1">
      <c r="A209" s="215"/>
      <c r="B209" s="187">
        <v>8.857128012086E12</v>
      </c>
      <c r="C209" s="188" t="str">
        <f t="array" ref="C209">IFERROR(INDEX(tb_MainDatabase[Scent],MATCH(B209,tb_MainDatabase[Barcode],0)),"")</f>
        <v>Dionysus X</v>
      </c>
      <c r="D209" s="189"/>
      <c r="E209" s="190" t="str">
        <f t="array" ref="E209">IFERROR(INDEX(tb_MainDatabase[Size],MATCH(B209,tb_MainDatabase[Barcode],0)),"")</f>
        <v>30 ml.</v>
      </c>
      <c r="F209" s="192">
        <f>sumifs(tb_PO[จำนวน],tb_PO[PO Order Number],$F$4,tb_PO[Scent],C209,tb_PO[Size],E209)</f>
        <v>0</v>
      </c>
      <c r="G209" s="196"/>
    </row>
    <row r="210" hidden="1">
      <c r="A210" s="215"/>
      <c r="B210" s="187">
        <v>8.857128012006E12</v>
      </c>
      <c r="C210" s="188" t="str">
        <f t="array" ref="C210">IFERROR(INDEX(tb_MainDatabase[Scent],MATCH(B210,tb_MainDatabase[Barcode],0)),"")</f>
        <v>Impression</v>
      </c>
      <c r="D210" s="189"/>
      <c r="E210" s="190" t="str">
        <f t="array" ref="E210">IFERROR(INDEX(tb_MainDatabase[Size],MATCH(B210,tb_MainDatabase[Barcode],0)),"")</f>
        <v>30 ml.</v>
      </c>
      <c r="F210" s="192">
        <f>sumifs(tb_PO[จำนวน],tb_PO[PO Order Number],$F$4,tb_PO[Scent],C210,tb_PO[Size],E210)</f>
        <v>0</v>
      </c>
      <c r="G210" s="196"/>
    </row>
    <row r="211" hidden="1">
      <c r="A211" s="215"/>
      <c r="B211" s="187">
        <v>8.857128012007E12</v>
      </c>
      <c r="C211" s="188" t="str">
        <f t="array" ref="C211">IFERROR(INDEX(tb_MainDatabase[Scent],MATCH(B211,tb_MainDatabase[Barcode],0)),"")</f>
        <v>Legend of Oud</v>
      </c>
      <c r="D211" s="189"/>
      <c r="E211" s="190" t="str">
        <f t="array" ref="E211">IFERROR(INDEX(tb_MainDatabase[Size],MATCH(B211,tb_MainDatabase[Barcode],0)),"")</f>
        <v>30 ml.</v>
      </c>
      <c r="F211" s="192">
        <f>sumifs(tb_PO[จำนวน],tb_PO[PO Order Number],$F$4,tb_PO[Scent],C211,tb_PO[Size],E211)</f>
        <v>0</v>
      </c>
      <c r="G211" s="196"/>
    </row>
    <row r="212" hidden="1">
      <c r="A212" s="215"/>
      <c r="B212" s="187">
        <v>8.857128012008E12</v>
      </c>
      <c r="C212" s="188" t="str">
        <f t="array" ref="C212">IFERROR(INDEX(tb_MainDatabase[Scent],MATCH(B212,tb_MainDatabase[Barcode],0)),"")</f>
        <v>Luscious Santal</v>
      </c>
      <c r="D212" s="189"/>
      <c r="E212" s="190" t="str">
        <f t="array" ref="E212">IFERROR(INDEX(tb_MainDatabase[Size],MATCH(B212,tb_MainDatabase[Barcode],0)),"")</f>
        <v>30 ml.</v>
      </c>
      <c r="F212" s="192">
        <f>sumifs(tb_PO[จำนวน],tb_PO[PO Order Number],$F$4,tb_PO[Scent],C212,tb_PO[Size],E212)</f>
        <v>0</v>
      </c>
      <c r="G212" s="196"/>
    </row>
    <row r="213" hidden="1">
      <c r="A213" s="215"/>
      <c r="B213" s="187">
        <v>8.857128012009E12</v>
      </c>
      <c r="C213" s="188" t="str">
        <f t="array" ref="C213">IFERROR(INDEX(tb_MainDatabase[Scent],MATCH(B213,tb_MainDatabase[Barcode],0)),"")</f>
        <v>Patchouli Absolute</v>
      </c>
      <c r="D213" s="189"/>
      <c r="E213" s="190" t="str">
        <f t="array" ref="E213">IFERROR(INDEX(tb_MainDatabase[Size],MATCH(B213,tb_MainDatabase[Barcode],0)),"")</f>
        <v>30 ml.</v>
      </c>
      <c r="F213" s="192">
        <f>sumifs(tb_PO[จำนวน],tb_PO[PO Order Number],$F$4,tb_PO[Scent],C213,tb_PO[Size],E213)</f>
        <v>0</v>
      </c>
      <c r="G213" s="196"/>
    </row>
    <row r="214" hidden="1">
      <c r="A214" s="215"/>
      <c r="B214" s="187">
        <v>8.857128011942E12</v>
      </c>
      <c r="C214" s="188" t="str">
        <f t="array" ref="C214">IFERROR(INDEX(tb_MainDatabase[Scent],MATCH(B214,tb_MainDatabase[Barcode],0)),"")</f>
        <v>Rose Oud</v>
      </c>
      <c r="D214" s="189"/>
      <c r="E214" s="190" t="str">
        <f t="array" ref="E214">IFERROR(INDEX(tb_MainDatabase[Size],MATCH(B214,tb_MainDatabase[Barcode],0)),"")</f>
        <v>30 ml.</v>
      </c>
      <c r="F214" s="192">
        <f>sumifs(tb_PO[จำนวน],tb_PO[PO Order Number],$F$4,tb_PO[Scent],C214,tb_PO[Size],E214)</f>
        <v>0</v>
      </c>
      <c r="G214" s="196"/>
    </row>
    <row r="215" hidden="1">
      <c r="A215" s="215"/>
      <c r="B215" s="187">
        <v>8.85712801201E12</v>
      </c>
      <c r="C215" s="188" t="str">
        <f t="array" ref="C215">IFERROR(INDEX(tb_MainDatabase[Scent],MATCH(B215,tb_MainDatabase[Barcode],0)),"")</f>
        <v>Sparkling Mandarin</v>
      </c>
      <c r="D215" s="189"/>
      <c r="E215" s="190" t="str">
        <f t="array" ref="E215">IFERROR(INDEX(tb_MainDatabase[Size],MATCH(B215,tb_MainDatabase[Barcode],0)),"")</f>
        <v>30 ml.</v>
      </c>
      <c r="F215" s="192">
        <f>sumifs(tb_PO[จำนวน],tb_PO[PO Order Number],$F$4,tb_PO[Scent],C215,tb_PO[Size],E215)</f>
        <v>0</v>
      </c>
      <c r="G215" s="196"/>
    </row>
    <row r="216">
      <c r="A216" s="215"/>
      <c r="B216" s="187">
        <v>8.857128012011E12</v>
      </c>
      <c r="C216" s="188" t="str">
        <f t="array" ref="C216">IFERROR(INDEX(tb_MainDatabase[Scent],MATCH(B216,tb_MainDatabase[Barcode],0)),"")</f>
        <v>Tropical Leather</v>
      </c>
      <c r="D216" s="189"/>
      <c r="E216" s="190" t="str">
        <f t="array" ref="E216">IFERROR(INDEX(tb_MainDatabase[Size],MATCH(B216,tb_MainDatabase[Barcode],0)),"")</f>
        <v>30 ml.</v>
      </c>
      <c r="F216" s="192">
        <f>sumifs(tb_PO[จำนวน],tb_PO[PO Order Number],$F$4,tb_PO[Scent],C216,tb_PO[Size],E216)</f>
        <v>2</v>
      </c>
      <c r="G216" s="196"/>
    </row>
    <row r="217" hidden="1">
      <c r="A217" s="215"/>
      <c r="B217" s="194">
        <v>8.857128012151E12</v>
      </c>
      <c r="C217" s="188" t="str">
        <f t="array" ref="C217">IFERROR(INDEX(tb_MainDatabase[Scent],MATCH(B217,tb_MainDatabase[Barcode],0)),"")</f>
        <v>Amber Spangle</v>
      </c>
      <c r="D217" s="189"/>
      <c r="E217" s="190" t="str">
        <f t="array" ref="E217">IFERROR(INDEX(tb_MainDatabase[Size],MATCH(B217,tb_MainDatabase[Barcode],0)),"")</f>
        <v>10 ml.</v>
      </c>
      <c r="F217" s="192">
        <f>sumifs(tb_PO[จำนวน],tb_PO[PO Order Number],$F$4,tb_PO[Scent],C217,tb_PO[Size],E217)</f>
        <v>0</v>
      </c>
      <c r="G217" s="196"/>
    </row>
    <row r="218" hidden="1">
      <c r="A218" s="215"/>
      <c r="B218" s="187">
        <v>8.857128012101E12</v>
      </c>
      <c r="C218" s="188" t="str">
        <f t="array" ref="C218">IFERROR(INDEX(tb_MainDatabase[Scent],MATCH(B218,tb_MainDatabase[Barcode],0)),"")</f>
        <v>Blackest Black</v>
      </c>
      <c r="D218" s="189"/>
      <c r="E218" s="190" t="str">
        <f t="array" ref="E218">IFERROR(INDEX(tb_MainDatabase[Size],MATCH(B218,tb_MainDatabase[Barcode],0)),"")</f>
        <v>10 ml.</v>
      </c>
      <c r="F218" s="192">
        <f>sumifs(tb_PO[จำนวน],tb_PO[PO Order Number],$F$4,tb_PO[Scent],C218,tb_PO[Size],E218)</f>
        <v>0</v>
      </c>
      <c r="G218" s="196"/>
    </row>
    <row r="219" hidden="1">
      <c r="A219" s="215"/>
      <c r="B219" s="187">
        <v>8.857128012087E12</v>
      </c>
      <c r="C219" s="188" t="str">
        <f t="array" ref="C219">IFERROR(INDEX(tb_MainDatabase[Scent],MATCH(B219,tb_MainDatabase[Barcode],0)),"")</f>
        <v>Dionysus X</v>
      </c>
      <c r="D219" s="189"/>
      <c r="E219" s="190" t="str">
        <f t="array" ref="E219">IFERROR(INDEX(tb_MainDatabase[Size],MATCH(B219,tb_MainDatabase[Barcode],0)),"")</f>
        <v>10 ml.</v>
      </c>
      <c r="F219" s="192">
        <f>sumifs(tb_PO[จำนวน],tb_PO[PO Order Number],$F$4,tb_PO[Scent],C219,tb_PO[Size],E219)</f>
        <v>0</v>
      </c>
      <c r="G219" s="196"/>
    </row>
    <row r="220" hidden="1">
      <c r="A220" s="215"/>
      <c r="B220" s="187">
        <v>8.857128012127E12</v>
      </c>
      <c r="C220" s="188" t="str">
        <f t="array" ref="C220">IFERROR(INDEX(tb_MainDatabase[Scent],MATCH(B220,tb_MainDatabase[Barcode],0)),"")</f>
        <v>Impression</v>
      </c>
      <c r="D220" s="189"/>
      <c r="E220" s="190" t="str">
        <f t="array" ref="E220">IFERROR(INDEX(tb_MainDatabase[Size],MATCH(B220,tb_MainDatabase[Barcode],0)),"")</f>
        <v>4 ml.</v>
      </c>
      <c r="F220" s="192">
        <f>sumifs(tb_PO[จำนวน],tb_PO[PO Order Number],$F$4,tb_PO[Scent],C220,tb_PO[Size],E220)</f>
        <v>0</v>
      </c>
      <c r="G220" s="196"/>
    </row>
    <row r="221" hidden="1">
      <c r="A221" s="215"/>
      <c r="B221" s="187">
        <v>8.85712801211E12</v>
      </c>
      <c r="C221" s="188" t="str">
        <f t="array" ref="C221">IFERROR(INDEX(tb_MainDatabase[Scent],MATCH(B221,tb_MainDatabase[Barcode],0)),"")</f>
        <v>Legend of Oud</v>
      </c>
      <c r="D221" s="189"/>
      <c r="E221" s="190" t="str">
        <f t="array" ref="E221">IFERROR(INDEX(tb_MainDatabase[Size],MATCH(B221,tb_MainDatabase[Barcode],0)),"")</f>
        <v>10 ml.</v>
      </c>
      <c r="F221" s="192">
        <f>sumifs(tb_PO[จำนวน],tb_PO[PO Order Number],$F$4,tb_PO[Scent],C221,tb_PO[Size],E221)</f>
        <v>0</v>
      </c>
      <c r="G221" s="196"/>
    </row>
    <row r="222" hidden="1">
      <c r="A222" s="215"/>
      <c r="B222" s="187">
        <v>8.857128012122E12</v>
      </c>
      <c r="C222" s="188" t="str">
        <f t="array" ref="C222">IFERROR(INDEX(tb_MainDatabase[Scent],MATCH(B222,tb_MainDatabase[Barcode],0)),"")</f>
        <v>Luscious Santal</v>
      </c>
      <c r="D222" s="189"/>
      <c r="E222" s="190" t="str">
        <f t="array" ref="E222">IFERROR(INDEX(tb_MainDatabase[Size],MATCH(B222,tb_MainDatabase[Barcode],0)),"")</f>
        <v>10 ml.</v>
      </c>
      <c r="F222" s="192">
        <f>sumifs(tb_PO[จำนวน],tb_PO[PO Order Number],$F$4,tb_PO[Scent],C222,tb_PO[Size],E222)</f>
        <v>0</v>
      </c>
      <c r="G222" s="196"/>
    </row>
    <row r="223">
      <c r="A223" s="215"/>
      <c r="B223" s="187">
        <v>8.857128012114E12</v>
      </c>
      <c r="C223" s="188" t="str">
        <f t="array" ref="C223">IFERROR(INDEX(tb_MainDatabase[Scent],MATCH(B223,tb_MainDatabase[Barcode],0)),"")</f>
        <v>Patchouli Absolute</v>
      </c>
      <c r="D223" s="189"/>
      <c r="E223" s="190" t="str">
        <f t="array" ref="E223">IFERROR(INDEX(tb_MainDatabase[Size],MATCH(B223,tb_MainDatabase[Barcode],0)),"")</f>
        <v>10 ml.</v>
      </c>
      <c r="F223" s="192">
        <f>sumifs(tb_PO[จำนวน],tb_PO[PO Order Number],$F$4,tb_PO[Scent],C223,tb_PO[Size],E223)</f>
        <v>3</v>
      </c>
      <c r="G223" s="196"/>
    </row>
    <row r="224">
      <c r="A224" s="215"/>
      <c r="B224" s="187">
        <v>8.857128012108E12</v>
      </c>
      <c r="C224" s="188" t="str">
        <f t="array" ref="C224">IFERROR(INDEX(tb_MainDatabase[Scent],MATCH(B224,tb_MainDatabase[Barcode],0)),"")</f>
        <v>Sparkling Mandarin</v>
      </c>
      <c r="D224" s="189"/>
      <c r="E224" s="190" t="str">
        <f t="array" ref="E224">IFERROR(INDEX(tb_MainDatabase[Size],MATCH(B224,tb_MainDatabase[Barcode],0)),"")</f>
        <v>10 ml.</v>
      </c>
      <c r="F224" s="192">
        <f>sumifs(tb_PO[จำนวน],tb_PO[PO Order Number],$F$4,tb_PO[Scent],C224,tb_PO[Size],E224)</f>
        <v>3</v>
      </c>
      <c r="G224" s="196"/>
    </row>
    <row r="225" hidden="1">
      <c r="A225" s="215"/>
      <c r="B225" s="187">
        <v>8.857128012112E12</v>
      </c>
      <c r="C225" s="188" t="str">
        <f t="array" ref="C225">IFERROR(INDEX(tb_MainDatabase[Scent],MATCH(B225,tb_MainDatabase[Barcode],0)),"")</f>
        <v>Tropical Leather</v>
      </c>
      <c r="D225" s="189"/>
      <c r="E225" s="190" t="str">
        <f t="array" ref="E225">IFERROR(INDEX(tb_MainDatabase[Size],MATCH(B225,tb_MainDatabase[Barcode],0)),"")</f>
        <v>10 ml.</v>
      </c>
      <c r="F225" s="192">
        <f>sumifs(tb_PO[จำนวน],tb_PO[PO Order Number],$F$4,tb_PO[Scent],C225,tb_PO[Size],E225)</f>
        <v>0</v>
      </c>
      <c r="G225" s="196"/>
    </row>
    <row r="226" hidden="1">
      <c r="A226" s="215"/>
      <c r="B226" s="187">
        <v>8.857128012102E12</v>
      </c>
      <c r="C226" s="188" t="str">
        <f t="array" ref="C226">IFERROR(INDEX(tb_MainDatabase[Scent],MATCH(B226,tb_MainDatabase[Barcode],0)),"")</f>
        <v>Blackest Black</v>
      </c>
      <c r="D226" s="189"/>
      <c r="E226" s="190" t="str">
        <f t="array" ref="E226">IFERROR(INDEX(tb_MainDatabase[Size],MATCH(B226,tb_MainDatabase[Barcode],0)),"")</f>
        <v>4 ml.</v>
      </c>
      <c r="F226" s="192">
        <f>sumifs(tb_PO[จำนวน],tb_PO[PO Order Number],$F$4,tb_PO[Scent],C226,tb_PO[Size],E226)</f>
        <v>0</v>
      </c>
      <c r="G226" s="196"/>
    </row>
    <row r="227" hidden="1">
      <c r="A227" s="215"/>
      <c r="B227" s="187">
        <v>8.857128012088E12</v>
      </c>
      <c r="C227" s="188" t="str">
        <f t="array" ref="C227">IFERROR(INDEX(tb_MainDatabase[Scent],MATCH(B227,tb_MainDatabase[Barcode],0)),"")</f>
        <v>Dionysus X</v>
      </c>
      <c r="D227" s="189"/>
      <c r="E227" s="190" t="str">
        <f t="array" ref="E227">IFERROR(INDEX(tb_MainDatabase[Size],MATCH(B227,tb_MainDatabase[Barcode],0)),"")</f>
        <v>4 ml.</v>
      </c>
      <c r="F227" s="192">
        <f>sumifs(tb_PO[จำนวน],tb_PO[PO Order Number],$F$4,tb_PO[Scent],C227,tb_PO[Size],E227)</f>
        <v>0</v>
      </c>
      <c r="G227" s="196"/>
    </row>
    <row r="228" hidden="1">
      <c r="A228" s="215"/>
      <c r="B228" s="187">
        <v>8.857128012127E12</v>
      </c>
      <c r="C228" s="188" t="str">
        <f t="array" ref="C228">IFERROR(INDEX(tb_MainDatabase[Scent],MATCH(B228,tb_MainDatabase[Barcode],0)),"")</f>
        <v>Impression</v>
      </c>
      <c r="D228" s="189"/>
      <c r="E228" s="190" t="str">
        <f t="array" ref="E228">IFERROR(INDEX(tb_MainDatabase[Size],MATCH(B228,tb_MainDatabase[Barcode],0)),"")</f>
        <v>4 ml.</v>
      </c>
      <c r="F228" s="192">
        <f>sumifs(tb_PO[จำนวน],tb_PO[PO Order Number],$F$4,tb_PO[Scent],C228,tb_PO[Size],E228)</f>
        <v>0</v>
      </c>
      <c r="G228" s="196"/>
    </row>
    <row r="229" hidden="1">
      <c r="A229" s="215"/>
      <c r="B229" s="187">
        <v>8.857128012111E12</v>
      </c>
      <c r="C229" s="188" t="str">
        <f t="array" ref="C229">IFERROR(INDEX(tb_MainDatabase[Scent],MATCH(B229,tb_MainDatabase[Barcode],0)),"")</f>
        <v>Legend of Oud</v>
      </c>
      <c r="D229" s="189"/>
      <c r="E229" s="190" t="str">
        <f t="array" ref="E229">IFERROR(INDEX(tb_MainDatabase[Size],MATCH(B229,tb_MainDatabase[Barcode],0)),"")</f>
        <v>4 ml.</v>
      </c>
      <c r="F229" s="192">
        <f>sumifs(tb_PO[จำนวน],tb_PO[PO Order Number],$F$4,tb_PO[Scent],C229,tb_PO[Size],E229)</f>
        <v>0</v>
      </c>
      <c r="G229" s="196"/>
    </row>
    <row r="230" hidden="1">
      <c r="A230" s="215"/>
      <c r="B230" s="187">
        <v>8.857128012123E12</v>
      </c>
      <c r="C230" s="188" t="str">
        <f t="array" ref="C230">IFERROR(INDEX(tb_MainDatabase[Scent],MATCH(B230,tb_MainDatabase[Barcode],0)),"")</f>
        <v>Luscious Santal</v>
      </c>
      <c r="D230" s="189"/>
      <c r="E230" s="190" t="str">
        <f t="array" ref="E230">IFERROR(INDEX(tb_MainDatabase[Size],MATCH(B230,tb_MainDatabase[Barcode],0)),"")</f>
        <v>4 ml.</v>
      </c>
      <c r="F230" s="192">
        <f>sumifs(tb_PO[จำนวน],tb_PO[PO Order Number],$F$4,tb_PO[Scent],C230,tb_PO[Size],E230)</f>
        <v>0</v>
      </c>
      <c r="G230" s="196"/>
    </row>
    <row r="231" hidden="1">
      <c r="A231" s="215"/>
      <c r="B231" s="187">
        <v>8.857128012115E12</v>
      </c>
      <c r="C231" s="188" t="str">
        <f t="array" ref="C231">IFERROR(INDEX(tb_MainDatabase[Scent],MATCH(B231,tb_MainDatabase[Barcode],0)),"")</f>
        <v>Patchouli Absolute</v>
      </c>
      <c r="D231" s="189"/>
      <c r="E231" s="190" t="str">
        <f t="array" ref="E231">IFERROR(INDEX(tb_MainDatabase[Size],MATCH(B231,tb_MainDatabase[Barcode],0)),"")</f>
        <v>4 ml.</v>
      </c>
      <c r="F231" s="192">
        <f>sumifs(tb_PO[จำนวน],tb_PO[PO Order Number],$F$4,tb_PO[Scent],C231,tb_PO[Size],E231)</f>
        <v>0</v>
      </c>
      <c r="G231" s="196"/>
    </row>
    <row r="232" hidden="1">
      <c r="A232" s="215"/>
      <c r="B232" s="187">
        <v>8.857128012109E12</v>
      </c>
      <c r="C232" s="188" t="str">
        <f t="array" ref="C232">IFERROR(INDEX(tb_MainDatabase[Scent],MATCH(B232,tb_MainDatabase[Barcode],0)),"")</f>
        <v>Sparkling Mandarin</v>
      </c>
      <c r="D232" s="189"/>
      <c r="E232" s="190" t="str">
        <f t="array" ref="E232">IFERROR(INDEX(tb_MainDatabase[Size],MATCH(B232,tb_MainDatabase[Barcode],0)),"")</f>
        <v>4 ml.</v>
      </c>
      <c r="F232" s="192">
        <f>sumifs(tb_PO[จำนวน],tb_PO[PO Order Number],$F$4,tb_PO[Scent],C232,tb_PO[Size],E232)</f>
        <v>0</v>
      </c>
      <c r="G232" s="196"/>
    </row>
    <row r="233" hidden="1">
      <c r="A233" s="215"/>
      <c r="B233" s="187">
        <v>8.857128012113E12</v>
      </c>
      <c r="C233" s="188" t="str">
        <f t="array" ref="C233">IFERROR(INDEX(tb_MainDatabase[Scent],MATCH(B233,tb_MainDatabase[Barcode],0)),"")</f>
        <v>Tropical Leather</v>
      </c>
      <c r="D233" s="189"/>
      <c r="E233" s="190" t="str">
        <f t="array" ref="E233">IFERROR(INDEX(tb_MainDatabase[Size],MATCH(B233,tb_MainDatabase[Barcode],0)),"")</f>
        <v>4 ml.</v>
      </c>
      <c r="F233" s="192">
        <f>sumifs(tb_PO[จำนวน],tb_PO[PO Order Number],$F$4,tb_PO[Scent],C233,tb_PO[Size],E233)</f>
        <v>0</v>
      </c>
      <c r="G233" s="196"/>
    </row>
    <row r="234" hidden="1">
      <c r="A234" s="215"/>
      <c r="B234" s="187"/>
      <c r="C234" s="188" t="str">
        <f t="array" ref="C234">IFERROR(INDEX(tb_MainDatabase[Scent],MATCH(B234,tb_MainDatabase[Barcode],0)),"")</f>
        <v/>
      </c>
      <c r="D234" s="189"/>
      <c r="E234" s="190" t="str">
        <f t="array" ref="E234">IFERROR(INDEX(tb_MainDatabase[Size],MATCH(B234,tb_MainDatabase[Barcode],0)),"")</f>
        <v/>
      </c>
      <c r="F234" s="192">
        <f>sumifs(tb_PO[จำนวน],tb_PO[PO Order Number],$F$4,tb_PO[Scent],C234,tb_PO[Size],E234)</f>
        <v>0</v>
      </c>
      <c r="G234" s="196"/>
    </row>
    <row r="235" hidden="1">
      <c r="A235" s="215"/>
      <c r="B235" s="187"/>
      <c r="C235" s="188" t="str">
        <f t="array" ref="C235">IFERROR(INDEX(tb_MainDatabase[Scent],MATCH(B235,tb_MainDatabase[Barcode],0)),"")</f>
        <v/>
      </c>
      <c r="D235" s="189"/>
      <c r="E235" s="190" t="str">
        <f t="array" ref="E235">IFERROR(INDEX(tb_MainDatabase[Size],MATCH(B235,tb_MainDatabase[Barcode],0)),"")</f>
        <v/>
      </c>
      <c r="F235" s="192">
        <f>sumifs(tb_PO[จำนวน],tb_PO[PO Order Number],$F$4,tb_PO[Scent],C235,tb_PO[Size],E235)</f>
        <v>0</v>
      </c>
      <c r="G235" s="196"/>
    </row>
    <row r="236" hidden="1">
      <c r="A236" s="215"/>
      <c r="B236" s="187"/>
      <c r="C236" s="188" t="str">
        <f t="array" ref="C236">IFERROR(INDEX(tb_MainDatabase[Scent],MATCH(B236,tb_MainDatabase[Barcode],0)),"")</f>
        <v/>
      </c>
      <c r="D236" s="189"/>
      <c r="E236" s="190" t="str">
        <f t="array" ref="E236">IFERROR(INDEX(tb_MainDatabase[Size],MATCH(B236,tb_MainDatabase[Barcode],0)),"")</f>
        <v/>
      </c>
      <c r="F236" s="192">
        <f>sumifs(tb_PO[จำนวน],tb_PO[PO Order Number],$F$4,tb_PO[Scent],C236,tb_PO[Size],E236)</f>
        <v>0</v>
      </c>
      <c r="G236" s="160"/>
    </row>
    <row r="237">
      <c r="A237" s="160"/>
      <c r="B237" s="210" t="s">
        <v>713</v>
      </c>
      <c r="C237" s="211" t="s">
        <v>572</v>
      </c>
      <c r="D237" s="212"/>
      <c r="E237" s="213" t="s">
        <v>15</v>
      </c>
      <c r="F237" s="214" t="s">
        <v>714</v>
      </c>
      <c r="G237" s="160"/>
    </row>
    <row r="238" hidden="1">
      <c r="A238" s="160"/>
      <c r="B238" s="187">
        <v>8.857128011591E12</v>
      </c>
      <c r="C238" s="188" t="str">
        <f t="array" ref="C238">IFERROR(INDEX(tb_MainDatabase[Scent],MATCH(B238,tb_MainDatabase[Barcode],0)),"")</f>
        <v>Gambling34+35</v>
      </c>
      <c r="D238" s="189"/>
      <c r="E238" s="190" t="str">
        <f t="array" ref="E238">IFERROR(INDEX(tb_MainDatabase[Size],MATCH(B238,tb_MainDatabase[Barcode],0)),"")</f>
        <v>50 ml.</v>
      </c>
      <c r="F238" s="192">
        <f>sumifs(tb_PO[จำนวน],tb_PO[PO Order Number],$F$4,tb_PO[Scent],C238,tb_PO[Size],E238)</f>
        <v>0</v>
      </c>
      <c r="G238" s="196"/>
    </row>
    <row r="239" hidden="1">
      <c r="A239" s="215"/>
      <c r="B239" s="187">
        <v>8.857128011607E12</v>
      </c>
      <c r="C239" s="188" t="str">
        <f t="array" ref="C239">IFERROR(INDEX(tb_MainDatabase[Scent],MATCH(B239,tb_MainDatabase[Barcode],0)),"")</f>
        <v>Queen</v>
      </c>
      <c r="D239" s="189"/>
      <c r="E239" s="190" t="str">
        <f t="array" ref="E239">IFERROR(INDEX(tb_MainDatabase[Size],MATCH(B239,tb_MainDatabase[Barcode],0)),"")</f>
        <v>50 ml.</v>
      </c>
      <c r="F239" s="192">
        <f>sumifs(tb_PO[จำนวน],tb_PO[PO Order Number],$F$4,tb_PO[Scent],C239,tb_PO[Size],E239)</f>
        <v>0</v>
      </c>
      <c r="G239" s="196"/>
    </row>
    <row r="240" hidden="1">
      <c r="A240" s="215"/>
      <c r="B240" s="187">
        <v>8.857128011614E12</v>
      </c>
      <c r="C240" s="188" t="str">
        <f t="array" ref="C240">IFERROR(INDEX(tb_MainDatabase[Scent],MATCH(B240,tb_MainDatabase[Barcode],0)),"")</f>
        <v>Savoury</v>
      </c>
      <c r="D240" s="189"/>
      <c r="E240" s="190" t="str">
        <f t="array" ref="E240">IFERROR(INDEX(tb_MainDatabase[Size],MATCH(B240,tb_MainDatabase[Barcode],0)),"")</f>
        <v>50 ml.</v>
      </c>
      <c r="F240" s="192">
        <f>sumifs(tb_PO[จำนวน],tb_PO[PO Order Number],$F$4,tb_PO[Scent],C240,tb_PO[Size],E240)</f>
        <v>0</v>
      </c>
      <c r="G240" s="196"/>
    </row>
    <row r="241" hidden="1">
      <c r="A241" s="215"/>
      <c r="B241" s="187">
        <v>8.857128011645E12</v>
      </c>
      <c r="C241" s="188" t="str">
        <f t="array" ref="C241">IFERROR(INDEX(tb_MainDatabase[Scent],MATCH(B241,tb_MainDatabase[Barcode],0)),"")</f>
        <v>What</v>
      </c>
      <c r="D241" s="189"/>
      <c r="E241" s="190" t="str">
        <f t="array" ref="E241">IFERROR(INDEX(tb_MainDatabase[Size],MATCH(B241,tb_MainDatabase[Barcode],0)),"")</f>
        <v>50 ml.</v>
      </c>
      <c r="F241" s="192">
        <f>sumifs(tb_PO[จำนวน],tb_PO[PO Order Number],$F$4,tb_PO[Scent],C241,tb_PO[Size],E241)</f>
        <v>0</v>
      </c>
      <c r="G241" s="196"/>
    </row>
    <row r="242" hidden="1">
      <c r="A242" s="215"/>
      <c r="B242" s="187">
        <v>8.857128012001E12</v>
      </c>
      <c r="C242" s="188" t="str">
        <f t="array" ref="C242">IFERROR(INDEX(tb_MainDatabase[Scent],MATCH(B242,tb_MainDatabase[Barcode],0)),"")</f>
        <v>Queen</v>
      </c>
      <c r="D242" s="189"/>
      <c r="E242" s="190" t="str">
        <f t="array" ref="E242">IFERROR(INDEX(tb_MainDatabase[Size],MATCH(B242,tb_MainDatabase[Barcode],0)),"")</f>
        <v>30 ml.</v>
      </c>
      <c r="F242" s="192">
        <f>sumifs(tb_PO[จำนวน],tb_PO[PO Order Number],$F$4,tb_PO[Scent],C242,tb_PO[Size],E242)</f>
        <v>0</v>
      </c>
      <c r="G242" s="196"/>
    </row>
    <row r="243" hidden="1">
      <c r="A243" s="215"/>
      <c r="B243" s="187">
        <v>8.857128012002E12</v>
      </c>
      <c r="C243" s="188" t="str">
        <f t="array" ref="C243">IFERROR(INDEX(tb_MainDatabase[Scent],MATCH(B243,tb_MainDatabase[Barcode],0)),"")</f>
        <v>Savoury</v>
      </c>
      <c r="D243" s="189"/>
      <c r="E243" s="190" t="str">
        <f t="array" ref="E243">IFERROR(INDEX(tb_MainDatabase[Size],MATCH(B243,tb_MainDatabase[Barcode],0)),"")</f>
        <v>30 ml.</v>
      </c>
      <c r="F243" s="192">
        <f>sumifs(tb_PO[จำนวน],tb_PO[PO Order Number],$F$4,tb_PO[Scent],C243,tb_PO[Size],E243)</f>
        <v>0</v>
      </c>
      <c r="G243" s="196"/>
    </row>
    <row r="244" hidden="1">
      <c r="A244" s="215"/>
      <c r="B244" s="187">
        <v>8.857128012013E12</v>
      </c>
      <c r="C244" s="188" t="str">
        <f t="array" ref="C244">IFERROR(INDEX(tb_MainDatabase[Scent],MATCH(B244,tb_MainDatabase[Barcode],0)),"")</f>
        <v>What</v>
      </c>
      <c r="D244" s="189"/>
      <c r="E244" s="190" t="str">
        <f t="array" ref="E244">IFERROR(INDEX(tb_MainDatabase[Size],MATCH(B244,tb_MainDatabase[Barcode],0)),"")</f>
        <v>30 ml.</v>
      </c>
      <c r="F244" s="192">
        <f>sumifs(tb_PO[จำนวน],tb_PO[PO Order Number],$F$4,tb_PO[Scent],C244,tb_PO[Size],E244)</f>
        <v>0</v>
      </c>
      <c r="G244" s="196"/>
    </row>
    <row r="245" hidden="1">
      <c r="A245" s="215"/>
      <c r="B245" s="187">
        <v>8.857128012103E12</v>
      </c>
      <c r="C245" s="188" t="str">
        <f t="array" ref="C245">IFERROR(INDEX(tb_MainDatabase[Scent],MATCH(B245,tb_MainDatabase[Barcode],0)),"")</f>
        <v>Gambling34+35</v>
      </c>
      <c r="D245" s="189"/>
      <c r="E245" s="190" t="str">
        <f t="array" ref="E245">IFERROR(INDEX(tb_MainDatabase[Size],MATCH(B245,tb_MainDatabase[Barcode],0)),"")</f>
        <v>10 ml.</v>
      </c>
      <c r="F245" s="192">
        <f>sumifs(tb_PO[จำนวน],tb_PO[PO Order Number],$F$4,tb_PO[Scent],C245,tb_PO[Size],E245)</f>
        <v>0</v>
      </c>
      <c r="G245" s="196"/>
    </row>
    <row r="246" hidden="1">
      <c r="A246" s="215"/>
      <c r="B246" s="187">
        <v>8.857128012116E12</v>
      </c>
      <c r="C246" s="188" t="str">
        <f t="array" ref="C246">IFERROR(INDEX(tb_MainDatabase[Scent],MATCH(B246,tb_MainDatabase[Barcode],0)),"")</f>
        <v>Queen</v>
      </c>
      <c r="D246" s="189"/>
      <c r="E246" s="190" t="str">
        <f t="array" ref="E246">IFERROR(INDEX(tb_MainDatabase[Size],MATCH(B246,tb_MainDatabase[Barcode],0)),"")</f>
        <v>10 ml.</v>
      </c>
      <c r="F246" s="192">
        <f>sumifs(tb_PO[จำนวน],tb_PO[PO Order Number],$F$4,tb_PO[Scent],C246,tb_PO[Size],E246)</f>
        <v>0</v>
      </c>
      <c r="G246" s="196"/>
    </row>
    <row r="247" hidden="1">
      <c r="A247" s="215"/>
      <c r="B247" s="187">
        <v>8.857128012118E12</v>
      </c>
      <c r="C247" s="188" t="str">
        <f t="array" ref="C247">IFERROR(INDEX(tb_MainDatabase[Scent],MATCH(B247,tb_MainDatabase[Barcode],0)),"")</f>
        <v>Savoury</v>
      </c>
      <c r="D247" s="189"/>
      <c r="E247" s="190" t="str">
        <f t="array" ref="E247">IFERROR(INDEX(tb_MainDatabase[Size],MATCH(B247,tb_MainDatabase[Barcode],0)),"")</f>
        <v>10 ml.</v>
      </c>
      <c r="F247" s="192">
        <f>sumifs(tb_PO[จำนวน],tb_PO[PO Order Number],$F$4,tb_PO[Scent],C247,tb_PO[Size],E247)</f>
        <v>0</v>
      </c>
      <c r="G247" s="196"/>
    </row>
    <row r="248" hidden="1">
      <c r="A248" s="215"/>
      <c r="B248" s="187">
        <v>8.857128012124E12</v>
      </c>
      <c r="C248" s="188" t="str">
        <f t="array" ref="C248">IFERROR(INDEX(tb_MainDatabase[Scent],MATCH(B248,tb_MainDatabase[Barcode],0)),"")</f>
        <v>What</v>
      </c>
      <c r="D248" s="189"/>
      <c r="E248" s="190" t="str">
        <f t="array" ref="E248">IFERROR(INDEX(tb_MainDatabase[Size],MATCH(B248,tb_MainDatabase[Barcode],0)),"")</f>
        <v>10 ml.</v>
      </c>
      <c r="F248" s="192">
        <f>sumifs(tb_PO[จำนวน],tb_PO[PO Order Number],$F$4,tb_PO[Scent],C248,tb_PO[Size],E248)</f>
        <v>0</v>
      </c>
      <c r="G248" s="196"/>
    </row>
    <row r="249" hidden="1">
      <c r="A249" s="215"/>
      <c r="B249" s="187">
        <v>8.857128012104E12</v>
      </c>
      <c r="C249" s="188" t="str">
        <f t="array" ref="C249">IFERROR(INDEX(tb_MainDatabase[Scent],MATCH(B249,tb_MainDatabase[Barcode],0)),"")</f>
        <v>Gambling34+35</v>
      </c>
      <c r="D249" s="189"/>
      <c r="E249" s="190" t="str">
        <f t="array" ref="E249">IFERROR(INDEX(tb_MainDatabase[Size],MATCH(B249,tb_MainDatabase[Barcode],0)),"")</f>
        <v>4 ml.</v>
      </c>
      <c r="F249" s="192">
        <f>sumifs(tb_PO[จำนวน],tb_PO[PO Order Number],$F$4,tb_PO[Scent],C249,tb_PO[Size],E249)</f>
        <v>0</v>
      </c>
      <c r="G249" s="196"/>
    </row>
    <row r="250" hidden="1">
      <c r="A250" s="215"/>
      <c r="B250" s="187">
        <v>8.857128012117E12</v>
      </c>
      <c r="C250" s="188" t="str">
        <f t="array" ref="C250">IFERROR(INDEX(tb_MainDatabase[Scent],MATCH(B250,tb_MainDatabase[Barcode],0)),"")</f>
        <v>Queen</v>
      </c>
      <c r="D250" s="189"/>
      <c r="E250" s="190" t="str">
        <f t="array" ref="E250">IFERROR(INDEX(tb_MainDatabase[Size],MATCH(B250,tb_MainDatabase[Barcode],0)),"")</f>
        <v>4 ml.</v>
      </c>
      <c r="F250" s="192">
        <f>sumifs(tb_PO[จำนวน],tb_PO[PO Order Number],$F$4,tb_PO[Scent],C250,tb_PO[Size],E250)</f>
        <v>0</v>
      </c>
      <c r="G250" s="196"/>
    </row>
    <row r="251" hidden="1">
      <c r="A251" s="215"/>
      <c r="B251" s="187">
        <v>8.857128012119E12</v>
      </c>
      <c r="C251" s="188" t="str">
        <f t="array" ref="C251">IFERROR(INDEX(tb_MainDatabase[Scent],MATCH(B251,tb_MainDatabase[Barcode],0)),"")</f>
        <v>Savoury</v>
      </c>
      <c r="D251" s="189"/>
      <c r="E251" s="190" t="str">
        <f t="array" ref="E251">IFERROR(INDEX(tb_MainDatabase[Size],MATCH(B251,tb_MainDatabase[Barcode],0)),"")</f>
        <v>4 ml.</v>
      </c>
      <c r="F251" s="192">
        <f>sumifs(tb_PO[จำนวน],tb_PO[PO Order Number],$F$4,tb_PO[Scent],C251,tb_PO[Size],E251)</f>
        <v>0</v>
      </c>
      <c r="G251" s="196"/>
    </row>
    <row r="252" hidden="1">
      <c r="A252" s="215"/>
      <c r="B252" s="187">
        <v>8.857128012125E12</v>
      </c>
      <c r="C252" s="188" t="str">
        <f t="array" ref="C252">IFERROR(INDEX(tb_MainDatabase[Scent],MATCH(B252,tb_MainDatabase[Barcode],0)),"")</f>
        <v>What</v>
      </c>
      <c r="D252" s="189"/>
      <c r="E252" s="190" t="str">
        <f t="array" ref="E252">IFERROR(INDEX(tb_MainDatabase[Size],MATCH(B252,tb_MainDatabase[Barcode],0)),"")</f>
        <v>4 ml.</v>
      </c>
      <c r="F252" s="192">
        <f>sumifs(tb_PO[จำนวน],tb_PO[PO Order Number],$F$4,tb_PO[Scent],C252,tb_PO[Size],E252)</f>
        <v>0</v>
      </c>
      <c r="G252" s="196"/>
    </row>
    <row r="253" hidden="1">
      <c r="A253" s="215"/>
      <c r="B253" s="187"/>
      <c r="C253" s="219" t="str">
        <f t="array" ref="C253">IFERROR(INDEX(tb_MainDatabase[Scent],MATCH(B253,tb_MainDatabase[Barcode],0)),"")</f>
        <v/>
      </c>
      <c r="D253" s="189"/>
      <c r="E253" s="190" t="str">
        <f t="array" ref="E253">IFERROR(INDEX(tb_MainDatabase[Size],MATCH(B253,tb_MainDatabase[Barcode],0)),"")</f>
        <v/>
      </c>
      <c r="F253" s="192">
        <f>sumifs(tb_PO[จำนวน],tb_PO[PO Order Number],$F$4,tb_PO[Scent],C253,tb_PO[Size],E253)</f>
        <v>0</v>
      </c>
      <c r="G253" s="196"/>
    </row>
    <row r="254" hidden="1">
      <c r="A254" s="8"/>
      <c r="B254" s="187"/>
      <c r="C254" s="188" t="str">
        <f t="array" ref="C254">IFERROR(INDEX(tb_MainDatabase[Scent],MATCH(B254,tb_MainDatabase[Barcode],0)),"")</f>
        <v/>
      </c>
      <c r="D254" s="189"/>
      <c r="E254" s="190" t="str">
        <f t="array" ref="E254">IFERROR(INDEX(tb_MainDatabase[Size],MATCH(B254,tb_MainDatabase[Barcode],0)),"")</f>
        <v/>
      </c>
      <c r="F254" s="192">
        <f>sumifs(tb_PO[จำนวน],tb_PO[PO Order Number],$F$4,tb_PO[Scent],C254,tb_PO[Size],E254)</f>
        <v>0</v>
      </c>
      <c r="G254" s="160"/>
    </row>
    <row r="255" hidden="1">
      <c r="A255" s="8"/>
      <c r="B255" s="187"/>
      <c r="C255" s="188" t="str">
        <f t="array" ref="C255">IFERROR(INDEX(tb_MainDatabase[Scent],MATCH(B255,tb_MainDatabase[Barcode],0)),"")</f>
        <v/>
      </c>
      <c r="D255" s="189"/>
      <c r="E255" s="190" t="str">
        <f t="array" ref="E255">IFERROR(INDEX(tb_MainDatabase[Size],MATCH(B255,tb_MainDatabase[Barcode],0)),"")</f>
        <v/>
      </c>
      <c r="F255" s="192">
        <f>sumifs(tb_PO[จำนวน],tb_PO[PO Order Number],$F$4,tb_PO[Scent],C255,tb_PO[Size],E255)</f>
        <v>0</v>
      </c>
      <c r="G255" s="160"/>
    </row>
    <row r="256">
      <c r="A256" s="160"/>
      <c r="B256" s="210" t="s">
        <v>713</v>
      </c>
      <c r="C256" s="211" t="s">
        <v>623</v>
      </c>
      <c r="D256" s="212"/>
      <c r="E256" s="213" t="s">
        <v>15</v>
      </c>
      <c r="F256" s="214" t="s">
        <v>714</v>
      </c>
      <c r="G256" s="160"/>
    </row>
    <row r="257" hidden="1">
      <c r="A257" s="8"/>
      <c r="B257" s="220" t="s">
        <v>866</v>
      </c>
      <c r="C257" s="221" t="str">
        <f t="array" ref="C257">IFERROR(INDEX(tb_MainDatabase[Scent],MATCH(B257,tb_MainDatabase[Barcode],0)),"")</f>
        <v>1000 Thousand TRY ME!</v>
      </c>
      <c r="D257" s="189"/>
      <c r="E257" s="222" t="str">
        <f t="array" ref="E257">IFERROR(INDEX(tb_MainDatabase[Size],MATCH(B257,tb_MainDatabase[Barcode],0)),"")</f>
        <v>50 ml.</v>
      </c>
      <c r="F257" s="223">
        <f>sumifs(tb_PO[จำนวน],tb_PO[PO Order Number],$F$4,tb_PO[Scent],C257,tb_PO[Size],E257)</f>
        <v>0</v>
      </c>
      <c r="G257" s="160"/>
    </row>
    <row r="258" hidden="1">
      <c r="A258" s="8"/>
      <c r="B258" s="224" t="s">
        <v>867</v>
      </c>
      <c r="C258" s="221" t="str">
        <f t="array" ref="C258">IFERROR(INDEX(tb_MainDatabase[Scent],MATCH(B258,tb_MainDatabase[Barcode],0)),"")</f>
        <v>Angel TRY ME!</v>
      </c>
      <c r="D258" s="189"/>
      <c r="E258" s="222" t="str">
        <f t="array" ref="E258">IFERROR(INDEX(tb_MainDatabase[Size],MATCH(B258,tb_MainDatabase[Barcode],0)),"")</f>
        <v>50 ml.</v>
      </c>
      <c r="F258" s="223">
        <f>sumifs(tb_PO[จำนวน],tb_PO[PO Order Number],$F$4,tb_PO[Scent],C258,tb_PO[Size],E258)</f>
        <v>0</v>
      </c>
      <c r="G258" s="160"/>
    </row>
    <row r="259" hidden="1">
      <c r="A259" s="8"/>
      <c r="B259" s="220" t="s">
        <v>868</v>
      </c>
      <c r="C259" s="221" t="str">
        <f t="array" ref="C259">IFERROR(INDEX(tb_MainDatabase[Scent],MATCH(B259,tb_MainDatabase[Barcode],0)),"")</f>
        <v>Aqua TRY ME!</v>
      </c>
      <c r="D259" s="189"/>
      <c r="E259" s="222" t="str">
        <f t="array" ref="E259">IFERROR(INDEX(tb_MainDatabase[Size],MATCH(B259,tb_MainDatabase[Barcode],0)),"")</f>
        <v>50 ml.</v>
      </c>
      <c r="F259" s="223">
        <f>sumifs(tb_PO[จำนวน],tb_PO[PO Order Number],$F$4,tb_PO[Scent],C259,tb_PO[Size],E259)</f>
        <v>0</v>
      </c>
      <c r="G259" s="160"/>
    </row>
    <row r="260" hidden="1">
      <c r="A260" s="8"/>
      <c r="B260" s="220" t="s">
        <v>869</v>
      </c>
      <c r="C260" s="221" t="str">
        <f t="array" ref="C260">IFERROR(INDEX(tb_MainDatabase[Scent],MATCH(B260,tb_MainDatabase[Barcode],0)),"")</f>
        <v>Argentum TRY ME!</v>
      </c>
      <c r="D260" s="189"/>
      <c r="E260" s="222" t="str">
        <f t="array" ref="E260">IFERROR(INDEX(tb_MainDatabase[Size],MATCH(B260,tb_MainDatabase[Barcode],0)),"")</f>
        <v>50 ml.</v>
      </c>
      <c r="F260" s="223">
        <f>sumifs(tb_PO[จำนวน],tb_PO[PO Order Number],$F$4,tb_PO[Scent],C260,tb_PO[Size],E260)</f>
        <v>0</v>
      </c>
      <c r="G260" s="160"/>
    </row>
    <row r="261" hidden="1">
      <c r="A261" s="8"/>
      <c r="B261" s="220" t="s">
        <v>870</v>
      </c>
      <c r="C261" s="221" t="str">
        <f t="array" ref="C261">IFERROR(INDEX(tb_MainDatabase[Scent],MATCH(B261,tb_MainDatabase[Barcode],0)),"")</f>
        <v>Atlantis TRY ME!</v>
      </c>
      <c r="D261" s="189"/>
      <c r="E261" s="222" t="str">
        <f t="array" ref="E261">IFERROR(INDEX(tb_MainDatabase[Size],MATCH(B261,tb_MainDatabase[Barcode],0)),"")</f>
        <v>50 ml.</v>
      </c>
      <c r="F261" s="223">
        <f>sumifs(tb_PO[จำนวน],tb_PO[PO Order Number],$F$4,tb_PO[Scent],C261,tb_PO[Size],E261)</f>
        <v>0</v>
      </c>
      <c r="G261" s="160"/>
    </row>
    <row r="262" hidden="1">
      <c r="A262" s="8"/>
      <c r="B262" s="220" t="s">
        <v>871</v>
      </c>
      <c r="C262" s="221" t="str">
        <f t="array" ref="C262">IFERROR(INDEX(tb_MainDatabase[Scent],MATCH(B262,tb_MainDatabase[Barcode],0)),"")</f>
        <v>Beyond TRY ME!</v>
      </c>
      <c r="D262" s="189"/>
      <c r="E262" s="222" t="str">
        <f t="array" ref="E262">IFERROR(INDEX(tb_MainDatabase[Size],MATCH(B262,tb_MainDatabase[Barcode],0)),"")</f>
        <v>50 ml.</v>
      </c>
      <c r="F262" s="223">
        <f>sumifs(tb_PO[จำนวน],tb_PO[PO Order Number],$F$4,tb_PO[Scent],C262,tb_PO[Size],E262)</f>
        <v>0</v>
      </c>
      <c r="G262" s="160"/>
    </row>
    <row r="263" hidden="1">
      <c r="A263" s="8"/>
      <c r="B263" s="220" t="s">
        <v>872</v>
      </c>
      <c r="C263" s="221" t="str">
        <f t="array" ref="C263">IFERROR(INDEX(tb_MainDatabase[Scent],MATCH(B263,tb_MainDatabase[Barcode],0)),"")</f>
        <v>Blind Magnolia TRY ME!</v>
      </c>
      <c r="D263" s="189"/>
      <c r="E263" s="222" t="str">
        <f t="array" ref="E263">IFERROR(INDEX(tb_MainDatabase[Size],MATCH(B263,tb_MainDatabase[Barcode],0)),"")</f>
        <v>50 ml.</v>
      </c>
      <c r="F263" s="223">
        <f>sumifs(tb_PO[จำนวน],tb_PO[PO Order Number],$F$4,tb_PO[Scent],C263,tb_PO[Size],E263)</f>
        <v>0</v>
      </c>
      <c r="G263" s="160"/>
    </row>
    <row r="264" hidden="1">
      <c r="A264" s="8"/>
      <c r="B264" s="220" t="s">
        <v>873</v>
      </c>
      <c r="C264" s="221" t="str">
        <f t="array" ref="C264">IFERROR(INDEX(tb_MainDatabase[Scent],MATCH(B264,tb_MainDatabase[Barcode],0)),"")</f>
        <v>Buoyant TRY ME!</v>
      </c>
      <c r="D264" s="189"/>
      <c r="E264" s="222" t="str">
        <f t="array" ref="E264">IFERROR(INDEX(tb_MainDatabase[Size],MATCH(B264,tb_MainDatabase[Barcode],0)),"")</f>
        <v>50 ml.</v>
      </c>
      <c r="F264" s="223">
        <f>sumifs(tb_PO[จำนวน],tb_PO[PO Order Number],$F$4,tb_PO[Scent],C264,tb_PO[Size],E264)</f>
        <v>0</v>
      </c>
      <c r="G264" s="160"/>
    </row>
    <row r="265" hidden="1">
      <c r="A265" s="8"/>
      <c r="B265" s="220" t="s">
        <v>874</v>
      </c>
      <c r="C265" s="221" t="str">
        <f t="array" ref="C265">IFERROR(INDEX(tb_MainDatabase[Scent],MATCH(B265,tb_MainDatabase[Barcode],0)),"")</f>
        <v>Cherry Dance TRY ME!</v>
      </c>
      <c r="D265" s="189"/>
      <c r="E265" s="222" t="str">
        <f t="array" ref="E265">IFERROR(INDEX(tb_MainDatabase[Size],MATCH(B265,tb_MainDatabase[Barcode],0)),"")</f>
        <v>50 ml.</v>
      </c>
      <c r="F265" s="223">
        <f>sumifs(tb_PO[จำนวน],tb_PO[PO Order Number],$F$4,tb_PO[Scent],C265,tb_PO[Size],E265)</f>
        <v>0</v>
      </c>
      <c r="G265" s="160"/>
    </row>
    <row r="266" hidden="1">
      <c r="A266" s="8"/>
      <c r="B266" s="224" t="s">
        <v>640</v>
      </c>
      <c r="C266" s="221" t="str">
        <f t="array" ref="C266">IFERROR(INDEX(tb_MainDatabase[Scent],MATCH(B266,tb_MainDatabase[Barcode],0)),"")</f>
        <v>Cherry Shade TRY ME!</v>
      </c>
      <c r="D266" s="189"/>
      <c r="E266" s="222" t="str">
        <f t="array" ref="E266">IFERROR(INDEX(tb_MainDatabase[Size],MATCH(B266,tb_MainDatabase[Barcode],0)),"")</f>
        <v>50 ml.</v>
      </c>
      <c r="F266" s="223">
        <f>sumifs(tb_PO[จำนวน],tb_PO[PO Order Number],$F$4,tb_PO[Scent],C266,tb_PO[Size],E266)</f>
        <v>0</v>
      </c>
      <c r="G266" s="160"/>
    </row>
    <row r="267" hidden="1">
      <c r="A267" s="8"/>
      <c r="B267" s="220" t="s">
        <v>876</v>
      </c>
      <c r="C267" s="221" t="str">
        <f t="array" ref="C267">IFERROR(INDEX(tb_MainDatabase[Scent],MATCH(B267,tb_MainDatabase[Barcode],0)),"")</f>
        <v>Cocoa Gourmet TRY ME!</v>
      </c>
      <c r="D267" s="189"/>
      <c r="E267" s="222" t="str">
        <f t="array" ref="E267">IFERROR(INDEX(tb_MainDatabase[Size],MATCH(B267,tb_MainDatabase[Barcode],0)),"")</f>
        <v>50 ml.</v>
      </c>
      <c r="F267" s="223">
        <f>sumifs(tb_PO[จำนวน],tb_PO[PO Order Number],$F$4,tb_PO[Scent],C267,tb_PO[Size],E267)</f>
        <v>0</v>
      </c>
      <c r="G267" s="160"/>
    </row>
    <row r="268" hidden="1">
      <c r="A268" s="8"/>
      <c r="B268" s="220" t="s">
        <v>877</v>
      </c>
      <c r="C268" s="221" t="str">
        <f t="array" ref="C268">IFERROR(INDEX(tb_MainDatabase[Scent],MATCH(B268,tb_MainDatabase[Barcode],0)),"")</f>
        <v>Code Red TRY ME!</v>
      </c>
      <c r="D268" s="189"/>
      <c r="E268" s="222" t="str">
        <f t="array" ref="E268">IFERROR(INDEX(tb_MainDatabase[Size],MATCH(B268,tb_MainDatabase[Barcode],0)),"")</f>
        <v>50 ml.</v>
      </c>
      <c r="F268" s="223">
        <f>sumifs(tb_PO[จำนวน],tb_PO[PO Order Number],$F$4,tb_PO[Scent],C268,tb_PO[Size],E268)</f>
        <v>0</v>
      </c>
      <c r="G268" s="160"/>
    </row>
    <row r="269" hidden="1">
      <c r="A269" s="8"/>
      <c r="B269" s="220" t="s">
        <v>849</v>
      </c>
      <c r="C269" s="221" t="str">
        <f t="array" ref="C269">IFERROR(INDEX(tb_MainDatabase[Scent],MATCH(B269,tb_MainDatabase[Barcode],0)),"")</f>
        <v>Dream Island TRY ME!</v>
      </c>
      <c r="D269" s="189"/>
      <c r="E269" s="222" t="str">
        <f t="array" ref="E269">IFERROR(INDEX(tb_MainDatabase[Size],MATCH(B269,tb_MainDatabase[Barcode],0)),"")</f>
        <v>50 ml.</v>
      </c>
      <c r="F269" s="223">
        <f>sumifs(tb_PO[จำนวน],tb_PO[PO Order Number],$F$4,tb_PO[Scent],C269,tb_PO[Size],E269)</f>
        <v>0</v>
      </c>
      <c r="G269" s="160"/>
    </row>
    <row r="270" hidden="1">
      <c r="A270" s="8"/>
      <c r="B270" s="220" t="s">
        <v>878</v>
      </c>
      <c r="C270" s="221" t="str">
        <f t="array" ref="C270">IFERROR(INDEX(tb_MainDatabase[Scent],MATCH(B270,tb_MainDatabase[Barcode],0)),"")</f>
        <v>Dynasty TRY ME!</v>
      </c>
      <c r="D270" s="189"/>
      <c r="E270" s="222" t="str">
        <f t="array" ref="E270">IFERROR(INDEX(tb_MainDatabase[Size],MATCH(B270,tb_MainDatabase[Barcode],0)),"")</f>
        <v>50 ml.</v>
      </c>
      <c r="F270" s="223">
        <f>sumifs(tb_PO[จำนวน],tb_PO[PO Order Number],$F$4,tb_PO[Scent],C270,tb_PO[Size],E270)</f>
        <v>0</v>
      </c>
      <c r="G270" s="160"/>
    </row>
    <row r="271" hidden="1">
      <c r="A271" s="8"/>
      <c r="B271" s="220" t="s">
        <v>851</v>
      </c>
      <c r="C271" s="221" t="str">
        <f t="array" ref="C271">IFERROR(INDEX(tb_MainDatabase[Scent],MATCH(B271,tb_MainDatabase[Barcode],0)),"")</f>
        <v>Eden TRY ME!</v>
      </c>
      <c r="D271" s="189"/>
      <c r="E271" s="222" t="str">
        <f t="array" ref="E271">IFERROR(INDEX(tb_MainDatabase[Size],MATCH(B271,tb_MainDatabase[Barcode],0)),"")</f>
        <v>50 ml.</v>
      </c>
      <c r="F271" s="223">
        <f>sumifs(tb_PO[จำนวน],tb_PO[PO Order Number],$F$4,tb_PO[Scent],C271,tb_PO[Size],E271)</f>
        <v>0</v>
      </c>
      <c r="G271" s="160"/>
    </row>
    <row r="272">
      <c r="A272" s="8"/>
      <c r="B272" s="220" t="s">
        <v>879</v>
      </c>
      <c r="C272" s="221" t="str">
        <f t="array" ref="C272">IFERROR(INDEX(tb_MainDatabase[Scent],MATCH(B272,tb_MainDatabase[Barcode],0)),"")</f>
        <v>Excalibur (EDP) TRY ME!</v>
      </c>
      <c r="D272" s="189"/>
      <c r="E272" s="222" t="str">
        <f t="array" ref="E272">IFERROR(INDEX(tb_MainDatabase[Size],MATCH(B272,tb_MainDatabase[Barcode],0)),"")</f>
        <v>50 ml.</v>
      </c>
      <c r="F272" s="223">
        <f>sumifs(tb_PO[จำนวน],tb_PO[PO Order Number],$F$4,tb_PO[Scent],C272,tb_PO[Size],E272)</f>
        <v>1</v>
      </c>
      <c r="G272" s="160"/>
    </row>
    <row r="273" hidden="1">
      <c r="A273" s="8"/>
      <c r="B273" s="220" t="s">
        <v>880</v>
      </c>
      <c r="C273" s="221" t="str">
        <f t="array" ref="C273">IFERROR(INDEX(tb_MainDatabase[Scent],MATCH(B273,tb_MainDatabase[Barcode],0)),"")</f>
        <v>Found Peony TRY ME!</v>
      </c>
      <c r="D273" s="189"/>
      <c r="E273" s="222" t="str">
        <f t="array" ref="E273">IFERROR(INDEX(tb_MainDatabase[Size],MATCH(B273,tb_MainDatabase[Barcode],0)),"")</f>
        <v>50 ml.</v>
      </c>
      <c r="F273" s="223">
        <f>sumifs(tb_PO[จำนวน],tb_PO[PO Order Number],$F$4,tb_PO[Scent],C273,tb_PO[Size],E273)</f>
        <v>0</v>
      </c>
      <c r="G273" s="160"/>
    </row>
    <row r="274" hidden="1">
      <c r="A274" s="8"/>
      <c r="B274" s="224" t="s">
        <v>881</v>
      </c>
      <c r="C274" s="221" t="str">
        <f t="array" ref="C274">IFERROR(INDEX(tb_MainDatabase[Scent],MATCH(B274,tb_MainDatabase[Barcode],0)),"")</f>
        <v>Fortuna TRY ME!</v>
      </c>
      <c r="D274" s="189"/>
      <c r="E274" s="222" t="str">
        <f t="array" ref="E274">IFERROR(INDEX(tb_MainDatabase[Size],MATCH(B274,tb_MainDatabase[Barcode],0)),"")</f>
        <v>50 ml.</v>
      </c>
      <c r="F274" s="223">
        <f>sumifs(tb_PO[จำนวน],tb_PO[PO Order Number],$F$4,tb_PO[Scent],C274,tb_PO[Size],E274)</f>
        <v>0</v>
      </c>
      <c r="G274" s="160"/>
    </row>
    <row r="275" hidden="1">
      <c r="A275" s="8"/>
      <c r="B275" s="220" t="s">
        <v>666</v>
      </c>
      <c r="C275" s="221" t="str">
        <f t="array" ref="C275">IFERROR(INDEX(tb_MainDatabase[Scent],MATCH(B275,tb_MainDatabase[Barcode],0)),"")</f>
        <v>Gentle Elixir TRY ME!</v>
      </c>
      <c r="D275" s="189"/>
      <c r="E275" s="222" t="str">
        <f t="array" ref="E275">IFERROR(INDEX(tb_MainDatabase[Size],MATCH(B275,tb_MainDatabase[Barcode],0)),"")</f>
        <v>50 ml.</v>
      </c>
      <c r="F275" s="223">
        <f>sumifs(tb_PO[จำนวน],tb_PO[PO Order Number],$F$4,tb_PO[Scent],C275,tb_PO[Size],E275)</f>
        <v>0</v>
      </c>
      <c r="G275" s="160"/>
    </row>
    <row r="276" hidden="1">
      <c r="A276" s="8"/>
      <c r="B276" s="220" t="s">
        <v>882</v>
      </c>
      <c r="C276" s="221" t="str">
        <f t="array" ref="C276">IFERROR(INDEX(tb_MainDatabase[Scent],MATCH(B276,tb_MainDatabase[Barcode],0)),"")</f>
        <v>Hercules TRY ME!</v>
      </c>
      <c r="D276" s="189"/>
      <c r="E276" s="222" t="str">
        <f t="array" ref="E276">IFERROR(INDEX(tb_MainDatabase[Size],MATCH(B276,tb_MainDatabase[Barcode],0)),"")</f>
        <v>50 ml.</v>
      </c>
      <c r="F276" s="223">
        <f>sumifs(tb_PO[จำนวน],tb_PO[PO Order Number],$F$4,tb_PO[Scent],C276,tb_PO[Size],E276)</f>
        <v>0</v>
      </c>
      <c r="G276" s="160"/>
    </row>
    <row r="277" hidden="1">
      <c r="A277" s="8"/>
      <c r="B277" s="220" t="s">
        <v>883</v>
      </c>
      <c r="C277" s="221" t="str">
        <f t="array" ref="C277">IFERROR(INDEX(tb_MainDatabase[Scent],MATCH(B277,tb_MainDatabase[Barcode],0)),"")</f>
        <v>La Belle TRY ME!</v>
      </c>
      <c r="D277" s="189"/>
      <c r="E277" s="222" t="str">
        <f t="array" ref="E277">IFERROR(INDEX(tb_MainDatabase[Size],MATCH(B277,tb_MainDatabase[Barcode],0)),"")</f>
        <v>50 ml.</v>
      </c>
      <c r="F277" s="223">
        <f>sumifs(tb_PO[จำนวน],tb_PO[PO Order Number],$F$4,tb_PO[Scent],C277,tb_PO[Size],E277)</f>
        <v>0</v>
      </c>
      <c r="G277" s="160"/>
    </row>
    <row r="278" hidden="1">
      <c r="A278" s="8"/>
      <c r="B278" s="220" t="s">
        <v>884</v>
      </c>
      <c r="C278" s="221" t="str">
        <f t="array" ref="C278">IFERROR(INDEX(tb_MainDatabase[Scent],MATCH(B278,tb_MainDatabase[Barcode],0)),"")</f>
        <v>Legendary TRY ME!</v>
      </c>
      <c r="D278" s="189"/>
      <c r="E278" s="222" t="str">
        <f t="array" ref="E278">IFERROR(INDEX(tb_MainDatabase[Size],MATCH(B278,tb_MainDatabase[Barcode],0)),"")</f>
        <v>50 ml.</v>
      </c>
      <c r="F278" s="223">
        <f>sumifs(tb_PO[จำนวน],tb_PO[PO Order Number],$F$4,tb_PO[Scent],C278,tb_PO[Size],E278)</f>
        <v>0</v>
      </c>
      <c r="G278" s="160"/>
    </row>
    <row r="279">
      <c r="A279" s="8"/>
      <c r="B279" s="220" t="s">
        <v>885</v>
      </c>
      <c r="C279" s="221" t="str">
        <f t="array" ref="C279">IFERROR(INDEX(tb_MainDatabase[Scent],MATCH(B279,tb_MainDatabase[Barcode],0)),"")</f>
        <v>Make Way TRY ME!</v>
      </c>
      <c r="D279" s="189"/>
      <c r="E279" s="222" t="str">
        <f t="array" ref="E279">IFERROR(INDEX(tb_MainDatabase[Size],MATCH(B279,tb_MainDatabase[Barcode],0)),"")</f>
        <v>50 ml.</v>
      </c>
      <c r="F279" s="223">
        <f>sumifs(tb_PO[จำนวน],tb_PO[PO Order Number],$F$4,tb_PO[Scent],C279,tb_PO[Size],E279)</f>
        <v>1</v>
      </c>
      <c r="G279" s="160"/>
    </row>
    <row r="280" hidden="1">
      <c r="A280" s="8"/>
      <c r="B280" s="220" t="s">
        <v>887</v>
      </c>
      <c r="C280" s="221" t="str">
        <f t="array" ref="C280">IFERROR(INDEX(tb_MainDatabase[Scent],MATCH(B280,tb_MainDatabase[Barcode],0)),"")</f>
        <v>Moon Light TRY ME!</v>
      </c>
      <c r="D280" s="189"/>
      <c r="E280" s="222" t="str">
        <f t="array" ref="E280">IFERROR(INDEX(tb_MainDatabase[Size],MATCH(B280,tb_MainDatabase[Barcode],0)),"")</f>
        <v>50 ml.</v>
      </c>
      <c r="F280" s="223">
        <f>sumifs(tb_PO[จำนวน],tb_PO[PO Order Number],$F$4,tb_PO[Scent],C280,tb_PO[Size],E280)</f>
        <v>0</v>
      </c>
      <c r="G280" s="160"/>
    </row>
    <row r="281" hidden="1">
      <c r="A281" s="8"/>
      <c r="B281" s="224" t="s">
        <v>888</v>
      </c>
      <c r="C281" s="221" t="str">
        <f t="array" ref="C281">IFERROR(INDEX(tb_MainDatabase[Scent],MATCH(B281,tb_MainDatabase[Barcode],0)),"")</f>
        <v>Mellow TRY ME!</v>
      </c>
      <c r="D281" s="189"/>
      <c r="E281" s="222" t="str">
        <f t="array" ref="E281">IFERROR(INDEX(tb_MainDatabase[Size],MATCH(B281,tb_MainDatabase[Barcode],0)),"")</f>
        <v>50 ml.</v>
      </c>
      <c r="F281" s="223">
        <f>sumifs(tb_PO[จำนวน],tb_PO[PO Order Number],$F$4,tb_PO[Scent],C281,tb_PO[Size],E281)</f>
        <v>0</v>
      </c>
      <c r="G281" s="160"/>
    </row>
    <row r="282" hidden="1">
      <c r="A282" s="8"/>
      <c r="B282" s="220" t="s">
        <v>889</v>
      </c>
      <c r="C282" s="221" t="str">
        <f t="array" ref="C282">IFERROR(INDEX(tb_MainDatabase[Scent],MATCH(B282,tb_MainDatabase[Barcode],0)),"")</f>
        <v>Never Blue TRY ME!</v>
      </c>
      <c r="D282" s="189"/>
      <c r="E282" s="222" t="str">
        <f t="array" ref="E282">IFERROR(INDEX(tb_MainDatabase[Size],MATCH(B282,tb_MainDatabase[Barcode],0)),"")</f>
        <v>50 ml.</v>
      </c>
      <c r="F282" s="223">
        <f>sumifs(tb_PO[จำนวน],tb_PO[PO Order Number],$F$4,tb_PO[Scent],C282,tb_PO[Size],E282)</f>
        <v>0</v>
      </c>
      <c r="G282" s="160"/>
    </row>
    <row r="283" hidden="1">
      <c r="A283" s="8"/>
      <c r="B283" s="224" t="s">
        <v>891</v>
      </c>
      <c r="C283" s="221" t="str">
        <f t="array" ref="C283">IFERROR(INDEX(tb_MainDatabase[Scent],MATCH(B283,tb_MainDatabase[Barcode],0)),"")</f>
        <v>Nouveau TRY ME!</v>
      </c>
      <c r="D283" s="189"/>
      <c r="E283" s="222" t="str">
        <f t="array" ref="E283">IFERROR(INDEX(tb_MainDatabase[Size],MATCH(B283,tb_MainDatabase[Barcode],0)),"")</f>
        <v>50 ml.</v>
      </c>
      <c r="F283" s="223">
        <f>sumifs(tb_PO[จำนวน],tb_PO[PO Order Number],$F$4,tb_PO[Scent],C283,tb_PO[Size],E283)</f>
        <v>0</v>
      </c>
      <c r="G283" s="160"/>
    </row>
    <row r="284" hidden="1">
      <c r="A284" s="8"/>
      <c r="B284" s="224" t="s">
        <v>675</v>
      </c>
      <c r="C284" s="221" t="str">
        <f t="array" ref="C284">IFERROR(INDEX(tb_MainDatabase[Scent],MATCH(B284,tb_MainDatabase[Barcode],0)),"")</f>
        <v>Passion TRY ME!</v>
      </c>
      <c r="D284" s="189"/>
      <c r="E284" s="222" t="str">
        <f t="array" ref="E284">IFERROR(INDEX(tb_MainDatabase[Size],MATCH(B284,tb_MainDatabase[Barcode],0)),"")</f>
        <v>50 ml.</v>
      </c>
      <c r="F284" s="223">
        <f>sumifs(tb_PO[จำนวน],tb_PO[PO Order Number],$F$4,tb_PO[Scent],C284,tb_PO[Size],E284)</f>
        <v>0</v>
      </c>
      <c r="G284" s="160"/>
    </row>
    <row r="285">
      <c r="A285" s="8"/>
      <c r="B285" s="220" t="s">
        <v>893</v>
      </c>
      <c r="C285" s="221" t="str">
        <f t="array" ref="C285">IFERROR(INDEX(tb_MainDatabase[Scent],MATCH(B285,tb_MainDatabase[Barcode],0)),"")</f>
        <v>Perfect Pear TRY ME!</v>
      </c>
      <c r="D285" s="189"/>
      <c r="E285" s="222" t="str">
        <f t="array" ref="E285">IFERROR(INDEX(tb_MainDatabase[Size],MATCH(B285,tb_MainDatabase[Barcode],0)),"")</f>
        <v>50 ml.</v>
      </c>
      <c r="F285" s="223">
        <f>sumifs(tb_PO[จำนวน],tb_PO[PO Order Number],$F$4,tb_PO[Scent],C285,tb_PO[Size],E285)</f>
        <v>1</v>
      </c>
      <c r="G285" s="160"/>
    </row>
    <row r="286" hidden="1">
      <c r="A286" s="8"/>
      <c r="B286" s="220" t="s">
        <v>895</v>
      </c>
      <c r="C286" s="221" t="str">
        <f t="array" ref="C286">IFERROR(INDEX(tb_MainDatabase[Scent],MATCH(B286,tb_MainDatabase[Barcode],0)),"")</f>
        <v>Persist TRY ME!</v>
      </c>
      <c r="D286" s="189"/>
      <c r="E286" s="222" t="str">
        <f t="array" ref="E286">IFERROR(INDEX(tb_MainDatabase[Size],MATCH(B286,tb_MainDatabase[Barcode],0)),"")</f>
        <v>50 ml.</v>
      </c>
      <c r="F286" s="223">
        <f>sumifs(tb_PO[จำนวน],tb_PO[PO Order Number],$F$4,tb_PO[Scent],C286,tb_PO[Size],E286)</f>
        <v>0</v>
      </c>
      <c r="G286" s="160"/>
    </row>
    <row r="287" hidden="1">
      <c r="A287" s="8"/>
      <c r="B287" s="224" t="s">
        <v>680</v>
      </c>
      <c r="C287" s="221" t="str">
        <f t="array" ref="C287">IFERROR(INDEX(tb_MainDatabase[Scent],MATCH(B287,tb_MainDatabase[Barcode],0)),"")</f>
        <v>Rosarine TRY ME!</v>
      </c>
      <c r="D287" s="189"/>
      <c r="E287" s="222" t="str">
        <f t="array" ref="E287">IFERROR(INDEX(tb_MainDatabase[Size],MATCH(B287,tb_MainDatabase[Barcode],0)),"")</f>
        <v>50 ml.</v>
      </c>
      <c r="F287" s="223">
        <f>sumifs(tb_PO[จำนวน],tb_PO[PO Order Number],$F$4,tb_PO[Scent],C287,tb_PO[Size],E287)</f>
        <v>0</v>
      </c>
      <c r="G287" s="160"/>
    </row>
    <row r="288" hidden="1">
      <c r="A288" s="8"/>
      <c r="B288" s="220" t="s">
        <v>854</v>
      </c>
      <c r="C288" s="221" t="str">
        <f t="array" ref="C288">IFERROR(INDEX(tb_MainDatabase[Scent],MATCH(B288,tb_MainDatabase[Barcode],0)),"")</f>
        <v>Secret of Peach TRY ME!</v>
      </c>
      <c r="D288" s="189"/>
      <c r="E288" s="222" t="str">
        <f t="array" ref="E288">IFERROR(INDEX(tb_MainDatabase[Size],MATCH(B288,tb_MainDatabase[Barcode],0)),"")</f>
        <v>50 ml.</v>
      </c>
      <c r="F288" s="223">
        <f>sumifs(tb_PO[จำนวน],tb_PO[PO Order Number],$F$4,tb_PO[Scent],C288,tb_PO[Size],E288)</f>
        <v>0</v>
      </c>
      <c r="G288" s="160"/>
    </row>
    <row r="289" hidden="1">
      <c r="A289" s="8"/>
      <c r="B289" s="220" t="s">
        <v>672</v>
      </c>
      <c r="C289" s="221" t="str">
        <f t="array" ref="C289">IFERROR(INDEX(tb_MainDatabase[Scent],MATCH(B289,tb_MainDatabase[Barcode],0)),"")</f>
        <v>Senorita TRY ME!</v>
      </c>
      <c r="D289" s="189"/>
      <c r="E289" s="222" t="str">
        <f t="array" ref="E289">IFERROR(INDEX(tb_MainDatabase[Size],MATCH(B289,tb_MainDatabase[Barcode],0)),"")</f>
        <v>50 ml.</v>
      </c>
      <c r="F289" s="223">
        <f>sumifs(tb_PO[จำนวน],tb_PO[PO Order Number],$F$4,tb_PO[Scent],C289,tb_PO[Size],E289)</f>
        <v>0</v>
      </c>
      <c r="G289" s="160"/>
    </row>
    <row r="290" hidden="1">
      <c r="A290" s="8"/>
      <c r="B290" s="220" t="s">
        <v>896</v>
      </c>
      <c r="C290" s="221" t="str">
        <f t="array" ref="C290">IFERROR(INDEX(tb_MainDatabase[Scent],MATCH(B290,tb_MainDatabase[Barcode],0)),"")</f>
        <v>Shadow De Bacci Light TRY ME!</v>
      </c>
      <c r="D290" s="189"/>
      <c r="E290" s="222" t="str">
        <f t="array" ref="E290">IFERROR(INDEX(tb_MainDatabase[Size],MATCH(B290,tb_MainDatabase[Barcode],0)),"")</f>
        <v>50 ml.</v>
      </c>
      <c r="F290" s="223">
        <f>sumifs(tb_PO[จำนวน],tb_PO[PO Order Number],$F$4,tb_PO[Scent],C290,tb_PO[Size],E290)</f>
        <v>0</v>
      </c>
      <c r="G290" s="160"/>
    </row>
    <row r="291" hidden="1">
      <c r="A291" s="8"/>
      <c r="B291" s="220" t="s">
        <v>897</v>
      </c>
      <c r="C291" s="221" t="str">
        <f t="array" ref="C291">IFERROR(INDEX(tb_MainDatabase[Scent],MATCH(B291,tb_MainDatabase[Barcode],0)),"")</f>
        <v>Sicilia TRY ME!</v>
      </c>
      <c r="D291" s="189"/>
      <c r="E291" s="222" t="str">
        <f t="array" ref="E291">IFERROR(INDEX(tb_MainDatabase[Size],MATCH(B291,tb_MainDatabase[Barcode],0)),"")</f>
        <v>50 ml.</v>
      </c>
      <c r="F291" s="223">
        <f>sumifs(tb_PO[จำนวน],tb_PO[PO Order Number],$F$4,tb_PO[Scent],C291,tb_PO[Size],E291)</f>
        <v>0</v>
      </c>
      <c r="G291" s="160"/>
    </row>
    <row r="292" hidden="1">
      <c r="A292" s="8"/>
      <c r="B292" s="224" t="s">
        <v>688</v>
      </c>
      <c r="C292" s="221" t="str">
        <f t="array" ref="C292">IFERROR(INDEX(tb_MainDatabase[Scent],MATCH(B292,tb_MainDatabase[Barcode],0)),"")</f>
        <v>Silver TRY ME!</v>
      </c>
      <c r="D292" s="189"/>
      <c r="E292" s="222" t="str">
        <f t="array" ref="E292">IFERROR(INDEX(tb_MainDatabase[Size],MATCH(B292,tb_MainDatabase[Barcode],0)),"")</f>
        <v>50 ml.</v>
      </c>
      <c r="F292" s="223">
        <f>sumifs(tb_PO[จำนวน],tb_PO[PO Order Number],$F$4,tb_PO[Scent],C292,tb_PO[Size],E292)</f>
        <v>0</v>
      </c>
      <c r="G292" s="160"/>
    </row>
    <row r="293" hidden="1">
      <c r="A293" s="8"/>
      <c r="B293" s="224" t="s">
        <v>668</v>
      </c>
      <c r="C293" s="221" t="str">
        <f t="array" ref="C293">IFERROR(INDEX(tb_MainDatabase[Scent],MATCH(B293,tb_MainDatabase[Barcode],0)),"")</f>
        <v>Soir TRY ME!</v>
      </c>
      <c r="D293" s="189"/>
      <c r="E293" s="222" t="str">
        <f t="array" ref="E293">IFERROR(INDEX(tb_MainDatabase[Size],MATCH(B293,tb_MainDatabase[Barcode],0)),"")</f>
        <v>50 ml.</v>
      </c>
      <c r="F293" s="223">
        <f>sumifs(tb_PO[จำนวน],tb_PO[PO Order Number],$F$4,tb_PO[Scent],C293,tb_PO[Size],E293)</f>
        <v>0</v>
      </c>
      <c r="G293" s="160"/>
    </row>
    <row r="294" hidden="1">
      <c r="A294" s="8"/>
      <c r="B294" s="220" t="s">
        <v>898</v>
      </c>
      <c r="C294" s="221" t="str">
        <f t="array" ref="C294">IFERROR(INDEX(tb_MainDatabase[Scent],MATCH(B294,tb_MainDatabase[Barcode],0)),"")</f>
        <v>Teenage Dream TRY ME!</v>
      </c>
      <c r="D294" s="189"/>
      <c r="E294" s="222" t="str">
        <f t="array" ref="E294">IFERROR(INDEX(tb_MainDatabase[Size],MATCH(B294,tb_MainDatabase[Barcode],0)),"")</f>
        <v>50 ml.</v>
      </c>
      <c r="F294" s="223">
        <f>sumifs(tb_PO[จำนวน],tb_PO[PO Order Number],$F$4,tb_PO[Scent],C294,tb_PO[Size],E294)</f>
        <v>0</v>
      </c>
      <c r="G294" s="160"/>
    </row>
    <row r="295" hidden="1">
      <c r="A295" s="8"/>
      <c r="B295" s="220" t="s">
        <v>899</v>
      </c>
      <c r="C295" s="221" t="str">
        <f t="array" ref="C295">IFERROR(INDEX(tb_MainDatabase[Scent],MATCH(B295,tb_MainDatabase[Barcode],0)),"")</f>
        <v>Velvet Oud TRY ME!</v>
      </c>
      <c r="D295" s="189"/>
      <c r="E295" s="222" t="str">
        <f t="array" ref="E295">IFERROR(INDEX(tb_MainDatabase[Size],MATCH(B295,tb_MainDatabase[Barcode],0)),"")</f>
        <v>50 ml.</v>
      </c>
      <c r="F295" s="223">
        <f>sumifs(tb_PO[จำนวน],tb_PO[PO Order Number],$F$4,tb_PO[Scent],C295,tb_PO[Size],E295)</f>
        <v>0</v>
      </c>
      <c r="G295" s="160"/>
    </row>
    <row r="296">
      <c r="A296" s="8"/>
      <c r="B296" s="220" t="s">
        <v>894</v>
      </c>
      <c r="C296" s="221" t="str">
        <f t="array" ref="C296">IFERROR(INDEX(tb_MainDatabase[Scent],MATCH(B296,tb_MainDatabase[Barcode],0)),"")</f>
        <v>Victory TRY ME!</v>
      </c>
      <c r="D296" s="189"/>
      <c r="E296" s="222" t="str">
        <f t="array" ref="E296">IFERROR(INDEX(tb_MainDatabase[Size],MATCH(B296,tb_MainDatabase[Barcode],0)),"")</f>
        <v>50 ml.</v>
      </c>
      <c r="F296" s="223">
        <f>sumifs(tb_PO[จำนวน],tb_PO[PO Order Number],$F$4,tb_PO[Scent],C296,tb_PO[Size],E296)</f>
        <v>0</v>
      </c>
      <c r="G296" s="160"/>
    </row>
    <row r="297" hidden="1">
      <c r="A297" s="8"/>
      <c r="B297" s="220" t="s">
        <v>900</v>
      </c>
      <c r="C297" s="221" t="str">
        <f t="array" ref="C297">IFERROR(INDEX(tb_MainDatabase[Scent],MATCH(B297,tb_MainDatabase[Barcode],0)),"")</f>
        <v>Vintage TRY ME!</v>
      </c>
      <c r="D297" s="189"/>
      <c r="E297" s="222" t="str">
        <f t="array" ref="E297">IFERROR(INDEX(tb_MainDatabase[Size],MATCH(B297,tb_MainDatabase[Barcode],0)),"")</f>
        <v>50 ml.</v>
      </c>
      <c r="F297" s="223">
        <f>sumifs(tb_PO[จำนวน],tb_PO[PO Order Number],$F$4,tb_PO[Scent],C297,tb_PO[Size],E297)</f>
        <v>0</v>
      </c>
      <c r="G297" s="160"/>
    </row>
    <row r="298" hidden="1">
      <c r="A298" s="8"/>
      <c r="B298" s="220" t="s">
        <v>901</v>
      </c>
      <c r="C298" s="221" t="str">
        <f t="array" ref="C298">IFERROR(INDEX(tb_MainDatabase[Scent],MATCH(B298,tb_MainDatabase[Barcode],0)),"")</f>
        <v>Virgin X TRY ME!</v>
      </c>
      <c r="D298" s="189"/>
      <c r="E298" s="222" t="str">
        <f t="array" ref="E298">IFERROR(INDEX(tb_MainDatabase[Size],MATCH(B298,tb_MainDatabase[Barcode],0)),"")</f>
        <v>50 ml.</v>
      </c>
      <c r="F298" s="223">
        <f>sumifs(tb_PO[จำนวน],tb_PO[PO Order Number],$F$4,tb_PO[Scent],C298,tb_PO[Size],E298)</f>
        <v>0</v>
      </c>
      <c r="G298" s="160"/>
    </row>
    <row r="299" hidden="1">
      <c r="A299" s="8"/>
      <c r="B299" s="220" t="s">
        <v>902</v>
      </c>
      <c r="C299" s="221" t="str">
        <f t="array" ref="C299">IFERROR(INDEX(tb_MainDatabase[Scent],MATCH(B299,tb_MainDatabase[Barcode],0)),"")</f>
        <v>Vivid TRY ME!</v>
      </c>
      <c r="D299" s="189"/>
      <c r="E299" s="222" t="str">
        <f t="array" ref="E299">IFERROR(INDEX(tb_MainDatabase[Size],MATCH(B299,tb_MainDatabase[Barcode],0)),"")</f>
        <v>50 ml.</v>
      </c>
      <c r="F299" s="223">
        <f>sumifs(tb_PO[จำนวน],tb_PO[PO Order Number],$F$4,tb_PO[Scent],C299,tb_PO[Size],E299)</f>
        <v>0</v>
      </c>
      <c r="G299" s="160"/>
    </row>
    <row r="300" hidden="1">
      <c r="A300" s="8"/>
      <c r="B300" s="220" t="s">
        <v>903</v>
      </c>
      <c r="C300" s="221" t="str">
        <f t="array" ref="C300">IFERROR(INDEX(tb_MainDatabase[Scent],MATCH(B300,tb_MainDatabase[Barcode],0)),"")</f>
        <v>Voyage TRY ME!</v>
      </c>
      <c r="D300" s="189"/>
      <c r="E300" s="222" t="str">
        <f t="array" ref="E300">IFERROR(INDEX(tb_MainDatabase[Size],MATCH(B300,tb_MainDatabase[Barcode],0)),"")</f>
        <v>50 ml.</v>
      </c>
      <c r="F300" s="223">
        <f>sumifs(tb_PO[จำนวน],tb_PO[PO Order Number],$F$4,tb_PO[Scent],C300,tb_PO[Size],E300)</f>
        <v>1</v>
      </c>
      <c r="G300" s="160"/>
    </row>
    <row r="301" hidden="1">
      <c r="A301" s="8"/>
      <c r="B301" s="224" t="s">
        <v>904</v>
      </c>
      <c r="C301" s="221" t="str">
        <f t="array" ref="C301">IFERROR(INDEX(tb_MainDatabase[Scent],MATCH(B301,tb_MainDatabase[Barcode],0)),"")</f>
        <v>Wealth TRY ME!</v>
      </c>
      <c r="D301" s="189"/>
      <c r="E301" s="222" t="str">
        <f t="array" ref="E301">IFERROR(INDEX(tb_MainDatabase[Size],MATCH(B301,tb_MainDatabase[Barcode],0)),"")</f>
        <v>50 ml.</v>
      </c>
      <c r="F301" s="223">
        <f>sumifs(tb_PO[จำนวน],tb_PO[PO Order Number],$F$4,tb_PO[Scent],C301,tb_PO[Size],E301)</f>
        <v>0</v>
      </c>
      <c r="G301" s="160"/>
    </row>
    <row r="302">
      <c r="A302" s="8"/>
      <c r="B302" s="220" t="s">
        <v>905</v>
      </c>
      <c r="C302" s="221" t="str">
        <f t="array" ref="C302">IFERROR(INDEX(tb_MainDatabase[Scent],MATCH(B302,tb_MainDatabase[Barcode],0)),"")</f>
        <v>Zeus TRY ME!</v>
      </c>
      <c r="D302" s="189"/>
      <c r="E302" s="222" t="str">
        <f t="array" ref="E302">IFERROR(INDEX(tb_MainDatabase[Size],MATCH(B302,tb_MainDatabase[Barcode],0)),"")</f>
        <v>50 ml.</v>
      </c>
      <c r="F302" s="223">
        <f>sumifs(tb_PO[จำนวน],tb_PO[PO Order Number],$F$4,tb_PO[Scent],C302,tb_PO[Size],E302)</f>
        <v>1</v>
      </c>
      <c r="G302" s="160"/>
    </row>
    <row r="303" hidden="1">
      <c r="A303" s="8"/>
      <c r="B303" s="220" t="s">
        <v>906</v>
      </c>
      <c r="C303" s="221" t="str">
        <f t="array" ref="C303">IFERROR(INDEX(tb_MainDatabase[Scent],MATCH(B303,tb_MainDatabase[Barcode],0)),"")</f>
        <v>1000 Thousand TRY ME!</v>
      </c>
      <c r="D303" s="189"/>
      <c r="E303" s="222" t="str">
        <f t="array" ref="E303">IFERROR(INDEX(tb_MainDatabase[Size],MATCH(B303,tb_MainDatabase[Barcode],0)),"")</f>
        <v>30 ml.</v>
      </c>
      <c r="F303" s="223">
        <f>sumifs(tb_PO[จำนวน],tb_PO[PO Order Number],$F$4,tb_PO[Scent],C303,tb_PO[Size],E303)</f>
        <v>0</v>
      </c>
      <c r="G303" s="160"/>
    </row>
    <row r="304" hidden="1">
      <c r="A304" s="8"/>
      <c r="B304" s="220" t="s">
        <v>908</v>
      </c>
      <c r="C304" s="221" t="str">
        <f t="array" ref="C304">IFERROR(INDEX(tb_MainDatabase[Scent],MATCH(B304,tb_MainDatabase[Barcode],0)),"")</f>
        <v>Aqua TRY ME!</v>
      </c>
      <c r="D304" s="189"/>
      <c r="E304" s="222" t="str">
        <f t="array" ref="E304">IFERROR(INDEX(tb_MainDatabase[Size],MATCH(B304,tb_MainDatabase[Barcode],0)),"")</f>
        <v>30 ml.</v>
      </c>
      <c r="F304" s="223">
        <f>sumifs(tb_PO[จำนวน],tb_PO[PO Order Number],$F$4,tb_PO[Scent],C304,tb_PO[Size],E304)</f>
        <v>0</v>
      </c>
      <c r="G304" s="160"/>
    </row>
    <row r="305" hidden="1">
      <c r="A305" s="8"/>
      <c r="B305" s="220" t="s">
        <v>909</v>
      </c>
      <c r="C305" s="221" t="str">
        <f t="array" ref="C305">IFERROR(INDEX(tb_MainDatabase[Scent],MATCH(B305,tb_MainDatabase[Barcode],0)),"")</f>
        <v>Argentum TRY ME!</v>
      </c>
      <c r="D305" s="189"/>
      <c r="E305" s="222" t="str">
        <f t="array" ref="E305">IFERROR(INDEX(tb_MainDatabase[Size],MATCH(B305,tb_MainDatabase[Barcode],0)),"")</f>
        <v>30 ml.</v>
      </c>
      <c r="F305" s="223">
        <f>sumifs(tb_PO[จำนวน],tb_PO[PO Order Number],$F$4,tb_PO[Scent],C305,tb_PO[Size],E305)</f>
        <v>0</v>
      </c>
      <c r="G305" s="160"/>
    </row>
    <row r="306" hidden="1">
      <c r="A306" s="8"/>
      <c r="B306" s="220" t="s">
        <v>910</v>
      </c>
      <c r="C306" s="221" t="str">
        <f t="array" ref="C306">IFERROR(INDEX(tb_MainDatabase[Scent],MATCH(B306,tb_MainDatabase[Barcode],0)),"")</f>
        <v>Atlantis TRY ME!</v>
      </c>
      <c r="D306" s="189"/>
      <c r="E306" s="222" t="str">
        <f t="array" ref="E306">IFERROR(INDEX(tb_MainDatabase[Size],MATCH(B306,tb_MainDatabase[Barcode],0)),"")</f>
        <v>30 ml.</v>
      </c>
      <c r="F306" s="223">
        <f>sumifs(tb_PO[จำนวน],tb_PO[PO Order Number],$F$4,tb_PO[Scent],C306,tb_PO[Size],E306)</f>
        <v>0</v>
      </c>
      <c r="G306" s="160"/>
    </row>
    <row r="307" hidden="1">
      <c r="A307" s="8"/>
      <c r="B307" s="220" t="s">
        <v>911</v>
      </c>
      <c r="C307" s="221" t="str">
        <f t="array" ref="C307">IFERROR(INDEX(tb_MainDatabase[Scent],MATCH(B307,tb_MainDatabase[Barcode],0)),"")</f>
        <v>Beyond TRY ME!</v>
      </c>
      <c r="D307" s="189"/>
      <c r="E307" s="222" t="str">
        <f t="array" ref="E307">IFERROR(INDEX(tb_MainDatabase[Size],MATCH(B307,tb_MainDatabase[Barcode],0)),"")</f>
        <v>30 ml.</v>
      </c>
      <c r="F307" s="223">
        <f>sumifs(tb_PO[จำนวน],tb_PO[PO Order Number],$F$4,tb_PO[Scent],C307,tb_PO[Size],E307)</f>
        <v>0</v>
      </c>
      <c r="G307" s="160"/>
    </row>
    <row r="308" hidden="1">
      <c r="A308" s="8"/>
      <c r="B308" s="220" t="s">
        <v>912</v>
      </c>
      <c r="C308" s="221" t="str">
        <f t="array" ref="C308">IFERROR(INDEX(tb_MainDatabase[Scent],MATCH(B308,tb_MainDatabase[Barcode],0)),"")</f>
        <v>Blind Magnolia TRY ME!</v>
      </c>
      <c r="D308" s="189"/>
      <c r="E308" s="222" t="str">
        <f t="array" ref="E308">IFERROR(INDEX(tb_MainDatabase[Size],MATCH(B308,tb_MainDatabase[Barcode],0)),"")</f>
        <v>30 ml.</v>
      </c>
      <c r="F308" s="223">
        <f>sumifs(tb_PO[จำนวน],tb_PO[PO Order Number],$F$4,tb_PO[Scent],C308,tb_PO[Size],E308)</f>
        <v>0</v>
      </c>
      <c r="G308" s="160"/>
    </row>
    <row r="309" hidden="1">
      <c r="A309" s="8"/>
      <c r="B309" s="220" t="s">
        <v>913</v>
      </c>
      <c r="C309" s="221" t="str">
        <f t="array" ref="C309">IFERROR(INDEX(tb_MainDatabase[Scent],MATCH(B309,tb_MainDatabase[Barcode],0)),"")</f>
        <v>Buoyant TRY ME!</v>
      </c>
      <c r="D309" s="189"/>
      <c r="E309" s="222" t="str">
        <f t="array" ref="E309">IFERROR(INDEX(tb_MainDatabase[Size],MATCH(B309,tb_MainDatabase[Barcode],0)),"")</f>
        <v>30 ml.</v>
      </c>
      <c r="F309" s="223">
        <f>sumifs(tb_PO[จำนวน],tb_PO[PO Order Number],$F$4,tb_PO[Scent],C309,tb_PO[Size],E309)</f>
        <v>0</v>
      </c>
      <c r="G309" s="160"/>
    </row>
    <row r="310" hidden="1">
      <c r="A310" s="8"/>
      <c r="B310" s="220" t="s">
        <v>917</v>
      </c>
      <c r="C310" s="221" t="str">
        <f t="array" ref="C310">IFERROR(INDEX(tb_MainDatabase[Scent],MATCH(B310,tb_MainDatabase[Barcode],0)),"")</f>
        <v>Cherry Dance TRY ME!</v>
      </c>
      <c r="D310" s="189"/>
      <c r="E310" s="222" t="str">
        <f t="array" ref="E310">IFERROR(INDEX(tb_MainDatabase[Size],MATCH(B310,tb_MainDatabase[Barcode],0)),"")</f>
        <v>30 ml.</v>
      </c>
      <c r="F310" s="223">
        <f>sumifs(tb_PO[จำนวน],tb_PO[PO Order Number],$F$4,tb_PO[Scent],C310,tb_PO[Size],E310)</f>
        <v>0</v>
      </c>
      <c r="G310" s="160"/>
    </row>
    <row r="311" hidden="1">
      <c r="A311" s="8"/>
      <c r="B311" s="220" t="s">
        <v>918</v>
      </c>
      <c r="C311" s="221" t="str">
        <f t="array" ref="C311">IFERROR(INDEX(tb_MainDatabase[Scent],MATCH(B311,tb_MainDatabase[Barcode],0)),"")</f>
        <v>Cocoa Gourmet TRY ME!</v>
      </c>
      <c r="D311" s="189"/>
      <c r="E311" s="222" t="str">
        <f t="array" ref="E311">IFERROR(INDEX(tb_MainDatabase[Size],MATCH(B311,tb_MainDatabase[Barcode],0)),"")</f>
        <v>30 ml.</v>
      </c>
      <c r="F311" s="223">
        <f>sumifs(tb_PO[จำนวน],tb_PO[PO Order Number],$F$4,tb_PO[Scent],C311,tb_PO[Size],E311)</f>
        <v>0</v>
      </c>
      <c r="G311" s="160"/>
    </row>
    <row r="312" hidden="1">
      <c r="A312" s="8"/>
      <c r="B312" s="220" t="s">
        <v>919</v>
      </c>
      <c r="C312" s="221" t="str">
        <f t="array" ref="C312">IFERROR(INDEX(tb_MainDatabase[Scent],MATCH(B312,tb_MainDatabase[Barcode],0)),"")</f>
        <v>Code Red TRY ME!</v>
      </c>
      <c r="D312" s="189"/>
      <c r="E312" s="222" t="str">
        <f t="array" ref="E312">IFERROR(INDEX(tb_MainDatabase[Size],MATCH(B312,tb_MainDatabase[Barcode],0)),"")</f>
        <v>30 ml.</v>
      </c>
      <c r="F312" s="223">
        <f>sumifs(tb_PO[จำนวน],tb_PO[PO Order Number],$F$4,tb_PO[Scent],C312,tb_PO[Size],E312)</f>
        <v>0</v>
      </c>
      <c r="G312" s="160"/>
    </row>
    <row r="313" hidden="1">
      <c r="A313" s="8"/>
      <c r="B313" s="220" t="s">
        <v>921</v>
      </c>
      <c r="C313" s="221" t="str">
        <f t="array" ref="C313">IFERROR(INDEX(tb_MainDatabase[Scent],MATCH(B313,tb_MainDatabase[Barcode],0)),"")</f>
        <v>Dream Island TRY ME!</v>
      </c>
      <c r="D313" s="189"/>
      <c r="E313" s="222" t="str">
        <f t="array" ref="E313">IFERROR(INDEX(tb_MainDatabase[Size],MATCH(B313,tb_MainDatabase[Barcode],0)),"")</f>
        <v>30 ml.</v>
      </c>
      <c r="F313" s="223">
        <f>sumifs(tb_PO[จำนวน],tb_PO[PO Order Number],$F$4,tb_PO[Scent],C313,tb_PO[Size],E313)</f>
        <v>0</v>
      </c>
      <c r="G313" s="160"/>
    </row>
    <row r="314" hidden="1">
      <c r="A314" s="8"/>
      <c r="B314" s="220" t="s">
        <v>922</v>
      </c>
      <c r="C314" s="221" t="str">
        <f t="array" ref="C314">IFERROR(INDEX(tb_MainDatabase[Scent],MATCH(B314,tb_MainDatabase[Barcode],0)),"")</f>
        <v>Dynasty TRY ME!</v>
      </c>
      <c r="D314" s="189"/>
      <c r="E314" s="222" t="str">
        <f t="array" ref="E314">IFERROR(INDEX(tb_MainDatabase[Size],MATCH(B314,tb_MainDatabase[Barcode],0)),"")</f>
        <v>30 ml.</v>
      </c>
      <c r="F314" s="223">
        <f>sumifs(tb_PO[จำนวน],tb_PO[PO Order Number],$F$4,tb_PO[Scent],C314,tb_PO[Size],E314)</f>
        <v>0</v>
      </c>
      <c r="G314" s="160"/>
    </row>
    <row r="315" hidden="1">
      <c r="A315" s="8"/>
      <c r="B315" s="220" t="s">
        <v>923</v>
      </c>
      <c r="C315" s="221" t="str">
        <f t="array" ref="C315">IFERROR(INDEX(tb_MainDatabase[Scent],MATCH(B315,tb_MainDatabase[Barcode],0)),"")</f>
        <v>Eden TRY ME!</v>
      </c>
      <c r="D315" s="189"/>
      <c r="E315" s="222" t="str">
        <f t="array" ref="E315">IFERROR(INDEX(tb_MainDatabase[Size],MATCH(B315,tb_MainDatabase[Barcode],0)),"")</f>
        <v>30 ml.</v>
      </c>
      <c r="F315" s="223">
        <f>sumifs(tb_PO[จำนวน],tb_PO[PO Order Number],$F$4,tb_PO[Scent],C315,tb_PO[Size],E315)</f>
        <v>0</v>
      </c>
      <c r="G315" s="160"/>
    </row>
    <row r="316" hidden="1">
      <c r="A316" s="8"/>
      <c r="B316" s="220" t="s">
        <v>924</v>
      </c>
      <c r="C316" s="221" t="str">
        <f t="array" ref="C316">IFERROR(INDEX(tb_MainDatabase[Scent],MATCH(B316,tb_MainDatabase[Barcode],0)),"")</f>
        <v>Excalibur (EDP) TRY ME!</v>
      </c>
      <c r="D316" s="189"/>
      <c r="E316" s="222" t="str">
        <f t="array" ref="E316">IFERROR(INDEX(tb_MainDatabase[Size],MATCH(B316,tb_MainDatabase[Barcode],0)),"")</f>
        <v>30 ml.</v>
      </c>
      <c r="F316" s="223">
        <f>sumifs(tb_PO[จำนวน],tb_PO[PO Order Number],$F$4,tb_PO[Scent],C316,tb_PO[Size],E316)</f>
        <v>0</v>
      </c>
      <c r="G316" s="160"/>
    </row>
    <row r="317" hidden="1">
      <c r="A317" s="8"/>
      <c r="B317" s="220" t="s">
        <v>926</v>
      </c>
      <c r="C317" s="221" t="str">
        <f t="array" ref="C317">IFERROR(INDEX(tb_MainDatabase[Scent],MATCH(B317,tb_MainDatabase[Barcode],0)),"")</f>
        <v>Found Peony TRY ME!</v>
      </c>
      <c r="D317" s="189"/>
      <c r="E317" s="222" t="str">
        <f t="array" ref="E317">IFERROR(INDEX(tb_MainDatabase[Size],MATCH(B317,tb_MainDatabase[Barcode],0)),"")</f>
        <v>30 ml.</v>
      </c>
      <c r="F317" s="223">
        <f>sumifs(tb_PO[จำนวน],tb_PO[PO Order Number],$F$4,tb_PO[Scent],C317,tb_PO[Size],E317)</f>
        <v>0</v>
      </c>
      <c r="G317" s="160"/>
    </row>
    <row r="318" hidden="1">
      <c r="A318" s="8"/>
      <c r="B318" s="220" t="s">
        <v>927</v>
      </c>
      <c r="C318" s="221" t="str">
        <f t="array" ref="C318">IFERROR(INDEX(tb_MainDatabase[Scent],MATCH(B318,tb_MainDatabase[Barcode],0)),"")</f>
        <v>Gentle Elixir TRY ME!</v>
      </c>
      <c r="D318" s="189"/>
      <c r="E318" s="222" t="str">
        <f t="array" ref="E318">IFERROR(INDEX(tb_MainDatabase[Size],MATCH(B318,tb_MainDatabase[Barcode],0)),"")</f>
        <v>30 ml.</v>
      </c>
      <c r="F318" s="223">
        <f>sumifs(tb_PO[จำนวน],tb_PO[PO Order Number],$F$4,tb_PO[Scent],C318,tb_PO[Size],E318)</f>
        <v>0</v>
      </c>
      <c r="G318" s="160"/>
    </row>
    <row r="319" hidden="1">
      <c r="A319" s="8"/>
      <c r="B319" s="220" t="s">
        <v>929</v>
      </c>
      <c r="C319" s="221" t="str">
        <f t="array" ref="C319">IFERROR(INDEX(tb_MainDatabase[Scent],MATCH(B319,tb_MainDatabase[Barcode],0)),"")</f>
        <v>Hercules TRY ME!</v>
      </c>
      <c r="D319" s="189"/>
      <c r="E319" s="222" t="str">
        <f t="array" ref="E319">IFERROR(INDEX(tb_MainDatabase[Size],MATCH(B319,tb_MainDatabase[Barcode],0)),"")</f>
        <v>30 ml.</v>
      </c>
      <c r="F319" s="223">
        <f>sumifs(tb_PO[จำนวน],tb_PO[PO Order Number],$F$4,tb_PO[Scent],C319,tb_PO[Size],E319)</f>
        <v>0</v>
      </c>
      <c r="G319" s="160"/>
    </row>
    <row r="320" hidden="1">
      <c r="A320" s="8"/>
      <c r="B320" s="220" t="s">
        <v>930</v>
      </c>
      <c r="C320" s="221" t="str">
        <f t="array" ref="C320">IFERROR(INDEX(tb_MainDatabase[Scent],MATCH(B320,tb_MainDatabase[Barcode],0)),"")</f>
        <v>La Belle TRY ME!</v>
      </c>
      <c r="D320" s="189"/>
      <c r="E320" s="222" t="str">
        <f t="array" ref="E320">IFERROR(INDEX(tb_MainDatabase[Size],MATCH(B320,tb_MainDatabase[Barcode],0)),"")</f>
        <v>30 ml.</v>
      </c>
      <c r="F320" s="223">
        <f>sumifs(tb_PO[จำนวน],tb_PO[PO Order Number],$F$4,tb_PO[Scent],C320,tb_PO[Size],E320)</f>
        <v>0</v>
      </c>
      <c r="G320" s="160"/>
    </row>
    <row r="321" hidden="1">
      <c r="A321" s="8"/>
      <c r="B321" s="220" t="s">
        <v>932</v>
      </c>
      <c r="C321" s="221" t="str">
        <f t="array" ref="C321">IFERROR(INDEX(tb_MainDatabase[Scent],MATCH(B321,tb_MainDatabase[Barcode],0)),"")</f>
        <v>Legendary TRY ME!</v>
      </c>
      <c r="D321" s="189"/>
      <c r="E321" s="222" t="str">
        <f t="array" ref="E321">IFERROR(INDEX(tb_MainDatabase[Size],MATCH(B321,tb_MainDatabase[Barcode],0)),"")</f>
        <v>30 ml.</v>
      </c>
      <c r="F321" s="223">
        <f>sumifs(tb_PO[จำนวน],tb_PO[PO Order Number],$F$4,tb_PO[Scent],C321,tb_PO[Size],E321)</f>
        <v>0</v>
      </c>
      <c r="G321" s="160"/>
    </row>
    <row r="322" hidden="1">
      <c r="A322" s="8"/>
      <c r="B322" s="220" t="s">
        <v>933</v>
      </c>
      <c r="C322" s="221" t="str">
        <f t="array" ref="C322">IFERROR(INDEX(tb_MainDatabase[Scent],MATCH(B322,tb_MainDatabase[Barcode],0)),"")</f>
        <v>Make Way TRY ME!</v>
      </c>
      <c r="D322" s="189"/>
      <c r="E322" s="222" t="str">
        <f t="array" ref="E322">IFERROR(INDEX(tb_MainDatabase[Size],MATCH(B322,tb_MainDatabase[Barcode],0)),"")</f>
        <v>30 ml.</v>
      </c>
      <c r="F322" s="223">
        <f>sumifs(tb_PO[จำนวน],tb_PO[PO Order Number],$F$4,tb_PO[Scent],C322,tb_PO[Size],E322)</f>
        <v>0</v>
      </c>
      <c r="G322" s="160"/>
    </row>
    <row r="323" hidden="1">
      <c r="A323" s="8"/>
      <c r="B323" s="220" t="s">
        <v>934</v>
      </c>
      <c r="C323" s="221" t="str">
        <f t="array" ref="C323">IFERROR(INDEX(tb_MainDatabase[Scent],MATCH(B323,tb_MainDatabase[Barcode],0)),"")</f>
        <v>Moon Light TRY ME!</v>
      </c>
      <c r="D323" s="189"/>
      <c r="E323" s="222" t="str">
        <f t="array" ref="E323">IFERROR(INDEX(tb_MainDatabase[Size],MATCH(B323,tb_MainDatabase[Barcode],0)),"")</f>
        <v>30 ml.</v>
      </c>
      <c r="F323" s="223">
        <f>sumifs(tb_PO[จำนวน],tb_PO[PO Order Number],$F$4,tb_PO[Scent],C323,tb_PO[Size],E323)</f>
        <v>0</v>
      </c>
      <c r="G323" s="160"/>
    </row>
    <row r="324" hidden="1">
      <c r="A324" s="8"/>
      <c r="B324" s="220" t="s">
        <v>936</v>
      </c>
      <c r="C324" s="221" t="str">
        <f t="array" ref="C324">IFERROR(INDEX(tb_MainDatabase[Scent],MATCH(B324,tb_MainDatabase[Barcode],0)),"")</f>
        <v>Never Blue TRY ME!</v>
      </c>
      <c r="D324" s="189"/>
      <c r="E324" s="222" t="str">
        <f t="array" ref="E324">IFERROR(INDEX(tb_MainDatabase[Size],MATCH(B324,tb_MainDatabase[Barcode],0)),"")</f>
        <v>30 ml.</v>
      </c>
      <c r="F324" s="223">
        <f>sumifs(tb_PO[จำนวน],tb_PO[PO Order Number],$F$4,tb_PO[Scent],C324,tb_PO[Size],E324)</f>
        <v>0</v>
      </c>
      <c r="G324" s="160"/>
    </row>
    <row r="325" hidden="1">
      <c r="A325" s="8"/>
      <c r="B325" s="220" t="s">
        <v>937</v>
      </c>
      <c r="C325" s="221" t="str">
        <f t="array" ref="C325">IFERROR(INDEX(tb_MainDatabase[Scent],MATCH(B325,tb_MainDatabase[Barcode],0)),"")</f>
        <v>Perfect Pear TRY ME!</v>
      </c>
      <c r="D325" s="189"/>
      <c r="E325" s="222" t="str">
        <f t="array" ref="E325">IFERROR(INDEX(tb_MainDatabase[Size],MATCH(B325,tb_MainDatabase[Barcode],0)),"")</f>
        <v>30 ml.</v>
      </c>
      <c r="F325" s="223">
        <f>sumifs(tb_PO[จำนวน],tb_PO[PO Order Number],$F$4,tb_PO[Scent],C325,tb_PO[Size],E325)</f>
        <v>0</v>
      </c>
      <c r="G325" s="160"/>
    </row>
    <row r="326" hidden="1">
      <c r="A326" s="8"/>
      <c r="B326" s="220" t="s">
        <v>938</v>
      </c>
      <c r="C326" s="221" t="str">
        <f t="array" ref="C326">IFERROR(INDEX(tb_MainDatabase[Scent],MATCH(B326,tb_MainDatabase[Barcode],0)),"")</f>
        <v>Persist TRY ME!</v>
      </c>
      <c r="D326" s="189"/>
      <c r="E326" s="222" t="str">
        <f t="array" ref="E326">IFERROR(INDEX(tb_MainDatabase[Size],MATCH(B326,tb_MainDatabase[Barcode],0)),"")</f>
        <v>30 ml.</v>
      </c>
      <c r="F326" s="223">
        <f>sumifs(tb_PO[จำนวน],tb_PO[PO Order Number],$F$4,tb_PO[Scent],C326,tb_PO[Size],E326)</f>
        <v>0</v>
      </c>
      <c r="G326" s="160"/>
    </row>
    <row r="327" hidden="1">
      <c r="A327" s="8"/>
      <c r="B327" s="220" t="s">
        <v>939</v>
      </c>
      <c r="C327" s="221" t="str">
        <f t="array" ref="C327">IFERROR(INDEX(tb_MainDatabase[Scent],MATCH(B327,tb_MainDatabase[Barcode],0)),"")</f>
        <v>Secret of Peach TRY ME!</v>
      </c>
      <c r="D327" s="189"/>
      <c r="E327" s="222" t="str">
        <f t="array" ref="E327">IFERROR(INDEX(tb_MainDatabase[Size],MATCH(B327,tb_MainDatabase[Barcode],0)),"")</f>
        <v>30 ml.</v>
      </c>
      <c r="F327" s="223">
        <f>sumifs(tb_PO[จำนวน],tb_PO[PO Order Number],$F$4,tb_PO[Scent],C327,tb_PO[Size],E327)</f>
        <v>0</v>
      </c>
      <c r="G327" s="160"/>
    </row>
    <row r="328" hidden="1">
      <c r="A328" s="8"/>
      <c r="B328" s="220" t="s">
        <v>940</v>
      </c>
      <c r="C328" s="221" t="str">
        <f t="array" ref="C328">IFERROR(INDEX(tb_MainDatabase[Scent],MATCH(B328,tb_MainDatabase[Barcode],0)),"")</f>
        <v>Senorita TRY ME!</v>
      </c>
      <c r="D328" s="189"/>
      <c r="E328" s="222" t="str">
        <f t="array" ref="E328">IFERROR(INDEX(tb_MainDatabase[Size],MATCH(B328,tb_MainDatabase[Barcode],0)),"")</f>
        <v>30 ml.</v>
      </c>
      <c r="F328" s="223">
        <f>sumifs(tb_PO[จำนวน],tb_PO[PO Order Number],$F$4,tb_PO[Scent],C328,tb_PO[Size],E328)</f>
        <v>0</v>
      </c>
      <c r="G328" s="160"/>
    </row>
    <row r="329" hidden="1">
      <c r="A329" s="8"/>
      <c r="B329" s="220" t="s">
        <v>941</v>
      </c>
      <c r="C329" s="221" t="str">
        <f t="array" ref="C329">IFERROR(INDEX(tb_MainDatabase[Scent],MATCH(B329,tb_MainDatabase[Barcode],0)),"")</f>
        <v>Shadow De Bacci Light TRY ME!</v>
      </c>
      <c r="D329" s="189"/>
      <c r="E329" s="222" t="str">
        <f t="array" ref="E329">IFERROR(INDEX(tb_MainDatabase[Size],MATCH(B329,tb_MainDatabase[Barcode],0)),"")</f>
        <v>30 ml.</v>
      </c>
      <c r="F329" s="223">
        <f>sumifs(tb_PO[จำนวน],tb_PO[PO Order Number],$F$4,tb_PO[Scent],C329,tb_PO[Size],E329)</f>
        <v>0</v>
      </c>
      <c r="G329" s="160"/>
    </row>
    <row r="330" hidden="1">
      <c r="A330" s="8"/>
      <c r="B330" s="220" t="s">
        <v>942</v>
      </c>
      <c r="C330" s="221" t="str">
        <f t="array" ref="C330">IFERROR(INDEX(tb_MainDatabase[Scent],MATCH(B330,tb_MainDatabase[Barcode],0)),"")</f>
        <v>Sicilia TRY ME!</v>
      </c>
      <c r="D330" s="189"/>
      <c r="E330" s="222" t="str">
        <f t="array" ref="E330">IFERROR(INDEX(tb_MainDatabase[Size],MATCH(B330,tb_MainDatabase[Barcode],0)),"")</f>
        <v>30 ml.</v>
      </c>
      <c r="F330" s="223">
        <f>sumifs(tb_PO[จำนวน],tb_PO[PO Order Number],$F$4,tb_PO[Scent],C330,tb_PO[Size],E330)</f>
        <v>0</v>
      </c>
      <c r="G330" s="160"/>
    </row>
    <row r="331" hidden="1">
      <c r="A331" s="8"/>
      <c r="B331" s="224" t="s">
        <v>943</v>
      </c>
      <c r="C331" s="221" t="str">
        <f t="array" ref="C331">IFERROR(INDEX(tb_MainDatabase[Scent],MATCH(B331,tb_MainDatabase[Barcode],0)),"")</f>
        <v>Soir TRY ME!</v>
      </c>
      <c r="D331" s="189"/>
      <c r="E331" s="222" t="str">
        <f t="array" ref="E331">IFERROR(INDEX(tb_MainDatabase[Size],MATCH(B331,tb_MainDatabase[Barcode],0)),"")</f>
        <v>30 ml.</v>
      </c>
      <c r="F331" s="223">
        <f>sumifs(tb_PO[จำนวน],tb_PO[PO Order Number],$F$4,tb_PO[Scent],C331,tb_PO[Size],E331)</f>
        <v>0</v>
      </c>
      <c r="G331" s="160"/>
    </row>
    <row r="332" hidden="1">
      <c r="A332" s="8"/>
      <c r="B332" s="220" t="s">
        <v>946</v>
      </c>
      <c r="C332" s="221" t="str">
        <f t="array" ref="C332">IFERROR(INDEX(tb_MainDatabase[Scent],MATCH(B332,tb_MainDatabase[Barcode],0)),"")</f>
        <v>Teenage Dream TRY ME!</v>
      </c>
      <c r="D332" s="189"/>
      <c r="E332" s="222" t="str">
        <f t="array" ref="E332">IFERROR(INDEX(tb_MainDatabase[Size],MATCH(B332,tb_MainDatabase[Barcode],0)),"")</f>
        <v>30 ml.</v>
      </c>
      <c r="F332" s="223">
        <f>sumifs(tb_PO[จำนวน],tb_PO[PO Order Number],$F$4,tb_PO[Scent],C332,tb_PO[Size],E332)</f>
        <v>0</v>
      </c>
      <c r="G332" s="160"/>
    </row>
    <row r="333" hidden="1">
      <c r="A333" s="8"/>
      <c r="B333" s="220" t="s">
        <v>947</v>
      </c>
      <c r="C333" s="221" t="str">
        <f t="array" ref="C333">IFERROR(INDEX(tb_MainDatabase[Scent],MATCH(B333,tb_MainDatabase[Barcode],0)),"")</f>
        <v>Velvet Oud TRY ME!</v>
      </c>
      <c r="D333" s="189"/>
      <c r="E333" s="222" t="str">
        <f t="array" ref="E333">IFERROR(INDEX(tb_MainDatabase[Size],MATCH(B333,tb_MainDatabase[Barcode],0)),"")</f>
        <v>30 ml.</v>
      </c>
      <c r="F333" s="223">
        <f>sumifs(tb_PO[จำนวน],tb_PO[PO Order Number],$F$4,tb_PO[Scent],C333,tb_PO[Size],E333)</f>
        <v>0</v>
      </c>
      <c r="G333" s="160"/>
    </row>
    <row r="334" hidden="1">
      <c r="A334" s="8"/>
      <c r="B334" s="220" t="s">
        <v>948</v>
      </c>
      <c r="C334" s="221" t="str">
        <f t="array" ref="C334">IFERROR(INDEX(tb_MainDatabase[Scent],MATCH(B334,tb_MainDatabase[Barcode],0)),"")</f>
        <v>Victory TRY ME!</v>
      </c>
      <c r="D334" s="189"/>
      <c r="E334" s="222" t="str">
        <f t="array" ref="E334">IFERROR(INDEX(tb_MainDatabase[Size],MATCH(B334,tb_MainDatabase[Barcode],0)),"")</f>
        <v>30 ml.</v>
      </c>
      <c r="F334" s="223">
        <f>sumifs(tb_PO[จำนวน],tb_PO[PO Order Number],$F$4,tb_PO[Scent],C334,tb_PO[Size],E334)</f>
        <v>0</v>
      </c>
      <c r="G334" s="160"/>
    </row>
    <row r="335" hidden="1">
      <c r="A335" s="8"/>
      <c r="B335" s="220" t="s">
        <v>950</v>
      </c>
      <c r="C335" s="221" t="str">
        <f t="array" ref="C335">IFERROR(INDEX(tb_MainDatabase[Scent],MATCH(B335,tb_MainDatabase[Barcode],0)),"")</f>
        <v>Vintage TRY ME!</v>
      </c>
      <c r="D335" s="189"/>
      <c r="E335" s="222" t="str">
        <f t="array" ref="E335">IFERROR(INDEX(tb_MainDatabase[Size],MATCH(B335,tb_MainDatabase[Barcode],0)),"")</f>
        <v>30 ml.</v>
      </c>
      <c r="F335" s="223">
        <f>sumifs(tb_PO[จำนวน],tb_PO[PO Order Number],$F$4,tb_PO[Scent],C335,tb_PO[Size],E335)</f>
        <v>0</v>
      </c>
      <c r="G335" s="160"/>
    </row>
    <row r="336" hidden="1">
      <c r="A336" s="8"/>
      <c r="B336" s="220" t="s">
        <v>951</v>
      </c>
      <c r="C336" s="221" t="str">
        <f t="array" ref="C336">IFERROR(INDEX(tb_MainDatabase[Scent],MATCH(B336,tb_MainDatabase[Barcode],0)),"")</f>
        <v>Virgin X TRY ME!</v>
      </c>
      <c r="D336" s="189"/>
      <c r="E336" s="222" t="str">
        <f t="array" ref="E336">IFERROR(INDEX(tb_MainDatabase[Size],MATCH(B336,tb_MainDatabase[Barcode],0)),"")</f>
        <v>30 ml.</v>
      </c>
      <c r="F336" s="223">
        <f>sumifs(tb_PO[จำนวน],tb_PO[PO Order Number],$F$4,tb_PO[Scent],C336,tb_PO[Size],E336)</f>
        <v>0</v>
      </c>
      <c r="G336" s="160"/>
    </row>
    <row r="337" hidden="1">
      <c r="A337" s="8"/>
      <c r="B337" s="220" t="s">
        <v>952</v>
      </c>
      <c r="C337" s="221" t="str">
        <f t="array" ref="C337">IFERROR(INDEX(tb_MainDatabase[Scent],MATCH(B337,tb_MainDatabase[Barcode],0)),"")</f>
        <v>Vivid TRY ME!</v>
      </c>
      <c r="D337" s="189"/>
      <c r="E337" s="222" t="str">
        <f t="array" ref="E337">IFERROR(INDEX(tb_MainDatabase[Size],MATCH(B337,tb_MainDatabase[Barcode],0)),"")</f>
        <v>30 ml.</v>
      </c>
      <c r="F337" s="223">
        <f>sumifs(tb_PO[จำนวน],tb_PO[PO Order Number],$F$4,tb_PO[Scent],C337,tb_PO[Size],E337)</f>
        <v>0</v>
      </c>
      <c r="G337" s="160"/>
    </row>
    <row r="338" hidden="1">
      <c r="A338" s="8"/>
      <c r="B338" s="220" t="s">
        <v>953</v>
      </c>
      <c r="C338" s="221" t="str">
        <f t="array" ref="C338">IFERROR(INDEX(tb_MainDatabase[Scent],MATCH(B338,tb_MainDatabase[Barcode],0)),"")</f>
        <v>Voyage TRY ME!</v>
      </c>
      <c r="D338" s="189"/>
      <c r="E338" s="222" t="str">
        <f t="array" ref="E338">IFERROR(INDEX(tb_MainDatabase[Size],MATCH(B338,tb_MainDatabase[Barcode],0)),"")</f>
        <v>30 ml.</v>
      </c>
      <c r="F338" s="223">
        <f>sumifs(tb_PO[จำนวน],tb_PO[PO Order Number],$F$4,tb_PO[Scent],C338,tb_PO[Size],E338)</f>
        <v>0</v>
      </c>
      <c r="G338" s="160"/>
    </row>
    <row r="339" hidden="1">
      <c r="A339" s="8"/>
      <c r="B339" s="220" t="s">
        <v>954</v>
      </c>
      <c r="C339" s="221" t="str">
        <f t="array" ref="C339">IFERROR(INDEX(tb_MainDatabase[Scent],MATCH(B339,tb_MainDatabase[Barcode],0)),"")</f>
        <v>Zeus TRY ME!</v>
      </c>
      <c r="D339" s="189"/>
      <c r="E339" s="222" t="str">
        <f t="array" ref="E339">IFERROR(INDEX(tb_MainDatabase[Size],MATCH(B339,tb_MainDatabase[Barcode],0)),"")</f>
        <v>30 ml.</v>
      </c>
      <c r="F339" s="223">
        <f>sumifs(tb_PO[จำนวน],tb_PO[PO Order Number],$F$4,tb_PO[Scent],C339,tb_PO[Size],E339)</f>
        <v>0</v>
      </c>
      <c r="G339" s="160"/>
    </row>
    <row r="340" hidden="1">
      <c r="A340" s="8"/>
      <c r="B340" s="224"/>
      <c r="C340" s="221" t="str">
        <f t="array" ref="C340">IFERROR(INDEX(tb_MainDatabase[Scent],MATCH(B340,tb_MainDatabase[Barcode],0)),"")</f>
        <v/>
      </c>
      <c r="D340" s="189"/>
      <c r="E340" s="222" t="str">
        <f t="array" ref="E340">IFERROR(INDEX(tb_MainDatabase[Size],MATCH(B340,tb_MainDatabase[Barcode],0)),"")</f>
        <v/>
      </c>
      <c r="F340" s="223">
        <f>sumifs(tb_PO[จำนวน],tb_PO[PO Order Number],$F$4,tb_PO[Scent],C340,tb_PO[Size],E340)</f>
        <v>0</v>
      </c>
      <c r="G340" s="160"/>
    </row>
    <row r="341" hidden="1">
      <c r="A341" s="8"/>
      <c r="B341" s="224"/>
      <c r="C341" s="221" t="str">
        <f t="array" ref="C341">IFERROR(INDEX(tb_MainDatabase[Scent],MATCH(B341,tb_MainDatabase[Barcode],0)),"")</f>
        <v/>
      </c>
      <c r="D341" s="189"/>
      <c r="E341" s="222" t="str">
        <f t="array" ref="E341">IFERROR(INDEX(tb_MainDatabase[Size],MATCH(B341,tb_MainDatabase[Barcode],0)),"")</f>
        <v/>
      </c>
      <c r="F341" s="223">
        <f>sumifs(tb_PO[จำนวน],tb_PO[PO Order Number],$F$4,tb_PO[Scent],C341,tb_PO[Size],E341)</f>
        <v>0</v>
      </c>
      <c r="G341" s="160"/>
    </row>
    <row r="342" hidden="1">
      <c r="A342" s="8"/>
      <c r="B342" s="224"/>
      <c r="C342" s="221" t="str">
        <f t="array" ref="C342">IFERROR(INDEX(tb_MainDatabase[Scent],MATCH(B342,tb_MainDatabase[Barcode],0)),"")</f>
        <v/>
      </c>
      <c r="D342" s="189"/>
      <c r="E342" s="222" t="str">
        <f t="array" ref="E342">IFERROR(INDEX(tb_MainDatabase[Size],MATCH(B342,tb_MainDatabase[Barcode],0)),"")</f>
        <v/>
      </c>
      <c r="F342" s="223">
        <f>sumifs(tb_PO[จำนวน],tb_PO[PO Order Number],$F$4,tb_PO[Scent],C342,tb_PO[Size],E342)</f>
        <v>0</v>
      </c>
      <c r="G342" s="160"/>
    </row>
    <row r="343">
      <c r="A343" s="8"/>
      <c r="B343" s="210" t="s">
        <v>713</v>
      </c>
      <c r="C343" s="211" t="s">
        <v>778</v>
      </c>
      <c r="D343" s="212"/>
      <c r="E343" s="213" t="s">
        <v>15</v>
      </c>
      <c r="F343" s="214" t="s">
        <v>714</v>
      </c>
      <c r="G343" s="160"/>
    </row>
    <row r="344" hidden="1">
      <c r="A344" s="8"/>
      <c r="B344" s="220" t="s">
        <v>956</v>
      </c>
      <c r="C344" s="221" t="str">
        <f t="array" ref="C344">IFERROR(INDEX(tb_MainDatabase[Scent],MATCH(B344,tb_MainDatabase[Barcode],0)),"")</f>
        <v>Blackest Black TRY ME!</v>
      </c>
      <c r="D344" s="189"/>
      <c r="E344" s="222" t="str">
        <f t="array" ref="E344">IFERROR(INDEX(tb_MainDatabase[Size],MATCH(B344,tb_MainDatabase[Barcode],0)),"")</f>
        <v>30 ml.</v>
      </c>
      <c r="F344" s="223">
        <f>sumifs(tb_PO[จำนวน],tb_PO[PO Order Number],$F$4,tb_PO[Scent],C344,tb_PO[Size],E344)</f>
        <v>0</v>
      </c>
      <c r="G344" s="160"/>
    </row>
    <row r="345" hidden="1">
      <c r="A345" s="8"/>
      <c r="B345" s="220" t="s">
        <v>957</v>
      </c>
      <c r="C345" s="221" t="str">
        <f t="array" ref="C345">IFERROR(INDEX(tb_MainDatabase[Scent],MATCH(B345,tb_MainDatabase[Barcode],0)),"")</f>
        <v>Legend of Oud TRY ME!</v>
      </c>
      <c r="D345" s="189"/>
      <c r="E345" s="222" t="str">
        <f t="array" ref="E345">IFERROR(INDEX(tb_MainDatabase[Size],MATCH(B345,tb_MainDatabase[Barcode],0)),"")</f>
        <v>30 ml.</v>
      </c>
      <c r="F345" s="223">
        <f>sumifs(tb_PO[จำนวน],tb_PO[PO Order Number],$F$4,tb_PO[Scent],C345,tb_PO[Size],E345)</f>
        <v>0</v>
      </c>
      <c r="G345" s="160"/>
    </row>
    <row r="346" hidden="1">
      <c r="A346" s="8"/>
      <c r="B346" s="220" t="s">
        <v>958</v>
      </c>
      <c r="C346" s="221" t="str">
        <f t="array" ref="C346">IFERROR(INDEX(tb_MainDatabase[Scent],MATCH(B346,tb_MainDatabase[Barcode],0)),"")</f>
        <v>Luscious Santal TRY ME!</v>
      </c>
      <c r="D346" s="189"/>
      <c r="E346" s="222" t="str">
        <f t="array" ref="E346">IFERROR(INDEX(tb_MainDatabase[Size],MATCH(B346,tb_MainDatabase[Barcode],0)),"")</f>
        <v>30 ml.</v>
      </c>
      <c r="F346" s="223">
        <f>sumifs(tb_PO[จำนวน],tb_PO[PO Order Number],$F$4,tb_PO[Scent],C346,tb_PO[Size],E346)</f>
        <v>0</v>
      </c>
      <c r="G346" s="160"/>
    </row>
    <row r="347" hidden="1">
      <c r="A347" s="8"/>
      <c r="B347" s="220" t="s">
        <v>959</v>
      </c>
      <c r="C347" s="221" t="str">
        <f t="array" ref="C347">IFERROR(INDEX(tb_MainDatabase[Scent],MATCH(B347,tb_MainDatabase[Barcode],0)),"")</f>
        <v>Patchouli Absolute TRY ME!</v>
      </c>
      <c r="D347" s="189"/>
      <c r="E347" s="222" t="str">
        <f t="array" ref="E347">IFERROR(INDEX(tb_MainDatabase[Size],MATCH(B347,tb_MainDatabase[Barcode],0)),"")</f>
        <v>30 ml.</v>
      </c>
      <c r="F347" s="223">
        <f>sumifs(tb_PO[จำนวน],tb_PO[PO Order Number],$F$4,tb_PO[Scent],C347,tb_PO[Size],E347)</f>
        <v>0</v>
      </c>
      <c r="G347" s="160"/>
    </row>
    <row r="348" hidden="1">
      <c r="A348" s="8"/>
      <c r="B348" s="220" t="s">
        <v>960</v>
      </c>
      <c r="C348" s="221" t="str">
        <f t="array" ref="C348">IFERROR(INDEX(tb_MainDatabase[Scent],MATCH(B348,tb_MainDatabase[Barcode],0)),"")</f>
        <v>Sparkling Mandarin TRY ME!</v>
      </c>
      <c r="D348" s="189"/>
      <c r="E348" s="222" t="str">
        <f t="array" ref="E348">IFERROR(INDEX(tb_MainDatabase[Size],MATCH(B348,tb_MainDatabase[Barcode],0)),"")</f>
        <v>30 ml.</v>
      </c>
      <c r="F348" s="223">
        <f>sumifs(tb_PO[จำนวน],tb_PO[PO Order Number],$F$4,tb_PO[Scent],C348,tb_PO[Size],E348)</f>
        <v>0</v>
      </c>
      <c r="G348" s="160"/>
    </row>
    <row r="349" hidden="1">
      <c r="A349" s="8"/>
      <c r="B349" s="220" t="s">
        <v>961</v>
      </c>
      <c r="C349" s="221" t="str">
        <f t="array" ref="C349">IFERROR(INDEX(tb_MainDatabase[Scent],MATCH(B349,tb_MainDatabase[Barcode],0)),"")</f>
        <v>Tropical Leather TRY ME!</v>
      </c>
      <c r="D349" s="189"/>
      <c r="E349" s="222" t="str">
        <f t="array" ref="E349">IFERROR(INDEX(tb_MainDatabase[Size],MATCH(B349,tb_MainDatabase[Barcode],0)),"")</f>
        <v>30 ml.</v>
      </c>
      <c r="F349" s="223">
        <f>sumifs(tb_PO[จำนวน],tb_PO[PO Order Number],$F$4,tb_PO[Scent],C349,tb_PO[Size],E349)</f>
        <v>0</v>
      </c>
      <c r="G349" s="160"/>
    </row>
    <row r="350" hidden="1">
      <c r="A350" s="8"/>
      <c r="B350" s="220" t="s">
        <v>962</v>
      </c>
      <c r="C350" s="221" t="str">
        <f t="array" ref="C350">IFERROR(INDEX(tb_MainDatabase[Scent],MATCH(B350,tb_MainDatabase[Barcode],0)),"")</f>
        <v>Blackest Black TRY ME!</v>
      </c>
      <c r="D350" s="189"/>
      <c r="E350" s="222" t="str">
        <f t="array" ref="E350">IFERROR(INDEX(tb_MainDatabase[Size],MATCH(B350,tb_MainDatabase[Barcode],0)),"")</f>
        <v>50 ml.</v>
      </c>
      <c r="F350" s="223">
        <f>sumifs(tb_PO[จำนวน],tb_PO[PO Order Number],$F$4,tb_PO[Scent],C350,tb_PO[Size],E350)</f>
        <v>0</v>
      </c>
      <c r="G350" s="160"/>
    </row>
    <row r="351" hidden="1">
      <c r="A351" s="8"/>
      <c r="B351" s="220" t="s">
        <v>963</v>
      </c>
      <c r="C351" s="221" t="str">
        <f t="array" ref="C351">IFERROR(INDEX(tb_MainDatabase[Scent],MATCH(B351,tb_MainDatabase[Barcode],0)),"")</f>
        <v>Legend of Oud TRY ME!</v>
      </c>
      <c r="D351" s="189"/>
      <c r="E351" s="222" t="str">
        <f t="array" ref="E351">IFERROR(INDEX(tb_MainDatabase[Size],MATCH(B351,tb_MainDatabase[Barcode],0)),"")</f>
        <v>50 ml.</v>
      </c>
      <c r="F351" s="223">
        <f>sumifs(tb_PO[จำนวน],tb_PO[PO Order Number],$F$4,tb_PO[Scent],C351,tb_PO[Size],E351)</f>
        <v>0</v>
      </c>
      <c r="G351" s="160"/>
    </row>
    <row r="352" hidden="1">
      <c r="A352" s="8"/>
      <c r="B352" s="220" t="s">
        <v>964</v>
      </c>
      <c r="C352" s="221" t="str">
        <f t="array" ref="C352">IFERROR(INDEX(tb_MainDatabase[Scent],MATCH(B352,tb_MainDatabase[Barcode],0)),"")</f>
        <v>Luscious Santal TRY ME!</v>
      </c>
      <c r="D352" s="189"/>
      <c r="E352" s="222" t="str">
        <f t="array" ref="E352">IFERROR(INDEX(tb_MainDatabase[Size],MATCH(B352,tb_MainDatabase[Barcode],0)),"")</f>
        <v>50 ml.</v>
      </c>
      <c r="F352" s="223">
        <f>sumifs(tb_PO[จำนวน],tb_PO[PO Order Number],$F$4,tb_PO[Scent],C352,tb_PO[Size],E352)</f>
        <v>0</v>
      </c>
      <c r="G352" s="160"/>
    </row>
    <row r="353" hidden="1">
      <c r="A353" s="8"/>
      <c r="B353" s="220" t="s">
        <v>965</v>
      </c>
      <c r="C353" s="221" t="str">
        <f t="array" ref="C353">IFERROR(INDEX(tb_MainDatabase[Scent],MATCH(B353,tb_MainDatabase[Barcode],0)),"")</f>
        <v>Patchouli Absolute TRY ME!</v>
      </c>
      <c r="D353" s="189"/>
      <c r="E353" s="222" t="str">
        <f t="array" ref="E353">IFERROR(INDEX(tb_MainDatabase[Size],MATCH(B353,tb_MainDatabase[Barcode],0)),"")</f>
        <v>50 ml.</v>
      </c>
      <c r="F353" s="223">
        <f>sumifs(tb_PO[จำนวน],tb_PO[PO Order Number],$F$4,tb_PO[Scent],C353,tb_PO[Size],E353)</f>
        <v>0</v>
      </c>
      <c r="G353" s="160"/>
    </row>
    <row r="354" hidden="1">
      <c r="A354" s="8"/>
      <c r="B354" s="220" t="s">
        <v>966</v>
      </c>
      <c r="C354" s="221" t="str">
        <f t="array" ref="C354">IFERROR(INDEX(tb_MainDatabase[Scent],MATCH(B354,tb_MainDatabase[Barcode],0)),"")</f>
        <v>Sparkling Mandarin TRY ME!</v>
      </c>
      <c r="D354" s="189"/>
      <c r="E354" s="222" t="str">
        <f t="array" ref="E354">IFERROR(INDEX(tb_MainDatabase[Size],MATCH(B354,tb_MainDatabase[Barcode],0)),"")</f>
        <v>50 ml.</v>
      </c>
      <c r="F354" s="223">
        <f>sumifs(tb_PO[จำนวน],tb_PO[PO Order Number],$F$4,tb_PO[Scent],C354,tb_PO[Size],E354)</f>
        <v>0</v>
      </c>
      <c r="G354" s="160"/>
    </row>
    <row r="355" hidden="1">
      <c r="A355" s="8"/>
      <c r="B355" s="220" t="s">
        <v>968</v>
      </c>
      <c r="C355" s="221" t="str">
        <f t="array" ref="C355">IFERROR(INDEX(tb_MainDatabase[Scent],MATCH(B355,tb_MainDatabase[Barcode],0)),"")</f>
        <v>Tropical Leather TRY ME!</v>
      </c>
      <c r="D355" s="189"/>
      <c r="E355" s="222" t="str">
        <f t="array" ref="E355">IFERROR(INDEX(tb_MainDatabase[Size],MATCH(B355,tb_MainDatabase[Barcode],0)),"")</f>
        <v>50 ml.</v>
      </c>
      <c r="F355" s="223">
        <f>sumifs(tb_PO[จำนวน],tb_PO[PO Order Number],$F$4,tb_PO[Scent],C355,tb_PO[Size],E355)</f>
        <v>0</v>
      </c>
      <c r="G355" s="160"/>
    </row>
    <row r="356" hidden="1">
      <c r="A356" s="8"/>
      <c r="B356" s="224"/>
      <c r="C356" s="221" t="str">
        <f t="array" ref="C356">IFERROR(INDEX(tb_MainDatabase[Scent],MATCH(B356,tb_MainDatabase[Barcode],0)),"")</f>
        <v/>
      </c>
      <c r="D356" s="189"/>
      <c r="E356" s="222" t="str">
        <f t="array" ref="E356">IFERROR(INDEX(tb_MainDatabase[Size],MATCH(B356,tb_MainDatabase[Barcode],0)),"")</f>
        <v/>
      </c>
      <c r="F356" s="223">
        <f>sumifs(tb_PO[จำนวน],tb_PO[PO Order Number],$F$4,tb_PO[Scent],C356,tb_PO[Size],E356)</f>
        <v>0</v>
      </c>
      <c r="G356" s="160"/>
    </row>
    <row r="357" hidden="1">
      <c r="A357" s="8"/>
      <c r="B357" s="224"/>
      <c r="C357" s="221" t="str">
        <f t="array" ref="C357">IFERROR(INDEX(tb_MainDatabase[Scent],MATCH(B357,tb_MainDatabase[Barcode],0)),"")</f>
        <v/>
      </c>
      <c r="D357" s="189"/>
      <c r="E357" s="222" t="str">
        <f t="array" ref="E357">IFERROR(INDEX(tb_MainDatabase[Size],MATCH(B357,tb_MainDatabase[Barcode],0)),"")</f>
        <v/>
      </c>
      <c r="F357" s="223">
        <f>sumifs(tb_PO[จำนวน],tb_PO[PO Order Number],$F$4,tb_PO[Scent],C357,tb_PO[Size],E357)</f>
        <v>0</v>
      </c>
      <c r="G357" s="160"/>
    </row>
    <row r="358" hidden="1">
      <c r="A358" s="8"/>
      <c r="B358" s="224"/>
      <c r="C358" s="221" t="str">
        <f t="array" ref="C358">IFERROR(INDEX(tb_MainDatabase[Scent],MATCH(B358,tb_MainDatabase[Barcode],0)),"")</f>
        <v/>
      </c>
      <c r="D358" s="189"/>
      <c r="E358" s="222" t="str">
        <f t="array" ref="E358">IFERROR(INDEX(tb_MainDatabase[Size],MATCH(B358,tb_MainDatabase[Barcode],0)),"")</f>
        <v/>
      </c>
      <c r="F358" s="223">
        <f>sumifs(tb_PO[จำนวน],tb_PO[PO Order Number],$F$4,tb_PO[Scent],C358,tb_PO[Size],E358)</f>
        <v>0</v>
      </c>
      <c r="G358" s="160"/>
    </row>
    <row r="359" hidden="1">
      <c r="A359" s="8"/>
      <c r="B359" s="224"/>
      <c r="C359" s="221" t="str">
        <f t="array" ref="C359">IFERROR(INDEX(tb_MainDatabase[Scent],MATCH(B359,tb_MainDatabase[Barcode],0)),"")</f>
        <v/>
      </c>
      <c r="D359" s="189"/>
      <c r="E359" s="222" t="str">
        <f t="array" ref="E359">IFERROR(INDEX(tb_MainDatabase[Size],MATCH(B359,tb_MainDatabase[Barcode],0)),"")</f>
        <v/>
      </c>
      <c r="F359" s="223">
        <f>sumifs(tb_PO[จำนวน],tb_PO[PO Order Number],$F$4,tb_PO[Scent],C359,tb_PO[Size],E359)</f>
        <v>0</v>
      </c>
      <c r="G359" s="160"/>
    </row>
    <row r="360" hidden="1">
      <c r="A360" s="8"/>
      <c r="B360" s="224"/>
      <c r="C360" s="221" t="str">
        <f t="array" ref="C360">IFERROR(INDEX(tb_MainDatabase[Scent],MATCH(B360,tb_MainDatabase[Barcode],0)),"")</f>
        <v/>
      </c>
      <c r="D360" s="189"/>
      <c r="E360" s="222" t="str">
        <f t="array" ref="E360">IFERROR(INDEX(tb_MainDatabase[Size],MATCH(B360,tb_MainDatabase[Barcode],0)),"")</f>
        <v/>
      </c>
      <c r="F360" s="223">
        <f>sumifs(tb_PO[จำนวน],tb_PO[PO Order Number],$F$4,tb_PO[Scent],C360,tb_PO[Size],E360)</f>
        <v>0</v>
      </c>
      <c r="G360" s="160"/>
    </row>
    <row r="361" hidden="1">
      <c r="A361" s="8"/>
      <c r="B361" s="224"/>
      <c r="C361" s="221" t="str">
        <f t="array" ref="C361">IFERROR(INDEX(tb_MainDatabase[Scent],MATCH(B361,tb_MainDatabase[Barcode],0)),"")</f>
        <v/>
      </c>
      <c r="D361" s="189"/>
      <c r="E361" s="222" t="str">
        <f t="array" ref="E361">IFERROR(INDEX(tb_MainDatabase[Size],MATCH(B361,tb_MainDatabase[Barcode],0)),"")</f>
        <v/>
      </c>
      <c r="F361" s="223">
        <f>sumifs(tb_PO[จำนวน],tb_PO[PO Order Number],$F$4,tb_PO[Scent],C361,tb_PO[Size],E361)</f>
        <v>0</v>
      </c>
      <c r="G361" s="160"/>
    </row>
    <row r="362">
      <c r="A362" s="8"/>
      <c r="B362" s="210" t="s">
        <v>713</v>
      </c>
      <c r="C362" s="227" t="s">
        <v>816</v>
      </c>
      <c r="D362" s="212"/>
      <c r="E362" s="213" t="s">
        <v>15</v>
      </c>
      <c r="F362" s="214" t="s">
        <v>714</v>
      </c>
      <c r="G362" s="160"/>
    </row>
    <row r="363" hidden="1">
      <c r="A363" s="8"/>
      <c r="B363" s="220" t="s">
        <v>973</v>
      </c>
      <c r="C363" s="221" t="str">
        <f t="array" ref="C363">IFERROR(INDEX(tb_MainDatabase[Scent],MATCH(B363,tb_MainDatabase[Barcode],0)),"")</f>
        <v>Gambling34+35 TRY ME!</v>
      </c>
      <c r="D363" s="189"/>
      <c r="E363" s="222" t="str">
        <f t="array" ref="E363">IFERROR(INDEX(tb_MainDatabase[Size],MATCH(B363,tb_MainDatabase[Barcode],0)),"")</f>
        <v>50 ml.</v>
      </c>
      <c r="F363" s="223">
        <f>sumifs(tb_PO[จำนวน],tb_PO[PO Order Number],$F$4,tb_PO[Scent],C363,tb_PO[Size],E363)</f>
        <v>0</v>
      </c>
      <c r="G363" s="160"/>
    </row>
    <row r="364" hidden="1">
      <c r="A364" s="8"/>
      <c r="B364" s="220" t="s">
        <v>974</v>
      </c>
      <c r="C364" s="221" t="str">
        <f t="array" ref="C364">IFERROR(INDEX(tb_MainDatabase[Scent],MATCH(B364,tb_MainDatabase[Barcode],0)),"")</f>
        <v>Queen TRY ME!</v>
      </c>
      <c r="D364" s="189"/>
      <c r="E364" s="222" t="str">
        <f t="array" ref="E364">IFERROR(INDEX(tb_MainDatabase[Size],MATCH(B364,tb_MainDatabase[Barcode],0)),"")</f>
        <v>50 ml.</v>
      </c>
      <c r="F364" s="223">
        <f>sumifs(tb_PO[จำนวน],tb_PO[PO Order Number],$F$4,tb_PO[Scent],C364,tb_PO[Size],E364)</f>
        <v>0</v>
      </c>
      <c r="G364" s="160"/>
    </row>
    <row r="365" hidden="1">
      <c r="A365" s="8"/>
      <c r="B365" s="220" t="s">
        <v>975</v>
      </c>
      <c r="C365" s="221" t="str">
        <f t="array" ref="C365">IFERROR(INDEX(tb_MainDatabase[Scent],MATCH(B365,tb_MainDatabase[Barcode],0)),"")</f>
        <v>Savoury TRY ME!</v>
      </c>
      <c r="D365" s="189"/>
      <c r="E365" s="222" t="str">
        <f t="array" ref="E365">IFERROR(INDEX(tb_MainDatabase[Size],MATCH(B365,tb_MainDatabase[Barcode],0)),"")</f>
        <v>50 ml.</v>
      </c>
      <c r="F365" s="223">
        <f>sumifs(tb_PO[จำนวน],tb_PO[PO Order Number],$F$4,tb_PO[Scent],C365,tb_PO[Size],E365)</f>
        <v>0</v>
      </c>
      <c r="G365" s="160"/>
    </row>
    <row r="366" hidden="1">
      <c r="A366" s="8"/>
      <c r="B366" s="220" t="s">
        <v>976</v>
      </c>
      <c r="C366" s="221" t="str">
        <f t="array" ref="C366">IFERROR(INDEX(tb_MainDatabase[Scent],MATCH(B366,tb_MainDatabase[Barcode],0)),"")</f>
        <v>What TRY ME!</v>
      </c>
      <c r="D366" s="189"/>
      <c r="E366" s="222" t="str">
        <f t="array" ref="E366">IFERROR(INDEX(tb_MainDatabase[Size],MATCH(B366,tb_MainDatabase[Barcode],0)),"")</f>
        <v>50 ml.</v>
      </c>
      <c r="F366" s="223">
        <f>sumifs(tb_PO[จำนวน],tb_PO[PO Order Number],$F$4,tb_PO[Scent],C366,tb_PO[Size],E366)</f>
        <v>0</v>
      </c>
      <c r="G366" s="160"/>
    </row>
    <row r="367" hidden="1">
      <c r="A367" s="8"/>
      <c r="B367" s="220" t="s">
        <v>977</v>
      </c>
      <c r="C367" s="221" t="str">
        <f t="array" ref="C367">IFERROR(INDEX(tb_MainDatabase[Scent],MATCH(B367,tb_MainDatabase[Barcode],0)),"")</f>
        <v>Gambling34+35 TRY ME!</v>
      </c>
      <c r="D367" s="189"/>
      <c r="E367" s="222" t="str">
        <f t="array" ref="E367">IFERROR(INDEX(tb_MainDatabase[Size],MATCH(B367,tb_MainDatabase[Barcode],0)),"")</f>
        <v>30 ml.</v>
      </c>
      <c r="F367" s="223">
        <f>sumifs(tb_PO[จำนวน],tb_PO[PO Order Number],$F$4,tb_PO[Scent],C367,tb_PO[Size],E367)</f>
        <v>0</v>
      </c>
      <c r="G367" s="160"/>
    </row>
    <row r="368" hidden="1">
      <c r="A368" s="8"/>
      <c r="B368" s="220" t="s">
        <v>978</v>
      </c>
      <c r="C368" s="221" t="str">
        <f t="array" ref="C368">IFERROR(INDEX(tb_MainDatabase[Scent],MATCH(B368,tb_MainDatabase[Barcode],0)),"")</f>
        <v>Queen TRY ME!</v>
      </c>
      <c r="D368" s="189"/>
      <c r="E368" s="222" t="str">
        <f t="array" ref="E368">IFERROR(INDEX(tb_MainDatabase[Size],MATCH(B368,tb_MainDatabase[Barcode],0)),"")</f>
        <v>30 ml.</v>
      </c>
      <c r="F368" s="223">
        <f>sumifs(tb_PO[จำนวน],tb_PO[PO Order Number],$F$4,tb_PO[Scent],C368,tb_PO[Size],E368)</f>
        <v>0</v>
      </c>
      <c r="G368" s="160"/>
    </row>
    <row r="369" hidden="1">
      <c r="A369" s="8"/>
      <c r="B369" s="220" t="s">
        <v>979</v>
      </c>
      <c r="C369" s="221" t="str">
        <f t="array" ref="C369">IFERROR(INDEX(tb_MainDatabase[Scent],MATCH(B369,tb_MainDatabase[Barcode],0)),"")</f>
        <v>Savoury TRY ME!</v>
      </c>
      <c r="D369" s="189"/>
      <c r="E369" s="222" t="str">
        <f t="array" ref="E369">IFERROR(INDEX(tb_MainDatabase[Size],MATCH(B369,tb_MainDatabase[Barcode],0)),"")</f>
        <v>30 ml.</v>
      </c>
      <c r="F369" s="223">
        <f>sumifs(tb_PO[จำนวน],tb_PO[PO Order Number],$F$4,tb_PO[Scent],C369,tb_PO[Size],E369)</f>
        <v>0</v>
      </c>
      <c r="G369" s="160"/>
    </row>
    <row r="370" hidden="1">
      <c r="A370" s="8"/>
      <c r="B370" s="220" t="s">
        <v>980</v>
      </c>
      <c r="C370" s="221" t="str">
        <f t="array" ref="C370">IFERROR(INDEX(tb_MainDatabase[Scent],MATCH(B370,tb_MainDatabase[Barcode],0)),"")</f>
        <v>What TRY ME!</v>
      </c>
      <c r="D370" s="189"/>
      <c r="E370" s="222" t="str">
        <f t="array" ref="E370">IFERROR(INDEX(tb_MainDatabase[Size],MATCH(B370,tb_MainDatabase[Barcode],0)),"")</f>
        <v>30 ml.</v>
      </c>
      <c r="F370" s="223">
        <f>sumifs(tb_PO[จำนวน],tb_PO[PO Order Number],$F$4,tb_PO[Scent],C370,tb_PO[Size],E370)</f>
        <v>0</v>
      </c>
      <c r="G370" s="160"/>
    </row>
    <row r="371" hidden="1">
      <c r="A371" s="8"/>
      <c r="B371" s="228"/>
      <c r="C371" s="229" t="str">
        <f t="array" ref="C371">IFERROR(INDEX(tb_MainDatabase[Scent],MATCH(B371,tb_MainDatabase[Barcode],0)),"")</f>
        <v/>
      </c>
      <c r="D371" s="230"/>
      <c r="E371" s="231" t="str">
        <f t="array" ref="E371">IFERROR(INDEX(tb_MainDatabase[Size],MATCH(B371,tb_MainDatabase[Barcode],0)),"")</f>
        <v/>
      </c>
      <c r="F371" s="232">
        <f>sumifs(tb_PO[จำนวน],tb_PO[PO Order Number],$F$4,tb_PO[Scent],C371,tb_PO[Size],E371)</f>
        <v>0</v>
      </c>
      <c r="G371" s="160"/>
    </row>
    <row r="372">
      <c r="A372" s="8"/>
      <c r="B372" s="210" t="s">
        <v>713</v>
      </c>
      <c r="C372" s="227" t="s">
        <v>981</v>
      </c>
      <c r="D372" s="212"/>
      <c r="E372" s="213" t="s">
        <v>15</v>
      </c>
      <c r="F372" s="214" t="s">
        <v>714</v>
      </c>
      <c r="G372" s="160"/>
    </row>
    <row r="373" hidden="1">
      <c r="A373" s="8"/>
      <c r="B373" s="220">
        <v>8.857128012134E12</v>
      </c>
      <c r="C373" s="221" t="str">
        <f t="array" ref="C373">IFERROR(INDEX(tb_MainDatabase[Scent],MATCH(B373,tb_MainDatabase[Barcode],0)),"")</f>
        <v>ถุงกระดาษ Size M</v>
      </c>
      <c r="D373" s="189"/>
      <c r="E373" s="222" t="str">
        <f t="array" ref="E373">IFERROR(INDEX(tb_MainDatabase[Size],MATCH(B373,tb_MainDatabase[Barcode],0)),"")</f>
        <v>Size M</v>
      </c>
      <c r="F373" s="223">
        <f>sumifs(tb_PO[จำนวน],tb_PO[PO Order Number],$F$4,tb_PO[Scent],C373,tb_PO[Size],E373)</f>
        <v>0</v>
      </c>
      <c r="G373" s="160"/>
    </row>
    <row r="374" hidden="1">
      <c r="A374" s="8"/>
      <c r="B374" s="220">
        <v>8.857128012133E12</v>
      </c>
      <c r="C374" s="221" t="str">
        <f t="array" ref="C374">IFERROR(INDEX(tb_MainDatabase[Scent],MATCH(B374,tb_MainDatabase[Barcode],0)),"")</f>
        <v>ถุงกระดาษ Size S</v>
      </c>
      <c r="D374" s="189"/>
      <c r="E374" s="222" t="str">
        <f t="array" ref="E374">IFERROR(INDEX(tb_MainDatabase[Size],MATCH(B374,tb_MainDatabase[Barcode],0)),"")</f>
        <v>Size S</v>
      </c>
      <c r="F374" s="223">
        <f>sumifs(tb_PO[จำนวน],tb_PO[PO Order Number],$F$4,tb_PO[Scent],C374,tb_PO[Size],E374)</f>
        <v>0</v>
      </c>
      <c r="G374" s="160"/>
    </row>
    <row r="375" hidden="1">
      <c r="A375" s="8"/>
      <c r="B375" s="220">
        <v>8.85712801213E12</v>
      </c>
      <c r="C375" s="221" t="str">
        <f t="array" ref="C375">IFERROR(INDEX(tb_MainDatabase[Scent],MATCH(B375,tb_MainDatabase[Barcode],0)),"")</f>
        <v>Tumbler CYOC (White)</v>
      </c>
      <c r="D375" s="189"/>
      <c r="E375" s="222" t="str">
        <f t="array" ref="E375">IFERROR(INDEX(tb_MainDatabase[Size],MATCH(B375,tb_MainDatabase[Barcode],0)),"")</f>
        <v>White</v>
      </c>
      <c r="F375" s="223">
        <f>sumifs(tb_PO[จำนวน],tb_PO[PO Order Number],$F$4,tb_PO[Scent],C375,tb_PO[Size],E375)</f>
        <v>0</v>
      </c>
      <c r="G375" s="160"/>
    </row>
    <row r="376" hidden="1">
      <c r="A376" s="8"/>
      <c r="B376" s="220">
        <v>8.857128012131E12</v>
      </c>
      <c r="C376" s="221" t="str">
        <f t="array" ref="C376">IFERROR(INDEX(tb_MainDatabase[Scent],MATCH(B376,tb_MainDatabase[Barcode],0)),"")</f>
        <v>Tumbler CYOC (Dark Blue)</v>
      </c>
      <c r="D376" s="189"/>
      <c r="E376" s="222" t="str">
        <f t="array" ref="E376">IFERROR(INDEX(tb_MainDatabase[Size],MATCH(B376,tb_MainDatabase[Barcode],0)),"")</f>
        <v>Dark Blue</v>
      </c>
      <c r="F376" s="223">
        <f>sumifs(tb_PO[จำนวน],tb_PO[PO Order Number],$F$4,tb_PO[Scent],C376,tb_PO[Size],E376)</f>
        <v>0</v>
      </c>
      <c r="G376" s="160"/>
    </row>
    <row r="377" hidden="1">
      <c r="A377" s="8"/>
      <c r="B377" s="220">
        <v>8.857128012132E12</v>
      </c>
      <c r="C377" s="221" t="str">
        <f t="array" ref="C377">IFERROR(INDEX(tb_MainDatabase[Scent],MATCH(B377,tb_MainDatabase[Barcode],0)),"")</f>
        <v>Cloth BAG CYOC</v>
      </c>
      <c r="D377" s="189"/>
      <c r="E377" s="222" t="str">
        <f t="array" ref="E377">IFERROR(INDEX(tb_MainDatabase[Size],MATCH(B377,tb_MainDatabase[Barcode],0)),"")</f>
        <v>Size M</v>
      </c>
      <c r="F377" s="223">
        <f>sumifs(tb_PO[จำนวน],tb_PO[PO Order Number],$F$4,tb_PO[Scent],C377,tb_PO[Size],E377)</f>
        <v>0</v>
      </c>
      <c r="G377" s="160"/>
    </row>
    <row r="378" hidden="1">
      <c r="A378" s="8"/>
      <c r="B378" s="224">
        <v>8.857128012168E12</v>
      </c>
      <c r="C378" s="221" t="str">
        <f t="array" ref="C378">IFERROR(INDEX(tb_MainDatabase[Scent],MATCH(B378,tb_MainDatabase[Barcode],0)),"")</f>
        <v>Thai Perfume (น้ำปรุง)</v>
      </c>
      <c r="D378" s="189"/>
      <c r="E378" s="222" t="str">
        <f t="array" ref="E378">IFERROR(INDEX(tb_MainDatabase[Size],MATCH(B378,tb_MainDatabase[Barcode],0)),"")</f>
        <v>50 ml.</v>
      </c>
      <c r="F378" s="223">
        <f>sumifs(tb_PO[จำนวน],tb_PO[PO Order Number],$F$4,tb_PO[Scent],C378,tb_PO[Size],E378)</f>
        <v>0</v>
      </c>
      <c r="G378" s="160"/>
    </row>
    <row r="379" hidden="1">
      <c r="A379" s="8"/>
      <c r="B379" s="224"/>
      <c r="C379" s="221" t="str">
        <f t="array" ref="C379">IFERROR(INDEX(tb_MainDatabase[Scent],MATCH(B379,tb_MainDatabase[Barcode],0)),"")</f>
        <v/>
      </c>
      <c r="D379" s="189"/>
      <c r="E379" s="222" t="str">
        <f t="array" ref="E379">IFERROR(INDEX(tb_MainDatabase[Size],MATCH(B379,tb_MainDatabase[Barcode],0)),"")</f>
        <v/>
      </c>
      <c r="F379" s="223">
        <f>sumifs(tb_PO[จำนวน],tb_PO[PO Order Number],$F$4,tb_PO[Scent],C379,tb_PO[Size],E379)</f>
        <v>0</v>
      </c>
      <c r="G379" s="160"/>
    </row>
    <row r="380" hidden="1">
      <c r="A380" s="8"/>
      <c r="B380" s="224"/>
      <c r="C380" s="221" t="str">
        <f t="array" ref="C380">IFERROR(INDEX(tb_MainDatabase[Scent],MATCH(B380,tb_MainDatabase[Barcode],0)),"")</f>
        <v/>
      </c>
      <c r="D380" s="189"/>
      <c r="E380" s="222" t="str">
        <f t="array" ref="E380">IFERROR(INDEX(tb_MainDatabase[Size],MATCH(B380,tb_MainDatabase[Barcode],0)),"")</f>
        <v/>
      </c>
      <c r="F380" s="223">
        <f>sumifs(tb_PO[จำนวน],tb_PO[PO Order Number],$F$4,tb_PO[Scent],C380,tb_PO[Size],E380)</f>
        <v>0</v>
      </c>
      <c r="G380" s="160"/>
    </row>
    <row r="381" hidden="1">
      <c r="A381" s="8"/>
      <c r="B381" s="220"/>
      <c r="C381" s="221" t="str">
        <f t="array" ref="C381">IFERROR(INDEX(tb_MainDatabase[Scent],MATCH(B381,tb_MainDatabase[Barcode],0)),"")</f>
        <v/>
      </c>
      <c r="D381" s="189"/>
      <c r="E381" s="222" t="str">
        <f t="array" ref="E381">IFERROR(INDEX(tb_MainDatabase[Size],MATCH(B381,tb_MainDatabase[Barcode],0)),"")</f>
        <v/>
      </c>
      <c r="F381" s="223">
        <f>sumifs(tb_PO[จำนวน],tb_PO[PO Order Number],$F$4,tb_PO[Scent],C381,tb_PO[Size],E381)</f>
        <v>0</v>
      </c>
      <c r="G381" s="160"/>
    </row>
    <row r="382" hidden="1">
      <c r="A382" s="8"/>
      <c r="B382" s="220"/>
      <c r="C382" s="221" t="str">
        <f t="array" ref="C382">IFERROR(INDEX(tb_MainDatabase[Scent],MATCH(B382,tb_MainDatabase[Barcode],0)),"")</f>
        <v/>
      </c>
      <c r="D382" s="189"/>
      <c r="E382" s="222" t="str">
        <f t="array" ref="E382">IFERROR(INDEX(tb_MainDatabase[Size],MATCH(B382,tb_MainDatabase[Barcode],0)),"")</f>
        <v/>
      </c>
      <c r="F382" s="223">
        <f>sumifs(tb_PO[จำนวน],tb_PO[PO Order Number],$F$4,tb_PO[Scent],C382,tb_PO[Size],E382)</f>
        <v>0</v>
      </c>
      <c r="G382" s="160"/>
    </row>
    <row r="383" hidden="1">
      <c r="A383" s="8"/>
      <c r="B383" s="220"/>
      <c r="C383" s="221" t="str">
        <f t="array" ref="C383">IFERROR(INDEX(tb_MainDatabase[Scent],MATCH(B383,tb_MainDatabase[Barcode],0)),"")</f>
        <v/>
      </c>
      <c r="D383" s="189"/>
      <c r="E383" s="222" t="str">
        <f t="array" ref="E383">IFERROR(INDEX(tb_MainDatabase[Size],MATCH(B383,tb_MainDatabase[Barcode],0)),"")</f>
        <v/>
      </c>
      <c r="F383" s="223">
        <f>sumifs(tb_PO[จำนวน],tb_PO[PO Order Number],$F$4,tb_PO[Scent],C383,tb_PO[Size],E383)</f>
        <v>0</v>
      </c>
      <c r="G383" s="160"/>
    </row>
    <row r="384" hidden="1">
      <c r="A384" s="8"/>
      <c r="B384" s="220"/>
      <c r="C384" s="221" t="str">
        <f t="array" ref="C384">IFERROR(INDEX(tb_MainDatabase[Scent],MATCH(B384,tb_MainDatabase[Barcode],0)),"")</f>
        <v/>
      </c>
      <c r="D384" s="189"/>
      <c r="E384" s="222" t="str">
        <f t="array" ref="E384">IFERROR(INDEX(tb_MainDatabase[Size],MATCH(B384,tb_MainDatabase[Barcode],0)),"")</f>
        <v/>
      </c>
      <c r="F384" s="223">
        <f>sumifs(tb_PO[จำนวน],tb_PO[PO Order Number],$F$4,tb_PO[Scent],C384,tb_PO[Size],E384)</f>
        <v>0</v>
      </c>
      <c r="G384" s="160"/>
    </row>
    <row r="385" hidden="1">
      <c r="A385" s="8"/>
      <c r="B385" s="220"/>
      <c r="C385" s="221" t="str">
        <f t="array" ref="C385">IFERROR(INDEX(tb_MainDatabase[Scent],MATCH(B385,tb_MainDatabase[Barcode],0)),"")</f>
        <v/>
      </c>
      <c r="D385" s="189"/>
      <c r="E385" s="222" t="str">
        <f t="array" ref="E385">IFERROR(INDEX(tb_MainDatabase[Size],MATCH(B385,tb_MainDatabase[Barcode],0)),"")</f>
        <v/>
      </c>
      <c r="F385" s="223">
        <f>sumifs(tb_PO[จำนวน],tb_PO[PO Order Number],$F$4,tb_PO[Scent],C385,tb_PO[Size],E385)</f>
        <v>0</v>
      </c>
      <c r="G385" s="160"/>
    </row>
    <row r="386" hidden="1">
      <c r="A386" s="8"/>
      <c r="B386" s="220"/>
      <c r="C386" s="221" t="str">
        <f t="array" ref="C386">IFERROR(INDEX(tb_MainDatabase[Scent],MATCH(B386,tb_MainDatabase[Barcode],0)),"")</f>
        <v/>
      </c>
      <c r="D386" s="189"/>
      <c r="E386" s="222" t="str">
        <f t="array" ref="E386">IFERROR(INDEX(tb_MainDatabase[Size],MATCH(B386,tb_MainDatabase[Barcode],0)),"")</f>
        <v/>
      </c>
      <c r="F386" s="223">
        <f>sumifs(tb_PO[จำนวน],tb_PO[PO Order Number],$F$4,tb_PO[Scent],C386,tb_PO[Size],E386)</f>
        <v>0</v>
      </c>
      <c r="G386" s="160"/>
    </row>
    <row r="387" hidden="1">
      <c r="A387" s="8"/>
      <c r="B387" s="220"/>
      <c r="C387" s="221" t="str">
        <f t="array" ref="C387">IFERROR(INDEX(tb_MainDatabase[Scent],MATCH(B387,tb_MainDatabase[Barcode],0)),"")</f>
        <v/>
      </c>
      <c r="D387" s="189"/>
      <c r="E387" s="222" t="str">
        <f t="array" ref="E387">IFERROR(INDEX(tb_MainDatabase[Size],MATCH(B387,tb_MainDatabase[Barcode],0)),"")</f>
        <v/>
      </c>
      <c r="F387" s="223">
        <f>sumifs(tb_PO[จำนวน],tb_PO[PO Order Number],$F$4,tb_PO[Scent],C387,tb_PO[Size],E387)</f>
        <v>0</v>
      </c>
      <c r="G387" s="160"/>
    </row>
    <row r="388" hidden="1">
      <c r="A388" s="8"/>
      <c r="B388" s="220"/>
      <c r="C388" s="221" t="str">
        <f t="array" ref="C388">IFERROR(INDEX(tb_MainDatabase[Scent],MATCH(B388,tb_MainDatabase[Barcode],0)),"")</f>
        <v/>
      </c>
      <c r="D388" s="189"/>
      <c r="E388" s="222" t="str">
        <f t="array" ref="E388">IFERROR(INDEX(tb_MainDatabase[Size],MATCH(B388,tb_MainDatabase[Barcode],0)),"")</f>
        <v/>
      </c>
      <c r="F388" s="223">
        <f>sumifs(tb_PO[จำนวน],tb_PO[PO Order Number],$F$4,tb_PO[Scent],C388,tb_PO[Size],E388)</f>
        <v>0</v>
      </c>
      <c r="G388" s="160"/>
    </row>
    <row r="389" hidden="1">
      <c r="A389" s="8"/>
      <c r="B389" s="220"/>
      <c r="C389" s="221" t="str">
        <f t="array" ref="C389">IFERROR(INDEX(tb_MainDatabase[Scent],MATCH(B389,tb_MainDatabase[Barcode],0)),"")</f>
        <v/>
      </c>
      <c r="D389" s="189"/>
      <c r="E389" s="222" t="str">
        <f t="array" ref="E389">IFERROR(INDEX(tb_MainDatabase[Size],MATCH(B389,tb_MainDatabase[Barcode],0)),"")</f>
        <v/>
      </c>
      <c r="F389" s="223">
        <f>sumifs(tb_PO[จำนวน],tb_PO[PO Order Number],$F$4,tb_PO[Scent],C389,tb_PO[Size],E389)</f>
        <v>0</v>
      </c>
      <c r="G389" s="160"/>
    </row>
    <row r="390" hidden="1">
      <c r="A390" s="8"/>
      <c r="B390" s="220"/>
      <c r="C390" s="221" t="str">
        <f t="array" ref="C390">IFERROR(INDEX(tb_MainDatabase[Scent],MATCH(B390,tb_MainDatabase[Barcode],0)),"")</f>
        <v/>
      </c>
      <c r="D390" s="189"/>
      <c r="E390" s="222" t="str">
        <f t="array" ref="E390">IFERROR(INDEX(tb_MainDatabase[Size],MATCH(B390,tb_MainDatabase[Barcode],0)),"")</f>
        <v/>
      </c>
      <c r="F390" s="223">
        <f>sumifs(tb_PO[จำนวน],tb_PO[PO Order Number],$F$4,tb_PO[Scent],C390,tb_PO[Size],E390)</f>
        <v>0</v>
      </c>
      <c r="G390" s="160"/>
    </row>
    <row r="391" hidden="1">
      <c r="A391" s="8"/>
      <c r="B391" s="220"/>
      <c r="C391" s="221" t="str">
        <f t="array" ref="C391">IFERROR(INDEX(tb_MainDatabase[Scent],MATCH(B391,tb_MainDatabase[Barcode],0)),"")</f>
        <v/>
      </c>
      <c r="D391" s="189"/>
      <c r="E391" s="222" t="str">
        <f t="array" ref="E391">IFERROR(INDEX(tb_MainDatabase[Size],MATCH(B391,tb_MainDatabase[Barcode],0)),"")</f>
        <v/>
      </c>
      <c r="F391" s="223">
        <f>sumifs(tb_PO[จำนวน],tb_PO[PO Order Number],$F$4,tb_PO[Scent],C391,tb_PO[Size],E391)</f>
        <v>0</v>
      </c>
      <c r="G391" s="160"/>
    </row>
    <row r="392" hidden="1">
      <c r="A392" s="8"/>
      <c r="B392" s="220"/>
      <c r="C392" s="221" t="str">
        <f t="array" ref="C392">IFERROR(INDEX(tb_MainDatabase[Scent],MATCH(B392,tb_MainDatabase[Barcode],0)),"")</f>
        <v/>
      </c>
      <c r="D392" s="189"/>
      <c r="E392" s="222" t="str">
        <f t="array" ref="E392">IFERROR(INDEX(tb_MainDatabase[Size],MATCH(B392,tb_MainDatabase[Barcode],0)),"")</f>
        <v/>
      </c>
      <c r="F392" s="223">
        <f>sumifs(tb_PO[จำนวน],tb_PO[PO Order Number],$F$4,tb_PO[Scent],C392,tb_PO[Size],E392)</f>
        <v>0</v>
      </c>
      <c r="G392" s="160"/>
    </row>
    <row r="393" hidden="1">
      <c r="A393" s="8"/>
      <c r="B393" s="220"/>
      <c r="C393" s="221" t="str">
        <f t="array" ref="C393">IFERROR(INDEX(tb_MainDatabase[Scent],MATCH(B393,tb_MainDatabase[Barcode],0)),"")</f>
        <v/>
      </c>
      <c r="D393" s="189"/>
      <c r="E393" s="222" t="str">
        <f t="array" ref="E393">IFERROR(INDEX(tb_MainDatabase[Size],MATCH(B393,tb_MainDatabase[Barcode],0)),"")</f>
        <v/>
      </c>
      <c r="F393" s="223">
        <f>sumifs(tb_PO[จำนวน],tb_PO[PO Order Number],$F$4,tb_PO[Scent],C393,tb_PO[Size],E393)</f>
        <v>0</v>
      </c>
      <c r="G393" s="160"/>
    </row>
    <row r="394" hidden="1">
      <c r="A394" s="8"/>
      <c r="B394" s="220"/>
      <c r="C394" s="221" t="str">
        <f t="array" ref="C394">IFERROR(INDEX(tb_MainDatabase[Scent],MATCH(B394,tb_MainDatabase[Barcode],0)),"")</f>
        <v/>
      </c>
      <c r="D394" s="189"/>
      <c r="E394" s="222" t="str">
        <f t="array" ref="E394">IFERROR(INDEX(tb_MainDatabase[Size],MATCH(B394,tb_MainDatabase[Barcode],0)),"")</f>
        <v/>
      </c>
      <c r="F394" s="223">
        <f>sumifs(tb_PO[จำนวน],tb_PO[PO Order Number],$F$4,tb_PO[Scent],C394,tb_PO[Size],E394)</f>
        <v>0</v>
      </c>
      <c r="G394" s="160"/>
    </row>
    <row r="395" hidden="1">
      <c r="A395" s="8"/>
      <c r="B395" s="220"/>
      <c r="C395" s="221" t="str">
        <f t="array" ref="C395">IFERROR(INDEX(tb_MainDatabase[Scent],MATCH(B395,tb_MainDatabase[Barcode],0)),"")</f>
        <v/>
      </c>
      <c r="D395" s="189"/>
      <c r="E395" s="222" t="str">
        <f t="array" ref="E395">IFERROR(INDEX(tb_MainDatabase[Size],MATCH(B395,tb_MainDatabase[Barcode],0)),"")</f>
        <v/>
      </c>
      <c r="F395" s="223">
        <f>sumifs(tb_PO[จำนวน],tb_PO[PO Order Number],$F$4,tb_PO[Scent],C395,tb_PO[Size],E395)</f>
        <v>0</v>
      </c>
      <c r="G395" s="160"/>
    </row>
    <row r="396" hidden="1">
      <c r="A396" s="8"/>
      <c r="B396" s="220"/>
      <c r="C396" s="221" t="str">
        <f t="array" ref="C396">IFERROR(INDEX(tb_MainDatabase[Scent],MATCH(B396,tb_MainDatabase[Barcode],0)),"")</f>
        <v/>
      </c>
      <c r="D396" s="189"/>
      <c r="E396" s="222" t="str">
        <f t="array" ref="E396">IFERROR(INDEX(tb_MainDatabase[Size],MATCH(B396,tb_MainDatabase[Barcode],0)),"")</f>
        <v/>
      </c>
      <c r="F396" s="223">
        <f>sumifs(tb_PO[จำนวน],tb_PO[PO Order Number],$F$4,tb_PO[Scent],C396,tb_PO[Size],E396)</f>
        <v>0</v>
      </c>
      <c r="G396" s="160"/>
    </row>
    <row r="397" hidden="1">
      <c r="A397" s="8"/>
      <c r="B397" s="220"/>
      <c r="C397" s="221" t="str">
        <f t="array" ref="C397">IFERROR(INDEX(tb_MainDatabase[Scent],MATCH(B397,tb_MainDatabase[Barcode],0)),"")</f>
        <v/>
      </c>
      <c r="D397" s="189"/>
      <c r="E397" s="222" t="str">
        <f t="array" ref="E397">IFERROR(INDEX(tb_MainDatabase[Size],MATCH(B397,tb_MainDatabase[Barcode],0)),"")</f>
        <v/>
      </c>
      <c r="F397" s="223">
        <f>sumifs(tb_PO[จำนวน],tb_PO[PO Order Number],$F$4,tb_PO[Scent],C397,tb_PO[Size],E397)</f>
        <v>0</v>
      </c>
      <c r="G397" s="160"/>
    </row>
    <row r="398" hidden="1">
      <c r="A398" s="8"/>
      <c r="B398" s="220"/>
      <c r="C398" s="221" t="str">
        <f t="array" ref="C398">IFERROR(INDEX(tb_MainDatabase[Scent],MATCH(B398,tb_MainDatabase[Barcode],0)),"")</f>
        <v/>
      </c>
      <c r="D398" s="189"/>
      <c r="E398" s="222" t="str">
        <f t="array" ref="E398">IFERROR(INDEX(tb_MainDatabase[Size],MATCH(B398,tb_MainDatabase[Barcode],0)),"")</f>
        <v/>
      </c>
      <c r="F398" s="223">
        <f>sumifs(tb_PO[จำนวน],tb_PO[PO Order Number],$F$4,tb_PO[Scent],C398,tb_PO[Size],E398)</f>
        <v>0</v>
      </c>
      <c r="G398" s="160"/>
    </row>
    <row r="399" hidden="1">
      <c r="A399" s="8"/>
      <c r="B399" s="233"/>
      <c r="C399" s="234" t="str">
        <f t="array" ref="C399">IFERROR(INDEX(tb_MainDatabase[Scent],MATCH(B399,tb_MainDatabase[Barcode],0)),"")</f>
        <v/>
      </c>
      <c r="D399" s="235"/>
      <c r="E399" s="236" t="str">
        <f t="array" ref="E399">IFERROR(INDEX(tb_MainDatabase[Size],MATCH(B399,tb_MainDatabase[Barcode],0)),"")</f>
        <v/>
      </c>
      <c r="F399" s="237">
        <f>sumifs(tb_PO[จำนวน],tb_PO[PO Order Number],$F$4,tb_PO[Scent],C399,tb_PO[Size],E399)</f>
        <v>0</v>
      </c>
      <c r="G399" s="160"/>
    </row>
    <row r="400">
      <c r="A400" s="8"/>
      <c r="B400" s="160"/>
      <c r="C400" s="160"/>
      <c r="D400" s="160"/>
      <c r="E400" s="160"/>
      <c r="F400" s="160"/>
      <c r="G400" s="160"/>
    </row>
    <row r="401">
      <c r="A401" s="8"/>
      <c r="B401" s="160"/>
      <c r="C401" s="160"/>
      <c r="D401" s="160"/>
      <c r="E401" s="238" t="s">
        <v>987</v>
      </c>
      <c r="F401" s="239">
        <f>sum(F15:F399)</f>
        <v>73</v>
      </c>
      <c r="G401" s="160"/>
    </row>
    <row r="402">
      <c r="A402" s="160"/>
      <c r="B402" s="160"/>
      <c r="C402" s="160"/>
      <c r="D402" s="160"/>
      <c r="E402" s="160"/>
      <c r="F402" s="160"/>
      <c r="G402" s="160"/>
    </row>
    <row r="403">
      <c r="A403" s="160"/>
      <c r="B403" s="160"/>
      <c r="C403" s="160"/>
      <c r="D403" s="160"/>
      <c r="E403" s="160"/>
      <c r="F403" s="238" t="s">
        <v>988</v>
      </c>
      <c r="G403" s="160"/>
    </row>
    <row r="404">
      <c r="A404" s="160"/>
      <c r="B404" s="160"/>
      <c r="C404" s="160"/>
      <c r="D404" s="160"/>
      <c r="E404" s="160"/>
      <c r="F404" s="160"/>
      <c r="G404" s="160"/>
    </row>
    <row r="405">
      <c r="A405" s="160"/>
      <c r="B405" s="160"/>
      <c r="C405" s="160"/>
      <c r="D405" s="160"/>
      <c r="E405" s="160"/>
      <c r="F405" s="160"/>
      <c r="G405" s="160"/>
    </row>
    <row r="406">
      <c r="A406" s="160"/>
      <c r="B406" s="160"/>
      <c r="C406" s="160"/>
      <c r="D406" s="160"/>
      <c r="E406" s="160"/>
      <c r="F406" s="160"/>
      <c r="G406" s="160"/>
    </row>
    <row r="407">
      <c r="A407" s="240" t="s">
        <v>989</v>
      </c>
      <c r="B407" s="241"/>
      <c r="C407" s="241"/>
      <c r="D407" s="241"/>
      <c r="E407" s="241"/>
      <c r="F407" s="242" t="s">
        <v>990</v>
      </c>
      <c r="G407" s="241"/>
    </row>
    <row r="408">
      <c r="A408" s="243" t="s">
        <v>991</v>
      </c>
      <c r="B408" s="244"/>
      <c r="C408" s="245" t="s">
        <v>992</v>
      </c>
      <c r="D408" s="160"/>
      <c r="E408" s="244"/>
      <c r="F408" s="246" t="s">
        <v>993</v>
      </c>
      <c r="G408" s="244"/>
    </row>
    <row r="409">
      <c r="A409" s="247" t="s">
        <v>994</v>
      </c>
      <c r="B409" s="248"/>
      <c r="C409" s="171" t="s">
        <v>995</v>
      </c>
      <c r="D409" s="160"/>
      <c r="E409" s="244"/>
      <c r="F409" s="171" t="s">
        <v>996</v>
      </c>
      <c r="G409" s="248"/>
    </row>
    <row r="410">
      <c r="A410" s="249" t="s">
        <v>997</v>
      </c>
      <c r="B410" s="250">
        <v>46227.0</v>
      </c>
      <c r="C410" s="171" t="s">
        <v>997</v>
      </c>
      <c r="D410" s="160"/>
      <c r="E410" s="244"/>
      <c r="F410" s="171" t="s">
        <v>997</v>
      </c>
      <c r="G410" s="248"/>
    </row>
    <row r="411">
      <c r="A411" s="251"/>
      <c r="B411" s="248"/>
      <c r="C411" s="8"/>
      <c r="D411" s="8"/>
      <c r="E411" s="244"/>
      <c r="F411" s="160"/>
      <c r="G411" s="248"/>
    </row>
    <row r="412">
      <c r="A412" s="249" t="s">
        <v>998</v>
      </c>
      <c r="B412" s="248"/>
      <c r="C412" s="171" t="s">
        <v>998</v>
      </c>
      <c r="D412" s="160"/>
      <c r="E412" s="244"/>
      <c r="F412" s="171" t="s">
        <v>998</v>
      </c>
      <c r="G412" s="248"/>
    </row>
    <row r="413">
      <c r="A413" s="252"/>
      <c r="B413" s="253"/>
      <c r="C413" s="241"/>
      <c r="D413" s="241"/>
      <c r="E413" s="254"/>
      <c r="F413" s="241"/>
      <c r="G413" s="253"/>
    </row>
  </sheetData>
  <autoFilter ref="$B$14:$F$399">
    <filterColumn colId="4">
      <filters>
        <filter val="1"/>
        <filter val="2"/>
        <filter val="3"/>
        <filter val="5"/>
        <filter val="Qty"/>
        <filter val="10"/>
      </filters>
    </filterColumn>
  </autoFilter>
  <mergeCells count="390">
    <mergeCell ref="E1:G1"/>
    <mergeCell ref="F2:G2"/>
    <mergeCell ref="F3:G3"/>
    <mergeCell ref="B11:G11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95:D395"/>
    <mergeCell ref="C396:D396"/>
    <mergeCell ref="C397:D397"/>
    <mergeCell ref="C398:D398"/>
    <mergeCell ref="C399:D399"/>
    <mergeCell ref="C388:D388"/>
    <mergeCell ref="C389:D389"/>
    <mergeCell ref="C390:D390"/>
    <mergeCell ref="C391:D391"/>
    <mergeCell ref="C392:D392"/>
    <mergeCell ref="C393:D393"/>
    <mergeCell ref="C394:D394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5.63"/>
    <col customWidth="1" min="3" max="3" width="10.38"/>
    <col customWidth="1" min="4" max="4" width="8.75"/>
    <col customWidth="1" min="5" max="5" width="11.88"/>
    <col customWidth="1" min="6" max="6" width="13.13"/>
    <col customWidth="1" min="7" max="7" width="12.75"/>
    <col customWidth="1" min="8" max="8" width="26.0"/>
    <col customWidth="1" min="9" max="9" width="24.25"/>
    <col customWidth="1" min="12" max="12" width="17.63"/>
    <col customWidth="1" min="13" max="13" width="11.38"/>
    <col customWidth="1" min="14" max="14" width="11.63"/>
    <col customWidth="1" min="15" max="15" width="21.63"/>
    <col customWidth="1" min="16" max="16" width="37.75"/>
    <col customWidth="1" min="17" max="17" width="17.38"/>
    <col customWidth="1" min="18" max="18" width="17.25"/>
    <col customWidth="1" min="19" max="19" width="21.5"/>
    <col customWidth="1" min="20" max="20" width="20.88"/>
    <col customWidth="1" min="23" max="23" width="16.25"/>
    <col customWidth="1" min="24" max="24" width="17.88"/>
    <col customWidth="1" min="27" max="27" width="12.13"/>
    <col customWidth="1" min="28" max="28" width="17.88"/>
    <col customWidth="1" min="29" max="29" width="15.13"/>
    <col customWidth="1" min="32" max="32" width="15.13"/>
    <col customWidth="1" min="33" max="33" width="22.63"/>
  </cols>
  <sheetData>
    <row r="1" ht="36.75" customHeight="1">
      <c r="A1" s="31" t="s">
        <v>12</v>
      </c>
      <c r="B1" s="31" t="s">
        <v>35</v>
      </c>
      <c r="C1" s="31" t="s">
        <v>14</v>
      </c>
      <c r="D1" s="31" t="s">
        <v>15</v>
      </c>
      <c r="E1" s="31" t="s">
        <v>1005</v>
      </c>
      <c r="F1" s="31" t="s">
        <v>1006</v>
      </c>
      <c r="G1" s="31" t="s">
        <v>19</v>
      </c>
      <c r="H1" s="31" t="s">
        <v>1007</v>
      </c>
      <c r="I1" s="31" t="s">
        <v>1008</v>
      </c>
      <c r="J1" s="256" t="s">
        <v>1009</v>
      </c>
      <c r="K1" s="54"/>
      <c r="L1" s="31" t="s">
        <v>1010</v>
      </c>
      <c r="M1" s="31" t="s">
        <v>1011</v>
      </c>
      <c r="N1" s="31" t="s">
        <v>25</v>
      </c>
      <c r="O1" s="31" t="s">
        <v>1012</v>
      </c>
      <c r="P1" s="31" t="s">
        <v>1013</v>
      </c>
      <c r="Q1" s="31" t="s">
        <v>1014</v>
      </c>
      <c r="R1" s="31" t="s">
        <v>1015</v>
      </c>
      <c r="S1" s="31" t="s">
        <v>1016</v>
      </c>
      <c r="T1" s="31" t="s">
        <v>47</v>
      </c>
      <c r="U1" s="54"/>
      <c r="V1" s="54"/>
      <c r="W1" s="31" t="s">
        <v>12</v>
      </c>
      <c r="X1" s="31" t="s">
        <v>1010</v>
      </c>
      <c r="Y1" s="54"/>
      <c r="Z1" s="54"/>
      <c r="AA1" s="31" t="s">
        <v>1017</v>
      </c>
      <c r="AB1" s="31" t="s">
        <v>1018</v>
      </c>
      <c r="AC1" s="31" t="s">
        <v>1019</v>
      </c>
      <c r="AD1" s="31" t="s">
        <v>1020</v>
      </c>
      <c r="AE1" s="31" t="s">
        <v>1021</v>
      </c>
      <c r="AF1" s="31" t="s">
        <v>1022</v>
      </c>
      <c r="AG1" s="31" t="s">
        <v>1023</v>
      </c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</row>
    <row r="2" ht="22.5" customHeight="1">
      <c r="A2" s="216">
        <v>8.857128011188E12</v>
      </c>
      <c r="B2" s="64" t="s">
        <v>1024</v>
      </c>
      <c r="C2" s="64" t="s">
        <v>1025</v>
      </c>
      <c r="D2" s="64" t="s">
        <v>1026</v>
      </c>
      <c r="E2" s="64" t="s">
        <v>59</v>
      </c>
      <c r="F2" s="64" t="s">
        <v>1027</v>
      </c>
      <c r="G2" s="216">
        <v>1890.0</v>
      </c>
      <c r="H2" s="64"/>
      <c r="I2" s="64" t="str">
        <f t="shared" ref="I2:I365" si="1">B2&amp;D2</f>
        <v>1000 Thousand50 ml.</v>
      </c>
      <c r="J2" s="191" t="s">
        <v>133</v>
      </c>
      <c r="L2" s="64" t="s">
        <v>52</v>
      </c>
      <c r="M2" s="64" t="s">
        <v>1028</v>
      </c>
      <c r="N2" s="64" t="s">
        <v>1029</v>
      </c>
      <c r="O2" s="64" t="s">
        <v>709</v>
      </c>
      <c r="P2" s="64" t="s">
        <v>709</v>
      </c>
      <c r="Q2" s="64"/>
      <c r="R2" s="64"/>
      <c r="S2" s="64" t="s">
        <v>709</v>
      </c>
      <c r="T2" s="64" t="s">
        <v>709</v>
      </c>
      <c r="W2" s="64">
        <v>8.857128011836E12</v>
      </c>
      <c r="X2" s="64">
        <v>4809674.0</v>
      </c>
      <c r="AA2" s="64">
        <f>IF(AC2="","",ROW()-ROW(tb_Cost[[#HEADERS],[ORDER]]))</f>
        <v>1</v>
      </c>
      <c r="AB2" s="64">
        <v>8.857128011188E12</v>
      </c>
      <c r="AC2" s="64" t="str">
        <f t="array" ref="AC2">XLOOKUP(AB2,tb_MainDatabase[Barcode],tb_MainDatabase[Scent],"")</f>
        <v>1000 Thousand</v>
      </c>
      <c r="AD2" s="64" t="str">
        <f t="array" ref="AD2">XLOOKUP(AB2,tb_MainDatabase[Barcode],tb_MainDatabase[Size],"")</f>
        <v>50 ml.</v>
      </c>
      <c r="AE2" s="257">
        <f t="array" ref="AE2">XLOOKUP(AB2,tb_MainDatabase[Barcode],tb_MainDatabase[ราคา],"")</f>
        <v>1890</v>
      </c>
      <c r="AF2" s="258">
        <v>45981.0</v>
      </c>
      <c r="AG2" s="259"/>
    </row>
    <row r="3" ht="22.5" customHeight="1">
      <c r="A3" s="216">
        <v>8.857128012018E12</v>
      </c>
      <c r="B3" s="64" t="s">
        <v>1031</v>
      </c>
      <c r="C3" s="64" t="s">
        <v>1025</v>
      </c>
      <c r="D3" s="64" t="s">
        <v>1026</v>
      </c>
      <c r="E3" s="64" t="s">
        <v>70</v>
      </c>
      <c r="F3" s="64" t="s">
        <v>1027</v>
      </c>
      <c r="G3" s="216">
        <v>1890.0</v>
      </c>
      <c r="H3" s="64"/>
      <c r="I3" s="64" t="str">
        <f t="shared" si="1"/>
        <v>Aqua50 ml.</v>
      </c>
      <c r="J3" s="191" t="s">
        <v>60</v>
      </c>
      <c r="L3" s="64" t="s">
        <v>1033</v>
      </c>
      <c r="M3" s="64" t="s">
        <v>1034</v>
      </c>
      <c r="N3" s="64" t="s">
        <v>1035</v>
      </c>
      <c r="O3" s="64"/>
      <c r="P3" s="64"/>
      <c r="Q3" s="64"/>
      <c r="R3" s="64"/>
      <c r="S3" s="64"/>
      <c r="T3" s="64"/>
      <c r="W3" s="64">
        <v>8.857128011843E12</v>
      </c>
      <c r="X3" s="64">
        <v>4809675.0</v>
      </c>
      <c r="AA3" s="64">
        <f>IF(AC3="","",ROW()-ROW(tb_Cost[[#HEADERS],[ORDER]]))</f>
        <v>2</v>
      </c>
      <c r="AB3" s="64">
        <v>8.857128011669E12</v>
      </c>
      <c r="AC3" s="64" t="str">
        <f t="array" ref="AC3">XLOOKUP(AB3,tb_MainDatabase[Barcode],tb_MainDatabase[Scent],"")</f>
        <v>Blackest Black</v>
      </c>
      <c r="AD3" s="64" t="str">
        <f t="array" ref="AD3">XLOOKUP(AB3,tb_MainDatabase[Barcode],tb_MainDatabase[Size],"")</f>
        <v>50 ml.</v>
      </c>
      <c r="AE3" s="257">
        <f t="array" ref="AE3">XLOOKUP(AB3,tb_MainDatabase[Barcode],tb_MainDatabase[ราคา],"")</f>
        <v>2890</v>
      </c>
      <c r="AF3" s="258">
        <v>45981.0</v>
      </c>
      <c r="AG3" s="259"/>
    </row>
    <row r="4" ht="22.5" customHeight="1">
      <c r="A4" s="216">
        <v>8.857128011232E12</v>
      </c>
      <c r="B4" s="64" t="s">
        <v>1036</v>
      </c>
      <c r="C4" s="64" t="s">
        <v>1025</v>
      </c>
      <c r="D4" s="64" t="s">
        <v>1026</v>
      </c>
      <c r="E4" s="64" t="s">
        <v>73</v>
      </c>
      <c r="F4" s="64" t="s">
        <v>1027</v>
      </c>
      <c r="G4" s="216">
        <v>1890.0</v>
      </c>
      <c r="H4" s="64"/>
      <c r="I4" s="64" t="str">
        <f t="shared" si="1"/>
        <v>Argentum50 ml.</v>
      </c>
      <c r="J4" s="191" t="s">
        <v>58</v>
      </c>
      <c r="L4" s="64"/>
      <c r="M4" s="64"/>
      <c r="N4" s="64"/>
      <c r="O4" s="64"/>
      <c r="P4" s="64"/>
      <c r="Q4" s="64"/>
      <c r="R4" s="64"/>
      <c r="S4" s="64"/>
      <c r="T4" s="64"/>
      <c r="W4" s="64">
        <v>8.85712801185E12</v>
      </c>
      <c r="X4" s="64">
        <v>4809676.0</v>
      </c>
      <c r="AA4" s="64">
        <f>IF(AC4="","",ROW()-ROW(tb_Cost[[#HEADERS],[ORDER]]))</f>
        <v>3</v>
      </c>
      <c r="AB4" s="64">
        <v>8.857128011225E12</v>
      </c>
      <c r="AC4" s="64" t="str">
        <f t="array" ref="AC4">XLOOKUP(AB4,tb_MainDatabase[Barcode],tb_MainDatabase[Scent],"")</f>
        <v>Blind Magnolia</v>
      </c>
      <c r="AD4" s="64" t="str">
        <f t="array" ref="AD4">XLOOKUP(AB4,tb_MainDatabase[Barcode],tb_MainDatabase[Size],"")</f>
        <v>50 ml.</v>
      </c>
      <c r="AE4" s="257">
        <f t="array" ref="AE4">XLOOKUP(AB4,tb_MainDatabase[Barcode],tb_MainDatabase[ราคา],"")</f>
        <v>1890</v>
      </c>
      <c r="AF4" s="258">
        <v>45981.0</v>
      </c>
      <c r="AG4" s="259"/>
    </row>
    <row r="5" ht="22.5" customHeight="1">
      <c r="A5" s="216">
        <v>8.857128011416E12</v>
      </c>
      <c r="B5" s="64" t="s">
        <v>1037</v>
      </c>
      <c r="C5" s="64" t="s">
        <v>1025</v>
      </c>
      <c r="D5" s="64" t="s">
        <v>1026</v>
      </c>
      <c r="E5" s="64" t="s">
        <v>76</v>
      </c>
      <c r="F5" s="64" t="s">
        <v>1027</v>
      </c>
      <c r="G5" s="216">
        <v>1890.0</v>
      </c>
      <c r="H5" s="64"/>
      <c r="I5" s="81" t="str">
        <f t="shared" si="1"/>
        <v>Atlantis50 ml.</v>
      </c>
      <c r="J5" s="191" t="s">
        <v>370</v>
      </c>
      <c r="L5" s="64"/>
      <c r="M5" s="64"/>
      <c r="N5" s="64"/>
      <c r="O5" s="64"/>
      <c r="P5" s="64"/>
      <c r="Q5" s="64"/>
      <c r="R5" s="64"/>
      <c r="S5" s="64"/>
      <c r="T5" s="64"/>
      <c r="W5" s="64">
        <v>8.857128011867E12</v>
      </c>
      <c r="X5" s="64">
        <v>4809677.0</v>
      </c>
      <c r="AA5" s="64">
        <f>IF(AC5="","",ROW()-ROW(tb_Cost[[#HEADERS],[ORDER]]))</f>
        <v>4</v>
      </c>
      <c r="AB5" s="64">
        <v>8.857128012021E12</v>
      </c>
      <c r="AC5" s="64" t="str">
        <f t="array" ref="AC5">XLOOKUP(AB5,tb_MainDatabase[Barcode],tb_MainDatabase[Scent],"")</f>
        <v>Buoyant</v>
      </c>
      <c r="AD5" s="64" t="str">
        <f t="array" ref="AD5">XLOOKUP(AB5,tb_MainDatabase[Barcode],tb_MainDatabase[Size],"")</f>
        <v>50 ml.</v>
      </c>
      <c r="AE5" s="257">
        <f t="array" ref="AE5">XLOOKUP(AB5,tb_MainDatabase[Barcode],tb_MainDatabase[ราคา],"")</f>
        <v>1890</v>
      </c>
      <c r="AF5" s="258">
        <v>45981.0</v>
      </c>
      <c r="AG5" s="259"/>
    </row>
    <row r="6" ht="22.5" customHeight="1">
      <c r="A6" s="216">
        <v>8.857128011072E12</v>
      </c>
      <c r="B6" s="64" t="s">
        <v>1039</v>
      </c>
      <c r="C6" s="64" t="s">
        <v>1025</v>
      </c>
      <c r="D6" s="64" t="s">
        <v>1026</v>
      </c>
      <c r="E6" s="64" t="s">
        <v>79</v>
      </c>
      <c r="F6" s="64" t="s">
        <v>1027</v>
      </c>
      <c r="G6" s="216">
        <v>1890.0</v>
      </c>
      <c r="H6" s="64"/>
      <c r="I6" s="64" t="str">
        <f t="shared" si="1"/>
        <v>Beyond50 ml.</v>
      </c>
      <c r="J6" s="191" t="s">
        <v>1040</v>
      </c>
      <c r="L6" s="64"/>
      <c r="M6" s="64"/>
      <c r="N6" s="64"/>
      <c r="O6" s="64"/>
      <c r="P6" s="64"/>
      <c r="Q6" s="64"/>
      <c r="R6" s="64"/>
      <c r="S6" s="64"/>
      <c r="T6" s="64"/>
      <c r="W6" s="64">
        <v>8.857128011874E12</v>
      </c>
      <c r="X6" s="64">
        <v>4809678.0</v>
      </c>
      <c r="AA6" s="64">
        <f>IF(AC6="","",ROW()-ROW(tb_Cost[[#HEADERS],[ORDER]]))</f>
        <v>5</v>
      </c>
      <c r="AB6" s="64">
        <v>8.857128011331E12</v>
      </c>
      <c r="AC6" s="64" t="str">
        <f t="array" ref="AC6">XLOOKUP(AB6,tb_MainDatabase[Barcode],tb_MainDatabase[Scent],"")</f>
        <v>Dionysus X</v>
      </c>
      <c r="AD6" s="64" t="str">
        <f t="array" ref="AD6">XLOOKUP(AB6,tb_MainDatabase[Barcode],tb_MainDatabase[Size],"")</f>
        <v>50 ml.</v>
      </c>
      <c r="AE6" s="257">
        <f t="array" ref="AE6">XLOOKUP(AB6,tb_MainDatabase[Barcode],tb_MainDatabase[ราคา],"")</f>
        <v>1890</v>
      </c>
      <c r="AF6" s="258">
        <v>45981.0</v>
      </c>
      <c r="AG6" s="259"/>
      <c r="AI6" s="260">
        <f>AF6</f>
        <v>45981</v>
      </c>
    </row>
    <row r="7" ht="22.5" customHeight="1">
      <c r="A7" s="216">
        <v>8.857128011225E12</v>
      </c>
      <c r="B7" s="64" t="s">
        <v>1042</v>
      </c>
      <c r="C7" s="64" t="s">
        <v>1025</v>
      </c>
      <c r="D7" s="64" t="s">
        <v>1026</v>
      </c>
      <c r="E7" s="64" t="s">
        <v>83</v>
      </c>
      <c r="F7" s="64" t="s">
        <v>1027</v>
      </c>
      <c r="G7" s="216">
        <v>1890.0</v>
      </c>
      <c r="H7" s="64"/>
      <c r="I7" s="64" t="str">
        <f t="shared" si="1"/>
        <v>Blind Magnolia50 ml.</v>
      </c>
      <c r="J7" s="191" t="s">
        <v>1043</v>
      </c>
      <c r="L7" s="81"/>
      <c r="M7" s="81"/>
      <c r="N7" s="81"/>
      <c r="O7" s="81"/>
      <c r="P7" s="81"/>
      <c r="Q7" s="81"/>
      <c r="R7" s="81"/>
      <c r="S7" s="81"/>
      <c r="T7" s="81"/>
      <c r="W7" s="64">
        <v>8.857128011881E12</v>
      </c>
      <c r="X7" s="64">
        <v>4809679.0</v>
      </c>
      <c r="AA7" s="64">
        <f>IF(AC7="","",ROW()-ROW(tb_Cost[[#HEADERS],[ORDER]]))</f>
        <v>6</v>
      </c>
      <c r="AB7" s="64">
        <v>8.8571280113E12</v>
      </c>
      <c r="AC7" s="64" t="str">
        <f t="array" ref="AC7">XLOOKUP(AB7,tb_MainDatabase[Barcode],tb_MainDatabase[Scent],"")</f>
        <v>Dream Island</v>
      </c>
      <c r="AD7" s="64" t="str">
        <f t="array" ref="AD7">XLOOKUP(AB7,tb_MainDatabase[Barcode],tb_MainDatabase[Size],"")</f>
        <v>50 ml.</v>
      </c>
      <c r="AE7" s="257">
        <f t="array" ref="AE7">XLOOKUP(AB7,tb_MainDatabase[Barcode],tb_MainDatabase[ราคา],"")</f>
        <v>1890</v>
      </c>
      <c r="AF7" s="258">
        <v>45981.0</v>
      </c>
      <c r="AG7" s="259"/>
    </row>
    <row r="8" ht="22.5" customHeight="1">
      <c r="A8" s="216">
        <v>8.857128012021E12</v>
      </c>
      <c r="B8" s="64" t="s">
        <v>1048</v>
      </c>
      <c r="C8" s="64" t="s">
        <v>1025</v>
      </c>
      <c r="D8" s="64" t="s">
        <v>1026</v>
      </c>
      <c r="E8" s="64" t="s">
        <v>87</v>
      </c>
      <c r="F8" s="64" t="s">
        <v>1027</v>
      </c>
      <c r="G8" s="216">
        <v>1890.0</v>
      </c>
      <c r="H8" s="64"/>
      <c r="I8" s="64" t="str">
        <f t="shared" si="1"/>
        <v>Buoyant50 ml.</v>
      </c>
      <c r="J8" s="191" t="s">
        <v>1049</v>
      </c>
      <c r="L8" s="81"/>
      <c r="M8" s="81"/>
      <c r="N8" s="81"/>
      <c r="O8" s="81"/>
      <c r="P8" s="81"/>
      <c r="Q8" s="81"/>
      <c r="R8" s="81"/>
      <c r="S8" s="81"/>
      <c r="T8" s="81"/>
      <c r="W8" s="64">
        <v>8.857128011904E12</v>
      </c>
      <c r="X8" s="64">
        <v>4809680.0</v>
      </c>
      <c r="AA8" s="64">
        <f>IF(AC8="","",ROW()-ROW(tb_Cost[[#HEADERS],[ORDER]]))</f>
        <v>7</v>
      </c>
      <c r="AB8" s="64">
        <v>8.857128011317E12</v>
      </c>
      <c r="AC8" s="64" t="str">
        <f t="array" ref="AC8">XLOOKUP(AB8,tb_MainDatabase[Barcode],tb_MainDatabase[Scent],"")</f>
        <v>Eden</v>
      </c>
      <c r="AD8" s="64" t="str">
        <f t="array" ref="AD8">XLOOKUP(AB8,tb_MainDatabase[Barcode],tb_MainDatabase[Size],"")</f>
        <v>50 ml.</v>
      </c>
      <c r="AE8" s="257">
        <f t="array" ref="AE8">XLOOKUP(AB8,tb_MainDatabase[Barcode],tb_MainDatabase[ราคา],"")</f>
        <v>1890</v>
      </c>
      <c r="AF8" s="258">
        <v>45981.0</v>
      </c>
      <c r="AG8" s="259"/>
    </row>
    <row r="9" ht="22.5" customHeight="1">
      <c r="A9" s="216">
        <v>8.857128011782E12</v>
      </c>
      <c r="B9" s="64" t="s">
        <v>1050</v>
      </c>
      <c r="C9" s="64" t="s">
        <v>1025</v>
      </c>
      <c r="D9" s="64" t="s">
        <v>1026</v>
      </c>
      <c r="E9" s="64" t="s">
        <v>90</v>
      </c>
      <c r="F9" s="64" t="s">
        <v>1027</v>
      </c>
      <c r="G9" s="216">
        <v>1890.0</v>
      </c>
      <c r="H9" s="64"/>
      <c r="I9" s="81" t="str">
        <f t="shared" si="1"/>
        <v>Cherry Dance50 ml.</v>
      </c>
      <c r="J9" s="193"/>
      <c r="L9" s="81"/>
      <c r="M9" s="81"/>
      <c r="N9" s="81"/>
      <c r="O9" s="81"/>
      <c r="P9" s="81"/>
      <c r="Q9" s="81"/>
      <c r="R9" s="81"/>
      <c r="S9" s="81"/>
      <c r="T9" s="81"/>
      <c r="W9" s="64">
        <v>8.857128011997E12</v>
      </c>
      <c r="X9" s="64">
        <v>4809681.0</v>
      </c>
      <c r="AA9" s="64">
        <f>IF(AC9="","",ROW()-ROW(tb_Cost[[#HEADERS],[ORDER]]))</f>
        <v>8</v>
      </c>
      <c r="AB9" s="64">
        <v>8.857128011133E12</v>
      </c>
      <c r="AC9" s="64" t="str">
        <f t="array" ref="AC9">XLOOKUP(AB9,tb_MainDatabase[Barcode],tb_MainDatabase[Scent],"")</f>
        <v>Excalibur (EDP)</v>
      </c>
      <c r="AD9" s="64" t="str">
        <f t="array" ref="AD9">XLOOKUP(AB9,tb_MainDatabase[Barcode],tb_MainDatabase[Size],"")</f>
        <v>50 ml.</v>
      </c>
      <c r="AE9" s="257">
        <f t="array" ref="AE9">XLOOKUP(AB9,tb_MainDatabase[Barcode],tb_MainDatabase[ราคา],"")</f>
        <v>1890</v>
      </c>
      <c r="AF9" s="258">
        <v>45981.0</v>
      </c>
      <c r="AG9" s="259"/>
    </row>
    <row r="10" ht="22.5" customHeight="1">
      <c r="A10" s="216">
        <v>8.857128011126E12</v>
      </c>
      <c r="B10" s="64" t="s">
        <v>1052</v>
      </c>
      <c r="C10" s="64" t="s">
        <v>1025</v>
      </c>
      <c r="D10" s="64" t="s">
        <v>1026</v>
      </c>
      <c r="E10" s="64" t="s">
        <v>95</v>
      </c>
      <c r="F10" s="64" t="s">
        <v>1027</v>
      </c>
      <c r="G10" s="216">
        <v>1890.0</v>
      </c>
      <c r="H10" s="81"/>
      <c r="I10" s="81" t="str">
        <f t="shared" si="1"/>
        <v>Cocoa Gourmet50 ml.</v>
      </c>
      <c r="J10" s="193"/>
      <c r="L10" s="81"/>
      <c r="M10" s="81"/>
      <c r="N10" s="81"/>
      <c r="O10" s="81"/>
      <c r="P10" s="81"/>
      <c r="Q10" s="81"/>
      <c r="R10" s="81"/>
      <c r="S10" s="81"/>
      <c r="T10" s="81"/>
      <c r="W10" s="64">
        <v>8.857128011898E12</v>
      </c>
      <c r="X10" s="64">
        <v>4809682.0</v>
      </c>
      <c r="AA10" s="64">
        <f>IF(AC10="","",ROW()-ROW(tb_Cost[[#HEADERS],[ORDER]]))</f>
        <v>9</v>
      </c>
      <c r="AB10" s="64">
        <v>8.857128011591E12</v>
      </c>
      <c r="AC10" s="64" t="str">
        <f t="array" ref="AC10">XLOOKUP(AB10,tb_MainDatabase[Barcode],tb_MainDatabase[Scent],"")</f>
        <v>Gambling34+35</v>
      </c>
      <c r="AD10" s="64" t="str">
        <f t="array" ref="AD10">XLOOKUP(AB10,tb_MainDatabase[Barcode],tb_MainDatabase[Size],"")</f>
        <v>50 ml.</v>
      </c>
      <c r="AE10" s="257">
        <f t="array" ref="AE10">XLOOKUP(AB10,tb_MainDatabase[Barcode],tb_MainDatabase[ราคา],"")</f>
        <v>3040</v>
      </c>
      <c r="AF10" s="258">
        <v>45981.0</v>
      </c>
      <c r="AG10" s="259"/>
    </row>
    <row r="11" ht="22.5" customHeight="1">
      <c r="A11" s="216">
        <v>8.857128011423E12</v>
      </c>
      <c r="B11" s="64" t="s">
        <v>1053</v>
      </c>
      <c r="C11" s="64" t="s">
        <v>1025</v>
      </c>
      <c r="D11" s="64" t="s">
        <v>1026</v>
      </c>
      <c r="E11" s="64" t="s">
        <v>99</v>
      </c>
      <c r="F11" s="64" t="s">
        <v>1027</v>
      </c>
      <c r="G11" s="216">
        <v>1890.0</v>
      </c>
      <c r="H11" s="64"/>
      <c r="I11" s="64" t="str">
        <f t="shared" si="1"/>
        <v>Code Red50 ml.</v>
      </c>
      <c r="J11" s="261"/>
      <c r="L11" s="61"/>
      <c r="M11" s="61"/>
      <c r="N11" s="61"/>
      <c r="O11" s="61"/>
      <c r="P11" s="61"/>
      <c r="Q11" s="61"/>
      <c r="R11" s="81"/>
      <c r="S11" s="81"/>
      <c r="T11" s="81"/>
      <c r="W11" s="64">
        <v>8.857128011287E12</v>
      </c>
      <c r="X11" s="64">
        <v>4832519.0</v>
      </c>
      <c r="AA11" s="64">
        <f>IF(AC11="","",ROW()-ROW(tb_Cost[[#HEADERS],[ORDER]]))</f>
        <v>10</v>
      </c>
      <c r="AB11" s="64">
        <v>8.857128011287E12</v>
      </c>
      <c r="AC11" s="64" t="str">
        <f t="array" ref="AC11">XLOOKUP(AB11,tb_MainDatabase[Barcode],tb_MainDatabase[Scent],"")</f>
        <v>Never Blue</v>
      </c>
      <c r="AD11" s="64" t="str">
        <f t="array" ref="AD11">XLOOKUP(AB11,tb_MainDatabase[Barcode],tb_MainDatabase[Size],"")</f>
        <v>50 ml.</v>
      </c>
      <c r="AE11" s="257">
        <f t="array" ref="AE11">XLOOKUP(AB11,tb_MainDatabase[Barcode],tb_MainDatabase[ราคา],"")</f>
        <v>1890</v>
      </c>
      <c r="AF11" s="258">
        <v>45981.0</v>
      </c>
      <c r="AG11" s="259"/>
    </row>
    <row r="12" ht="22.5" customHeight="1">
      <c r="A12" s="216">
        <v>8.8571280113E12</v>
      </c>
      <c r="B12" s="64" t="s">
        <v>1054</v>
      </c>
      <c r="C12" s="64" t="s">
        <v>1025</v>
      </c>
      <c r="D12" s="64" t="s">
        <v>1026</v>
      </c>
      <c r="E12" s="64" t="s">
        <v>100</v>
      </c>
      <c r="F12" s="64" t="s">
        <v>1027</v>
      </c>
      <c r="G12" s="216">
        <v>1890.0</v>
      </c>
      <c r="H12" s="64"/>
      <c r="I12" s="64" t="str">
        <f t="shared" si="1"/>
        <v>Dream Island50 ml.</v>
      </c>
      <c r="J12" s="261"/>
      <c r="L12" s="61"/>
      <c r="M12" s="61"/>
      <c r="N12" s="61"/>
      <c r="O12" s="61"/>
      <c r="P12" s="61"/>
      <c r="Q12" s="61"/>
      <c r="R12" s="81"/>
      <c r="S12" s="81"/>
      <c r="T12" s="81"/>
      <c r="W12" s="64">
        <v>8.857128011027E12</v>
      </c>
      <c r="X12" s="64">
        <v>4832520.0</v>
      </c>
      <c r="AA12" s="64">
        <f>IF(AC12="","",ROW()-ROW(tb_Cost[[#HEADERS],[ORDER]]))</f>
        <v>11</v>
      </c>
      <c r="AB12" s="64">
        <v>8.857128011119E12</v>
      </c>
      <c r="AC12" s="64" t="str">
        <f t="array" ref="AC12">XLOOKUP(AB12,tb_MainDatabase[Barcode],tb_MainDatabase[Scent],"")</f>
        <v>Secret of Peach</v>
      </c>
      <c r="AD12" s="64" t="str">
        <f t="array" ref="AD12">XLOOKUP(AB12,tb_MainDatabase[Barcode],tb_MainDatabase[Size],"")</f>
        <v>50 ml.</v>
      </c>
      <c r="AE12" s="257">
        <f t="array" ref="AE12">XLOOKUP(AB12,tb_MainDatabase[Barcode],tb_MainDatabase[ราคา],"")</f>
        <v>1890</v>
      </c>
      <c r="AF12" s="258">
        <v>45981.0</v>
      </c>
      <c r="AG12" s="259"/>
    </row>
    <row r="13" ht="22.5" customHeight="1">
      <c r="A13" s="216">
        <v>8.85712801101E12</v>
      </c>
      <c r="B13" s="64" t="s">
        <v>1056</v>
      </c>
      <c r="C13" s="64" t="s">
        <v>1025</v>
      </c>
      <c r="D13" s="64" t="s">
        <v>1026</v>
      </c>
      <c r="E13" s="64" t="s">
        <v>103</v>
      </c>
      <c r="F13" s="64" t="s">
        <v>1027</v>
      </c>
      <c r="G13" s="216">
        <v>1890.0</v>
      </c>
      <c r="H13" s="81"/>
      <c r="I13" s="81" t="str">
        <f t="shared" si="1"/>
        <v>Dynasty50 ml.</v>
      </c>
      <c r="J13" s="193"/>
      <c r="L13" s="61"/>
      <c r="M13" s="61"/>
      <c r="N13" s="61"/>
      <c r="O13" s="61"/>
      <c r="P13" s="61"/>
      <c r="Q13" s="61"/>
      <c r="R13" s="81"/>
      <c r="S13" s="81"/>
      <c r="T13" s="81"/>
      <c r="W13" s="64">
        <v>8.857128011119E12</v>
      </c>
      <c r="X13" s="64">
        <v>4832521.0</v>
      </c>
      <c r="AA13" s="64">
        <f>IF(AC13="","",ROW()-ROW(tb_Cost[[#HEADERS],[ORDER]]))</f>
        <v>12</v>
      </c>
      <c r="AB13" s="64">
        <v>8.857128011171E12</v>
      </c>
      <c r="AC13" s="64" t="str">
        <f t="array" ref="AC13">XLOOKUP(AB13,tb_MainDatabase[Barcode],tb_MainDatabase[Scent],"")</f>
        <v>Senorita</v>
      </c>
      <c r="AD13" s="64" t="str">
        <f t="array" ref="AD13">XLOOKUP(AB13,tb_MainDatabase[Barcode],tb_MainDatabase[Size],"")</f>
        <v>50 ml.</v>
      </c>
      <c r="AE13" s="257">
        <f t="array" ref="AE13">XLOOKUP(AB13,tb_MainDatabase[Barcode],tb_MainDatabase[ราคา],"")</f>
        <v>1890</v>
      </c>
      <c r="AF13" s="258">
        <v>45981.0</v>
      </c>
      <c r="AG13" s="259"/>
    </row>
    <row r="14" ht="22.5" customHeight="1">
      <c r="A14" s="216">
        <v>8.857128011317E12</v>
      </c>
      <c r="B14" s="64" t="s">
        <v>1058</v>
      </c>
      <c r="C14" s="64" t="s">
        <v>1025</v>
      </c>
      <c r="D14" s="64" t="s">
        <v>1026</v>
      </c>
      <c r="E14" s="64" t="s">
        <v>105</v>
      </c>
      <c r="F14" s="64" t="s">
        <v>1027</v>
      </c>
      <c r="G14" s="216">
        <v>1890.0</v>
      </c>
      <c r="H14" s="81"/>
      <c r="I14" s="81" t="str">
        <f t="shared" si="1"/>
        <v>Eden50 ml.</v>
      </c>
      <c r="J14" s="193"/>
      <c r="L14" s="61"/>
      <c r="M14" s="61"/>
      <c r="N14" s="61"/>
      <c r="O14" s="61"/>
      <c r="P14" s="61"/>
      <c r="Q14" s="61"/>
      <c r="R14" s="81"/>
      <c r="S14" s="81"/>
      <c r="T14" s="81"/>
      <c r="W14" s="64">
        <v>8.857128011171E12</v>
      </c>
      <c r="X14" s="64">
        <v>4832522.0</v>
      </c>
      <c r="AA14" s="64">
        <f>IF(AC14="","",ROW()-ROW(tb_Cost[[#HEADERS],[ORDER]]))</f>
        <v>13</v>
      </c>
      <c r="AB14" s="64">
        <v>8.857128011294E12</v>
      </c>
      <c r="AC14" s="64" t="str">
        <f t="array" ref="AC14">XLOOKUP(AB14,tb_MainDatabase[Barcode],tb_MainDatabase[Scent],"")</f>
        <v>Shadow De Bacci Light</v>
      </c>
      <c r="AD14" s="64" t="str">
        <f t="array" ref="AD14">XLOOKUP(AB14,tb_MainDatabase[Barcode],tb_MainDatabase[Size],"")</f>
        <v>50 ml.</v>
      </c>
      <c r="AE14" s="257">
        <f t="array" ref="AE14">XLOOKUP(AB14,tb_MainDatabase[Barcode],tb_MainDatabase[ราคา],"")</f>
        <v>1890</v>
      </c>
      <c r="AF14" s="258">
        <v>45981.0</v>
      </c>
      <c r="AG14" s="259"/>
    </row>
    <row r="15" ht="22.5" customHeight="1">
      <c r="A15" s="216">
        <v>8.857128011133E12</v>
      </c>
      <c r="B15" s="64" t="s">
        <v>1059</v>
      </c>
      <c r="C15" s="64" t="s">
        <v>1025</v>
      </c>
      <c r="D15" s="64" t="s">
        <v>1026</v>
      </c>
      <c r="E15" s="64" t="s">
        <v>107</v>
      </c>
      <c r="F15" s="64" t="s">
        <v>1027</v>
      </c>
      <c r="G15" s="216">
        <v>1890.0</v>
      </c>
      <c r="H15" s="81"/>
      <c r="I15" s="81" t="str">
        <f t="shared" si="1"/>
        <v>Excalibur (EDP)50 ml.</v>
      </c>
      <c r="J15" s="193"/>
      <c r="L15" s="61"/>
      <c r="M15" s="61"/>
      <c r="N15" s="61"/>
      <c r="O15" s="61"/>
      <c r="P15" s="61"/>
      <c r="Q15" s="61"/>
      <c r="R15" s="81"/>
      <c r="S15" s="81"/>
      <c r="T15" s="81"/>
      <c r="W15" s="64">
        <v>8.8571280113E12</v>
      </c>
      <c r="X15" s="64">
        <v>4832523.0</v>
      </c>
      <c r="AA15" s="64">
        <f>IF(AC15="","",ROW()-ROW(tb_Cost[[#HEADERS],[ORDER]]))</f>
        <v>14</v>
      </c>
      <c r="AB15" s="64">
        <v>8.85712801114E12</v>
      </c>
      <c r="AC15" s="64" t="str">
        <f t="array" ref="AC15">XLOOKUP(AB15,tb_MainDatabase[Barcode],tb_MainDatabase[Scent],"")</f>
        <v>Sicilia</v>
      </c>
      <c r="AD15" s="64" t="str">
        <f t="array" ref="AD15">XLOOKUP(AB15,tb_MainDatabase[Barcode],tb_MainDatabase[Size],"")</f>
        <v>50 ml.</v>
      </c>
      <c r="AE15" s="257">
        <f t="array" ref="AE15">XLOOKUP(AB15,tb_MainDatabase[Barcode],tb_MainDatabase[ราคา],"")</f>
        <v>1890</v>
      </c>
      <c r="AF15" s="258">
        <v>45981.0</v>
      </c>
      <c r="AG15" s="259"/>
    </row>
    <row r="16" ht="22.5" customHeight="1">
      <c r="A16" s="216">
        <v>8.85712801214E12</v>
      </c>
      <c r="B16" s="64" t="s">
        <v>1060</v>
      </c>
      <c r="C16" s="64" t="s">
        <v>1025</v>
      </c>
      <c r="D16" s="64" t="s">
        <v>1026</v>
      </c>
      <c r="E16" s="64" t="s">
        <v>115</v>
      </c>
      <c r="F16" s="64" t="s">
        <v>1027</v>
      </c>
      <c r="G16" s="216">
        <v>1890.0</v>
      </c>
      <c r="H16" s="81"/>
      <c r="I16" s="81" t="str">
        <f t="shared" si="1"/>
        <v>Gentle Elixir50 ml.</v>
      </c>
      <c r="J16" s="193"/>
      <c r="W16" s="64"/>
      <c r="X16" s="64"/>
      <c r="AA16" s="64" t="str">
        <f>IF(AC16="","",ROW()-ROW(tb_Cost[[#HEADERS],[ORDER]]))</f>
        <v/>
      </c>
      <c r="AB16" s="64"/>
      <c r="AC16" s="64" t="str">
        <f t="array" ref="AC16">XLOOKUP(AB16,tb_MainDatabase[Barcode],tb_MainDatabase[Scent],"")</f>
        <v/>
      </c>
      <c r="AD16" s="64" t="str">
        <f t="array" ref="AD16">XLOOKUP(AB16,tb_MainDatabase[Barcode],tb_MainDatabase[Size],"")</f>
        <v/>
      </c>
      <c r="AE16" s="257" t="str">
        <f t="array" ref="AE16">XLOOKUP(AB16,tb_MainDatabase[Barcode],tb_MainDatabase[ราคา],"")</f>
        <v/>
      </c>
      <c r="AF16" s="258"/>
      <c r="AG16" s="259"/>
    </row>
    <row r="17" ht="22.5" customHeight="1">
      <c r="A17" s="216">
        <v>8.857128011218E12</v>
      </c>
      <c r="B17" s="64" t="s">
        <v>1061</v>
      </c>
      <c r="C17" s="64" t="s">
        <v>1025</v>
      </c>
      <c r="D17" s="64" t="s">
        <v>1026</v>
      </c>
      <c r="E17" s="64" t="s">
        <v>108</v>
      </c>
      <c r="F17" s="64" t="s">
        <v>1027</v>
      </c>
      <c r="G17" s="216">
        <v>1890.0</v>
      </c>
      <c r="H17" s="81"/>
      <c r="I17" s="81" t="str">
        <f t="shared" si="1"/>
        <v>Found Peony50 ml.</v>
      </c>
      <c r="J17" s="193"/>
      <c r="W17" s="64">
        <v>8.857128011041E12</v>
      </c>
      <c r="X17" s="64">
        <v>4832524.0</v>
      </c>
      <c r="AA17" s="64">
        <f>IF(AC17="","",ROW()-ROW(tb_Cost[[#HEADERS],[ORDER]]))</f>
        <v>16</v>
      </c>
      <c r="AB17" s="64">
        <v>8.857128011713E12</v>
      </c>
      <c r="AC17" s="64" t="str">
        <f t="array" ref="AC17">XLOOKUP(AB17,tb_MainDatabase[Barcode],tb_MainDatabase[Scent],"")</f>
        <v>Sparkling Mandarin</v>
      </c>
      <c r="AD17" s="64" t="str">
        <f t="array" ref="AD17">XLOOKUP(AB17,tb_MainDatabase[Barcode],tb_MainDatabase[Size],"")</f>
        <v>50 ml.</v>
      </c>
      <c r="AE17" s="257">
        <f t="array" ref="AE17">XLOOKUP(AB17,tb_MainDatabase[Barcode],tb_MainDatabase[ราคา],"")</f>
        <v>2890</v>
      </c>
      <c r="AF17" s="258">
        <v>45981.0</v>
      </c>
      <c r="AG17" s="259"/>
    </row>
    <row r="18" ht="22.5" customHeight="1">
      <c r="A18" s="216">
        <v>8.857128011034E12</v>
      </c>
      <c r="B18" s="64" t="s">
        <v>1065</v>
      </c>
      <c r="C18" s="64" t="s">
        <v>1025</v>
      </c>
      <c r="D18" s="64" t="s">
        <v>1026</v>
      </c>
      <c r="E18" s="64" t="s">
        <v>117</v>
      </c>
      <c r="F18" s="64" t="s">
        <v>1027</v>
      </c>
      <c r="G18" s="216">
        <v>1890.0</v>
      </c>
      <c r="H18" s="81"/>
      <c r="I18" s="81" t="str">
        <f t="shared" si="1"/>
        <v>Hercules50 ml.</v>
      </c>
      <c r="J18" s="193"/>
      <c r="W18" s="64">
        <v>8.857128011058E12</v>
      </c>
      <c r="X18" s="64">
        <v>4832525.0</v>
      </c>
      <c r="AA18" s="64">
        <f>IF(AC18="","",ROW()-ROW(tb_Cost[[#HEADERS],[ORDER]]))</f>
        <v>17</v>
      </c>
      <c r="AB18" s="64">
        <v>8.857128011096E12</v>
      </c>
      <c r="AC18" s="64" t="str">
        <f t="array" ref="AC18">XLOOKUP(AB18,tb_MainDatabase[Barcode],tb_MainDatabase[Scent],"")</f>
        <v>Teenage Dream</v>
      </c>
      <c r="AD18" s="64" t="str">
        <f t="array" ref="AD18">XLOOKUP(AB18,tb_MainDatabase[Barcode],tb_MainDatabase[Size],"")</f>
        <v>50 ml.</v>
      </c>
      <c r="AE18" s="257">
        <f t="array" ref="AE18">XLOOKUP(AB18,tb_MainDatabase[Barcode],tb_MainDatabase[ราคา],"")</f>
        <v>1890</v>
      </c>
      <c r="AF18" s="258">
        <v>45981.0</v>
      </c>
      <c r="AG18" s="259"/>
    </row>
    <row r="19" ht="22.5" customHeight="1">
      <c r="A19" s="216">
        <v>8.857128011058E12</v>
      </c>
      <c r="B19" s="64" t="s">
        <v>1069</v>
      </c>
      <c r="C19" s="64" t="s">
        <v>1025</v>
      </c>
      <c r="D19" s="64" t="s">
        <v>1026</v>
      </c>
      <c r="E19" s="64" t="s">
        <v>118</v>
      </c>
      <c r="F19" s="64" t="s">
        <v>1027</v>
      </c>
      <c r="G19" s="216">
        <v>1890.0</v>
      </c>
      <c r="H19" s="64"/>
      <c r="I19" s="81" t="str">
        <f t="shared" si="1"/>
        <v>La Belle50 ml.</v>
      </c>
      <c r="J19" s="193"/>
      <c r="W19" s="64">
        <v>8.857128011256E12</v>
      </c>
      <c r="X19" s="64">
        <v>4832526.0</v>
      </c>
      <c r="AA19" s="64">
        <f>IF(AC19="","",ROW()-ROW(tb_Cost[[#HEADERS],[ORDER]]))</f>
        <v>18</v>
      </c>
      <c r="AB19" s="64">
        <v>8.857128011522E12</v>
      </c>
      <c r="AC19" s="64" t="str">
        <f t="array" ref="AC19">XLOOKUP(AB19,tb_MainDatabase[Barcode],tb_MainDatabase[Scent],"")</f>
        <v>Velvet Oud</v>
      </c>
      <c r="AD19" s="64" t="str">
        <f t="array" ref="AD19">XLOOKUP(AB19,tb_MainDatabase[Barcode],tb_MainDatabase[Size],"")</f>
        <v>50 ml.</v>
      </c>
      <c r="AE19" s="257">
        <f t="array" ref="AE19">XLOOKUP(AB19,tb_MainDatabase[Barcode],tb_MainDatabase[ราคา],"")</f>
        <v>1890</v>
      </c>
      <c r="AF19" s="258">
        <v>45981.0</v>
      </c>
      <c r="AG19" s="259"/>
    </row>
    <row r="20" ht="22.5" customHeight="1">
      <c r="A20" s="216">
        <v>8.857128011454E12</v>
      </c>
      <c r="B20" s="64" t="s">
        <v>1071</v>
      </c>
      <c r="C20" s="64" t="s">
        <v>1025</v>
      </c>
      <c r="D20" s="64" t="s">
        <v>1026</v>
      </c>
      <c r="E20" s="64" t="s">
        <v>121</v>
      </c>
      <c r="F20" s="64" t="s">
        <v>1027</v>
      </c>
      <c r="G20" s="216">
        <v>1890.0</v>
      </c>
      <c r="H20" s="81"/>
      <c r="I20" s="81" t="str">
        <f t="shared" si="1"/>
        <v>Legendary50 ml.</v>
      </c>
      <c r="J20" s="193"/>
      <c r="W20" s="64">
        <v>8.857128011065E12</v>
      </c>
      <c r="X20" s="64">
        <v>4832527.0</v>
      </c>
      <c r="AA20" s="64">
        <f>IF(AC20="","",ROW()-ROW(tb_Cost[[#HEADERS],[ORDER]]))</f>
        <v>19</v>
      </c>
      <c r="AB20" s="64">
        <v>8.857128011256E12</v>
      </c>
      <c r="AC20" s="64" t="str">
        <f t="array" ref="AC20">XLOOKUP(AB20,tb_MainDatabase[Barcode],tb_MainDatabase[Scent],"")</f>
        <v>Virgin X</v>
      </c>
      <c r="AD20" s="64" t="str">
        <f t="array" ref="AD20">XLOOKUP(AB20,tb_MainDatabase[Barcode],tb_MainDatabase[Size],"")</f>
        <v>50 ml.</v>
      </c>
      <c r="AE20" s="257">
        <f t="array" ref="AE20">XLOOKUP(AB20,tb_MainDatabase[Barcode],tb_MainDatabase[ราคา],"")</f>
        <v>1890</v>
      </c>
      <c r="AF20" s="258">
        <v>45981.0</v>
      </c>
      <c r="AG20" s="259"/>
    </row>
    <row r="21" ht="22.5" customHeight="1">
      <c r="A21" s="216">
        <v>8.85712801202E12</v>
      </c>
      <c r="B21" s="64" t="s">
        <v>1072</v>
      </c>
      <c r="C21" s="64" t="s">
        <v>1025</v>
      </c>
      <c r="D21" s="64" t="s">
        <v>1026</v>
      </c>
      <c r="E21" s="64" t="s">
        <v>125</v>
      </c>
      <c r="F21" s="64" t="s">
        <v>1027</v>
      </c>
      <c r="G21" s="216">
        <v>1890.0</v>
      </c>
      <c r="H21" s="81"/>
      <c r="I21" s="81" t="str">
        <f t="shared" si="1"/>
        <v>Make Way50 ml.</v>
      </c>
      <c r="J21" s="193"/>
      <c r="W21" s="64">
        <v>8.857128011539E12</v>
      </c>
      <c r="X21" s="64">
        <v>4868237.0</v>
      </c>
      <c r="AA21" s="64">
        <f>IF(AC21="","",ROW()-ROW(tb_Cost[[#HEADERS],[ORDER]]))</f>
        <v>20</v>
      </c>
      <c r="AB21" s="64">
        <v>8.857128011072E12</v>
      </c>
      <c r="AC21" s="64" t="str">
        <f t="array" ref="AC21">XLOOKUP(AB21,tb_MainDatabase[Barcode],tb_MainDatabase[Scent],"")</f>
        <v>Beyond</v>
      </c>
      <c r="AD21" s="64" t="str">
        <f t="array" ref="AD21">XLOOKUP(AB21,tb_MainDatabase[Barcode],tb_MainDatabase[Size],"")</f>
        <v>50 ml.</v>
      </c>
      <c r="AE21" s="257">
        <f t="array" ref="AE21">XLOOKUP(AB21,tb_MainDatabase[Barcode],tb_MainDatabase[ราคา],"")</f>
        <v>1890</v>
      </c>
      <c r="AF21" s="258">
        <v>45981.0</v>
      </c>
      <c r="AG21" s="81"/>
    </row>
    <row r="22" ht="22.5" customHeight="1">
      <c r="A22" s="216">
        <v>8.857128011249E12</v>
      </c>
      <c r="B22" s="64" t="s">
        <v>1073</v>
      </c>
      <c r="C22" s="64" t="s">
        <v>1025</v>
      </c>
      <c r="D22" s="64" t="s">
        <v>1026</v>
      </c>
      <c r="E22" s="64" t="s">
        <v>127</v>
      </c>
      <c r="F22" s="64" t="s">
        <v>1027</v>
      </c>
      <c r="G22" s="216">
        <v>1890.0</v>
      </c>
      <c r="H22" s="81"/>
      <c r="I22" s="81" t="str">
        <f t="shared" si="1"/>
        <v>Mellow50 ml.</v>
      </c>
      <c r="J22" s="193"/>
      <c r="W22" s="64"/>
      <c r="X22" s="64"/>
      <c r="AA22" s="64" t="str">
        <f>IF(AC22="","",ROW()-ROW(tb_Cost[[#HEADERS],[ORDER]]))</f>
        <v/>
      </c>
      <c r="AB22" s="64"/>
      <c r="AC22" s="64" t="str">
        <f t="array" ref="AC22">XLOOKUP(AB22,tb_MainDatabase[Barcode],tb_MainDatabase[Scent],"")</f>
        <v/>
      </c>
      <c r="AD22" s="64" t="str">
        <f t="array" ref="AD22">XLOOKUP(AB22,tb_MainDatabase[Barcode],tb_MainDatabase[Size],"")</f>
        <v/>
      </c>
      <c r="AE22" s="257" t="str">
        <f t="array" ref="AE22">XLOOKUP(AB22,tb_MainDatabase[Barcode],tb_MainDatabase[ราคา],"")</f>
        <v/>
      </c>
      <c r="AF22" s="258"/>
      <c r="AG22" s="81"/>
    </row>
    <row r="23" ht="22.5" customHeight="1">
      <c r="A23" s="216">
        <v>8.857128011089E12</v>
      </c>
      <c r="B23" s="64" t="s">
        <v>1074</v>
      </c>
      <c r="C23" s="64" t="s">
        <v>1025</v>
      </c>
      <c r="D23" s="64" t="s">
        <v>1026</v>
      </c>
      <c r="E23" s="64" t="s">
        <v>130</v>
      </c>
      <c r="F23" s="64" t="s">
        <v>1027</v>
      </c>
      <c r="G23" s="216">
        <v>1890.0</v>
      </c>
      <c r="H23" s="81"/>
      <c r="I23" s="81" t="str">
        <f t="shared" si="1"/>
        <v>Moon Light50 ml.</v>
      </c>
      <c r="J23" s="193"/>
      <c r="W23" s="64">
        <v>8.857128011607E12</v>
      </c>
      <c r="X23" s="64">
        <v>4868238.0</v>
      </c>
      <c r="AA23" s="64">
        <f>IF(AC23="","",ROW()-ROW(tb_Cost[[#HEADERS],[ORDER]]))</f>
        <v>22</v>
      </c>
      <c r="AB23" s="64">
        <v>8.85712801101E12</v>
      </c>
      <c r="AC23" s="64" t="str">
        <f t="array" ref="AC23">XLOOKUP(AB23,tb_MainDatabase[Barcode],tb_MainDatabase[Scent],"")</f>
        <v>Dynasty</v>
      </c>
      <c r="AD23" s="64" t="str">
        <f t="array" ref="AD23">XLOOKUP(AB23,tb_MainDatabase[Barcode],tb_MainDatabase[Size],"")</f>
        <v>50 ml.</v>
      </c>
      <c r="AE23" s="257">
        <f t="array" ref="AE23">XLOOKUP(AB23,tb_MainDatabase[Barcode],tb_MainDatabase[ราคา],"")</f>
        <v>1890</v>
      </c>
      <c r="AF23" s="258">
        <v>45981.0</v>
      </c>
      <c r="AG23" s="81"/>
    </row>
    <row r="24" ht="22.5" customHeight="1">
      <c r="A24" s="216">
        <v>8.857128011287E12</v>
      </c>
      <c r="B24" s="64" t="s">
        <v>1076</v>
      </c>
      <c r="C24" s="64" t="s">
        <v>1025</v>
      </c>
      <c r="D24" s="64" t="s">
        <v>1026</v>
      </c>
      <c r="E24" s="64" t="s">
        <v>134</v>
      </c>
      <c r="F24" s="64" t="s">
        <v>1027</v>
      </c>
      <c r="G24" s="216">
        <v>1890.0</v>
      </c>
      <c r="H24" s="81"/>
      <c r="I24" s="81" t="str">
        <f t="shared" si="1"/>
        <v>Never Blue50 ml.</v>
      </c>
      <c r="J24" s="193"/>
      <c r="W24" s="64">
        <v>8.857128011614E12</v>
      </c>
      <c r="X24" s="64">
        <v>4868239.0</v>
      </c>
      <c r="AA24" s="64">
        <f>IF(AC24="","",ROW()-ROW(tb_Cost[[#HEADERS],[ORDER]]))</f>
        <v>23</v>
      </c>
      <c r="AB24" s="64">
        <v>8.857128011034E12</v>
      </c>
      <c r="AC24" s="64" t="str">
        <f t="array" ref="AC24">XLOOKUP(AB24,tb_MainDatabase[Barcode],tb_MainDatabase[Scent],"")</f>
        <v>Hercules</v>
      </c>
      <c r="AD24" s="64" t="str">
        <f t="array" ref="AD24">XLOOKUP(AB24,tb_MainDatabase[Barcode],tb_MainDatabase[Size],"")</f>
        <v>50 ml.</v>
      </c>
      <c r="AE24" s="257">
        <f t="array" ref="AE24">XLOOKUP(AB24,tb_MainDatabase[Barcode],tb_MainDatabase[ราคา],"")</f>
        <v>1890</v>
      </c>
      <c r="AF24" s="258">
        <v>45981.0</v>
      </c>
      <c r="AG24" s="81"/>
    </row>
    <row r="25" ht="22.5" customHeight="1">
      <c r="A25" s="216">
        <v>8.857128011201E12</v>
      </c>
      <c r="B25" s="64" t="s">
        <v>1081</v>
      </c>
      <c r="C25" s="64" t="s">
        <v>1025</v>
      </c>
      <c r="D25" s="64" t="s">
        <v>1026</v>
      </c>
      <c r="E25" s="64" t="s">
        <v>144</v>
      </c>
      <c r="F25" s="64" t="s">
        <v>1027</v>
      </c>
      <c r="G25" s="216">
        <v>1890.0</v>
      </c>
      <c r="H25" s="81"/>
      <c r="I25" s="81" t="str">
        <f t="shared" si="1"/>
        <v>Perfect Pear50 ml.</v>
      </c>
      <c r="J25" s="193"/>
      <c r="W25" s="64">
        <v>8.857128011645E12</v>
      </c>
      <c r="X25" s="64">
        <v>4868240.0</v>
      </c>
      <c r="AA25" s="64">
        <f>IF(AC25="","",ROW()-ROW(tb_Cost[[#HEADERS],[ORDER]]))</f>
        <v>24</v>
      </c>
      <c r="AB25" s="64">
        <v>8.857128011058E12</v>
      </c>
      <c r="AC25" s="64" t="str">
        <f t="array" ref="AC25">XLOOKUP(AB25,tb_MainDatabase[Barcode],tb_MainDatabase[Scent],"")</f>
        <v>La Belle</v>
      </c>
      <c r="AD25" s="64" t="str">
        <f t="array" ref="AD25">XLOOKUP(AB25,tb_MainDatabase[Barcode],tb_MainDatabase[Size],"")</f>
        <v>50 ml.</v>
      </c>
      <c r="AE25" s="257">
        <f t="array" ref="AE25">XLOOKUP(AB25,tb_MainDatabase[Barcode],tb_MainDatabase[ราคา],"")</f>
        <v>1890</v>
      </c>
      <c r="AF25" s="258">
        <v>45981.0</v>
      </c>
      <c r="AG25" s="81"/>
    </row>
    <row r="26" ht="22.5" customHeight="1">
      <c r="A26" s="216">
        <v>8.857128011041E12</v>
      </c>
      <c r="B26" s="64" t="s">
        <v>1082</v>
      </c>
      <c r="C26" s="64" t="s">
        <v>1025</v>
      </c>
      <c r="D26" s="64" t="s">
        <v>1026</v>
      </c>
      <c r="E26" s="64" t="s">
        <v>147</v>
      </c>
      <c r="F26" s="64" t="s">
        <v>1027</v>
      </c>
      <c r="G26" s="216">
        <v>1890.0</v>
      </c>
      <c r="H26" s="81"/>
      <c r="I26" s="81" t="str">
        <f t="shared" si="1"/>
        <v>Persist50 ml.</v>
      </c>
      <c r="J26" s="193"/>
      <c r="W26" s="64">
        <v>8.857128011591E12</v>
      </c>
      <c r="X26" s="64">
        <v>4868241.0</v>
      </c>
      <c r="AA26" s="64">
        <f>IF(AC26="","",ROW()-ROW(tb_Cost[[#HEADERS],[ORDER]]))</f>
        <v>25</v>
      </c>
      <c r="AB26" s="64">
        <v>8.857128011041E12</v>
      </c>
      <c r="AC26" s="64" t="str">
        <f t="array" ref="AC26">XLOOKUP(AB26,tb_MainDatabase[Barcode],tb_MainDatabase[Scent],"")</f>
        <v>Persist</v>
      </c>
      <c r="AD26" s="64" t="str">
        <f t="array" ref="AD26">XLOOKUP(AB26,tb_MainDatabase[Barcode],tb_MainDatabase[Size],"")</f>
        <v>50 ml.</v>
      </c>
      <c r="AE26" s="257">
        <f t="array" ref="AE26">XLOOKUP(AB26,tb_MainDatabase[Barcode],tb_MainDatabase[ราคา],"")</f>
        <v>1890</v>
      </c>
      <c r="AF26" s="258">
        <v>45981.0</v>
      </c>
      <c r="AG26" s="81"/>
    </row>
    <row r="27" ht="22.5" customHeight="1">
      <c r="A27" s="216">
        <v>8.857128011119E12</v>
      </c>
      <c r="B27" s="64" t="s">
        <v>1084</v>
      </c>
      <c r="C27" s="64" t="s">
        <v>1025</v>
      </c>
      <c r="D27" s="64" t="s">
        <v>1026</v>
      </c>
      <c r="E27" s="64" t="s">
        <v>151</v>
      </c>
      <c r="F27" s="64" t="s">
        <v>1027</v>
      </c>
      <c r="G27" s="216">
        <v>1890.0</v>
      </c>
      <c r="H27" s="64"/>
      <c r="I27" s="81" t="str">
        <f t="shared" si="1"/>
        <v>Secret of Peach50 ml.</v>
      </c>
      <c r="J27" s="193"/>
      <c r="W27" s="64">
        <v>8.857128011669E12</v>
      </c>
      <c r="X27" s="64">
        <v>4868242.0</v>
      </c>
      <c r="AA27" s="64">
        <f>IF(AC27="","",ROW()-ROW(tb_Cost[[#HEADERS],[ORDER]]))</f>
        <v>26</v>
      </c>
      <c r="AB27" s="64">
        <v>8.857128011164E12</v>
      </c>
      <c r="AC27" s="64" t="str">
        <f t="array" ref="AC27">XLOOKUP(AB27,tb_MainDatabase[Barcode],tb_MainDatabase[Scent],"")</f>
        <v>Victory</v>
      </c>
      <c r="AD27" s="64" t="str">
        <f t="array" ref="AD27">XLOOKUP(AB27,tb_MainDatabase[Barcode],tb_MainDatabase[Size],"")</f>
        <v>50 ml.</v>
      </c>
      <c r="AE27" s="257">
        <f t="array" ref="AE27">XLOOKUP(AB27,tb_MainDatabase[Barcode],tb_MainDatabase[ราคา],"")</f>
        <v>1890</v>
      </c>
      <c r="AF27" s="258">
        <v>45981.0</v>
      </c>
      <c r="AG27" s="81"/>
    </row>
    <row r="28" ht="22.5" customHeight="1">
      <c r="A28" s="216">
        <v>8.857128011171E12</v>
      </c>
      <c r="B28" s="64" t="s">
        <v>1087</v>
      </c>
      <c r="C28" s="64" t="s">
        <v>1025</v>
      </c>
      <c r="D28" s="64" t="s">
        <v>1026</v>
      </c>
      <c r="E28" s="64" t="s">
        <v>153</v>
      </c>
      <c r="F28" s="64" t="s">
        <v>1027</v>
      </c>
      <c r="G28" s="216">
        <v>1890.0</v>
      </c>
      <c r="H28" s="64"/>
      <c r="I28" s="64" t="str">
        <f t="shared" si="1"/>
        <v>Senorita50 ml.</v>
      </c>
      <c r="J28" s="261"/>
      <c r="W28" s="64">
        <v>8.857128011683E12</v>
      </c>
      <c r="X28" s="64">
        <v>4868243.0</v>
      </c>
      <c r="AA28" s="64">
        <f>IF(AC28="","",ROW()-ROW(tb_Cost[[#HEADERS],[ORDER]]))</f>
        <v>27</v>
      </c>
      <c r="AB28" s="64">
        <v>8.857128011065E12</v>
      </c>
      <c r="AC28" s="64" t="str">
        <f t="array" ref="AC28">XLOOKUP(AB28,tb_MainDatabase[Barcode],tb_MainDatabase[Scent],"")</f>
        <v>Vivid</v>
      </c>
      <c r="AD28" s="64" t="str">
        <f t="array" ref="AD28">XLOOKUP(AB28,tb_MainDatabase[Barcode],tb_MainDatabase[Size],"")</f>
        <v>50 ml.</v>
      </c>
      <c r="AE28" s="257">
        <f t="array" ref="AE28">XLOOKUP(AB28,tb_MainDatabase[Barcode],tb_MainDatabase[ราคา],"")</f>
        <v>1890</v>
      </c>
      <c r="AF28" s="258">
        <v>45981.0</v>
      </c>
      <c r="AG28" s="81"/>
    </row>
    <row r="29" ht="22.5" customHeight="1">
      <c r="A29" s="216">
        <v>8.857128011294E12</v>
      </c>
      <c r="B29" s="64" t="s">
        <v>1090</v>
      </c>
      <c r="C29" s="64" t="s">
        <v>1025</v>
      </c>
      <c r="D29" s="64" t="s">
        <v>1026</v>
      </c>
      <c r="E29" s="64" t="s">
        <v>156</v>
      </c>
      <c r="F29" s="64" t="s">
        <v>1027</v>
      </c>
      <c r="G29" s="216">
        <v>1890.0</v>
      </c>
      <c r="H29" s="64"/>
      <c r="I29" s="64" t="str">
        <f t="shared" si="1"/>
        <v>Shadow De Bacci Light50 ml.</v>
      </c>
      <c r="J29" s="261"/>
      <c r="W29" s="64">
        <v>8.85712801169E12</v>
      </c>
      <c r="X29" s="64">
        <v>4868244.0</v>
      </c>
      <c r="AA29" s="64">
        <f>IF(AC29="","",ROW()-ROW(tb_Cost[[#HEADERS],[ORDER]]))</f>
        <v>28</v>
      </c>
      <c r="AB29" s="64">
        <v>8.857128011027E12</v>
      </c>
      <c r="AC29" s="64" t="str">
        <f t="array" ref="AC29">XLOOKUP(AB29,tb_MainDatabase[Barcode],tb_MainDatabase[Scent],"")</f>
        <v>Zeus</v>
      </c>
      <c r="AD29" s="64" t="str">
        <f t="array" ref="AD29">XLOOKUP(AB29,tb_MainDatabase[Barcode],tb_MainDatabase[Size],"")</f>
        <v>50 ml.</v>
      </c>
      <c r="AE29" s="257">
        <f t="array" ref="AE29">XLOOKUP(AB29,tb_MainDatabase[Barcode],tb_MainDatabase[ราคา],"")</f>
        <v>1890</v>
      </c>
      <c r="AF29" s="258">
        <v>45981.0</v>
      </c>
      <c r="AG29" s="81"/>
    </row>
    <row r="30" ht="22.5" customHeight="1">
      <c r="A30" s="216">
        <v>8.85712801114E12</v>
      </c>
      <c r="B30" s="64" t="s">
        <v>1093</v>
      </c>
      <c r="C30" s="64" t="s">
        <v>1025</v>
      </c>
      <c r="D30" s="64" t="s">
        <v>1026</v>
      </c>
      <c r="E30" s="64" t="s">
        <v>160</v>
      </c>
      <c r="F30" s="64" t="s">
        <v>1027</v>
      </c>
      <c r="G30" s="216">
        <v>1890.0</v>
      </c>
      <c r="H30" s="64"/>
      <c r="I30" s="64" t="str">
        <f t="shared" si="1"/>
        <v>Sicilia50 ml.</v>
      </c>
      <c r="J30" s="261"/>
      <c r="W30" s="64">
        <v>8.857128011706E12</v>
      </c>
      <c r="X30" s="64">
        <v>4868245.0</v>
      </c>
      <c r="AA30" s="64">
        <f>IF(AC30="","",ROW()-ROW(tb_Cost[[#HEADERS],[ORDER]]))</f>
        <v>29</v>
      </c>
      <c r="AB30" s="64">
        <v>8.857128012019E12</v>
      </c>
      <c r="AC30" s="64" t="str">
        <f t="array" ref="AC30">XLOOKUP(AB30,tb_MainDatabase[Barcode],tb_MainDatabase[Scent],"")</f>
        <v>Voyage</v>
      </c>
      <c r="AD30" s="64" t="str">
        <f t="array" ref="AD30">XLOOKUP(AB30,tb_MainDatabase[Barcode],tb_MainDatabase[Size],"")</f>
        <v>50 ml.</v>
      </c>
      <c r="AE30" s="257">
        <f t="array" ref="AE30">XLOOKUP(AB30,tb_MainDatabase[Barcode],tb_MainDatabase[ราคา],"")</f>
        <v>1890</v>
      </c>
      <c r="AF30" s="258">
        <v>45981.0</v>
      </c>
      <c r="AG30" s="81"/>
    </row>
    <row r="31" ht="22.5" customHeight="1">
      <c r="A31" s="216">
        <v>8.857128012144E12</v>
      </c>
      <c r="B31" s="64" t="s">
        <v>1094</v>
      </c>
      <c r="C31" s="64" t="s">
        <v>1025</v>
      </c>
      <c r="D31" s="64" t="s">
        <v>1026</v>
      </c>
      <c r="E31" s="64" t="s">
        <v>164</v>
      </c>
      <c r="F31" s="64" t="s">
        <v>1027</v>
      </c>
      <c r="G31" s="216">
        <v>1890.0</v>
      </c>
      <c r="H31" s="64"/>
      <c r="I31" s="64" t="str">
        <f t="shared" si="1"/>
        <v>Soir50 ml.</v>
      </c>
      <c r="J31" s="261"/>
      <c r="W31" s="64"/>
      <c r="X31" s="64"/>
      <c r="AA31" s="64" t="str">
        <f>IF(AC31="","",ROW()-ROW(tb_Cost[[#HEADERS],[ORDER]]))</f>
        <v/>
      </c>
      <c r="AB31" s="64"/>
      <c r="AC31" s="64" t="str">
        <f t="array" ref="AC31">XLOOKUP(AB31,tb_MainDatabase[Barcode],tb_MainDatabase[Scent],"")</f>
        <v/>
      </c>
      <c r="AD31" s="64" t="str">
        <f t="array" ref="AD31">XLOOKUP(AB31,tb_MainDatabase[Barcode],tb_MainDatabase[Size],"")</f>
        <v/>
      </c>
      <c r="AE31" s="257" t="str">
        <f t="array" ref="AE31">XLOOKUP(AB31,tb_MainDatabase[Barcode],tb_MainDatabase[ราคา],"")</f>
        <v/>
      </c>
      <c r="AF31" s="258"/>
      <c r="AG31" s="81"/>
    </row>
    <row r="32" ht="22.5" customHeight="1">
      <c r="A32" s="216">
        <v>8.857128011096E12</v>
      </c>
      <c r="B32" s="64" t="s">
        <v>1095</v>
      </c>
      <c r="C32" s="64" t="s">
        <v>1025</v>
      </c>
      <c r="D32" s="64" t="s">
        <v>1026</v>
      </c>
      <c r="E32" s="64" t="s">
        <v>167</v>
      </c>
      <c r="F32" s="64" t="s">
        <v>1027</v>
      </c>
      <c r="G32" s="216">
        <v>1890.0</v>
      </c>
      <c r="H32" s="64"/>
      <c r="I32" s="64" t="str">
        <f t="shared" si="1"/>
        <v>Teenage Dream50 ml.</v>
      </c>
      <c r="J32" s="261"/>
      <c r="W32" s="64">
        <v>8.857128011713E12</v>
      </c>
      <c r="X32" s="64">
        <v>4868246.0</v>
      </c>
      <c r="AA32" s="64">
        <f>IF(AC32="","",ROW()-ROW(tb_Cost[[#HEADERS],[ORDER]]))</f>
        <v>31</v>
      </c>
      <c r="AB32" s="64">
        <v>8.857128012018E12</v>
      </c>
      <c r="AC32" s="64" t="str">
        <f t="array" ref="AC32">XLOOKUP(AB32,tb_MainDatabase[Barcode],tb_MainDatabase[Scent],"")</f>
        <v>Aqua</v>
      </c>
      <c r="AD32" s="64" t="str">
        <f t="array" ref="AD32">XLOOKUP(AB32,tb_MainDatabase[Barcode],tb_MainDatabase[Size],"")</f>
        <v>50 ml.</v>
      </c>
      <c r="AE32" s="257">
        <f t="array" ref="AE32">XLOOKUP(AB32,tb_MainDatabase[Barcode],tb_MainDatabase[ราคา],"")</f>
        <v>1890</v>
      </c>
      <c r="AF32" s="258">
        <v>45981.0</v>
      </c>
      <c r="AG32" s="81"/>
    </row>
    <row r="33" ht="22.5" customHeight="1">
      <c r="A33" s="216">
        <v>8.857128011522E12</v>
      </c>
      <c r="B33" s="64" t="s">
        <v>1098</v>
      </c>
      <c r="C33" s="64" t="s">
        <v>1025</v>
      </c>
      <c r="D33" s="64" t="s">
        <v>1026</v>
      </c>
      <c r="E33" s="64" t="s">
        <v>171</v>
      </c>
      <c r="F33" s="64" t="s">
        <v>1027</v>
      </c>
      <c r="G33" s="216">
        <v>1890.0</v>
      </c>
      <c r="H33" s="64"/>
      <c r="I33" s="64" t="str">
        <f t="shared" si="1"/>
        <v>Velvet Oud50 ml.</v>
      </c>
      <c r="J33" s="261"/>
      <c r="W33" s="64">
        <v>8.85712801172E12</v>
      </c>
      <c r="X33" s="64">
        <v>4868247.0</v>
      </c>
      <c r="AA33" s="64">
        <f>IF(AC33="","",ROW()-ROW(tb_Cost[[#HEADERS],[ORDER]]))</f>
        <v>32</v>
      </c>
      <c r="AB33" s="64">
        <v>8.85712801202E12</v>
      </c>
      <c r="AC33" s="64" t="str">
        <f t="array" ref="AC33">XLOOKUP(AB33,tb_MainDatabase[Barcode],tb_MainDatabase[Scent],"")</f>
        <v>Make Way</v>
      </c>
      <c r="AD33" s="64" t="str">
        <f t="array" ref="AD33">XLOOKUP(AB33,tb_MainDatabase[Barcode],tb_MainDatabase[Size],"")</f>
        <v>50 ml.</v>
      </c>
      <c r="AE33" s="257">
        <f t="array" ref="AE33">XLOOKUP(AB33,tb_MainDatabase[Barcode],tb_MainDatabase[ราคา],"")</f>
        <v>1890</v>
      </c>
      <c r="AF33" s="258">
        <v>45981.0</v>
      </c>
      <c r="AG33" s="81"/>
    </row>
    <row r="34" ht="22.5" customHeight="1">
      <c r="A34" s="216">
        <v>8.857128011164E12</v>
      </c>
      <c r="B34" s="64" t="s">
        <v>1101</v>
      </c>
      <c r="C34" s="64" t="s">
        <v>1025</v>
      </c>
      <c r="D34" s="64" t="s">
        <v>1026</v>
      </c>
      <c r="E34" s="64" t="s">
        <v>173</v>
      </c>
      <c r="F34" s="64" t="s">
        <v>1027</v>
      </c>
      <c r="G34" s="216">
        <v>1890.0</v>
      </c>
      <c r="H34" s="64"/>
      <c r="I34" s="64" t="str">
        <f t="shared" si="1"/>
        <v>Victory50 ml.</v>
      </c>
      <c r="J34" s="261"/>
      <c r="W34" s="64">
        <v>8.857128011089E12</v>
      </c>
      <c r="X34" s="64">
        <v>4868248.0</v>
      </c>
      <c r="AA34" s="64">
        <f>IF(AC34="","",ROW()-ROW(tb_Cost[[#HEADERS],[ORDER]]))</f>
        <v>33</v>
      </c>
      <c r="AB34" s="64">
        <v>8.857128011683E12</v>
      </c>
      <c r="AC34" s="64" t="str">
        <f t="array" ref="AC34">XLOOKUP(AB34,tb_MainDatabase[Barcode],tb_MainDatabase[Scent],"")</f>
        <v>Legend of Oud</v>
      </c>
      <c r="AD34" s="64" t="str">
        <f t="array" ref="AD34">XLOOKUP(AB34,tb_MainDatabase[Barcode],tb_MainDatabase[Size],"")</f>
        <v>50 ml.</v>
      </c>
      <c r="AE34" s="257">
        <f t="array" ref="AE34">XLOOKUP(AB34,tb_MainDatabase[Barcode],tb_MainDatabase[ราคา],"")</f>
        <v>2890</v>
      </c>
      <c r="AF34" s="258">
        <v>45981.0</v>
      </c>
      <c r="AG34" s="81"/>
    </row>
    <row r="35" ht="22.5" customHeight="1">
      <c r="A35" s="216">
        <v>8.85712801127E12</v>
      </c>
      <c r="B35" s="64" t="s">
        <v>1103</v>
      </c>
      <c r="C35" s="64" t="s">
        <v>1025</v>
      </c>
      <c r="D35" s="64" t="s">
        <v>1026</v>
      </c>
      <c r="E35" s="64" t="s">
        <v>176</v>
      </c>
      <c r="F35" s="64" t="s">
        <v>1027</v>
      </c>
      <c r="G35" s="216">
        <v>1890.0</v>
      </c>
      <c r="H35" s="64"/>
      <c r="I35" s="64" t="str">
        <f t="shared" si="1"/>
        <v>Vintage50 ml.</v>
      </c>
      <c r="J35" s="261"/>
      <c r="W35" s="64">
        <v>8.857128012003E12</v>
      </c>
      <c r="X35" s="64">
        <v>4868249.0</v>
      </c>
      <c r="AA35" s="64">
        <f>IF(AC35="","",ROW()-ROW(tb_Cost[[#HEADERS],[ORDER]]))</f>
        <v>34</v>
      </c>
      <c r="AB35" s="64">
        <v>8.85712801169E12</v>
      </c>
      <c r="AC35" s="64" t="str">
        <f t="array" ref="AC35">XLOOKUP(AB35,tb_MainDatabase[Barcode],tb_MainDatabase[Scent],"")</f>
        <v>Luscious Santal</v>
      </c>
      <c r="AD35" s="64" t="str">
        <f t="array" ref="AD35">XLOOKUP(AB35,tb_MainDatabase[Barcode],tb_MainDatabase[Size],"")</f>
        <v>50 ml.</v>
      </c>
      <c r="AE35" s="257">
        <f t="array" ref="AE35">XLOOKUP(AB35,tb_MainDatabase[Barcode],tb_MainDatabase[ราคา],"")</f>
        <v>2890</v>
      </c>
      <c r="AF35" s="258">
        <v>45981.0</v>
      </c>
      <c r="AG35" s="81"/>
    </row>
    <row r="36" ht="22.5" customHeight="1">
      <c r="A36" s="216">
        <v>8.857128011256E12</v>
      </c>
      <c r="B36" s="64" t="s">
        <v>1104</v>
      </c>
      <c r="C36" s="64" t="s">
        <v>1025</v>
      </c>
      <c r="D36" s="64" t="s">
        <v>1026</v>
      </c>
      <c r="E36" s="64" t="s">
        <v>178</v>
      </c>
      <c r="F36" s="64" t="s">
        <v>1027</v>
      </c>
      <c r="G36" s="216">
        <v>1890.0</v>
      </c>
      <c r="H36" s="64"/>
      <c r="I36" s="64" t="str">
        <f t="shared" si="1"/>
        <v>Virgin X50 ml.</v>
      </c>
      <c r="J36" s="261"/>
      <c r="W36" s="64">
        <v>8.857128012001E12</v>
      </c>
      <c r="X36" s="64">
        <v>4868250.0</v>
      </c>
      <c r="AA36" s="64">
        <f>IF(AC36="","",ROW()-ROW(tb_Cost[[#HEADERS],[ORDER]]))</f>
        <v>35</v>
      </c>
      <c r="AB36" s="64">
        <v>8.857128011713E12</v>
      </c>
      <c r="AC36" s="64" t="str">
        <f t="array" ref="AC36">XLOOKUP(AB36,tb_MainDatabase[Barcode],tb_MainDatabase[Scent],"")</f>
        <v>Sparkling Mandarin</v>
      </c>
      <c r="AD36" s="64" t="str">
        <f t="array" ref="AD36">XLOOKUP(AB36,tb_MainDatabase[Barcode],tb_MainDatabase[Size],"")</f>
        <v>50 ml.</v>
      </c>
      <c r="AE36" s="257">
        <f t="array" ref="AE36">XLOOKUP(AB36,tb_MainDatabase[Barcode],tb_MainDatabase[ราคา],"")</f>
        <v>2890</v>
      </c>
      <c r="AF36" s="258">
        <v>45981.0</v>
      </c>
      <c r="AG36" s="81"/>
    </row>
    <row r="37" ht="22.5" customHeight="1">
      <c r="A37" s="216">
        <v>8.857128011065E12</v>
      </c>
      <c r="B37" s="64" t="s">
        <v>1106</v>
      </c>
      <c r="C37" s="64" t="s">
        <v>1025</v>
      </c>
      <c r="D37" s="64" t="s">
        <v>1026</v>
      </c>
      <c r="E37" s="64" t="s">
        <v>182</v>
      </c>
      <c r="F37" s="64" t="s">
        <v>1027</v>
      </c>
      <c r="G37" s="216">
        <v>1890.0</v>
      </c>
      <c r="H37" s="81"/>
      <c r="I37" s="81" t="str">
        <f t="shared" si="1"/>
        <v>Vivid50 ml.</v>
      </c>
      <c r="J37" s="193"/>
      <c r="W37" s="64">
        <v>8.857128012002E12</v>
      </c>
      <c r="X37" s="64">
        <v>4868251.0</v>
      </c>
      <c r="AA37" s="64">
        <f>IF(AC37="","",ROW()-ROW(tb_Cost[[#HEADERS],[ORDER]]))</f>
        <v>36</v>
      </c>
      <c r="AB37" s="64">
        <v>8.85712801172E12</v>
      </c>
      <c r="AC37" s="64" t="str">
        <f t="array" ref="AC37">XLOOKUP(AB37,tb_MainDatabase[Barcode],tb_MainDatabase[Scent],"")</f>
        <v>Tropical Leather</v>
      </c>
      <c r="AD37" s="64" t="str">
        <f t="array" ref="AD37">XLOOKUP(AB37,tb_MainDatabase[Barcode],tb_MainDatabase[Size],"")</f>
        <v>50 ml.</v>
      </c>
      <c r="AE37" s="257">
        <f t="array" ref="AE37">XLOOKUP(AB37,tb_MainDatabase[Barcode],tb_MainDatabase[ราคา],"")</f>
        <v>2890</v>
      </c>
      <c r="AF37" s="258">
        <v>45981.0</v>
      </c>
      <c r="AG37" s="81"/>
    </row>
    <row r="38" ht="22.5" customHeight="1">
      <c r="A38" s="216">
        <v>8.857128012019E12</v>
      </c>
      <c r="B38" s="64" t="s">
        <v>1109</v>
      </c>
      <c r="C38" s="64" t="s">
        <v>1025</v>
      </c>
      <c r="D38" s="64" t="s">
        <v>1026</v>
      </c>
      <c r="E38" s="64" t="s">
        <v>186</v>
      </c>
      <c r="F38" s="64" t="s">
        <v>1027</v>
      </c>
      <c r="G38" s="216">
        <v>1890.0</v>
      </c>
      <c r="H38" s="81"/>
      <c r="I38" s="81" t="str">
        <f t="shared" si="1"/>
        <v>Voyage50 ml.</v>
      </c>
      <c r="J38" s="193"/>
      <c r="W38" s="64">
        <v>8.857128012013E12</v>
      </c>
      <c r="X38" s="64">
        <v>4868252.0</v>
      </c>
      <c r="AA38" s="64">
        <f>IF(AC38="","",ROW()-ROW(tb_Cost[[#HEADERS],[ORDER]]))</f>
        <v>37</v>
      </c>
      <c r="AB38" s="64">
        <v>8.857128011607E12</v>
      </c>
      <c r="AC38" s="64" t="str">
        <f t="array" ref="AC38">XLOOKUP(AB38,tb_MainDatabase[Barcode],tb_MainDatabase[Scent],"")</f>
        <v>Queen</v>
      </c>
      <c r="AD38" s="64" t="str">
        <f t="array" ref="AD38">XLOOKUP(AB38,tb_MainDatabase[Barcode],tb_MainDatabase[Size],"")</f>
        <v>50 ml.</v>
      </c>
      <c r="AE38" s="257">
        <f t="array" ref="AE38">XLOOKUP(AB38,tb_MainDatabase[Barcode],tb_MainDatabase[ราคา],"")</f>
        <v>3040</v>
      </c>
      <c r="AF38" s="258">
        <v>45981.0</v>
      </c>
      <c r="AG38" s="81"/>
    </row>
    <row r="39" ht="22.5" customHeight="1">
      <c r="A39" s="216">
        <v>8.857128011027E12</v>
      </c>
      <c r="B39" s="64" t="s">
        <v>1111</v>
      </c>
      <c r="C39" s="64" t="s">
        <v>1025</v>
      </c>
      <c r="D39" s="64" t="s">
        <v>1026</v>
      </c>
      <c r="E39" s="64" t="s">
        <v>190</v>
      </c>
      <c r="F39" s="64" t="s">
        <v>1027</v>
      </c>
      <c r="G39" s="216">
        <v>1890.0</v>
      </c>
      <c r="H39" s="81"/>
      <c r="I39" s="81" t="str">
        <f t="shared" si="1"/>
        <v>Zeus50 ml.</v>
      </c>
      <c r="J39" s="193"/>
      <c r="W39" s="64">
        <v>8.857128012005E12</v>
      </c>
      <c r="X39" s="64">
        <v>4868253.0</v>
      </c>
      <c r="AA39" s="64">
        <f>IF(AC39="","",ROW()-ROW(tb_Cost[[#HEADERS],[ORDER]]))</f>
        <v>38</v>
      </c>
      <c r="AB39" s="64">
        <v>8.857128011614E12</v>
      </c>
      <c r="AC39" s="64" t="str">
        <f t="array" ref="AC39">XLOOKUP(AB39,tb_MainDatabase[Barcode],tb_MainDatabase[Scent],"")</f>
        <v>Savoury</v>
      </c>
      <c r="AD39" s="64" t="str">
        <f t="array" ref="AD39">XLOOKUP(AB39,tb_MainDatabase[Barcode],tb_MainDatabase[Size],"")</f>
        <v>50 ml.</v>
      </c>
      <c r="AE39" s="257">
        <f t="array" ref="AE39">XLOOKUP(AB39,tb_MainDatabase[Barcode],tb_MainDatabase[ราคา],"")</f>
        <v>3040</v>
      </c>
      <c r="AF39" s="258">
        <v>45981.0</v>
      </c>
      <c r="AG39" s="81"/>
    </row>
    <row r="40" ht="22.5" customHeight="1">
      <c r="A40" s="216">
        <v>8.857128011652E12</v>
      </c>
      <c r="B40" s="64" t="s">
        <v>1112</v>
      </c>
      <c r="C40" s="64" t="s">
        <v>1113</v>
      </c>
      <c r="D40" s="64" t="s">
        <v>1026</v>
      </c>
      <c r="E40" s="64" t="s">
        <v>498</v>
      </c>
      <c r="F40" s="64" t="s">
        <v>1027</v>
      </c>
      <c r="G40" s="270">
        <v>2890.0</v>
      </c>
      <c r="H40" s="81"/>
      <c r="I40" s="81" t="str">
        <f t="shared" si="1"/>
        <v>Amber Spangle50 ml.</v>
      </c>
      <c r="J40" s="193"/>
      <c r="W40" s="64">
        <v>8.857128012007E12</v>
      </c>
      <c r="X40" s="64">
        <v>4868254.0</v>
      </c>
      <c r="AA40" s="64">
        <f>IF(AC40="","",ROW()-ROW(tb_Cost[[#HEADERS],[ORDER]]))</f>
        <v>39</v>
      </c>
      <c r="AB40" s="64">
        <v>8.85712801205E12</v>
      </c>
      <c r="AC40" s="64" t="str">
        <f t="array" ref="AC40">XLOOKUP(AB40,tb_MainDatabase[Barcode],tb_MainDatabase[Scent],"")</f>
        <v>1000 Thousand</v>
      </c>
      <c r="AD40" s="64" t="str">
        <f t="array" ref="AD40">XLOOKUP(AB40,tb_MainDatabase[Barcode],tb_MainDatabase[Size],"")</f>
        <v>30 ml.</v>
      </c>
      <c r="AE40" s="257">
        <f t="array" ref="AE40">XLOOKUP(AB40,tb_MainDatabase[Barcode],tb_MainDatabase[ราคา],"")</f>
        <v>1290</v>
      </c>
      <c r="AF40" s="258">
        <v>45981.0</v>
      </c>
      <c r="AG40" s="81"/>
    </row>
    <row r="41" ht="22.5" customHeight="1">
      <c r="A41" s="216">
        <v>8.857128011669E12</v>
      </c>
      <c r="B41" s="64" t="s">
        <v>1114</v>
      </c>
      <c r="C41" s="64" t="s">
        <v>1113</v>
      </c>
      <c r="D41" s="64" t="s">
        <v>1026</v>
      </c>
      <c r="E41" s="64" t="s">
        <v>503</v>
      </c>
      <c r="F41" s="64" t="s">
        <v>1027</v>
      </c>
      <c r="G41" s="270">
        <v>2890.0</v>
      </c>
      <c r="H41" s="81"/>
      <c r="I41" s="81" t="str">
        <f t="shared" si="1"/>
        <v>Blackest Black50 ml.</v>
      </c>
      <c r="J41" s="193"/>
      <c r="W41" s="64">
        <v>8.857128012008E12</v>
      </c>
      <c r="X41" s="64">
        <v>4868255.0</v>
      </c>
      <c r="AA41" s="64">
        <f>IF(AC41="","",ROW()-ROW(tb_Cost[[#HEADERS],[ORDER]]))</f>
        <v>40</v>
      </c>
      <c r="AB41" s="64">
        <v>8.857128012005E12</v>
      </c>
      <c r="AC41" s="64" t="str">
        <f t="array" ref="AC41">XLOOKUP(AB41,tb_MainDatabase[Barcode],tb_MainDatabase[Scent],"")</f>
        <v>Blackest Black</v>
      </c>
      <c r="AD41" s="64" t="str">
        <f t="array" ref="AD41">XLOOKUP(AB41,tb_MainDatabase[Barcode],tb_MainDatabase[Size],"")</f>
        <v>30 ml.</v>
      </c>
      <c r="AE41" s="257">
        <f t="array" ref="AE41">XLOOKUP(AB41,tb_MainDatabase[Barcode],tb_MainDatabase[ราคา],"")</f>
        <v>1890</v>
      </c>
      <c r="AF41" s="258">
        <v>45981.0</v>
      </c>
      <c r="AG41" s="81"/>
    </row>
    <row r="42" ht="22.5" customHeight="1">
      <c r="A42" s="216">
        <v>8.857128011331E12</v>
      </c>
      <c r="B42" s="64" t="s">
        <v>1115</v>
      </c>
      <c r="C42" s="64" t="s">
        <v>1025</v>
      </c>
      <c r="D42" s="64" t="s">
        <v>1026</v>
      </c>
      <c r="E42" s="64" t="s">
        <v>505</v>
      </c>
      <c r="F42" s="64" t="s">
        <v>1027</v>
      </c>
      <c r="G42" s="270">
        <v>1890.0</v>
      </c>
      <c r="H42" s="81"/>
      <c r="I42" s="81" t="str">
        <f t="shared" si="1"/>
        <v>Dionysus X50 ml.</v>
      </c>
      <c r="J42" s="193"/>
      <c r="W42" s="64">
        <v>8.857128012009E12</v>
      </c>
      <c r="X42" s="64">
        <v>4868256.0</v>
      </c>
      <c r="AA42" s="64">
        <f>IF(AC42="","",ROW()-ROW(tb_Cost[[#HEADERS],[ORDER]]))</f>
        <v>41</v>
      </c>
      <c r="AB42" s="64">
        <v>8.857128012064E12</v>
      </c>
      <c r="AC42" s="64" t="str">
        <f t="array" ref="AC42">XLOOKUP(AB42,tb_MainDatabase[Barcode],tb_MainDatabase[Scent],"")</f>
        <v>Blind Magnolia</v>
      </c>
      <c r="AD42" s="64" t="str">
        <f t="array" ref="AD42">XLOOKUP(AB42,tb_MainDatabase[Barcode],tb_MainDatabase[Size],"")</f>
        <v>30 ml.</v>
      </c>
      <c r="AE42" s="257">
        <f t="array" ref="AE42">XLOOKUP(AB42,tb_MainDatabase[Barcode],tb_MainDatabase[ราคา],"")</f>
        <v>1290</v>
      </c>
      <c r="AF42" s="258">
        <v>45981.0</v>
      </c>
      <c r="AG42" s="81"/>
    </row>
    <row r="43" ht="22.5" customHeight="1">
      <c r="A43" s="216">
        <v>8.857128011676E12</v>
      </c>
      <c r="B43" s="64" t="s">
        <v>1116</v>
      </c>
      <c r="C43" s="64" t="s">
        <v>1113</v>
      </c>
      <c r="D43" s="64" t="s">
        <v>1026</v>
      </c>
      <c r="E43" s="64" t="s">
        <v>506</v>
      </c>
      <c r="F43" s="64" t="s">
        <v>1027</v>
      </c>
      <c r="G43" s="270">
        <v>2890.0</v>
      </c>
      <c r="H43" s="64"/>
      <c r="I43" s="64" t="str">
        <f t="shared" si="1"/>
        <v>Impression50 ml.</v>
      </c>
      <c r="J43" s="261"/>
      <c r="W43" s="64">
        <v>8.85712801201E12</v>
      </c>
      <c r="X43" s="64">
        <v>4868257.0</v>
      </c>
      <c r="AA43" s="64">
        <f>IF(AC43="","",ROW()-ROW(tb_Cost[[#HEADERS],[ORDER]]))</f>
        <v>42</v>
      </c>
      <c r="AB43" s="64">
        <v>8.857128012025E12</v>
      </c>
      <c r="AC43" s="64" t="str">
        <f t="array" ref="AC43">XLOOKUP(AB43,tb_MainDatabase[Barcode],tb_MainDatabase[Scent],"")</f>
        <v>Buoyant</v>
      </c>
      <c r="AD43" s="64" t="str">
        <f t="array" ref="AD43">XLOOKUP(AB43,tb_MainDatabase[Barcode],tb_MainDatabase[Size],"")</f>
        <v>30 ml.</v>
      </c>
      <c r="AE43" s="257">
        <f t="array" ref="AE43">XLOOKUP(AB43,tb_MainDatabase[Barcode],tb_MainDatabase[ราคา],"")</f>
        <v>1290</v>
      </c>
      <c r="AF43" s="258">
        <v>45981.0</v>
      </c>
      <c r="AG43" s="81"/>
    </row>
    <row r="44" ht="22.5" customHeight="1">
      <c r="A44" s="216">
        <v>8.857128011683E12</v>
      </c>
      <c r="B44" s="64" t="s">
        <v>1118</v>
      </c>
      <c r="C44" s="64" t="s">
        <v>1113</v>
      </c>
      <c r="D44" s="64" t="s">
        <v>1026</v>
      </c>
      <c r="E44" s="64" t="s">
        <v>509</v>
      </c>
      <c r="F44" s="64" t="s">
        <v>1027</v>
      </c>
      <c r="G44" s="270">
        <v>2890.0</v>
      </c>
      <c r="H44" s="81"/>
      <c r="I44" s="81" t="str">
        <f t="shared" si="1"/>
        <v>Legend of Oud50 ml.</v>
      </c>
      <c r="J44" s="193"/>
      <c r="W44" s="64">
        <v>8.857128012011E12</v>
      </c>
      <c r="X44" s="64">
        <v>4868258.0</v>
      </c>
      <c r="AA44" s="64">
        <f>IF(AC44="","",ROW()-ROW(tb_Cost[[#HEADERS],[ORDER]]))</f>
        <v>43</v>
      </c>
      <c r="AB44" s="64">
        <v>8.857128012086E12</v>
      </c>
      <c r="AC44" s="64" t="str">
        <f t="array" ref="AC44">XLOOKUP(AB44,tb_MainDatabase[Barcode],tb_MainDatabase[Scent],"")</f>
        <v>Dionysus X</v>
      </c>
      <c r="AD44" s="64" t="str">
        <f t="array" ref="AD44">XLOOKUP(AB44,tb_MainDatabase[Barcode],tb_MainDatabase[Size],"")</f>
        <v>30 ml.</v>
      </c>
      <c r="AE44" s="257">
        <f t="array" ref="AE44">XLOOKUP(AB44,tb_MainDatabase[Barcode],tb_MainDatabase[ราคา],"")</f>
        <v>1290</v>
      </c>
      <c r="AF44" s="258">
        <v>45981.0</v>
      </c>
      <c r="AG44" s="81"/>
    </row>
    <row r="45" ht="22.5" customHeight="1">
      <c r="A45" s="216">
        <v>8.85712801169E12</v>
      </c>
      <c r="B45" s="64" t="s">
        <v>1122</v>
      </c>
      <c r="C45" s="64" t="s">
        <v>1113</v>
      </c>
      <c r="D45" s="64" t="s">
        <v>1026</v>
      </c>
      <c r="E45" s="64" t="s">
        <v>511</v>
      </c>
      <c r="F45" s="64" t="s">
        <v>1027</v>
      </c>
      <c r="G45" s="270">
        <v>2890.0</v>
      </c>
      <c r="H45" s="64"/>
      <c r="I45" s="64" t="str">
        <f t="shared" si="1"/>
        <v>Luscious Santal50 ml.</v>
      </c>
      <c r="J45" s="261"/>
      <c r="W45" s="64">
        <v>8.857128012014E12</v>
      </c>
      <c r="X45" s="64">
        <v>4868259.0</v>
      </c>
      <c r="AA45" s="64">
        <f>IF(AC45="","",ROW()-ROW(tb_Cost[[#HEADERS],[ORDER]]))</f>
        <v>44</v>
      </c>
      <c r="AB45" s="64">
        <v>8.857128011874E12</v>
      </c>
      <c r="AC45" s="64" t="str">
        <f t="array" ref="AC45">XLOOKUP(AB45,tb_MainDatabase[Barcode],tb_MainDatabase[Scent],"")</f>
        <v>Dream Island</v>
      </c>
      <c r="AD45" s="64" t="str">
        <f t="array" ref="AD45">XLOOKUP(AB45,tb_MainDatabase[Barcode],tb_MainDatabase[Size],"")</f>
        <v>30 ml.</v>
      </c>
      <c r="AE45" s="257">
        <f t="array" ref="AE45">XLOOKUP(AB45,tb_MainDatabase[Barcode],tb_MainDatabase[ราคา],"")</f>
        <v>1290</v>
      </c>
      <c r="AF45" s="258">
        <v>45981.0</v>
      </c>
      <c r="AG45" s="81"/>
    </row>
    <row r="46" ht="22.5" customHeight="1">
      <c r="A46" s="216">
        <v>8.857128011706E12</v>
      </c>
      <c r="B46" s="64" t="s">
        <v>1124</v>
      </c>
      <c r="C46" s="64" t="s">
        <v>1113</v>
      </c>
      <c r="D46" s="64" t="s">
        <v>1026</v>
      </c>
      <c r="E46" s="64" t="s">
        <v>513</v>
      </c>
      <c r="F46" s="64" t="s">
        <v>1027</v>
      </c>
      <c r="G46" s="270">
        <v>2890.0</v>
      </c>
      <c r="H46" s="81"/>
      <c r="I46" s="81" t="str">
        <f t="shared" si="1"/>
        <v>Patchouli Absolute50 ml.</v>
      </c>
      <c r="J46" s="193"/>
      <c r="W46" s="64">
        <v>8.85712801101E12</v>
      </c>
      <c r="X46" s="61"/>
      <c r="AA46" s="64">
        <f>IF(AC46="","",ROW()-ROW(tb_Cost[[#HEADERS],[ORDER]]))</f>
        <v>45</v>
      </c>
      <c r="AB46" s="64">
        <v>8.857128012057E12</v>
      </c>
      <c r="AC46" s="81" t="str">
        <f t="array" ref="AC46">XLOOKUP(AB46,tb_MainDatabase[Barcode],tb_MainDatabase[Scent],"")</f>
        <v>Eden</v>
      </c>
      <c r="AD46" s="81" t="str">
        <f t="array" ref="AD46">XLOOKUP(AB46,tb_MainDatabase[Barcode],tb_MainDatabase[Size],"")</f>
        <v>30 ml.</v>
      </c>
      <c r="AE46" s="257">
        <f t="array" ref="AE46">XLOOKUP(AB46,tb_MainDatabase[Barcode],tb_MainDatabase[ราคา],"")</f>
        <v>1290</v>
      </c>
      <c r="AF46" s="258">
        <v>45981.0</v>
      </c>
      <c r="AG46" s="81"/>
    </row>
    <row r="47" ht="22.5" customHeight="1">
      <c r="A47" s="216">
        <v>8.857128011386E12</v>
      </c>
      <c r="B47" s="64" t="s">
        <v>1126</v>
      </c>
      <c r="C47" s="64" t="s">
        <v>1113</v>
      </c>
      <c r="D47" s="64" t="s">
        <v>1026</v>
      </c>
      <c r="E47" s="64" t="s">
        <v>515</v>
      </c>
      <c r="F47" s="64" t="s">
        <v>1027</v>
      </c>
      <c r="G47" s="270">
        <v>2890.0</v>
      </c>
      <c r="H47" s="64"/>
      <c r="I47" s="64" t="str">
        <f t="shared" si="1"/>
        <v>Rose Oud50 ml.</v>
      </c>
      <c r="J47" s="261"/>
      <c r="W47" s="64">
        <v>8.857128011034E12</v>
      </c>
      <c r="X47" s="61"/>
      <c r="AA47" s="64">
        <f>IF(AC47="","",ROW()-ROW(tb_Cost[[#HEADERS],[ORDER]]))</f>
        <v>46</v>
      </c>
      <c r="AB47" s="64">
        <v>8.857128011935E12</v>
      </c>
      <c r="AC47" s="81" t="str">
        <f t="array" ref="AC47">XLOOKUP(AB47,tb_MainDatabase[Barcode],tb_MainDatabase[Scent],"")</f>
        <v>Excalibur (EDP)</v>
      </c>
      <c r="AD47" s="81" t="str">
        <f t="array" ref="AD47">XLOOKUP(AB47,tb_MainDatabase[Barcode],tb_MainDatabase[Size],"")</f>
        <v>30 ml.</v>
      </c>
      <c r="AE47" s="257">
        <f t="array" ref="AE47">XLOOKUP(AB47,tb_MainDatabase[Barcode],tb_MainDatabase[ราคา],"")</f>
        <v>1290</v>
      </c>
      <c r="AF47" s="258">
        <v>45981.0</v>
      </c>
      <c r="AG47" s="81"/>
    </row>
    <row r="48" ht="22.5" customHeight="1">
      <c r="A48" s="216">
        <v>8.857128011713E12</v>
      </c>
      <c r="B48" s="64" t="s">
        <v>1130</v>
      </c>
      <c r="C48" s="64" t="s">
        <v>1113</v>
      </c>
      <c r="D48" s="64" t="s">
        <v>1026</v>
      </c>
      <c r="E48" s="64" t="s">
        <v>518</v>
      </c>
      <c r="F48" s="64" t="s">
        <v>1027</v>
      </c>
      <c r="G48" s="270">
        <v>2890.0</v>
      </c>
      <c r="H48" s="64"/>
      <c r="I48" s="64" t="str">
        <f t="shared" si="1"/>
        <v>Sparkling Mandarin50 ml.</v>
      </c>
      <c r="J48" s="261"/>
      <c r="W48" s="64">
        <v>8.857128011072E12</v>
      </c>
      <c r="X48" s="61"/>
      <c r="AA48" s="64">
        <f>IF(AC48="","",ROW()-ROW(tb_Cost[[#HEADERS],[ORDER]]))</f>
        <v>47</v>
      </c>
      <c r="AB48" s="64">
        <v>8.857128011836E12</v>
      </c>
      <c r="AC48" s="81" t="str">
        <f t="array" ref="AC48">XLOOKUP(AB48,tb_MainDatabase[Barcode],tb_MainDatabase[Scent],"")</f>
        <v>Never Blue</v>
      </c>
      <c r="AD48" s="81" t="str">
        <f t="array" ref="AD48">XLOOKUP(AB48,tb_MainDatabase[Barcode],tb_MainDatabase[Size],"")</f>
        <v>30 ml.</v>
      </c>
      <c r="AE48" s="257">
        <f t="array" ref="AE48">XLOOKUP(AB48,tb_MainDatabase[Barcode],tb_MainDatabase[ราคา],"")</f>
        <v>1290</v>
      </c>
      <c r="AF48" s="258">
        <v>45981.0</v>
      </c>
      <c r="AG48" s="81"/>
    </row>
    <row r="49" ht="22.5" customHeight="1">
      <c r="A49" s="216">
        <v>8.85712801172E12</v>
      </c>
      <c r="B49" s="64" t="s">
        <v>1131</v>
      </c>
      <c r="C49" s="64" t="s">
        <v>1113</v>
      </c>
      <c r="D49" s="64" t="s">
        <v>1026</v>
      </c>
      <c r="E49" s="64" t="s">
        <v>520</v>
      </c>
      <c r="F49" s="64" t="s">
        <v>1027</v>
      </c>
      <c r="G49" s="270">
        <v>2890.0</v>
      </c>
      <c r="H49" s="64"/>
      <c r="I49" s="64" t="str">
        <f t="shared" si="1"/>
        <v>Tropical Leather50 ml.</v>
      </c>
      <c r="J49" s="261"/>
      <c r="W49" s="64">
        <v>8.857128011096E12</v>
      </c>
      <c r="X49" s="61"/>
      <c r="AA49" s="64">
        <f>IF(AC49="","",ROW()-ROW(tb_Cost[[#HEADERS],[ORDER]]))</f>
        <v>48</v>
      </c>
      <c r="AB49" s="64">
        <v>8.85712801185E12</v>
      </c>
      <c r="AC49" s="81" t="str">
        <f t="array" ref="AC49">XLOOKUP(AB49,tb_MainDatabase[Barcode],tb_MainDatabase[Scent],"")</f>
        <v>Secret of Peach</v>
      </c>
      <c r="AD49" s="81" t="str">
        <f t="array" ref="AD49">XLOOKUP(AB49,tb_MainDatabase[Barcode],tb_MainDatabase[Size],"")</f>
        <v>30 ml.</v>
      </c>
      <c r="AE49" s="257">
        <f t="array" ref="AE49">XLOOKUP(AB49,tb_MainDatabase[Barcode],tb_MainDatabase[ราคา],"")</f>
        <v>1290</v>
      </c>
      <c r="AF49" s="258">
        <v>45981.0</v>
      </c>
      <c r="AG49" s="81"/>
    </row>
    <row r="50" ht="22.5" customHeight="1">
      <c r="A50" s="216">
        <v>8.857128011348E12</v>
      </c>
      <c r="B50" s="64" t="s">
        <v>1132</v>
      </c>
      <c r="C50" s="64" t="s">
        <v>1025</v>
      </c>
      <c r="D50" s="64" t="s">
        <v>1026</v>
      </c>
      <c r="E50" s="64" t="s">
        <v>1133</v>
      </c>
      <c r="F50" s="64" t="s">
        <v>1027</v>
      </c>
      <c r="G50" s="270"/>
      <c r="H50" s="64"/>
      <c r="I50" s="81" t="str">
        <f t="shared" si="1"/>
        <v>Vandal50 ml.</v>
      </c>
      <c r="J50" s="193"/>
      <c r="W50" s="64">
        <v>8.857128011102E12</v>
      </c>
      <c r="X50" s="61"/>
      <c r="AA50" s="64" t="str">
        <f>IF(AC50="","",ROW()-ROW(tb_Cost[[#HEADERS],[ORDER]]))</f>
        <v/>
      </c>
      <c r="AB50" s="64">
        <v>8.857128011967E12</v>
      </c>
      <c r="AC50" s="81" t="str">
        <f t="array" ref="AC50">XLOOKUP(AB50,tb_MainDatabase[Barcode],tb_MainDatabase[Scent],"")</f>
        <v/>
      </c>
      <c r="AD50" s="81" t="str">
        <f t="array" ref="AD50">XLOOKUP(AB50,tb_MainDatabase[Barcode],tb_MainDatabase[Size],"")</f>
        <v/>
      </c>
      <c r="AE50" s="257" t="str">
        <f t="array" ref="AE50">XLOOKUP(AB50,tb_MainDatabase[Barcode],tb_MainDatabase[ราคา],"")</f>
        <v/>
      </c>
      <c r="AF50" s="258">
        <v>45981.0</v>
      </c>
      <c r="AG50" s="81"/>
    </row>
    <row r="51" ht="22.5" customHeight="1">
      <c r="A51" s="216">
        <v>8.857128011379E12</v>
      </c>
      <c r="B51" s="64" t="s">
        <v>1134</v>
      </c>
      <c r="C51" s="64" t="s">
        <v>1025</v>
      </c>
      <c r="D51" s="64" t="s">
        <v>1026</v>
      </c>
      <c r="E51" s="64" t="s">
        <v>187</v>
      </c>
      <c r="F51" s="64" t="s">
        <v>1027</v>
      </c>
      <c r="G51" s="270"/>
      <c r="H51" s="64"/>
      <c r="I51" s="64" t="str">
        <f t="shared" si="1"/>
        <v>Wealth50 ml.</v>
      </c>
      <c r="J51" s="261"/>
      <c r="W51" s="64">
        <v>8.857128011126E12</v>
      </c>
      <c r="X51" s="61"/>
      <c r="AA51" s="64">
        <f>IF(AC51="","",ROW()-ROW(tb_Cost[[#HEADERS],[ORDER]]))</f>
        <v>50</v>
      </c>
      <c r="AB51" s="64">
        <v>8.857128011911E12</v>
      </c>
      <c r="AC51" s="81" t="str">
        <f t="array" ref="AC51">XLOOKUP(AB51,tb_MainDatabase[Barcode],tb_MainDatabase[Scent],"")</f>
        <v>Sicilia</v>
      </c>
      <c r="AD51" s="81" t="str">
        <f t="array" ref="AD51">XLOOKUP(AB51,tb_MainDatabase[Barcode],tb_MainDatabase[Size],"")</f>
        <v>30 ml.</v>
      </c>
      <c r="AE51" s="257">
        <f t="array" ref="AE51">XLOOKUP(AB51,tb_MainDatabase[Barcode],tb_MainDatabase[ราคา],"")</f>
        <v>1290</v>
      </c>
      <c r="AF51" s="258">
        <v>45981.0</v>
      </c>
      <c r="AG51" s="81"/>
    </row>
    <row r="52" ht="22.5" customHeight="1">
      <c r="A52" s="216">
        <v>8.857128011591E12</v>
      </c>
      <c r="B52" s="64" t="s">
        <v>1135</v>
      </c>
      <c r="C52" s="64" t="s">
        <v>1136</v>
      </c>
      <c r="D52" s="64" t="s">
        <v>1026</v>
      </c>
      <c r="E52" s="64" t="s">
        <v>573</v>
      </c>
      <c r="F52" s="64" t="s">
        <v>1027</v>
      </c>
      <c r="G52" s="270">
        <v>3040.0</v>
      </c>
      <c r="H52" s="64"/>
      <c r="I52" s="81" t="str">
        <f t="shared" si="1"/>
        <v>Gambling34+3550 ml.</v>
      </c>
      <c r="J52" s="193"/>
      <c r="W52" s="64">
        <v>8.857128011133E12</v>
      </c>
      <c r="X52" s="61"/>
      <c r="AA52" s="64">
        <f>IF(AC52="","",ROW()-ROW(tb_Cost[[#HEADERS],[ORDER]]))</f>
        <v>51</v>
      </c>
      <c r="AB52" s="64">
        <v>8.85712801201E12</v>
      </c>
      <c r="AC52" s="81" t="str">
        <f t="array" ref="AC52">XLOOKUP(AB52,tb_MainDatabase[Barcode],tb_MainDatabase[Scent],"")</f>
        <v>Sparkling Mandarin</v>
      </c>
      <c r="AD52" s="81" t="str">
        <f t="array" ref="AD52">XLOOKUP(AB52,tb_MainDatabase[Barcode],tb_MainDatabase[Size],"")</f>
        <v>30 ml.</v>
      </c>
      <c r="AE52" s="257">
        <f t="array" ref="AE52">XLOOKUP(AB52,tb_MainDatabase[Barcode],tb_MainDatabase[ราคา],"")</f>
        <v>1890</v>
      </c>
      <c r="AF52" s="258">
        <v>45981.0</v>
      </c>
      <c r="AG52" s="81"/>
    </row>
    <row r="53" ht="22.5" customHeight="1">
      <c r="A53" s="216">
        <v>8.857128011607E12</v>
      </c>
      <c r="B53" s="64" t="s">
        <v>1139</v>
      </c>
      <c r="C53" s="64" t="s">
        <v>1136</v>
      </c>
      <c r="D53" s="64" t="s">
        <v>1026</v>
      </c>
      <c r="E53" s="64" t="s">
        <v>579</v>
      </c>
      <c r="F53" s="64" t="s">
        <v>1027</v>
      </c>
      <c r="G53" s="270">
        <v>3040.0</v>
      </c>
      <c r="H53" s="64"/>
      <c r="I53" s="64" t="str">
        <f t="shared" si="1"/>
        <v>Queen50 ml.</v>
      </c>
      <c r="J53" s="261"/>
      <c r="W53" s="64">
        <v>8.85712801114E12</v>
      </c>
      <c r="X53" s="61"/>
      <c r="AA53" s="64">
        <f>IF(AC53="","",ROW()-ROW(tb_Cost[[#HEADERS],[ORDER]]))</f>
        <v>52</v>
      </c>
      <c r="AB53" s="64">
        <v>8.857128012069E12</v>
      </c>
      <c r="AC53" s="81" t="str">
        <f t="array" ref="AC53">XLOOKUP(AB53,tb_MainDatabase[Barcode],tb_MainDatabase[Scent],"")</f>
        <v>Teenage Dream</v>
      </c>
      <c r="AD53" s="81" t="str">
        <f t="array" ref="AD53">XLOOKUP(AB53,tb_MainDatabase[Barcode],tb_MainDatabase[Size],"")</f>
        <v>30 ml.</v>
      </c>
      <c r="AE53" s="257">
        <f t="array" ref="AE53">XLOOKUP(AB53,tb_MainDatabase[Barcode],tb_MainDatabase[ราคา],"")</f>
        <v>1290</v>
      </c>
      <c r="AF53" s="258">
        <v>45981.0</v>
      </c>
      <c r="AG53" s="81"/>
    </row>
    <row r="54" ht="22.5" customHeight="1">
      <c r="A54" s="216">
        <v>8.857128011614E12</v>
      </c>
      <c r="B54" s="64" t="s">
        <v>1140</v>
      </c>
      <c r="C54" s="64" t="s">
        <v>1136</v>
      </c>
      <c r="D54" s="64" t="s">
        <v>1026</v>
      </c>
      <c r="E54" s="64" t="s">
        <v>583</v>
      </c>
      <c r="F54" s="64" t="s">
        <v>1027</v>
      </c>
      <c r="G54" s="270">
        <v>3040.0</v>
      </c>
      <c r="H54" s="64"/>
      <c r="I54" s="81" t="str">
        <f t="shared" si="1"/>
        <v>Savoury50 ml.</v>
      </c>
      <c r="J54" s="193"/>
      <c r="W54" s="64">
        <v>8.857128011157E12</v>
      </c>
      <c r="X54" s="61"/>
      <c r="AA54" s="64">
        <f>IF(AC54="","",ROW()-ROW(tb_Cost[[#HEADERS],[ORDER]]))</f>
        <v>53</v>
      </c>
      <c r="AB54" s="64">
        <v>8.857128012048E12</v>
      </c>
      <c r="AC54" s="81" t="str">
        <f t="array" ref="AC54">XLOOKUP(AB54,tb_MainDatabase[Barcode],tb_MainDatabase[Scent],"")</f>
        <v>Velvet Oud</v>
      </c>
      <c r="AD54" s="81" t="str">
        <f t="array" ref="AD54">XLOOKUP(AB54,tb_MainDatabase[Barcode],tb_MainDatabase[Size],"")</f>
        <v>30 ml.</v>
      </c>
      <c r="AE54" s="257">
        <f t="array" ref="AE54">XLOOKUP(AB54,tb_MainDatabase[Barcode],tb_MainDatabase[ราคา],"")</f>
        <v>1290</v>
      </c>
      <c r="AF54" s="258">
        <v>45981.0</v>
      </c>
      <c r="AG54" s="81"/>
    </row>
    <row r="55" ht="22.5" customHeight="1">
      <c r="A55" s="216">
        <v>8.857128011645E12</v>
      </c>
      <c r="B55" s="64" t="s">
        <v>1141</v>
      </c>
      <c r="C55" s="64" t="s">
        <v>1136</v>
      </c>
      <c r="D55" s="64" t="s">
        <v>1026</v>
      </c>
      <c r="E55" s="64" t="s">
        <v>584</v>
      </c>
      <c r="F55" s="64" t="s">
        <v>1027</v>
      </c>
      <c r="G55" s="270">
        <v>3040.0</v>
      </c>
      <c r="H55" s="64"/>
      <c r="I55" s="64" t="str">
        <f t="shared" si="1"/>
        <v>What50 ml.</v>
      </c>
      <c r="J55" s="261"/>
      <c r="W55" s="64">
        <v>8.857128011164E12</v>
      </c>
      <c r="X55" s="61"/>
      <c r="AA55" s="64">
        <f>IF(AC55="","",ROW()-ROW(tb_Cost[[#HEADERS],[ORDER]]))</f>
        <v>54</v>
      </c>
      <c r="AB55" s="64">
        <v>8.857128011997E12</v>
      </c>
      <c r="AC55" s="81" t="str">
        <f t="array" ref="AC55">XLOOKUP(AB55,tb_MainDatabase[Barcode],tb_MainDatabase[Scent],"")</f>
        <v>Virgin X</v>
      </c>
      <c r="AD55" s="81" t="str">
        <f t="array" ref="AD55">XLOOKUP(AB55,tb_MainDatabase[Barcode],tb_MainDatabase[Size],"")</f>
        <v>30 ml.</v>
      </c>
      <c r="AE55" s="257">
        <f t="array" ref="AE55">XLOOKUP(AB55,tb_MainDatabase[Barcode],tb_MainDatabase[ราคา],"")</f>
        <v>1290</v>
      </c>
      <c r="AF55" s="258">
        <v>45981.0</v>
      </c>
      <c r="AG55" s="81"/>
    </row>
    <row r="56" ht="22.5" customHeight="1">
      <c r="A56" s="216">
        <v>8.857128012052E12</v>
      </c>
      <c r="B56" s="64" t="s">
        <v>1024</v>
      </c>
      <c r="C56" s="64" t="s">
        <v>1025</v>
      </c>
      <c r="D56" s="64" t="s">
        <v>1143</v>
      </c>
      <c r="E56" s="64" t="s">
        <v>411</v>
      </c>
      <c r="F56" s="64" t="s">
        <v>1027</v>
      </c>
      <c r="G56" s="216">
        <v>179.0</v>
      </c>
      <c r="H56" s="64"/>
      <c r="I56" s="64" t="str">
        <f t="shared" si="1"/>
        <v>1000 Thousand4 ml.</v>
      </c>
      <c r="J56" s="261"/>
      <c r="W56" s="64">
        <v>8.857128011188E12</v>
      </c>
      <c r="X56" s="61"/>
      <c r="AA56" s="64">
        <f>IF(AC56="","",ROW()-ROW(tb_Cost[[#HEADERS],[ORDER]]))</f>
        <v>55</v>
      </c>
      <c r="AB56" s="64">
        <v>8.857128012031E12</v>
      </c>
      <c r="AC56" s="81" t="str">
        <f t="array" ref="AC56">XLOOKUP(AB56,tb_MainDatabase[Barcode],tb_MainDatabase[Scent],"")</f>
        <v>Beyond</v>
      </c>
      <c r="AD56" s="81" t="str">
        <f t="array" ref="AD56">XLOOKUP(AB56,tb_MainDatabase[Barcode],tb_MainDatabase[Size],"")</f>
        <v>30 ml.</v>
      </c>
      <c r="AE56" s="257">
        <f t="array" ref="AE56">XLOOKUP(AB56,tb_MainDatabase[Barcode],tb_MainDatabase[ราคา],"")</f>
        <v>1290</v>
      </c>
      <c r="AF56" s="258">
        <v>45981.0</v>
      </c>
      <c r="AG56" s="81"/>
    </row>
    <row r="57" ht="22.5" customHeight="1">
      <c r="A57" s="216">
        <v>8.857128012044E12</v>
      </c>
      <c r="B57" s="64" t="s">
        <v>1031</v>
      </c>
      <c r="C57" s="64" t="s">
        <v>1025</v>
      </c>
      <c r="D57" s="64" t="s">
        <v>1143</v>
      </c>
      <c r="E57" s="64" t="s">
        <v>414</v>
      </c>
      <c r="F57" s="64" t="s">
        <v>1027</v>
      </c>
      <c r="G57" s="216">
        <v>179.0</v>
      </c>
      <c r="H57" s="64"/>
      <c r="I57" s="64" t="str">
        <f t="shared" si="1"/>
        <v>Aqua4 ml.</v>
      </c>
      <c r="J57" s="261"/>
      <c r="W57" s="64">
        <v>8.857128011201E12</v>
      </c>
      <c r="X57" s="61"/>
      <c r="AA57" s="64">
        <f>IF(AC57="","",ROW()-ROW(tb_Cost[[#HEADERS],[ORDER]]))</f>
        <v>56</v>
      </c>
      <c r="AB57" s="64">
        <v>8.857128011812E12</v>
      </c>
      <c r="AC57" s="81" t="str">
        <f t="array" ref="AC57">XLOOKUP(AB57,tb_MainDatabase[Barcode],tb_MainDatabase[Scent],"")</f>
        <v>Dynasty</v>
      </c>
      <c r="AD57" s="81" t="str">
        <f t="array" ref="AD57">XLOOKUP(AB57,tb_MainDatabase[Barcode],tb_MainDatabase[Size],"")</f>
        <v>30 ml.</v>
      </c>
      <c r="AE57" s="257">
        <f t="array" ref="AE57">XLOOKUP(AB57,tb_MainDatabase[Barcode],tb_MainDatabase[ราคา],"")</f>
        <v>1290</v>
      </c>
      <c r="AF57" s="258">
        <v>45981.0</v>
      </c>
      <c r="AG57" s="81"/>
    </row>
    <row r="58" ht="22.5" customHeight="1">
      <c r="A58" s="216">
        <v>8.857128012033E12</v>
      </c>
      <c r="B58" s="64" t="s">
        <v>1039</v>
      </c>
      <c r="C58" s="64" t="s">
        <v>1025</v>
      </c>
      <c r="D58" s="64" t="s">
        <v>1143</v>
      </c>
      <c r="E58" s="64" t="s">
        <v>415</v>
      </c>
      <c r="F58" s="64" t="s">
        <v>1027</v>
      </c>
      <c r="G58" s="216">
        <v>179.0</v>
      </c>
      <c r="H58" s="64"/>
      <c r="I58" s="64" t="str">
        <f t="shared" si="1"/>
        <v>Beyond4 ml.</v>
      </c>
      <c r="J58" s="261"/>
      <c r="W58" s="64">
        <v>8.857128011218E12</v>
      </c>
      <c r="X58" s="61"/>
      <c r="AA58" s="64">
        <f>IF(AC58="","",ROW()-ROW(tb_Cost[[#HEADERS],[ORDER]]))</f>
        <v>57</v>
      </c>
      <c r="AB58" s="64">
        <v>8.857128011737E12</v>
      </c>
      <c r="AC58" s="81" t="str">
        <f t="array" ref="AC58">XLOOKUP(AB58,tb_MainDatabase[Barcode],tb_MainDatabase[Scent],"")</f>
        <v>Hercules</v>
      </c>
      <c r="AD58" s="81" t="str">
        <f t="array" ref="AD58">XLOOKUP(AB58,tb_MainDatabase[Barcode],tb_MainDatabase[Size],"")</f>
        <v>30 ml.</v>
      </c>
      <c r="AE58" s="257">
        <f t="array" ref="AE58">XLOOKUP(AB58,tb_MainDatabase[Barcode],tb_MainDatabase[ราคา],"")</f>
        <v>1290</v>
      </c>
      <c r="AF58" s="258">
        <v>45981.0</v>
      </c>
      <c r="AG58" s="81"/>
    </row>
    <row r="59" ht="22.5" customHeight="1">
      <c r="A59" s="216">
        <v>8.857128012066E12</v>
      </c>
      <c r="B59" s="64" t="s">
        <v>1042</v>
      </c>
      <c r="C59" s="64" t="s">
        <v>1025</v>
      </c>
      <c r="D59" s="64" t="s">
        <v>1143</v>
      </c>
      <c r="E59" s="64" t="s">
        <v>417</v>
      </c>
      <c r="F59" s="64" t="s">
        <v>1027</v>
      </c>
      <c r="G59" s="216">
        <v>179.0</v>
      </c>
      <c r="H59" s="64"/>
      <c r="I59" s="64" t="str">
        <f t="shared" si="1"/>
        <v>Blind Magnolia4 ml.</v>
      </c>
      <c r="J59" s="261"/>
      <c r="W59" s="64">
        <v>8.857128011225E12</v>
      </c>
      <c r="X59" s="61"/>
      <c r="AA59" s="64">
        <f>IF(AC59="","",ROW()-ROW(tb_Cost[[#HEADERS],[ORDER]]))</f>
        <v>58</v>
      </c>
      <c r="AB59" s="64">
        <v>8.857128011904E12</v>
      </c>
      <c r="AC59" s="81" t="str">
        <f t="array" ref="AC59">XLOOKUP(AB59,tb_MainDatabase[Barcode],tb_MainDatabase[Scent],"")</f>
        <v>La Belle</v>
      </c>
      <c r="AD59" s="81" t="str">
        <f t="array" ref="AD59">XLOOKUP(AB59,tb_MainDatabase[Barcode],tb_MainDatabase[Size],"")</f>
        <v>30 ml.</v>
      </c>
      <c r="AE59" s="257">
        <f t="array" ref="AE59">XLOOKUP(AB59,tb_MainDatabase[Barcode],tb_MainDatabase[ราคา],"")</f>
        <v>1290</v>
      </c>
      <c r="AF59" s="258">
        <v>45981.0</v>
      </c>
      <c r="AG59" s="81"/>
    </row>
    <row r="60" ht="22.5" customHeight="1">
      <c r="A60" s="216">
        <v>8.857128012078E12</v>
      </c>
      <c r="B60" s="64" t="s">
        <v>1048</v>
      </c>
      <c r="C60" s="64" t="s">
        <v>1025</v>
      </c>
      <c r="D60" s="64" t="s">
        <v>1143</v>
      </c>
      <c r="E60" s="64" t="s">
        <v>419</v>
      </c>
      <c r="F60" s="64" t="s">
        <v>1027</v>
      </c>
      <c r="G60" s="216">
        <v>179.0</v>
      </c>
      <c r="H60" s="64"/>
      <c r="I60" s="64" t="str">
        <f t="shared" si="1"/>
        <v>Buoyant4 ml.</v>
      </c>
      <c r="J60" s="261"/>
      <c r="W60" s="64">
        <v>8.857128011232E12</v>
      </c>
      <c r="X60" s="61"/>
      <c r="AA60" s="64">
        <f>IF(AC60="","",ROW()-ROW(tb_Cost[[#HEADERS],[ORDER]]))</f>
        <v>59</v>
      </c>
      <c r="AB60" s="64">
        <v>8.857128011881E12</v>
      </c>
      <c r="AC60" s="81" t="str">
        <f t="array" ref="AC60">XLOOKUP(AB60,tb_MainDatabase[Barcode],tb_MainDatabase[Scent],"")</f>
        <v>Persist</v>
      </c>
      <c r="AD60" s="81" t="str">
        <f t="array" ref="AD60">XLOOKUP(AB60,tb_MainDatabase[Barcode],tb_MainDatabase[Size],"")</f>
        <v>30 ml.</v>
      </c>
      <c r="AE60" s="257">
        <f t="array" ref="AE60">XLOOKUP(AB60,tb_MainDatabase[Barcode],tb_MainDatabase[ราคา],"")</f>
        <v>1290</v>
      </c>
      <c r="AF60" s="258">
        <v>45981.0</v>
      </c>
      <c r="AG60" s="81"/>
    </row>
    <row r="61" ht="22.5" customHeight="1">
      <c r="A61" s="216">
        <v>8.857128012121E12</v>
      </c>
      <c r="B61" s="64" t="s">
        <v>1050</v>
      </c>
      <c r="C61" s="64" t="s">
        <v>1025</v>
      </c>
      <c r="D61" s="64" t="s">
        <v>1143</v>
      </c>
      <c r="E61" s="64" t="s">
        <v>420</v>
      </c>
      <c r="F61" s="64" t="s">
        <v>1027</v>
      </c>
      <c r="G61" s="216">
        <v>179.0</v>
      </c>
      <c r="H61" s="64"/>
      <c r="I61" s="81" t="str">
        <f t="shared" si="1"/>
        <v>Cherry Dance4 ml.</v>
      </c>
      <c r="J61" s="193"/>
      <c r="W61" s="64">
        <v>8.857128011249E12</v>
      </c>
      <c r="X61" s="61"/>
      <c r="AA61" s="64">
        <f>IF(AC61="","",ROW()-ROW(tb_Cost[[#HEADERS],[ORDER]]))</f>
        <v>60</v>
      </c>
      <c r="AB61" s="64">
        <v>8.85712801143E12</v>
      </c>
      <c r="AC61" s="81" t="str">
        <f t="array" ref="AC61">XLOOKUP(AB61,tb_MainDatabase[Barcode],tb_MainDatabase[Scent],"")</f>
        <v>Victory</v>
      </c>
      <c r="AD61" s="81" t="str">
        <f t="array" ref="AD61">XLOOKUP(AB61,tb_MainDatabase[Barcode],tb_MainDatabase[Size],"")</f>
        <v>30 ml.</v>
      </c>
      <c r="AE61" s="257">
        <f t="array" ref="AE61">XLOOKUP(AB61,tb_MainDatabase[Barcode],tb_MainDatabase[ราคา],"")</f>
        <v>1290</v>
      </c>
      <c r="AF61" s="258">
        <v>45981.0</v>
      </c>
      <c r="AG61" s="81"/>
    </row>
    <row r="62" ht="22.5" customHeight="1">
      <c r="A62" s="216">
        <v>8.857128012107E12</v>
      </c>
      <c r="B62" s="64" t="s">
        <v>1052</v>
      </c>
      <c r="C62" s="64" t="s">
        <v>1025</v>
      </c>
      <c r="D62" s="64" t="s">
        <v>1143</v>
      </c>
      <c r="E62" s="64" t="s">
        <v>423</v>
      </c>
      <c r="F62" s="64" t="s">
        <v>1027</v>
      </c>
      <c r="G62" s="216">
        <v>179.0</v>
      </c>
      <c r="H62" s="64"/>
      <c r="I62" s="64" t="str">
        <f t="shared" si="1"/>
        <v>Cocoa Gourmet4 ml.</v>
      </c>
      <c r="J62" s="261"/>
      <c r="W62" s="64">
        <v>8.857128011263E12</v>
      </c>
      <c r="X62" s="61"/>
      <c r="AA62" s="64">
        <f>IF(AC62="","",ROW()-ROW(tb_Cost[[#HEADERS],[ORDER]]))</f>
        <v>61</v>
      </c>
      <c r="AB62" s="64">
        <v>8.857128011898E12</v>
      </c>
      <c r="AC62" s="81" t="str">
        <f t="array" ref="AC62">XLOOKUP(AB62,tb_MainDatabase[Barcode],tb_MainDatabase[Scent],"")</f>
        <v>Vivid</v>
      </c>
      <c r="AD62" s="81" t="str">
        <f t="array" ref="AD62">XLOOKUP(AB62,tb_MainDatabase[Barcode],tb_MainDatabase[Size],"")</f>
        <v>30 ml.</v>
      </c>
      <c r="AE62" s="257">
        <f t="array" ref="AE62">XLOOKUP(AB62,tb_MainDatabase[Barcode],tb_MainDatabase[ราคา],"")</f>
        <v>1290</v>
      </c>
      <c r="AF62" s="258">
        <v>45981.0</v>
      </c>
      <c r="AG62" s="81"/>
    </row>
    <row r="63" ht="22.5" customHeight="1">
      <c r="A63" s="216">
        <v>8.857128012083E12</v>
      </c>
      <c r="B63" s="64" t="s">
        <v>1053</v>
      </c>
      <c r="C63" s="64" t="s">
        <v>1025</v>
      </c>
      <c r="D63" s="64" t="s">
        <v>1143</v>
      </c>
      <c r="E63" s="64" t="s">
        <v>424</v>
      </c>
      <c r="F63" s="64" t="s">
        <v>1027</v>
      </c>
      <c r="G63" s="216">
        <v>179.0</v>
      </c>
      <c r="H63" s="64"/>
      <c r="I63" s="64" t="str">
        <f t="shared" si="1"/>
        <v>Code Red4 ml.</v>
      </c>
      <c r="J63" s="261"/>
      <c r="W63" s="64">
        <v>8.85712801127E12</v>
      </c>
      <c r="X63" s="61"/>
      <c r="AA63" s="64">
        <f>IF(AC63="","",ROW()-ROW(tb_Cost[[#HEADERS],[ORDER]]))</f>
        <v>62</v>
      </c>
      <c r="AB63" s="64">
        <v>8.857128011843E12</v>
      </c>
      <c r="AC63" s="81" t="str">
        <f t="array" ref="AC63">XLOOKUP(AB63,tb_MainDatabase[Barcode],tb_MainDatabase[Scent],"")</f>
        <v>Zeus</v>
      </c>
      <c r="AD63" s="81" t="str">
        <f t="array" ref="AD63">XLOOKUP(AB63,tb_MainDatabase[Barcode],tb_MainDatabase[Size],"")</f>
        <v>30 ml.</v>
      </c>
      <c r="AE63" s="257">
        <f t="array" ref="AE63">XLOOKUP(AB63,tb_MainDatabase[Barcode],tb_MainDatabase[ราคา],"")</f>
        <v>1290</v>
      </c>
      <c r="AF63" s="258">
        <v>45981.0</v>
      </c>
      <c r="AG63" s="81"/>
    </row>
    <row r="64" ht="22.5" customHeight="1">
      <c r="A64" s="216">
        <v>8.857128012015E12</v>
      </c>
      <c r="B64" s="64" t="s">
        <v>1054</v>
      </c>
      <c r="C64" s="64" t="s">
        <v>1025</v>
      </c>
      <c r="D64" s="64" t="s">
        <v>1143</v>
      </c>
      <c r="E64" s="64" t="s">
        <v>426</v>
      </c>
      <c r="F64" s="64" t="s">
        <v>1027</v>
      </c>
      <c r="G64" s="216">
        <v>179.0</v>
      </c>
      <c r="H64" s="64"/>
      <c r="I64" s="64" t="str">
        <f t="shared" si="1"/>
        <v>Dream Island4 ml.</v>
      </c>
      <c r="J64" s="261"/>
      <c r="W64" s="64">
        <v>8.857128011294E12</v>
      </c>
      <c r="X64" s="61"/>
      <c r="AA64" s="64">
        <f>IF(AC64="","",ROW()-ROW(tb_Cost[[#HEADERS],[ORDER]]))</f>
        <v>63</v>
      </c>
      <c r="AB64" s="64">
        <v>8.857128012023E12</v>
      </c>
      <c r="AC64" s="81" t="str">
        <f t="array" ref="AC64">XLOOKUP(AB64,tb_MainDatabase[Barcode],tb_MainDatabase[Scent],"")</f>
        <v>Voyage</v>
      </c>
      <c r="AD64" s="81" t="str">
        <f t="array" ref="AD64">XLOOKUP(AB64,tb_MainDatabase[Barcode],tb_MainDatabase[Size],"")</f>
        <v>30 ml.</v>
      </c>
      <c r="AE64" s="257">
        <f t="array" ref="AE64">XLOOKUP(AB64,tb_MainDatabase[Barcode],tb_MainDatabase[ราคา],"")</f>
        <v>1290</v>
      </c>
      <c r="AF64" s="258">
        <v>45981.0</v>
      </c>
      <c r="AG64" s="81"/>
    </row>
    <row r="65" ht="22.5" customHeight="1">
      <c r="A65" s="216">
        <v>8.857128012129E12</v>
      </c>
      <c r="B65" s="64" t="s">
        <v>1056</v>
      </c>
      <c r="C65" s="64" t="s">
        <v>1025</v>
      </c>
      <c r="D65" s="64" t="s">
        <v>1143</v>
      </c>
      <c r="E65" s="64" t="s">
        <v>427</v>
      </c>
      <c r="F65" s="64" t="s">
        <v>1027</v>
      </c>
      <c r="G65" s="216">
        <v>179.0</v>
      </c>
      <c r="H65" s="81"/>
      <c r="I65" s="81" t="str">
        <f t="shared" si="1"/>
        <v>Dynasty4 ml.</v>
      </c>
      <c r="J65" s="193"/>
      <c r="W65" s="64">
        <v>8.857128011317E12</v>
      </c>
      <c r="X65" s="61"/>
      <c r="AA65" s="64">
        <f>IF(AC65="","",ROW()-ROW(tb_Cost[[#HEADERS],[ORDER]]))</f>
        <v>64</v>
      </c>
      <c r="AB65" s="64">
        <v>8.857128012022E12</v>
      </c>
      <c r="AC65" s="81" t="str">
        <f t="array" ref="AC65">XLOOKUP(AB65,tb_MainDatabase[Barcode],tb_MainDatabase[Scent],"")</f>
        <v>Aqua</v>
      </c>
      <c r="AD65" s="81" t="str">
        <f t="array" ref="AD65">XLOOKUP(AB65,tb_MainDatabase[Barcode],tb_MainDatabase[Size],"")</f>
        <v>30 ml.</v>
      </c>
      <c r="AE65" s="257">
        <f t="array" ref="AE65">XLOOKUP(AB65,tb_MainDatabase[Barcode],tb_MainDatabase[ราคา],"")</f>
        <v>1290</v>
      </c>
      <c r="AF65" s="258">
        <v>45981.0</v>
      </c>
      <c r="AG65" s="81"/>
    </row>
    <row r="66" ht="22.5" customHeight="1">
      <c r="A66" s="216">
        <v>8.857128012059E12</v>
      </c>
      <c r="B66" s="64" t="s">
        <v>1058</v>
      </c>
      <c r="C66" s="64" t="s">
        <v>1025</v>
      </c>
      <c r="D66" s="64" t="s">
        <v>1143</v>
      </c>
      <c r="E66" s="64" t="s">
        <v>431</v>
      </c>
      <c r="F66" s="64" t="s">
        <v>1027</v>
      </c>
      <c r="G66" s="216">
        <v>179.0</v>
      </c>
      <c r="H66" s="81"/>
      <c r="I66" s="81" t="str">
        <f t="shared" si="1"/>
        <v>Eden4 ml.</v>
      </c>
      <c r="J66" s="193"/>
      <c r="W66" s="64">
        <v>8.857128011324E12</v>
      </c>
      <c r="X66" s="61"/>
      <c r="AA66" s="64">
        <f>IF(AC66="","",ROW()-ROW(tb_Cost[[#HEADERS],[ORDER]]))</f>
        <v>65</v>
      </c>
      <c r="AB66" s="64">
        <v>8.857128012024E12</v>
      </c>
      <c r="AC66" s="81" t="str">
        <f t="array" ref="AC66">XLOOKUP(AB66,tb_MainDatabase[Barcode],tb_MainDatabase[Scent],"")</f>
        <v>Make Way</v>
      </c>
      <c r="AD66" s="81" t="str">
        <f t="array" ref="AD66">XLOOKUP(AB66,tb_MainDatabase[Barcode],tb_MainDatabase[Size],"")</f>
        <v>30 ml.</v>
      </c>
      <c r="AE66" s="257">
        <f t="array" ref="AE66">XLOOKUP(AB66,tb_MainDatabase[Barcode],tb_MainDatabase[ราคา],"")</f>
        <v>1290</v>
      </c>
      <c r="AF66" s="258">
        <v>45981.0</v>
      </c>
      <c r="AG66" s="81"/>
    </row>
    <row r="67" ht="22.5" customHeight="1">
      <c r="A67" s="216">
        <v>8.857128012063E12</v>
      </c>
      <c r="B67" s="64" t="s">
        <v>1059</v>
      </c>
      <c r="C67" s="64" t="s">
        <v>1025</v>
      </c>
      <c r="D67" s="64" t="s">
        <v>1143</v>
      </c>
      <c r="E67" s="64" t="s">
        <v>435</v>
      </c>
      <c r="F67" s="64" t="s">
        <v>1027</v>
      </c>
      <c r="G67" s="216">
        <v>179.0</v>
      </c>
      <c r="H67" s="64"/>
      <c r="I67" s="64" t="str">
        <f t="shared" si="1"/>
        <v>Excalibur (EDP)4 ml.</v>
      </c>
      <c r="J67" s="261"/>
      <c r="W67" s="64">
        <v>8.857128011331E12</v>
      </c>
      <c r="X67" s="61"/>
      <c r="AA67" s="64">
        <f>IF(AC67="","",ROW()-ROW(tb_Cost[[#HEADERS],[ORDER]]))</f>
        <v>66</v>
      </c>
      <c r="AB67" s="64">
        <v>8.857128012007E12</v>
      </c>
      <c r="AC67" s="81" t="str">
        <f t="array" ref="AC67">XLOOKUP(AB67,tb_MainDatabase[Barcode],tb_MainDatabase[Scent],"")</f>
        <v>Legend of Oud</v>
      </c>
      <c r="AD67" s="81" t="str">
        <f t="array" ref="AD67">XLOOKUP(AB67,tb_MainDatabase[Barcode],tb_MainDatabase[Size],"")</f>
        <v>30 ml.</v>
      </c>
      <c r="AE67" s="257">
        <f t="array" ref="AE67">XLOOKUP(AB67,tb_MainDatabase[Barcode],tb_MainDatabase[ราคา],"")</f>
        <v>1890</v>
      </c>
      <c r="AF67" s="258">
        <v>45981.0</v>
      </c>
      <c r="AG67" s="81"/>
    </row>
    <row r="68" ht="22.5" customHeight="1">
      <c r="A68" s="216">
        <v>8.857128012143E12</v>
      </c>
      <c r="B68" s="64" t="s">
        <v>1060</v>
      </c>
      <c r="C68" s="64" t="s">
        <v>1025</v>
      </c>
      <c r="D68" s="64" t="s">
        <v>1143</v>
      </c>
      <c r="E68" s="64" t="s">
        <v>432</v>
      </c>
      <c r="F68" s="64" t="s">
        <v>1027</v>
      </c>
      <c r="G68" s="216">
        <v>179.0</v>
      </c>
      <c r="H68" s="64"/>
      <c r="I68" s="64" t="str">
        <f t="shared" si="1"/>
        <v>Gentle Elixir4 ml.</v>
      </c>
      <c r="J68" s="261"/>
      <c r="W68" s="64"/>
      <c r="X68" s="61"/>
      <c r="AA68" s="64" t="str">
        <f>IF(AC68="","",ROW()-ROW(tb_Cost[[#HEADERS],[ORDER]]))</f>
        <v/>
      </c>
      <c r="AB68" s="64"/>
      <c r="AC68" s="81" t="str">
        <f t="array" ref="AC68">XLOOKUP(AB68,tb_MainDatabase[Barcode],tb_MainDatabase[Scent],"")</f>
        <v/>
      </c>
      <c r="AD68" s="81" t="str">
        <f t="array" ref="AD68">XLOOKUP(AB68,tb_MainDatabase[Barcode],tb_MainDatabase[Size],"")</f>
        <v/>
      </c>
      <c r="AE68" s="257" t="str">
        <f t="array" ref="AE68">XLOOKUP(AB68,tb_MainDatabase[Barcode],tb_MainDatabase[ราคา],"")</f>
        <v/>
      </c>
      <c r="AF68" s="258"/>
      <c r="AG68" s="81"/>
    </row>
    <row r="69" ht="22.5" customHeight="1">
      <c r="A69" s="216">
        <v>8.857128012091E12</v>
      </c>
      <c r="B69" s="64" t="s">
        <v>1061</v>
      </c>
      <c r="C69" s="64" t="s">
        <v>1025</v>
      </c>
      <c r="D69" s="64" t="s">
        <v>1143</v>
      </c>
      <c r="E69" s="64" t="s">
        <v>436</v>
      </c>
      <c r="F69" s="64" t="s">
        <v>1027</v>
      </c>
      <c r="G69" s="216">
        <v>179.0</v>
      </c>
      <c r="H69" s="64"/>
      <c r="I69" s="64" t="str">
        <f t="shared" si="1"/>
        <v>Found Peony4 ml.</v>
      </c>
      <c r="J69" s="261"/>
      <c r="W69" s="64">
        <v>8.857128011348E12</v>
      </c>
      <c r="X69" s="61"/>
      <c r="AA69" s="64">
        <f>IF(AC69="","",ROW()-ROW(tb_Cost[[#HEADERS],[ORDER]]))</f>
        <v>68</v>
      </c>
      <c r="AB69" s="64">
        <v>8.857128012008E12</v>
      </c>
      <c r="AC69" s="81" t="str">
        <f t="array" ref="AC69">XLOOKUP(AB69,tb_MainDatabase[Barcode],tb_MainDatabase[Scent],"")</f>
        <v>Luscious Santal</v>
      </c>
      <c r="AD69" s="81" t="str">
        <f t="array" ref="AD69">XLOOKUP(AB69,tb_MainDatabase[Barcode],tb_MainDatabase[Size],"")</f>
        <v>30 ml.</v>
      </c>
      <c r="AE69" s="257">
        <f t="array" ref="AE69">XLOOKUP(AB69,tb_MainDatabase[Barcode],tb_MainDatabase[ราคา],"")</f>
        <v>1890</v>
      </c>
      <c r="AF69" s="258">
        <v>45981.0</v>
      </c>
      <c r="AG69" s="81"/>
    </row>
    <row r="70" ht="22.5" customHeight="1">
      <c r="A70" s="216">
        <v>8.857128011546E12</v>
      </c>
      <c r="B70" s="64" t="s">
        <v>1065</v>
      </c>
      <c r="C70" s="64" t="s">
        <v>1025</v>
      </c>
      <c r="D70" s="64" t="s">
        <v>1143</v>
      </c>
      <c r="E70" s="64" t="s">
        <v>440</v>
      </c>
      <c r="F70" s="64" t="s">
        <v>1027</v>
      </c>
      <c r="G70" s="216">
        <v>179.0</v>
      </c>
      <c r="H70" s="64"/>
      <c r="I70" s="64" t="str">
        <f t="shared" si="1"/>
        <v>Hercules4 ml.</v>
      </c>
      <c r="J70" s="261"/>
      <c r="W70" s="64">
        <v>8.857128011355E12</v>
      </c>
      <c r="X70" s="61"/>
      <c r="AA70" s="64">
        <f>IF(AC70="","",ROW()-ROW(tb_Cost[[#HEADERS],[ORDER]]))</f>
        <v>69</v>
      </c>
      <c r="AB70" s="64">
        <v>8.857128012011E12</v>
      </c>
      <c r="AC70" s="81" t="str">
        <f t="array" ref="AC70">XLOOKUP(AB70,tb_MainDatabase[Barcode],tb_MainDatabase[Scent],"")</f>
        <v>Tropical Leather</v>
      </c>
      <c r="AD70" s="81" t="str">
        <f t="array" ref="AD70">XLOOKUP(AB70,tb_MainDatabase[Barcode],tb_MainDatabase[Size],"")</f>
        <v>30 ml.</v>
      </c>
      <c r="AE70" s="257">
        <f t="array" ref="AE70">XLOOKUP(AB70,tb_MainDatabase[Barcode],tb_MainDatabase[ราคา],"")</f>
        <v>1890</v>
      </c>
      <c r="AF70" s="258">
        <v>45981.0</v>
      </c>
      <c r="AG70" s="81"/>
    </row>
    <row r="71" ht="22.5" customHeight="1">
      <c r="A71" s="216">
        <v>8.857128012016E12</v>
      </c>
      <c r="B71" s="64" t="s">
        <v>1069</v>
      </c>
      <c r="C71" s="64" t="s">
        <v>1025</v>
      </c>
      <c r="D71" s="64" t="s">
        <v>1143</v>
      </c>
      <c r="E71" s="64" t="s">
        <v>441</v>
      </c>
      <c r="F71" s="64" t="s">
        <v>1027</v>
      </c>
      <c r="G71" s="216">
        <v>179.0</v>
      </c>
      <c r="H71" s="64"/>
      <c r="I71" s="64" t="str">
        <f t="shared" si="1"/>
        <v>La Belle4 ml.</v>
      </c>
      <c r="J71" s="261"/>
      <c r="W71" s="64">
        <v>8.857128011362E12</v>
      </c>
      <c r="X71" s="61"/>
      <c r="AA71" s="64">
        <f>IF(AC71="","",ROW()-ROW(tb_Cost[[#HEADERS],[ORDER]]))</f>
        <v>70</v>
      </c>
      <c r="AB71" s="64">
        <v>8.857128012001E12</v>
      </c>
      <c r="AC71" s="81" t="str">
        <f t="array" ref="AC71">XLOOKUP(AB71,tb_MainDatabase[Barcode],tb_MainDatabase[Scent],"")</f>
        <v>Queen</v>
      </c>
      <c r="AD71" s="81" t="str">
        <f t="array" ref="AD71">XLOOKUP(AB71,tb_MainDatabase[Barcode],tb_MainDatabase[Size],"")</f>
        <v>30 ml.</v>
      </c>
      <c r="AE71" s="257">
        <f t="array" ref="AE71">XLOOKUP(AB71,tb_MainDatabase[Barcode],tb_MainDatabase[ราคา],"")</f>
        <v>2190</v>
      </c>
      <c r="AF71" s="258">
        <v>45981.0</v>
      </c>
      <c r="AG71" s="81"/>
    </row>
    <row r="72" ht="22.5" customHeight="1">
      <c r="A72" s="216">
        <v>8.857128012074E12</v>
      </c>
      <c r="B72" s="64" t="s">
        <v>1071</v>
      </c>
      <c r="C72" s="64" t="s">
        <v>1025</v>
      </c>
      <c r="D72" s="64" t="s">
        <v>1143</v>
      </c>
      <c r="E72" s="64" t="s">
        <v>443</v>
      </c>
      <c r="F72" s="64" t="s">
        <v>1027</v>
      </c>
      <c r="G72" s="216">
        <v>179.0</v>
      </c>
      <c r="H72" s="64"/>
      <c r="I72" s="64" t="str">
        <f t="shared" si="1"/>
        <v>Legendary4 ml.</v>
      </c>
      <c r="J72" s="261"/>
      <c r="W72" s="64">
        <v>8.857128011379E12</v>
      </c>
      <c r="X72" s="61"/>
      <c r="AA72" s="64">
        <f>IF(AC72="","",ROW()-ROW(tb_Cost[[#HEADERS],[ORDER]]))</f>
        <v>71</v>
      </c>
      <c r="AB72" s="64">
        <v>8.857128012002E12</v>
      </c>
      <c r="AC72" s="81" t="str">
        <f t="array" ref="AC72">XLOOKUP(AB72,tb_MainDatabase[Barcode],tb_MainDatabase[Scent],"")</f>
        <v>Savoury</v>
      </c>
      <c r="AD72" s="81" t="str">
        <f t="array" ref="AD72">XLOOKUP(AB72,tb_MainDatabase[Barcode],tb_MainDatabase[Size],"")</f>
        <v>30 ml.</v>
      </c>
      <c r="AE72" s="257">
        <f t="array" ref="AE72">XLOOKUP(AB72,tb_MainDatabase[Barcode],tb_MainDatabase[ราคา],"")</f>
        <v>2190</v>
      </c>
      <c r="AF72" s="258">
        <v>45981.0</v>
      </c>
      <c r="AG72" s="81"/>
    </row>
    <row r="73" ht="22.5" customHeight="1">
      <c r="A73" s="216">
        <v>8.857128012049E12</v>
      </c>
      <c r="B73" s="64" t="s">
        <v>1072</v>
      </c>
      <c r="C73" s="64" t="s">
        <v>1025</v>
      </c>
      <c r="D73" s="64" t="s">
        <v>1143</v>
      </c>
      <c r="E73" s="64" t="s">
        <v>445</v>
      </c>
      <c r="F73" s="64" t="s">
        <v>1027</v>
      </c>
      <c r="G73" s="216">
        <v>179.0</v>
      </c>
      <c r="H73" s="64"/>
      <c r="I73" s="64" t="str">
        <f t="shared" si="1"/>
        <v>Make Way4 ml.</v>
      </c>
      <c r="J73" s="261"/>
      <c r="W73" s="64">
        <v>8.857128011386E12</v>
      </c>
      <c r="X73" s="61"/>
      <c r="AA73" s="64">
        <f>IF(AC73="","",ROW()-ROW(tb_Cost[[#HEADERS],[ORDER]]))</f>
        <v>72</v>
      </c>
      <c r="AB73" s="64">
        <v>8.857128012051E12</v>
      </c>
      <c r="AC73" s="81" t="str">
        <f t="array" ref="AC73">XLOOKUP(AB73,tb_MainDatabase[Barcode],tb_MainDatabase[Scent],"")</f>
        <v>1000 Thousand</v>
      </c>
      <c r="AD73" s="81" t="str">
        <f t="array" ref="AD73">XLOOKUP(AB73,tb_MainDatabase[Barcode],tb_MainDatabase[Size],"")</f>
        <v>10 ml.</v>
      </c>
      <c r="AE73" s="257">
        <f t="array" ref="AE73">XLOOKUP(AB73,tb_MainDatabase[Barcode],tb_MainDatabase[ราคา],"")</f>
        <v>450</v>
      </c>
      <c r="AF73" s="258">
        <v>45981.0</v>
      </c>
      <c r="AG73" s="81"/>
    </row>
    <row r="74" ht="22.5" customHeight="1">
      <c r="A74" s="216">
        <v>8.85712801215E12</v>
      </c>
      <c r="B74" s="64" t="s">
        <v>1073</v>
      </c>
      <c r="C74" s="64" t="s">
        <v>1025</v>
      </c>
      <c r="D74" s="64" t="s">
        <v>1143</v>
      </c>
      <c r="E74" s="64" t="s">
        <v>1162</v>
      </c>
      <c r="F74" s="64" t="s">
        <v>1027</v>
      </c>
      <c r="G74" s="216">
        <v>179.0</v>
      </c>
      <c r="H74" s="64"/>
      <c r="I74" s="64" t="str">
        <f t="shared" si="1"/>
        <v>Mellow4 ml.</v>
      </c>
      <c r="J74" s="261"/>
      <c r="W74" s="64"/>
      <c r="X74" s="61"/>
      <c r="AA74" s="64" t="str">
        <f>IF(AC74="","",ROW()-ROW(tb_Cost[[#HEADERS],[ORDER]]))</f>
        <v/>
      </c>
      <c r="AB74" s="64"/>
      <c r="AC74" s="81" t="str">
        <f t="array" ref="AC74">XLOOKUP(AB74,tb_MainDatabase[Barcode],tb_MainDatabase[Scent],"")</f>
        <v/>
      </c>
      <c r="AD74" s="81" t="str">
        <f t="array" ref="AD74">XLOOKUP(AB74,tb_MainDatabase[Barcode],tb_MainDatabase[Size],"")</f>
        <v/>
      </c>
      <c r="AE74" s="257" t="str">
        <f t="array" ref="AE74">XLOOKUP(AB74,tb_MainDatabase[Barcode],tb_MainDatabase[ราคา],"")</f>
        <v/>
      </c>
      <c r="AF74" s="258"/>
      <c r="AG74" s="81"/>
    </row>
    <row r="75" ht="22.5" customHeight="1">
      <c r="A75" s="216">
        <v>8.857128012068E12</v>
      </c>
      <c r="B75" s="64" t="s">
        <v>1074</v>
      </c>
      <c r="C75" s="64" t="s">
        <v>1025</v>
      </c>
      <c r="D75" s="64" t="s">
        <v>1143</v>
      </c>
      <c r="E75" s="64" t="s">
        <v>448</v>
      </c>
      <c r="F75" s="64" t="s">
        <v>1027</v>
      </c>
      <c r="G75" s="216">
        <v>179.0</v>
      </c>
      <c r="H75" s="64"/>
      <c r="I75" s="64" t="str">
        <f t="shared" si="1"/>
        <v>Moon Light4 ml.</v>
      </c>
      <c r="J75" s="261"/>
      <c r="W75" s="64">
        <v>8.857128011393E12</v>
      </c>
      <c r="X75" s="61"/>
      <c r="AA75" s="64">
        <f>IF(AC75="","",ROW()-ROW(tb_Cost[[#HEADERS],[ORDER]]))</f>
        <v>74</v>
      </c>
      <c r="AB75" s="64">
        <v>8.857128012065E12</v>
      </c>
      <c r="AC75" s="81" t="str">
        <f t="array" ref="AC75">XLOOKUP(AB75,tb_MainDatabase[Barcode],tb_MainDatabase[Scent],"")</f>
        <v>Blind Magnolia</v>
      </c>
      <c r="AD75" s="81" t="str">
        <f t="array" ref="AD75">XLOOKUP(AB75,tb_MainDatabase[Barcode],tb_MainDatabase[Size],"")</f>
        <v>10 ml.</v>
      </c>
      <c r="AE75" s="257">
        <f t="array" ref="AE75">XLOOKUP(AB75,tb_MainDatabase[Barcode],tb_MainDatabase[ราคา],"")</f>
        <v>450</v>
      </c>
      <c r="AF75" s="258">
        <v>45981.0</v>
      </c>
      <c r="AG75" s="81"/>
    </row>
    <row r="76" ht="22.5" customHeight="1">
      <c r="A76" s="216">
        <v>8.857128012036E12</v>
      </c>
      <c r="B76" s="64" t="s">
        <v>1076</v>
      </c>
      <c r="C76" s="64" t="s">
        <v>1025</v>
      </c>
      <c r="D76" s="64" t="s">
        <v>1143</v>
      </c>
      <c r="E76" s="64" t="s">
        <v>449</v>
      </c>
      <c r="F76" s="64" t="s">
        <v>1027</v>
      </c>
      <c r="G76" s="216">
        <v>179.0</v>
      </c>
      <c r="H76" s="64"/>
      <c r="I76" s="64" t="str">
        <f t="shared" si="1"/>
        <v>Never Blue4 ml.</v>
      </c>
      <c r="J76" s="261"/>
      <c r="W76" s="64">
        <v>8.857128011409E12</v>
      </c>
      <c r="X76" s="61"/>
      <c r="AA76" s="64">
        <f>IF(AC76="","",ROW()-ROW(tb_Cost[[#HEADERS],[ORDER]]))</f>
        <v>75</v>
      </c>
      <c r="AB76" s="64">
        <v>8.857128012077E12</v>
      </c>
      <c r="AC76" s="81" t="str">
        <f t="array" ref="AC76">XLOOKUP(AB76,tb_MainDatabase[Barcode],tb_MainDatabase[Scent],"")</f>
        <v>Buoyant</v>
      </c>
      <c r="AD76" s="81" t="str">
        <f t="array" ref="AD76">XLOOKUP(AB76,tb_MainDatabase[Barcode],tb_MainDatabase[Size],"")</f>
        <v>10 ml.</v>
      </c>
      <c r="AE76" s="257">
        <f t="array" ref="AE76">XLOOKUP(AB76,tb_MainDatabase[Barcode],tb_MainDatabase[ราคา],"")</f>
        <v>450</v>
      </c>
      <c r="AF76" s="258">
        <v>45981.0</v>
      </c>
      <c r="AG76" s="81"/>
    </row>
    <row r="77" ht="22.5" customHeight="1">
      <c r="A77" s="216">
        <v>8.857128012085E12</v>
      </c>
      <c r="B77" s="64" t="s">
        <v>1081</v>
      </c>
      <c r="C77" s="64" t="s">
        <v>1025</v>
      </c>
      <c r="D77" s="64" t="s">
        <v>1143</v>
      </c>
      <c r="E77" s="64" t="s">
        <v>454</v>
      </c>
      <c r="F77" s="64" t="s">
        <v>1027</v>
      </c>
      <c r="G77" s="216">
        <v>179.0</v>
      </c>
      <c r="H77" s="64"/>
      <c r="I77" s="64" t="str">
        <f t="shared" si="1"/>
        <v>Perfect Pear4 ml.</v>
      </c>
      <c r="J77" s="261"/>
      <c r="W77" s="64">
        <v>8.857128011416E12</v>
      </c>
      <c r="X77" s="61"/>
      <c r="AA77" s="64">
        <f>IF(AC77="","",ROW()-ROW(tb_Cost[[#HEADERS],[ORDER]]))</f>
        <v>76</v>
      </c>
      <c r="AB77" s="64">
        <v>8.857128012087E12</v>
      </c>
      <c r="AC77" s="81" t="str">
        <f t="array" ref="AC77">XLOOKUP(AB77,tb_MainDatabase[Barcode],tb_MainDatabase[Scent],"")</f>
        <v>Dionysus X</v>
      </c>
      <c r="AD77" s="81" t="str">
        <f t="array" ref="AD77">XLOOKUP(AB77,tb_MainDatabase[Barcode],tb_MainDatabase[Size],"")</f>
        <v>10 ml.</v>
      </c>
      <c r="AE77" s="257">
        <f t="array" ref="AE77">XLOOKUP(AB77,tb_MainDatabase[Barcode],tb_MainDatabase[ราคา],"")</f>
        <v>450</v>
      </c>
      <c r="AF77" s="258">
        <v>45981.0</v>
      </c>
      <c r="AG77" s="81"/>
    </row>
    <row r="78" ht="22.5" customHeight="1">
      <c r="A78" s="216">
        <v>8.857128012043E12</v>
      </c>
      <c r="B78" s="64" t="s">
        <v>1082</v>
      </c>
      <c r="C78" s="64" t="s">
        <v>1025</v>
      </c>
      <c r="D78" s="64" t="s">
        <v>1143</v>
      </c>
      <c r="E78" s="64" t="s">
        <v>456</v>
      </c>
      <c r="F78" s="64" t="s">
        <v>1027</v>
      </c>
      <c r="G78" s="216">
        <v>179.0</v>
      </c>
      <c r="H78" s="64"/>
      <c r="I78" s="64" t="str">
        <f t="shared" si="1"/>
        <v>Persist4 ml.</v>
      </c>
      <c r="J78" s="261"/>
      <c r="W78" s="64">
        <v>8.857128011423E12</v>
      </c>
      <c r="X78" s="61"/>
      <c r="AA78" s="64">
        <f>IF(AC78="","",ROW()-ROW(tb_Cost[[#HEADERS],[ORDER]]))</f>
        <v>77</v>
      </c>
      <c r="AB78" s="64">
        <v>8.85712801203E12</v>
      </c>
      <c r="AC78" s="81" t="str">
        <f t="array" ref="AC78">XLOOKUP(AB78,tb_MainDatabase[Barcode],tb_MainDatabase[Scent],"")</f>
        <v>Dream Island</v>
      </c>
      <c r="AD78" s="81" t="str">
        <f t="array" ref="AD78">XLOOKUP(AB78,tb_MainDatabase[Barcode],tb_MainDatabase[Size],"")</f>
        <v>10 ml.</v>
      </c>
      <c r="AE78" s="257">
        <f t="array" ref="AE78">XLOOKUP(AB78,tb_MainDatabase[Barcode],tb_MainDatabase[ราคา],"")</f>
        <v>450</v>
      </c>
      <c r="AF78" s="258">
        <v>45981.0</v>
      </c>
      <c r="AG78" s="81"/>
    </row>
    <row r="79" ht="22.5" customHeight="1">
      <c r="A79" s="216">
        <v>8.857128012038E12</v>
      </c>
      <c r="B79" s="64" t="s">
        <v>1084</v>
      </c>
      <c r="C79" s="64" t="s">
        <v>1025</v>
      </c>
      <c r="D79" s="64" t="s">
        <v>1143</v>
      </c>
      <c r="E79" s="64" t="s">
        <v>459</v>
      </c>
      <c r="F79" s="64" t="s">
        <v>1027</v>
      </c>
      <c r="G79" s="216">
        <v>179.0</v>
      </c>
      <c r="H79" s="64"/>
      <c r="I79" s="64" t="str">
        <f t="shared" si="1"/>
        <v>Secret of Peach4 ml.</v>
      </c>
      <c r="J79" s="261"/>
      <c r="W79" s="64">
        <v>8.857128011454E12</v>
      </c>
      <c r="X79" s="61"/>
      <c r="AA79" s="64">
        <f>IF(AC79="","",ROW()-ROW(tb_Cost[[#HEADERS],[ORDER]]))</f>
        <v>78</v>
      </c>
      <c r="AB79" s="64">
        <v>8.857128012058E12</v>
      </c>
      <c r="AC79" s="81" t="str">
        <f t="array" ref="AC79">XLOOKUP(AB79,tb_MainDatabase[Barcode],tb_MainDatabase[Scent],"")</f>
        <v>Eden</v>
      </c>
      <c r="AD79" s="81" t="str">
        <f t="array" ref="AD79">XLOOKUP(AB79,tb_MainDatabase[Barcode],tb_MainDatabase[Size],"")</f>
        <v>10 ml.</v>
      </c>
      <c r="AE79" s="257">
        <f t="array" ref="AE79">XLOOKUP(AB79,tb_MainDatabase[Barcode],tb_MainDatabase[ราคา],"")</f>
        <v>450</v>
      </c>
      <c r="AF79" s="258">
        <v>45981.0</v>
      </c>
      <c r="AG79" s="81"/>
    </row>
    <row r="80" ht="22.5" customHeight="1">
      <c r="A80" s="216">
        <v>8.85712801204E12</v>
      </c>
      <c r="B80" s="64" t="s">
        <v>1087</v>
      </c>
      <c r="C80" s="64" t="s">
        <v>1025</v>
      </c>
      <c r="D80" s="64" t="s">
        <v>1143</v>
      </c>
      <c r="E80" s="64" t="s">
        <v>460</v>
      </c>
      <c r="F80" s="64" t="s">
        <v>1027</v>
      </c>
      <c r="G80" s="216">
        <v>179.0</v>
      </c>
      <c r="H80" s="64"/>
      <c r="I80" s="64" t="str">
        <f t="shared" si="1"/>
        <v>Senorita4 ml.</v>
      </c>
      <c r="J80" s="261"/>
      <c r="W80" s="64">
        <v>8.857128011478E12</v>
      </c>
      <c r="X80" s="61"/>
      <c r="AA80" s="64">
        <f>IF(AC80="","",ROW()-ROW(tb_Cost[[#HEADERS],[ORDER]]))</f>
        <v>79</v>
      </c>
      <c r="AB80" s="64">
        <v>8.857128012062E12</v>
      </c>
      <c r="AC80" s="81" t="str">
        <f t="array" ref="AC80">XLOOKUP(AB80,tb_MainDatabase[Barcode],tb_MainDatabase[Scent],"")</f>
        <v>Excalibur (EDP)</v>
      </c>
      <c r="AD80" s="81" t="str">
        <f t="array" ref="AD80">XLOOKUP(AB80,tb_MainDatabase[Barcode],tb_MainDatabase[Size],"")</f>
        <v>10 ml.</v>
      </c>
      <c r="AE80" s="257">
        <f t="array" ref="AE80">XLOOKUP(AB80,tb_MainDatabase[Barcode],tb_MainDatabase[ราคา],"")</f>
        <v>450</v>
      </c>
      <c r="AF80" s="258">
        <v>45981.0</v>
      </c>
      <c r="AG80" s="81"/>
    </row>
    <row r="81" ht="22.5" customHeight="1">
      <c r="A81" s="216">
        <v>8.857128012094E12</v>
      </c>
      <c r="B81" s="64" t="s">
        <v>1090</v>
      </c>
      <c r="C81" s="64" t="s">
        <v>1025</v>
      </c>
      <c r="D81" s="64" t="s">
        <v>1143</v>
      </c>
      <c r="E81" s="64" t="s">
        <v>462</v>
      </c>
      <c r="F81" s="64" t="s">
        <v>1027</v>
      </c>
      <c r="G81" s="216">
        <v>179.0</v>
      </c>
      <c r="H81" s="64"/>
      <c r="I81" s="64" t="str">
        <f t="shared" si="1"/>
        <v>Shadow De Bacci Light4 ml.</v>
      </c>
      <c r="J81" s="261"/>
      <c r="W81" s="64">
        <v>8.857128011508E12</v>
      </c>
      <c r="X81" s="61"/>
      <c r="AA81" s="64">
        <f>IF(AC81="","",ROW()-ROW(tb_Cost[[#HEADERS],[ORDER]]))</f>
        <v>80</v>
      </c>
      <c r="AB81" s="64">
        <v>8.857128012035E12</v>
      </c>
      <c r="AC81" s="81" t="str">
        <f t="array" ref="AC81">XLOOKUP(AB81,tb_MainDatabase[Barcode],tb_MainDatabase[Scent],"")</f>
        <v>Never Blue</v>
      </c>
      <c r="AD81" s="81" t="str">
        <f t="array" ref="AD81">XLOOKUP(AB81,tb_MainDatabase[Barcode],tb_MainDatabase[Size],"")</f>
        <v>10 ml.</v>
      </c>
      <c r="AE81" s="257">
        <f t="array" ref="AE81">XLOOKUP(AB81,tb_MainDatabase[Barcode],tb_MainDatabase[ราคา],"")</f>
        <v>450</v>
      </c>
      <c r="AF81" s="258">
        <v>45981.0</v>
      </c>
      <c r="AG81" s="81"/>
    </row>
    <row r="82" ht="22.5" customHeight="1">
      <c r="A82" s="216">
        <v>8.857128012056E12</v>
      </c>
      <c r="B82" s="64" t="s">
        <v>1093</v>
      </c>
      <c r="C82" s="64" t="s">
        <v>1025</v>
      </c>
      <c r="D82" s="64" t="s">
        <v>1143</v>
      </c>
      <c r="E82" s="64" t="s">
        <v>464</v>
      </c>
      <c r="F82" s="64" t="s">
        <v>1027</v>
      </c>
      <c r="G82" s="216">
        <v>179.0</v>
      </c>
      <c r="H82" s="81"/>
      <c r="I82" s="81" t="str">
        <f t="shared" si="1"/>
        <v>Sicilia4 ml.</v>
      </c>
      <c r="J82" s="193"/>
      <c r="W82" s="64">
        <v>8.857128011522E12</v>
      </c>
      <c r="X82" s="61"/>
      <c r="AA82" s="64">
        <f>IF(AC82="","",ROW()-ROW(tb_Cost[[#HEADERS],[ORDER]]))</f>
        <v>81</v>
      </c>
      <c r="AB82" s="64">
        <v>8.857128012037E12</v>
      </c>
      <c r="AC82" s="81" t="str">
        <f t="array" ref="AC82">XLOOKUP(AB82,tb_MainDatabase[Barcode],tb_MainDatabase[Scent],"")</f>
        <v>Secret of Peach</v>
      </c>
      <c r="AD82" s="81" t="str">
        <f t="array" ref="AD82">XLOOKUP(AB82,tb_MainDatabase[Barcode],tb_MainDatabase[Size],"")</f>
        <v>10 ml.</v>
      </c>
      <c r="AE82" s="257">
        <f t="array" ref="AE82">XLOOKUP(AB82,tb_MainDatabase[Barcode],tb_MainDatabase[ราคา],"")</f>
        <v>450</v>
      </c>
      <c r="AF82" s="258">
        <v>45981.0</v>
      </c>
      <c r="AG82" s="81"/>
    </row>
    <row r="83" ht="22.5" customHeight="1">
      <c r="A83" s="216">
        <v>8.857128012147E12</v>
      </c>
      <c r="B83" s="64" t="s">
        <v>1094</v>
      </c>
      <c r="C83" s="64" t="s">
        <v>1025</v>
      </c>
      <c r="D83" s="64" t="s">
        <v>1143</v>
      </c>
      <c r="E83" s="64" t="s">
        <v>467</v>
      </c>
      <c r="F83" s="64" t="s">
        <v>1027</v>
      </c>
      <c r="G83" s="216">
        <v>179.0</v>
      </c>
      <c r="H83" s="64"/>
      <c r="I83" s="81" t="str">
        <f t="shared" si="1"/>
        <v>Soir4 ml.</v>
      </c>
      <c r="J83" s="193"/>
      <c r="W83" s="64"/>
      <c r="X83" s="61"/>
      <c r="AA83" s="64" t="str">
        <f>IF(AC83="","",ROW()-ROW(tb_Cost[[#HEADERS],[ORDER]]))</f>
        <v/>
      </c>
      <c r="AB83" s="64"/>
      <c r="AC83" s="81" t="str">
        <f t="array" ref="AC83">XLOOKUP(AB83,tb_MainDatabase[Barcode],tb_MainDatabase[Scent],"")</f>
        <v/>
      </c>
      <c r="AD83" s="81" t="str">
        <f t="array" ref="AD83">XLOOKUP(AB83,tb_MainDatabase[Barcode],tb_MainDatabase[Size],"")</f>
        <v/>
      </c>
      <c r="AE83" s="257" t="str">
        <f t="array" ref="AE83">XLOOKUP(AB83,tb_MainDatabase[Barcode],tb_MainDatabase[ราคา],"")</f>
        <v/>
      </c>
      <c r="AF83" s="258"/>
      <c r="AG83" s="81"/>
    </row>
    <row r="84" ht="22.5" customHeight="1">
      <c r="A84" s="216">
        <v>8.857128012071E12</v>
      </c>
      <c r="B84" s="64" t="s">
        <v>1095</v>
      </c>
      <c r="C84" s="64" t="s">
        <v>1025</v>
      </c>
      <c r="D84" s="64" t="s">
        <v>1143</v>
      </c>
      <c r="E84" s="64" t="s">
        <v>470</v>
      </c>
      <c r="F84" s="64" t="s">
        <v>1027</v>
      </c>
      <c r="G84" s="216">
        <v>179.0</v>
      </c>
      <c r="H84" s="64"/>
      <c r="I84" s="81" t="str">
        <f t="shared" si="1"/>
        <v>Teenage Dream4 ml.</v>
      </c>
      <c r="J84" s="193"/>
      <c r="W84" s="64">
        <v>8.857128011584E12</v>
      </c>
      <c r="X84" s="61"/>
      <c r="AA84" s="64">
        <f>IF(AC84="","",ROW()-ROW(tb_Cost[[#HEADERS],[ORDER]]))</f>
        <v>83</v>
      </c>
      <c r="AB84" s="64">
        <v>8.857128012039E12</v>
      </c>
      <c r="AC84" s="81" t="str">
        <f t="array" ref="AC84">XLOOKUP(AB84,tb_MainDatabase[Barcode],tb_MainDatabase[Scent],"")</f>
        <v>Senorita</v>
      </c>
      <c r="AD84" s="81" t="str">
        <f t="array" ref="AD84">XLOOKUP(AB84,tb_MainDatabase[Barcode],tb_MainDatabase[Size],"")</f>
        <v>10 ml.</v>
      </c>
      <c r="AE84" s="257">
        <f t="array" ref="AE84">XLOOKUP(AB84,tb_MainDatabase[Barcode],tb_MainDatabase[ราคา],"")</f>
        <v>450</v>
      </c>
      <c r="AF84" s="258">
        <v>45981.0</v>
      </c>
      <c r="AG84" s="81"/>
    </row>
    <row r="85" ht="22.5" customHeight="1">
      <c r="A85" s="216">
        <v>8.857128012046E12</v>
      </c>
      <c r="B85" s="64" t="s">
        <v>1098</v>
      </c>
      <c r="C85" s="64" t="s">
        <v>1025</v>
      </c>
      <c r="D85" s="64" t="s">
        <v>1143</v>
      </c>
      <c r="E85" s="64" t="s">
        <v>475</v>
      </c>
      <c r="F85" s="64" t="s">
        <v>1027</v>
      </c>
      <c r="G85" s="216">
        <v>179.0</v>
      </c>
      <c r="H85" s="81"/>
      <c r="I85" s="81" t="str">
        <f t="shared" si="1"/>
        <v>Velvet Oud4 ml.</v>
      </c>
      <c r="J85" s="193"/>
      <c r="W85" s="64">
        <v>8.857128011652E12</v>
      </c>
      <c r="X85" s="61"/>
      <c r="AA85" s="64">
        <f>IF(AC85="","",ROW()-ROW(tb_Cost[[#HEADERS],[ORDER]]))</f>
        <v>84</v>
      </c>
      <c r="AB85" s="64">
        <v>8.857128012093E12</v>
      </c>
      <c r="AC85" s="81" t="str">
        <f t="array" ref="AC85">XLOOKUP(AB85,tb_MainDatabase[Barcode],tb_MainDatabase[Scent],"")</f>
        <v>Shadow De Bacci Light</v>
      </c>
      <c r="AD85" s="81" t="str">
        <f t="array" ref="AD85">XLOOKUP(AB85,tb_MainDatabase[Barcode],tb_MainDatabase[Size],"")</f>
        <v>10 ml.</v>
      </c>
      <c r="AE85" s="257">
        <f t="array" ref="AE85">XLOOKUP(AB85,tb_MainDatabase[Barcode],tb_MainDatabase[ราคา],"")</f>
        <v>450</v>
      </c>
      <c r="AF85" s="258">
        <v>45981.0</v>
      </c>
      <c r="AG85" s="81"/>
    </row>
    <row r="86" ht="22.5" customHeight="1">
      <c r="A86" s="216">
        <v>8.857128011751E12</v>
      </c>
      <c r="B86" s="64" t="s">
        <v>1101</v>
      </c>
      <c r="C86" s="64" t="s">
        <v>1025</v>
      </c>
      <c r="D86" s="64" t="s">
        <v>1143</v>
      </c>
      <c r="E86" s="64" t="s">
        <v>477</v>
      </c>
      <c r="F86" s="64" t="s">
        <v>1027</v>
      </c>
      <c r="G86" s="216">
        <v>179.0</v>
      </c>
      <c r="H86" s="64"/>
      <c r="I86" s="81" t="str">
        <f t="shared" si="1"/>
        <v>Victory4 ml.</v>
      </c>
      <c r="J86" s="193"/>
      <c r="W86" s="64">
        <v>8.857128011676E12</v>
      </c>
      <c r="X86" s="61"/>
      <c r="AA86" s="64">
        <f>IF(AC86="","",ROW()-ROW(tb_Cost[[#HEADERS],[ORDER]]))</f>
        <v>85</v>
      </c>
      <c r="AB86" s="64">
        <v>8.857128012055E12</v>
      </c>
      <c r="AC86" s="81" t="str">
        <f t="array" ref="AC86">XLOOKUP(AB86,tb_MainDatabase[Barcode],tb_MainDatabase[Scent],"")</f>
        <v>Sicilia</v>
      </c>
      <c r="AD86" s="81" t="str">
        <f t="array" ref="AD86">XLOOKUP(AB86,tb_MainDatabase[Barcode],tb_MainDatabase[Size],"")</f>
        <v>10 ml.</v>
      </c>
      <c r="AE86" s="257">
        <f t="array" ref="AE86">XLOOKUP(AB86,tb_MainDatabase[Barcode],tb_MainDatabase[ราคา],"")</f>
        <v>450</v>
      </c>
      <c r="AF86" s="258">
        <v>45981.0</v>
      </c>
      <c r="AG86" s="81"/>
    </row>
    <row r="87" ht="22.5" customHeight="1">
      <c r="A87" s="216">
        <v>8.85712801208E12</v>
      </c>
      <c r="B87" s="64" t="s">
        <v>1103</v>
      </c>
      <c r="C87" s="64" t="s">
        <v>1025</v>
      </c>
      <c r="D87" s="64" t="s">
        <v>1143</v>
      </c>
      <c r="E87" s="64" t="s">
        <v>479</v>
      </c>
      <c r="F87" s="64" t="s">
        <v>1027</v>
      </c>
      <c r="G87" s="216">
        <v>179.0</v>
      </c>
      <c r="H87" s="64"/>
      <c r="I87" s="64" t="str">
        <f t="shared" si="1"/>
        <v>Vintage4 ml.</v>
      </c>
      <c r="J87" s="261"/>
      <c r="W87" s="64">
        <v>8.857128011768E12</v>
      </c>
      <c r="X87" s="61"/>
      <c r="AA87" s="64">
        <f>IF(AC87="","",ROW()-ROW(tb_Cost[[#HEADERS],[ORDER]]))</f>
        <v>86</v>
      </c>
      <c r="AB87" s="64">
        <v>8.85712801207E12</v>
      </c>
      <c r="AC87" s="81" t="str">
        <f t="array" ref="AC87">XLOOKUP(AB87,tb_MainDatabase[Barcode],tb_MainDatabase[Scent],"")</f>
        <v>Teenage Dream</v>
      </c>
      <c r="AD87" s="81" t="str">
        <f t="array" ref="AD87">XLOOKUP(AB87,tb_MainDatabase[Barcode],tb_MainDatabase[Size],"")</f>
        <v>10 ml.</v>
      </c>
      <c r="AE87" s="257">
        <f t="array" ref="AE87">XLOOKUP(AB87,tb_MainDatabase[Barcode],tb_MainDatabase[ราคา],"")</f>
        <v>450</v>
      </c>
      <c r="AF87" s="258">
        <v>45981.0</v>
      </c>
      <c r="AG87" s="81"/>
    </row>
    <row r="88" ht="22.5" customHeight="1">
      <c r="A88" s="216">
        <v>8.857128012054E12</v>
      </c>
      <c r="B88" s="64" t="s">
        <v>1104</v>
      </c>
      <c r="C88" s="64" t="s">
        <v>1025</v>
      </c>
      <c r="D88" s="64" t="s">
        <v>1143</v>
      </c>
      <c r="E88" s="64" t="s">
        <v>483</v>
      </c>
      <c r="F88" s="64" t="s">
        <v>1027</v>
      </c>
      <c r="G88" s="216">
        <v>179.0</v>
      </c>
      <c r="H88" s="64"/>
      <c r="I88" s="64" t="str">
        <f t="shared" si="1"/>
        <v>Virgin X4 ml.</v>
      </c>
      <c r="J88" s="261"/>
      <c r="W88" s="64">
        <v>8.857128011775E12</v>
      </c>
      <c r="X88" s="61"/>
      <c r="AA88" s="64">
        <f>IF(AC88="","",ROW()-ROW(tb_Cost[[#HEADERS],[ORDER]]))</f>
        <v>87</v>
      </c>
      <c r="AB88" s="64">
        <v>8.857128012047E12</v>
      </c>
      <c r="AC88" s="81" t="str">
        <f t="array" ref="AC88">XLOOKUP(AB88,tb_MainDatabase[Barcode],tb_MainDatabase[Scent],"")</f>
        <v>Velvet Oud</v>
      </c>
      <c r="AD88" s="81" t="str">
        <f t="array" ref="AD88">XLOOKUP(AB88,tb_MainDatabase[Barcode],tb_MainDatabase[Size],"")</f>
        <v>10 ml.</v>
      </c>
      <c r="AE88" s="257">
        <f t="array" ref="AE88">XLOOKUP(AB88,tb_MainDatabase[Barcode],tb_MainDatabase[ราคา],"")</f>
        <v>450</v>
      </c>
      <c r="AF88" s="258">
        <v>45981.0</v>
      </c>
      <c r="AG88" s="81"/>
    </row>
    <row r="89" ht="22.5" customHeight="1">
      <c r="A89" s="216">
        <v>8.857128012061E12</v>
      </c>
      <c r="B89" s="64" t="s">
        <v>1106</v>
      </c>
      <c r="C89" s="64" t="s">
        <v>1025</v>
      </c>
      <c r="D89" s="64" t="s">
        <v>1143</v>
      </c>
      <c r="E89" s="64" t="s">
        <v>484</v>
      </c>
      <c r="F89" s="64" t="s">
        <v>1027</v>
      </c>
      <c r="G89" s="216">
        <v>179.0</v>
      </c>
      <c r="H89" s="64"/>
      <c r="I89" s="64" t="str">
        <f t="shared" si="1"/>
        <v>Vivid4 ml.</v>
      </c>
      <c r="J89" s="261"/>
      <c r="W89" s="64">
        <v>8.857128011782E12</v>
      </c>
      <c r="X89" s="61"/>
      <c r="AA89" s="64">
        <f>IF(AC89="","",ROW()-ROW(tb_Cost[[#HEADERS],[ORDER]]))</f>
        <v>88</v>
      </c>
      <c r="AB89" s="64">
        <v>8.857128012053E12</v>
      </c>
      <c r="AC89" s="81" t="str">
        <f t="array" ref="AC89">XLOOKUP(AB89,tb_MainDatabase[Barcode],tb_MainDatabase[Scent],"")</f>
        <v>Virgin X</v>
      </c>
      <c r="AD89" s="81" t="str">
        <f t="array" ref="AD89">XLOOKUP(AB89,tb_MainDatabase[Barcode],tb_MainDatabase[Size],"")</f>
        <v>10 ml.</v>
      </c>
      <c r="AE89" s="257">
        <f t="array" ref="AE89">XLOOKUP(AB89,tb_MainDatabase[Barcode],tb_MainDatabase[ราคา],"")</f>
        <v>450</v>
      </c>
      <c r="AF89" s="258">
        <v>45981.0</v>
      </c>
      <c r="AG89" s="81"/>
    </row>
    <row r="90" ht="22.5" customHeight="1">
      <c r="A90" s="216">
        <v>8.857128012045E12</v>
      </c>
      <c r="B90" s="64" t="s">
        <v>1109</v>
      </c>
      <c r="C90" s="64" t="s">
        <v>1025</v>
      </c>
      <c r="D90" s="64" t="s">
        <v>1143</v>
      </c>
      <c r="E90" s="64" t="s">
        <v>486</v>
      </c>
      <c r="F90" s="64" t="s">
        <v>1027</v>
      </c>
      <c r="G90" s="216">
        <v>179.0</v>
      </c>
      <c r="H90" s="64"/>
      <c r="I90" s="64" t="str">
        <f t="shared" si="1"/>
        <v>Voyage4 ml.</v>
      </c>
      <c r="J90" s="261"/>
      <c r="W90" s="64">
        <v>8.857128011799E12</v>
      </c>
      <c r="X90" s="61"/>
      <c r="AA90" s="64">
        <f>IF(AC90="","",ROW()-ROW(tb_Cost[[#HEADERS],[ORDER]]))</f>
        <v>89</v>
      </c>
      <c r="AB90" s="64">
        <v>8.857128012032E12</v>
      </c>
      <c r="AC90" s="81" t="str">
        <f t="array" ref="AC90">XLOOKUP(AB90,tb_MainDatabase[Barcode],tb_MainDatabase[Scent],"")</f>
        <v>Beyond</v>
      </c>
      <c r="AD90" s="81" t="str">
        <f t="array" ref="AD90">XLOOKUP(AB90,tb_MainDatabase[Barcode],tb_MainDatabase[Size],"")</f>
        <v>10 ml.</v>
      </c>
      <c r="AE90" s="257">
        <f t="array" ref="AE90">XLOOKUP(AB90,tb_MainDatabase[Barcode],tb_MainDatabase[ราคา],"")</f>
        <v>450</v>
      </c>
      <c r="AF90" s="258">
        <v>45981.0</v>
      </c>
      <c r="AG90" s="81"/>
    </row>
    <row r="91" ht="22.5" customHeight="1">
      <c r="A91" s="216">
        <v>8.857128012017E12</v>
      </c>
      <c r="B91" s="64" t="s">
        <v>1111</v>
      </c>
      <c r="C91" s="64" t="s">
        <v>1025</v>
      </c>
      <c r="D91" s="64" t="s">
        <v>1143</v>
      </c>
      <c r="E91" s="64" t="s">
        <v>492</v>
      </c>
      <c r="F91" s="64" t="s">
        <v>1027</v>
      </c>
      <c r="G91" s="216">
        <v>179.0</v>
      </c>
      <c r="H91" s="64"/>
      <c r="I91" s="81" t="str">
        <f t="shared" si="1"/>
        <v>Zeus4 ml.</v>
      </c>
      <c r="J91" s="193"/>
      <c r="W91" s="64">
        <v>8.857128011805E12</v>
      </c>
      <c r="X91" s="61"/>
      <c r="AA91" s="64">
        <f>IF(AC91="","",ROW()-ROW(tb_Cost[[#HEADERS],[ORDER]]))</f>
        <v>90</v>
      </c>
      <c r="AB91" s="64">
        <v>8.857128012128E12</v>
      </c>
      <c r="AC91" s="81" t="str">
        <f t="array" ref="AC91">XLOOKUP(AB91,tb_MainDatabase[Barcode],tb_MainDatabase[Scent],"")</f>
        <v>Dynasty</v>
      </c>
      <c r="AD91" s="81" t="str">
        <f t="array" ref="AD91">XLOOKUP(AB91,tb_MainDatabase[Barcode],tb_MainDatabase[Size],"")</f>
        <v>10 ml.</v>
      </c>
      <c r="AE91" s="257">
        <f t="array" ref="AE91">XLOOKUP(AB91,tb_MainDatabase[Barcode],tb_MainDatabase[ราคา],"")</f>
        <v>450</v>
      </c>
      <c r="AF91" s="258">
        <v>45981.0</v>
      </c>
      <c r="AG91" s="81"/>
    </row>
    <row r="92" ht="22.5" customHeight="1">
      <c r="A92" s="216">
        <v>8.857128012102E12</v>
      </c>
      <c r="B92" s="64" t="s">
        <v>1114</v>
      </c>
      <c r="C92" s="64" t="s">
        <v>1113</v>
      </c>
      <c r="D92" s="64" t="s">
        <v>1143</v>
      </c>
      <c r="E92" s="64" t="s">
        <v>554</v>
      </c>
      <c r="F92" s="64" t="s">
        <v>1027</v>
      </c>
      <c r="G92" s="216">
        <v>270.0</v>
      </c>
      <c r="H92" s="64"/>
      <c r="I92" s="64" t="str">
        <f t="shared" si="1"/>
        <v>Blackest Black4 ml.</v>
      </c>
      <c r="J92" s="261"/>
      <c r="W92" s="64">
        <v>8.857128011812E12</v>
      </c>
      <c r="X92" s="61"/>
      <c r="AA92" s="64">
        <f>IF(AC92="","",ROW()-ROW(tb_Cost[[#HEADERS],[ORDER]]))</f>
        <v>91</v>
      </c>
      <c r="AB92" s="64">
        <v>8.857128011744E12</v>
      </c>
      <c r="AC92" s="81" t="str">
        <f t="array" ref="AC92">XLOOKUP(AB92,tb_MainDatabase[Barcode],tb_MainDatabase[Scent],"")</f>
        <v>Hercules</v>
      </c>
      <c r="AD92" s="81" t="str">
        <f t="array" ref="AD92">XLOOKUP(AB92,tb_MainDatabase[Barcode],tb_MainDatabase[Size],"")</f>
        <v>10 ml.</v>
      </c>
      <c r="AE92" s="257">
        <f t="array" ref="AE92">XLOOKUP(AB92,tb_MainDatabase[Barcode],tb_MainDatabase[ราคา],"")</f>
        <v>450</v>
      </c>
      <c r="AF92" s="258">
        <v>45981.0</v>
      </c>
      <c r="AG92" s="81"/>
    </row>
    <row r="93" ht="22.5" customHeight="1">
      <c r="A93" s="216">
        <v>8.857128012088E12</v>
      </c>
      <c r="B93" s="64" t="s">
        <v>1115</v>
      </c>
      <c r="C93" s="64" t="s">
        <v>1025</v>
      </c>
      <c r="D93" s="64" t="s">
        <v>1143</v>
      </c>
      <c r="E93" s="64" t="s">
        <v>557</v>
      </c>
      <c r="F93" s="64" t="s">
        <v>1027</v>
      </c>
      <c r="G93" s="216">
        <v>179.0</v>
      </c>
      <c r="H93" s="64"/>
      <c r="I93" s="64" t="str">
        <f t="shared" si="1"/>
        <v>Dionysus X4 ml.</v>
      </c>
      <c r="J93" s="261"/>
      <c r="W93" s="64">
        <v>8.857128011829E12</v>
      </c>
      <c r="X93" s="61"/>
      <c r="AA93" s="64">
        <f>IF(AC93="","",ROW()-ROW(tb_Cost[[#HEADERS],[ORDER]]))</f>
        <v>92</v>
      </c>
      <c r="AB93" s="64">
        <v>8.857128012034E12</v>
      </c>
      <c r="AC93" s="81" t="str">
        <f t="array" ref="AC93">XLOOKUP(AB93,tb_MainDatabase[Barcode],tb_MainDatabase[Scent],"")</f>
        <v>La Belle</v>
      </c>
      <c r="AD93" s="81" t="str">
        <f t="array" ref="AD93">XLOOKUP(AB93,tb_MainDatabase[Barcode],tb_MainDatabase[Size],"")</f>
        <v>10 ml.</v>
      </c>
      <c r="AE93" s="257">
        <f t="array" ref="AE93">XLOOKUP(AB93,tb_MainDatabase[Barcode],tb_MainDatabase[ราคา],"")</f>
        <v>450</v>
      </c>
      <c r="AF93" s="258">
        <v>45981.0</v>
      </c>
      <c r="AG93" s="81"/>
    </row>
    <row r="94" ht="22.5" customHeight="1">
      <c r="A94" s="216">
        <v>8.857128012127E12</v>
      </c>
      <c r="B94" s="64" t="s">
        <v>1116</v>
      </c>
      <c r="C94" s="64" t="s">
        <v>1113</v>
      </c>
      <c r="D94" s="64" t="s">
        <v>1143</v>
      </c>
      <c r="E94" s="64" t="s">
        <v>559</v>
      </c>
      <c r="F94" s="64" t="s">
        <v>1027</v>
      </c>
      <c r="G94" s="216">
        <v>270.0</v>
      </c>
      <c r="H94" s="64"/>
      <c r="I94" s="64" t="str">
        <f t="shared" si="1"/>
        <v>Impression4 ml.</v>
      </c>
      <c r="J94" s="261"/>
      <c r="W94" s="64">
        <v>8.857128011911E12</v>
      </c>
      <c r="X94" s="61"/>
      <c r="AA94" s="64">
        <f>IF(AC94="","",ROW()-ROW(tb_Cost[[#HEADERS],[ORDER]]))</f>
        <v>93</v>
      </c>
      <c r="AB94" s="64">
        <v>8.857128012042E12</v>
      </c>
      <c r="AC94" s="81" t="str">
        <f t="array" ref="AC94">XLOOKUP(AB94,tb_MainDatabase[Barcode],tb_MainDatabase[Scent],"")</f>
        <v>Persist</v>
      </c>
      <c r="AD94" s="81" t="str">
        <f t="array" ref="AD94">XLOOKUP(AB94,tb_MainDatabase[Barcode],tb_MainDatabase[Size],"")</f>
        <v>10 ml.</v>
      </c>
      <c r="AE94" s="257">
        <f t="array" ref="AE94">XLOOKUP(AB94,tb_MainDatabase[Barcode],tb_MainDatabase[ราคา],"")</f>
        <v>450</v>
      </c>
      <c r="AF94" s="258">
        <v>45981.0</v>
      </c>
      <c r="AG94" s="81"/>
    </row>
    <row r="95" ht="22.5" customHeight="1">
      <c r="A95" s="216">
        <v>8.857128012111E12</v>
      </c>
      <c r="B95" s="64" t="s">
        <v>1118</v>
      </c>
      <c r="C95" s="64" t="s">
        <v>1113</v>
      </c>
      <c r="D95" s="64" t="s">
        <v>1143</v>
      </c>
      <c r="E95" s="64" t="s">
        <v>560</v>
      </c>
      <c r="F95" s="64" t="s">
        <v>1027</v>
      </c>
      <c r="G95" s="216">
        <v>270.0</v>
      </c>
      <c r="H95" s="64"/>
      <c r="I95" s="81" t="str">
        <f t="shared" si="1"/>
        <v>Legend of Oud4 ml.</v>
      </c>
      <c r="J95" s="193"/>
      <c r="W95" s="64">
        <v>8.857128011928E12</v>
      </c>
      <c r="X95" s="61"/>
      <c r="AA95" s="64">
        <f>IF(AC95="","",ROW()-ROW(tb_Cost[[#HEADERS],[ORDER]]))</f>
        <v>94</v>
      </c>
      <c r="AB95" s="64">
        <v>8.857128011263E12</v>
      </c>
      <c r="AC95" s="81" t="str">
        <f t="array" ref="AC95">XLOOKUP(AB95,tb_MainDatabase[Barcode],tb_MainDatabase[Scent],"")</f>
        <v>Victory</v>
      </c>
      <c r="AD95" s="81" t="str">
        <f t="array" ref="AD95">XLOOKUP(AB95,tb_MainDatabase[Barcode],tb_MainDatabase[Size],"")</f>
        <v>10 ml.</v>
      </c>
      <c r="AE95" s="257">
        <f t="array" ref="AE95">XLOOKUP(AB95,tb_MainDatabase[Barcode],tb_MainDatabase[ราคา],"")</f>
        <v>450</v>
      </c>
      <c r="AF95" s="258">
        <v>45981.0</v>
      </c>
      <c r="AG95" s="81"/>
    </row>
    <row r="96" ht="22.5" customHeight="1">
      <c r="A96" s="216">
        <v>8.857128012123E12</v>
      </c>
      <c r="B96" s="64" t="s">
        <v>1122</v>
      </c>
      <c r="C96" s="64" t="s">
        <v>1113</v>
      </c>
      <c r="D96" s="64" t="s">
        <v>1143</v>
      </c>
      <c r="E96" s="64" t="s">
        <v>564</v>
      </c>
      <c r="F96" s="64" t="s">
        <v>1027</v>
      </c>
      <c r="G96" s="216">
        <v>270.0</v>
      </c>
      <c r="H96" s="64"/>
      <c r="I96" s="81" t="str">
        <f t="shared" si="1"/>
        <v>Luscious Santal4 ml.</v>
      </c>
      <c r="J96" s="193"/>
      <c r="W96" s="64">
        <v>8.857128011935E12</v>
      </c>
      <c r="X96" s="61"/>
      <c r="AA96" s="64">
        <f>IF(AC96="","",ROW()-ROW(tb_Cost[[#HEADERS],[ORDER]]))</f>
        <v>95</v>
      </c>
      <c r="AB96" s="64">
        <v>8.85712801206E12</v>
      </c>
      <c r="AC96" s="81" t="str">
        <f t="array" ref="AC96">XLOOKUP(AB96,tb_MainDatabase[Barcode],tb_MainDatabase[Scent],"")</f>
        <v>Vivid</v>
      </c>
      <c r="AD96" s="81" t="str">
        <f t="array" ref="AD96">XLOOKUP(AB96,tb_MainDatabase[Barcode],tb_MainDatabase[Size],"")</f>
        <v>10 ml.</v>
      </c>
      <c r="AE96" s="257">
        <f t="array" ref="AE96">XLOOKUP(AB96,tb_MainDatabase[Barcode],tb_MainDatabase[ราคา],"")</f>
        <v>450</v>
      </c>
      <c r="AF96" s="258">
        <v>45981.0</v>
      </c>
      <c r="AG96" s="81"/>
    </row>
    <row r="97" ht="22.5" customHeight="1">
      <c r="A97" s="216">
        <v>8.857128012115E12</v>
      </c>
      <c r="B97" s="64" t="s">
        <v>1124</v>
      </c>
      <c r="C97" s="64" t="s">
        <v>1113</v>
      </c>
      <c r="D97" s="64" t="s">
        <v>1143</v>
      </c>
      <c r="E97" s="64" t="s">
        <v>565</v>
      </c>
      <c r="F97" s="64" t="s">
        <v>1027</v>
      </c>
      <c r="G97" s="216">
        <v>270.0</v>
      </c>
      <c r="H97" s="64"/>
      <c r="I97" s="64" t="str">
        <f t="shared" si="1"/>
        <v>Patchouli Absolute4 ml.</v>
      </c>
      <c r="J97" s="261"/>
      <c r="W97" s="64">
        <v>8.857128011942E12</v>
      </c>
      <c r="X97" s="61"/>
      <c r="AA97" s="64">
        <f>IF(AC97="","",ROW()-ROW(tb_Cost[[#HEADERS],[ORDER]]))</f>
        <v>96</v>
      </c>
      <c r="AB97" s="64">
        <v>8.857128012041E12</v>
      </c>
      <c r="AC97" s="81" t="str">
        <f t="array" ref="AC97">XLOOKUP(AB97,tb_MainDatabase[Barcode],tb_MainDatabase[Scent],"")</f>
        <v>Zeus</v>
      </c>
      <c r="AD97" s="81" t="str">
        <f t="array" ref="AD97">XLOOKUP(AB97,tb_MainDatabase[Barcode],tb_MainDatabase[Size],"")</f>
        <v>10 ml.</v>
      </c>
      <c r="AE97" s="257">
        <f t="array" ref="AE97">XLOOKUP(AB97,tb_MainDatabase[Barcode],tb_MainDatabase[ราคา],"")</f>
        <v>450</v>
      </c>
      <c r="AF97" s="258">
        <v>45981.0</v>
      </c>
      <c r="AG97" s="81"/>
    </row>
    <row r="98" ht="22.5" customHeight="1">
      <c r="A98" s="216">
        <v>8.857128012109E12</v>
      </c>
      <c r="B98" s="64" t="s">
        <v>1130</v>
      </c>
      <c r="C98" s="64" t="s">
        <v>1113</v>
      </c>
      <c r="D98" s="64" t="s">
        <v>1143</v>
      </c>
      <c r="E98" s="64" t="s">
        <v>566</v>
      </c>
      <c r="F98" s="64" t="s">
        <v>1027</v>
      </c>
      <c r="G98" s="216">
        <v>270.0</v>
      </c>
      <c r="H98" s="64"/>
      <c r="I98" s="64" t="str">
        <f t="shared" si="1"/>
        <v>Sparkling Mandarin4 ml.</v>
      </c>
      <c r="J98" s="261"/>
      <c r="W98" s="64">
        <v>8.857128011966E12</v>
      </c>
      <c r="X98" s="61"/>
      <c r="AA98" s="64">
        <f>IF(AC98="","",ROW()-ROW(tb_Cost[[#HEADERS],[ORDER]]))</f>
        <v>97</v>
      </c>
      <c r="AB98" s="64">
        <v>8.857128012027E12</v>
      </c>
      <c r="AC98" s="81" t="str">
        <f t="array" ref="AC98">XLOOKUP(AB98,tb_MainDatabase[Barcode],tb_MainDatabase[Scent],"")</f>
        <v>Voyage</v>
      </c>
      <c r="AD98" s="81" t="str">
        <f t="array" ref="AD98">XLOOKUP(AB98,tb_MainDatabase[Barcode],tb_MainDatabase[Size],"")</f>
        <v>10 ml.</v>
      </c>
      <c r="AE98" s="257">
        <f t="array" ref="AE98">XLOOKUP(AB98,tb_MainDatabase[Barcode],tb_MainDatabase[ราคา],"")</f>
        <v>450</v>
      </c>
      <c r="AF98" s="258">
        <v>45981.0</v>
      </c>
      <c r="AG98" s="81"/>
    </row>
    <row r="99" ht="22.5" customHeight="1">
      <c r="A99" s="216">
        <v>8.857128012113E12</v>
      </c>
      <c r="B99" s="64" t="s">
        <v>1131</v>
      </c>
      <c r="C99" s="64" t="s">
        <v>1113</v>
      </c>
      <c r="D99" s="64" t="s">
        <v>1143</v>
      </c>
      <c r="E99" s="64" t="s">
        <v>567</v>
      </c>
      <c r="F99" s="64" t="s">
        <v>1027</v>
      </c>
      <c r="G99" s="216">
        <v>270.0</v>
      </c>
      <c r="H99" s="64"/>
      <c r="I99" s="64" t="str">
        <f t="shared" si="1"/>
        <v>Tropical Leather4 ml.</v>
      </c>
      <c r="J99" s="261"/>
      <c r="W99" s="64">
        <v>8.85712801198E12</v>
      </c>
      <c r="X99" s="61"/>
      <c r="AA99" s="64">
        <f>IF(AC99="","",ROW()-ROW(tb_Cost[[#HEADERS],[ORDER]]))</f>
        <v>98</v>
      </c>
      <c r="AB99" s="64">
        <v>8.857128012026E12</v>
      </c>
      <c r="AC99" s="81" t="str">
        <f t="array" ref="AC99">XLOOKUP(AB99,tb_MainDatabase[Barcode],tb_MainDatabase[Scent],"")</f>
        <v>Aqua</v>
      </c>
      <c r="AD99" s="81" t="str">
        <f t="array" ref="AD99">XLOOKUP(AB99,tb_MainDatabase[Barcode],tb_MainDatabase[Size],"")</f>
        <v>10 ml.</v>
      </c>
      <c r="AE99" s="257">
        <f t="array" ref="AE99">XLOOKUP(AB99,tb_MainDatabase[Barcode],tb_MainDatabase[ราคา],"")</f>
        <v>450</v>
      </c>
      <c r="AF99" s="258">
        <v>45981.0</v>
      </c>
      <c r="AG99" s="81"/>
    </row>
    <row r="100" ht="22.5" customHeight="1">
      <c r="A100" s="216">
        <v>8.857128012076E12</v>
      </c>
      <c r="B100" s="64" t="s">
        <v>1132</v>
      </c>
      <c r="C100" s="64" t="s">
        <v>1113</v>
      </c>
      <c r="D100" s="64" t="s">
        <v>1143</v>
      </c>
      <c r="E100" s="64" t="s">
        <v>472</v>
      </c>
      <c r="F100" s="64" t="s">
        <v>1027</v>
      </c>
      <c r="G100" s="216">
        <v>270.0</v>
      </c>
      <c r="H100" s="64"/>
      <c r="I100" s="64" t="str">
        <f t="shared" si="1"/>
        <v>Vandal4 ml.</v>
      </c>
      <c r="J100" s="261"/>
      <c r="W100" s="64">
        <v>8.857128020001E12</v>
      </c>
      <c r="X100" s="61"/>
      <c r="AA100" s="64">
        <f>IF(AC100="","",ROW()-ROW(tb_Cost[[#HEADERS],[ORDER]]))</f>
        <v>99</v>
      </c>
      <c r="AB100" s="64">
        <v>8.857128012028E12</v>
      </c>
      <c r="AC100" s="81" t="str">
        <f t="array" ref="AC100">XLOOKUP(AB100,tb_MainDatabase[Barcode],tb_MainDatabase[Scent],"")</f>
        <v>Make Way</v>
      </c>
      <c r="AD100" s="81" t="str">
        <f t="array" ref="AD100">XLOOKUP(AB100,tb_MainDatabase[Barcode],tb_MainDatabase[Size],"")</f>
        <v>10 ml.</v>
      </c>
      <c r="AE100" s="257">
        <f t="array" ref="AE100">XLOOKUP(AB100,tb_MainDatabase[Barcode],tb_MainDatabase[ราคา],"")</f>
        <v>450</v>
      </c>
      <c r="AF100" s="258">
        <v>45981.0</v>
      </c>
      <c r="AG100" s="81"/>
    </row>
    <row r="101" ht="22.5" customHeight="1">
      <c r="A101" s="216">
        <v>8.857128012097E12</v>
      </c>
      <c r="B101" s="64" t="s">
        <v>1134</v>
      </c>
      <c r="C101" s="64" t="s">
        <v>1113</v>
      </c>
      <c r="D101" s="64" t="s">
        <v>1143</v>
      </c>
      <c r="E101" s="64" t="s">
        <v>488</v>
      </c>
      <c r="F101" s="64" t="s">
        <v>1027</v>
      </c>
      <c r="G101" s="216">
        <v>270.0</v>
      </c>
      <c r="H101" s="64"/>
      <c r="I101" s="64" t="str">
        <f t="shared" si="1"/>
        <v>Wealth4 ml.</v>
      </c>
      <c r="J101" s="261"/>
      <c r="W101" s="64">
        <v>8.857128020002E12</v>
      </c>
      <c r="X101" s="61"/>
      <c r="AA101" s="64">
        <f>IF(AC101="","",ROW()-ROW(tb_Cost[[#HEADERS],[ORDER]]))</f>
        <v>100</v>
      </c>
      <c r="AB101" s="64">
        <v>8.857128012101E12</v>
      </c>
      <c r="AC101" s="81" t="str">
        <f t="array" ref="AC101">XLOOKUP(AB101,tb_MainDatabase[Barcode],tb_MainDatabase[Scent],"")</f>
        <v>Blackest Black</v>
      </c>
      <c r="AD101" s="81" t="str">
        <f t="array" ref="AD101">XLOOKUP(AB101,tb_MainDatabase[Barcode],tb_MainDatabase[Size],"")</f>
        <v>10 ml.</v>
      </c>
      <c r="AE101" s="257">
        <f t="array" ref="AE101">XLOOKUP(AB101,tb_MainDatabase[Barcode],tb_MainDatabase[ราคา],"")</f>
        <v>650</v>
      </c>
      <c r="AF101" s="258">
        <v>45981.0</v>
      </c>
      <c r="AG101" s="81"/>
    </row>
    <row r="102" ht="22.5" customHeight="1">
      <c r="A102" s="216">
        <v>8.857128012104E12</v>
      </c>
      <c r="B102" s="64" t="s">
        <v>1135</v>
      </c>
      <c r="C102" s="64" t="s">
        <v>1136</v>
      </c>
      <c r="D102" s="64" t="s">
        <v>1143</v>
      </c>
      <c r="E102" s="64" t="s">
        <v>609</v>
      </c>
      <c r="F102" s="64" t="s">
        <v>1027</v>
      </c>
      <c r="G102" s="216">
        <v>310.0</v>
      </c>
      <c r="H102" s="81"/>
      <c r="I102" s="81" t="str">
        <f t="shared" si="1"/>
        <v>Gambling34+354 ml.</v>
      </c>
      <c r="J102" s="193"/>
      <c r="W102" s="64">
        <v>8.857128020003E12</v>
      </c>
      <c r="X102" s="61"/>
      <c r="AA102" s="64">
        <f>IF(AC102="","",ROW()-ROW(tb_Cost[[#HEADERS],[ORDER]]))</f>
        <v>101</v>
      </c>
      <c r="AB102" s="64">
        <v>8.85712801211E12</v>
      </c>
      <c r="AC102" s="81" t="str">
        <f t="array" ref="AC102">XLOOKUP(AB102,tb_MainDatabase[Barcode],tb_MainDatabase[Scent],"")</f>
        <v>Legend of Oud</v>
      </c>
      <c r="AD102" s="81" t="str">
        <f t="array" ref="AD102">XLOOKUP(AB102,tb_MainDatabase[Barcode],tb_MainDatabase[Size],"")</f>
        <v>10 ml.</v>
      </c>
      <c r="AE102" s="257">
        <f t="array" ref="AE102">XLOOKUP(AB102,tb_MainDatabase[Barcode],tb_MainDatabase[ราคา],"")</f>
        <v>650</v>
      </c>
      <c r="AF102" s="258">
        <v>45981.0</v>
      </c>
      <c r="AG102" s="81"/>
    </row>
    <row r="103" ht="22.5" customHeight="1">
      <c r="A103" s="216">
        <v>8.857128012117E12</v>
      </c>
      <c r="B103" s="64" t="s">
        <v>1139</v>
      </c>
      <c r="C103" s="64" t="s">
        <v>1136</v>
      </c>
      <c r="D103" s="64" t="s">
        <v>1143</v>
      </c>
      <c r="E103" s="64" t="s">
        <v>611</v>
      </c>
      <c r="F103" s="64" t="s">
        <v>1027</v>
      </c>
      <c r="G103" s="216">
        <v>310.0</v>
      </c>
      <c r="H103" s="64"/>
      <c r="I103" s="64" t="str">
        <f t="shared" si="1"/>
        <v>Queen4 ml.</v>
      </c>
      <c r="J103" s="261"/>
      <c r="W103" s="64">
        <v>8.857128020004E12</v>
      </c>
      <c r="X103" s="61"/>
      <c r="AA103" s="64">
        <f>IF(AC103="","",ROW()-ROW(tb_Cost[[#HEADERS],[ORDER]]))</f>
        <v>102</v>
      </c>
      <c r="AB103" s="64">
        <v>8.857128012122E12</v>
      </c>
      <c r="AC103" s="81" t="str">
        <f t="array" ref="AC103">XLOOKUP(AB103,tb_MainDatabase[Barcode],tb_MainDatabase[Scent],"")</f>
        <v>Luscious Santal</v>
      </c>
      <c r="AD103" s="81" t="str">
        <f t="array" ref="AD103">XLOOKUP(AB103,tb_MainDatabase[Barcode],tb_MainDatabase[Size],"")</f>
        <v>10 ml.</v>
      </c>
      <c r="AE103" s="257">
        <f t="array" ref="AE103">XLOOKUP(AB103,tb_MainDatabase[Barcode],tb_MainDatabase[ราคา],"")</f>
        <v>650</v>
      </c>
      <c r="AF103" s="258">
        <v>45981.0</v>
      </c>
      <c r="AG103" s="81"/>
    </row>
    <row r="104" ht="22.5" customHeight="1">
      <c r="A104" s="216">
        <v>8.857128012119E12</v>
      </c>
      <c r="B104" s="64" t="s">
        <v>1140</v>
      </c>
      <c r="C104" s="64" t="s">
        <v>1136</v>
      </c>
      <c r="D104" s="64" t="s">
        <v>1143</v>
      </c>
      <c r="E104" s="64" t="s">
        <v>615</v>
      </c>
      <c r="F104" s="64" t="s">
        <v>1027</v>
      </c>
      <c r="G104" s="216">
        <v>310.0</v>
      </c>
      <c r="H104" s="64"/>
      <c r="I104" s="64" t="str">
        <f t="shared" si="1"/>
        <v>Savoury4 ml.</v>
      </c>
      <c r="J104" s="261"/>
      <c r="W104" s="64">
        <v>8.857128020005E12</v>
      </c>
      <c r="X104" s="61"/>
      <c r="AA104" s="64">
        <f>IF(AC104="","",ROW()-ROW(tb_Cost[[#HEADERS],[ORDER]]))</f>
        <v>103</v>
      </c>
      <c r="AB104" s="64">
        <v>8.857128012108E12</v>
      </c>
      <c r="AC104" s="81" t="str">
        <f t="array" ref="AC104">XLOOKUP(AB104,tb_MainDatabase[Barcode],tb_MainDatabase[Scent],"")</f>
        <v>Sparkling Mandarin</v>
      </c>
      <c r="AD104" s="81" t="str">
        <f t="array" ref="AD104">XLOOKUP(AB104,tb_MainDatabase[Barcode],tb_MainDatabase[Size],"")</f>
        <v>10 ml.</v>
      </c>
      <c r="AE104" s="257">
        <f t="array" ref="AE104">XLOOKUP(AB104,tb_MainDatabase[Barcode],tb_MainDatabase[ราคา],"")</f>
        <v>650</v>
      </c>
      <c r="AF104" s="258">
        <v>45981.0</v>
      </c>
      <c r="AG104" s="81"/>
    </row>
    <row r="105" ht="22.5" customHeight="1">
      <c r="A105" s="216">
        <v>8.857128012125E12</v>
      </c>
      <c r="B105" s="64" t="s">
        <v>1141</v>
      </c>
      <c r="C105" s="64" t="s">
        <v>1136</v>
      </c>
      <c r="D105" s="64" t="s">
        <v>1143</v>
      </c>
      <c r="E105" s="64" t="s">
        <v>616</v>
      </c>
      <c r="F105" s="64" t="s">
        <v>1027</v>
      </c>
      <c r="G105" s="216">
        <v>310.0</v>
      </c>
      <c r="H105" s="64"/>
      <c r="I105" s="64" t="str">
        <f t="shared" si="1"/>
        <v>What4 ml.</v>
      </c>
      <c r="J105" s="261"/>
      <c r="W105" s="64">
        <v>8.857128020006E12</v>
      </c>
      <c r="X105" s="61"/>
      <c r="AA105" s="64">
        <f>IF(AC105="","",ROW()-ROW(tb_Cost[[#HEADERS],[ORDER]]))</f>
        <v>104</v>
      </c>
      <c r="AB105" s="64">
        <v>8.857128012112E12</v>
      </c>
      <c r="AC105" s="81" t="str">
        <f t="array" ref="AC105">XLOOKUP(AB105,tb_MainDatabase[Barcode],tb_MainDatabase[Scent],"")</f>
        <v>Tropical Leather</v>
      </c>
      <c r="AD105" s="81" t="str">
        <f t="array" ref="AD105">XLOOKUP(AB105,tb_MainDatabase[Barcode],tb_MainDatabase[Size],"")</f>
        <v>10 ml.</v>
      </c>
      <c r="AE105" s="257">
        <f t="array" ref="AE105">XLOOKUP(AB105,tb_MainDatabase[Barcode],tb_MainDatabase[ราคา],"")</f>
        <v>650</v>
      </c>
      <c r="AF105" s="258">
        <v>45981.0</v>
      </c>
      <c r="AG105" s="81"/>
    </row>
    <row r="106" ht="22.5" customHeight="1">
      <c r="A106" s="216">
        <v>8.85712801205E12</v>
      </c>
      <c r="B106" s="64" t="s">
        <v>1024</v>
      </c>
      <c r="C106" s="64" t="s">
        <v>1025</v>
      </c>
      <c r="D106" s="64" t="s">
        <v>1189</v>
      </c>
      <c r="E106" s="64" t="s">
        <v>193</v>
      </c>
      <c r="F106" s="64" t="s">
        <v>1027</v>
      </c>
      <c r="G106" s="216">
        <v>1290.0</v>
      </c>
      <c r="H106" s="64"/>
      <c r="I106" s="81" t="str">
        <f t="shared" si="1"/>
        <v>1000 Thousand30 ml.</v>
      </c>
      <c r="J106" s="193"/>
      <c r="W106" s="64">
        <v>8.857128020007E12</v>
      </c>
      <c r="X106" s="61"/>
      <c r="AA106" s="64">
        <f>IF(AC106="","",ROW()-ROW(tb_Cost[[#HEADERS],[ORDER]]))</f>
        <v>105</v>
      </c>
      <c r="AB106" s="64">
        <v>8.857128012103E12</v>
      </c>
      <c r="AC106" s="81" t="str">
        <f t="array" ref="AC106">XLOOKUP(AB106,tb_MainDatabase[Barcode],tb_MainDatabase[Scent],"")</f>
        <v>Gambling34+35</v>
      </c>
      <c r="AD106" s="81" t="str">
        <f t="array" ref="AD106">XLOOKUP(AB106,tb_MainDatabase[Barcode],tb_MainDatabase[Size],"")</f>
        <v>10 ml.</v>
      </c>
      <c r="AE106" s="257">
        <f t="array" ref="AE106">XLOOKUP(AB106,tb_MainDatabase[Barcode],tb_MainDatabase[ราคา],"")</f>
        <v>850</v>
      </c>
      <c r="AF106" s="258">
        <v>45981.0</v>
      </c>
      <c r="AG106" s="81"/>
    </row>
    <row r="107" ht="22.5" customHeight="1">
      <c r="A107" s="216">
        <v>8.857128012022E12</v>
      </c>
      <c r="B107" s="64" t="s">
        <v>1031</v>
      </c>
      <c r="C107" s="64" t="s">
        <v>1025</v>
      </c>
      <c r="D107" s="64" t="s">
        <v>1189</v>
      </c>
      <c r="E107" s="64" t="s">
        <v>199</v>
      </c>
      <c r="F107" s="64" t="s">
        <v>1027</v>
      </c>
      <c r="G107" s="216">
        <v>1290.0</v>
      </c>
      <c r="H107" s="81"/>
      <c r="I107" s="81" t="str">
        <f t="shared" si="1"/>
        <v>Aqua30 ml.</v>
      </c>
      <c r="J107" s="193"/>
      <c r="W107" s="64">
        <v>8.857128020008E12</v>
      </c>
      <c r="X107" s="61"/>
      <c r="AA107" s="64">
        <f>IF(AC107="","",ROW()-ROW(tb_Cost[[#HEADERS],[ORDER]]))</f>
        <v>106</v>
      </c>
      <c r="AB107" s="64">
        <v>8.857128012116E12</v>
      </c>
      <c r="AC107" s="81" t="str">
        <f t="array" ref="AC107">XLOOKUP(AB107,tb_MainDatabase[Barcode],tb_MainDatabase[Scent],"")</f>
        <v>Queen</v>
      </c>
      <c r="AD107" s="81" t="str">
        <f t="array" ref="AD107">XLOOKUP(AB107,tb_MainDatabase[Barcode],tb_MainDatabase[Size],"")</f>
        <v>10 ml.</v>
      </c>
      <c r="AE107" s="257">
        <f t="array" ref="AE107">XLOOKUP(AB107,tb_MainDatabase[Barcode],tb_MainDatabase[ราคา],"")</f>
        <v>850</v>
      </c>
      <c r="AF107" s="258">
        <v>45981.0</v>
      </c>
      <c r="AG107" s="81"/>
    </row>
    <row r="108" ht="22.5" customHeight="1">
      <c r="A108" s="216">
        <v>8.857128011928E12</v>
      </c>
      <c r="B108" s="64" t="s">
        <v>1037</v>
      </c>
      <c r="C108" s="64" t="s">
        <v>1025</v>
      </c>
      <c r="D108" s="64" t="s">
        <v>1189</v>
      </c>
      <c r="E108" s="64" t="s">
        <v>200</v>
      </c>
      <c r="F108" s="64" t="s">
        <v>1027</v>
      </c>
      <c r="G108" s="216">
        <v>1290.0</v>
      </c>
      <c r="H108" s="64"/>
      <c r="I108" s="64" t="str">
        <f t="shared" si="1"/>
        <v>Atlantis30 ml.</v>
      </c>
      <c r="J108" s="261"/>
      <c r="W108" s="64">
        <v>8.857128020009E12</v>
      </c>
      <c r="X108" s="61"/>
      <c r="AA108" s="64">
        <f>IF(AC108="","",ROW()-ROW(tb_Cost[[#HEADERS],[ORDER]]))</f>
        <v>107</v>
      </c>
      <c r="AB108" s="64">
        <v>8.857128012118E12</v>
      </c>
      <c r="AC108" s="81" t="str">
        <f t="array" ref="AC108">XLOOKUP(AB108,tb_MainDatabase[Barcode],tb_MainDatabase[Scent],"")</f>
        <v>Savoury</v>
      </c>
      <c r="AD108" s="81" t="str">
        <f t="array" ref="AD108">XLOOKUP(AB108,tb_MainDatabase[Barcode],tb_MainDatabase[Size],"")</f>
        <v>10 ml.</v>
      </c>
      <c r="AE108" s="257">
        <f t="array" ref="AE108">XLOOKUP(AB108,tb_MainDatabase[Barcode],tb_MainDatabase[ราคา],"")</f>
        <v>850</v>
      </c>
      <c r="AF108" s="258">
        <v>45981.0</v>
      </c>
      <c r="AG108" s="81"/>
    </row>
    <row r="109" ht="22.5" customHeight="1">
      <c r="A109" s="216">
        <v>8.857128012031E12</v>
      </c>
      <c r="B109" s="64" t="s">
        <v>1039</v>
      </c>
      <c r="C109" s="64" t="s">
        <v>1025</v>
      </c>
      <c r="D109" s="64" t="s">
        <v>1189</v>
      </c>
      <c r="E109" s="64" t="s">
        <v>202</v>
      </c>
      <c r="F109" s="64" t="s">
        <v>1027</v>
      </c>
      <c r="G109" s="216">
        <v>1290.0</v>
      </c>
      <c r="H109" s="64"/>
      <c r="I109" s="64" t="str">
        <f t="shared" si="1"/>
        <v>Beyond30 ml.</v>
      </c>
      <c r="J109" s="261"/>
      <c r="W109" s="64">
        <v>8.85712802001E12</v>
      </c>
      <c r="X109" s="61"/>
      <c r="AA109" s="64">
        <f>IF(AC109="","",ROW()-ROW(tb_Cost[[#HEADERS],[ORDER]]))</f>
        <v>108</v>
      </c>
      <c r="AB109" s="64">
        <v>8.857128012016E12</v>
      </c>
      <c r="AC109" s="81" t="str">
        <f t="array" ref="AC109">XLOOKUP(AB109,tb_MainDatabase[Barcode],tb_MainDatabase[Scent],"")</f>
        <v>La Belle</v>
      </c>
      <c r="AD109" s="81" t="str">
        <f t="array" ref="AD109">XLOOKUP(AB109,tb_MainDatabase[Barcode],tb_MainDatabase[Size],"")</f>
        <v>4 ml.</v>
      </c>
      <c r="AE109" s="257">
        <f t="array" ref="AE109">XLOOKUP(AB109,tb_MainDatabase[Barcode],tb_MainDatabase[ราคา],"")</f>
        <v>179</v>
      </c>
      <c r="AF109" s="258">
        <v>45981.0</v>
      </c>
      <c r="AG109" s="81"/>
    </row>
    <row r="110" ht="22.5" customHeight="1">
      <c r="A110" s="216">
        <v>8.857128012064E12</v>
      </c>
      <c r="B110" s="64" t="s">
        <v>1042</v>
      </c>
      <c r="C110" s="64" t="s">
        <v>1025</v>
      </c>
      <c r="D110" s="64" t="s">
        <v>1189</v>
      </c>
      <c r="E110" s="64" t="s">
        <v>207</v>
      </c>
      <c r="F110" s="64" t="s">
        <v>1027</v>
      </c>
      <c r="G110" s="216">
        <v>1290.0</v>
      </c>
      <c r="H110" s="81"/>
      <c r="I110" s="81" t="str">
        <f t="shared" si="1"/>
        <v>Blind Magnolia30 ml.</v>
      </c>
      <c r="J110" s="193"/>
      <c r="W110" s="64">
        <v>8.857128020011E12</v>
      </c>
      <c r="X110" s="61"/>
      <c r="AA110" s="64">
        <f>IF(AC110="","",ROW()-ROW(tb_Cost[[#HEADERS],[ORDER]]))</f>
        <v>109</v>
      </c>
      <c r="AB110" s="64">
        <v>8.85712801204E12</v>
      </c>
      <c r="AC110" s="81" t="str">
        <f t="array" ref="AC110">XLOOKUP(AB110,tb_MainDatabase[Barcode],tb_MainDatabase[Scent],"")</f>
        <v>Senorita</v>
      </c>
      <c r="AD110" s="81" t="str">
        <f t="array" ref="AD110">XLOOKUP(AB110,tb_MainDatabase[Barcode],tb_MainDatabase[Size],"")</f>
        <v>4 ml.</v>
      </c>
      <c r="AE110" s="257">
        <f t="array" ref="AE110">XLOOKUP(AB110,tb_MainDatabase[Barcode],tb_MainDatabase[ราคา],"")</f>
        <v>179</v>
      </c>
      <c r="AF110" s="258">
        <v>45981.0</v>
      </c>
      <c r="AG110" s="81"/>
    </row>
    <row r="111" ht="22.5" customHeight="1">
      <c r="A111" s="216">
        <v>8.857128012025E12</v>
      </c>
      <c r="B111" s="64" t="s">
        <v>1048</v>
      </c>
      <c r="C111" s="64" t="s">
        <v>1025</v>
      </c>
      <c r="D111" s="64" t="s">
        <v>1189</v>
      </c>
      <c r="E111" s="64" t="s">
        <v>208</v>
      </c>
      <c r="F111" s="64" t="s">
        <v>1027</v>
      </c>
      <c r="G111" s="216">
        <v>1290.0</v>
      </c>
      <c r="H111" s="64"/>
      <c r="I111" s="81" t="str">
        <f t="shared" si="1"/>
        <v>Buoyant30 ml.</v>
      </c>
      <c r="J111" s="193"/>
      <c r="W111" s="64">
        <v>8.857128020012E12</v>
      </c>
      <c r="X111" s="61"/>
      <c r="AA111" s="64">
        <f>IF(AC111="","",ROW()-ROW(tb_Cost[[#HEADERS],[ORDER]]))</f>
        <v>110</v>
      </c>
      <c r="AB111" s="64">
        <v>8.857128012078E12</v>
      </c>
      <c r="AC111" s="81" t="str">
        <f t="array" ref="AC111">XLOOKUP(AB111,tb_MainDatabase[Barcode],tb_MainDatabase[Scent],"")</f>
        <v>Buoyant</v>
      </c>
      <c r="AD111" s="81" t="str">
        <f t="array" ref="AD111">XLOOKUP(AB111,tb_MainDatabase[Barcode],tb_MainDatabase[Size],"")</f>
        <v>4 ml.</v>
      </c>
      <c r="AE111" s="257">
        <f t="array" ref="AE111">XLOOKUP(AB111,tb_MainDatabase[Barcode],tb_MainDatabase[ราคา],"")</f>
        <v>179</v>
      </c>
      <c r="AF111" s="258">
        <v>45981.0</v>
      </c>
      <c r="AG111" s="81"/>
    </row>
    <row r="112" ht="22.5" customHeight="1">
      <c r="A112" s="216">
        <v>8.857128011959E12</v>
      </c>
      <c r="B112" s="64" t="s">
        <v>1050</v>
      </c>
      <c r="C112" s="64" t="s">
        <v>1025</v>
      </c>
      <c r="D112" s="64" t="s">
        <v>1189</v>
      </c>
      <c r="E112" s="64" t="s">
        <v>213</v>
      </c>
      <c r="F112" s="64" t="s">
        <v>1027</v>
      </c>
      <c r="G112" s="216">
        <v>1290.0</v>
      </c>
      <c r="H112" s="81"/>
      <c r="I112" s="81" t="str">
        <f t="shared" si="1"/>
        <v>Cherry Dance30 ml.</v>
      </c>
      <c r="J112" s="193"/>
      <c r="W112" s="64">
        <v>8.857128020013E12</v>
      </c>
      <c r="X112" s="61"/>
      <c r="AA112" s="64">
        <f>IF(AC112="","",ROW()-ROW(tb_Cost[[#HEADERS],[ORDER]]))</f>
        <v>111</v>
      </c>
      <c r="AB112" s="64">
        <v>8.857128012036E12</v>
      </c>
      <c r="AC112" s="81" t="str">
        <f t="array" ref="AC112">XLOOKUP(AB112,tb_MainDatabase[Barcode],tb_MainDatabase[Scent],"")</f>
        <v>Never Blue</v>
      </c>
      <c r="AD112" s="81" t="str">
        <f t="array" ref="AD112">XLOOKUP(AB112,tb_MainDatabase[Barcode],tb_MainDatabase[Size],"")</f>
        <v>4 ml.</v>
      </c>
      <c r="AE112" s="257">
        <f t="array" ref="AE112">XLOOKUP(AB112,tb_MainDatabase[Barcode],tb_MainDatabase[ราคา],"")</f>
        <v>179</v>
      </c>
      <c r="AF112" s="258">
        <v>45981.0</v>
      </c>
      <c r="AG112" s="81"/>
    </row>
    <row r="113" ht="22.5" customHeight="1">
      <c r="A113" s="216">
        <v>8.857128012105E12</v>
      </c>
      <c r="B113" s="64" t="s">
        <v>1052</v>
      </c>
      <c r="C113" s="64" t="s">
        <v>1025</v>
      </c>
      <c r="D113" s="64" t="s">
        <v>1189</v>
      </c>
      <c r="E113" s="64" t="s">
        <v>219</v>
      </c>
      <c r="F113" s="64" t="s">
        <v>1027</v>
      </c>
      <c r="G113" s="216">
        <v>1290.0</v>
      </c>
      <c r="H113" s="81"/>
      <c r="I113" s="81" t="str">
        <f t="shared" si="1"/>
        <v>Cocoa Gourmet30 ml.</v>
      </c>
      <c r="J113" s="193"/>
      <c r="W113" s="64">
        <v>8.857128020014E12</v>
      </c>
      <c r="X113" s="61"/>
      <c r="AA113" s="64">
        <f>IF(AC113="","",ROW()-ROW(tb_Cost[[#HEADERS],[ORDER]]))</f>
        <v>112</v>
      </c>
      <c r="AB113" s="64">
        <v>8.857128012056E12</v>
      </c>
      <c r="AC113" s="81" t="str">
        <f t="array" ref="AC113">XLOOKUP(AB113,tb_MainDatabase[Barcode],tb_MainDatabase[Scent],"")</f>
        <v>Sicilia</v>
      </c>
      <c r="AD113" s="81" t="str">
        <f t="array" ref="AD113">XLOOKUP(AB113,tb_MainDatabase[Barcode],tb_MainDatabase[Size],"")</f>
        <v>4 ml.</v>
      </c>
      <c r="AE113" s="257">
        <f t="array" ref="AE113">XLOOKUP(AB113,tb_MainDatabase[Barcode],tb_MainDatabase[ราคา],"")</f>
        <v>179</v>
      </c>
      <c r="AF113" s="258">
        <v>45981.0</v>
      </c>
      <c r="AG113" s="81"/>
    </row>
    <row r="114" ht="22.5" customHeight="1">
      <c r="A114" s="216">
        <v>8.857128012081E12</v>
      </c>
      <c r="B114" s="64" t="s">
        <v>1053</v>
      </c>
      <c r="C114" s="64" t="s">
        <v>1025</v>
      </c>
      <c r="D114" s="64" t="s">
        <v>1189</v>
      </c>
      <c r="E114" s="64" t="s">
        <v>222</v>
      </c>
      <c r="F114" s="64" t="s">
        <v>1027</v>
      </c>
      <c r="G114" s="216">
        <v>1290.0</v>
      </c>
      <c r="H114" s="81"/>
      <c r="I114" s="81" t="str">
        <f t="shared" si="1"/>
        <v>Code Red30 ml.</v>
      </c>
      <c r="J114" s="193"/>
      <c r="W114" s="64">
        <v>8.857128020015E12</v>
      </c>
      <c r="X114" s="61"/>
      <c r="AA114" s="64" t="str">
        <f>IF(AC114="","",ROW()-ROW(tb_Cost[[#HEADERS],[ORDER]]))</f>
        <v/>
      </c>
      <c r="AB114" s="61"/>
      <c r="AC114" s="81" t="str">
        <f t="array" ref="AC114">XLOOKUP(AB114,tb_MainDatabase[Barcode],tb_MainDatabase[Scent],"")</f>
        <v/>
      </c>
      <c r="AD114" s="81" t="str">
        <f t="array" ref="AD114">XLOOKUP(AB114,tb_MainDatabase[Barcode],tb_MainDatabase[Size],"")</f>
        <v/>
      </c>
      <c r="AE114" s="257" t="str">
        <f t="array" ref="AE114">XLOOKUP(AB114,tb_MainDatabase[Barcode],tb_MainDatabase[ราคา],"")</f>
        <v/>
      </c>
      <c r="AF114" s="258"/>
      <c r="AG114" s="81"/>
    </row>
    <row r="115" ht="22.5" customHeight="1">
      <c r="A115" s="216">
        <v>8.857128011874E12</v>
      </c>
      <c r="B115" s="64" t="s">
        <v>1054</v>
      </c>
      <c r="C115" s="64" t="s">
        <v>1025</v>
      </c>
      <c r="D115" s="64" t="s">
        <v>1189</v>
      </c>
      <c r="E115" s="64" t="s">
        <v>226</v>
      </c>
      <c r="F115" s="64" t="s">
        <v>1027</v>
      </c>
      <c r="G115" s="216">
        <v>1290.0</v>
      </c>
      <c r="H115" s="81"/>
      <c r="I115" s="81" t="str">
        <f t="shared" si="1"/>
        <v>Dream Island30 ml.</v>
      </c>
      <c r="J115" s="193"/>
      <c r="W115" s="64">
        <v>8.857128020016E12</v>
      </c>
      <c r="X115" s="61"/>
      <c r="AA115" s="64" t="str">
        <f>IF(AC115="","",ROW()-ROW(tb_Cost[[#HEADERS],[ORDER]]))</f>
        <v/>
      </c>
      <c r="AB115" s="61"/>
      <c r="AC115" s="81" t="str">
        <f t="array" ref="AC115">XLOOKUP(AB115,tb_MainDatabase[Barcode],tb_MainDatabase[Scent],"")</f>
        <v/>
      </c>
      <c r="AD115" s="81" t="str">
        <f t="array" ref="AD115">XLOOKUP(AB115,tb_MainDatabase[Barcode],tb_MainDatabase[Size],"")</f>
        <v/>
      </c>
      <c r="AE115" s="257" t="str">
        <f t="array" ref="AE115">XLOOKUP(AB115,tb_MainDatabase[Barcode],tb_MainDatabase[ราคา],"")</f>
        <v/>
      </c>
      <c r="AF115" s="271"/>
      <c r="AG115" s="81"/>
    </row>
    <row r="116" ht="22.5" customHeight="1">
      <c r="A116" s="216">
        <v>8.857128011812E12</v>
      </c>
      <c r="B116" s="64" t="s">
        <v>1056</v>
      </c>
      <c r="C116" s="64" t="s">
        <v>1025</v>
      </c>
      <c r="D116" s="64" t="s">
        <v>1189</v>
      </c>
      <c r="E116" s="64" t="s">
        <v>228</v>
      </c>
      <c r="F116" s="64" t="s">
        <v>1027</v>
      </c>
      <c r="G116" s="216">
        <v>1290.0</v>
      </c>
      <c r="H116" s="81"/>
      <c r="I116" s="81" t="str">
        <f t="shared" si="1"/>
        <v>Dynasty30 ml.</v>
      </c>
      <c r="J116" s="193"/>
      <c r="W116" s="64">
        <v>8.857128020017E12</v>
      </c>
      <c r="X116" s="61"/>
      <c r="AA116" s="64" t="str">
        <f>IF(AC116="","",ROW()-ROW(tb_Cost[[#HEADERS],[ORDER]]))</f>
        <v/>
      </c>
      <c r="AB116" s="61"/>
      <c r="AC116" s="81" t="str">
        <f t="array" ref="AC116">XLOOKUP(AB116,tb_MainDatabase[Barcode],tb_MainDatabase[Scent],"")</f>
        <v/>
      </c>
      <c r="AD116" s="81" t="str">
        <f t="array" ref="AD116">XLOOKUP(AB116,tb_MainDatabase[Barcode],tb_MainDatabase[Size],"")</f>
        <v/>
      </c>
      <c r="AE116" s="257" t="str">
        <f t="array" ref="AE116">XLOOKUP(AB116,tb_MainDatabase[Barcode],tb_MainDatabase[ราคา],"")</f>
        <v/>
      </c>
      <c r="AF116" s="271"/>
      <c r="AG116" s="81"/>
    </row>
    <row r="117" ht="22.5" customHeight="1">
      <c r="A117" s="216">
        <v>8.857128012057E12</v>
      </c>
      <c r="B117" s="64" t="s">
        <v>1058</v>
      </c>
      <c r="C117" s="64" t="s">
        <v>1025</v>
      </c>
      <c r="D117" s="64" t="s">
        <v>1189</v>
      </c>
      <c r="E117" s="64" t="s">
        <v>231</v>
      </c>
      <c r="F117" s="64" t="s">
        <v>1027</v>
      </c>
      <c r="G117" s="216">
        <v>1290.0</v>
      </c>
      <c r="H117" s="81"/>
      <c r="I117" s="81" t="str">
        <f t="shared" si="1"/>
        <v>Eden30 ml.</v>
      </c>
      <c r="J117" s="193"/>
      <c r="W117" s="64">
        <v>8.857128020018E12</v>
      </c>
      <c r="X117" s="61"/>
      <c r="AA117" s="64" t="str">
        <f>IF(AC117="","",ROW()-ROW(tb_Cost[[#HEADERS],[ORDER]]))</f>
        <v/>
      </c>
      <c r="AB117" s="61"/>
      <c r="AC117" s="81" t="str">
        <f t="array" ref="AC117">XLOOKUP(AB117,tb_MainDatabase[Barcode],tb_MainDatabase[Scent],"")</f>
        <v/>
      </c>
      <c r="AD117" s="81" t="str">
        <f t="array" ref="AD117">XLOOKUP(AB117,tb_MainDatabase[Barcode],tb_MainDatabase[Size],"")</f>
        <v/>
      </c>
      <c r="AE117" s="257" t="str">
        <f t="array" ref="AE117">XLOOKUP(AB117,tb_MainDatabase[Barcode],tb_MainDatabase[ราคา],"")</f>
        <v/>
      </c>
      <c r="AF117" s="271"/>
      <c r="AG117" s="81"/>
    </row>
    <row r="118" ht="22.5" customHeight="1">
      <c r="A118" s="216">
        <v>8.857128011935E12</v>
      </c>
      <c r="B118" s="64" t="s">
        <v>1059</v>
      </c>
      <c r="C118" s="64" t="s">
        <v>1025</v>
      </c>
      <c r="D118" s="64" t="s">
        <v>1189</v>
      </c>
      <c r="E118" s="64" t="s">
        <v>234</v>
      </c>
      <c r="F118" s="64" t="s">
        <v>1027</v>
      </c>
      <c r="G118" s="216">
        <v>1290.0</v>
      </c>
      <c r="H118" s="81"/>
      <c r="I118" s="81" t="str">
        <f t="shared" si="1"/>
        <v>Excalibur (EDP)30 ml.</v>
      </c>
      <c r="J118" s="193"/>
      <c r="W118" s="64">
        <v>8.857128020019E12</v>
      </c>
      <c r="X118" s="61"/>
      <c r="AA118" s="64" t="str">
        <f>IF(AC118="","",ROW()-ROW(tb_Cost[[#HEADERS],[ORDER]]))</f>
        <v/>
      </c>
      <c r="AB118" s="61"/>
      <c r="AC118" s="81" t="str">
        <f t="array" ref="AC118">XLOOKUP(AB118,tb_MainDatabase[Barcode],tb_MainDatabase[Scent],"")</f>
        <v/>
      </c>
      <c r="AD118" s="81" t="str">
        <f t="array" ref="AD118">XLOOKUP(AB118,tb_MainDatabase[Barcode],tb_MainDatabase[Size],"")</f>
        <v/>
      </c>
      <c r="AE118" s="257" t="str">
        <f t="array" ref="AE118">XLOOKUP(AB118,tb_MainDatabase[Barcode],tb_MainDatabase[ราคา],"")</f>
        <v/>
      </c>
      <c r="AF118" s="271"/>
      <c r="AG118" s="81"/>
    </row>
    <row r="119" ht="22.5" customHeight="1">
      <c r="A119" s="216">
        <v>8.857128012141E12</v>
      </c>
      <c r="B119" s="64" t="s">
        <v>1060</v>
      </c>
      <c r="C119" s="64" t="s">
        <v>1025</v>
      </c>
      <c r="D119" s="64" t="s">
        <v>1189</v>
      </c>
      <c r="E119" s="64" t="s">
        <v>244</v>
      </c>
      <c r="F119" s="64" t="s">
        <v>1027</v>
      </c>
      <c r="G119" s="216">
        <v>1290.0</v>
      </c>
      <c r="H119" s="81"/>
      <c r="I119" s="81" t="str">
        <f t="shared" si="1"/>
        <v>Gentle Elixir30 ml.</v>
      </c>
      <c r="J119" s="193"/>
      <c r="W119" s="64"/>
      <c r="X119" s="61"/>
    </row>
    <row r="120" ht="22.5" customHeight="1">
      <c r="A120" s="216">
        <v>8.857128012089E12</v>
      </c>
      <c r="B120" s="64" t="s">
        <v>1061</v>
      </c>
      <c r="C120" s="64" t="s">
        <v>1025</v>
      </c>
      <c r="D120" s="64" t="s">
        <v>1189</v>
      </c>
      <c r="E120" s="64" t="s">
        <v>237</v>
      </c>
      <c r="F120" s="64" t="s">
        <v>1027</v>
      </c>
      <c r="G120" s="216">
        <v>1290.0</v>
      </c>
      <c r="H120" s="81"/>
      <c r="I120" s="81" t="str">
        <f t="shared" si="1"/>
        <v>Found Peony30 ml.</v>
      </c>
      <c r="J120" s="193"/>
      <c r="W120" s="64">
        <v>8.85712802002E12</v>
      </c>
      <c r="X120" s="61"/>
    </row>
    <row r="121" ht="22.5" customHeight="1">
      <c r="A121" s="216">
        <v>8.857128011737E12</v>
      </c>
      <c r="B121" s="64" t="s">
        <v>1065</v>
      </c>
      <c r="C121" s="64" t="s">
        <v>1025</v>
      </c>
      <c r="D121" s="64" t="s">
        <v>1189</v>
      </c>
      <c r="E121" s="64" t="s">
        <v>245</v>
      </c>
      <c r="F121" s="64" t="s">
        <v>1027</v>
      </c>
      <c r="G121" s="216">
        <v>1290.0</v>
      </c>
      <c r="H121" s="81"/>
      <c r="I121" s="81" t="str">
        <f t="shared" si="1"/>
        <v>Hercules30 ml.</v>
      </c>
      <c r="J121" s="193"/>
      <c r="W121" s="64">
        <v>8.857128020021E12</v>
      </c>
      <c r="X121" s="61"/>
    </row>
    <row r="122" ht="22.5" customHeight="1">
      <c r="A122" s="216">
        <v>8.857128011904E12</v>
      </c>
      <c r="B122" s="64" t="s">
        <v>1069</v>
      </c>
      <c r="C122" s="64" t="s">
        <v>1025</v>
      </c>
      <c r="D122" s="64" t="s">
        <v>1189</v>
      </c>
      <c r="E122" s="64" t="s">
        <v>249</v>
      </c>
      <c r="F122" s="64" t="s">
        <v>1027</v>
      </c>
      <c r="G122" s="216">
        <v>1290.0</v>
      </c>
      <c r="H122" s="81"/>
      <c r="I122" s="81" t="str">
        <f t="shared" si="1"/>
        <v>La Belle30 ml.</v>
      </c>
      <c r="J122" s="193"/>
      <c r="W122" s="64">
        <v>8.857128020022E12</v>
      </c>
      <c r="X122" s="61"/>
    </row>
    <row r="123" ht="22.5" customHeight="1">
      <c r="A123" s="216">
        <v>8.857128012072E12</v>
      </c>
      <c r="B123" s="64" t="s">
        <v>1071</v>
      </c>
      <c r="C123" s="64" t="s">
        <v>1025</v>
      </c>
      <c r="D123" s="64" t="s">
        <v>1189</v>
      </c>
      <c r="E123" s="64" t="s">
        <v>253</v>
      </c>
      <c r="F123" s="64" t="s">
        <v>1027</v>
      </c>
      <c r="G123" s="216">
        <v>1290.0</v>
      </c>
      <c r="H123" s="81"/>
      <c r="I123" s="81" t="str">
        <f t="shared" si="1"/>
        <v>Legendary30 ml.</v>
      </c>
      <c r="J123" s="193"/>
      <c r="W123" s="64">
        <v>8.857128020023E12</v>
      </c>
      <c r="X123" s="61"/>
    </row>
    <row r="124" ht="22.5" customHeight="1">
      <c r="A124" s="216">
        <v>8.857128012024E12</v>
      </c>
      <c r="B124" s="64" t="s">
        <v>1072</v>
      </c>
      <c r="C124" s="64" t="s">
        <v>1025</v>
      </c>
      <c r="D124" s="64" t="s">
        <v>1189</v>
      </c>
      <c r="E124" s="64" t="s">
        <v>256</v>
      </c>
      <c r="F124" s="64" t="s">
        <v>1027</v>
      </c>
      <c r="G124" s="216">
        <v>1290.0</v>
      </c>
      <c r="H124" s="81"/>
      <c r="I124" s="81" t="str">
        <f t="shared" si="1"/>
        <v>Make Way30 ml.</v>
      </c>
      <c r="J124" s="193"/>
      <c r="W124" s="64">
        <v>8.857128020024E12</v>
      </c>
      <c r="X124" s="61"/>
    </row>
    <row r="125" ht="22.5" customHeight="1">
      <c r="A125" s="216">
        <v>8.857128012148E12</v>
      </c>
      <c r="B125" s="64" t="s">
        <v>1073</v>
      </c>
      <c r="C125" s="64" t="s">
        <v>1025</v>
      </c>
      <c r="D125" s="64" t="s">
        <v>1189</v>
      </c>
      <c r="E125" s="64" t="s">
        <v>260</v>
      </c>
      <c r="F125" s="64" t="s">
        <v>1027</v>
      </c>
      <c r="G125" s="216">
        <v>1290.0</v>
      </c>
      <c r="H125" s="81"/>
      <c r="I125" s="81" t="str">
        <f t="shared" si="1"/>
        <v>Mellow30 ml.</v>
      </c>
      <c r="J125" s="193"/>
      <c r="W125" s="64"/>
      <c r="X125" s="61"/>
    </row>
    <row r="126" ht="22.5" customHeight="1">
      <c r="A126" s="216">
        <v>8.857128012014E12</v>
      </c>
      <c r="B126" s="64" t="s">
        <v>1074</v>
      </c>
      <c r="C126" s="64" t="s">
        <v>1025</v>
      </c>
      <c r="D126" s="64" t="s">
        <v>1189</v>
      </c>
      <c r="E126" s="64" t="s">
        <v>261</v>
      </c>
      <c r="F126" s="64" t="s">
        <v>1027</v>
      </c>
      <c r="G126" s="216">
        <v>1290.0</v>
      </c>
      <c r="H126" s="81"/>
      <c r="I126" s="81" t="str">
        <f t="shared" si="1"/>
        <v>Moon Light30 ml.</v>
      </c>
      <c r="J126" s="193"/>
      <c r="W126" s="64">
        <v>8.857128020025E12</v>
      </c>
      <c r="X126" s="61"/>
    </row>
    <row r="127" ht="22.5" customHeight="1">
      <c r="A127" s="216">
        <v>8.857128011836E12</v>
      </c>
      <c r="B127" s="64" t="s">
        <v>1076</v>
      </c>
      <c r="C127" s="64" t="s">
        <v>1025</v>
      </c>
      <c r="D127" s="64" t="s">
        <v>1189</v>
      </c>
      <c r="E127" s="64" t="s">
        <v>267</v>
      </c>
      <c r="F127" s="64" t="s">
        <v>1027</v>
      </c>
      <c r="G127" s="216">
        <v>1290.0</v>
      </c>
      <c r="H127" s="81"/>
      <c r="I127" s="81" t="str">
        <f t="shared" si="1"/>
        <v>Never Blue30 ml.</v>
      </c>
      <c r="J127" s="193"/>
      <c r="W127" s="64">
        <v>8.857128020026E12</v>
      </c>
      <c r="X127" s="61"/>
    </row>
    <row r="128" ht="22.5" customHeight="1">
      <c r="A128" s="216">
        <v>8.857128011973E12</v>
      </c>
      <c r="B128" s="64" t="s">
        <v>1081</v>
      </c>
      <c r="C128" s="64" t="s">
        <v>1025</v>
      </c>
      <c r="D128" s="64" t="s">
        <v>1189</v>
      </c>
      <c r="E128" s="64" t="s">
        <v>274</v>
      </c>
      <c r="F128" s="64" t="s">
        <v>1027</v>
      </c>
      <c r="G128" s="216">
        <v>1290.0</v>
      </c>
      <c r="H128" s="81"/>
      <c r="I128" s="81" t="str">
        <f t="shared" si="1"/>
        <v>Perfect Pear30 ml.</v>
      </c>
      <c r="J128" s="193"/>
      <c r="W128" s="64">
        <v>8.857128020027E12</v>
      </c>
      <c r="X128" s="61"/>
    </row>
    <row r="129" ht="22.5" customHeight="1">
      <c r="A129" s="216">
        <v>8.857128011881E12</v>
      </c>
      <c r="B129" s="64" t="s">
        <v>1082</v>
      </c>
      <c r="C129" s="64" t="s">
        <v>1025</v>
      </c>
      <c r="D129" s="64" t="s">
        <v>1189</v>
      </c>
      <c r="E129" s="64" t="s">
        <v>276</v>
      </c>
      <c r="F129" s="64" t="s">
        <v>1027</v>
      </c>
      <c r="G129" s="216">
        <v>1290.0</v>
      </c>
      <c r="H129" s="81"/>
      <c r="I129" s="81" t="str">
        <f t="shared" si="1"/>
        <v>Persist30 ml.</v>
      </c>
      <c r="J129" s="193"/>
      <c r="W129" s="64">
        <v>8.857128020028E12</v>
      </c>
      <c r="X129" s="61"/>
    </row>
    <row r="130" ht="22.5" customHeight="1">
      <c r="A130" s="216">
        <v>8.85712801185E12</v>
      </c>
      <c r="B130" s="64" t="s">
        <v>1084</v>
      </c>
      <c r="C130" s="64" t="s">
        <v>1025</v>
      </c>
      <c r="D130" s="64" t="s">
        <v>1189</v>
      </c>
      <c r="E130" s="64" t="s">
        <v>283</v>
      </c>
      <c r="F130" s="64" t="s">
        <v>1027</v>
      </c>
      <c r="G130" s="216">
        <v>1290.0</v>
      </c>
      <c r="H130" s="81"/>
      <c r="I130" s="81" t="str">
        <f t="shared" si="1"/>
        <v>Secret of Peach30 ml.</v>
      </c>
      <c r="J130" s="193"/>
      <c r="W130" s="64">
        <v>8.857128020029E12</v>
      </c>
      <c r="X130" s="61"/>
    </row>
    <row r="131" ht="22.5" customHeight="1">
      <c r="A131" s="216">
        <v>8.857128011867E12</v>
      </c>
      <c r="B131" s="64" t="s">
        <v>1087</v>
      </c>
      <c r="C131" s="64" t="s">
        <v>1025</v>
      </c>
      <c r="D131" s="64" t="s">
        <v>1189</v>
      </c>
      <c r="E131" s="64" t="s">
        <v>286</v>
      </c>
      <c r="F131" s="64" t="s">
        <v>1027</v>
      </c>
      <c r="G131" s="216">
        <v>1290.0</v>
      </c>
      <c r="H131" s="81"/>
      <c r="I131" s="81" t="str">
        <f t="shared" si="1"/>
        <v>Senorita30 ml.</v>
      </c>
      <c r="J131" s="193"/>
      <c r="W131" s="64">
        <v>8.85712802003E12</v>
      </c>
      <c r="X131" s="61"/>
    </row>
    <row r="132" ht="22.5" customHeight="1">
      <c r="A132" s="216">
        <v>8.857128012092E12</v>
      </c>
      <c r="B132" s="64" t="s">
        <v>1090</v>
      </c>
      <c r="C132" s="64" t="s">
        <v>1025</v>
      </c>
      <c r="D132" s="64" t="s">
        <v>1189</v>
      </c>
      <c r="E132" s="64" t="s">
        <v>289</v>
      </c>
      <c r="F132" s="64" t="s">
        <v>1027</v>
      </c>
      <c r="G132" s="216">
        <v>1290.0</v>
      </c>
      <c r="H132" s="81"/>
      <c r="I132" s="81" t="str">
        <f t="shared" si="1"/>
        <v>Shadow De Bacci Light30 ml.</v>
      </c>
      <c r="J132" s="193"/>
      <c r="W132" s="64">
        <v>8.857128020031E12</v>
      </c>
      <c r="X132" s="61"/>
    </row>
    <row r="133" ht="22.5" customHeight="1">
      <c r="A133" s="216">
        <v>8.857128011911E12</v>
      </c>
      <c r="B133" s="64" t="s">
        <v>1093</v>
      </c>
      <c r="C133" s="64" t="s">
        <v>1025</v>
      </c>
      <c r="D133" s="64" t="s">
        <v>1189</v>
      </c>
      <c r="E133" s="64" t="s">
        <v>294</v>
      </c>
      <c r="F133" s="64" t="s">
        <v>1027</v>
      </c>
      <c r="G133" s="216">
        <v>1290.0</v>
      </c>
      <c r="H133" s="81"/>
      <c r="I133" s="81" t="str">
        <f t="shared" si="1"/>
        <v>Sicilia30 ml.</v>
      </c>
      <c r="J133" s="193"/>
      <c r="W133" s="64">
        <v>8.857128020032E12</v>
      </c>
      <c r="X133" s="61"/>
    </row>
    <row r="134" ht="22.5" customHeight="1">
      <c r="A134" s="216">
        <v>8.857128012145E12</v>
      </c>
      <c r="B134" s="64" t="s">
        <v>1094</v>
      </c>
      <c r="C134" s="64" t="s">
        <v>1025</v>
      </c>
      <c r="D134" s="64" t="s">
        <v>1189</v>
      </c>
      <c r="E134" s="64" t="s">
        <v>296</v>
      </c>
      <c r="F134" s="64" t="s">
        <v>1027</v>
      </c>
      <c r="G134" s="216">
        <v>1290.0</v>
      </c>
      <c r="H134" s="81"/>
      <c r="I134" s="81" t="str">
        <f t="shared" si="1"/>
        <v>Soir30 ml.</v>
      </c>
      <c r="J134" s="193"/>
      <c r="W134" s="64"/>
      <c r="X134" s="61"/>
    </row>
    <row r="135" ht="22.5" customHeight="1">
      <c r="A135" s="216">
        <v>8.857128012069E12</v>
      </c>
      <c r="B135" s="64" t="s">
        <v>1095</v>
      </c>
      <c r="C135" s="64" t="s">
        <v>1025</v>
      </c>
      <c r="D135" s="64" t="s">
        <v>1189</v>
      </c>
      <c r="E135" s="64" t="s">
        <v>299</v>
      </c>
      <c r="F135" s="64" t="s">
        <v>1027</v>
      </c>
      <c r="G135" s="216">
        <v>1290.0</v>
      </c>
      <c r="H135" s="81"/>
      <c r="I135" s="81" t="str">
        <f t="shared" si="1"/>
        <v>Teenage Dream30 ml.</v>
      </c>
      <c r="J135" s="193"/>
      <c r="W135" s="64">
        <v>8.857128020033E12</v>
      </c>
      <c r="X135" s="61"/>
    </row>
    <row r="136" ht="22.5" customHeight="1">
      <c r="A136" s="216">
        <v>8.857128012048E12</v>
      </c>
      <c r="B136" s="64" t="s">
        <v>1098</v>
      </c>
      <c r="C136" s="64" t="s">
        <v>1025</v>
      </c>
      <c r="D136" s="64" t="s">
        <v>1189</v>
      </c>
      <c r="E136" s="64" t="s">
        <v>302</v>
      </c>
      <c r="F136" s="64" t="s">
        <v>1027</v>
      </c>
      <c r="G136" s="216">
        <v>1290.0</v>
      </c>
      <c r="H136" s="81"/>
      <c r="I136" s="81" t="str">
        <f t="shared" si="1"/>
        <v>Velvet Oud30 ml.</v>
      </c>
      <c r="J136" s="193"/>
    </row>
    <row r="137" ht="22.5" customHeight="1">
      <c r="A137" s="216">
        <v>8.85712801143E12</v>
      </c>
      <c r="B137" s="64" t="s">
        <v>1101</v>
      </c>
      <c r="C137" s="64" t="s">
        <v>1025</v>
      </c>
      <c r="D137" s="64" t="s">
        <v>1189</v>
      </c>
      <c r="E137" s="64" t="s">
        <v>303</v>
      </c>
      <c r="F137" s="64" t="s">
        <v>1027</v>
      </c>
      <c r="G137" s="216">
        <v>1290.0</v>
      </c>
      <c r="H137" s="81"/>
      <c r="I137" s="81" t="str">
        <f t="shared" si="1"/>
        <v>Victory30 ml.</v>
      </c>
      <c r="J137" s="193"/>
    </row>
    <row r="138" ht="22.5" customHeight="1">
      <c r="A138" s="216">
        <v>8.857128011966E12</v>
      </c>
      <c r="B138" s="64" t="s">
        <v>1103</v>
      </c>
      <c r="C138" s="64" t="s">
        <v>1025</v>
      </c>
      <c r="D138" s="64" t="s">
        <v>1189</v>
      </c>
      <c r="E138" s="64" t="s">
        <v>305</v>
      </c>
      <c r="F138" s="64" t="s">
        <v>1027</v>
      </c>
      <c r="G138" s="216">
        <v>1290.0</v>
      </c>
      <c r="H138" s="81"/>
      <c r="I138" s="81" t="str">
        <f t="shared" si="1"/>
        <v>Vintage30 ml.</v>
      </c>
      <c r="J138" s="193"/>
    </row>
    <row r="139" ht="22.5" customHeight="1">
      <c r="A139" s="216">
        <v>8.857128011997E12</v>
      </c>
      <c r="B139" s="64" t="s">
        <v>1104</v>
      </c>
      <c r="C139" s="64" t="s">
        <v>1025</v>
      </c>
      <c r="D139" s="64" t="s">
        <v>1189</v>
      </c>
      <c r="E139" s="64" t="s">
        <v>307</v>
      </c>
      <c r="F139" s="64" t="s">
        <v>1027</v>
      </c>
      <c r="G139" s="216">
        <v>1290.0</v>
      </c>
      <c r="H139" s="81"/>
      <c r="I139" s="81" t="str">
        <f t="shared" si="1"/>
        <v>Virgin X30 ml.</v>
      </c>
      <c r="J139" s="193"/>
    </row>
    <row r="140" ht="22.5" customHeight="1">
      <c r="A140" s="216">
        <v>8.857128011898E12</v>
      </c>
      <c r="B140" s="64" t="s">
        <v>1106</v>
      </c>
      <c r="C140" s="64" t="s">
        <v>1025</v>
      </c>
      <c r="D140" s="64" t="s">
        <v>1189</v>
      </c>
      <c r="E140" s="64" t="s">
        <v>310</v>
      </c>
      <c r="F140" s="64" t="s">
        <v>1027</v>
      </c>
      <c r="G140" s="216">
        <v>1290.0</v>
      </c>
      <c r="H140" s="81"/>
      <c r="I140" s="81" t="str">
        <f t="shared" si="1"/>
        <v>Vivid30 ml.</v>
      </c>
      <c r="J140" s="193"/>
    </row>
    <row r="141" ht="22.5" customHeight="1">
      <c r="A141" s="216">
        <v>8.857128012023E12</v>
      </c>
      <c r="B141" s="64" t="s">
        <v>1109</v>
      </c>
      <c r="C141" s="64" t="s">
        <v>1025</v>
      </c>
      <c r="D141" s="64" t="s">
        <v>1189</v>
      </c>
      <c r="E141" s="64" t="s">
        <v>313</v>
      </c>
      <c r="F141" s="64" t="s">
        <v>1027</v>
      </c>
      <c r="G141" s="216">
        <v>1290.0</v>
      </c>
      <c r="H141" s="81"/>
      <c r="I141" s="81" t="str">
        <f t="shared" si="1"/>
        <v>Voyage30 ml.</v>
      </c>
      <c r="J141" s="193"/>
    </row>
    <row r="142" ht="22.5" customHeight="1">
      <c r="A142" s="216">
        <v>8.857128011843E12</v>
      </c>
      <c r="B142" s="64" t="s">
        <v>1111</v>
      </c>
      <c r="C142" s="64" t="s">
        <v>1025</v>
      </c>
      <c r="D142" s="64" t="s">
        <v>1189</v>
      </c>
      <c r="E142" s="64" t="s">
        <v>316</v>
      </c>
      <c r="F142" s="64" t="s">
        <v>1027</v>
      </c>
      <c r="G142" s="216">
        <v>1290.0</v>
      </c>
      <c r="H142" s="81"/>
      <c r="I142" s="81" t="str">
        <f t="shared" si="1"/>
        <v>Zeus30 ml.</v>
      </c>
      <c r="J142" s="193"/>
    </row>
    <row r="143" ht="22.5" customHeight="1">
      <c r="A143" s="216">
        <v>8.857128012004E12</v>
      </c>
      <c r="B143" s="64" t="s">
        <v>1112</v>
      </c>
      <c r="C143" s="64" t="s">
        <v>1113</v>
      </c>
      <c r="D143" s="64" t="s">
        <v>1189</v>
      </c>
      <c r="E143" s="64" t="s">
        <v>522</v>
      </c>
      <c r="F143" s="64" t="s">
        <v>1027</v>
      </c>
      <c r="G143" s="270">
        <v>1890.0</v>
      </c>
      <c r="H143" s="81"/>
      <c r="I143" s="81" t="str">
        <f t="shared" si="1"/>
        <v>Amber Spangle30 ml.</v>
      </c>
      <c r="J143" s="193"/>
    </row>
    <row r="144" ht="22.5" customHeight="1">
      <c r="A144" s="216">
        <v>8.857128012005E12</v>
      </c>
      <c r="B144" s="64" t="s">
        <v>1114</v>
      </c>
      <c r="C144" s="64" t="s">
        <v>1113</v>
      </c>
      <c r="D144" s="64" t="s">
        <v>1189</v>
      </c>
      <c r="E144" s="64" t="s">
        <v>524</v>
      </c>
      <c r="F144" s="64" t="s">
        <v>1027</v>
      </c>
      <c r="G144" s="270">
        <v>1890.0</v>
      </c>
      <c r="H144" s="81"/>
      <c r="I144" s="81" t="str">
        <f t="shared" si="1"/>
        <v>Blackest Black30 ml.</v>
      </c>
      <c r="J144" s="193"/>
    </row>
    <row r="145" ht="22.5" customHeight="1">
      <c r="A145" s="216">
        <v>8.857128012086E12</v>
      </c>
      <c r="B145" s="64" t="s">
        <v>1115</v>
      </c>
      <c r="C145" s="64" t="s">
        <v>1025</v>
      </c>
      <c r="D145" s="64" t="s">
        <v>1189</v>
      </c>
      <c r="E145" s="64" t="s">
        <v>526</v>
      </c>
      <c r="F145" s="64" t="s">
        <v>1027</v>
      </c>
      <c r="G145" s="270">
        <v>1290.0</v>
      </c>
      <c r="H145" s="81"/>
      <c r="I145" s="81" t="str">
        <f t="shared" si="1"/>
        <v>Dionysus X30 ml.</v>
      </c>
      <c r="J145" s="193"/>
    </row>
    <row r="146" ht="22.5" customHeight="1">
      <c r="A146" s="216">
        <v>8.857128012006E12</v>
      </c>
      <c r="B146" s="64" t="s">
        <v>1116</v>
      </c>
      <c r="C146" s="64" t="s">
        <v>1113</v>
      </c>
      <c r="D146" s="64" t="s">
        <v>1189</v>
      </c>
      <c r="E146" s="64" t="s">
        <v>528</v>
      </c>
      <c r="F146" s="64" t="s">
        <v>1027</v>
      </c>
      <c r="G146" s="270">
        <v>1890.0</v>
      </c>
      <c r="H146" s="81"/>
      <c r="I146" s="81" t="str">
        <f t="shared" si="1"/>
        <v>Impression30 ml.</v>
      </c>
      <c r="J146" s="193"/>
    </row>
    <row r="147" ht="22.5" customHeight="1">
      <c r="A147" s="216">
        <v>8.857128012007E12</v>
      </c>
      <c r="B147" s="64" t="s">
        <v>1118</v>
      </c>
      <c r="C147" s="64" t="s">
        <v>1113</v>
      </c>
      <c r="D147" s="64" t="s">
        <v>1189</v>
      </c>
      <c r="E147" s="64" t="s">
        <v>530</v>
      </c>
      <c r="F147" s="64" t="s">
        <v>1027</v>
      </c>
      <c r="G147" s="270">
        <v>1890.0</v>
      </c>
      <c r="H147" s="81"/>
      <c r="I147" s="81" t="str">
        <f t="shared" si="1"/>
        <v>Legend of Oud30 ml.</v>
      </c>
      <c r="J147" s="193"/>
    </row>
    <row r="148" ht="22.5" customHeight="1">
      <c r="A148" s="216">
        <v>8.857128012008E12</v>
      </c>
      <c r="B148" s="64" t="s">
        <v>1122</v>
      </c>
      <c r="C148" s="64" t="s">
        <v>1113</v>
      </c>
      <c r="D148" s="64" t="s">
        <v>1189</v>
      </c>
      <c r="E148" s="64" t="s">
        <v>533</v>
      </c>
      <c r="F148" s="64" t="s">
        <v>1027</v>
      </c>
      <c r="G148" s="270">
        <v>1890.0</v>
      </c>
      <c r="H148" s="81"/>
      <c r="I148" s="81" t="str">
        <f t="shared" si="1"/>
        <v>Luscious Santal30 ml.</v>
      </c>
      <c r="J148" s="193"/>
    </row>
    <row r="149" ht="22.5" customHeight="1">
      <c r="A149" s="216">
        <v>8.857128012009E12</v>
      </c>
      <c r="B149" s="64" t="s">
        <v>1124</v>
      </c>
      <c r="C149" s="64" t="s">
        <v>1113</v>
      </c>
      <c r="D149" s="64" t="s">
        <v>1189</v>
      </c>
      <c r="E149" s="64" t="s">
        <v>534</v>
      </c>
      <c r="F149" s="64" t="s">
        <v>1027</v>
      </c>
      <c r="G149" s="270">
        <v>1890.0</v>
      </c>
      <c r="H149" s="81"/>
      <c r="I149" s="81" t="str">
        <f t="shared" si="1"/>
        <v>Patchouli Absolute30 ml.</v>
      </c>
      <c r="J149" s="193"/>
    </row>
    <row r="150" ht="22.5" customHeight="1">
      <c r="A150" s="216">
        <v>8.857128011942E12</v>
      </c>
      <c r="B150" s="64" t="s">
        <v>1126</v>
      </c>
      <c r="C150" s="64" t="s">
        <v>1113</v>
      </c>
      <c r="D150" s="64" t="s">
        <v>1189</v>
      </c>
      <c r="E150" s="64" t="s">
        <v>279</v>
      </c>
      <c r="F150" s="64" t="s">
        <v>1027</v>
      </c>
      <c r="G150" s="270">
        <v>1290.0</v>
      </c>
      <c r="H150" s="81"/>
      <c r="I150" s="81" t="str">
        <f t="shared" si="1"/>
        <v>Rose Oud30 ml.</v>
      </c>
      <c r="J150" s="193"/>
    </row>
    <row r="151" ht="22.5" customHeight="1">
      <c r="A151" s="216">
        <v>8.85712801201E12</v>
      </c>
      <c r="B151" s="64" t="s">
        <v>1130</v>
      </c>
      <c r="C151" s="64" t="s">
        <v>1113</v>
      </c>
      <c r="D151" s="64" t="s">
        <v>1189</v>
      </c>
      <c r="E151" s="64" t="s">
        <v>536</v>
      </c>
      <c r="F151" s="64" t="s">
        <v>1027</v>
      </c>
      <c r="G151" s="270">
        <v>1890.0</v>
      </c>
      <c r="H151" s="81"/>
      <c r="I151" s="81" t="str">
        <f t="shared" si="1"/>
        <v>Sparkling Mandarin30 ml.</v>
      </c>
      <c r="J151" s="193"/>
    </row>
    <row r="152" ht="22.5" customHeight="1">
      <c r="A152" s="216">
        <v>8.857128012011E12</v>
      </c>
      <c r="B152" s="64" t="s">
        <v>1131</v>
      </c>
      <c r="C152" s="64" t="s">
        <v>1113</v>
      </c>
      <c r="D152" s="64" t="s">
        <v>1189</v>
      </c>
      <c r="E152" s="64" t="s">
        <v>538</v>
      </c>
      <c r="F152" s="64" t="s">
        <v>1027</v>
      </c>
      <c r="G152" s="270">
        <v>1890.0</v>
      </c>
      <c r="H152" s="81"/>
      <c r="I152" s="81" t="str">
        <f t="shared" si="1"/>
        <v>Tropical Leather30 ml.</v>
      </c>
      <c r="J152" s="193"/>
    </row>
    <row r="153" ht="22.5" customHeight="1">
      <c r="A153" s="216">
        <v>8.85712801198E12</v>
      </c>
      <c r="B153" s="64" t="s">
        <v>1132</v>
      </c>
      <c r="C153" s="64" t="s">
        <v>1025</v>
      </c>
      <c r="D153" s="64" t="s">
        <v>1189</v>
      </c>
      <c r="E153" s="64" t="s">
        <v>300</v>
      </c>
      <c r="F153" s="64" t="s">
        <v>1027</v>
      </c>
      <c r="G153" s="270">
        <v>1290.0</v>
      </c>
      <c r="H153" s="81"/>
      <c r="I153" s="81" t="str">
        <f t="shared" si="1"/>
        <v>Vandal30 ml.</v>
      </c>
      <c r="J153" s="193"/>
    </row>
    <row r="154" ht="22.5" customHeight="1">
      <c r="A154" s="216">
        <v>8.857128012095E12</v>
      </c>
      <c r="B154" s="64" t="s">
        <v>1134</v>
      </c>
      <c r="C154" s="64" t="s">
        <v>1025</v>
      </c>
      <c r="D154" s="64" t="s">
        <v>1189</v>
      </c>
      <c r="E154" s="64" t="s">
        <v>314</v>
      </c>
      <c r="F154" s="64" t="s">
        <v>1027</v>
      </c>
      <c r="G154" s="270">
        <v>1290.0</v>
      </c>
      <c r="H154" s="81"/>
      <c r="I154" s="81" t="str">
        <f t="shared" si="1"/>
        <v>Wealth30 ml.</v>
      </c>
      <c r="J154" s="193"/>
    </row>
    <row r="155" ht="22.5" customHeight="1">
      <c r="A155" s="216">
        <v>8.857128012001E12</v>
      </c>
      <c r="B155" s="64" t="s">
        <v>1139</v>
      </c>
      <c r="C155" s="64" t="s">
        <v>1136</v>
      </c>
      <c r="D155" s="64" t="s">
        <v>1189</v>
      </c>
      <c r="E155" s="64" t="s">
        <v>587</v>
      </c>
      <c r="F155" s="64" t="s">
        <v>1027</v>
      </c>
      <c r="G155" s="270">
        <v>2190.0</v>
      </c>
      <c r="H155" s="81"/>
      <c r="I155" s="81" t="str">
        <f t="shared" si="1"/>
        <v>Queen30 ml.</v>
      </c>
      <c r="J155" s="193"/>
    </row>
    <row r="156" ht="22.5" customHeight="1">
      <c r="A156" s="216">
        <v>8.857128012002E12</v>
      </c>
      <c r="B156" s="64" t="s">
        <v>1140</v>
      </c>
      <c r="C156" s="64" t="s">
        <v>1136</v>
      </c>
      <c r="D156" s="64" t="s">
        <v>1189</v>
      </c>
      <c r="E156" s="64" t="s">
        <v>591</v>
      </c>
      <c r="F156" s="64" t="s">
        <v>1027</v>
      </c>
      <c r="G156" s="270">
        <v>2190.0</v>
      </c>
      <c r="H156" s="81"/>
      <c r="I156" s="81" t="str">
        <f t="shared" si="1"/>
        <v>Savoury30 ml.</v>
      </c>
      <c r="J156" s="193"/>
    </row>
    <row r="157" ht="22.5" customHeight="1">
      <c r="A157" s="216">
        <v>8.857128012013E12</v>
      </c>
      <c r="B157" s="64" t="s">
        <v>1141</v>
      </c>
      <c r="C157" s="64" t="s">
        <v>1136</v>
      </c>
      <c r="D157" s="64" t="s">
        <v>1189</v>
      </c>
      <c r="E157" s="64" t="s">
        <v>592</v>
      </c>
      <c r="F157" s="64" t="s">
        <v>1027</v>
      </c>
      <c r="G157" s="270">
        <v>2190.0</v>
      </c>
      <c r="H157" s="81"/>
      <c r="I157" s="81" t="str">
        <f t="shared" si="1"/>
        <v>What30 ml.</v>
      </c>
      <c r="J157" s="193"/>
    </row>
    <row r="158" ht="22.5" customHeight="1">
      <c r="A158" s="216">
        <v>8.857128012051E12</v>
      </c>
      <c r="B158" s="64" t="s">
        <v>1024</v>
      </c>
      <c r="C158" s="64" t="s">
        <v>1025</v>
      </c>
      <c r="D158" s="64" t="s">
        <v>1218</v>
      </c>
      <c r="E158" s="64" t="s">
        <v>319</v>
      </c>
      <c r="F158" s="64" t="s">
        <v>1027</v>
      </c>
      <c r="G158" s="216">
        <v>450.0</v>
      </c>
      <c r="H158" s="81"/>
      <c r="I158" s="81" t="str">
        <f t="shared" si="1"/>
        <v>1000 Thousand10 ml.</v>
      </c>
      <c r="J158" s="193"/>
    </row>
    <row r="159" ht="22.5" customHeight="1">
      <c r="A159" s="216">
        <v>8.857128012026E12</v>
      </c>
      <c r="B159" s="64" t="s">
        <v>1031</v>
      </c>
      <c r="C159" s="64" t="s">
        <v>1025</v>
      </c>
      <c r="D159" s="64" t="s">
        <v>1218</v>
      </c>
      <c r="E159" s="64" t="s">
        <v>323</v>
      </c>
      <c r="F159" s="64" t="s">
        <v>1027</v>
      </c>
      <c r="G159" s="216">
        <v>450.0</v>
      </c>
      <c r="H159" s="81"/>
      <c r="I159" s="81" t="str">
        <f t="shared" si="1"/>
        <v>Aqua10 ml.</v>
      </c>
      <c r="J159" s="193"/>
    </row>
    <row r="160" ht="22.5" customHeight="1">
      <c r="A160" s="216">
        <v>8.857128012032E12</v>
      </c>
      <c r="B160" s="64" t="s">
        <v>1039</v>
      </c>
      <c r="C160" s="64" t="s">
        <v>1025</v>
      </c>
      <c r="D160" s="64" t="s">
        <v>1218</v>
      </c>
      <c r="E160" s="64" t="s">
        <v>325</v>
      </c>
      <c r="F160" s="64" t="s">
        <v>1027</v>
      </c>
      <c r="G160" s="216">
        <v>450.0</v>
      </c>
      <c r="H160" s="81"/>
      <c r="I160" s="81" t="str">
        <f t="shared" si="1"/>
        <v>Beyond10 ml.</v>
      </c>
      <c r="J160" s="193"/>
    </row>
    <row r="161" ht="22.5" customHeight="1">
      <c r="A161" s="216">
        <v>8.857128012065E12</v>
      </c>
      <c r="B161" s="64" t="s">
        <v>1042</v>
      </c>
      <c r="C161" s="64" t="s">
        <v>1025</v>
      </c>
      <c r="D161" s="64" t="s">
        <v>1218</v>
      </c>
      <c r="E161" s="64" t="s">
        <v>326</v>
      </c>
      <c r="F161" s="64" t="s">
        <v>1027</v>
      </c>
      <c r="G161" s="216">
        <v>450.0</v>
      </c>
      <c r="H161" s="81"/>
      <c r="I161" s="81" t="str">
        <f t="shared" si="1"/>
        <v>Blind Magnolia10 ml.</v>
      </c>
      <c r="J161" s="193"/>
    </row>
    <row r="162" ht="22.5" customHeight="1">
      <c r="A162" s="216">
        <v>8.857128012077E12</v>
      </c>
      <c r="B162" s="64" t="s">
        <v>1048</v>
      </c>
      <c r="C162" s="64" t="s">
        <v>1025</v>
      </c>
      <c r="D162" s="64" t="s">
        <v>1218</v>
      </c>
      <c r="E162" s="64" t="s">
        <v>327</v>
      </c>
      <c r="F162" s="64" t="s">
        <v>1027</v>
      </c>
      <c r="G162" s="216">
        <v>450.0</v>
      </c>
      <c r="H162" s="81"/>
      <c r="I162" s="81" t="str">
        <f t="shared" si="1"/>
        <v>Buoyant10 ml.</v>
      </c>
      <c r="J162" s="193"/>
    </row>
    <row r="163" ht="22.5" customHeight="1">
      <c r="A163" s="216">
        <v>8.85712801212E12</v>
      </c>
      <c r="B163" s="64" t="s">
        <v>1050</v>
      </c>
      <c r="C163" s="64" t="s">
        <v>1025</v>
      </c>
      <c r="D163" s="64" t="s">
        <v>1218</v>
      </c>
      <c r="E163" s="64" t="s">
        <v>330</v>
      </c>
      <c r="F163" s="64" t="s">
        <v>1027</v>
      </c>
      <c r="G163" s="216">
        <v>450.0</v>
      </c>
      <c r="H163" s="81"/>
      <c r="I163" s="81" t="str">
        <f t="shared" si="1"/>
        <v>Cherry Dance10 ml.</v>
      </c>
      <c r="J163" s="193"/>
    </row>
    <row r="164" ht="22.5" customHeight="1">
      <c r="A164" s="216">
        <v>8.857128012106E12</v>
      </c>
      <c r="B164" s="64" t="s">
        <v>1052</v>
      </c>
      <c r="C164" s="64" t="s">
        <v>1025</v>
      </c>
      <c r="D164" s="64" t="s">
        <v>1218</v>
      </c>
      <c r="E164" s="64" t="s">
        <v>335</v>
      </c>
      <c r="F164" s="64" t="s">
        <v>1027</v>
      </c>
      <c r="G164" s="216">
        <v>450.0</v>
      </c>
      <c r="H164" s="81"/>
      <c r="I164" s="81" t="str">
        <f t="shared" si="1"/>
        <v>Cocoa Gourmet10 ml.</v>
      </c>
      <c r="J164" s="193"/>
    </row>
    <row r="165" ht="22.5" customHeight="1">
      <c r="A165" s="216">
        <v>8.857128012082E12</v>
      </c>
      <c r="B165" s="64" t="s">
        <v>1053</v>
      </c>
      <c r="C165" s="64" t="s">
        <v>1025</v>
      </c>
      <c r="D165" s="64" t="s">
        <v>1218</v>
      </c>
      <c r="E165" s="64" t="s">
        <v>338</v>
      </c>
      <c r="F165" s="64" t="s">
        <v>1027</v>
      </c>
      <c r="G165" s="216">
        <v>450.0</v>
      </c>
      <c r="H165" s="81"/>
      <c r="I165" s="81" t="str">
        <f t="shared" si="1"/>
        <v>Code Red10 ml.</v>
      </c>
      <c r="J165" s="193"/>
    </row>
    <row r="166" ht="22.5" customHeight="1">
      <c r="A166" s="216">
        <v>8.85712801203E12</v>
      </c>
      <c r="B166" s="64" t="s">
        <v>1054</v>
      </c>
      <c r="C166" s="64" t="s">
        <v>1025</v>
      </c>
      <c r="D166" s="64" t="s">
        <v>1218</v>
      </c>
      <c r="E166" s="64" t="s">
        <v>339</v>
      </c>
      <c r="F166" s="64" t="s">
        <v>1027</v>
      </c>
      <c r="G166" s="216">
        <v>450.0</v>
      </c>
      <c r="H166" s="81"/>
      <c r="I166" s="81" t="str">
        <f t="shared" si="1"/>
        <v>Dream Island10 ml.</v>
      </c>
      <c r="J166" s="193"/>
    </row>
    <row r="167" ht="22.5" customHeight="1">
      <c r="A167" s="216">
        <v>8.857128012128E12</v>
      </c>
      <c r="B167" s="64" t="s">
        <v>1056</v>
      </c>
      <c r="C167" s="64" t="s">
        <v>1025</v>
      </c>
      <c r="D167" s="64" t="s">
        <v>1218</v>
      </c>
      <c r="E167" s="64" t="s">
        <v>341</v>
      </c>
      <c r="F167" s="64" t="s">
        <v>1027</v>
      </c>
      <c r="G167" s="216">
        <v>450.0</v>
      </c>
      <c r="H167" s="81"/>
      <c r="I167" s="81" t="str">
        <f t="shared" si="1"/>
        <v>Dynasty10 ml.</v>
      </c>
      <c r="J167" s="193"/>
    </row>
    <row r="168" ht="22.5" customHeight="1">
      <c r="A168" s="216">
        <v>8.857128012058E12</v>
      </c>
      <c r="B168" s="64" t="s">
        <v>1058</v>
      </c>
      <c r="C168" s="64" t="s">
        <v>1025</v>
      </c>
      <c r="D168" s="64" t="s">
        <v>1218</v>
      </c>
      <c r="E168" s="64" t="s">
        <v>343</v>
      </c>
      <c r="F168" s="64" t="s">
        <v>1027</v>
      </c>
      <c r="G168" s="216">
        <v>450.0</v>
      </c>
      <c r="H168" s="81"/>
      <c r="I168" s="81" t="str">
        <f t="shared" si="1"/>
        <v>Eden10 ml.</v>
      </c>
      <c r="J168" s="193"/>
    </row>
    <row r="169" ht="22.5" customHeight="1">
      <c r="A169" s="216">
        <v>8.857128012062E12</v>
      </c>
      <c r="B169" s="64" t="s">
        <v>1059</v>
      </c>
      <c r="C169" s="64" t="s">
        <v>1025</v>
      </c>
      <c r="D169" s="64" t="s">
        <v>1218</v>
      </c>
      <c r="E169" s="64" t="s">
        <v>345</v>
      </c>
      <c r="F169" s="64" t="s">
        <v>1027</v>
      </c>
      <c r="G169" s="216">
        <v>450.0</v>
      </c>
      <c r="H169" s="81"/>
      <c r="I169" s="81" t="str">
        <f t="shared" si="1"/>
        <v>Excalibur (EDP)10 ml.</v>
      </c>
      <c r="J169" s="193"/>
    </row>
    <row r="170" ht="22.5" customHeight="1">
      <c r="A170" s="216">
        <v>8.85712801209E12</v>
      </c>
      <c r="B170" s="64" t="s">
        <v>1061</v>
      </c>
      <c r="C170" s="64" t="s">
        <v>1025</v>
      </c>
      <c r="D170" s="64" t="s">
        <v>1218</v>
      </c>
      <c r="E170" s="64" t="s">
        <v>346</v>
      </c>
      <c r="F170" s="64" t="s">
        <v>1027</v>
      </c>
      <c r="G170" s="216">
        <v>450.0</v>
      </c>
      <c r="H170" s="64"/>
      <c r="I170" s="64" t="str">
        <f t="shared" si="1"/>
        <v>Found Peony10 ml.</v>
      </c>
      <c r="J170" s="261"/>
    </row>
    <row r="171" ht="22.5" customHeight="1">
      <c r="A171" s="216">
        <v>8.857128012142E12</v>
      </c>
      <c r="B171" s="64" t="s">
        <v>1060</v>
      </c>
      <c r="C171" s="64" t="s">
        <v>1025</v>
      </c>
      <c r="D171" s="64" t="s">
        <v>1218</v>
      </c>
      <c r="E171" s="64" t="s">
        <v>350</v>
      </c>
      <c r="F171" s="64" t="s">
        <v>1027</v>
      </c>
      <c r="G171" s="216">
        <v>450.0</v>
      </c>
      <c r="H171" s="64"/>
      <c r="I171" s="64" t="str">
        <f t="shared" si="1"/>
        <v>Gentle Elixir10 ml.</v>
      </c>
      <c r="J171" s="261"/>
    </row>
    <row r="172" ht="22.5" customHeight="1">
      <c r="A172" s="216">
        <v>8.857128011744E12</v>
      </c>
      <c r="B172" s="64" t="s">
        <v>1065</v>
      </c>
      <c r="C172" s="64" t="s">
        <v>1025</v>
      </c>
      <c r="D172" s="64" t="s">
        <v>1218</v>
      </c>
      <c r="E172" s="64" t="s">
        <v>355</v>
      </c>
      <c r="F172" s="64" t="s">
        <v>1027</v>
      </c>
      <c r="G172" s="216">
        <v>450.0</v>
      </c>
      <c r="H172" s="64"/>
      <c r="I172" s="64" t="str">
        <f t="shared" si="1"/>
        <v>Hercules10 ml.</v>
      </c>
      <c r="J172" s="261"/>
    </row>
    <row r="173" ht="22.5" customHeight="1">
      <c r="A173" s="216">
        <v>8.857128012034E12</v>
      </c>
      <c r="B173" s="64" t="s">
        <v>1069</v>
      </c>
      <c r="C173" s="64" t="s">
        <v>1025</v>
      </c>
      <c r="D173" s="64" t="s">
        <v>1218</v>
      </c>
      <c r="E173" s="64" t="s">
        <v>358</v>
      </c>
      <c r="F173" s="64" t="s">
        <v>1027</v>
      </c>
      <c r="G173" s="216">
        <v>450.0</v>
      </c>
      <c r="H173" s="64"/>
      <c r="I173" s="64" t="str">
        <f t="shared" si="1"/>
        <v>La Belle10 ml.</v>
      </c>
      <c r="J173" s="261"/>
    </row>
    <row r="174" ht="22.5" customHeight="1">
      <c r="A174" s="216">
        <v>8.857128012073E12</v>
      </c>
      <c r="B174" s="64" t="s">
        <v>1071</v>
      </c>
      <c r="C174" s="64" t="s">
        <v>1025</v>
      </c>
      <c r="D174" s="64" t="s">
        <v>1218</v>
      </c>
      <c r="E174" s="64" t="s">
        <v>360</v>
      </c>
      <c r="F174" s="64" t="s">
        <v>1027</v>
      </c>
      <c r="G174" s="216">
        <v>450.0</v>
      </c>
      <c r="H174" s="64"/>
      <c r="I174" s="64" t="str">
        <f t="shared" si="1"/>
        <v>Legendary10 ml.</v>
      </c>
      <c r="J174" s="261"/>
    </row>
    <row r="175" ht="22.5" customHeight="1">
      <c r="A175" s="216">
        <v>8.857128012028E12</v>
      </c>
      <c r="B175" s="64" t="s">
        <v>1072</v>
      </c>
      <c r="C175" s="64" t="s">
        <v>1025</v>
      </c>
      <c r="D175" s="64" t="s">
        <v>1218</v>
      </c>
      <c r="E175" s="64" t="s">
        <v>361</v>
      </c>
      <c r="F175" s="64" t="s">
        <v>1027</v>
      </c>
      <c r="G175" s="216">
        <v>450.0</v>
      </c>
      <c r="H175" s="64"/>
      <c r="I175" s="64" t="str">
        <f t="shared" si="1"/>
        <v>Make Way10 ml.</v>
      </c>
      <c r="J175" s="261"/>
    </row>
    <row r="176" ht="22.5" customHeight="1">
      <c r="A176" s="216">
        <v>8.857128012149E12</v>
      </c>
      <c r="B176" s="64" t="s">
        <v>1073</v>
      </c>
      <c r="C176" s="64" t="s">
        <v>1025</v>
      </c>
      <c r="D176" s="64" t="s">
        <v>1218</v>
      </c>
      <c r="E176" s="64" t="s">
        <v>364</v>
      </c>
      <c r="F176" s="64" t="s">
        <v>1027</v>
      </c>
      <c r="G176" s="216">
        <v>450.0</v>
      </c>
      <c r="H176" s="64"/>
      <c r="I176" s="64" t="str">
        <f t="shared" si="1"/>
        <v>Mellow10 ml.</v>
      </c>
      <c r="J176" s="261"/>
    </row>
    <row r="177" ht="22.5" customHeight="1">
      <c r="A177" s="216">
        <v>8.857128012067E12</v>
      </c>
      <c r="B177" s="64" t="s">
        <v>1074</v>
      </c>
      <c r="C177" s="64" t="s">
        <v>1025</v>
      </c>
      <c r="D177" s="64" t="s">
        <v>1218</v>
      </c>
      <c r="E177" s="64" t="s">
        <v>365</v>
      </c>
      <c r="F177" s="64" t="s">
        <v>1027</v>
      </c>
      <c r="G177" s="216">
        <v>450.0</v>
      </c>
      <c r="H177" s="64"/>
      <c r="I177" s="64" t="str">
        <f t="shared" si="1"/>
        <v>Moon Light10 ml.</v>
      </c>
      <c r="J177" s="261"/>
    </row>
    <row r="178" ht="22.5" customHeight="1">
      <c r="A178" s="216">
        <v>8.857128012035E12</v>
      </c>
      <c r="B178" s="64" t="s">
        <v>1076</v>
      </c>
      <c r="C178" s="64" t="s">
        <v>1025</v>
      </c>
      <c r="D178" s="64" t="s">
        <v>1218</v>
      </c>
      <c r="E178" s="64" t="s">
        <v>369</v>
      </c>
      <c r="F178" s="64" t="s">
        <v>1027</v>
      </c>
      <c r="G178" s="216">
        <v>450.0</v>
      </c>
      <c r="H178" s="64"/>
      <c r="I178" s="64" t="str">
        <f t="shared" si="1"/>
        <v>Never Blue10 ml.</v>
      </c>
      <c r="J178" s="261"/>
    </row>
    <row r="179" ht="22.5" customHeight="1">
      <c r="A179" s="216">
        <v>8.857128012084E12</v>
      </c>
      <c r="B179" s="64" t="s">
        <v>1081</v>
      </c>
      <c r="C179" s="64" t="s">
        <v>1025</v>
      </c>
      <c r="D179" s="64" t="s">
        <v>1218</v>
      </c>
      <c r="E179" s="64" t="s">
        <v>377</v>
      </c>
      <c r="F179" s="64" t="s">
        <v>1027</v>
      </c>
      <c r="G179" s="216">
        <v>450.0</v>
      </c>
      <c r="H179" s="64"/>
      <c r="I179" s="64" t="str">
        <f t="shared" si="1"/>
        <v>Perfect Pear10 ml.</v>
      </c>
      <c r="J179" s="261"/>
    </row>
    <row r="180" ht="22.5" customHeight="1">
      <c r="A180" s="216">
        <v>8.857128012042E12</v>
      </c>
      <c r="B180" s="64" t="s">
        <v>1082</v>
      </c>
      <c r="C180" s="64" t="s">
        <v>1025</v>
      </c>
      <c r="D180" s="64" t="s">
        <v>1218</v>
      </c>
      <c r="E180" s="64" t="s">
        <v>378</v>
      </c>
      <c r="F180" s="64" t="s">
        <v>1027</v>
      </c>
      <c r="G180" s="216">
        <v>450.0</v>
      </c>
      <c r="H180" s="64"/>
      <c r="I180" s="64" t="str">
        <f t="shared" si="1"/>
        <v>Persist10 ml.</v>
      </c>
      <c r="J180" s="261"/>
    </row>
    <row r="181" ht="22.5" customHeight="1">
      <c r="A181" s="216">
        <v>8.857128012037E12</v>
      </c>
      <c r="B181" s="64" t="s">
        <v>1084</v>
      </c>
      <c r="C181" s="64" t="s">
        <v>1025</v>
      </c>
      <c r="D181" s="64" t="s">
        <v>1218</v>
      </c>
      <c r="E181" s="64" t="s">
        <v>382</v>
      </c>
      <c r="F181" s="64" t="s">
        <v>1027</v>
      </c>
      <c r="G181" s="216">
        <v>450.0</v>
      </c>
      <c r="H181" s="64"/>
      <c r="I181" s="64" t="str">
        <f t="shared" si="1"/>
        <v>Secret of Peach10 ml.</v>
      </c>
      <c r="J181" s="261"/>
    </row>
    <row r="182" ht="22.5" customHeight="1">
      <c r="A182" s="216">
        <v>8.857128012039E12</v>
      </c>
      <c r="B182" s="64" t="s">
        <v>1087</v>
      </c>
      <c r="C182" s="64" t="s">
        <v>1025</v>
      </c>
      <c r="D182" s="64" t="s">
        <v>1218</v>
      </c>
      <c r="E182" s="64" t="s">
        <v>383</v>
      </c>
      <c r="F182" s="64" t="s">
        <v>1027</v>
      </c>
      <c r="G182" s="216">
        <v>450.0</v>
      </c>
      <c r="H182" s="64"/>
      <c r="I182" s="64" t="str">
        <f t="shared" si="1"/>
        <v>Senorita10 ml.</v>
      </c>
      <c r="J182" s="261"/>
    </row>
    <row r="183" ht="22.5" customHeight="1">
      <c r="A183" s="216">
        <v>8.857128012093E12</v>
      </c>
      <c r="B183" s="64" t="s">
        <v>1090</v>
      </c>
      <c r="C183" s="64" t="s">
        <v>1025</v>
      </c>
      <c r="D183" s="64" t="s">
        <v>1218</v>
      </c>
      <c r="E183" s="64" t="s">
        <v>387</v>
      </c>
      <c r="F183" s="64" t="s">
        <v>1027</v>
      </c>
      <c r="G183" s="216">
        <v>450.0</v>
      </c>
      <c r="H183" s="64"/>
      <c r="I183" s="64" t="str">
        <f t="shared" si="1"/>
        <v>Shadow De Bacci Light10 ml.</v>
      </c>
      <c r="J183" s="261"/>
    </row>
    <row r="184" ht="22.5" customHeight="1">
      <c r="A184" s="216">
        <v>8.857128012055E12</v>
      </c>
      <c r="B184" s="64" t="s">
        <v>1093</v>
      </c>
      <c r="C184" s="64" t="s">
        <v>1025</v>
      </c>
      <c r="D184" s="64" t="s">
        <v>1218</v>
      </c>
      <c r="E184" s="64" t="s">
        <v>390</v>
      </c>
      <c r="F184" s="64" t="s">
        <v>1027</v>
      </c>
      <c r="G184" s="216">
        <v>450.0</v>
      </c>
      <c r="H184" s="64"/>
      <c r="I184" s="64" t="str">
        <f t="shared" si="1"/>
        <v>Sicilia10 ml.</v>
      </c>
      <c r="J184" s="261"/>
    </row>
    <row r="185" ht="22.5" customHeight="1">
      <c r="A185" s="216">
        <v>8.857128012146E12</v>
      </c>
      <c r="B185" s="64" t="s">
        <v>1094</v>
      </c>
      <c r="C185" s="64" t="s">
        <v>1025</v>
      </c>
      <c r="D185" s="64" t="s">
        <v>1218</v>
      </c>
      <c r="E185" s="64" t="s">
        <v>393</v>
      </c>
      <c r="F185" s="64" t="s">
        <v>1027</v>
      </c>
      <c r="G185" s="216">
        <v>450.0</v>
      </c>
      <c r="H185" s="64"/>
      <c r="I185" s="64" t="str">
        <f t="shared" si="1"/>
        <v>Soir10 ml.</v>
      </c>
      <c r="J185" s="261"/>
    </row>
    <row r="186" ht="22.5" customHeight="1">
      <c r="A186" s="216">
        <v>8.85712801207E12</v>
      </c>
      <c r="B186" s="64" t="s">
        <v>1095</v>
      </c>
      <c r="C186" s="64" t="s">
        <v>1025</v>
      </c>
      <c r="D186" s="64" t="s">
        <v>1218</v>
      </c>
      <c r="E186" s="64" t="s">
        <v>395</v>
      </c>
      <c r="F186" s="64" t="s">
        <v>1027</v>
      </c>
      <c r="G186" s="216">
        <v>450.0</v>
      </c>
      <c r="H186" s="64"/>
      <c r="I186" s="64" t="str">
        <f t="shared" si="1"/>
        <v>Teenage Dream10 ml.</v>
      </c>
      <c r="J186" s="261"/>
    </row>
    <row r="187" ht="22.5" customHeight="1">
      <c r="A187" s="216">
        <v>8.857128012047E12</v>
      </c>
      <c r="B187" s="64" t="s">
        <v>1098</v>
      </c>
      <c r="C187" s="64" t="s">
        <v>1025</v>
      </c>
      <c r="D187" s="64" t="s">
        <v>1218</v>
      </c>
      <c r="E187" s="64" t="s">
        <v>397</v>
      </c>
      <c r="F187" s="64" t="s">
        <v>1027</v>
      </c>
      <c r="G187" s="216">
        <v>450.0</v>
      </c>
      <c r="H187" s="64"/>
      <c r="I187" s="64" t="str">
        <f t="shared" si="1"/>
        <v>Velvet Oud10 ml.</v>
      </c>
      <c r="J187" s="261"/>
    </row>
    <row r="188" ht="22.5" customHeight="1">
      <c r="A188" s="216">
        <v>8.857128011263E12</v>
      </c>
      <c r="B188" s="61" t="s">
        <v>1101</v>
      </c>
      <c r="C188" s="61" t="s">
        <v>1025</v>
      </c>
      <c r="D188" s="64" t="s">
        <v>1218</v>
      </c>
      <c r="E188" s="64" t="s">
        <v>398</v>
      </c>
      <c r="F188" s="61" t="s">
        <v>1027</v>
      </c>
      <c r="G188" s="216">
        <v>450.0</v>
      </c>
      <c r="H188" s="64"/>
      <c r="I188" s="64" t="str">
        <f t="shared" si="1"/>
        <v>Victory10 ml.</v>
      </c>
      <c r="J188" s="261"/>
    </row>
    <row r="189" ht="22.5" customHeight="1">
      <c r="A189" s="216">
        <v>8.857128012079E12</v>
      </c>
      <c r="B189" s="64" t="s">
        <v>1103</v>
      </c>
      <c r="C189" s="64" t="s">
        <v>1025</v>
      </c>
      <c r="D189" s="64" t="s">
        <v>1218</v>
      </c>
      <c r="E189" s="64" t="s">
        <v>401</v>
      </c>
      <c r="F189" s="64" t="s">
        <v>1027</v>
      </c>
      <c r="G189" s="216">
        <v>450.0</v>
      </c>
      <c r="H189" s="64"/>
      <c r="I189" s="64" t="str">
        <f t="shared" si="1"/>
        <v>Vintage10 ml.</v>
      </c>
      <c r="J189" s="261"/>
    </row>
    <row r="190" ht="22.5" customHeight="1">
      <c r="A190" s="216">
        <v>8.857128012053E12</v>
      </c>
      <c r="B190" s="64" t="s">
        <v>1104</v>
      </c>
      <c r="C190" s="64" t="s">
        <v>1025</v>
      </c>
      <c r="D190" s="64" t="s">
        <v>1218</v>
      </c>
      <c r="E190" s="64" t="s">
        <v>403</v>
      </c>
      <c r="F190" s="64" t="s">
        <v>1027</v>
      </c>
      <c r="G190" s="216">
        <v>450.0</v>
      </c>
      <c r="H190" s="64"/>
      <c r="I190" s="64" t="str">
        <f t="shared" si="1"/>
        <v>Virgin X10 ml.</v>
      </c>
      <c r="J190" s="261"/>
    </row>
    <row r="191" ht="22.5" customHeight="1">
      <c r="A191" s="216">
        <v>8.85712801206E12</v>
      </c>
      <c r="B191" s="64" t="s">
        <v>1106</v>
      </c>
      <c r="C191" s="64" t="s">
        <v>1025</v>
      </c>
      <c r="D191" s="64" t="s">
        <v>1218</v>
      </c>
      <c r="E191" s="64" t="s">
        <v>405</v>
      </c>
      <c r="F191" s="64" t="s">
        <v>1027</v>
      </c>
      <c r="G191" s="216">
        <v>450.0</v>
      </c>
      <c r="H191" s="64"/>
      <c r="I191" s="64" t="str">
        <f t="shared" si="1"/>
        <v>Vivid10 ml.</v>
      </c>
      <c r="J191" s="261"/>
    </row>
    <row r="192" ht="22.5" customHeight="1">
      <c r="A192" s="216">
        <v>8.857128012027E12</v>
      </c>
      <c r="B192" s="64" t="s">
        <v>1109</v>
      </c>
      <c r="C192" s="64" t="s">
        <v>1025</v>
      </c>
      <c r="D192" s="64" t="s">
        <v>1218</v>
      </c>
      <c r="E192" s="64" t="s">
        <v>406</v>
      </c>
      <c r="F192" s="64" t="s">
        <v>1027</v>
      </c>
      <c r="G192" s="216">
        <v>450.0</v>
      </c>
      <c r="H192" s="64"/>
      <c r="I192" s="64" t="str">
        <f t="shared" si="1"/>
        <v>Voyage10 ml.</v>
      </c>
      <c r="J192" s="261"/>
    </row>
    <row r="193" ht="22.5" customHeight="1">
      <c r="A193" s="216">
        <v>8.857128012041E12</v>
      </c>
      <c r="B193" s="64" t="s">
        <v>1111</v>
      </c>
      <c r="C193" s="64" t="s">
        <v>1025</v>
      </c>
      <c r="D193" s="64" t="s">
        <v>1218</v>
      </c>
      <c r="E193" s="64" t="s">
        <v>409</v>
      </c>
      <c r="F193" s="64" t="s">
        <v>1027</v>
      </c>
      <c r="G193" s="216">
        <v>450.0</v>
      </c>
      <c r="H193" s="64"/>
      <c r="I193" s="64" t="str">
        <f t="shared" si="1"/>
        <v>Zeus10 ml.</v>
      </c>
      <c r="J193" s="261"/>
    </row>
    <row r="194" ht="22.5" customHeight="1">
      <c r="A194" s="216">
        <v>8.857128012101E12</v>
      </c>
      <c r="B194" s="64" t="s">
        <v>1114</v>
      </c>
      <c r="C194" s="64" t="s">
        <v>1113</v>
      </c>
      <c r="D194" s="64" t="s">
        <v>1218</v>
      </c>
      <c r="E194" s="64" t="s">
        <v>541</v>
      </c>
      <c r="F194" s="64" t="s">
        <v>1027</v>
      </c>
      <c r="G194" s="216">
        <v>650.0</v>
      </c>
      <c r="H194" s="64"/>
      <c r="I194" s="64" t="str">
        <f t="shared" si="1"/>
        <v>Blackest Black10 ml.</v>
      </c>
      <c r="J194" s="261"/>
    </row>
    <row r="195" ht="22.5" customHeight="1">
      <c r="A195" s="216">
        <v>8.857128012087E12</v>
      </c>
      <c r="B195" s="64" t="s">
        <v>1115</v>
      </c>
      <c r="C195" s="64" t="s">
        <v>1025</v>
      </c>
      <c r="D195" s="64" t="s">
        <v>1218</v>
      </c>
      <c r="E195" s="64" t="s">
        <v>543</v>
      </c>
      <c r="F195" s="64" t="s">
        <v>1027</v>
      </c>
      <c r="G195" s="216">
        <v>450.0</v>
      </c>
      <c r="H195" s="64"/>
      <c r="I195" s="64" t="str">
        <f t="shared" si="1"/>
        <v>Dionysus X10 ml.</v>
      </c>
      <c r="J195" s="261"/>
    </row>
    <row r="196" ht="22.5" customHeight="1">
      <c r="A196" s="216">
        <v>8.857128012126E12</v>
      </c>
      <c r="B196" s="64" t="s">
        <v>1116</v>
      </c>
      <c r="C196" s="64" t="s">
        <v>1113</v>
      </c>
      <c r="D196" s="64" t="s">
        <v>1218</v>
      </c>
      <c r="E196" s="64" t="s">
        <v>559</v>
      </c>
      <c r="F196" s="64" t="s">
        <v>1027</v>
      </c>
      <c r="G196" s="216">
        <v>650.0</v>
      </c>
      <c r="H196" s="81"/>
      <c r="I196" s="81" t="str">
        <f t="shared" si="1"/>
        <v>Impression10 ml.</v>
      </c>
      <c r="J196" s="193"/>
    </row>
    <row r="197" ht="22.5" customHeight="1">
      <c r="A197" s="216">
        <v>8.85712801211E12</v>
      </c>
      <c r="B197" s="64" t="s">
        <v>1118</v>
      </c>
      <c r="C197" s="64" t="s">
        <v>1113</v>
      </c>
      <c r="D197" s="64" t="s">
        <v>1218</v>
      </c>
      <c r="E197" s="64" t="s">
        <v>544</v>
      </c>
      <c r="F197" s="64" t="s">
        <v>1027</v>
      </c>
      <c r="G197" s="216">
        <v>650.0</v>
      </c>
      <c r="H197" s="81"/>
      <c r="I197" s="81" t="str">
        <f t="shared" si="1"/>
        <v>Legend of Oud10 ml.</v>
      </c>
      <c r="J197" s="193"/>
    </row>
    <row r="198" ht="22.5" customHeight="1">
      <c r="A198" s="216">
        <v>8.857128012122E12</v>
      </c>
      <c r="B198" s="64" t="s">
        <v>1122</v>
      </c>
      <c r="C198" s="64" t="s">
        <v>1113</v>
      </c>
      <c r="D198" s="64" t="s">
        <v>1218</v>
      </c>
      <c r="E198" s="64" t="s">
        <v>545</v>
      </c>
      <c r="F198" s="64" t="s">
        <v>1027</v>
      </c>
      <c r="G198" s="216">
        <v>650.0</v>
      </c>
      <c r="H198" s="81"/>
      <c r="I198" s="81" t="str">
        <f t="shared" si="1"/>
        <v>Luscious Santal10 ml.</v>
      </c>
      <c r="J198" s="193"/>
    </row>
    <row r="199" ht="22.5" customHeight="1">
      <c r="A199" s="216">
        <v>8.857128012114E12</v>
      </c>
      <c r="B199" s="64" t="s">
        <v>1124</v>
      </c>
      <c r="C199" s="64" t="s">
        <v>1113</v>
      </c>
      <c r="D199" s="64" t="s">
        <v>1218</v>
      </c>
      <c r="E199" s="64" t="s">
        <v>547</v>
      </c>
      <c r="F199" s="64" t="s">
        <v>1027</v>
      </c>
      <c r="G199" s="216">
        <v>650.0</v>
      </c>
      <c r="H199" s="81"/>
      <c r="I199" s="81" t="str">
        <f t="shared" si="1"/>
        <v>Patchouli Absolute10 ml.</v>
      </c>
      <c r="J199" s="193"/>
    </row>
    <row r="200" ht="22.5" customHeight="1">
      <c r="A200" s="216">
        <v>8.857128012108E12</v>
      </c>
      <c r="B200" s="64" t="s">
        <v>1130</v>
      </c>
      <c r="C200" s="64" t="s">
        <v>1113</v>
      </c>
      <c r="D200" s="64" t="s">
        <v>1218</v>
      </c>
      <c r="E200" s="64" t="s">
        <v>550</v>
      </c>
      <c r="F200" s="64" t="s">
        <v>1027</v>
      </c>
      <c r="G200" s="216">
        <v>650.0</v>
      </c>
      <c r="H200" s="81"/>
      <c r="I200" s="81" t="str">
        <f t="shared" si="1"/>
        <v>Sparkling Mandarin10 ml.</v>
      </c>
      <c r="J200" s="193"/>
    </row>
    <row r="201" ht="22.5" customHeight="1">
      <c r="A201" s="216">
        <v>8.857128012112E12</v>
      </c>
      <c r="B201" s="64" t="s">
        <v>1131</v>
      </c>
      <c r="C201" s="64" t="s">
        <v>1113</v>
      </c>
      <c r="D201" s="64" t="s">
        <v>1218</v>
      </c>
      <c r="E201" s="64" t="s">
        <v>553</v>
      </c>
      <c r="F201" s="64" t="s">
        <v>1027</v>
      </c>
      <c r="G201" s="216">
        <v>650.0</v>
      </c>
      <c r="H201" s="81"/>
      <c r="I201" s="81" t="str">
        <f t="shared" si="1"/>
        <v>Tropical Leather10 ml.</v>
      </c>
      <c r="J201" s="193"/>
    </row>
    <row r="202" ht="22.5" customHeight="1">
      <c r="A202" s="216">
        <v>8.857128012075E12</v>
      </c>
      <c r="B202" s="64" t="s">
        <v>1132</v>
      </c>
      <c r="C202" s="64" t="s">
        <v>1025</v>
      </c>
      <c r="D202" s="64" t="s">
        <v>1218</v>
      </c>
      <c r="E202" s="64" t="s">
        <v>1231</v>
      </c>
      <c r="F202" s="64" t="s">
        <v>1027</v>
      </c>
      <c r="G202" s="216">
        <v>650.0</v>
      </c>
      <c r="H202" s="81"/>
      <c r="I202" s="81" t="str">
        <f t="shared" si="1"/>
        <v>Vandal10 ml.</v>
      </c>
      <c r="J202" s="193"/>
    </row>
    <row r="203" ht="22.5" customHeight="1">
      <c r="A203" s="216">
        <v>8.857128012096E12</v>
      </c>
      <c r="B203" s="64" t="s">
        <v>1134</v>
      </c>
      <c r="C203" s="64" t="s">
        <v>1025</v>
      </c>
      <c r="D203" s="64" t="s">
        <v>1218</v>
      </c>
      <c r="E203" s="64" t="s">
        <v>408</v>
      </c>
      <c r="F203" s="64" t="s">
        <v>1027</v>
      </c>
      <c r="G203" s="216">
        <v>450.0</v>
      </c>
      <c r="H203" s="81"/>
      <c r="I203" s="81" t="str">
        <f t="shared" si="1"/>
        <v>Wealth10 ml.</v>
      </c>
      <c r="J203" s="193"/>
    </row>
    <row r="204" ht="22.5" customHeight="1">
      <c r="A204" s="216">
        <v>8.857128012103E12</v>
      </c>
      <c r="B204" s="64" t="s">
        <v>1135</v>
      </c>
      <c r="C204" s="64" t="s">
        <v>1136</v>
      </c>
      <c r="D204" s="64" t="s">
        <v>1218</v>
      </c>
      <c r="E204" s="64" t="s">
        <v>597</v>
      </c>
      <c r="F204" s="64" t="s">
        <v>1027</v>
      </c>
      <c r="G204" s="216">
        <v>850.0</v>
      </c>
      <c r="H204" s="81"/>
      <c r="I204" s="81" t="str">
        <f t="shared" si="1"/>
        <v>Gambling34+3510 ml.</v>
      </c>
      <c r="J204" s="193"/>
    </row>
    <row r="205" ht="22.5" customHeight="1">
      <c r="A205" s="216">
        <v>8.857128012116E12</v>
      </c>
      <c r="B205" s="64" t="s">
        <v>1139</v>
      </c>
      <c r="C205" s="64" t="s">
        <v>1136</v>
      </c>
      <c r="D205" s="64" t="s">
        <v>1218</v>
      </c>
      <c r="E205" s="64" t="s">
        <v>599</v>
      </c>
      <c r="F205" s="64" t="s">
        <v>1027</v>
      </c>
      <c r="G205" s="216">
        <v>850.0</v>
      </c>
      <c r="H205" s="81"/>
      <c r="I205" s="81" t="str">
        <f t="shared" si="1"/>
        <v>Queen10 ml.</v>
      </c>
      <c r="J205" s="193"/>
    </row>
    <row r="206" ht="22.5" customHeight="1">
      <c r="A206" s="216">
        <v>8.857128012118E12</v>
      </c>
      <c r="B206" s="64" t="s">
        <v>1140</v>
      </c>
      <c r="C206" s="64" t="s">
        <v>1136</v>
      </c>
      <c r="D206" s="64" t="s">
        <v>1218</v>
      </c>
      <c r="E206" s="64" t="s">
        <v>602</v>
      </c>
      <c r="F206" s="64" t="s">
        <v>1027</v>
      </c>
      <c r="G206" s="216">
        <v>850.0</v>
      </c>
      <c r="H206" s="81"/>
      <c r="I206" s="81" t="str">
        <f t="shared" si="1"/>
        <v>Savoury10 ml.</v>
      </c>
      <c r="J206" s="193"/>
    </row>
    <row r="207" ht="22.5" customHeight="1">
      <c r="A207" s="216">
        <v>8.857128012124E12</v>
      </c>
      <c r="B207" s="64" t="s">
        <v>1141</v>
      </c>
      <c r="C207" s="64" t="s">
        <v>1136</v>
      </c>
      <c r="D207" s="64" t="s">
        <v>1218</v>
      </c>
      <c r="E207" s="64" t="s">
        <v>604</v>
      </c>
      <c r="F207" s="64" t="s">
        <v>1027</v>
      </c>
      <c r="G207" s="216">
        <v>850.0</v>
      </c>
      <c r="H207" s="81"/>
      <c r="I207" s="81" t="str">
        <f t="shared" si="1"/>
        <v>What10 ml.</v>
      </c>
      <c r="J207" s="193"/>
    </row>
    <row r="208" ht="22.5" customHeight="1">
      <c r="A208" s="216" t="s">
        <v>866</v>
      </c>
      <c r="B208" s="64" t="s">
        <v>1232</v>
      </c>
      <c r="C208" s="64" t="s">
        <v>1025</v>
      </c>
      <c r="D208" s="64" t="s">
        <v>1026</v>
      </c>
      <c r="E208" s="64" t="s">
        <v>625</v>
      </c>
      <c r="F208" s="64" t="s">
        <v>1027</v>
      </c>
      <c r="G208" s="216">
        <v>0.0</v>
      </c>
      <c r="H208" s="81"/>
      <c r="I208" s="81" t="str">
        <f t="shared" si="1"/>
        <v>1000 Thousand TRY ME!50 ml.</v>
      </c>
      <c r="J208" s="193"/>
    </row>
    <row r="209" ht="22.5" customHeight="1">
      <c r="A209" s="216" t="s">
        <v>868</v>
      </c>
      <c r="B209" s="64" t="s">
        <v>1233</v>
      </c>
      <c r="C209" s="64" t="s">
        <v>1025</v>
      </c>
      <c r="D209" s="64" t="s">
        <v>1026</v>
      </c>
      <c r="E209" s="64" t="s">
        <v>629</v>
      </c>
      <c r="F209" s="64" t="s">
        <v>1027</v>
      </c>
      <c r="G209" s="216">
        <v>0.0</v>
      </c>
      <c r="H209" s="81"/>
      <c r="I209" s="81" t="str">
        <f t="shared" si="1"/>
        <v>Aqua TRY ME!50 ml.</v>
      </c>
      <c r="J209" s="193"/>
    </row>
    <row r="210" ht="22.5" customHeight="1">
      <c r="A210" s="216" t="s">
        <v>869</v>
      </c>
      <c r="B210" s="64" t="s">
        <v>1235</v>
      </c>
      <c r="C210" s="64" t="s">
        <v>1025</v>
      </c>
      <c r="D210" s="64" t="s">
        <v>1026</v>
      </c>
      <c r="E210" s="64" t="s">
        <v>632</v>
      </c>
      <c r="F210" s="64" t="s">
        <v>1027</v>
      </c>
      <c r="G210" s="216">
        <v>0.0</v>
      </c>
      <c r="H210" s="81"/>
      <c r="I210" s="81" t="str">
        <f t="shared" si="1"/>
        <v>Argentum TRY ME!50 ml.</v>
      </c>
      <c r="J210" s="193"/>
    </row>
    <row r="211" ht="22.5" customHeight="1">
      <c r="A211" s="216" t="s">
        <v>870</v>
      </c>
      <c r="B211" s="64" t="s">
        <v>1236</v>
      </c>
      <c r="C211" s="64" t="s">
        <v>1025</v>
      </c>
      <c r="D211" s="64" t="s">
        <v>1026</v>
      </c>
      <c r="E211" s="64" t="s">
        <v>633</v>
      </c>
      <c r="F211" s="64" t="s">
        <v>1027</v>
      </c>
      <c r="G211" s="216">
        <v>0.0</v>
      </c>
      <c r="H211" s="81"/>
      <c r="I211" s="81" t="str">
        <f t="shared" si="1"/>
        <v>Atlantis TRY ME!50 ml.</v>
      </c>
      <c r="J211" s="193"/>
    </row>
    <row r="212" ht="22.5" customHeight="1">
      <c r="A212" s="216" t="s">
        <v>871</v>
      </c>
      <c r="B212" s="64" t="s">
        <v>1237</v>
      </c>
      <c r="C212" s="64" t="s">
        <v>1025</v>
      </c>
      <c r="D212" s="64" t="s">
        <v>1026</v>
      </c>
      <c r="E212" s="64" t="s">
        <v>634</v>
      </c>
      <c r="F212" s="64" t="s">
        <v>1027</v>
      </c>
      <c r="G212" s="216">
        <v>0.0</v>
      </c>
      <c r="H212" s="81"/>
      <c r="I212" s="81" t="str">
        <f t="shared" si="1"/>
        <v>Beyond TRY ME!50 ml.</v>
      </c>
      <c r="J212" s="193"/>
    </row>
    <row r="213" ht="22.5" customHeight="1">
      <c r="A213" s="216" t="s">
        <v>872</v>
      </c>
      <c r="B213" s="64" t="s">
        <v>1238</v>
      </c>
      <c r="C213" s="64" t="s">
        <v>1025</v>
      </c>
      <c r="D213" s="64" t="s">
        <v>1026</v>
      </c>
      <c r="E213" s="64" t="s">
        <v>635</v>
      </c>
      <c r="F213" s="64" t="s">
        <v>1027</v>
      </c>
      <c r="G213" s="216">
        <v>0.0</v>
      </c>
      <c r="H213" s="81"/>
      <c r="I213" s="81" t="str">
        <f t="shared" si="1"/>
        <v>Blind Magnolia TRY ME!50 ml.</v>
      </c>
      <c r="J213" s="193"/>
    </row>
    <row r="214" ht="22.5" customHeight="1">
      <c r="A214" s="216" t="s">
        <v>873</v>
      </c>
      <c r="B214" s="64" t="s">
        <v>1239</v>
      </c>
      <c r="C214" s="64" t="s">
        <v>1025</v>
      </c>
      <c r="D214" s="64" t="s">
        <v>1026</v>
      </c>
      <c r="E214" s="64" t="s">
        <v>637</v>
      </c>
      <c r="F214" s="64" t="s">
        <v>1027</v>
      </c>
      <c r="G214" s="216">
        <v>0.0</v>
      </c>
      <c r="H214" s="81"/>
      <c r="I214" s="81" t="str">
        <f t="shared" si="1"/>
        <v>Buoyant TRY ME!50 ml.</v>
      </c>
      <c r="J214" s="193"/>
    </row>
    <row r="215" ht="22.5" customHeight="1">
      <c r="A215" s="216" t="s">
        <v>874</v>
      </c>
      <c r="B215" s="64" t="s">
        <v>1240</v>
      </c>
      <c r="C215" s="64" t="s">
        <v>1025</v>
      </c>
      <c r="D215" s="64" t="s">
        <v>1026</v>
      </c>
      <c r="E215" s="64" t="s">
        <v>638</v>
      </c>
      <c r="F215" s="64" t="s">
        <v>1027</v>
      </c>
      <c r="G215" s="216">
        <v>0.0</v>
      </c>
      <c r="H215" s="81"/>
      <c r="I215" s="81" t="str">
        <f t="shared" si="1"/>
        <v>Cherry Dance TRY ME!50 ml.</v>
      </c>
      <c r="J215" s="193"/>
    </row>
    <row r="216" ht="22.5" customHeight="1">
      <c r="A216" s="216" t="s">
        <v>876</v>
      </c>
      <c r="B216" s="64" t="s">
        <v>1241</v>
      </c>
      <c r="C216" s="64" t="s">
        <v>1025</v>
      </c>
      <c r="D216" s="64" t="s">
        <v>1026</v>
      </c>
      <c r="E216" s="64" t="s">
        <v>642</v>
      </c>
      <c r="F216" s="64" t="s">
        <v>1027</v>
      </c>
      <c r="G216" s="216">
        <v>0.0</v>
      </c>
      <c r="H216" s="81"/>
      <c r="I216" s="81" t="str">
        <f t="shared" si="1"/>
        <v>Cocoa Gourmet TRY ME!50 ml.</v>
      </c>
      <c r="J216" s="193"/>
    </row>
    <row r="217" ht="22.5" customHeight="1">
      <c r="A217" s="216" t="s">
        <v>877</v>
      </c>
      <c r="B217" s="64" t="s">
        <v>1242</v>
      </c>
      <c r="C217" s="64" t="s">
        <v>1025</v>
      </c>
      <c r="D217" s="64" t="s">
        <v>1026</v>
      </c>
      <c r="E217" s="64" t="s">
        <v>643</v>
      </c>
      <c r="F217" s="64" t="s">
        <v>1027</v>
      </c>
      <c r="G217" s="216">
        <v>0.0</v>
      </c>
      <c r="H217" s="81"/>
      <c r="I217" s="81" t="str">
        <f t="shared" si="1"/>
        <v>Code Red TRY ME!50 ml.</v>
      </c>
      <c r="J217" s="193"/>
    </row>
    <row r="218" ht="22.5" customHeight="1">
      <c r="A218" s="216" t="s">
        <v>849</v>
      </c>
      <c r="B218" s="64" t="s">
        <v>1244</v>
      </c>
      <c r="C218" s="64" t="s">
        <v>1025</v>
      </c>
      <c r="D218" s="64" t="s">
        <v>1026</v>
      </c>
      <c r="E218" s="64" t="s">
        <v>644</v>
      </c>
      <c r="F218" s="64" t="s">
        <v>1027</v>
      </c>
      <c r="G218" s="216">
        <v>0.0</v>
      </c>
      <c r="H218" s="81"/>
      <c r="I218" s="81" t="str">
        <f t="shared" si="1"/>
        <v>Dream Island TRY ME!50 ml.</v>
      </c>
      <c r="J218" s="193"/>
    </row>
    <row r="219" ht="22.5" customHeight="1">
      <c r="A219" s="216" t="s">
        <v>878</v>
      </c>
      <c r="B219" s="64" t="s">
        <v>1245</v>
      </c>
      <c r="C219" s="64" t="s">
        <v>1025</v>
      </c>
      <c r="D219" s="64" t="s">
        <v>1026</v>
      </c>
      <c r="E219" s="64" t="s">
        <v>646</v>
      </c>
      <c r="F219" s="64" t="s">
        <v>1027</v>
      </c>
      <c r="G219" s="216">
        <v>0.0</v>
      </c>
      <c r="H219" s="81"/>
      <c r="I219" s="81" t="str">
        <f t="shared" si="1"/>
        <v>Dynasty TRY ME!50 ml.</v>
      </c>
      <c r="J219" s="193"/>
    </row>
    <row r="220" ht="22.5" customHeight="1">
      <c r="A220" s="216" t="s">
        <v>851</v>
      </c>
      <c r="B220" s="64" t="s">
        <v>1246</v>
      </c>
      <c r="C220" s="64" t="s">
        <v>1025</v>
      </c>
      <c r="D220" s="64" t="s">
        <v>1026</v>
      </c>
      <c r="E220" s="64" t="s">
        <v>649</v>
      </c>
      <c r="F220" s="64" t="s">
        <v>1027</v>
      </c>
      <c r="G220" s="216">
        <v>0.0</v>
      </c>
      <c r="H220" s="81"/>
      <c r="I220" s="81" t="str">
        <f t="shared" si="1"/>
        <v>Eden TRY ME!50 ml.</v>
      </c>
      <c r="J220" s="193"/>
    </row>
    <row r="221" ht="22.5" customHeight="1">
      <c r="A221" s="216" t="s">
        <v>879</v>
      </c>
      <c r="B221" s="64" t="s">
        <v>1248</v>
      </c>
      <c r="C221" s="64" t="s">
        <v>1025</v>
      </c>
      <c r="D221" s="64" t="s">
        <v>1026</v>
      </c>
      <c r="E221" s="64" t="s">
        <v>651</v>
      </c>
      <c r="F221" s="64" t="s">
        <v>1027</v>
      </c>
      <c r="G221" s="216">
        <v>0.0</v>
      </c>
      <c r="H221" s="81"/>
      <c r="I221" s="81" t="str">
        <f t="shared" si="1"/>
        <v>Excalibur (EDP) TRY ME!50 ml.</v>
      </c>
      <c r="J221" s="193"/>
    </row>
    <row r="222" ht="22.5" customHeight="1">
      <c r="A222" s="216" t="s">
        <v>880</v>
      </c>
      <c r="B222" s="64" t="s">
        <v>1249</v>
      </c>
      <c r="C222" s="64" t="s">
        <v>1025</v>
      </c>
      <c r="D222" s="64" t="s">
        <v>1026</v>
      </c>
      <c r="E222" s="64" t="s">
        <v>656</v>
      </c>
      <c r="F222" s="64" t="s">
        <v>1027</v>
      </c>
      <c r="G222" s="216">
        <v>0.0</v>
      </c>
      <c r="H222" s="81"/>
      <c r="I222" s="81" t="str">
        <f t="shared" si="1"/>
        <v>Found Peony TRY ME!50 ml.</v>
      </c>
      <c r="J222" s="193"/>
    </row>
    <row r="223" ht="22.5" customHeight="1">
      <c r="A223" s="216" t="s">
        <v>666</v>
      </c>
      <c r="B223" s="64" t="s">
        <v>1250</v>
      </c>
      <c r="C223" s="64" t="s">
        <v>1025</v>
      </c>
      <c r="D223" s="64" t="s">
        <v>1026</v>
      </c>
      <c r="E223" s="64" t="s">
        <v>660</v>
      </c>
      <c r="F223" s="64" t="s">
        <v>1027</v>
      </c>
      <c r="G223" s="216">
        <v>0.0</v>
      </c>
      <c r="H223" s="81"/>
      <c r="I223" s="81" t="str">
        <f t="shared" si="1"/>
        <v>Gentle Elixir TRY ME!50 ml.</v>
      </c>
      <c r="J223" s="193"/>
    </row>
    <row r="224" ht="22.5" customHeight="1">
      <c r="A224" s="216" t="s">
        <v>882</v>
      </c>
      <c r="B224" s="64" t="s">
        <v>1251</v>
      </c>
      <c r="C224" s="64" t="s">
        <v>1025</v>
      </c>
      <c r="D224" s="64" t="s">
        <v>1026</v>
      </c>
      <c r="E224" s="64" t="s">
        <v>662</v>
      </c>
      <c r="F224" s="64" t="s">
        <v>1027</v>
      </c>
      <c r="G224" s="216">
        <v>0.0</v>
      </c>
      <c r="H224" s="81"/>
      <c r="I224" s="81" t="str">
        <f t="shared" si="1"/>
        <v>Hercules TRY ME!50 ml.</v>
      </c>
      <c r="J224" s="193"/>
    </row>
    <row r="225" ht="22.5" customHeight="1">
      <c r="A225" s="216" t="s">
        <v>883</v>
      </c>
      <c r="B225" s="64" t="s">
        <v>1252</v>
      </c>
      <c r="C225" s="64" t="s">
        <v>1025</v>
      </c>
      <c r="D225" s="64" t="s">
        <v>1026</v>
      </c>
      <c r="E225" s="64" t="s">
        <v>663</v>
      </c>
      <c r="F225" s="64" t="s">
        <v>1027</v>
      </c>
      <c r="G225" s="216">
        <v>0.0</v>
      </c>
      <c r="H225" s="81"/>
      <c r="I225" s="81" t="str">
        <f t="shared" si="1"/>
        <v>La Belle TRY ME!50 ml.</v>
      </c>
      <c r="J225" s="193"/>
    </row>
    <row r="226" ht="22.5" customHeight="1">
      <c r="A226" s="216" t="s">
        <v>884</v>
      </c>
      <c r="B226" s="64" t="s">
        <v>1254</v>
      </c>
      <c r="C226" s="64" t="s">
        <v>1025</v>
      </c>
      <c r="D226" s="64" t="s">
        <v>1026</v>
      </c>
      <c r="E226" s="64" t="s">
        <v>664</v>
      </c>
      <c r="F226" s="64" t="s">
        <v>1027</v>
      </c>
      <c r="G226" s="216">
        <v>0.0</v>
      </c>
      <c r="H226" s="81"/>
      <c r="I226" s="81" t="str">
        <f t="shared" si="1"/>
        <v>Legendary TRY ME!50 ml.</v>
      </c>
      <c r="J226" s="193"/>
    </row>
    <row r="227" ht="22.5" customHeight="1">
      <c r="A227" s="216" t="s">
        <v>885</v>
      </c>
      <c r="B227" s="64" t="s">
        <v>1255</v>
      </c>
      <c r="C227" s="64" t="s">
        <v>1025</v>
      </c>
      <c r="D227" s="64" t="s">
        <v>1026</v>
      </c>
      <c r="E227" s="64" t="s">
        <v>665</v>
      </c>
      <c r="F227" s="64" t="s">
        <v>1027</v>
      </c>
      <c r="G227" s="216">
        <v>0.0</v>
      </c>
      <c r="H227" s="81"/>
      <c r="I227" s="81" t="str">
        <f t="shared" si="1"/>
        <v>Make Way TRY ME!50 ml.</v>
      </c>
      <c r="J227" s="193"/>
    </row>
    <row r="228" ht="22.5" customHeight="1">
      <c r="A228" s="216" t="s">
        <v>887</v>
      </c>
      <c r="B228" s="64" t="s">
        <v>1256</v>
      </c>
      <c r="C228" s="64" t="s">
        <v>1025</v>
      </c>
      <c r="D228" s="64" t="s">
        <v>1026</v>
      </c>
      <c r="E228" s="64" t="s">
        <v>667</v>
      </c>
      <c r="F228" s="64" t="s">
        <v>1027</v>
      </c>
      <c r="G228" s="216">
        <v>0.0</v>
      </c>
      <c r="H228" s="81"/>
      <c r="I228" s="81" t="str">
        <f t="shared" si="1"/>
        <v>Moon Light TRY ME!50 ml.</v>
      </c>
      <c r="J228" s="193"/>
    </row>
    <row r="229" ht="22.5" customHeight="1">
      <c r="A229" s="216" t="s">
        <v>889</v>
      </c>
      <c r="B229" s="64" t="s">
        <v>1257</v>
      </c>
      <c r="C229" s="64" t="s">
        <v>1025</v>
      </c>
      <c r="D229" s="64" t="s">
        <v>1026</v>
      </c>
      <c r="E229" s="64" t="s">
        <v>673</v>
      </c>
      <c r="F229" s="64" t="s">
        <v>1027</v>
      </c>
      <c r="G229" s="216">
        <v>0.0</v>
      </c>
      <c r="H229" s="81"/>
      <c r="I229" s="81" t="str">
        <f t="shared" si="1"/>
        <v>Never Blue TRY ME!50 ml.</v>
      </c>
      <c r="J229" s="193"/>
    </row>
    <row r="230" ht="22.5" customHeight="1">
      <c r="A230" s="216" t="s">
        <v>893</v>
      </c>
      <c r="B230" s="64" t="s">
        <v>1258</v>
      </c>
      <c r="C230" s="64" t="s">
        <v>1025</v>
      </c>
      <c r="D230" s="64" t="s">
        <v>1026</v>
      </c>
      <c r="E230" s="64" t="s">
        <v>676</v>
      </c>
      <c r="F230" s="64" t="s">
        <v>1027</v>
      </c>
      <c r="G230" s="216">
        <v>0.0</v>
      </c>
      <c r="H230" s="81"/>
      <c r="I230" s="81" t="str">
        <f t="shared" si="1"/>
        <v>Perfect Pear TRY ME!50 ml.</v>
      </c>
      <c r="J230" s="193"/>
    </row>
    <row r="231" ht="22.5" customHeight="1">
      <c r="A231" s="216" t="s">
        <v>895</v>
      </c>
      <c r="B231" s="64" t="s">
        <v>1259</v>
      </c>
      <c r="C231" s="64" t="s">
        <v>1025</v>
      </c>
      <c r="D231" s="64" t="s">
        <v>1026</v>
      </c>
      <c r="E231" s="64" t="s">
        <v>677</v>
      </c>
      <c r="F231" s="64" t="s">
        <v>1027</v>
      </c>
      <c r="G231" s="216">
        <v>0.0</v>
      </c>
      <c r="H231" s="81"/>
      <c r="I231" s="81" t="str">
        <f t="shared" si="1"/>
        <v>Persist TRY ME!50 ml.</v>
      </c>
      <c r="J231" s="193"/>
    </row>
    <row r="232" ht="22.5" customHeight="1">
      <c r="A232" s="216" t="s">
        <v>854</v>
      </c>
      <c r="B232" s="64" t="s">
        <v>1261</v>
      </c>
      <c r="C232" s="64" t="s">
        <v>1025</v>
      </c>
      <c r="D232" s="64" t="s">
        <v>1026</v>
      </c>
      <c r="E232" s="64" t="s">
        <v>681</v>
      </c>
      <c r="F232" s="64" t="s">
        <v>1027</v>
      </c>
      <c r="G232" s="216">
        <v>0.0</v>
      </c>
      <c r="H232" s="81"/>
      <c r="I232" s="81" t="str">
        <f t="shared" si="1"/>
        <v>Secret of Peach TRY ME!50 ml.</v>
      </c>
      <c r="J232" s="193"/>
    </row>
    <row r="233" ht="22.5" customHeight="1">
      <c r="A233" s="216" t="s">
        <v>672</v>
      </c>
      <c r="B233" s="64" t="s">
        <v>1262</v>
      </c>
      <c r="C233" s="64" t="s">
        <v>1025</v>
      </c>
      <c r="D233" s="64" t="s">
        <v>1026</v>
      </c>
      <c r="E233" s="64" t="s">
        <v>682</v>
      </c>
      <c r="F233" s="64" t="s">
        <v>1027</v>
      </c>
      <c r="G233" s="216">
        <v>0.0</v>
      </c>
      <c r="H233" s="81"/>
      <c r="I233" s="81" t="str">
        <f t="shared" si="1"/>
        <v>Senorita TRY ME!50 ml.</v>
      </c>
      <c r="J233" s="193"/>
    </row>
    <row r="234" ht="22.5" customHeight="1">
      <c r="A234" s="216" t="s">
        <v>896</v>
      </c>
      <c r="B234" s="64" t="s">
        <v>1263</v>
      </c>
      <c r="C234" s="64" t="s">
        <v>1025</v>
      </c>
      <c r="D234" s="64" t="s">
        <v>1026</v>
      </c>
      <c r="E234" s="64" t="s">
        <v>685</v>
      </c>
      <c r="F234" s="64" t="s">
        <v>1027</v>
      </c>
      <c r="G234" s="216">
        <v>0.0</v>
      </c>
      <c r="H234" s="81"/>
      <c r="I234" s="81" t="str">
        <f t="shared" si="1"/>
        <v>Shadow De Bacci Light TRY ME!50 ml.</v>
      </c>
      <c r="J234" s="193"/>
    </row>
    <row r="235" ht="22.5" customHeight="1">
      <c r="A235" s="216" t="s">
        <v>897</v>
      </c>
      <c r="B235" s="64" t="s">
        <v>1265</v>
      </c>
      <c r="C235" s="64" t="s">
        <v>1025</v>
      </c>
      <c r="D235" s="64" t="s">
        <v>1026</v>
      </c>
      <c r="E235" s="64" t="s">
        <v>686</v>
      </c>
      <c r="F235" s="64" t="s">
        <v>1027</v>
      </c>
      <c r="G235" s="216">
        <v>0.0</v>
      </c>
      <c r="H235" s="81"/>
      <c r="I235" s="81" t="str">
        <f t="shared" si="1"/>
        <v>Sicilia TRY ME!50 ml.</v>
      </c>
      <c r="J235" s="193"/>
    </row>
    <row r="236" ht="22.5" customHeight="1">
      <c r="A236" s="216" t="s">
        <v>668</v>
      </c>
      <c r="B236" s="64" t="s">
        <v>1266</v>
      </c>
      <c r="C236" s="64" t="s">
        <v>1025</v>
      </c>
      <c r="D236" s="64" t="s">
        <v>1026</v>
      </c>
      <c r="E236" s="64" t="s">
        <v>689</v>
      </c>
      <c r="F236" s="64" t="s">
        <v>1027</v>
      </c>
      <c r="G236" s="216">
        <v>0.0</v>
      </c>
      <c r="H236" s="81"/>
      <c r="I236" s="81" t="str">
        <f t="shared" si="1"/>
        <v>Soir TRY ME!50 ml.</v>
      </c>
      <c r="J236" s="193"/>
    </row>
    <row r="237" ht="22.5" customHeight="1">
      <c r="A237" s="216" t="s">
        <v>898</v>
      </c>
      <c r="B237" s="64" t="s">
        <v>1267</v>
      </c>
      <c r="C237" s="64" t="s">
        <v>1025</v>
      </c>
      <c r="D237" s="64" t="s">
        <v>1026</v>
      </c>
      <c r="E237" s="64" t="s">
        <v>690</v>
      </c>
      <c r="F237" s="64" t="s">
        <v>1027</v>
      </c>
      <c r="G237" s="216">
        <v>0.0</v>
      </c>
      <c r="H237" s="81"/>
      <c r="I237" s="81" t="str">
        <f t="shared" si="1"/>
        <v>Teenage Dream TRY ME!50 ml.</v>
      </c>
      <c r="J237" s="193"/>
    </row>
    <row r="238" ht="22.5" customHeight="1">
      <c r="A238" s="216" t="s">
        <v>899</v>
      </c>
      <c r="B238" s="64" t="s">
        <v>1269</v>
      </c>
      <c r="C238" s="64" t="s">
        <v>1025</v>
      </c>
      <c r="D238" s="64" t="s">
        <v>1026</v>
      </c>
      <c r="E238" s="64" t="s">
        <v>691</v>
      </c>
      <c r="F238" s="64" t="s">
        <v>1027</v>
      </c>
      <c r="G238" s="216">
        <v>0.0</v>
      </c>
      <c r="H238" s="81"/>
      <c r="I238" s="81" t="str">
        <f t="shared" si="1"/>
        <v>Velvet Oud TRY ME!50 ml.</v>
      </c>
      <c r="J238" s="193"/>
    </row>
    <row r="239" ht="22.5" customHeight="1">
      <c r="A239" s="216" t="s">
        <v>894</v>
      </c>
      <c r="B239" s="64" t="s">
        <v>1270</v>
      </c>
      <c r="C239" s="64" t="s">
        <v>1025</v>
      </c>
      <c r="D239" s="64" t="s">
        <v>1026</v>
      </c>
      <c r="E239" s="64" t="s">
        <v>693</v>
      </c>
      <c r="F239" s="64" t="s">
        <v>1027</v>
      </c>
      <c r="G239" s="216">
        <v>0.0</v>
      </c>
      <c r="H239" s="81"/>
      <c r="I239" s="81" t="str">
        <f t="shared" si="1"/>
        <v>Victory TRY ME!50 ml.</v>
      </c>
      <c r="J239" s="193"/>
    </row>
    <row r="240" ht="22.5" customHeight="1">
      <c r="A240" s="216" t="s">
        <v>900</v>
      </c>
      <c r="B240" s="64" t="s">
        <v>1271</v>
      </c>
      <c r="C240" s="64" t="s">
        <v>1025</v>
      </c>
      <c r="D240" s="64" t="s">
        <v>1026</v>
      </c>
      <c r="E240" s="64" t="s">
        <v>695</v>
      </c>
      <c r="F240" s="64" t="s">
        <v>1027</v>
      </c>
      <c r="G240" s="216">
        <v>0.0</v>
      </c>
      <c r="H240" s="81"/>
      <c r="I240" s="81" t="str">
        <f t="shared" si="1"/>
        <v>Vintage TRY ME!50 ml.</v>
      </c>
      <c r="J240" s="193"/>
    </row>
    <row r="241" ht="22.5" customHeight="1">
      <c r="A241" s="216" t="s">
        <v>901</v>
      </c>
      <c r="B241" s="64" t="s">
        <v>1272</v>
      </c>
      <c r="C241" s="64" t="s">
        <v>1025</v>
      </c>
      <c r="D241" s="64" t="s">
        <v>1026</v>
      </c>
      <c r="E241" s="64" t="s">
        <v>696</v>
      </c>
      <c r="F241" s="64" t="s">
        <v>1027</v>
      </c>
      <c r="G241" s="216">
        <v>0.0</v>
      </c>
      <c r="H241" s="81"/>
      <c r="I241" s="81" t="str">
        <f t="shared" si="1"/>
        <v>Virgin X TRY ME!50 ml.</v>
      </c>
      <c r="J241" s="193"/>
    </row>
    <row r="242" ht="22.5" customHeight="1">
      <c r="A242" s="216" t="s">
        <v>902</v>
      </c>
      <c r="B242" s="64" t="s">
        <v>1273</v>
      </c>
      <c r="C242" s="64" t="s">
        <v>1025</v>
      </c>
      <c r="D242" s="64" t="s">
        <v>1026</v>
      </c>
      <c r="E242" s="64" t="s">
        <v>697</v>
      </c>
      <c r="F242" s="64" t="s">
        <v>1027</v>
      </c>
      <c r="G242" s="216">
        <v>0.0</v>
      </c>
      <c r="H242" s="81"/>
      <c r="I242" s="81" t="str">
        <f t="shared" si="1"/>
        <v>Vivid TRY ME!50 ml.</v>
      </c>
      <c r="J242" s="193"/>
    </row>
    <row r="243" ht="22.5" customHeight="1">
      <c r="A243" s="216" t="s">
        <v>903</v>
      </c>
      <c r="B243" s="64" t="s">
        <v>1274</v>
      </c>
      <c r="C243" s="64" t="s">
        <v>1025</v>
      </c>
      <c r="D243" s="64" t="s">
        <v>1026</v>
      </c>
      <c r="E243" s="64" t="s">
        <v>698</v>
      </c>
      <c r="F243" s="64" t="s">
        <v>1027</v>
      </c>
      <c r="G243" s="216">
        <v>0.0</v>
      </c>
      <c r="H243" s="81"/>
      <c r="I243" s="81" t="str">
        <f t="shared" si="1"/>
        <v>Voyage TRY ME!50 ml.</v>
      </c>
      <c r="J243" s="193"/>
    </row>
    <row r="244" ht="22.5" customHeight="1">
      <c r="A244" s="216" t="s">
        <v>905</v>
      </c>
      <c r="B244" s="64" t="s">
        <v>1275</v>
      </c>
      <c r="C244" s="64" t="s">
        <v>1025</v>
      </c>
      <c r="D244" s="64" t="s">
        <v>1026</v>
      </c>
      <c r="E244" s="64" t="s">
        <v>707</v>
      </c>
      <c r="F244" s="64" t="s">
        <v>1027</v>
      </c>
      <c r="G244" s="216">
        <v>0.0</v>
      </c>
      <c r="H244" s="81"/>
      <c r="I244" s="81" t="str">
        <f t="shared" si="1"/>
        <v>Zeus TRY ME!50 ml.</v>
      </c>
      <c r="J244" s="193"/>
    </row>
    <row r="245" ht="22.5" customHeight="1">
      <c r="A245" s="216" t="s">
        <v>1276</v>
      </c>
      <c r="B245" s="64" t="s">
        <v>1277</v>
      </c>
      <c r="C245" s="64" t="s">
        <v>1113</v>
      </c>
      <c r="D245" s="64" t="s">
        <v>1026</v>
      </c>
      <c r="E245" s="64" t="s">
        <v>779</v>
      </c>
      <c r="F245" s="64" t="s">
        <v>1027</v>
      </c>
      <c r="G245" s="216">
        <v>0.0</v>
      </c>
      <c r="H245" s="81"/>
      <c r="I245" s="81" t="str">
        <f t="shared" si="1"/>
        <v>Amber Spangle TRY ME!50 ml.</v>
      </c>
      <c r="J245" s="193"/>
    </row>
    <row r="246" ht="22.5" customHeight="1">
      <c r="A246" s="216" t="s">
        <v>962</v>
      </c>
      <c r="B246" s="64" t="s">
        <v>1278</v>
      </c>
      <c r="C246" s="64" t="s">
        <v>1113</v>
      </c>
      <c r="D246" s="64" t="s">
        <v>1026</v>
      </c>
      <c r="E246" s="64" t="s">
        <v>784</v>
      </c>
      <c r="F246" s="64" t="s">
        <v>1027</v>
      </c>
      <c r="G246" s="216">
        <v>0.0</v>
      </c>
      <c r="H246" s="81"/>
      <c r="I246" s="81" t="str">
        <f t="shared" si="1"/>
        <v>Blackest Black TRY ME!50 ml.</v>
      </c>
      <c r="J246" s="193"/>
    </row>
    <row r="247" ht="22.5" customHeight="1">
      <c r="A247" s="216" t="s">
        <v>1280</v>
      </c>
      <c r="B247" s="64" t="s">
        <v>1281</v>
      </c>
      <c r="C247" s="64" t="s">
        <v>1113</v>
      </c>
      <c r="D247" s="64" t="s">
        <v>1026</v>
      </c>
      <c r="E247" s="64" t="s">
        <v>786</v>
      </c>
      <c r="F247" s="64" t="s">
        <v>1027</v>
      </c>
      <c r="G247" s="216">
        <v>0.0</v>
      </c>
      <c r="H247" s="81"/>
      <c r="I247" s="81" t="str">
        <f t="shared" si="1"/>
        <v>Dionysus X TRY ME!50 ml.</v>
      </c>
      <c r="J247" s="193"/>
    </row>
    <row r="248" ht="22.5" customHeight="1">
      <c r="A248" s="216" t="s">
        <v>1282</v>
      </c>
      <c r="B248" s="64" t="s">
        <v>1283</v>
      </c>
      <c r="C248" s="64" t="s">
        <v>1113</v>
      </c>
      <c r="D248" s="64" t="s">
        <v>1026</v>
      </c>
      <c r="E248" s="64" t="s">
        <v>788</v>
      </c>
      <c r="F248" s="64" t="s">
        <v>1027</v>
      </c>
      <c r="G248" s="216">
        <v>0.0</v>
      </c>
      <c r="H248" s="81"/>
      <c r="I248" s="81" t="str">
        <f t="shared" si="1"/>
        <v>Impression TRY ME!50 ml.</v>
      </c>
      <c r="J248" s="193"/>
    </row>
    <row r="249" ht="22.5" customHeight="1">
      <c r="A249" s="216" t="s">
        <v>963</v>
      </c>
      <c r="B249" s="64" t="s">
        <v>1284</v>
      </c>
      <c r="C249" s="64" t="s">
        <v>1113</v>
      </c>
      <c r="D249" s="64" t="s">
        <v>1026</v>
      </c>
      <c r="E249" s="64" t="s">
        <v>789</v>
      </c>
      <c r="F249" s="64" t="s">
        <v>1027</v>
      </c>
      <c r="G249" s="216">
        <v>0.0</v>
      </c>
      <c r="H249" s="81"/>
      <c r="I249" s="81" t="str">
        <f t="shared" si="1"/>
        <v>Legend of Oud TRY ME!50 ml.</v>
      </c>
      <c r="J249" s="193"/>
    </row>
    <row r="250" ht="22.5" customHeight="1">
      <c r="A250" s="216" t="s">
        <v>964</v>
      </c>
      <c r="B250" s="64" t="s">
        <v>1286</v>
      </c>
      <c r="C250" s="64" t="s">
        <v>1113</v>
      </c>
      <c r="D250" s="64" t="s">
        <v>1026</v>
      </c>
      <c r="E250" s="64" t="s">
        <v>790</v>
      </c>
      <c r="F250" s="64" t="s">
        <v>1027</v>
      </c>
      <c r="G250" s="216">
        <v>0.0</v>
      </c>
      <c r="H250" s="81"/>
      <c r="I250" s="81" t="str">
        <f t="shared" si="1"/>
        <v>Luscious Santal TRY ME!50 ml.</v>
      </c>
      <c r="J250" s="193"/>
    </row>
    <row r="251" ht="22.5" customHeight="1">
      <c r="A251" s="216" t="s">
        <v>965</v>
      </c>
      <c r="B251" s="64" t="s">
        <v>1287</v>
      </c>
      <c r="C251" s="64" t="s">
        <v>1113</v>
      </c>
      <c r="D251" s="64" t="s">
        <v>1026</v>
      </c>
      <c r="E251" s="64" t="s">
        <v>792</v>
      </c>
      <c r="F251" s="64" t="s">
        <v>1027</v>
      </c>
      <c r="G251" s="216">
        <v>0.0</v>
      </c>
      <c r="H251" s="81"/>
      <c r="I251" s="81" t="str">
        <f t="shared" si="1"/>
        <v>Patchouli Absolute TRY ME!50 ml.</v>
      </c>
      <c r="J251" s="193"/>
    </row>
    <row r="252" ht="22.5" customHeight="1">
      <c r="A252" s="216" t="s">
        <v>1289</v>
      </c>
      <c r="B252" s="64" t="s">
        <v>1290</v>
      </c>
      <c r="C252" s="64" t="s">
        <v>1113</v>
      </c>
      <c r="D252" s="64" t="s">
        <v>1026</v>
      </c>
      <c r="E252" s="64" t="s">
        <v>793</v>
      </c>
      <c r="F252" s="64" t="s">
        <v>1027</v>
      </c>
      <c r="G252" s="216">
        <v>0.0</v>
      </c>
      <c r="H252" s="81"/>
      <c r="I252" s="81" t="str">
        <f t="shared" si="1"/>
        <v>Rose Oud TRY ME!50 ml.</v>
      </c>
      <c r="J252" s="193"/>
    </row>
    <row r="253" ht="22.5" customHeight="1">
      <c r="A253" s="216" t="s">
        <v>966</v>
      </c>
      <c r="B253" s="64" t="s">
        <v>1291</v>
      </c>
      <c r="C253" s="64" t="s">
        <v>1113</v>
      </c>
      <c r="D253" s="64" t="s">
        <v>1026</v>
      </c>
      <c r="E253" s="64" t="s">
        <v>794</v>
      </c>
      <c r="F253" s="64" t="s">
        <v>1027</v>
      </c>
      <c r="G253" s="216">
        <v>0.0</v>
      </c>
      <c r="H253" s="81"/>
      <c r="I253" s="81" t="str">
        <f t="shared" si="1"/>
        <v>Sparkling Mandarin TRY ME!50 ml.</v>
      </c>
      <c r="J253" s="193"/>
    </row>
    <row r="254" ht="22.5" customHeight="1">
      <c r="A254" s="216" t="s">
        <v>968</v>
      </c>
      <c r="B254" s="64" t="s">
        <v>1292</v>
      </c>
      <c r="C254" s="64" t="s">
        <v>1113</v>
      </c>
      <c r="D254" s="64" t="s">
        <v>1026</v>
      </c>
      <c r="E254" s="64" t="s">
        <v>795</v>
      </c>
      <c r="F254" s="64" t="s">
        <v>1027</v>
      </c>
      <c r="G254" s="216">
        <v>0.0</v>
      </c>
      <c r="H254" s="81"/>
      <c r="I254" s="81" t="str">
        <f t="shared" si="1"/>
        <v>Tropical Leather TRY ME!50 ml.</v>
      </c>
      <c r="J254" s="193"/>
    </row>
    <row r="255" ht="22.5" customHeight="1">
      <c r="A255" s="216" t="s">
        <v>1293</v>
      </c>
      <c r="B255" s="64" t="s">
        <v>1294</v>
      </c>
      <c r="C255" s="64" t="s">
        <v>1113</v>
      </c>
      <c r="D255" s="64" t="s">
        <v>1026</v>
      </c>
      <c r="E255" s="64" t="s">
        <v>796</v>
      </c>
      <c r="F255" s="64" t="s">
        <v>1027</v>
      </c>
      <c r="G255" s="216">
        <v>0.0</v>
      </c>
      <c r="H255" s="81"/>
      <c r="I255" s="81" t="str">
        <f t="shared" si="1"/>
        <v>Vandal TRY ME!50 ml.</v>
      </c>
      <c r="J255" s="193"/>
    </row>
    <row r="256" ht="22.5" customHeight="1">
      <c r="A256" s="216" t="s">
        <v>904</v>
      </c>
      <c r="B256" s="64" t="s">
        <v>1295</v>
      </c>
      <c r="C256" s="64" t="s">
        <v>1113</v>
      </c>
      <c r="D256" s="64" t="s">
        <v>1026</v>
      </c>
      <c r="E256" s="64" t="s">
        <v>774</v>
      </c>
      <c r="F256" s="64" t="s">
        <v>1027</v>
      </c>
      <c r="G256" s="216">
        <v>0.0</v>
      </c>
      <c r="H256" s="81"/>
      <c r="I256" s="81" t="str">
        <f t="shared" si="1"/>
        <v>Wealth TRY ME!50 ml.</v>
      </c>
      <c r="J256" s="193"/>
    </row>
    <row r="257" ht="22.5" customHeight="1">
      <c r="A257" s="216" t="s">
        <v>973</v>
      </c>
      <c r="B257" s="64" t="s">
        <v>1298</v>
      </c>
      <c r="C257" s="64" t="s">
        <v>1136</v>
      </c>
      <c r="D257" s="64" t="s">
        <v>1026</v>
      </c>
      <c r="E257" s="64" t="s">
        <v>817</v>
      </c>
      <c r="F257" s="64" t="s">
        <v>1027</v>
      </c>
      <c r="G257" s="216">
        <v>0.0</v>
      </c>
      <c r="H257" s="81"/>
      <c r="I257" s="81" t="str">
        <f t="shared" si="1"/>
        <v>Gambling34+35 TRY ME!50 ml.</v>
      </c>
      <c r="J257" s="193"/>
    </row>
    <row r="258" ht="22.5" customHeight="1">
      <c r="A258" s="216" t="s">
        <v>974</v>
      </c>
      <c r="B258" s="64" t="s">
        <v>1299</v>
      </c>
      <c r="C258" s="64" t="s">
        <v>1136</v>
      </c>
      <c r="D258" s="64" t="s">
        <v>1026</v>
      </c>
      <c r="E258" s="64" t="s">
        <v>818</v>
      </c>
      <c r="F258" s="64" t="s">
        <v>1027</v>
      </c>
      <c r="G258" s="216">
        <v>0.0</v>
      </c>
      <c r="H258" s="81"/>
      <c r="I258" s="81" t="str">
        <f t="shared" si="1"/>
        <v>Queen TRY ME!50 ml.</v>
      </c>
      <c r="J258" s="193"/>
    </row>
    <row r="259" ht="22.5" customHeight="1">
      <c r="A259" s="216" t="s">
        <v>975</v>
      </c>
      <c r="B259" s="64" t="s">
        <v>1301</v>
      </c>
      <c r="C259" s="64" t="s">
        <v>1136</v>
      </c>
      <c r="D259" s="64" t="s">
        <v>1026</v>
      </c>
      <c r="E259" s="64" t="s">
        <v>820</v>
      </c>
      <c r="F259" s="64" t="s">
        <v>1027</v>
      </c>
      <c r="G259" s="216">
        <v>0.0</v>
      </c>
      <c r="H259" s="81"/>
      <c r="I259" s="81" t="str">
        <f t="shared" si="1"/>
        <v>Savoury TRY ME!50 ml.</v>
      </c>
      <c r="J259" s="193"/>
    </row>
    <row r="260" ht="22.5" customHeight="1">
      <c r="A260" s="216" t="s">
        <v>976</v>
      </c>
      <c r="B260" s="64" t="s">
        <v>1302</v>
      </c>
      <c r="C260" s="64" t="s">
        <v>1136</v>
      </c>
      <c r="D260" s="64" t="s">
        <v>1026</v>
      </c>
      <c r="E260" s="64" t="s">
        <v>821</v>
      </c>
      <c r="F260" s="64" t="s">
        <v>1027</v>
      </c>
      <c r="G260" s="216">
        <v>0.0</v>
      </c>
      <c r="H260" s="81"/>
      <c r="I260" s="81" t="str">
        <f t="shared" si="1"/>
        <v>What TRY ME!50 ml.</v>
      </c>
      <c r="J260" s="193"/>
    </row>
    <row r="261" ht="22.5" customHeight="1">
      <c r="A261" s="216" t="s">
        <v>906</v>
      </c>
      <c r="B261" s="64" t="s">
        <v>1232</v>
      </c>
      <c r="C261" s="64" t="s">
        <v>1025</v>
      </c>
      <c r="D261" s="64" t="s">
        <v>1189</v>
      </c>
      <c r="E261" s="64" t="s">
        <v>715</v>
      </c>
      <c r="F261" s="64" t="s">
        <v>1027</v>
      </c>
      <c r="G261" s="216">
        <v>0.0</v>
      </c>
      <c r="H261" s="81"/>
      <c r="I261" s="81" t="str">
        <f t="shared" si="1"/>
        <v>1000 Thousand TRY ME!30 ml.</v>
      </c>
      <c r="J261" s="193"/>
    </row>
    <row r="262" ht="22.5" customHeight="1">
      <c r="A262" s="216" t="s">
        <v>908</v>
      </c>
      <c r="B262" s="64" t="s">
        <v>1233</v>
      </c>
      <c r="C262" s="64" t="s">
        <v>1025</v>
      </c>
      <c r="D262" s="64" t="s">
        <v>1189</v>
      </c>
      <c r="E262" s="64" t="s">
        <v>719</v>
      </c>
      <c r="F262" s="64" t="s">
        <v>1027</v>
      </c>
      <c r="G262" s="216">
        <v>0.0</v>
      </c>
      <c r="H262" s="81"/>
      <c r="I262" s="81" t="str">
        <f t="shared" si="1"/>
        <v>Aqua TRY ME!30 ml.</v>
      </c>
      <c r="J262" s="193"/>
    </row>
    <row r="263" ht="22.5" customHeight="1">
      <c r="A263" s="216" t="s">
        <v>909</v>
      </c>
      <c r="B263" s="64" t="s">
        <v>1235</v>
      </c>
      <c r="C263" s="64" t="s">
        <v>1025</v>
      </c>
      <c r="D263" s="64" t="s">
        <v>1189</v>
      </c>
      <c r="E263" s="64" t="s">
        <v>721</v>
      </c>
      <c r="F263" s="64" t="s">
        <v>1027</v>
      </c>
      <c r="G263" s="216">
        <v>0.0</v>
      </c>
      <c r="H263" s="81"/>
      <c r="I263" s="81" t="str">
        <f t="shared" si="1"/>
        <v>Argentum TRY ME!30 ml.</v>
      </c>
      <c r="J263" s="193"/>
    </row>
    <row r="264" ht="22.5" customHeight="1">
      <c r="A264" s="216" t="s">
        <v>910</v>
      </c>
      <c r="B264" s="64" t="s">
        <v>1236</v>
      </c>
      <c r="C264" s="64" t="s">
        <v>1025</v>
      </c>
      <c r="D264" s="64" t="s">
        <v>1189</v>
      </c>
      <c r="E264" s="64" t="s">
        <v>722</v>
      </c>
      <c r="F264" s="64" t="s">
        <v>1027</v>
      </c>
      <c r="G264" s="216">
        <v>0.0</v>
      </c>
      <c r="H264" s="81"/>
      <c r="I264" s="81" t="str">
        <f t="shared" si="1"/>
        <v>Atlantis TRY ME!30 ml.</v>
      </c>
      <c r="J264" s="193"/>
    </row>
    <row r="265" ht="22.5" customHeight="1">
      <c r="A265" s="216" t="s">
        <v>911</v>
      </c>
      <c r="B265" s="64" t="s">
        <v>1237</v>
      </c>
      <c r="C265" s="64" t="s">
        <v>1025</v>
      </c>
      <c r="D265" s="64" t="s">
        <v>1189</v>
      </c>
      <c r="E265" s="64" t="s">
        <v>723</v>
      </c>
      <c r="F265" s="64" t="s">
        <v>1027</v>
      </c>
      <c r="G265" s="216">
        <v>0.0</v>
      </c>
      <c r="H265" s="81"/>
      <c r="I265" s="81" t="str">
        <f t="shared" si="1"/>
        <v>Beyond TRY ME!30 ml.</v>
      </c>
      <c r="J265" s="193"/>
    </row>
    <row r="266" ht="22.5" customHeight="1">
      <c r="A266" s="216" t="s">
        <v>912</v>
      </c>
      <c r="B266" s="64" t="s">
        <v>1238</v>
      </c>
      <c r="C266" s="64" t="s">
        <v>1025</v>
      </c>
      <c r="D266" s="64" t="s">
        <v>1189</v>
      </c>
      <c r="E266" s="64" t="s">
        <v>724</v>
      </c>
      <c r="F266" s="64" t="s">
        <v>1027</v>
      </c>
      <c r="G266" s="216">
        <v>0.0</v>
      </c>
      <c r="H266" s="81"/>
      <c r="I266" s="81" t="str">
        <f t="shared" si="1"/>
        <v>Blind Magnolia TRY ME!30 ml.</v>
      </c>
      <c r="J266" s="193"/>
    </row>
    <row r="267" ht="22.5" customHeight="1">
      <c r="A267" s="216" t="s">
        <v>913</v>
      </c>
      <c r="B267" s="64" t="s">
        <v>1239</v>
      </c>
      <c r="C267" s="64" t="s">
        <v>1025</v>
      </c>
      <c r="D267" s="64" t="s">
        <v>1189</v>
      </c>
      <c r="E267" s="64" t="s">
        <v>725</v>
      </c>
      <c r="F267" s="64" t="s">
        <v>1027</v>
      </c>
      <c r="G267" s="216">
        <v>0.0</v>
      </c>
      <c r="H267" s="81"/>
      <c r="I267" s="81" t="str">
        <f t="shared" si="1"/>
        <v>Buoyant TRY ME!30 ml.</v>
      </c>
      <c r="J267" s="193"/>
    </row>
    <row r="268" ht="22.5" customHeight="1">
      <c r="A268" s="216" t="s">
        <v>917</v>
      </c>
      <c r="B268" s="64" t="s">
        <v>1240</v>
      </c>
      <c r="C268" s="64" t="s">
        <v>1025</v>
      </c>
      <c r="D268" s="64" t="s">
        <v>1189</v>
      </c>
      <c r="E268" s="64" t="s">
        <v>726</v>
      </c>
      <c r="F268" s="64" t="s">
        <v>1027</v>
      </c>
      <c r="G268" s="216">
        <v>0.0</v>
      </c>
      <c r="H268" s="81"/>
      <c r="I268" s="81" t="str">
        <f t="shared" si="1"/>
        <v>Cherry Dance TRY ME!30 ml.</v>
      </c>
      <c r="J268" s="193"/>
    </row>
    <row r="269" ht="22.5" customHeight="1">
      <c r="A269" s="216" t="s">
        <v>918</v>
      </c>
      <c r="B269" s="64" t="s">
        <v>1241</v>
      </c>
      <c r="C269" s="64" t="s">
        <v>1025</v>
      </c>
      <c r="D269" s="64" t="s">
        <v>1189</v>
      </c>
      <c r="E269" s="64" t="s">
        <v>728</v>
      </c>
      <c r="F269" s="64" t="s">
        <v>1027</v>
      </c>
      <c r="G269" s="216">
        <v>0.0</v>
      </c>
      <c r="H269" s="81"/>
      <c r="I269" s="81" t="str">
        <f t="shared" si="1"/>
        <v>Cocoa Gourmet TRY ME!30 ml.</v>
      </c>
      <c r="J269" s="193"/>
    </row>
    <row r="270" ht="22.5" customHeight="1">
      <c r="A270" s="216" t="s">
        <v>919</v>
      </c>
      <c r="B270" s="64" t="s">
        <v>1242</v>
      </c>
      <c r="C270" s="64" t="s">
        <v>1025</v>
      </c>
      <c r="D270" s="64" t="s">
        <v>1189</v>
      </c>
      <c r="E270" s="64" t="s">
        <v>729</v>
      </c>
      <c r="F270" s="64" t="s">
        <v>1027</v>
      </c>
      <c r="G270" s="216">
        <v>0.0</v>
      </c>
      <c r="H270" s="81"/>
      <c r="I270" s="81" t="str">
        <f t="shared" si="1"/>
        <v>Code Red TRY ME!30 ml.</v>
      </c>
      <c r="J270" s="193"/>
    </row>
    <row r="271" ht="22.5" customHeight="1">
      <c r="A271" s="216" t="s">
        <v>921</v>
      </c>
      <c r="B271" s="64" t="s">
        <v>1244</v>
      </c>
      <c r="C271" s="64" t="s">
        <v>1025</v>
      </c>
      <c r="D271" s="64" t="s">
        <v>1189</v>
      </c>
      <c r="E271" s="64" t="s">
        <v>730</v>
      </c>
      <c r="F271" s="64" t="s">
        <v>1027</v>
      </c>
      <c r="G271" s="216">
        <v>0.0</v>
      </c>
      <c r="H271" s="81"/>
      <c r="I271" s="81" t="str">
        <f t="shared" si="1"/>
        <v>Dream Island TRY ME!30 ml.</v>
      </c>
      <c r="J271" s="193"/>
    </row>
    <row r="272" ht="22.5" customHeight="1">
      <c r="A272" s="216" t="s">
        <v>922</v>
      </c>
      <c r="B272" s="64" t="s">
        <v>1245</v>
      </c>
      <c r="C272" s="64" t="s">
        <v>1025</v>
      </c>
      <c r="D272" s="64" t="s">
        <v>1189</v>
      </c>
      <c r="E272" s="64" t="s">
        <v>732</v>
      </c>
      <c r="F272" s="64" t="s">
        <v>1027</v>
      </c>
      <c r="G272" s="216">
        <v>0.0</v>
      </c>
      <c r="H272" s="81"/>
      <c r="I272" s="81" t="str">
        <f t="shared" si="1"/>
        <v>Dynasty TRY ME!30 ml.</v>
      </c>
      <c r="J272" s="193"/>
    </row>
    <row r="273" ht="22.5" customHeight="1">
      <c r="A273" s="216" t="s">
        <v>923</v>
      </c>
      <c r="B273" s="64" t="s">
        <v>1246</v>
      </c>
      <c r="C273" s="64" t="s">
        <v>1025</v>
      </c>
      <c r="D273" s="64" t="s">
        <v>1189</v>
      </c>
      <c r="E273" s="64" t="s">
        <v>733</v>
      </c>
      <c r="F273" s="64" t="s">
        <v>1027</v>
      </c>
      <c r="G273" s="216">
        <v>0.0</v>
      </c>
      <c r="H273" s="81"/>
      <c r="I273" s="81" t="str">
        <f t="shared" si="1"/>
        <v>Eden TRY ME!30 ml.</v>
      </c>
      <c r="J273" s="193"/>
    </row>
    <row r="274" ht="22.5" customHeight="1">
      <c r="A274" s="216" t="s">
        <v>924</v>
      </c>
      <c r="B274" s="64" t="s">
        <v>1248</v>
      </c>
      <c r="C274" s="64" t="s">
        <v>1025</v>
      </c>
      <c r="D274" s="64" t="s">
        <v>1189</v>
      </c>
      <c r="E274" s="64" t="s">
        <v>734</v>
      </c>
      <c r="F274" s="64" t="s">
        <v>1027</v>
      </c>
      <c r="G274" s="216">
        <v>0.0</v>
      </c>
      <c r="H274" s="81"/>
      <c r="I274" s="81" t="str">
        <f t="shared" si="1"/>
        <v>Excalibur (EDP) TRY ME!30 ml.</v>
      </c>
      <c r="J274" s="193"/>
    </row>
    <row r="275" ht="22.5" customHeight="1">
      <c r="A275" s="216" t="s">
        <v>926</v>
      </c>
      <c r="B275" s="64" t="s">
        <v>1249</v>
      </c>
      <c r="C275" s="64" t="s">
        <v>1025</v>
      </c>
      <c r="D275" s="64" t="s">
        <v>1189</v>
      </c>
      <c r="E275" s="64" t="s">
        <v>736</v>
      </c>
      <c r="F275" s="64" t="s">
        <v>1027</v>
      </c>
      <c r="G275" s="216">
        <v>0.0</v>
      </c>
      <c r="H275" s="81"/>
      <c r="I275" s="81" t="str">
        <f t="shared" si="1"/>
        <v>Found Peony TRY ME!30 ml.</v>
      </c>
      <c r="J275" s="193"/>
    </row>
    <row r="276" ht="22.5" customHeight="1">
      <c r="A276" s="216" t="s">
        <v>927</v>
      </c>
      <c r="B276" s="64" t="s">
        <v>1250</v>
      </c>
      <c r="C276" s="64" t="s">
        <v>1025</v>
      </c>
      <c r="D276" s="64" t="s">
        <v>1189</v>
      </c>
      <c r="E276" s="64" t="s">
        <v>737</v>
      </c>
      <c r="F276" s="64" t="s">
        <v>1027</v>
      </c>
      <c r="G276" s="216">
        <v>0.0</v>
      </c>
      <c r="H276" s="81"/>
      <c r="I276" s="81" t="str">
        <f t="shared" si="1"/>
        <v>Gentle Elixir TRY ME!30 ml.</v>
      </c>
      <c r="J276" s="193"/>
    </row>
    <row r="277" ht="22.5" customHeight="1">
      <c r="A277" s="216" t="s">
        <v>929</v>
      </c>
      <c r="B277" s="64" t="s">
        <v>1251</v>
      </c>
      <c r="C277" s="64" t="s">
        <v>1025</v>
      </c>
      <c r="D277" s="64" t="s">
        <v>1189</v>
      </c>
      <c r="E277" s="64" t="s">
        <v>738</v>
      </c>
      <c r="F277" s="64" t="s">
        <v>1027</v>
      </c>
      <c r="G277" s="216">
        <v>0.0</v>
      </c>
      <c r="H277" s="81"/>
      <c r="I277" s="81" t="str">
        <f t="shared" si="1"/>
        <v>Hercules TRY ME!30 ml.</v>
      </c>
      <c r="J277" s="193"/>
    </row>
    <row r="278" ht="22.5" customHeight="1">
      <c r="A278" s="216" t="s">
        <v>930</v>
      </c>
      <c r="B278" s="64" t="s">
        <v>1252</v>
      </c>
      <c r="C278" s="64" t="s">
        <v>1025</v>
      </c>
      <c r="D278" s="64" t="s">
        <v>1189</v>
      </c>
      <c r="E278" s="64" t="s">
        <v>740</v>
      </c>
      <c r="F278" s="64" t="s">
        <v>1027</v>
      </c>
      <c r="G278" s="216">
        <v>0.0</v>
      </c>
      <c r="H278" s="81"/>
      <c r="I278" s="81" t="str">
        <f t="shared" si="1"/>
        <v>La Belle TRY ME!30 ml.</v>
      </c>
      <c r="J278" s="193"/>
    </row>
    <row r="279" ht="22.5" customHeight="1">
      <c r="A279" s="216" t="s">
        <v>932</v>
      </c>
      <c r="B279" s="64" t="s">
        <v>1254</v>
      </c>
      <c r="C279" s="64" t="s">
        <v>1025</v>
      </c>
      <c r="D279" s="64" t="s">
        <v>1189</v>
      </c>
      <c r="E279" s="64" t="s">
        <v>741</v>
      </c>
      <c r="F279" s="64" t="s">
        <v>1027</v>
      </c>
      <c r="G279" s="216">
        <v>0.0</v>
      </c>
      <c r="H279" s="81"/>
      <c r="I279" s="81" t="str">
        <f t="shared" si="1"/>
        <v>Legendary TRY ME!30 ml.</v>
      </c>
      <c r="J279" s="193"/>
    </row>
    <row r="280" ht="22.5" customHeight="1">
      <c r="A280" s="216" t="s">
        <v>933</v>
      </c>
      <c r="B280" s="64" t="s">
        <v>1255</v>
      </c>
      <c r="C280" s="64" t="s">
        <v>1025</v>
      </c>
      <c r="D280" s="64" t="s">
        <v>1189</v>
      </c>
      <c r="E280" s="64" t="s">
        <v>742</v>
      </c>
      <c r="F280" s="64" t="s">
        <v>1027</v>
      </c>
      <c r="G280" s="216">
        <v>0.0</v>
      </c>
      <c r="H280" s="81"/>
      <c r="I280" s="81" t="str">
        <f t="shared" si="1"/>
        <v>Make Way TRY ME!30 ml.</v>
      </c>
      <c r="J280" s="193"/>
    </row>
    <row r="281" ht="22.5" customHeight="1">
      <c r="A281" s="216" t="s">
        <v>934</v>
      </c>
      <c r="B281" s="64" t="s">
        <v>1256</v>
      </c>
      <c r="C281" s="64" t="s">
        <v>1025</v>
      </c>
      <c r="D281" s="64" t="s">
        <v>1189</v>
      </c>
      <c r="E281" s="64" t="s">
        <v>744</v>
      </c>
      <c r="F281" s="64" t="s">
        <v>1027</v>
      </c>
      <c r="G281" s="216">
        <v>0.0</v>
      </c>
      <c r="H281" s="81"/>
      <c r="I281" s="81" t="str">
        <f t="shared" si="1"/>
        <v>Moon Light TRY ME!30 ml.</v>
      </c>
      <c r="J281" s="193"/>
    </row>
    <row r="282" ht="22.5" customHeight="1">
      <c r="A282" s="216" t="s">
        <v>936</v>
      </c>
      <c r="B282" s="64" t="s">
        <v>1257</v>
      </c>
      <c r="C282" s="64" t="s">
        <v>1025</v>
      </c>
      <c r="D282" s="64" t="s">
        <v>1189</v>
      </c>
      <c r="E282" s="64" t="s">
        <v>745</v>
      </c>
      <c r="F282" s="64" t="s">
        <v>1027</v>
      </c>
      <c r="G282" s="216">
        <v>0.0</v>
      </c>
      <c r="H282" s="81"/>
      <c r="I282" s="81" t="str">
        <f t="shared" si="1"/>
        <v>Never Blue TRY ME!30 ml.</v>
      </c>
      <c r="J282" s="193"/>
    </row>
    <row r="283" ht="22.5" customHeight="1">
      <c r="A283" s="216" t="s">
        <v>937</v>
      </c>
      <c r="B283" s="64" t="s">
        <v>1258</v>
      </c>
      <c r="C283" s="64" t="s">
        <v>1025</v>
      </c>
      <c r="D283" s="64" t="s">
        <v>1189</v>
      </c>
      <c r="E283" s="64" t="s">
        <v>748</v>
      </c>
      <c r="F283" s="64" t="s">
        <v>1027</v>
      </c>
      <c r="G283" s="216">
        <v>0.0</v>
      </c>
      <c r="H283" s="81"/>
      <c r="I283" s="81" t="str">
        <f t="shared" si="1"/>
        <v>Perfect Pear TRY ME!30 ml.</v>
      </c>
      <c r="J283" s="193"/>
    </row>
    <row r="284" ht="22.5" customHeight="1">
      <c r="A284" s="216" t="s">
        <v>938</v>
      </c>
      <c r="B284" s="64" t="s">
        <v>1259</v>
      </c>
      <c r="C284" s="64" t="s">
        <v>1025</v>
      </c>
      <c r="D284" s="64" t="s">
        <v>1189</v>
      </c>
      <c r="E284" s="64" t="s">
        <v>750</v>
      </c>
      <c r="F284" s="64" t="s">
        <v>1027</v>
      </c>
      <c r="G284" s="216">
        <v>0.0</v>
      </c>
      <c r="H284" s="81"/>
      <c r="I284" s="81" t="str">
        <f t="shared" si="1"/>
        <v>Persist TRY ME!30 ml.</v>
      </c>
      <c r="J284" s="193"/>
    </row>
    <row r="285" ht="22.5" customHeight="1">
      <c r="A285" s="216" t="s">
        <v>939</v>
      </c>
      <c r="B285" s="64" t="s">
        <v>1261</v>
      </c>
      <c r="C285" s="64" t="s">
        <v>1025</v>
      </c>
      <c r="D285" s="64" t="s">
        <v>1189</v>
      </c>
      <c r="E285" s="64" t="s">
        <v>752</v>
      </c>
      <c r="F285" s="64" t="s">
        <v>1027</v>
      </c>
      <c r="G285" s="216">
        <v>0.0</v>
      </c>
      <c r="H285" s="81"/>
      <c r="I285" s="81" t="str">
        <f t="shared" si="1"/>
        <v>Secret of Peach TRY ME!30 ml.</v>
      </c>
      <c r="J285" s="193"/>
    </row>
    <row r="286" ht="22.5" customHeight="1">
      <c r="A286" s="216" t="s">
        <v>940</v>
      </c>
      <c r="B286" s="64" t="s">
        <v>1262</v>
      </c>
      <c r="C286" s="64" t="s">
        <v>1025</v>
      </c>
      <c r="D286" s="64" t="s">
        <v>1189</v>
      </c>
      <c r="E286" s="64" t="s">
        <v>753</v>
      </c>
      <c r="F286" s="64" t="s">
        <v>1027</v>
      </c>
      <c r="G286" s="216">
        <v>0.0</v>
      </c>
      <c r="H286" s="81"/>
      <c r="I286" s="81" t="str">
        <f t="shared" si="1"/>
        <v>Senorita TRY ME!30 ml.</v>
      </c>
      <c r="J286" s="193"/>
    </row>
    <row r="287" ht="22.5" customHeight="1">
      <c r="A287" s="216" t="s">
        <v>941</v>
      </c>
      <c r="B287" s="64" t="s">
        <v>1263</v>
      </c>
      <c r="C287" s="64" t="s">
        <v>1025</v>
      </c>
      <c r="D287" s="64" t="s">
        <v>1189</v>
      </c>
      <c r="E287" s="64" t="s">
        <v>755</v>
      </c>
      <c r="F287" s="64" t="s">
        <v>1027</v>
      </c>
      <c r="G287" s="216">
        <v>0.0</v>
      </c>
      <c r="H287" s="81"/>
      <c r="I287" s="81" t="str">
        <f t="shared" si="1"/>
        <v>Shadow De Bacci Light TRY ME!30 ml.</v>
      </c>
      <c r="J287" s="193"/>
    </row>
    <row r="288" ht="22.5" customHeight="1">
      <c r="A288" s="216" t="s">
        <v>942</v>
      </c>
      <c r="B288" s="64" t="s">
        <v>1265</v>
      </c>
      <c r="C288" s="64" t="s">
        <v>1025</v>
      </c>
      <c r="D288" s="64" t="s">
        <v>1189</v>
      </c>
      <c r="E288" s="64" t="s">
        <v>758</v>
      </c>
      <c r="F288" s="64" t="s">
        <v>1027</v>
      </c>
      <c r="G288" s="216">
        <v>0.0</v>
      </c>
      <c r="H288" s="81"/>
      <c r="I288" s="81" t="str">
        <f t="shared" si="1"/>
        <v>Sicilia TRY ME!30 ml.</v>
      </c>
      <c r="J288" s="193"/>
    </row>
    <row r="289" ht="22.5" customHeight="1">
      <c r="A289" s="216" t="s">
        <v>943</v>
      </c>
      <c r="B289" s="64" t="s">
        <v>1266</v>
      </c>
      <c r="C289" s="64" t="s">
        <v>1025</v>
      </c>
      <c r="D289" s="64" t="s">
        <v>1189</v>
      </c>
      <c r="E289" s="64" t="s">
        <v>760</v>
      </c>
      <c r="F289" s="64" t="s">
        <v>1027</v>
      </c>
      <c r="G289" s="216">
        <v>0.0</v>
      </c>
      <c r="H289" s="81"/>
      <c r="I289" s="81" t="str">
        <f t="shared" si="1"/>
        <v>Soir TRY ME!30 ml.</v>
      </c>
      <c r="J289" s="193"/>
    </row>
    <row r="290" ht="22.5" customHeight="1">
      <c r="A290" s="216" t="s">
        <v>946</v>
      </c>
      <c r="B290" s="64" t="s">
        <v>1267</v>
      </c>
      <c r="C290" s="64" t="s">
        <v>1025</v>
      </c>
      <c r="D290" s="64" t="s">
        <v>1189</v>
      </c>
      <c r="E290" s="64" t="s">
        <v>761</v>
      </c>
      <c r="F290" s="64" t="s">
        <v>1027</v>
      </c>
      <c r="G290" s="216">
        <v>0.0</v>
      </c>
      <c r="H290" s="81"/>
      <c r="I290" s="81" t="str">
        <f t="shared" si="1"/>
        <v>Teenage Dream TRY ME!30 ml.</v>
      </c>
      <c r="J290" s="193"/>
    </row>
    <row r="291" ht="22.5" customHeight="1">
      <c r="A291" s="216" t="s">
        <v>947</v>
      </c>
      <c r="B291" s="64" t="s">
        <v>1269</v>
      </c>
      <c r="C291" s="64" t="s">
        <v>1025</v>
      </c>
      <c r="D291" s="64" t="s">
        <v>1189</v>
      </c>
      <c r="E291" s="64" t="s">
        <v>763</v>
      </c>
      <c r="F291" s="64" t="s">
        <v>1027</v>
      </c>
      <c r="G291" s="216">
        <v>0.0</v>
      </c>
      <c r="H291" s="81"/>
      <c r="I291" s="81" t="str">
        <f t="shared" si="1"/>
        <v>Velvet Oud TRY ME!30 ml.</v>
      </c>
      <c r="J291" s="193"/>
    </row>
    <row r="292" ht="22.5" customHeight="1">
      <c r="A292" s="216" t="s">
        <v>948</v>
      </c>
      <c r="B292" s="64" t="s">
        <v>1270</v>
      </c>
      <c r="C292" s="64" t="s">
        <v>1025</v>
      </c>
      <c r="D292" s="64" t="s">
        <v>1189</v>
      </c>
      <c r="E292" s="64" t="s">
        <v>765</v>
      </c>
      <c r="F292" s="64" t="s">
        <v>1027</v>
      </c>
      <c r="G292" s="216">
        <v>0.0</v>
      </c>
      <c r="H292" s="81"/>
      <c r="I292" s="81" t="str">
        <f t="shared" si="1"/>
        <v>Victory TRY ME!30 ml.</v>
      </c>
      <c r="J292" s="193"/>
    </row>
    <row r="293" ht="22.5" customHeight="1">
      <c r="A293" s="216" t="s">
        <v>950</v>
      </c>
      <c r="B293" s="64" t="s">
        <v>1271</v>
      </c>
      <c r="C293" s="64" t="s">
        <v>1025</v>
      </c>
      <c r="D293" s="64" t="s">
        <v>1189</v>
      </c>
      <c r="E293" s="64" t="s">
        <v>767</v>
      </c>
      <c r="F293" s="64" t="s">
        <v>1027</v>
      </c>
      <c r="G293" s="216">
        <v>0.0</v>
      </c>
      <c r="H293" s="81"/>
      <c r="I293" s="81" t="str">
        <f t="shared" si="1"/>
        <v>Vintage TRY ME!30 ml.</v>
      </c>
      <c r="J293" s="193"/>
    </row>
    <row r="294" ht="22.5" customHeight="1">
      <c r="A294" s="216" t="s">
        <v>951</v>
      </c>
      <c r="B294" s="64" t="s">
        <v>1272</v>
      </c>
      <c r="C294" s="64" t="s">
        <v>1025</v>
      </c>
      <c r="D294" s="64" t="s">
        <v>1189</v>
      </c>
      <c r="E294" s="64" t="s">
        <v>768</v>
      </c>
      <c r="F294" s="64" t="s">
        <v>1027</v>
      </c>
      <c r="G294" s="216">
        <v>0.0</v>
      </c>
      <c r="H294" s="81"/>
      <c r="I294" s="81" t="str">
        <f t="shared" si="1"/>
        <v>Virgin X TRY ME!30 ml.</v>
      </c>
      <c r="J294" s="193"/>
    </row>
    <row r="295" ht="22.5" customHeight="1">
      <c r="A295" s="216" t="s">
        <v>952</v>
      </c>
      <c r="B295" s="64" t="s">
        <v>1273</v>
      </c>
      <c r="C295" s="64" t="s">
        <v>1025</v>
      </c>
      <c r="D295" s="64" t="s">
        <v>1189</v>
      </c>
      <c r="E295" s="64" t="s">
        <v>770</v>
      </c>
      <c r="F295" s="64" t="s">
        <v>1027</v>
      </c>
      <c r="G295" s="216">
        <v>0.0</v>
      </c>
      <c r="H295" s="81"/>
      <c r="I295" s="81" t="str">
        <f t="shared" si="1"/>
        <v>Vivid TRY ME!30 ml.</v>
      </c>
      <c r="J295" s="193"/>
    </row>
    <row r="296" ht="22.5" customHeight="1">
      <c r="A296" s="216" t="s">
        <v>953</v>
      </c>
      <c r="B296" s="64" t="s">
        <v>1274</v>
      </c>
      <c r="C296" s="64" t="s">
        <v>1025</v>
      </c>
      <c r="D296" s="64" t="s">
        <v>1189</v>
      </c>
      <c r="E296" s="64" t="s">
        <v>772</v>
      </c>
      <c r="F296" s="64" t="s">
        <v>1027</v>
      </c>
      <c r="G296" s="216">
        <v>0.0</v>
      </c>
      <c r="H296" s="81"/>
      <c r="I296" s="81" t="str">
        <f t="shared" si="1"/>
        <v>Voyage TRY ME!30 ml.</v>
      </c>
      <c r="J296" s="193"/>
    </row>
    <row r="297" ht="22.5" customHeight="1">
      <c r="A297" s="216" t="s">
        <v>954</v>
      </c>
      <c r="B297" s="64" t="s">
        <v>1275</v>
      </c>
      <c r="C297" s="64" t="s">
        <v>1025</v>
      </c>
      <c r="D297" s="64" t="s">
        <v>1189</v>
      </c>
      <c r="E297" s="64" t="s">
        <v>776</v>
      </c>
      <c r="F297" s="64" t="s">
        <v>1027</v>
      </c>
      <c r="G297" s="216">
        <v>0.0</v>
      </c>
      <c r="H297" s="81"/>
      <c r="I297" s="81" t="str">
        <f t="shared" si="1"/>
        <v>Zeus TRY ME!30 ml.</v>
      </c>
      <c r="J297" s="193"/>
    </row>
    <row r="298" ht="22.5" customHeight="1">
      <c r="A298" s="216" t="s">
        <v>1306</v>
      </c>
      <c r="B298" s="64" t="s">
        <v>1277</v>
      </c>
      <c r="C298" s="64" t="s">
        <v>1113</v>
      </c>
      <c r="D298" s="64" t="s">
        <v>1189</v>
      </c>
      <c r="E298" s="64" t="s">
        <v>798</v>
      </c>
      <c r="F298" s="64" t="s">
        <v>1027</v>
      </c>
      <c r="G298" s="216">
        <v>0.0</v>
      </c>
      <c r="H298" s="81"/>
      <c r="I298" s="81" t="str">
        <f t="shared" si="1"/>
        <v>Amber Spangle TRY ME!30 ml.</v>
      </c>
      <c r="J298" s="193"/>
    </row>
    <row r="299" ht="22.5" customHeight="1">
      <c r="A299" s="216" t="s">
        <v>956</v>
      </c>
      <c r="B299" s="64" t="s">
        <v>1278</v>
      </c>
      <c r="C299" s="64" t="s">
        <v>1113</v>
      </c>
      <c r="D299" s="64" t="s">
        <v>1189</v>
      </c>
      <c r="E299" s="64" t="s">
        <v>800</v>
      </c>
      <c r="F299" s="64" t="s">
        <v>1027</v>
      </c>
      <c r="G299" s="216">
        <v>0.0</v>
      </c>
      <c r="H299" s="81"/>
      <c r="I299" s="81" t="str">
        <f t="shared" si="1"/>
        <v>Blackest Black TRY ME!30 ml.</v>
      </c>
      <c r="J299" s="193"/>
    </row>
    <row r="300" ht="22.5" customHeight="1">
      <c r="A300" s="216" t="s">
        <v>1307</v>
      </c>
      <c r="B300" s="64" t="s">
        <v>1281</v>
      </c>
      <c r="C300" s="64" t="s">
        <v>1113</v>
      </c>
      <c r="D300" s="64" t="s">
        <v>1189</v>
      </c>
      <c r="E300" s="64" t="s">
        <v>801</v>
      </c>
      <c r="F300" s="64" t="s">
        <v>1027</v>
      </c>
      <c r="G300" s="216">
        <v>0.0</v>
      </c>
      <c r="H300" s="81"/>
      <c r="I300" s="81" t="str">
        <f t="shared" si="1"/>
        <v>Dionysus X TRY ME!30 ml.</v>
      </c>
      <c r="J300" s="193"/>
    </row>
    <row r="301" ht="22.5" customHeight="1">
      <c r="A301" s="216" t="s">
        <v>1309</v>
      </c>
      <c r="B301" s="64" t="s">
        <v>1283</v>
      </c>
      <c r="C301" s="64" t="s">
        <v>1113</v>
      </c>
      <c r="D301" s="64" t="s">
        <v>1189</v>
      </c>
      <c r="E301" s="64" t="s">
        <v>803</v>
      </c>
      <c r="F301" s="64" t="s">
        <v>1027</v>
      </c>
      <c r="G301" s="216">
        <v>0.0</v>
      </c>
      <c r="H301" s="81"/>
      <c r="I301" s="81" t="str">
        <f t="shared" si="1"/>
        <v>Impression TRY ME!30 ml.</v>
      </c>
      <c r="J301" s="193"/>
    </row>
    <row r="302" ht="22.5" customHeight="1">
      <c r="A302" s="216" t="s">
        <v>957</v>
      </c>
      <c r="B302" s="64" t="s">
        <v>1284</v>
      </c>
      <c r="C302" s="64" t="s">
        <v>1113</v>
      </c>
      <c r="D302" s="64" t="s">
        <v>1189</v>
      </c>
      <c r="E302" s="64" t="s">
        <v>804</v>
      </c>
      <c r="F302" s="64" t="s">
        <v>1027</v>
      </c>
      <c r="G302" s="216">
        <v>0.0</v>
      </c>
      <c r="H302" s="81"/>
      <c r="I302" s="81" t="str">
        <f t="shared" si="1"/>
        <v>Legend of Oud TRY ME!30 ml.</v>
      </c>
      <c r="J302" s="193"/>
    </row>
    <row r="303" ht="22.5" customHeight="1">
      <c r="A303" s="216" t="s">
        <v>958</v>
      </c>
      <c r="B303" s="64" t="s">
        <v>1286</v>
      </c>
      <c r="C303" s="64" t="s">
        <v>1113</v>
      </c>
      <c r="D303" s="64" t="s">
        <v>1189</v>
      </c>
      <c r="E303" s="64" t="s">
        <v>807</v>
      </c>
      <c r="F303" s="64" t="s">
        <v>1027</v>
      </c>
      <c r="G303" s="216">
        <v>0.0</v>
      </c>
      <c r="H303" s="81"/>
      <c r="I303" s="81" t="str">
        <f t="shared" si="1"/>
        <v>Luscious Santal TRY ME!30 ml.</v>
      </c>
      <c r="J303" s="193"/>
    </row>
    <row r="304" ht="22.5" customHeight="1">
      <c r="A304" s="216" t="s">
        <v>959</v>
      </c>
      <c r="B304" s="64" t="s">
        <v>1287</v>
      </c>
      <c r="C304" s="64" t="s">
        <v>1113</v>
      </c>
      <c r="D304" s="64" t="s">
        <v>1189</v>
      </c>
      <c r="E304" s="64" t="s">
        <v>808</v>
      </c>
      <c r="F304" s="64" t="s">
        <v>1027</v>
      </c>
      <c r="G304" s="216">
        <v>0.0</v>
      </c>
      <c r="H304" s="81"/>
      <c r="I304" s="81" t="str">
        <f t="shared" si="1"/>
        <v>Patchouli Absolute TRY ME!30 ml.</v>
      </c>
      <c r="J304" s="193"/>
    </row>
    <row r="305" ht="22.5" customHeight="1">
      <c r="A305" s="216" t="s">
        <v>1313</v>
      </c>
      <c r="B305" s="64" t="s">
        <v>1290</v>
      </c>
      <c r="C305" s="64" t="s">
        <v>1113</v>
      </c>
      <c r="D305" s="64" t="s">
        <v>1189</v>
      </c>
      <c r="E305" s="64" t="s">
        <v>810</v>
      </c>
      <c r="F305" s="64" t="s">
        <v>1027</v>
      </c>
      <c r="G305" s="216">
        <v>0.0</v>
      </c>
      <c r="H305" s="81"/>
      <c r="I305" s="81" t="str">
        <f t="shared" si="1"/>
        <v>Rose Oud TRY ME!30 ml.</v>
      </c>
      <c r="J305" s="193"/>
    </row>
    <row r="306" ht="22.5" customHeight="1">
      <c r="A306" s="216" t="s">
        <v>960</v>
      </c>
      <c r="B306" s="64" t="s">
        <v>1291</v>
      </c>
      <c r="C306" s="64" t="s">
        <v>1113</v>
      </c>
      <c r="D306" s="64" t="s">
        <v>1189</v>
      </c>
      <c r="E306" s="64" t="s">
        <v>811</v>
      </c>
      <c r="F306" s="64" t="s">
        <v>1027</v>
      </c>
      <c r="G306" s="216">
        <v>0.0</v>
      </c>
      <c r="H306" s="81"/>
      <c r="I306" s="81" t="str">
        <f t="shared" si="1"/>
        <v>Sparkling Mandarin TRY ME!30 ml.</v>
      </c>
      <c r="J306" s="193"/>
    </row>
    <row r="307" ht="22.5" customHeight="1">
      <c r="A307" s="216" t="s">
        <v>961</v>
      </c>
      <c r="B307" s="64" t="s">
        <v>1292</v>
      </c>
      <c r="C307" s="64" t="s">
        <v>1113</v>
      </c>
      <c r="D307" s="64" t="s">
        <v>1189</v>
      </c>
      <c r="E307" s="64" t="s">
        <v>813</v>
      </c>
      <c r="F307" s="64" t="s">
        <v>1027</v>
      </c>
      <c r="G307" s="216">
        <v>0.0</v>
      </c>
      <c r="H307" s="81"/>
      <c r="I307" s="81" t="str">
        <f t="shared" si="1"/>
        <v>Tropical Leather TRY ME!30 ml.</v>
      </c>
      <c r="J307" s="193"/>
    </row>
    <row r="308" ht="22.5" customHeight="1">
      <c r="A308" s="216" t="s">
        <v>1315</v>
      </c>
      <c r="B308" s="64" t="s">
        <v>1294</v>
      </c>
      <c r="C308" s="64" t="s">
        <v>1113</v>
      </c>
      <c r="D308" s="64" t="s">
        <v>1189</v>
      </c>
      <c r="E308" s="64" t="s">
        <v>814</v>
      </c>
      <c r="F308" s="64" t="s">
        <v>1027</v>
      </c>
      <c r="G308" s="216">
        <v>0.0</v>
      </c>
      <c r="H308" s="81"/>
      <c r="I308" s="81" t="str">
        <f t="shared" si="1"/>
        <v>Vandal TRY ME!30 ml.</v>
      </c>
      <c r="J308" s="193"/>
    </row>
    <row r="309" ht="22.5" customHeight="1">
      <c r="A309" s="216" t="s">
        <v>1316</v>
      </c>
      <c r="B309" s="64" t="s">
        <v>1295</v>
      </c>
      <c r="C309" s="64" t="s">
        <v>1113</v>
      </c>
      <c r="D309" s="64" t="s">
        <v>1189</v>
      </c>
      <c r="E309" s="64" t="s">
        <v>815</v>
      </c>
      <c r="F309" s="64" t="s">
        <v>1027</v>
      </c>
      <c r="G309" s="216">
        <v>0.0</v>
      </c>
      <c r="H309" s="81"/>
      <c r="I309" s="81" t="str">
        <f t="shared" si="1"/>
        <v>Wealth TRY ME!30 ml.</v>
      </c>
      <c r="J309" s="193"/>
    </row>
    <row r="310" ht="22.5" customHeight="1">
      <c r="A310" s="216" t="s">
        <v>977</v>
      </c>
      <c r="B310" s="64" t="s">
        <v>1298</v>
      </c>
      <c r="C310" s="64" t="s">
        <v>1136</v>
      </c>
      <c r="D310" s="64" t="s">
        <v>1189</v>
      </c>
      <c r="E310" s="64" t="s">
        <v>823</v>
      </c>
      <c r="F310" s="64" t="s">
        <v>1027</v>
      </c>
      <c r="G310" s="216">
        <v>0.0</v>
      </c>
      <c r="H310" s="81"/>
      <c r="I310" s="81" t="str">
        <f t="shared" si="1"/>
        <v>Gambling34+35 TRY ME!30 ml.</v>
      </c>
      <c r="J310" s="193"/>
    </row>
    <row r="311" ht="22.5" customHeight="1">
      <c r="A311" s="216" t="s">
        <v>978</v>
      </c>
      <c r="B311" s="64" t="s">
        <v>1299</v>
      </c>
      <c r="C311" s="64" t="s">
        <v>1136</v>
      </c>
      <c r="D311" s="64" t="s">
        <v>1189</v>
      </c>
      <c r="E311" s="64" t="s">
        <v>824</v>
      </c>
      <c r="F311" s="64" t="s">
        <v>1027</v>
      </c>
      <c r="G311" s="216">
        <v>0.0</v>
      </c>
      <c r="H311" s="81"/>
      <c r="I311" s="81" t="str">
        <f t="shared" si="1"/>
        <v>Queen TRY ME!30 ml.</v>
      </c>
      <c r="J311" s="193"/>
    </row>
    <row r="312" ht="22.5" customHeight="1">
      <c r="A312" s="216" t="s">
        <v>979</v>
      </c>
      <c r="B312" s="64" t="s">
        <v>1301</v>
      </c>
      <c r="C312" s="64" t="s">
        <v>1136</v>
      </c>
      <c r="D312" s="64" t="s">
        <v>1189</v>
      </c>
      <c r="E312" s="64" t="s">
        <v>826</v>
      </c>
      <c r="F312" s="64" t="s">
        <v>1027</v>
      </c>
      <c r="G312" s="216">
        <v>0.0</v>
      </c>
      <c r="H312" s="81"/>
      <c r="I312" s="81" t="str">
        <f t="shared" si="1"/>
        <v>Savoury TRY ME!30 ml.</v>
      </c>
      <c r="J312" s="193"/>
    </row>
    <row r="313" ht="22.5" customHeight="1">
      <c r="A313" s="216" t="s">
        <v>980</v>
      </c>
      <c r="B313" s="64" t="s">
        <v>1302</v>
      </c>
      <c r="C313" s="64" t="s">
        <v>1136</v>
      </c>
      <c r="D313" s="64" t="s">
        <v>1189</v>
      </c>
      <c r="E313" s="64" t="s">
        <v>827</v>
      </c>
      <c r="F313" s="64" t="s">
        <v>1027</v>
      </c>
      <c r="G313" s="216">
        <v>0.0</v>
      </c>
      <c r="H313" s="81"/>
      <c r="I313" s="81" t="str">
        <f t="shared" si="1"/>
        <v>What TRY ME!30 ml.</v>
      </c>
      <c r="J313" s="193"/>
    </row>
    <row r="314" ht="22.5" customHeight="1">
      <c r="A314" s="144">
        <v>8.857128012134E12</v>
      </c>
      <c r="B314" s="279" t="s">
        <v>1319</v>
      </c>
      <c r="C314" s="64" t="s">
        <v>1320</v>
      </c>
      <c r="D314" s="64" t="s">
        <v>1321</v>
      </c>
      <c r="E314" s="64" t="s">
        <v>831</v>
      </c>
      <c r="F314" s="61" t="s">
        <v>1027</v>
      </c>
      <c r="G314" s="216">
        <v>0.0</v>
      </c>
      <c r="H314" s="81"/>
      <c r="I314" s="81" t="str">
        <f t="shared" si="1"/>
        <v>ถุงกระดาษ Size MSize M</v>
      </c>
      <c r="J314" s="193"/>
    </row>
    <row r="315" ht="22.5" customHeight="1">
      <c r="A315" s="145">
        <v>8.857128012133E12</v>
      </c>
      <c r="B315" s="280" t="s">
        <v>1324</v>
      </c>
      <c r="C315" s="64" t="s">
        <v>1320</v>
      </c>
      <c r="D315" s="64" t="s">
        <v>1325</v>
      </c>
      <c r="E315" s="64" t="s">
        <v>832</v>
      </c>
      <c r="F315" s="61" t="s">
        <v>1027</v>
      </c>
      <c r="G315" s="216">
        <v>0.0</v>
      </c>
      <c r="H315" s="81"/>
      <c r="I315" s="81" t="str">
        <f t="shared" si="1"/>
        <v>ถุงกระดาษ Size SSize S</v>
      </c>
      <c r="J315" s="193"/>
    </row>
    <row r="316" ht="22.5" customHeight="1">
      <c r="A316" s="144">
        <v>8.85712801213E12</v>
      </c>
      <c r="B316" s="279" t="s">
        <v>1326</v>
      </c>
      <c r="C316" s="64" t="s">
        <v>1327</v>
      </c>
      <c r="D316" s="64" t="s">
        <v>1328</v>
      </c>
      <c r="E316" s="64" t="s">
        <v>834</v>
      </c>
      <c r="F316" s="61" t="s">
        <v>1027</v>
      </c>
      <c r="G316" s="216">
        <v>0.0</v>
      </c>
      <c r="H316" s="81"/>
      <c r="I316" s="81" t="str">
        <f t="shared" si="1"/>
        <v>Tumbler CYOC (White)White</v>
      </c>
      <c r="J316" s="193"/>
    </row>
    <row r="317" ht="22.5" customHeight="1">
      <c r="A317" s="145">
        <v>8.857128012131E12</v>
      </c>
      <c r="B317" s="280" t="s">
        <v>1331</v>
      </c>
      <c r="C317" s="64" t="s">
        <v>1327</v>
      </c>
      <c r="D317" s="64" t="s">
        <v>1332</v>
      </c>
      <c r="E317" s="64" t="s">
        <v>836</v>
      </c>
      <c r="F317" s="61" t="s">
        <v>1027</v>
      </c>
      <c r="G317" s="216">
        <v>0.0</v>
      </c>
      <c r="H317" s="81"/>
      <c r="I317" s="81" t="str">
        <f t="shared" si="1"/>
        <v>Tumbler CYOC (Dark Blue)Dark Blue</v>
      </c>
      <c r="J317" s="193"/>
    </row>
    <row r="318" ht="22.5" customHeight="1">
      <c r="A318" s="144">
        <v>8.857128012132E12</v>
      </c>
      <c r="B318" s="279" t="s">
        <v>1333</v>
      </c>
      <c r="C318" s="64" t="s">
        <v>1334</v>
      </c>
      <c r="D318" s="64" t="s">
        <v>1321</v>
      </c>
      <c r="E318" s="64" t="s">
        <v>837</v>
      </c>
      <c r="F318" s="61" t="s">
        <v>1027</v>
      </c>
      <c r="G318" s="216">
        <v>0.0</v>
      </c>
      <c r="H318" s="81"/>
      <c r="I318" s="81" t="str">
        <f t="shared" si="1"/>
        <v>Cloth BAG CYOCSize M</v>
      </c>
      <c r="J318" s="193"/>
    </row>
    <row r="319" ht="22.5" customHeight="1">
      <c r="A319" s="281">
        <v>8.85712801156E12</v>
      </c>
      <c r="B319" s="282" t="s">
        <v>1335</v>
      </c>
      <c r="C319" s="64" t="s">
        <v>1025</v>
      </c>
      <c r="D319" s="64" t="s">
        <v>1026</v>
      </c>
      <c r="E319" s="64" t="s">
        <v>1336</v>
      </c>
      <c r="F319" s="61" t="s">
        <v>1027</v>
      </c>
      <c r="G319" s="216">
        <v>1890.0</v>
      </c>
      <c r="H319" s="81"/>
      <c r="I319" s="81" t="str">
        <f t="shared" si="1"/>
        <v>Cherry Shade50 ml.</v>
      </c>
      <c r="J319" s="193"/>
    </row>
    <row r="320" ht="22.5" customHeight="1">
      <c r="A320" s="281">
        <v>8.857128012153E12</v>
      </c>
      <c r="B320" s="282" t="s">
        <v>1335</v>
      </c>
      <c r="C320" s="64" t="s">
        <v>1025</v>
      </c>
      <c r="D320" s="64" t="s">
        <v>1189</v>
      </c>
      <c r="E320" s="64" t="s">
        <v>1338</v>
      </c>
      <c r="F320" s="61" t="s">
        <v>1027</v>
      </c>
      <c r="G320" s="216">
        <v>1290.0</v>
      </c>
      <c r="H320" s="81"/>
      <c r="I320" s="81" t="str">
        <f t="shared" si="1"/>
        <v>Cherry Shade30 ml.</v>
      </c>
      <c r="J320" s="193"/>
    </row>
    <row r="321" ht="22.5" customHeight="1">
      <c r="A321" s="281">
        <v>8.857128012154E12</v>
      </c>
      <c r="B321" s="282" t="s">
        <v>1335</v>
      </c>
      <c r="C321" s="64" t="s">
        <v>1025</v>
      </c>
      <c r="D321" s="64" t="s">
        <v>1218</v>
      </c>
      <c r="E321" s="64" t="s">
        <v>1339</v>
      </c>
      <c r="F321" s="61" t="s">
        <v>1027</v>
      </c>
      <c r="G321" s="216">
        <v>450.0</v>
      </c>
      <c r="H321" s="81"/>
      <c r="I321" s="81" t="str">
        <f t="shared" si="1"/>
        <v>Cherry Shade10 ml.</v>
      </c>
      <c r="J321" s="193"/>
    </row>
    <row r="322" ht="22.5" customHeight="1">
      <c r="A322" s="281">
        <v>8.857128012155E12</v>
      </c>
      <c r="B322" s="282" t="s">
        <v>1335</v>
      </c>
      <c r="C322" s="64" t="s">
        <v>1025</v>
      </c>
      <c r="D322" s="64" t="s">
        <v>1143</v>
      </c>
      <c r="E322" s="64" t="s">
        <v>1340</v>
      </c>
      <c r="F322" s="61" t="s">
        <v>1027</v>
      </c>
      <c r="G322" s="216">
        <v>179.0</v>
      </c>
      <c r="H322" s="81"/>
      <c r="I322" s="81" t="str">
        <f t="shared" si="1"/>
        <v>Cherry Shade4 ml.</v>
      </c>
      <c r="J322" s="193"/>
    </row>
    <row r="323" ht="22.5" customHeight="1">
      <c r="A323" s="281">
        <v>8.857128011584E12</v>
      </c>
      <c r="B323" s="282" t="s">
        <v>1342</v>
      </c>
      <c r="C323" s="64" t="s">
        <v>1025</v>
      </c>
      <c r="D323" s="64" t="s">
        <v>1026</v>
      </c>
      <c r="E323" s="64" t="s">
        <v>1343</v>
      </c>
      <c r="F323" s="61" t="s">
        <v>1027</v>
      </c>
      <c r="G323" s="216">
        <v>1890.0</v>
      </c>
      <c r="H323" s="81"/>
      <c r="I323" s="81" t="str">
        <f t="shared" si="1"/>
        <v>Passion50 ml.</v>
      </c>
      <c r="J323" s="193"/>
    </row>
    <row r="324" ht="22.5" customHeight="1">
      <c r="A324" s="281">
        <v>8.857128012156E12</v>
      </c>
      <c r="B324" s="282" t="s">
        <v>1342</v>
      </c>
      <c r="C324" s="64" t="s">
        <v>1025</v>
      </c>
      <c r="D324" s="64" t="s">
        <v>1189</v>
      </c>
      <c r="E324" s="64" t="s">
        <v>1344</v>
      </c>
      <c r="F324" s="61" t="s">
        <v>1027</v>
      </c>
      <c r="G324" s="216">
        <v>1290.0</v>
      </c>
      <c r="H324" s="81"/>
      <c r="I324" s="81" t="str">
        <f t="shared" si="1"/>
        <v>Passion30 ml.</v>
      </c>
      <c r="J324" s="193"/>
    </row>
    <row r="325" ht="22.5" customHeight="1">
      <c r="A325" s="281">
        <v>8.857128012157E12</v>
      </c>
      <c r="B325" s="282" t="s">
        <v>1342</v>
      </c>
      <c r="C325" s="64" t="s">
        <v>1025</v>
      </c>
      <c r="D325" s="64" t="s">
        <v>1218</v>
      </c>
      <c r="E325" s="64" t="s">
        <v>1345</v>
      </c>
      <c r="F325" s="61" t="s">
        <v>1027</v>
      </c>
      <c r="G325" s="216">
        <v>450.0</v>
      </c>
      <c r="H325" s="81"/>
      <c r="I325" s="81" t="str">
        <f t="shared" si="1"/>
        <v>Passion10 ml.</v>
      </c>
      <c r="J325" s="193"/>
    </row>
    <row r="326" ht="22.5" customHeight="1">
      <c r="A326" s="281">
        <v>8.857128012158E12</v>
      </c>
      <c r="B326" s="282" t="s">
        <v>1342</v>
      </c>
      <c r="C326" s="64" t="s">
        <v>1025</v>
      </c>
      <c r="D326" s="64" t="s">
        <v>1143</v>
      </c>
      <c r="E326" s="64" t="s">
        <v>1346</v>
      </c>
      <c r="F326" s="61" t="s">
        <v>1027</v>
      </c>
      <c r="G326" s="216">
        <v>179.0</v>
      </c>
      <c r="H326" s="81"/>
      <c r="I326" s="81" t="str">
        <f t="shared" si="1"/>
        <v>Passion4 ml.</v>
      </c>
      <c r="J326" s="193"/>
    </row>
    <row r="327" ht="22.5" customHeight="1">
      <c r="A327" s="281">
        <v>8.857128011621E12</v>
      </c>
      <c r="B327" s="282" t="s">
        <v>1347</v>
      </c>
      <c r="C327" s="64" t="s">
        <v>1025</v>
      </c>
      <c r="D327" s="64" t="s">
        <v>1026</v>
      </c>
      <c r="E327" s="64" t="s">
        <v>1348</v>
      </c>
      <c r="F327" s="61" t="s">
        <v>1027</v>
      </c>
      <c r="G327" s="216">
        <v>1890.0</v>
      </c>
      <c r="H327" s="81"/>
      <c r="I327" s="81" t="str">
        <f t="shared" si="1"/>
        <v>Rosarine50 ml.</v>
      </c>
      <c r="J327" s="193"/>
    </row>
    <row r="328" ht="22.5" customHeight="1">
      <c r="A328" s="283">
        <v>8.857128012159E12</v>
      </c>
      <c r="B328" s="282" t="s">
        <v>1347</v>
      </c>
      <c r="C328" s="64" t="s">
        <v>1025</v>
      </c>
      <c r="D328" s="64" t="s">
        <v>1189</v>
      </c>
      <c r="E328" s="64" t="s">
        <v>1350</v>
      </c>
      <c r="F328" s="61" t="s">
        <v>1027</v>
      </c>
      <c r="G328" s="216">
        <v>1290.0</v>
      </c>
      <c r="H328" s="81"/>
      <c r="I328" s="81" t="str">
        <f t="shared" si="1"/>
        <v>Rosarine30 ml.</v>
      </c>
      <c r="J328" s="193"/>
    </row>
    <row r="329" ht="22.5" customHeight="1">
      <c r="A329" s="283">
        <v>8.85712801216E12</v>
      </c>
      <c r="B329" s="282" t="s">
        <v>1347</v>
      </c>
      <c r="C329" s="64" t="s">
        <v>1025</v>
      </c>
      <c r="D329" s="64" t="s">
        <v>1218</v>
      </c>
      <c r="E329" s="64" t="s">
        <v>1351</v>
      </c>
      <c r="F329" s="61" t="s">
        <v>1027</v>
      </c>
      <c r="G329" s="216">
        <v>450.0</v>
      </c>
      <c r="H329" s="81"/>
      <c r="I329" s="81" t="str">
        <f t="shared" si="1"/>
        <v>Rosarine10 ml.</v>
      </c>
      <c r="J329" s="193"/>
    </row>
    <row r="330" ht="22.5" customHeight="1">
      <c r="A330" s="283">
        <v>8.857128012161E12</v>
      </c>
      <c r="B330" s="282" t="s">
        <v>1347</v>
      </c>
      <c r="C330" s="64" t="s">
        <v>1025</v>
      </c>
      <c r="D330" s="64" t="s">
        <v>1143</v>
      </c>
      <c r="E330" s="64" t="s">
        <v>1352</v>
      </c>
      <c r="F330" s="61" t="s">
        <v>1027</v>
      </c>
      <c r="G330" s="216">
        <v>179.0</v>
      </c>
      <c r="H330" s="81"/>
      <c r="I330" s="81" t="str">
        <f t="shared" si="1"/>
        <v>Rosarine4 ml.</v>
      </c>
      <c r="J330" s="193"/>
    </row>
    <row r="331" ht="22.5" customHeight="1">
      <c r="A331" s="281">
        <v>8.857128011638E12</v>
      </c>
      <c r="B331" s="282" t="s">
        <v>1354</v>
      </c>
      <c r="C331" s="64" t="s">
        <v>1025</v>
      </c>
      <c r="D331" s="64" t="s">
        <v>1026</v>
      </c>
      <c r="E331" s="64" t="s">
        <v>1355</v>
      </c>
      <c r="F331" s="61" t="s">
        <v>1027</v>
      </c>
      <c r="G331" s="216">
        <v>1890.0</v>
      </c>
      <c r="H331" s="81"/>
      <c r="I331" s="81" t="str">
        <f t="shared" si="1"/>
        <v>Silver50 ml.</v>
      </c>
      <c r="J331" s="193"/>
    </row>
    <row r="332" ht="22.5" customHeight="1">
      <c r="A332" s="283">
        <v>8.857128012162E12</v>
      </c>
      <c r="B332" s="282" t="s">
        <v>1354</v>
      </c>
      <c r="C332" s="64" t="s">
        <v>1025</v>
      </c>
      <c r="D332" s="64" t="s">
        <v>1189</v>
      </c>
      <c r="E332" s="64" t="s">
        <v>1356</v>
      </c>
      <c r="F332" s="61" t="s">
        <v>1027</v>
      </c>
      <c r="G332" s="216">
        <v>1290.0</v>
      </c>
      <c r="H332" s="81"/>
      <c r="I332" s="81" t="str">
        <f t="shared" si="1"/>
        <v>Silver30 ml.</v>
      </c>
      <c r="J332" s="193"/>
    </row>
    <row r="333" ht="22.5" customHeight="1">
      <c r="A333" s="283">
        <v>8.857128012163E12</v>
      </c>
      <c r="B333" s="282" t="s">
        <v>1354</v>
      </c>
      <c r="C333" s="64" t="s">
        <v>1025</v>
      </c>
      <c r="D333" s="64" t="s">
        <v>1218</v>
      </c>
      <c r="E333" s="64" t="s">
        <v>1357</v>
      </c>
      <c r="F333" s="61" t="s">
        <v>1027</v>
      </c>
      <c r="G333" s="216">
        <v>450.0</v>
      </c>
      <c r="H333" s="81"/>
      <c r="I333" s="81" t="str">
        <f t="shared" si="1"/>
        <v>Silver10 ml.</v>
      </c>
      <c r="J333" s="193"/>
    </row>
    <row r="334" ht="22.5" customHeight="1">
      <c r="A334" s="283">
        <v>8.857128012164E12</v>
      </c>
      <c r="B334" s="282" t="s">
        <v>1354</v>
      </c>
      <c r="C334" s="64" t="s">
        <v>1025</v>
      </c>
      <c r="D334" s="64" t="s">
        <v>1143</v>
      </c>
      <c r="E334" s="64" t="s">
        <v>1359</v>
      </c>
      <c r="F334" s="61" t="s">
        <v>1027</v>
      </c>
      <c r="G334" s="216">
        <v>179.0</v>
      </c>
      <c r="H334" s="81"/>
      <c r="I334" s="81" t="str">
        <f t="shared" si="1"/>
        <v>Silver4 ml.</v>
      </c>
      <c r="J334" s="193"/>
    </row>
    <row r="335" ht="22.5" customHeight="1">
      <c r="A335" s="281" t="s">
        <v>640</v>
      </c>
      <c r="B335" s="282" t="s">
        <v>1360</v>
      </c>
      <c r="C335" s="64" t="s">
        <v>1025</v>
      </c>
      <c r="D335" s="64" t="s">
        <v>1026</v>
      </c>
      <c r="E335" s="281" t="s">
        <v>1361</v>
      </c>
      <c r="F335" s="61" t="s">
        <v>1027</v>
      </c>
      <c r="G335" s="216">
        <v>0.0</v>
      </c>
      <c r="H335" s="81"/>
      <c r="I335" s="81" t="str">
        <f t="shared" si="1"/>
        <v>Cherry Shade TRY ME!50 ml.</v>
      </c>
      <c r="J335" s="193"/>
    </row>
    <row r="336" ht="22.5" customHeight="1">
      <c r="A336" s="281" t="s">
        <v>675</v>
      </c>
      <c r="B336" s="282" t="s">
        <v>1362</v>
      </c>
      <c r="C336" s="64" t="s">
        <v>1025</v>
      </c>
      <c r="D336" s="64" t="s">
        <v>1026</v>
      </c>
      <c r="E336" s="281" t="s">
        <v>1363</v>
      </c>
      <c r="F336" s="61" t="s">
        <v>1027</v>
      </c>
      <c r="G336" s="216">
        <v>0.0</v>
      </c>
      <c r="H336" s="81"/>
      <c r="I336" s="81" t="str">
        <f t="shared" si="1"/>
        <v>Passion TRY ME!50 ml.</v>
      </c>
      <c r="J336" s="193"/>
    </row>
    <row r="337" ht="22.5" customHeight="1">
      <c r="A337" s="281" t="s">
        <v>680</v>
      </c>
      <c r="B337" s="282" t="s">
        <v>1365</v>
      </c>
      <c r="C337" s="64" t="s">
        <v>1025</v>
      </c>
      <c r="D337" s="64" t="s">
        <v>1026</v>
      </c>
      <c r="E337" s="281" t="s">
        <v>1366</v>
      </c>
      <c r="F337" s="61" t="s">
        <v>1027</v>
      </c>
      <c r="G337" s="216">
        <v>0.0</v>
      </c>
      <c r="H337" s="81"/>
      <c r="I337" s="81" t="str">
        <f t="shared" si="1"/>
        <v>Rosarine TRY ME!50 ml.</v>
      </c>
      <c r="J337" s="193"/>
    </row>
    <row r="338" ht="22.5" customHeight="1">
      <c r="A338" s="281" t="s">
        <v>688</v>
      </c>
      <c r="B338" s="282" t="s">
        <v>1367</v>
      </c>
      <c r="C338" s="64" t="s">
        <v>1025</v>
      </c>
      <c r="D338" s="64" t="s">
        <v>1026</v>
      </c>
      <c r="E338" s="281" t="s">
        <v>1368</v>
      </c>
      <c r="F338" s="61" t="s">
        <v>1027</v>
      </c>
      <c r="G338" s="216">
        <v>0.0</v>
      </c>
      <c r="H338" s="81"/>
      <c r="I338" s="81" t="str">
        <f t="shared" si="1"/>
        <v>Silver TRY ME!50 ml.</v>
      </c>
      <c r="J338" s="193"/>
    </row>
    <row r="339" ht="22.5" customHeight="1">
      <c r="A339" s="281">
        <v>8.857128012168E12</v>
      </c>
      <c r="B339" s="282" t="s">
        <v>1369</v>
      </c>
      <c r="C339" s="64" t="s">
        <v>1370</v>
      </c>
      <c r="D339" s="64" t="s">
        <v>1026</v>
      </c>
      <c r="E339" s="281" t="s">
        <v>838</v>
      </c>
      <c r="F339" s="61" t="s">
        <v>1027</v>
      </c>
      <c r="G339" s="216">
        <v>450.0</v>
      </c>
      <c r="H339" s="81"/>
      <c r="I339" s="81" t="str">
        <f t="shared" si="1"/>
        <v>Thai Perfume (น้ำปรุง)50 ml.</v>
      </c>
      <c r="J339" s="193"/>
    </row>
    <row r="340" ht="22.5" customHeight="1">
      <c r="A340" s="281">
        <v>8.857128012151E12</v>
      </c>
      <c r="B340" s="282" t="s">
        <v>1112</v>
      </c>
      <c r="C340" s="64" t="s">
        <v>1113</v>
      </c>
      <c r="D340" s="64" t="s">
        <v>1218</v>
      </c>
      <c r="E340" s="64" t="s">
        <v>539</v>
      </c>
      <c r="F340" s="61" t="s">
        <v>1027</v>
      </c>
      <c r="G340" s="216">
        <v>650.0</v>
      </c>
      <c r="H340" s="81"/>
      <c r="I340" s="81" t="str">
        <f t="shared" si="1"/>
        <v>Amber Spangle10 ml.</v>
      </c>
      <c r="J340" s="193"/>
    </row>
    <row r="341" ht="22.5" customHeight="1">
      <c r="A341" s="281">
        <v>8.857128011577E12</v>
      </c>
      <c r="B341" s="282" t="s">
        <v>1373</v>
      </c>
      <c r="C341" s="64" t="s">
        <v>1025</v>
      </c>
      <c r="D341" s="64" t="s">
        <v>1026</v>
      </c>
      <c r="E341" s="64" t="s">
        <v>65</v>
      </c>
      <c r="F341" s="61" t="s">
        <v>1027</v>
      </c>
      <c r="G341" s="216">
        <v>1890.0</v>
      </c>
      <c r="H341" s="81"/>
      <c r="I341" s="81" t="str">
        <f t="shared" si="1"/>
        <v>Angel50 ml.</v>
      </c>
      <c r="J341" s="193"/>
    </row>
    <row r="342" ht="22.5" customHeight="1">
      <c r="A342" s="281">
        <v>8.857128012165E12</v>
      </c>
      <c r="B342" s="282" t="s">
        <v>1373</v>
      </c>
      <c r="C342" s="64" t="s">
        <v>1025</v>
      </c>
      <c r="D342" s="64" t="s">
        <v>1189</v>
      </c>
      <c r="E342" s="64" t="s">
        <v>196</v>
      </c>
      <c r="F342" s="61" t="s">
        <v>1027</v>
      </c>
      <c r="G342" s="216">
        <v>1290.0</v>
      </c>
      <c r="H342" s="81"/>
      <c r="I342" s="81" t="str">
        <f t="shared" si="1"/>
        <v>Angel30 ml.</v>
      </c>
      <c r="J342" s="193"/>
    </row>
    <row r="343" ht="22.5" customHeight="1">
      <c r="A343" s="281">
        <v>8.857128012166E12</v>
      </c>
      <c r="B343" s="282" t="s">
        <v>1373</v>
      </c>
      <c r="C343" s="64" t="s">
        <v>1025</v>
      </c>
      <c r="D343" s="64" t="s">
        <v>1218</v>
      </c>
      <c r="E343" s="64" t="s">
        <v>322</v>
      </c>
      <c r="F343" s="61" t="s">
        <v>1027</v>
      </c>
      <c r="G343" s="216">
        <v>450.0</v>
      </c>
      <c r="H343" s="81"/>
      <c r="I343" s="81" t="str">
        <f t="shared" si="1"/>
        <v>Angel10 ml.</v>
      </c>
      <c r="J343" s="193"/>
    </row>
    <row r="344" ht="22.5" customHeight="1">
      <c r="A344" s="281">
        <v>8.857128012167E12</v>
      </c>
      <c r="B344" s="282" t="s">
        <v>1373</v>
      </c>
      <c r="C344" s="64" t="s">
        <v>1025</v>
      </c>
      <c r="D344" s="64" t="s">
        <v>1143</v>
      </c>
      <c r="E344" s="64" t="s">
        <v>412</v>
      </c>
      <c r="F344" s="61" t="s">
        <v>1027</v>
      </c>
      <c r="G344" s="216">
        <v>179.0</v>
      </c>
      <c r="H344" s="81"/>
      <c r="I344" s="81" t="str">
        <f t="shared" si="1"/>
        <v>Angel4 ml.</v>
      </c>
      <c r="J344" s="193"/>
    </row>
    <row r="345" ht="22.5" customHeight="1">
      <c r="A345" s="281" t="s">
        <v>867</v>
      </c>
      <c r="B345" s="282" t="s">
        <v>1374</v>
      </c>
      <c r="C345" s="64" t="s">
        <v>1025</v>
      </c>
      <c r="D345" s="64" t="s">
        <v>1026</v>
      </c>
      <c r="E345" s="64" t="s">
        <v>627</v>
      </c>
      <c r="F345" s="61" t="s">
        <v>1027</v>
      </c>
      <c r="G345" s="216">
        <v>0.0</v>
      </c>
      <c r="H345" s="81"/>
      <c r="I345" s="81" t="str">
        <f t="shared" si="1"/>
        <v>Angel TRY ME!50 ml.</v>
      </c>
      <c r="J345" s="193"/>
    </row>
    <row r="346" ht="22.5" customHeight="1">
      <c r="A346" s="281">
        <v>8.857128011829E12</v>
      </c>
      <c r="B346" s="282" t="s">
        <v>1375</v>
      </c>
      <c r="C346" s="64" t="s">
        <v>1025</v>
      </c>
      <c r="D346" s="64" t="s">
        <v>1026</v>
      </c>
      <c r="E346" s="282" t="s">
        <v>112</v>
      </c>
      <c r="F346" s="61" t="s">
        <v>1027</v>
      </c>
      <c r="G346" s="216">
        <v>1890.0</v>
      </c>
      <c r="H346" s="81"/>
      <c r="I346" s="81" t="str">
        <f t="shared" si="1"/>
        <v>Fortuna50 ml.</v>
      </c>
      <c r="J346" s="193"/>
    </row>
    <row r="347" ht="22.5" customHeight="1">
      <c r="A347" s="281">
        <v>8.857128012172E12</v>
      </c>
      <c r="B347" s="282" t="s">
        <v>1375</v>
      </c>
      <c r="C347" s="64" t="s">
        <v>1025</v>
      </c>
      <c r="D347" s="64" t="s">
        <v>1189</v>
      </c>
      <c r="E347" s="284" t="s">
        <v>241</v>
      </c>
      <c r="F347" s="61" t="s">
        <v>1027</v>
      </c>
      <c r="G347" s="216">
        <v>1290.0</v>
      </c>
      <c r="H347" s="81"/>
      <c r="I347" s="81" t="str">
        <f t="shared" si="1"/>
        <v>Fortuna30 ml.</v>
      </c>
      <c r="J347" s="193"/>
    </row>
    <row r="348" ht="22.5" customHeight="1">
      <c r="A348" s="281">
        <v>8.857128012173E12</v>
      </c>
      <c r="B348" s="282" t="s">
        <v>1375</v>
      </c>
      <c r="C348" s="64" t="s">
        <v>1025</v>
      </c>
      <c r="D348" s="64" t="s">
        <v>1218</v>
      </c>
      <c r="E348" s="282" t="s">
        <v>348</v>
      </c>
      <c r="F348" s="61" t="s">
        <v>1027</v>
      </c>
      <c r="G348" s="216">
        <v>450.0</v>
      </c>
      <c r="H348" s="81"/>
      <c r="I348" s="81" t="str">
        <f t="shared" si="1"/>
        <v>Fortuna10 ml.</v>
      </c>
      <c r="J348" s="193"/>
    </row>
    <row r="349" ht="22.5" customHeight="1">
      <c r="A349" s="281">
        <v>8.857128012174E12</v>
      </c>
      <c r="B349" s="282" t="s">
        <v>1375</v>
      </c>
      <c r="C349" s="64" t="s">
        <v>1025</v>
      </c>
      <c r="D349" s="64" t="s">
        <v>1143</v>
      </c>
      <c r="E349" s="284" t="s">
        <v>439</v>
      </c>
      <c r="F349" s="61" t="s">
        <v>1027</v>
      </c>
      <c r="G349" s="216">
        <v>179.0</v>
      </c>
      <c r="H349" s="81"/>
      <c r="I349" s="81" t="str">
        <f t="shared" si="1"/>
        <v>Fortuna4 ml.</v>
      </c>
      <c r="J349" s="193"/>
    </row>
    <row r="350" ht="22.5" customHeight="1">
      <c r="A350" s="281" t="s">
        <v>881</v>
      </c>
      <c r="B350" s="282" t="s">
        <v>1376</v>
      </c>
      <c r="C350" s="64" t="s">
        <v>1025</v>
      </c>
      <c r="D350" s="64" t="s">
        <v>1026</v>
      </c>
      <c r="E350" s="282" t="s">
        <v>658</v>
      </c>
      <c r="F350" s="61" t="s">
        <v>1027</v>
      </c>
      <c r="G350" s="216">
        <v>0.0</v>
      </c>
      <c r="H350" s="81"/>
      <c r="I350" s="81" t="str">
        <f t="shared" si="1"/>
        <v>Fortuna TRY ME!50 ml.</v>
      </c>
      <c r="J350" s="193"/>
    </row>
    <row r="351" ht="22.5" customHeight="1">
      <c r="A351" s="281">
        <v>8.857128011799E12</v>
      </c>
      <c r="B351" s="282" t="s">
        <v>1377</v>
      </c>
      <c r="C351" s="279" t="s">
        <v>1025</v>
      </c>
      <c r="D351" s="279" t="s">
        <v>1026</v>
      </c>
      <c r="E351" s="282" t="s">
        <v>138</v>
      </c>
      <c r="F351" s="279" t="s">
        <v>1027</v>
      </c>
      <c r="G351" s="285">
        <v>1890.0</v>
      </c>
      <c r="H351" s="286"/>
      <c r="I351" s="287" t="str">
        <f t="shared" si="1"/>
        <v>Nouveau50 ml.</v>
      </c>
      <c r="J351" s="193"/>
    </row>
    <row r="352" ht="22.5" customHeight="1">
      <c r="A352" s="288">
        <v>8.857128012169E12</v>
      </c>
      <c r="B352" s="282" t="s">
        <v>1377</v>
      </c>
      <c r="C352" s="280" t="s">
        <v>1025</v>
      </c>
      <c r="D352" s="280" t="s">
        <v>1189</v>
      </c>
      <c r="E352" s="284" t="s">
        <v>271</v>
      </c>
      <c r="F352" s="280" t="s">
        <v>1027</v>
      </c>
      <c r="G352" s="289">
        <v>1290.0</v>
      </c>
      <c r="H352" s="290"/>
      <c r="I352" s="291" t="str">
        <f t="shared" si="1"/>
        <v>Nouveau30 ml.</v>
      </c>
      <c r="J352" s="193"/>
    </row>
    <row r="353" ht="22.5" customHeight="1">
      <c r="A353" s="288">
        <v>8.85712801217E12</v>
      </c>
      <c r="B353" s="282" t="s">
        <v>1377</v>
      </c>
      <c r="C353" s="279" t="s">
        <v>1025</v>
      </c>
      <c r="D353" s="279" t="s">
        <v>1218</v>
      </c>
      <c r="E353" s="282" t="s">
        <v>374</v>
      </c>
      <c r="F353" s="279" t="s">
        <v>1027</v>
      </c>
      <c r="G353" s="285">
        <v>450.0</v>
      </c>
      <c r="H353" s="286"/>
      <c r="I353" s="287" t="str">
        <f t="shared" si="1"/>
        <v>Nouveau10 ml.</v>
      </c>
      <c r="J353" s="193"/>
    </row>
    <row r="354" ht="22.5" customHeight="1">
      <c r="A354" s="288">
        <v>8.857128012171E12</v>
      </c>
      <c r="B354" s="282" t="s">
        <v>1377</v>
      </c>
      <c r="C354" s="280" t="s">
        <v>1025</v>
      </c>
      <c r="D354" s="280" t="s">
        <v>1143</v>
      </c>
      <c r="E354" s="284" t="s">
        <v>452</v>
      </c>
      <c r="F354" s="280" t="s">
        <v>1027</v>
      </c>
      <c r="G354" s="289">
        <v>179.0</v>
      </c>
      <c r="H354" s="290"/>
      <c r="I354" s="291" t="str">
        <f t="shared" si="1"/>
        <v>Nouveau4 ml.</v>
      </c>
      <c r="J354" s="193"/>
    </row>
    <row r="355" ht="22.5" customHeight="1">
      <c r="A355" s="281" t="s">
        <v>891</v>
      </c>
      <c r="B355" s="282" t="s">
        <v>1379</v>
      </c>
      <c r="C355" s="279" t="s">
        <v>1025</v>
      </c>
      <c r="D355" s="279" t="s">
        <v>1026</v>
      </c>
      <c r="E355" s="282" t="s">
        <v>671</v>
      </c>
      <c r="F355" s="279" t="s">
        <v>1027</v>
      </c>
      <c r="G355" s="285">
        <v>0.0</v>
      </c>
      <c r="H355" s="286"/>
      <c r="I355" s="287" t="str">
        <f t="shared" si="1"/>
        <v>Nouveau TRY ME!50 ml.</v>
      </c>
      <c r="J355" s="193"/>
    </row>
    <row r="356" ht="22.5" customHeight="1">
      <c r="A356" s="281" t="s">
        <v>888</v>
      </c>
      <c r="B356" s="282" t="s">
        <v>1380</v>
      </c>
      <c r="C356" s="279" t="s">
        <v>1025</v>
      </c>
      <c r="D356" s="279" t="s">
        <v>1026</v>
      </c>
      <c r="E356" s="282" t="s">
        <v>669</v>
      </c>
      <c r="F356" s="279" t="s">
        <v>1027</v>
      </c>
      <c r="G356" s="285">
        <v>0.0</v>
      </c>
      <c r="H356" s="286"/>
      <c r="I356" s="287" t="str">
        <f t="shared" si="1"/>
        <v>Mellow TRY ME!50 ml.</v>
      </c>
      <c r="J356" s="193"/>
    </row>
    <row r="357" ht="22.5" customHeight="1">
      <c r="A357" s="292">
        <v>8.857128011928E12</v>
      </c>
      <c r="B357" s="282" t="s">
        <v>1037</v>
      </c>
      <c r="C357" s="64" t="s">
        <v>1025</v>
      </c>
      <c r="D357" s="64" t="s">
        <v>1189</v>
      </c>
      <c r="E357" s="282" t="s">
        <v>1382</v>
      </c>
      <c r="F357" s="279" t="s">
        <v>1027</v>
      </c>
      <c r="G357" s="293">
        <v>1290.0</v>
      </c>
      <c r="H357" s="286"/>
      <c r="I357" s="287" t="str">
        <f t="shared" si="1"/>
        <v>Atlantis30 ml.</v>
      </c>
      <c r="J357" s="193"/>
    </row>
    <row r="358" ht="22.5" customHeight="1">
      <c r="A358" s="292">
        <v>8.857128012089E12</v>
      </c>
      <c r="B358" s="282" t="s">
        <v>1061</v>
      </c>
      <c r="C358" s="64" t="s">
        <v>1025</v>
      </c>
      <c r="D358" s="64" t="s">
        <v>1189</v>
      </c>
      <c r="E358" s="282" t="s">
        <v>1383</v>
      </c>
      <c r="F358" s="279" t="s">
        <v>1027</v>
      </c>
      <c r="G358" s="293">
        <v>1290.0</v>
      </c>
      <c r="H358" s="286"/>
      <c r="I358" s="287" t="str">
        <f t="shared" si="1"/>
        <v>Found Peony30 ml.</v>
      </c>
      <c r="J358" s="193"/>
    </row>
    <row r="359" ht="22.5" customHeight="1">
      <c r="A359" s="292">
        <v>8.857128011942E12</v>
      </c>
      <c r="B359" s="282" t="s">
        <v>1126</v>
      </c>
      <c r="C359" s="64" t="s">
        <v>1025</v>
      </c>
      <c r="D359" s="64" t="s">
        <v>1189</v>
      </c>
      <c r="E359" s="282" t="s">
        <v>1384</v>
      </c>
      <c r="F359" s="279" t="s">
        <v>1027</v>
      </c>
      <c r="G359" s="293">
        <v>1290.0</v>
      </c>
      <c r="H359" s="286"/>
      <c r="I359" s="287" t="str">
        <f t="shared" si="1"/>
        <v>Rose Oud30 ml.</v>
      </c>
      <c r="J359" s="193"/>
    </row>
    <row r="360" ht="22.5" customHeight="1">
      <c r="A360" s="292">
        <v>8.85712801198E12</v>
      </c>
      <c r="B360" s="282" t="s">
        <v>1132</v>
      </c>
      <c r="C360" s="64" t="s">
        <v>1025</v>
      </c>
      <c r="D360" s="64" t="s">
        <v>1189</v>
      </c>
      <c r="E360" s="282" t="s">
        <v>1385</v>
      </c>
      <c r="F360" s="279" t="s">
        <v>1027</v>
      </c>
      <c r="G360" s="293">
        <v>1290.0</v>
      </c>
      <c r="H360" s="286"/>
      <c r="I360" s="287" t="str">
        <f t="shared" si="1"/>
        <v>Vandal30 ml.</v>
      </c>
      <c r="J360" s="193"/>
    </row>
    <row r="361" ht="22.5" customHeight="1">
      <c r="A361" s="294"/>
      <c r="B361" s="295"/>
      <c r="C361" s="296"/>
      <c r="D361" s="296"/>
      <c r="E361" s="295"/>
      <c r="F361" s="296"/>
      <c r="G361" s="297"/>
      <c r="H361" s="156"/>
      <c r="I361" s="62" t="str">
        <f t="shared" si="1"/>
        <v/>
      </c>
      <c r="J361" s="193"/>
    </row>
    <row r="362" ht="22.5" customHeight="1">
      <c r="A362" s="294"/>
      <c r="B362" s="295"/>
      <c r="C362" s="296"/>
      <c r="D362" s="296"/>
      <c r="E362" s="295"/>
      <c r="F362" s="296"/>
      <c r="G362" s="297"/>
      <c r="H362" s="156"/>
      <c r="I362" s="62" t="str">
        <f t="shared" si="1"/>
        <v/>
      </c>
      <c r="J362" s="193"/>
    </row>
    <row r="363" ht="22.5" customHeight="1">
      <c r="A363" s="294"/>
      <c r="B363" s="295"/>
      <c r="C363" s="296"/>
      <c r="D363" s="296"/>
      <c r="E363" s="295"/>
      <c r="F363" s="296"/>
      <c r="G363" s="297"/>
      <c r="H363" s="156"/>
      <c r="I363" s="62" t="str">
        <f t="shared" si="1"/>
        <v/>
      </c>
      <c r="J363" s="193"/>
    </row>
    <row r="364" ht="22.5" customHeight="1">
      <c r="A364" s="294"/>
      <c r="B364" s="295"/>
      <c r="C364" s="296"/>
      <c r="D364" s="296"/>
      <c r="E364" s="295"/>
      <c r="F364" s="296"/>
      <c r="G364" s="297"/>
      <c r="H364" s="156"/>
      <c r="I364" s="62" t="str">
        <f t="shared" si="1"/>
        <v/>
      </c>
      <c r="J364" s="193"/>
    </row>
    <row r="365" ht="22.5" customHeight="1">
      <c r="A365" s="294"/>
      <c r="B365" s="295"/>
      <c r="C365" s="296"/>
      <c r="D365" s="296"/>
      <c r="E365" s="295"/>
      <c r="F365" s="296"/>
      <c r="G365" s="297"/>
      <c r="H365" s="156"/>
      <c r="I365" s="62" t="str">
        <f t="shared" si="1"/>
        <v/>
      </c>
      <c r="J365" s="193"/>
    </row>
  </sheetData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4" max="4" width="14.25"/>
    <col customWidth="1" min="6" max="6" width="9.75"/>
    <col customWidth="1" min="8" max="8" width="12.25"/>
  </cols>
  <sheetData>
    <row r="1" ht="25.5" customHeight="1">
      <c r="A1" s="262" t="s">
        <v>4</v>
      </c>
      <c r="B1" s="262" t="s">
        <v>13</v>
      </c>
      <c r="C1" s="262" t="s">
        <v>7</v>
      </c>
      <c r="D1" s="263" t="s">
        <v>1077</v>
      </c>
      <c r="E1" s="263" t="s">
        <v>1078</v>
      </c>
      <c r="F1" s="262" t="s">
        <v>61</v>
      </c>
      <c r="G1" s="262" t="s">
        <v>1079</v>
      </c>
      <c r="H1" s="262" t="s">
        <v>67</v>
      </c>
      <c r="I1" s="262" t="s">
        <v>1080</v>
      </c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</row>
    <row r="2" ht="22.5" customHeight="1">
      <c r="A2" s="265" t="s">
        <v>33</v>
      </c>
      <c r="B2" s="40">
        <v>45982.0</v>
      </c>
      <c r="C2" s="266" t="str">
        <f t="array" ref="C2">IF(B2&lt;&gt;"",INDEX(Sell_CTW[BA],MATCH(B2,Sell_CTW[วันที่],0)),"")</f>
        <v>Pure, Jom</v>
      </c>
      <c r="D2" s="267">
        <f>COUNTIFS(Sell_CTW[UID],"&lt;&gt;"&amp;0,Sell_CTW[วันที่],B2)</f>
        <v>6</v>
      </c>
      <c r="E2" s="268">
        <f>IF(B2="","",SUMIFS(Sell_CTW[ยอดชำระ],Sell_CTW[วันที่],B2 ))</f>
        <v>28360</v>
      </c>
      <c r="F2" s="266"/>
      <c r="G2" s="266"/>
      <c r="H2" s="266"/>
    </row>
    <row r="3" ht="22.5" customHeight="1">
      <c r="A3" s="265" t="s">
        <v>33</v>
      </c>
      <c r="B3" s="40">
        <v>45983.0</v>
      </c>
      <c r="C3" s="266" t="str">
        <f t="array" ref="C3">IF(B3&lt;&gt;"",INDEX(Sell_CTW[BA],MATCH(B3,Sell_CTW[วันที่],0)),"")</f>
        <v>Note, Jom</v>
      </c>
      <c r="D3" s="267">
        <f>COUNTIFS(Sell_CTW[UID],"&lt;&gt;"&amp;0,Sell_CTW[วันที่],B3)</f>
        <v>11</v>
      </c>
      <c r="E3" s="268">
        <f>IF(B3="","",SUMIFS(Sell_CTW[ยอดชำระ],Sell_CTW[วันที่],B3 ))</f>
        <v>8930</v>
      </c>
      <c r="F3" s="266"/>
      <c r="G3" s="266"/>
      <c r="H3" s="266"/>
    </row>
    <row r="4" ht="22.5" customHeight="1">
      <c r="A4" s="265" t="s">
        <v>33</v>
      </c>
      <c r="B4" s="40">
        <v>45984.0</v>
      </c>
      <c r="C4" s="266" t="str">
        <f t="array" ref="C4">IF(B4&lt;&gt;"",INDEX(Sell_CTW[BA],MATCH(B4,Sell_CTW[วันที่],0)),"")</f>
        <v>Note, Jom</v>
      </c>
      <c r="D4" s="267">
        <f>COUNTIFS(Sell_CTW[UID],"&lt;&gt;"&amp;0,Sell_CTW[วันที่],B4)</f>
        <v>6</v>
      </c>
      <c r="E4" s="268">
        <f>IF(B4="","",SUMIFS(Sell_CTW[ยอดชำระ],Sell_CTW[วันที่],B4 ))</f>
        <v>1050</v>
      </c>
      <c r="F4" s="266"/>
      <c r="G4" s="266"/>
      <c r="H4" s="266"/>
    </row>
    <row r="5" ht="22.5" customHeight="1">
      <c r="A5" s="265" t="s">
        <v>33</v>
      </c>
      <c r="B5" s="40">
        <v>45985.0</v>
      </c>
      <c r="C5" s="266" t="str">
        <f t="array" ref="C5">IF(B5&lt;&gt;"",INDEX(Sell_CTW[BA],MATCH(B5,Sell_CTW[วันที่],0)),"")</f>
        <v>#N/A</v>
      </c>
      <c r="D5" s="267">
        <f>COUNTIFS(Sell_CTW[UID],"&lt;&gt;"&amp;0,Sell_CTW[วันที่],B5)</f>
        <v>0</v>
      </c>
      <c r="E5" s="268">
        <f>IF(B5="","",SUMIFS(Sell_CTW[ยอดชำระ],Sell_CTW[วันที่],B5 ))</f>
        <v>0</v>
      </c>
      <c r="F5" s="266"/>
      <c r="G5" s="266"/>
      <c r="H5" s="266"/>
    </row>
    <row r="6" ht="22.5" customHeight="1">
      <c r="A6" s="265" t="s">
        <v>33</v>
      </c>
      <c r="B6" s="40">
        <v>45986.0</v>
      </c>
      <c r="C6" s="266" t="str">
        <f t="array" ref="C6">IF(B6&lt;&gt;"",INDEX(Sell_CTW[BA],MATCH(B6,Sell_CTW[วันที่],0)),"")</f>
        <v>#N/A</v>
      </c>
      <c r="D6" s="267">
        <f>COUNTIFS(Sell_CTW[UID],"&lt;&gt;"&amp;0,Sell_CTW[วันที่],B6)</f>
        <v>0</v>
      </c>
      <c r="E6" s="268">
        <f>IF(B6="","",SUMIFS(Sell_CTW[ยอดชำระ],Sell_CTW[วันที่],B6 ))</f>
        <v>0</v>
      </c>
      <c r="F6" s="266"/>
      <c r="G6" s="266"/>
      <c r="H6" s="266"/>
    </row>
    <row r="7" ht="22.5" customHeight="1">
      <c r="A7" s="265" t="s">
        <v>33</v>
      </c>
      <c r="B7" s="40">
        <v>45987.0</v>
      </c>
      <c r="C7" s="266" t="str">
        <f t="array" ref="C7">IF(B7&lt;&gt;"",INDEX(Sell_CTW[BA],MATCH(B7,Sell_CTW[วันที่],0)),"")</f>
        <v>#N/A</v>
      </c>
      <c r="D7" s="267">
        <f>COUNTIFS(Sell_CTW[UID],"&lt;&gt;"&amp;0,Sell_CTW[วันที่],B7)</f>
        <v>0</v>
      </c>
      <c r="E7" s="268">
        <f>IF(B7="","",SUMIFS(Sell_CTW[ยอดชำระ],Sell_CTW[วันที่],B7 ))</f>
        <v>0</v>
      </c>
      <c r="F7" s="266"/>
      <c r="G7" s="266"/>
      <c r="H7" s="266"/>
    </row>
    <row r="8" ht="22.5" customHeight="1">
      <c r="A8" s="265" t="s">
        <v>33</v>
      </c>
      <c r="B8" s="40">
        <v>45988.0</v>
      </c>
      <c r="C8" s="266" t="str">
        <f t="array" ref="C8">IF(B8&lt;&gt;"",INDEX(Sell_CTW[BA],MATCH(B8,Sell_CTW[วันที่],0)),"")</f>
        <v>Art</v>
      </c>
      <c r="D8" s="267">
        <f>COUNTIFS(Sell_CTW[UID],"&lt;&gt;"&amp;0,Sell_CTW[วันที่],B8)</f>
        <v>4</v>
      </c>
      <c r="E8" s="268">
        <f>IF(B8="","",SUMIFS(Sell_CTW[ยอดชำระ],Sell_CTW[วันที่],B8 ))</f>
        <v>4520</v>
      </c>
      <c r="F8" s="266"/>
      <c r="G8" s="266"/>
      <c r="H8" s="266"/>
    </row>
    <row r="9" ht="22.5" customHeight="1">
      <c r="A9" s="265" t="s">
        <v>33</v>
      </c>
      <c r="B9" s="40">
        <v>45989.0</v>
      </c>
      <c r="C9" s="266" t="str">
        <f t="array" ref="C9">IF(B9&lt;&gt;"",INDEX(Sell_CTW[BA],MATCH(B9,Sell_CTW[วันที่],0)),"")</f>
        <v>Note</v>
      </c>
      <c r="D9" s="267">
        <f>COUNTIFS(Sell_CTW[UID],"&lt;&gt;"&amp;0,Sell_CTW[วันที่],B9)</f>
        <v>3</v>
      </c>
      <c r="E9" s="268">
        <f>IF(B9="","",SUMIFS(Sell_CTW[ยอดชำระ],Sell_CTW[วันที่],B9 ))</f>
        <v>1890</v>
      </c>
      <c r="F9" s="266"/>
      <c r="G9" s="266"/>
      <c r="H9" s="266"/>
    </row>
    <row r="10" ht="22.5" customHeight="1">
      <c r="A10" s="265" t="s">
        <v>33</v>
      </c>
      <c r="B10" s="40">
        <v>45990.0</v>
      </c>
      <c r="C10" s="266" t="str">
        <f t="array" ref="C10">IF(B10&lt;&gt;"",INDEX(Sell_CTW[BA],MATCH(B10,Sell_CTW[วันที่],0)),"")</f>
        <v>Pure, Jom</v>
      </c>
      <c r="D10" s="267">
        <f>COUNTIFS(Sell_CTW[UID],"&lt;&gt;"&amp;0,Sell_CTW[วันที่],B10)</f>
        <v>11</v>
      </c>
      <c r="E10" s="268">
        <f>IF(B10="","",SUMIFS(Sell_CTW[ยอดชำระ],Sell_CTW[วันที่],B10 ))</f>
        <v>16760</v>
      </c>
      <c r="F10" s="266"/>
      <c r="G10" s="266"/>
      <c r="H10" s="266"/>
    </row>
    <row r="11" ht="22.5" customHeight="1">
      <c r="A11" s="265" t="s">
        <v>33</v>
      </c>
      <c r="B11" s="40">
        <v>45991.0</v>
      </c>
      <c r="C11" s="266" t="str">
        <f t="array" ref="C11">IF(B11&lt;&gt;"",INDEX(Sell_CTW[BA],MATCH(B11,Sell_CTW[วันที่],0)),"")</f>
        <v>Note, Jom</v>
      </c>
      <c r="D11" s="267">
        <f>COUNTIFS(Sell_CTW[UID],"&lt;&gt;"&amp;0,Sell_CTW[วันที่],B11)</f>
        <v>5</v>
      </c>
      <c r="E11" s="268">
        <f>IF(B11="","",SUMIFS(Sell_CTW[ยอดชำระ],Sell_CTW[วันที่],B11 ))</f>
        <v>4180</v>
      </c>
      <c r="F11" s="266"/>
      <c r="G11" s="266"/>
      <c r="H11" s="266"/>
    </row>
    <row r="12" ht="22.5" customHeight="1">
      <c r="A12" s="265" t="s">
        <v>351</v>
      </c>
      <c r="B12" s="40">
        <v>45992.0</v>
      </c>
      <c r="C12" s="266" t="str">
        <f t="array" ref="C12">IF(B12&lt;&gt;"",INDEX(Sell_CTW[BA],MATCH(B12,Sell_CTW[วันที่],0)),"")</f>
        <v>Art</v>
      </c>
      <c r="D12" s="267">
        <f>COUNTIFS(Sell_CTW[UID],"&lt;&gt;"&amp;0,Sell_CTW[วันที่],B12)</f>
        <v>1</v>
      </c>
      <c r="E12" s="268">
        <f>IF(B12="","",SUMIFS(Sell_CTW[ยอดชำระ],Sell_CTW[วันที่],B12 ))</f>
        <v>2780</v>
      </c>
      <c r="F12" s="266"/>
      <c r="G12" s="266"/>
      <c r="H12" s="266"/>
    </row>
    <row r="13" ht="22.5" customHeight="1">
      <c r="A13" s="265" t="s">
        <v>351</v>
      </c>
      <c r="B13" s="40">
        <v>45993.0</v>
      </c>
      <c r="C13" s="266" t="str">
        <f t="array" ref="C13">IF(B13&lt;&gt;"",INDEX(Sell_CTW[BA],MATCH(B13,Sell_CTW[วันที่],0)),"")</f>
        <v>Pure</v>
      </c>
      <c r="D13" s="267">
        <f>COUNTIFS(Sell_CTW[UID],"&lt;&gt;"&amp;0,Sell_CTW[วันที่],B13)</f>
        <v>2</v>
      </c>
      <c r="E13" s="268">
        <f>IF(B13="","",SUMIFS(Sell_CTW[ยอดชำระ],Sell_CTW[วันที่],B13 ))</f>
        <v>1340</v>
      </c>
      <c r="F13" s="266"/>
      <c r="G13" s="266"/>
      <c r="H13" s="266"/>
    </row>
    <row r="14" ht="22.5" customHeight="1">
      <c r="A14" s="265" t="s">
        <v>351</v>
      </c>
      <c r="B14" s="40">
        <v>45994.0</v>
      </c>
      <c r="C14" s="266" t="str">
        <f t="array" ref="C14">IF(B14&lt;&gt;"",INDEX(Sell_CTW[BA],MATCH(B14,Sell_CTW[วันที่],0)),"")</f>
        <v>Note</v>
      </c>
      <c r="D14" s="267">
        <f>COUNTIFS(Sell_CTW[UID],"&lt;&gt;"&amp;0,Sell_CTW[วันที่],B14)</f>
        <v>3</v>
      </c>
      <c r="E14" s="268">
        <f>IF(B14="","",SUMIFS(Sell_CTW[ยอดชำระ],Sell_CTW[วันที่],B14 ))</f>
        <v>3290</v>
      </c>
      <c r="F14" s="266"/>
      <c r="G14" s="266"/>
      <c r="H14" s="266"/>
    </row>
    <row r="15" ht="22.5" customHeight="1">
      <c r="A15" s="265" t="s">
        <v>351</v>
      </c>
      <c r="B15" s="40">
        <v>45995.0</v>
      </c>
      <c r="C15" s="269" t="str">
        <f t="array" ref="C15">IF(B15&lt;&gt;"",INDEX(Sell_CTW[BA],MATCH(B15,Sell_CTW[วันที่],0)),"")</f>
        <v/>
      </c>
      <c r="D15" s="267">
        <f>COUNTIFS(Sell_CTW[UID],"&lt;&gt;"&amp;0,Sell_CTW[วันที่],B15)</f>
        <v>3</v>
      </c>
      <c r="E15" s="268">
        <f>IF(B15="","",SUMIFS(Sell_CTW[ยอดชำระ],Sell_CTW[วันที่],B15 ))</f>
        <v>4170</v>
      </c>
      <c r="F15" s="266"/>
      <c r="G15" s="266"/>
      <c r="H15" s="266"/>
    </row>
    <row r="16" ht="22.5" customHeight="1">
      <c r="A16" s="265" t="s">
        <v>351</v>
      </c>
      <c r="B16" s="40">
        <v>45996.0</v>
      </c>
      <c r="C16" s="269" t="str">
        <f t="array" ref="C16">IF(B16&lt;&gt;"",INDEX(Sell_CTW[BA],MATCH(B16,Sell_CTW[วันที่],0)),"")</f>
        <v/>
      </c>
      <c r="D16" s="267">
        <f>COUNTIFS(Sell_CTW[UID],"&lt;&gt;"&amp;0,Sell_CTW[วันที่],B16)</f>
        <v>3</v>
      </c>
      <c r="E16" s="268">
        <f>IF(B16="","",SUMIFS(Sell_CTW[ยอดชำระ],Sell_CTW[วันที่],B16 ))</f>
        <v>6020</v>
      </c>
      <c r="F16" s="266"/>
      <c r="G16" s="266"/>
      <c r="H16" s="266"/>
    </row>
    <row r="17" ht="22.5" customHeight="1">
      <c r="A17" s="265" t="s">
        <v>351</v>
      </c>
      <c r="B17" s="40">
        <v>45997.0</v>
      </c>
      <c r="C17" s="269" t="str">
        <f t="array" ref="C17">IF(B17&lt;&gt;"",INDEX(Sell_CTW[BA],MATCH(B17,Sell_CTW[วันที่],0)),"")</f>
        <v/>
      </c>
      <c r="D17" s="267">
        <f>COUNTIFS(Sell_CTW[UID],"&lt;&gt;"&amp;0,Sell_CTW[วันที่],B17)</f>
        <v>4</v>
      </c>
      <c r="E17" s="268">
        <f>IF(B17="","",SUMIFS(Sell_CTW[ยอดชำระ],Sell_CTW[วันที่],B17 ))</f>
        <v>4880</v>
      </c>
      <c r="F17" s="266"/>
      <c r="G17" s="266"/>
      <c r="H17" s="266"/>
    </row>
    <row r="18" ht="22.5" customHeight="1">
      <c r="A18" s="265" t="s">
        <v>351</v>
      </c>
      <c r="B18" s="40">
        <v>45998.0</v>
      </c>
      <c r="C18" s="269" t="str">
        <f t="array" ref="C18">IF(B18&lt;&gt;"",INDEX(Sell_CTW[BA],MATCH(B18,Sell_CTW[วันที่],0)),"")</f>
        <v/>
      </c>
      <c r="D18" s="267">
        <f>COUNTIFS(Sell_CTW[UID],"&lt;&gt;"&amp;0,Sell_CTW[วันที่],B18)</f>
        <v>4</v>
      </c>
      <c r="E18" s="268">
        <f>IF(B18="","",SUMIFS(Sell_CTW[ยอดชำระ],Sell_CTW[วันที่],B18 ))</f>
        <v>2590</v>
      </c>
      <c r="F18" s="266"/>
      <c r="G18" s="266"/>
      <c r="H18" s="266"/>
    </row>
    <row r="19" ht="22.5" customHeight="1">
      <c r="A19" s="265" t="s">
        <v>351</v>
      </c>
      <c r="B19" s="40">
        <v>45999.0</v>
      </c>
      <c r="C19" s="269" t="str">
        <f t="array" ref="C19">IF(B19&lt;&gt;"",INDEX(Sell_CTW[BA],MATCH(B19,Sell_CTW[วันที่],0)),"")</f>
        <v/>
      </c>
      <c r="D19" s="267">
        <f>COUNTIFS(Sell_CTW[UID],"&lt;&gt;"&amp;0,Sell_CTW[วันที่],B19)</f>
        <v>6</v>
      </c>
      <c r="E19" s="268">
        <f>IF(B19="","",SUMIFS(Sell_CTW[ยอดชำระ],Sell_CTW[วันที่],B19 ))</f>
        <v>4420</v>
      </c>
      <c r="F19" s="266"/>
      <c r="G19" s="266"/>
      <c r="H19" s="266"/>
    </row>
    <row r="20" ht="22.5" customHeight="1">
      <c r="A20" s="265" t="s">
        <v>351</v>
      </c>
      <c r="B20" s="40">
        <v>46000.0</v>
      </c>
      <c r="C20" s="269" t="str">
        <f t="array" ref="C20">IF(B20&lt;&gt;"",INDEX(Sell_CTW[BA],MATCH(B20,Sell_CTW[วันที่],0)),"")</f>
        <v/>
      </c>
      <c r="D20" s="267">
        <f>COUNTIFS(Sell_CTW[UID],"&lt;&gt;"&amp;0,Sell_CTW[วันที่],B20)</f>
        <v>1</v>
      </c>
      <c r="E20" s="268">
        <f>IF(B20="","",SUMIFS(Sell_CTW[ยอดชำระ],Sell_CTW[วันที่],B20 ))</f>
        <v>1390</v>
      </c>
      <c r="F20" s="266"/>
      <c r="G20" s="266"/>
      <c r="H20" s="266"/>
    </row>
    <row r="21" ht="22.5" customHeight="1">
      <c r="A21" s="265" t="s">
        <v>351</v>
      </c>
      <c r="B21" s="40">
        <v>46001.0</v>
      </c>
      <c r="C21" s="269" t="str">
        <f t="array" ref="C21">IF(B21&lt;&gt;"",INDEX(Sell_CTW[BA],MATCH(B21,Sell_CTW[วันที่],0)),"")</f>
        <v/>
      </c>
      <c r="D21" s="267">
        <f>COUNTIFS(Sell_CTW[UID],"&lt;&gt;"&amp;0,Sell_CTW[วันที่],B21)</f>
        <v>3</v>
      </c>
      <c r="E21" s="268">
        <f>IF(B21="","",SUMIFS(Sell_CTW[ยอดชำระ],Sell_CTW[วันที่],B21 ))</f>
        <v>2772</v>
      </c>
      <c r="F21" s="266"/>
      <c r="G21" s="266"/>
      <c r="H21" s="266"/>
    </row>
    <row r="22" ht="22.5" customHeight="1">
      <c r="A22" s="265" t="s">
        <v>351</v>
      </c>
      <c r="B22" s="40">
        <v>46002.0</v>
      </c>
      <c r="C22" s="269" t="str">
        <f t="array" ref="C22">IF(B22&lt;&gt;"",INDEX(Sell_CTW[BA],MATCH(B22,Sell_CTW[วันที่],0)),"")</f>
        <v/>
      </c>
      <c r="D22" s="267">
        <f>COUNTIFS(Sell_CTW[UID],"&lt;&gt;"&amp;0,Sell_CTW[วันที่],B22)</f>
        <v>3</v>
      </c>
      <c r="E22" s="268">
        <f>IF(B22="","",SUMIFS(Sell_CTW[ยอดชำระ],Sell_CTW[วันที่],B22 ))</f>
        <v>3780</v>
      </c>
      <c r="F22" s="266"/>
      <c r="G22" s="266"/>
      <c r="H22" s="266"/>
    </row>
    <row r="23" ht="22.5" customHeight="1">
      <c r="A23" s="265" t="s">
        <v>351</v>
      </c>
      <c r="B23" s="40">
        <v>46003.0</v>
      </c>
      <c r="C23" s="269" t="str">
        <f t="array" ref="C23">IF(B23&lt;&gt;"",INDEX(Sell_CTW[BA],MATCH(B23,Sell_CTW[วันที่],0)),"")</f>
        <v/>
      </c>
      <c r="D23" s="267">
        <f>COUNTIFS(Sell_CTW[UID],"&lt;&gt;"&amp;0,Sell_CTW[วันที่],B23)</f>
        <v>2</v>
      </c>
      <c r="E23" s="268">
        <f>IF(B23="","",SUMIFS(Sell_CTW[ยอดชำระ],Sell_CTW[วันที่],B23 ))</f>
        <v>2790</v>
      </c>
      <c r="F23" s="266"/>
      <c r="G23" s="266"/>
      <c r="H23" s="266"/>
    </row>
    <row r="24" ht="22.5" customHeight="1">
      <c r="A24" s="265" t="s">
        <v>351</v>
      </c>
      <c r="B24" s="40">
        <v>46004.0</v>
      </c>
      <c r="C24" s="269" t="str">
        <f t="array" ref="C24">IF(B24&lt;&gt;"",INDEX(Sell_CTW[BA],MATCH(B24,Sell_CTW[วันที่],0)),"")</f>
        <v/>
      </c>
      <c r="D24" s="267">
        <f>COUNTIFS(Sell_CTW[UID],"&lt;&gt;"&amp;0,Sell_CTW[วันที่],B24)</f>
        <v>5</v>
      </c>
      <c r="E24" s="268">
        <f>IF(B24="","",SUMIFS(Sell_CTW[ยอดชำระ],Sell_CTW[วันที่],B24 ))</f>
        <v>5130</v>
      </c>
      <c r="F24" s="266"/>
      <c r="G24" s="266"/>
      <c r="H24" s="266"/>
    </row>
    <row r="25" ht="22.5" customHeight="1">
      <c r="A25" s="265" t="s">
        <v>351</v>
      </c>
      <c r="B25" s="40">
        <v>46005.0</v>
      </c>
      <c r="C25" s="266" t="str">
        <f t="array" ref="C25">IF(B25&lt;&gt;"",INDEX(Sell_CTW[BA],MATCH(B25,Sell_CTW[วันที่],0)),"")</f>
        <v>#N/A</v>
      </c>
      <c r="D25" s="267">
        <f>COUNTIFS(Sell_CTW[UID],"&lt;&gt;"&amp;0,Sell_CTW[วันที่],B25)</f>
        <v>0</v>
      </c>
      <c r="E25" s="268">
        <f>IF(B25="","",SUMIFS(Sell_CTW[ยอดชำระ],Sell_CTW[วันที่],B25 ))</f>
        <v>0</v>
      </c>
      <c r="F25" s="266"/>
      <c r="G25" s="266"/>
      <c r="H25" s="266"/>
    </row>
    <row r="26" ht="22.5" customHeight="1">
      <c r="A26" s="265" t="s">
        <v>351</v>
      </c>
      <c r="B26" s="40">
        <v>46006.0</v>
      </c>
      <c r="C26" s="266" t="str">
        <f t="array" ref="C26">IF(B26&lt;&gt;"",INDEX(Sell_CTW[BA],MATCH(B26,Sell_CTW[วันที่],0)),"")</f>
        <v>Note</v>
      </c>
      <c r="D26" s="267">
        <f>COUNTIFS(Sell_CTW[UID],"&lt;&gt;"&amp;0,Sell_CTW[วันที่],B26)</f>
        <v>5</v>
      </c>
      <c r="E26" s="268">
        <f>IF(B26="","",SUMIFS(Sell_CTW[ยอดชำระ],Sell_CTW[วันที่],B26 ))</f>
        <v>10050</v>
      </c>
      <c r="F26" s="266"/>
      <c r="G26" s="266"/>
      <c r="H26" s="266"/>
    </row>
    <row r="27" ht="22.5" customHeight="1">
      <c r="A27" s="265" t="s">
        <v>351</v>
      </c>
      <c r="B27" s="40">
        <v>46007.0</v>
      </c>
      <c r="C27" s="266" t="str">
        <f t="array" ref="C27">IF(B27&lt;&gt;"",INDEX(Sell_CTW[BA],MATCH(B27,Sell_CTW[วันที่],0)),"")</f>
        <v>Pure</v>
      </c>
      <c r="D27" s="267">
        <f>COUNTIFS(Sell_CTW[UID],"&lt;&gt;"&amp;0,Sell_CTW[วันที่],B27)</f>
        <v>2</v>
      </c>
      <c r="E27" s="268">
        <f>IF(B27="","",SUMIFS(Sell_CTW[ยอดชำระ],Sell_CTW[วันที่],B27 ))</f>
        <v>2780</v>
      </c>
      <c r="F27" s="266"/>
      <c r="G27" s="266"/>
      <c r="H27" s="266"/>
    </row>
    <row r="28" ht="22.5" customHeight="1">
      <c r="A28" s="265" t="s">
        <v>351</v>
      </c>
      <c r="B28" s="40">
        <v>46008.0</v>
      </c>
      <c r="C28" s="266" t="str">
        <f t="array" ref="C28">IF(B28&lt;&gt;"",INDEX(Sell_CTW[BA],MATCH(B28,Sell_CTW[วันที่],0)),"")</f>
        <v>Note</v>
      </c>
      <c r="D28" s="267">
        <f>COUNTIFS(Sell_CTW[UID],"&lt;&gt;"&amp;0,Sell_CTW[วันที่],B28)</f>
        <v>3</v>
      </c>
      <c r="E28" s="268">
        <f>IF(B28="","",SUMIFS(Sell_CTW[ยอดชำระ],Sell_CTW[วันที่],B28 ))</f>
        <v>3430</v>
      </c>
      <c r="F28" s="266"/>
      <c r="G28" s="266"/>
      <c r="H28" s="266"/>
    </row>
    <row r="29" ht="22.5" customHeight="1">
      <c r="A29" s="265" t="s">
        <v>351</v>
      </c>
      <c r="B29" s="40">
        <v>46009.0</v>
      </c>
      <c r="C29" s="266" t="str">
        <f t="array" ref="C29">IF(B29&lt;&gt;"",INDEX(Sell_CTW[BA],MATCH(B29,Sell_CTW[วันที่],0)),"")</f>
        <v>Mint</v>
      </c>
      <c r="D29" s="267">
        <f>COUNTIFS(Sell_CTW[UID],"&lt;&gt;"&amp;0,Sell_CTW[วันที่],B29)</f>
        <v>2</v>
      </c>
      <c r="E29" s="268">
        <f>IF(B29="","",SUMIFS(Sell_CTW[ยอดชำระ],Sell_CTW[วันที่],B29 ))</f>
        <v>4170</v>
      </c>
      <c r="F29" s="266"/>
      <c r="G29" s="266"/>
      <c r="H29" s="266"/>
    </row>
    <row r="30" ht="22.5" customHeight="1">
      <c r="A30" s="265" t="s">
        <v>351</v>
      </c>
      <c r="B30" s="40">
        <v>46010.0</v>
      </c>
      <c r="C30" s="266" t="str">
        <f t="array" ref="C30">IF(B30&lt;&gt;"",INDEX(Sell_CTW[BA],MATCH(B30,Sell_CTW[วันที่],0)),"")</f>
        <v>Note</v>
      </c>
      <c r="D30" s="267">
        <f>COUNTIFS(Sell_CTW[UID],"&lt;&gt;"&amp;0,Sell_CTW[วันที่],B30)</f>
        <v>9</v>
      </c>
      <c r="E30" s="268">
        <f>IF(B30="","",SUMIFS(Sell_CTW[ยอดชำระ],Sell_CTW[วันที่],B30 ))</f>
        <v>11920</v>
      </c>
      <c r="F30" s="266"/>
      <c r="G30" s="266"/>
      <c r="H30" s="266"/>
    </row>
    <row r="31" ht="22.5" customHeight="1">
      <c r="A31" s="265" t="s">
        <v>351</v>
      </c>
      <c r="B31" s="40">
        <v>46011.0</v>
      </c>
      <c r="C31" s="266" t="str">
        <f t="array" ref="C31">IF(B31&lt;&gt;"",INDEX(Sell_CTW[BA],MATCH(B31,Sell_CTW[วันที่],0)),"")</f>
        <v>Mint</v>
      </c>
      <c r="D31" s="267">
        <f>COUNTIFS(Sell_CTW[UID],"&lt;&gt;"&amp;0,Sell_CTW[วันที่],B31)</f>
        <v>3</v>
      </c>
      <c r="E31" s="268">
        <f>IF(B31="","",SUMIFS(Sell_CTW[ยอดชำระ],Sell_CTW[วันที่],B31 ))</f>
        <v>6950</v>
      </c>
      <c r="F31" s="266"/>
      <c r="G31" s="266"/>
      <c r="H31" s="266"/>
    </row>
    <row r="32" ht="22.5" customHeight="1">
      <c r="A32" s="265" t="s">
        <v>351</v>
      </c>
      <c r="B32" s="40">
        <v>46012.0</v>
      </c>
      <c r="C32" s="266" t="str">
        <f t="array" ref="C32">IF(B32&lt;&gt;"",INDEX(Sell_CTW[BA],MATCH(B32,Sell_CTW[วันที่],0)),"")</f>
        <v>Mint</v>
      </c>
      <c r="D32" s="267">
        <f>COUNTIFS(Sell_CTW[UID],"&lt;&gt;"&amp;0,Sell_CTW[วันที่],B32)</f>
        <v>3</v>
      </c>
      <c r="E32" s="268">
        <f>IF(B32="","",SUMIFS(Sell_CTW[ยอดชำระ],Sell_CTW[วันที่],B32 ))</f>
        <v>6550</v>
      </c>
      <c r="F32" s="266"/>
      <c r="G32" s="266"/>
      <c r="H32" s="266"/>
    </row>
    <row r="33" ht="22.5" customHeight="1">
      <c r="A33" s="265" t="s">
        <v>351</v>
      </c>
      <c r="B33" s="40">
        <v>46013.0</v>
      </c>
      <c r="C33" s="266" t="str">
        <f t="array" ref="C33">IF(B33&lt;&gt;"",INDEX(Sell_CTW[BA],MATCH(B33,Sell_CTW[วันที่],0)),"")</f>
        <v>Pure</v>
      </c>
      <c r="D33" s="267">
        <f>COUNTIFS(Sell_CTW[UID],"&lt;&gt;"&amp;0,Sell_CTW[วันที่],B33)</f>
        <v>6</v>
      </c>
      <c r="E33" s="268">
        <f>IF(B33="","",SUMIFS(Sell_CTW[ยอดชำระ],Sell_CTW[วันที่],B33 ))</f>
        <v>6810</v>
      </c>
      <c r="F33" s="266"/>
      <c r="G33" s="266"/>
      <c r="H33" s="266"/>
    </row>
    <row r="34" ht="22.5" customHeight="1">
      <c r="A34" s="265" t="s">
        <v>351</v>
      </c>
      <c r="B34" s="40">
        <v>46014.0</v>
      </c>
      <c r="C34" s="266" t="str">
        <f t="array" ref="C34">IF(B34&lt;&gt;"",INDEX(Sell_CTW[BA],MATCH(B34,Sell_CTW[วันที่],0)),"")</f>
        <v>Art</v>
      </c>
      <c r="D34" s="267">
        <f>COUNTIFS(Sell_CTW[UID],"&lt;&gt;"&amp;0,Sell_CTW[วันที่],B34)</f>
        <v>3</v>
      </c>
      <c r="E34" s="268">
        <f>IF(B34="","",SUMIFS(Sell_CTW[ยอดชำระ],Sell_CTW[วันที่],B34 ))</f>
        <v>2290</v>
      </c>
      <c r="F34" s="266"/>
      <c r="G34" s="266"/>
      <c r="H34" s="266"/>
    </row>
    <row r="35" ht="22.5" customHeight="1">
      <c r="A35" s="265" t="s">
        <v>351</v>
      </c>
      <c r="B35" s="40">
        <v>46015.0</v>
      </c>
      <c r="C35" s="266" t="str">
        <f t="array" ref="C35">IF(B35&lt;&gt;"",INDEX(Sell_CTW[BA],MATCH(B35,Sell_CTW[วันที่],0)),"")</f>
        <v>Note</v>
      </c>
      <c r="D35" s="267">
        <f>COUNTIFS(Sell_CTW[UID],"&lt;&gt;"&amp;0,Sell_CTW[วันที่],B35)</f>
        <v>5</v>
      </c>
      <c r="E35" s="268">
        <f>IF(B35="","",SUMIFS(Sell_CTW[ยอดชำระ],Sell_CTW[วันที่],B35 ))</f>
        <v>3430</v>
      </c>
      <c r="F35" s="266"/>
      <c r="G35" s="266"/>
      <c r="H35" s="266"/>
    </row>
    <row r="36" ht="22.5" customHeight="1">
      <c r="A36" s="265" t="s">
        <v>351</v>
      </c>
      <c r="B36" s="40">
        <v>46016.0</v>
      </c>
      <c r="C36" s="266" t="str">
        <f t="array" ref="C36">IF(B36&lt;&gt;"",INDEX(Sell_CTW[BA],MATCH(B36,Sell_CTW[วันที่],0)),"")</f>
        <v>Mint</v>
      </c>
      <c r="D36" s="267">
        <f>COUNTIFS(Sell_CTW[UID],"&lt;&gt;"&amp;0,Sell_CTW[วันที่],B36)</f>
        <v>6</v>
      </c>
      <c r="E36" s="268">
        <f>IF(B36="","",SUMIFS(Sell_CTW[ยอดชำระ],Sell_CTW[วันที่],B36 ))</f>
        <v>7340</v>
      </c>
      <c r="F36" s="266"/>
      <c r="G36" s="266"/>
      <c r="H36" s="266"/>
    </row>
    <row r="37" ht="22.5" customHeight="1">
      <c r="A37" s="265" t="s">
        <v>351</v>
      </c>
      <c r="B37" s="40">
        <v>46017.0</v>
      </c>
      <c r="C37" s="266" t="str">
        <f t="array" ref="C37">IF(B37&lt;&gt;"",INDEX(Sell_CTW[BA],MATCH(B37,Sell_CTW[วันที่],0)),"")</f>
        <v>Note</v>
      </c>
      <c r="D37" s="267">
        <f>COUNTIFS(Sell_CTW[UID],"&lt;&gt;"&amp;0,Sell_CTW[วันที่],B37)</f>
        <v>3</v>
      </c>
      <c r="E37" s="268">
        <f>IF(B37="","",SUMIFS(Sell_CTW[ยอดชำระ],Sell_CTW[วันที่],B37 ))</f>
        <v>4130</v>
      </c>
      <c r="F37" s="266"/>
      <c r="G37" s="266"/>
      <c r="H37" s="266"/>
    </row>
    <row r="38" ht="22.5" customHeight="1">
      <c r="A38" s="265" t="s">
        <v>351</v>
      </c>
      <c r="B38" s="40">
        <v>46018.0</v>
      </c>
      <c r="C38" s="266" t="str">
        <f t="array" ref="C38">IF(B38&lt;&gt;"",INDEX(Sell_CTW[BA],MATCH(B38,Sell_CTW[วันที่],0)),"")</f>
        <v>Mint</v>
      </c>
      <c r="D38" s="267">
        <f>COUNTIFS(Sell_CTW[UID],"&lt;&gt;"&amp;0,Sell_CTW[วันที่],B38)</f>
        <v>6</v>
      </c>
      <c r="E38" s="268">
        <f>IF(B38="","",SUMIFS(Sell_CTW[ยอดชำระ],Sell_CTW[วันที่],B38 ))</f>
        <v>13330</v>
      </c>
      <c r="F38" s="266"/>
      <c r="G38" s="266"/>
      <c r="H38" s="266"/>
    </row>
    <row r="39" ht="22.5" customHeight="1">
      <c r="A39" s="265" t="s">
        <v>351</v>
      </c>
      <c r="B39" s="40">
        <v>46019.0</v>
      </c>
      <c r="C39" s="266" t="str">
        <f t="array" ref="C39">IF(B39&lt;&gt;"",INDEX(Sell_CTW[BA],MATCH(B39,Sell_CTW[วันที่],0)),"")</f>
        <v>Mint</v>
      </c>
      <c r="D39" s="267">
        <f>COUNTIFS(Sell_CTW[UID],"&lt;&gt;"&amp;0,Sell_CTW[วันที่],B39)</f>
        <v>1</v>
      </c>
      <c r="E39" s="268">
        <f>IF(B39="","",SUMIFS(Sell_CTW[ยอดชำระ],Sell_CTW[วันที่],B39 ))</f>
        <v>350</v>
      </c>
      <c r="F39" s="266"/>
      <c r="G39" s="266"/>
      <c r="H39" s="266"/>
    </row>
    <row r="40" ht="22.5" customHeight="1">
      <c r="A40" s="265" t="s">
        <v>351</v>
      </c>
      <c r="B40" s="40">
        <v>46020.0</v>
      </c>
      <c r="C40" s="266" t="str">
        <f t="array" ref="C40">IF(B40&lt;&gt;"",INDEX(Sell_CTW[BA],MATCH(B40,Sell_CTW[วันที่],0)),"")</f>
        <v>Mint</v>
      </c>
      <c r="D40" s="267">
        <f>COUNTIFS(Sell_CTW[UID],"&lt;&gt;"&amp;0,Sell_CTW[วันที่],B40)</f>
        <v>7</v>
      </c>
      <c r="E40" s="268">
        <f>IF(B40="","",SUMIFS(Sell_CTW[ยอดชำระ],Sell_CTW[วันที่],B40 ))</f>
        <v>10100</v>
      </c>
      <c r="F40" s="266"/>
      <c r="G40" s="266"/>
      <c r="H40" s="266"/>
    </row>
    <row r="41" ht="22.5" customHeight="1">
      <c r="A41" s="265" t="s">
        <v>351</v>
      </c>
      <c r="B41" s="40">
        <v>46021.0</v>
      </c>
      <c r="C41" s="266" t="str">
        <f t="array" ref="C41">IF(B41&lt;&gt;"",INDEX(Sell_CTW[BA],MATCH(B41,Sell_CTW[วันที่],0)),"")</f>
        <v>Aries</v>
      </c>
      <c r="D41" s="267">
        <f>COUNTIFS(Sell_CTW[UID],"&lt;&gt;"&amp;0,Sell_CTW[วันที่],B41)</f>
        <v>17</v>
      </c>
      <c r="E41" s="268">
        <f>IF(B41="","",SUMIFS(Sell_CTW[ยอดชำระ],Sell_CTW[วันที่],B41 ))</f>
        <v>20590</v>
      </c>
      <c r="F41" s="266"/>
      <c r="G41" s="266"/>
      <c r="H41" s="266"/>
    </row>
    <row r="42" ht="22.5" customHeight="1">
      <c r="A42" s="265" t="s">
        <v>351</v>
      </c>
      <c r="B42" s="40">
        <v>46022.0</v>
      </c>
      <c r="C42" s="266" t="str">
        <f t="array" ref="C42">IF(B42&lt;&gt;"",INDEX(Sell_CTW[BA],MATCH(B42,Sell_CTW[วันที่],0)),"")</f>
        <v>Aries</v>
      </c>
      <c r="D42" s="267">
        <f>COUNTIFS(Sell_CTW[UID],"&lt;&gt;"&amp;0,Sell_CTW[วันที่],B42)</f>
        <v>17</v>
      </c>
      <c r="E42" s="268">
        <f>IF(B42="","",SUMIFS(Sell_CTW[ยอดชำระ],Sell_CTW[วันที่],B42 ))</f>
        <v>30270</v>
      </c>
      <c r="F42" s="266"/>
      <c r="G42" s="266"/>
      <c r="H42" s="266"/>
    </row>
    <row r="43" ht="22.5" customHeight="1">
      <c r="A43" s="265" t="s">
        <v>1062</v>
      </c>
      <c r="B43" s="40">
        <v>46023.0</v>
      </c>
      <c r="C43" s="266" t="str">
        <f t="array" ref="C43">IF(B43&lt;&gt;"",INDEX(Sell_CTW[BA],MATCH(B43,Sell_CTW[วันที่],0)),"")</f>
        <v>Mint</v>
      </c>
      <c r="D43" s="267">
        <f>COUNTIFS(Sell_CTW[UID],"&lt;&gt;"&amp;0,Sell_CTW[วันที่],B43)</f>
        <v>4</v>
      </c>
      <c r="E43" s="268">
        <f>IF(B43="","",SUMIFS(Sell_CTW[ยอดชำระ],Sell_CTW[วันที่],B43 ))</f>
        <v>4190</v>
      </c>
      <c r="F43" s="266"/>
      <c r="G43" s="266"/>
      <c r="H43" s="266"/>
    </row>
    <row r="44" ht="22.5" customHeight="1">
      <c r="A44" s="265" t="s">
        <v>1062</v>
      </c>
      <c r="B44" s="40">
        <v>46024.0</v>
      </c>
      <c r="C44" s="266" t="str">
        <f t="array" ref="C44">IF(B44&lt;&gt;"",INDEX(Sell_CTW[BA],MATCH(B44,Sell_CTW[วันที่],0)),"")</f>
        <v>Mint</v>
      </c>
      <c r="D44" s="267">
        <f>COUNTIFS(Sell_CTW[UID],"&lt;&gt;"&amp;0,Sell_CTW[วันที่],B44)</f>
        <v>7</v>
      </c>
      <c r="E44" s="268">
        <f>IF(B44="","",SUMIFS(Sell_CTW[ยอดชำระ],Sell_CTW[วันที่],B44 ))</f>
        <v>5930</v>
      </c>
      <c r="F44" s="266"/>
      <c r="G44" s="266"/>
      <c r="H44" s="266"/>
    </row>
    <row r="45" ht="22.5" customHeight="1">
      <c r="A45" s="265" t="s">
        <v>1062</v>
      </c>
      <c r="B45" s="40">
        <v>46025.0</v>
      </c>
      <c r="C45" s="266" t="str">
        <f t="array" ref="C45">IF(B45&lt;&gt;"",INDEX(Sell_CTW[BA],MATCH(B45,Sell_CTW[วันที่],0)),"")</f>
        <v>Mint</v>
      </c>
      <c r="D45" s="267">
        <f>COUNTIFS(Sell_CTW[UID],"&lt;&gt;"&amp;0,Sell_CTW[วันที่],B45)</f>
        <v>10</v>
      </c>
      <c r="E45" s="268">
        <f>IF(B45="","",SUMIFS(Sell_CTW[ยอดชำระ],Sell_CTW[วันที่],B45 ))</f>
        <v>15060</v>
      </c>
      <c r="F45" s="266"/>
      <c r="G45" s="266"/>
      <c r="H45" s="266"/>
    </row>
    <row r="46" ht="22.5" customHeight="1">
      <c r="A46" s="265" t="s">
        <v>1062</v>
      </c>
      <c r="B46" s="40">
        <v>46026.0</v>
      </c>
      <c r="C46" s="266" t="str">
        <f t="array" ref="C46">IF(B46&lt;&gt;"",INDEX(Sell_CTW[BA],MATCH(B46,Sell_CTW[วันที่],0)),"")</f>
        <v>Mint</v>
      </c>
      <c r="D46" s="267">
        <f>COUNTIFS(Sell_CTW[UID],"&lt;&gt;"&amp;0,Sell_CTW[วันที่],B46)</f>
        <v>6</v>
      </c>
      <c r="E46" s="268">
        <f>IF(B46="","",SUMIFS(Sell_CTW[ยอดชำระ],Sell_CTW[วันที่],B46 ))</f>
        <v>3490</v>
      </c>
      <c r="F46" s="266"/>
      <c r="G46" s="266"/>
      <c r="H46" s="266"/>
    </row>
    <row r="47" ht="22.5" customHeight="1">
      <c r="A47" s="265" t="s">
        <v>1062</v>
      </c>
      <c r="B47" s="40">
        <v>46027.0</v>
      </c>
      <c r="C47" s="266" t="str">
        <f t="array" ref="C47">IF(B47&lt;&gt;"",INDEX(Sell_CTW[BA],MATCH(B47,Sell_CTW[วันที่],0)),"")</f>
        <v>Art</v>
      </c>
      <c r="D47" s="267">
        <f>COUNTIFS(Sell_CTW[UID],"&lt;&gt;"&amp;0,Sell_CTW[วันที่],B47)</f>
        <v>4</v>
      </c>
      <c r="E47" s="268">
        <f>IF(B47="","",SUMIFS(Sell_CTW[ยอดชำระ],Sell_CTW[วันที่],B47 ))</f>
        <v>5750</v>
      </c>
      <c r="F47" s="266"/>
      <c r="G47" s="266"/>
      <c r="H47" s="266"/>
    </row>
    <row r="48" ht="22.5" customHeight="1">
      <c r="A48" s="265" t="s">
        <v>1062</v>
      </c>
      <c r="B48" s="40">
        <v>46028.0</v>
      </c>
      <c r="C48" s="266" t="str">
        <f t="array" ref="C48">IF(B48&lt;&gt;"",INDEX(Sell_CTW[BA],MATCH(B48,Sell_CTW[วันที่],0)),"")</f>
        <v>Pure</v>
      </c>
      <c r="D48" s="267">
        <f>COUNTIFS(Sell_CTW[UID],"&lt;&gt;"&amp;0,Sell_CTW[วันที่],B48)</f>
        <v>3</v>
      </c>
      <c r="E48" s="268">
        <f>IF(B48="","",SUMIFS(Sell_CTW[ยอดชำระ],Sell_CTW[วันที่],B48 ))</f>
        <v>5530</v>
      </c>
      <c r="F48" s="266"/>
      <c r="G48" s="266"/>
      <c r="H48" s="266"/>
    </row>
    <row r="49" ht="22.5" customHeight="1">
      <c r="A49" s="265" t="s">
        <v>1062</v>
      </c>
      <c r="B49" s="40">
        <v>46029.0</v>
      </c>
      <c r="C49" s="266" t="str">
        <f t="array" ref="C49">IF(B49&lt;&gt;"",INDEX(Sell_CTW[BA],MATCH(B49,Sell_CTW[วันที่],0)),"")</f>
        <v>Note</v>
      </c>
      <c r="D49" s="267">
        <f>COUNTIFS(Sell_CTW[UID],"&lt;&gt;"&amp;0,Sell_CTW[วันที่],B49)</f>
        <v>1</v>
      </c>
      <c r="E49" s="268">
        <f>IF(B49="","",SUMIFS(Sell_CTW[ยอดชำระ],Sell_CTW[วันที่],B49 ))</f>
        <v>390</v>
      </c>
      <c r="F49" s="266"/>
      <c r="G49" s="266"/>
      <c r="H49" s="266"/>
    </row>
    <row r="50" ht="22.5" customHeight="1">
      <c r="A50" s="265" t="s">
        <v>1062</v>
      </c>
      <c r="B50" s="40">
        <v>46030.0</v>
      </c>
      <c r="C50" s="266" t="str">
        <f t="array" ref="C50">IF(B50&lt;&gt;"",INDEX(Sell_CTW[BA],MATCH(B50,Sell_CTW[วันที่],0)),"")</f>
        <v>Mint</v>
      </c>
      <c r="D50" s="267">
        <f>COUNTIFS(Sell_CTW[UID],"&lt;&gt;"&amp;0,Sell_CTW[วันที่],B50)</f>
        <v>1</v>
      </c>
      <c r="E50" s="268">
        <f>IF(B50="","",SUMIFS(Sell_CTW[ยอดชำระ],Sell_CTW[วันที่],B50 ))</f>
        <v>590</v>
      </c>
      <c r="F50" s="266"/>
      <c r="G50" s="266"/>
      <c r="H50" s="266"/>
    </row>
    <row r="51" ht="22.5" customHeight="1">
      <c r="A51" s="265" t="s">
        <v>1062</v>
      </c>
      <c r="B51" s="40">
        <v>46031.0</v>
      </c>
      <c r="C51" s="266" t="str">
        <f t="array" ref="C51">IF(B51&lt;&gt;"",INDEX(Sell_CTW[BA],MATCH(B51,Sell_CTW[วันที่],0)),"")</f>
        <v>Pure</v>
      </c>
      <c r="D51" s="267">
        <f>COUNTIFS(Sell_CTW[UID],"&lt;&gt;"&amp;0,Sell_CTW[วันที่],B51)</f>
        <v>6</v>
      </c>
      <c r="E51" s="268">
        <f>IF(B51="","",SUMIFS(Sell_CTW[ยอดชำระ],Sell_CTW[วันที่],B51 ))</f>
        <v>11760</v>
      </c>
      <c r="F51" s="266"/>
      <c r="G51" s="266"/>
      <c r="H51" s="266"/>
    </row>
    <row r="52" ht="22.5" customHeight="1">
      <c r="A52" s="265" t="s">
        <v>1062</v>
      </c>
      <c r="B52" s="40">
        <v>46032.0</v>
      </c>
      <c r="C52" s="266" t="str">
        <f t="array" ref="C52">IF(B52&lt;&gt;"",INDEX(Sell_CTW[BA],MATCH(B52,Sell_CTW[วันที่],0)),"")</f>
        <v>Mint</v>
      </c>
      <c r="D52" s="267">
        <f>COUNTIFS(Sell_CTW[UID],"&lt;&gt;"&amp;0,Sell_CTW[วันที่],B52)</f>
        <v>4</v>
      </c>
      <c r="E52" s="268">
        <f>IF(B52="","",SUMIFS(Sell_CTW[ยอดชำระ],Sell_CTW[วันที่],B52 ))</f>
        <v>7230</v>
      </c>
      <c r="F52" s="266"/>
      <c r="G52" s="266"/>
      <c r="H52" s="266"/>
    </row>
    <row r="53" ht="22.5" customHeight="1">
      <c r="A53" s="265" t="s">
        <v>1062</v>
      </c>
      <c r="B53" s="40">
        <v>46033.0</v>
      </c>
      <c r="C53" s="266" t="str">
        <f t="array" ref="C53">IF(B53&lt;&gt;"",INDEX(Sell_CTW[BA],MATCH(B53,Sell_CTW[วันที่],0)),"")</f>
        <v>Mint</v>
      </c>
      <c r="D53" s="267">
        <f>COUNTIFS(Sell_CTW[UID],"&lt;&gt;"&amp;0,Sell_CTW[วันที่],B53)</f>
        <v>6</v>
      </c>
      <c r="E53" s="268">
        <f>IF(B53="","",SUMIFS(Sell_CTW[ยอดชำระ],Sell_CTW[วันที่],B53 ))</f>
        <v>4030</v>
      </c>
      <c r="F53" s="266"/>
      <c r="G53" s="266"/>
      <c r="H53" s="266"/>
    </row>
    <row r="54" ht="22.5" customHeight="1">
      <c r="A54" s="265" t="s">
        <v>1062</v>
      </c>
      <c r="B54" s="40">
        <v>46034.0</v>
      </c>
      <c r="C54" s="266" t="str">
        <f t="array" ref="C54">IF(B54&lt;&gt;"",INDEX(Sell_CTW[BA],MATCH(B54,Sell_CTW[วันที่],0)),"")</f>
        <v>Note</v>
      </c>
      <c r="D54" s="267">
        <f>COUNTIFS(Sell_CTW[UID],"&lt;&gt;"&amp;0,Sell_CTW[วันที่],B54)</f>
        <v>3</v>
      </c>
      <c r="E54" s="268">
        <f>IF(B54="","",SUMIFS(Sell_CTW[ยอดชำระ],Sell_CTW[วันที่],B54 ))</f>
        <v>4860</v>
      </c>
      <c r="F54" s="266"/>
      <c r="G54" s="266"/>
      <c r="H54" s="266"/>
    </row>
    <row r="55" ht="22.5" customHeight="1">
      <c r="A55" s="265" t="s">
        <v>1062</v>
      </c>
      <c r="B55" s="40">
        <v>46035.0</v>
      </c>
      <c r="C55" s="266" t="str">
        <f t="array" ref="C55">IF(B55&lt;&gt;"",INDEX(Sell_CTW[BA],MATCH(B55,Sell_CTW[วันที่],0)),"")</f>
        <v>Am</v>
      </c>
      <c r="D55" s="267">
        <f>COUNTIFS(Sell_CTW[UID],"&lt;&gt;"&amp;0,Sell_CTW[วันที่],B55)</f>
        <v>10</v>
      </c>
      <c r="E55" s="268">
        <f>IF(B55="","",SUMIFS(Sell_CTW[ยอดชำระ],Sell_CTW[วันที่],B55 ))</f>
        <v>7170</v>
      </c>
      <c r="F55" s="266"/>
      <c r="G55" s="266"/>
      <c r="H55" s="266"/>
    </row>
    <row r="56" ht="22.5" customHeight="1">
      <c r="A56" s="265" t="s">
        <v>1062</v>
      </c>
      <c r="B56" s="40">
        <v>46036.0</v>
      </c>
      <c r="C56" s="266" t="str">
        <f t="array" ref="C56">IF(B56&lt;&gt;"",INDEX(Sell_CTW[BA],MATCH(B56,Sell_CTW[วันที่],0)),"")</f>
        <v>Am</v>
      </c>
      <c r="D56" s="267">
        <f>COUNTIFS(Sell_CTW[UID],"&lt;&gt;"&amp;0,Sell_CTW[วันที่],B56)</f>
        <v>10</v>
      </c>
      <c r="E56" s="268">
        <f>IF(B56="","",SUMIFS(Sell_CTW[ยอดชำระ],Sell_CTW[วันที่],B56 ))</f>
        <v>10110</v>
      </c>
      <c r="F56" s="266"/>
      <c r="G56" s="266"/>
      <c r="H56" s="266"/>
    </row>
    <row r="57" ht="22.5" customHeight="1">
      <c r="A57" s="265" t="s">
        <v>1062</v>
      </c>
      <c r="B57" s="40">
        <v>46037.0</v>
      </c>
      <c r="C57" s="266" t="str">
        <f t="array" ref="C57">IF(B57&lt;&gt;"",INDEX(Sell_CTW[BA],MATCH(B57,Sell_CTW[วันที่],0)),"")</f>
        <v>Mint</v>
      </c>
      <c r="D57" s="267">
        <f>COUNTIFS(Sell_CTW[UID],"&lt;&gt;"&amp;0,Sell_CTW[วันที่],B57)</f>
        <v>3</v>
      </c>
      <c r="E57" s="268">
        <f>IF(B57="","",SUMIFS(Sell_CTW[ยอดชำระ],Sell_CTW[วันที่],B57 ))</f>
        <v>3570</v>
      </c>
      <c r="F57" s="266"/>
      <c r="G57" s="266"/>
      <c r="H57" s="266"/>
    </row>
    <row r="58" ht="22.5" customHeight="1">
      <c r="A58" s="265" t="s">
        <v>1062</v>
      </c>
      <c r="B58" s="40">
        <v>46038.0</v>
      </c>
      <c r="C58" s="266" t="str">
        <f t="array" ref="C58">IF(B58&lt;&gt;"",INDEX(Sell_CTW[BA],MATCH(B58,Sell_CTW[วันที่],0)),"")</f>
        <v>Am</v>
      </c>
      <c r="D58" s="267">
        <f>COUNTIFS(Sell_CTW[UID],"&lt;&gt;"&amp;0,Sell_CTW[วันที่],B58)</f>
        <v>10</v>
      </c>
      <c r="E58" s="268">
        <f>IF(B58="","",SUMIFS(Sell_CTW[ยอดชำระ],Sell_CTW[วันที่],B58 ))</f>
        <v>11420</v>
      </c>
      <c r="F58" s="266"/>
      <c r="G58" s="266"/>
      <c r="H58" s="266"/>
    </row>
    <row r="59" ht="22.5" customHeight="1">
      <c r="A59" s="265" t="s">
        <v>1062</v>
      </c>
      <c r="B59" s="40">
        <v>46039.0</v>
      </c>
      <c r="C59" s="266" t="str">
        <f t="array" ref="C59">IF(B59&lt;&gt;"",INDEX(Sell_CTW[BA],MATCH(B59,Sell_CTW[วันที่],0)),"")</f>
        <v>Mint</v>
      </c>
      <c r="D59" s="267">
        <f>COUNTIFS(Sell_CTW[UID],"&lt;&gt;"&amp;0,Sell_CTW[วันที่],B59)</f>
        <v>4</v>
      </c>
      <c r="E59" s="268">
        <f>IF(B59="","",SUMIFS(Sell_CTW[ยอดชำระ],Sell_CTW[วันที่],B59 ))</f>
        <v>2650</v>
      </c>
      <c r="F59" s="266"/>
      <c r="G59" s="266"/>
      <c r="H59" s="266"/>
    </row>
    <row r="60" ht="22.5" customHeight="1">
      <c r="A60" s="265" t="s">
        <v>1062</v>
      </c>
      <c r="B60" s="40">
        <v>46040.0</v>
      </c>
      <c r="C60" s="266" t="str">
        <f t="array" ref="C60">IF(B60&lt;&gt;"",INDEX(Sell_CTW[BA],MATCH(B60,Sell_CTW[วันที่],0)),"")</f>
        <v>Mint</v>
      </c>
      <c r="D60" s="267">
        <f>COUNTIFS(Sell_CTW[UID],"&lt;&gt;"&amp;0,Sell_CTW[วันที่],B60)</f>
        <v>4</v>
      </c>
      <c r="E60" s="268">
        <f>IF(B60="","",SUMIFS(Sell_CTW[ยอดชำระ],Sell_CTW[วันที่],B60 ))</f>
        <v>10130</v>
      </c>
      <c r="F60" s="266"/>
      <c r="G60" s="266"/>
      <c r="H60" s="266"/>
    </row>
    <row r="61" ht="22.5" customHeight="1">
      <c r="A61" s="265" t="s">
        <v>1062</v>
      </c>
      <c r="B61" s="40">
        <v>46041.0</v>
      </c>
      <c r="C61" s="266" t="str">
        <f t="array" ref="C61">IF(B61&lt;&gt;"",INDEX(Sell_CTW[BA],MATCH(B61,Sell_CTW[วันที่],0)),"")</f>
        <v>Am</v>
      </c>
      <c r="D61" s="267">
        <f>COUNTIFS(Sell_CTW[UID],"&lt;&gt;"&amp;0,Sell_CTW[วันที่],B61)</f>
        <v>4</v>
      </c>
      <c r="E61" s="268">
        <f>IF(B61="","",SUMIFS(Sell_CTW[ยอดชำระ],Sell_CTW[วันที่],B61 ))</f>
        <v>2460</v>
      </c>
      <c r="F61" s="266"/>
      <c r="G61" s="266"/>
      <c r="H61" s="266"/>
    </row>
    <row r="62" ht="22.5" customHeight="1">
      <c r="A62" s="265" t="s">
        <v>1062</v>
      </c>
      <c r="B62" s="40">
        <v>46042.0</v>
      </c>
      <c r="C62" s="266" t="str">
        <f t="array" ref="C62">IF(B62&lt;&gt;"",INDEX(Sell_CTW[BA],MATCH(B62,Sell_CTW[วันที่],0)),"")</f>
        <v>Am</v>
      </c>
      <c r="D62" s="267">
        <f>COUNTIFS(Sell_CTW[UID],"&lt;&gt;"&amp;0,Sell_CTW[วันที่],B62)</f>
        <v>6</v>
      </c>
      <c r="E62" s="268">
        <f>IF(B62="","",SUMIFS(Sell_CTW[ยอดชำระ],Sell_CTW[วันที่],B62 ))</f>
        <v>5330</v>
      </c>
      <c r="F62" s="266"/>
      <c r="G62" s="266"/>
      <c r="H62" s="266"/>
    </row>
    <row r="63" ht="22.5" customHeight="1">
      <c r="A63" s="265" t="s">
        <v>1062</v>
      </c>
      <c r="B63" s="40">
        <v>46043.0</v>
      </c>
      <c r="C63" s="266" t="str">
        <f t="array" ref="C63">IF(B63&lt;&gt;"",INDEX(Sell_CTW[BA],MATCH(B63,Sell_CTW[วันที่],0)),"")</f>
        <v>Am</v>
      </c>
      <c r="D63" s="267">
        <f>COUNTIFS(Sell_CTW[UID],"&lt;&gt;"&amp;0,Sell_CTW[วันที่],B63)</f>
        <v>9</v>
      </c>
      <c r="E63" s="268">
        <f>IF(B63="","",SUMIFS(Sell_CTW[ยอดชำระ],Sell_CTW[วันที่],B63 ))</f>
        <v>11870</v>
      </c>
      <c r="F63" s="266"/>
      <c r="G63" s="266"/>
      <c r="H63" s="266"/>
    </row>
    <row r="64" ht="22.5" customHeight="1">
      <c r="A64" s="265" t="s">
        <v>1062</v>
      </c>
      <c r="B64" s="40">
        <v>46044.0</v>
      </c>
      <c r="C64" s="266" t="str">
        <f t="array" ref="C64">IF(B64&lt;&gt;"",INDEX(Sell_CTW[BA],MATCH(B64,Sell_CTW[วันที่],0)),"")</f>
        <v>Mint</v>
      </c>
      <c r="D64" s="267">
        <f>COUNTIFS(Sell_CTW[UID],"&lt;&gt;"&amp;0,Sell_CTW[วันที่],B64)</f>
        <v>5</v>
      </c>
      <c r="E64" s="268">
        <f>IF(B64="","",SUMIFS(Sell_CTW[ยอดชำระ],Sell_CTW[วันที่],B64 ))</f>
        <v>5420</v>
      </c>
      <c r="F64" s="266"/>
      <c r="G64" s="266"/>
      <c r="H64" s="266"/>
    </row>
    <row r="65" ht="22.5" customHeight="1">
      <c r="A65" s="265" t="s">
        <v>1062</v>
      </c>
      <c r="B65" s="40">
        <v>46045.0</v>
      </c>
      <c r="C65" s="266" t="str">
        <f t="array" ref="C65">IF(B65&lt;&gt;"",INDEX(Sell_CTW[BA],MATCH(B65,Sell_CTW[วันที่],0)),"")</f>
        <v>Am</v>
      </c>
      <c r="D65" s="267">
        <f>COUNTIFS(Sell_CTW[UID],"&lt;&gt;"&amp;0,Sell_CTW[วันที่],B65)</f>
        <v>7</v>
      </c>
      <c r="E65" s="268">
        <f>IF(B65="","",SUMIFS(Sell_CTW[ยอดชำระ],Sell_CTW[วันที่],B65 ))</f>
        <v>15070</v>
      </c>
      <c r="F65" s="266"/>
      <c r="G65" s="266"/>
      <c r="H65" s="266"/>
    </row>
    <row r="66" ht="22.5" customHeight="1">
      <c r="A66" s="265" t="s">
        <v>1062</v>
      </c>
      <c r="B66" s="40">
        <v>46046.0</v>
      </c>
      <c r="C66" s="266" t="str">
        <f t="array" ref="C66">IF(B66&lt;&gt;"",INDEX(Sell_CTW[BA],MATCH(B66,Sell_CTW[วันที่],0)),"")</f>
        <v>Mint</v>
      </c>
      <c r="D66" s="267">
        <f>COUNTIFS(Sell_CTW[UID],"&lt;&gt;"&amp;0,Sell_CTW[วันที่],B66)</f>
        <v>3</v>
      </c>
      <c r="E66" s="268">
        <f>IF(B66="","",SUMIFS(Sell_CTW[ยอดชำระ],Sell_CTW[วันที่],B66 ))</f>
        <v>1170</v>
      </c>
      <c r="F66" s="266"/>
      <c r="G66" s="266"/>
      <c r="H66" s="266"/>
    </row>
    <row r="67" ht="22.5" customHeight="1">
      <c r="A67" s="265" t="s">
        <v>1062</v>
      </c>
      <c r="B67" s="40">
        <v>46047.0</v>
      </c>
      <c r="C67" s="266" t="str">
        <f t="array" ref="C67">IF(B67&lt;&gt;"",INDEX(Sell_CTW[BA],MATCH(B67,Sell_CTW[วันที่],0)),"")</f>
        <v>Mint</v>
      </c>
      <c r="D67" s="267">
        <f>COUNTIFS(Sell_CTW[UID],"&lt;&gt;"&amp;0,Sell_CTW[วันที่],B67)</f>
        <v>3</v>
      </c>
      <c r="E67" s="268">
        <f>IF(B67="","",SUMIFS(Sell_CTW[ยอดชำระ],Sell_CTW[วันที่],B67 ))</f>
        <v>2070</v>
      </c>
      <c r="F67" s="266"/>
      <c r="G67" s="266"/>
      <c r="H67" s="266"/>
    </row>
    <row r="68" ht="22.5" customHeight="1">
      <c r="A68" s="265" t="s">
        <v>1062</v>
      </c>
      <c r="B68" s="40">
        <v>46048.0</v>
      </c>
      <c r="C68" s="266" t="str">
        <f t="array" ref="C68">IF(B68&lt;&gt;"",INDEX(Sell_CTW[BA],MATCH(B68,Sell_CTW[วันที่],0)),"")</f>
        <v>Am</v>
      </c>
      <c r="D68" s="267">
        <f>COUNTIFS(Sell_CTW[UID],"&lt;&gt;"&amp;0,Sell_CTW[วันที่],B68)</f>
        <v>7</v>
      </c>
      <c r="E68" s="268">
        <f>IF(B68="","",SUMIFS(Sell_CTW[ยอดชำระ],Sell_CTW[วันที่],B68 ))</f>
        <v>8880</v>
      </c>
      <c r="F68" s="266"/>
      <c r="G68" s="266"/>
      <c r="H68" s="266"/>
    </row>
    <row r="69" ht="22.5" customHeight="1">
      <c r="A69" s="265" t="s">
        <v>1062</v>
      </c>
      <c r="B69" s="40">
        <v>46049.0</v>
      </c>
      <c r="C69" s="266" t="str">
        <f t="array" ref="C69">IF(B69&lt;&gt;"",INDEX(Sell_CTW[BA],MATCH(B69,Sell_CTW[วันที่],0)),"")</f>
        <v>Am</v>
      </c>
      <c r="D69" s="267">
        <f>COUNTIFS(Sell_CTW[UID],"&lt;&gt;"&amp;0,Sell_CTW[วันที่],B69)</f>
        <v>4</v>
      </c>
      <c r="E69" s="268">
        <f>IF(B69="","",SUMIFS(Sell_CTW[ยอดชำระ],Sell_CTW[วันที่],B69 ))</f>
        <v>2650</v>
      </c>
      <c r="F69" s="266"/>
      <c r="G69" s="266"/>
      <c r="H69" s="266"/>
    </row>
    <row r="70" ht="22.5" customHeight="1">
      <c r="A70" s="265" t="s">
        <v>1062</v>
      </c>
      <c r="B70" s="40">
        <v>46050.0</v>
      </c>
      <c r="C70" s="266" t="str">
        <f t="array" ref="C70">IF(B70&lt;&gt;"",INDEX(Sell_CTW[BA],MATCH(B70,Sell_CTW[วันที่],0)),"")</f>
        <v>Am</v>
      </c>
      <c r="D70" s="267">
        <f>COUNTIFS(Sell_CTW[UID],"&lt;&gt;"&amp;0,Sell_CTW[วันที่],B70)</f>
        <v>4</v>
      </c>
      <c r="E70" s="268">
        <f>IF(B70="","",SUMIFS(Sell_CTW[ยอดชำระ],Sell_CTW[วันที่],B70 ))</f>
        <v>7120</v>
      </c>
      <c r="F70" s="266"/>
      <c r="G70" s="266"/>
      <c r="H70" s="266"/>
    </row>
    <row r="71" ht="22.5" customHeight="1">
      <c r="A71" s="265" t="s">
        <v>1062</v>
      </c>
      <c r="B71" s="40">
        <v>46051.0</v>
      </c>
      <c r="C71" s="266" t="str">
        <f t="array" ref="C71">IF(B71&lt;&gt;"",INDEX(Sell_CTW[BA],MATCH(B71,Sell_CTW[วันที่],0)),"")</f>
        <v>Mint</v>
      </c>
      <c r="D71" s="267">
        <f>COUNTIFS(Sell_CTW[UID],"&lt;&gt;"&amp;0,Sell_CTW[วันที่],B71)</f>
        <v>2</v>
      </c>
      <c r="E71" s="268">
        <f>IF(B71="","",SUMIFS(Sell_CTW[ยอดชำระ],Sell_CTW[วันที่],B71 ))</f>
        <v>1680</v>
      </c>
      <c r="F71" s="266"/>
      <c r="G71" s="266"/>
      <c r="H71" s="266"/>
    </row>
    <row r="72" ht="22.5" customHeight="1">
      <c r="A72" s="265" t="s">
        <v>1062</v>
      </c>
      <c r="B72" s="40">
        <v>46052.0</v>
      </c>
      <c r="C72" s="266" t="str">
        <f t="array" ref="C72">IF(B72&lt;&gt;"",INDEX(Sell_CTW[BA],MATCH(B72,Sell_CTW[วันที่],0)),"")</f>
        <v>Am</v>
      </c>
      <c r="D72" s="267">
        <f>COUNTIFS(Sell_CTW[UID],"&lt;&gt;"&amp;0,Sell_CTW[วันที่],B72)</f>
        <v>9</v>
      </c>
      <c r="E72" s="268">
        <f>IF(B72="","",SUMIFS(Sell_CTW[ยอดชำระ],Sell_CTW[วันที่],B72 ))</f>
        <v>6560</v>
      </c>
      <c r="F72" s="266"/>
      <c r="G72" s="266"/>
      <c r="H72" s="266"/>
    </row>
    <row r="73" ht="22.5" customHeight="1">
      <c r="A73" s="265" t="s">
        <v>1062</v>
      </c>
      <c r="B73" s="40">
        <v>46053.0</v>
      </c>
      <c r="C73" s="266" t="str">
        <f t="array" ref="C73">IF(B73&lt;&gt;"",INDEX(Sell_CTW[BA],MATCH(B73,Sell_CTW[วันที่],0)),"")</f>
        <v>Mint</v>
      </c>
      <c r="D73" s="267">
        <f>COUNTIFS(Sell_CTW[UID],"&lt;&gt;"&amp;0,Sell_CTW[วันที่],B73)</f>
        <v>6</v>
      </c>
      <c r="E73" s="268">
        <f>IF(B73="","",SUMIFS(Sell_CTW[ยอดชำระ],Sell_CTW[วันที่],B73 ))</f>
        <v>11610</v>
      </c>
      <c r="F73" s="266"/>
      <c r="G73" s="266"/>
      <c r="H73" s="266"/>
    </row>
    <row r="74" ht="22.5" customHeight="1">
      <c r="A74" s="265" t="s">
        <v>1160</v>
      </c>
      <c r="B74" s="40">
        <v>46054.0</v>
      </c>
      <c r="C74" s="266" t="str">
        <f t="array" ref="C74">IF(B74&lt;&gt;"",INDEX(Sell_CTW[BA],MATCH(B74,Sell_CTW[วันที่],0)),"")</f>
        <v>Mint</v>
      </c>
      <c r="D74" s="267">
        <f>COUNTIFS(Sell_CTW[UID],"&lt;&gt;"&amp;0,Sell_CTW[วันที่],B74)</f>
        <v>2</v>
      </c>
      <c r="E74" s="268">
        <f>IF(B74="","",SUMIFS(Sell_CTW[ยอดชำระ],Sell_CTW[วันที่],B74 ))</f>
        <v>4270</v>
      </c>
      <c r="F74" s="266"/>
      <c r="G74" s="266"/>
      <c r="H74" s="266"/>
    </row>
    <row r="75" ht="22.5" customHeight="1">
      <c r="A75" s="265" t="s">
        <v>1160</v>
      </c>
      <c r="B75" s="40">
        <v>46055.0</v>
      </c>
      <c r="C75" s="266" t="str">
        <f t="array" ref="C75">IF(B75&lt;&gt;"",INDEX(Sell_CTW[BA],MATCH(B75,Sell_CTW[วันที่],0)),"")</f>
        <v>Am</v>
      </c>
      <c r="D75" s="267">
        <f>COUNTIFS(Sell_CTW[UID],"&lt;&gt;"&amp;0,Sell_CTW[วันที่],B75)</f>
        <v>6</v>
      </c>
      <c r="E75" s="268">
        <f>IF(B75="","",SUMIFS(Sell_CTW[ยอดชำระ],Sell_CTW[วันที่],B75 ))</f>
        <v>6420</v>
      </c>
      <c r="F75" s="266"/>
      <c r="G75" s="266"/>
      <c r="H75" s="266"/>
    </row>
    <row r="76" ht="22.5" customHeight="1">
      <c r="A76" s="265" t="s">
        <v>1160</v>
      </c>
      <c r="B76" s="40">
        <v>46056.0</v>
      </c>
      <c r="C76" s="266" t="str">
        <f t="array" ref="C76">IF(B76&lt;&gt;"",INDEX(Sell_CTW[BA],MATCH(B76,Sell_CTW[วันที่],0)),"")</f>
        <v>Am</v>
      </c>
      <c r="D76" s="267">
        <f>COUNTIFS(Sell_CTW[UID],"&lt;&gt;"&amp;0,Sell_CTW[วันที่],B76)</f>
        <v>5</v>
      </c>
      <c r="E76" s="268">
        <f>IF(B76="","",SUMIFS(Sell_CTW[ยอดชำระ],Sell_CTW[วันที่],B76 ))</f>
        <v>3540</v>
      </c>
      <c r="F76" s="266"/>
      <c r="G76" s="266"/>
      <c r="H76" s="266"/>
    </row>
    <row r="77" ht="22.5" customHeight="1">
      <c r="A77" s="265" t="s">
        <v>1160</v>
      </c>
      <c r="B77" s="40">
        <v>46057.0</v>
      </c>
      <c r="C77" s="266" t="str">
        <f t="array" ref="C77">IF(B77&lt;&gt;"",INDEX(Sell_CTW[BA],MATCH(B77,Sell_CTW[วันที่],0)),"")</f>
        <v>Am</v>
      </c>
      <c r="D77" s="267">
        <f>COUNTIFS(Sell_CTW[UID],"&lt;&gt;"&amp;0,Sell_CTW[วันที่],B77)</f>
        <v>1</v>
      </c>
      <c r="E77" s="268">
        <f>IF(B77="","",SUMIFS(Sell_CTW[ยอดชำระ],Sell_CTW[วันที่],B77 ))</f>
        <v>1090</v>
      </c>
      <c r="F77" s="266"/>
      <c r="G77" s="266"/>
      <c r="H77" s="266"/>
    </row>
    <row r="78" ht="22.5" customHeight="1">
      <c r="A78" s="265" t="s">
        <v>1160</v>
      </c>
      <c r="B78" s="40">
        <v>46058.0</v>
      </c>
      <c r="C78" s="266" t="str">
        <f t="array" ref="C78">IF(B78&lt;&gt;"",INDEX(Sell_CTW[BA],MATCH(B78,Sell_CTW[วันที่],0)),"")</f>
        <v>Am</v>
      </c>
      <c r="D78" s="267">
        <f>COUNTIFS(Sell_CTW[UID],"&lt;&gt;"&amp;0,Sell_CTW[วันที่],B78)</f>
        <v>3</v>
      </c>
      <c r="E78" s="268">
        <f>IF(B78="","",SUMIFS(Sell_CTW[ยอดชำระ],Sell_CTW[วันที่],B78 ))</f>
        <v>1170</v>
      </c>
      <c r="F78" s="266"/>
      <c r="G78" s="266"/>
      <c r="H78" s="266"/>
    </row>
    <row r="79" ht="22.5" customHeight="1">
      <c r="A79" s="265" t="s">
        <v>1160</v>
      </c>
      <c r="B79" s="40">
        <v>46059.0</v>
      </c>
      <c r="C79" s="266" t="str">
        <f t="array" ref="C79">IF(B79&lt;&gt;"",INDEX(Sell_CTW[BA],MATCH(B79,Sell_CTW[วันที่],0)),"")</f>
        <v>Am</v>
      </c>
      <c r="D79" s="267">
        <f>COUNTIFS(Sell_CTW[UID],"&lt;&gt;"&amp;0,Sell_CTW[วันที่],B79)</f>
        <v>5</v>
      </c>
      <c r="E79" s="268">
        <f>IF(B79="","",SUMIFS(Sell_CTW[ยอดชำระ],Sell_CTW[วันที่],B79 ))</f>
        <v>4610</v>
      </c>
      <c r="F79" s="266"/>
      <c r="G79" s="266"/>
      <c r="H79" s="266"/>
    </row>
    <row r="80" ht="22.5" customHeight="1">
      <c r="A80" s="265" t="s">
        <v>1160</v>
      </c>
      <c r="B80" s="40">
        <v>46060.0</v>
      </c>
      <c r="C80" s="266" t="str">
        <f t="array" ref="C80">IF(B80&lt;&gt;"",INDEX(Sell_CTW[BA],MATCH(B80,Sell_CTW[วันที่],0)),"")</f>
        <v>Mint</v>
      </c>
      <c r="D80" s="267">
        <f>COUNTIFS(Sell_CTW[UID],"&lt;&gt;"&amp;0,Sell_CTW[วันที่],B80)</f>
        <v>1</v>
      </c>
      <c r="E80" s="268">
        <f>IF(B80="","",SUMIFS(Sell_CTW[ยอดชำระ],Sell_CTW[วันที่],B80 ))</f>
        <v>1590</v>
      </c>
      <c r="F80" s="266"/>
      <c r="G80" s="266"/>
      <c r="H80" s="266"/>
    </row>
    <row r="81" ht="22.5" customHeight="1">
      <c r="A81" s="265" t="s">
        <v>1160</v>
      </c>
      <c r="B81" s="40">
        <v>46061.0</v>
      </c>
      <c r="C81" s="266" t="str">
        <f t="array" ref="C81">IF(B81&lt;&gt;"",INDEX(Sell_CTW[BA],MATCH(B81,Sell_CTW[วันที่],0)),"")</f>
        <v>Mint</v>
      </c>
      <c r="D81" s="267">
        <f>COUNTIFS(Sell_CTW[UID],"&lt;&gt;"&amp;0,Sell_CTW[วันที่],B81)</f>
        <v>3</v>
      </c>
      <c r="E81" s="268">
        <f>IF(B81="","",SUMIFS(Sell_CTW[ยอดชำระ],Sell_CTW[วันที่],B81 ))</f>
        <v>4770</v>
      </c>
      <c r="F81" s="266"/>
      <c r="G81" s="266"/>
      <c r="H81" s="266"/>
    </row>
    <row r="82" ht="22.5" customHeight="1">
      <c r="A82" s="265" t="s">
        <v>1160</v>
      </c>
      <c r="B82" s="40">
        <v>46062.0</v>
      </c>
      <c r="C82" s="266" t="str">
        <f t="array" ref="C82">IF(B82&lt;&gt;"",INDEX(Sell_CTW[BA],MATCH(B82,Sell_CTW[วันที่],0)),"")</f>
        <v>Am</v>
      </c>
      <c r="D82" s="267">
        <f>COUNTIFS(Sell_CTW[UID],"&lt;&gt;"&amp;0,Sell_CTW[วันที่],B82)</f>
        <v>5</v>
      </c>
      <c r="E82" s="268">
        <f>IF(B82="","",SUMIFS(Sell_CTW[ยอดชำระ],Sell_CTW[วันที่],B82 ))</f>
        <v>3850</v>
      </c>
      <c r="F82" s="266"/>
      <c r="G82" s="266"/>
      <c r="H82" s="266"/>
    </row>
    <row r="83" ht="22.5" customHeight="1">
      <c r="A83" s="265" t="s">
        <v>1160</v>
      </c>
      <c r="B83" s="40">
        <v>46063.0</v>
      </c>
      <c r="C83" s="266" t="str">
        <f t="array" ref="C83">IF(B83&lt;&gt;"",INDEX(Sell_CTW[BA],MATCH(B83,Sell_CTW[วันที่],0)),"")</f>
        <v>Am</v>
      </c>
      <c r="D83" s="267">
        <f>COUNTIFS(Sell_CTW[UID],"&lt;&gt;"&amp;0,Sell_CTW[วันที่],B83)</f>
        <v>3</v>
      </c>
      <c r="E83" s="268">
        <f>IF(B83="","",SUMIFS(Sell_CTW[ยอดชำระ],Sell_CTW[วันที่],B83 ))</f>
        <v>1870</v>
      </c>
      <c r="F83" s="266"/>
      <c r="G83" s="266"/>
      <c r="H83" s="266"/>
    </row>
    <row r="84" ht="22.5" customHeight="1">
      <c r="A84" s="265" t="s">
        <v>1160</v>
      </c>
      <c r="B84" s="40">
        <v>46064.0</v>
      </c>
      <c r="C84" s="266" t="str">
        <f t="array" ref="C84">IF(B84&lt;&gt;"",INDEX(Sell_CTW[BA],MATCH(B84,Sell_CTW[วันที่],0)),"")</f>
        <v>Am</v>
      </c>
      <c r="D84" s="267">
        <f>COUNTIFS(Sell_CTW[UID],"&lt;&gt;"&amp;0,Sell_CTW[วันที่],B84)</f>
        <v>4</v>
      </c>
      <c r="E84" s="268">
        <f>IF(B84="","",SUMIFS(Sell_CTW[ยอดชำระ],Sell_CTW[วันที่],B84 ))</f>
        <v>6930</v>
      </c>
      <c r="F84" s="266"/>
      <c r="G84" s="266"/>
      <c r="H84" s="266"/>
    </row>
    <row r="85" ht="22.5" customHeight="1">
      <c r="A85" s="265" t="s">
        <v>1160</v>
      </c>
      <c r="B85" s="40">
        <v>46065.0</v>
      </c>
      <c r="C85" s="266" t="str">
        <f t="array" ref="C85">IF(B85&lt;&gt;"",INDEX(Sell_CTW[BA],MATCH(B85,Sell_CTW[วันที่],0)),"")</f>
        <v>Am</v>
      </c>
      <c r="D85" s="267">
        <f>COUNTIFS(Sell_CTW[UID],"&lt;&gt;"&amp;0,Sell_CTW[วันที่],B85)</f>
        <v>4</v>
      </c>
      <c r="E85" s="268">
        <f>IF(B85="","",SUMIFS(Sell_CTW[ยอดชำระ],Sell_CTW[วันที่],B85 ))</f>
        <v>3160</v>
      </c>
      <c r="F85" s="266"/>
      <c r="G85" s="266"/>
      <c r="H85" s="266"/>
    </row>
    <row r="86" ht="22.5" customHeight="1">
      <c r="A86" s="265" t="s">
        <v>1160</v>
      </c>
      <c r="B86" s="40">
        <v>46066.0</v>
      </c>
      <c r="C86" s="266" t="str">
        <f t="array" ref="C86">IF(B86&lt;&gt;"",INDEX(Sell_CTW[BA],MATCH(B86,Sell_CTW[วันที่],0)),"")</f>
        <v>Am</v>
      </c>
      <c r="D86" s="267">
        <f>COUNTIFS(Sell_CTW[UID],"&lt;&gt;"&amp;0,Sell_CTW[วันที่],B86)</f>
        <v>10</v>
      </c>
      <c r="E86" s="268">
        <f>IF(B86="","",SUMIFS(Sell_CTW[ยอดชำระ],Sell_CTW[วันที่],B86 ))</f>
        <v>10150</v>
      </c>
      <c r="F86" s="266"/>
      <c r="G86" s="266"/>
      <c r="H86" s="266"/>
    </row>
    <row r="87" ht="22.5" customHeight="1">
      <c r="A87" s="265" t="s">
        <v>1160</v>
      </c>
      <c r="B87" s="40">
        <v>46067.0</v>
      </c>
      <c r="C87" s="266" t="str">
        <f t="array" ref="C87">IF(B87&lt;&gt;"",INDEX(Sell_CTW[BA],MATCH(B87,Sell_CTW[วันที่],0)),"")</f>
        <v>Aries, Mint</v>
      </c>
      <c r="D87" s="267">
        <f>COUNTIFS(Sell_CTW[UID],"&lt;&gt;"&amp;0,Sell_CTW[วันที่],B87)</f>
        <v>12</v>
      </c>
      <c r="E87" s="268">
        <f>IF(B87="","",SUMIFS(Sell_CTW[ยอดชำระ],Sell_CTW[วันที่],B87 ))</f>
        <v>24600</v>
      </c>
      <c r="F87" s="266"/>
      <c r="G87" s="266"/>
      <c r="H87" s="266"/>
    </row>
    <row r="88" ht="22.5" customHeight="1">
      <c r="A88" s="265" t="s">
        <v>1160</v>
      </c>
      <c r="B88" s="40">
        <v>46068.0</v>
      </c>
      <c r="C88" s="266" t="str">
        <f t="array" ref="C88">IF(B88&lt;&gt;"",INDEX(Sell_CTW[BA],MATCH(B88,Sell_CTW[วันที่],0)),"")</f>
        <v>Mint</v>
      </c>
      <c r="D88" s="267">
        <f>COUNTIFS(Sell_CTW[UID],"&lt;&gt;"&amp;0,Sell_CTW[วันที่],B88)</f>
        <v>3</v>
      </c>
      <c r="E88" s="268">
        <f>IF(B88="","",SUMIFS(Sell_CTW[ยอดชำระ],Sell_CTW[วันที่],B88 ))</f>
        <v>3670</v>
      </c>
      <c r="F88" s="266"/>
      <c r="G88" s="266"/>
      <c r="H88" s="266"/>
    </row>
    <row r="89" ht="22.5" customHeight="1">
      <c r="A89" s="265" t="s">
        <v>1160</v>
      </c>
      <c r="B89" s="40">
        <v>46069.0</v>
      </c>
      <c r="C89" s="266" t="str">
        <f t="array" ref="C89">IF(B89&lt;&gt;"",INDEX(Sell_CTW[BA],MATCH(B89,Sell_CTW[วันที่],0)),"")</f>
        <v>Mint</v>
      </c>
      <c r="D89" s="267">
        <f>COUNTIFS(Sell_CTW[UID],"&lt;&gt;"&amp;0,Sell_CTW[วันที่],B89)</f>
        <v>3</v>
      </c>
      <c r="E89" s="268">
        <f>IF(B89="","",SUMIFS(Sell_CTW[ยอดชำระ],Sell_CTW[วันที่],B89 ))</f>
        <v>5670</v>
      </c>
      <c r="F89" s="266"/>
      <c r="G89" s="266"/>
      <c r="H89" s="266"/>
    </row>
    <row r="90" ht="22.5" customHeight="1">
      <c r="A90" s="265" t="s">
        <v>1160</v>
      </c>
      <c r="B90" s="40">
        <v>46070.0</v>
      </c>
      <c r="C90" s="266" t="str">
        <f t="array" ref="C90">IF(B90&lt;&gt;"",INDEX(Sell_CTW[BA],MATCH(B90,Sell_CTW[วันที่],0)),"")</f>
        <v>Jom</v>
      </c>
      <c r="D90" s="267">
        <f>COUNTIFS(Sell_CTW[UID],"&lt;&gt;"&amp;0,Sell_CTW[วันที่],B90)</f>
        <v>8</v>
      </c>
      <c r="E90" s="268">
        <f>IF(B90="","",SUMIFS(Sell_CTW[ยอดชำระ],Sell_CTW[วันที่],B90 ))</f>
        <v>10010</v>
      </c>
      <c r="F90" s="266"/>
      <c r="G90" s="266"/>
      <c r="H90" s="266"/>
    </row>
    <row r="91" ht="22.5" customHeight="1">
      <c r="A91" s="265" t="s">
        <v>1160</v>
      </c>
      <c r="B91" s="40">
        <v>46071.0</v>
      </c>
      <c r="C91" s="266" t="str">
        <f t="array" ref="C91">IF(B91&lt;&gt;"",INDEX(Sell_CTW[BA],MATCH(B91,Sell_CTW[วันที่],0)),"")</f>
        <v>Mint</v>
      </c>
      <c r="D91" s="267">
        <f>COUNTIFS(Sell_CTW[UID],"&lt;&gt;"&amp;0,Sell_CTW[วันที่],B91)</f>
        <v>3</v>
      </c>
      <c r="E91" s="268">
        <f>IF(B91="","",SUMIFS(Sell_CTW[ยอดชำระ],Sell_CTW[วันที่],B91 ))</f>
        <v>2970</v>
      </c>
      <c r="F91" s="266"/>
      <c r="G91" s="266"/>
      <c r="H91" s="266"/>
    </row>
    <row r="92" ht="22.5" customHeight="1">
      <c r="A92" s="265" t="s">
        <v>1160</v>
      </c>
      <c r="B92" s="40">
        <v>46072.0</v>
      </c>
      <c r="C92" s="266" t="str">
        <f t="array" ref="C92">IF(B92&lt;&gt;"",INDEX(Sell_CTW[BA],MATCH(B92,Sell_CTW[วันที่],0)),"")</f>
        <v>Aries</v>
      </c>
      <c r="D92" s="267">
        <f>COUNTIFS(Sell_CTW[UID],"&lt;&gt;"&amp;0,Sell_CTW[วันที่],B92)</f>
        <v>14</v>
      </c>
      <c r="E92" s="268">
        <f>IF(B92="","",SUMIFS(Sell_CTW[ยอดชำระ],Sell_CTW[วันที่],B92 ))</f>
        <v>20350</v>
      </c>
      <c r="F92" s="266"/>
      <c r="G92" s="266"/>
      <c r="H92" s="266"/>
    </row>
    <row r="93" ht="22.5" customHeight="1">
      <c r="A93" s="265" t="s">
        <v>1160</v>
      </c>
      <c r="B93" s="40">
        <v>46073.0</v>
      </c>
      <c r="C93" s="266" t="str">
        <f t="array" ref="C93">IF(B93&lt;&gt;"",INDEX(Sell_CTW[BA],MATCH(B93,Sell_CTW[วันที่],0)),"")</f>
        <v>Mint</v>
      </c>
      <c r="D93" s="267">
        <f>COUNTIFS(Sell_CTW[UID],"&lt;&gt;"&amp;0,Sell_CTW[วันที่],B93)</f>
        <v>3</v>
      </c>
      <c r="E93" s="268">
        <f>IF(B93="","",SUMIFS(Sell_CTW[ยอดชำระ],Sell_CTW[วันที่],B93 ))</f>
        <v>11860</v>
      </c>
      <c r="F93" s="266"/>
      <c r="G93" s="266"/>
      <c r="H93" s="266"/>
    </row>
    <row r="94" ht="22.5" customHeight="1">
      <c r="A94" s="265" t="s">
        <v>1160</v>
      </c>
      <c r="B94" s="40">
        <v>46074.0</v>
      </c>
      <c r="C94" s="266" t="str">
        <f t="array" ref="C94">IF(B94&lt;&gt;"",INDEX(Sell_CTW[BA],MATCH(B94,Sell_CTW[วันที่],0)),"")</f>
        <v>Jom</v>
      </c>
      <c r="D94" s="267">
        <f>COUNTIFS(Sell_CTW[UID],"&lt;&gt;"&amp;0,Sell_CTW[วันที่],B94)</f>
        <v>9</v>
      </c>
      <c r="E94" s="268">
        <f>IF(B94="","",SUMIFS(Sell_CTW[ยอดชำระ],Sell_CTW[วันที่],B94 ))</f>
        <v>8360</v>
      </c>
      <c r="F94" s="266"/>
      <c r="G94" s="266"/>
      <c r="H94" s="266"/>
    </row>
    <row r="95" ht="22.5" customHeight="1">
      <c r="A95" s="265" t="s">
        <v>1160</v>
      </c>
      <c r="B95" s="40">
        <v>46075.0</v>
      </c>
      <c r="C95" s="266" t="str">
        <f t="array" ref="C95">IF(B95&lt;&gt;"",INDEX(Sell_CTW[BA],MATCH(B95,Sell_CTW[วันที่],0)),"")</f>
        <v>Jom</v>
      </c>
      <c r="D95" s="267">
        <f>COUNTIFS(Sell_CTW[UID],"&lt;&gt;"&amp;0,Sell_CTW[วันที่],B95)</f>
        <v>2</v>
      </c>
      <c r="E95" s="268">
        <f>IF(B95="","",SUMIFS(Sell_CTW[ยอดชำระ],Sell_CTW[วันที่],B95 ))</f>
        <v>1440</v>
      </c>
      <c r="F95" s="266"/>
      <c r="G95" s="266"/>
      <c r="H95" s="266"/>
    </row>
    <row r="96" ht="22.5" customHeight="1">
      <c r="A96" s="265" t="s">
        <v>1160</v>
      </c>
      <c r="B96" s="40">
        <v>46076.0</v>
      </c>
      <c r="C96" s="266" t="str">
        <f t="array" ref="C96">IF(B96&lt;&gt;"",INDEX(Sell_CTW[BA],MATCH(B96,Sell_CTW[วันที่],0)),"")</f>
        <v>Am</v>
      </c>
      <c r="D96" s="267">
        <f>COUNTIFS(Sell_CTW[UID],"&lt;&gt;"&amp;0,Sell_CTW[วันที่],B96)</f>
        <v>10</v>
      </c>
      <c r="E96" s="268">
        <f>IF(B96="","",SUMIFS(Sell_CTW[ยอดชำระ],Sell_CTW[วันที่],B96 ))</f>
        <v>7100</v>
      </c>
      <c r="F96" s="266"/>
      <c r="G96" s="266"/>
      <c r="H96" s="266"/>
    </row>
    <row r="97" ht="22.5" customHeight="1">
      <c r="A97" s="265" t="s">
        <v>1160</v>
      </c>
      <c r="B97" s="40">
        <v>46077.0</v>
      </c>
      <c r="C97" s="266" t="str">
        <f t="array" ref="C97">IF(B97&lt;&gt;"",INDEX(Sell_CTW[BA],MATCH(B97,Sell_CTW[วันที่],0)),"")</f>
        <v>Am</v>
      </c>
      <c r="D97" s="267">
        <f>COUNTIFS(Sell_CTW[UID],"&lt;&gt;"&amp;0,Sell_CTW[วันที่],B97)</f>
        <v>5</v>
      </c>
      <c r="E97" s="268">
        <f>IF(B97="","",SUMIFS(Sell_CTW[ยอดชำระ],Sell_CTW[วันที่],B97 ))</f>
        <v>3490</v>
      </c>
      <c r="F97" s="266"/>
      <c r="G97" s="266"/>
      <c r="H97" s="266"/>
    </row>
    <row r="98" ht="22.5" customHeight="1">
      <c r="A98" s="265" t="s">
        <v>1160</v>
      </c>
      <c r="B98" s="40">
        <v>46078.0</v>
      </c>
      <c r="C98" s="266" t="str">
        <f t="array" ref="C98">IF(B98&lt;&gt;"",INDEX(Sell_CTW[BA],MATCH(B98,Sell_CTW[วันที่],0)),"")</f>
        <v>Mint</v>
      </c>
      <c r="D98" s="267">
        <f>COUNTIFS(Sell_CTW[UID],"&lt;&gt;"&amp;0,Sell_CTW[วันที่],B98)</f>
        <v>4</v>
      </c>
      <c r="E98" s="268">
        <f>IF(B98="","",SUMIFS(Sell_CTW[ยอดชำระ],Sell_CTW[วันที่],B98 ))</f>
        <v>4130</v>
      </c>
      <c r="F98" s="266"/>
      <c r="G98" s="266"/>
      <c r="H98" s="266"/>
    </row>
    <row r="99" ht="22.5" customHeight="1">
      <c r="A99" s="265" t="s">
        <v>1160</v>
      </c>
      <c r="B99" s="40">
        <v>46079.0</v>
      </c>
      <c r="C99" s="266" t="str">
        <f t="array" ref="C99">IF(B99&lt;&gt;"",INDEX(Sell_CTW[BA],MATCH(B99,Sell_CTW[วันที่],0)),"")</f>
        <v>Mint</v>
      </c>
      <c r="D99" s="267">
        <f>COUNTIFS(Sell_CTW[UID],"&lt;&gt;"&amp;0,Sell_CTW[วันที่],B99)</f>
        <v>2</v>
      </c>
      <c r="E99" s="268">
        <f>IF(B99="","",SUMIFS(Sell_CTW[ยอดชำระ],Sell_CTW[วันที่],B99 ))</f>
        <v>2570</v>
      </c>
      <c r="F99" s="266"/>
      <c r="G99" s="266"/>
      <c r="H99" s="266"/>
    </row>
    <row r="100" ht="22.5" customHeight="1">
      <c r="A100" s="265" t="s">
        <v>1160</v>
      </c>
      <c r="B100" s="40">
        <v>46080.0</v>
      </c>
      <c r="C100" s="266" t="str">
        <f t="array" ref="C100">IF(B100&lt;&gt;"",INDEX(Sell_CTW[BA],MATCH(B100,Sell_CTW[วันที่],0)),"")</f>
        <v>Am</v>
      </c>
      <c r="D100" s="267">
        <f>COUNTIFS(Sell_CTW[UID],"&lt;&gt;"&amp;0,Sell_CTW[วันที่],B100)</f>
        <v>7</v>
      </c>
      <c r="E100" s="268">
        <f>IF(B100="","",SUMIFS(Sell_CTW[ยอดชำระ],Sell_CTW[วันที่],B100 ))</f>
        <v>9870</v>
      </c>
      <c r="F100" s="266"/>
      <c r="G100" s="266"/>
      <c r="H100" s="266"/>
    </row>
    <row r="101" ht="22.5" customHeight="1">
      <c r="A101" s="265" t="s">
        <v>1160</v>
      </c>
      <c r="B101" s="40">
        <v>46081.0</v>
      </c>
      <c r="C101" s="266" t="str">
        <f t="array" ref="C101">IF(B101&lt;&gt;"",INDEX(Sell_CTW[BA],MATCH(B101,Sell_CTW[วันที่],0)),"")</f>
        <v>Mint</v>
      </c>
      <c r="D101" s="267">
        <f>COUNTIFS(Sell_CTW[UID],"&lt;&gt;"&amp;0,Sell_CTW[วันที่],B101)</f>
        <v>5</v>
      </c>
      <c r="E101" s="268">
        <f>IF(B101="","",SUMIFS(Sell_CTW[ยอดชำระ],Sell_CTW[วันที่],B101 ))</f>
        <v>5550</v>
      </c>
      <c r="F101" s="266"/>
      <c r="G101" s="266"/>
      <c r="H101" s="266"/>
    </row>
    <row r="102" ht="22.5" customHeight="1">
      <c r="A102" s="265" t="s">
        <v>1177</v>
      </c>
      <c r="B102" s="40">
        <v>46082.0</v>
      </c>
      <c r="C102" s="266" t="str">
        <f t="array" ref="C102">IF(B102&lt;&gt;"",INDEX(Sell_CTW[BA],MATCH(B102,Sell_CTW[วันที่],0)),"")</f>
        <v>Mint</v>
      </c>
      <c r="D102" s="267">
        <f>COUNTIFS(Sell_CTW[UID],"&lt;&gt;"&amp;0,Sell_CTW[วันที่],B102)</f>
        <v>4</v>
      </c>
      <c r="E102" s="268">
        <f>IF(B102="","",SUMIFS(Sell_CTW[ยอดชำระ],Sell_CTW[วันที่],B102 ))</f>
        <v>3680</v>
      </c>
      <c r="F102" s="266"/>
      <c r="G102" s="266"/>
      <c r="H102" s="266"/>
    </row>
    <row r="103" ht="22.5" customHeight="1">
      <c r="A103" s="265" t="s">
        <v>1177</v>
      </c>
      <c r="B103" s="40">
        <v>46083.0</v>
      </c>
      <c r="C103" s="266" t="str">
        <f t="array" ref="C103">IF(B103&lt;&gt;"",INDEX(Sell_CTW[BA],MATCH(B103,Sell_CTW[วันที่],0)),"")</f>
        <v>Am</v>
      </c>
      <c r="D103" s="267">
        <f>COUNTIFS(Sell_CTW[UID],"&lt;&gt;"&amp;0,Sell_CTW[วันที่],B103)</f>
        <v>8</v>
      </c>
      <c r="E103" s="268">
        <f>IF(B103="","",SUMIFS(Sell_CTW[ยอดชำระ],Sell_CTW[วันที่],B103 ))</f>
        <v>7580</v>
      </c>
      <c r="F103" s="266"/>
      <c r="G103" s="266"/>
      <c r="H103" s="266"/>
    </row>
    <row r="104" ht="22.5" customHeight="1">
      <c r="A104" s="265" t="s">
        <v>1177</v>
      </c>
      <c r="B104" s="40">
        <v>46084.0</v>
      </c>
      <c r="C104" s="266" t="str">
        <f t="array" ref="C104">IF(B104&lt;&gt;"",INDEX(Sell_CTW[BA],MATCH(B104,Sell_CTW[วันที่],0)),"")</f>
        <v>Am</v>
      </c>
      <c r="D104" s="267">
        <f>COUNTIFS(Sell_CTW[UID],"&lt;&gt;"&amp;0,Sell_CTW[วันที่],B104)</f>
        <v>6</v>
      </c>
      <c r="E104" s="268">
        <f>IF(B104="","",SUMIFS(Sell_CTW[ยอดชำระ],Sell_CTW[วันที่],B104 ))</f>
        <v>7920</v>
      </c>
      <c r="F104" s="266"/>
      <c r="G104" s="266"/>
      <c r="H104" s="266"/>
    </row>
    <row r="105" ht="22.5" customHeight="1">
      <c r="A105" s="265" t="s">
        <v>1177</v>
      </c>
      <c r="B105" s="40">
        <v>46085.0</v>
      </c>
      <c r="C105" s="266" t="str">
        <f t="array" ref="C105">IF(B105&lt;&gt;"",INDEX(Sell_CTW[BA],MATCH(B105,Sell_CTW[วันที่],0)),"")</f>
        <v>Mint</v>
      </c>
      <c r="D105" s="267">
        <f>COUNTIFS(Sell_CTW[UID],"&lt;&gt;"&amp;0,Sell_CTW[วันที่],B105)</f>
        <v>2</v>
      </c>
      <c r="E105" s="268">
        <f>IF(B105="","",SUMIFS(Sell_CTW[ยอดชำระ],Sell_CTW[วันที่],B105 ))</f>
        <v>2090</v>
      </c>
      <c r="F105" s="266"/>
      <c r="G105" s="266"/>
      <c r="H105" s="266"/>
    </row>
    <row r="106" ht="22.5" customHeight="1">
      <c r="A106" s="265" t="s">
        <v>1177</v>
      </c>
      <c r="B106" s="40">
        <v>46086.0</v>
      </c>
      <c r="C106" s="266" t="str">
        <f t="array" ref="C106">IF(B106&lt;&gt;"",INDEX(Sell_CTW[BA],MATCH(B106,Sell_CTW[วันที่],0)),"")</f>
        <v>Am</v>
      </c>
      <c r="D106" s="267">
        <f>COUNTIFS(Sell_CTW[UID],"&lt;&gt;"&amp;0,Sell_CTW[วันที่],B106)</f>
        <v>9</v>
      </c>
      <c r="E106" s="268">
        <f>IF(B106="","",SUMIFS(Sell_CTW[ยอดชำระ],Sell_CTW[วันที่],B106 ))</f>
        <v>12830</v>
      </c>
      <c r="F106" s="266"/>
      <c r="G106" s="266"/>
      <c r="H106" s="266"/>
    </row>
    <row r="107" ht="22.5" customHeight="1">
      <c r="A107" s="265" t="s">
        <v>1177</v>
      </c>
      <c r="B107" s="40">
        <v>46087.0</v>
      </c>
      <c r="C107" s="266" t="str">
        <f t="array" ref="C107">IF(B107&lt;&gt;"",INDEX(Sell_CTW[BA],MATCH(B107,Sell_CTW[วันที่],0)),"")</f>
        <v>Am</v>
      </c>
      <c r="D107" s="267">
        <f>COUNTIFS(Sell_CTW[UID],"&lt;&gt;"&amp;0,Sell_CTW[วันที่],B107)</f>
        <v>3</v>
      </c>
      <c r="E107" s="268">
        <f>IF(B107="","",SUMIFS(Sell_CTW[ยอดชำระ],Sell_CTW[วันที่],B107 ))</f>
        <v>1990</v>
      </c>
      <c r="F107" s="266"/>
      <c r="G107" s="266"/>
      <c r="H107" s="266"/>
    </row>
    <row r="108" ht="22.5" customHeight="1">
      <c r="A108" s="265" t="s">
        <v>1177</v>
      </c>
      <c r="B108" s="40">
        <v>46088.0</v>
      </c>
      <c r="C108" s="266" t="str">
        <f t="array" ref="C108">IF(B108&lt;&gt;"",INDEX(Sell_CTW[BA],MATCH(B108,Sell_CTW[วันที่],0)),"")</f>
        <v>Mint</v>
      </c>
      <c r="D108" s="267">
        <f>COUNTIFS(Sell_CTW[UID],"&lt;&gt;"&amp;0,Sell_CTW[วันที่],B108)</f>
        <v>2</v>
      </c>
      <c r="E108" s="268">
        <f>IF(B108="","",SUMIFS(Sell_CTW[ยอดชำระ],Sell_CTW[วันที่],B108 ))</f>
        <v>2090</v>
      </c>
      <c r="F108" s="266"/>
      <c r="G108" s="266"/>
      <c r="H108" s="266"/>
    </row>
    <row r="109" ht="22.5" customHeight="1">
      <c r="A109" s="265" t="s">
        <v>1177</v>
      </c>
      <c r="B109" s="40">
        <v>46089.0</v>
      </c>
      <c r="C109" s="266" t="str">
        <f t="array" ref="C109">IF(B109&lt;&gt;"",INDEX(Sell_CTW[BA],MATCH(B109,Sell_CTW[วันที่],0)),"")</f>
        <v>Mint</v>
      </c>
      <c r="D109" s="267">
        <f>COUNTIFS(Sell_CTW[UID],"&lt;&gt;"&amp;0,Sell_CTW[วันที่],B109)</f>
        <v>3</v>
      </c>
      <c r="E109" s="268">
        <f>IF(B109="","",SUMIFS(Sell_CTW[ยอดชำระ],Sell_CTW[วันที่],B109 ))</f>
        <v>3290</v>
      </c>
      <c r="F109" s="266"/>
      <c r="G109" s="266"/>
      <c r="H109" s="266"/>
    </row>
    <row r="110" ht="22.5" customHeight="1">
      <c r="A110" s="265" t="s">
        <v>1177</v>
      </c>
      <c r="B110" s="40">
        <v>46090.0</v>
      </c>
      <c r="C110" s="266" t="str">
        <f t="array" ref="C110">IF(B110&lt;&gt;"",INDEX(Sell_CTW[BA],MATCH(B110,Sell_CTW[วันที่],0)),"")</f>
        <v>Am</v>
      </c>
      <c r="D110" s="267">
        <f>COUNTIFS(Sell_CTW[UID],"&lt;&gt;"&amp;0,Sell_CTW[วันที่],B110)</f>
        <v>6</v>
      </c>
      <c r="E110" s="268">
        <f>IF(B110="","",SUMIFS(Sell_CTW[ยอดชำระ],Sell_CTW[วันที่],B110 ))</f>
        <v>6380</v>
      </c>
      <c r="F110" s="266"/>
      <c r="G110" s="266"/>
      <c r="H110" s="266"/>
    </row>
    <row r="111" ht="22.5" customHeight="1">
      <c r="A111" s="265" t="s">
        <v>1177</v>
      </c>
      <c r="B111" s="40">
        <v>46091.0</v>
      </c>
      <c r="C111" s="266" t="str">
        <f t="array" ref="C111">IF(B111&lt;&gt;"",INDEX(Sell_CTW[BA],MATCH(B111,Sell_CTW[วันที่],0)),"")</f>
        <v>Am</v>
      </c>
      <c r="D111" s="267">
        <f>COUNTIFS(Sell_CTW[UID],"&lt;&gt;"&amp;0,Sell_CTW[วันที่],B111)</f>
        <v>9</v>
      </c>
      <c r="E111" s="268">
        <f>IF(B111="","",SUMIFS(Sell_CTW[ยอดชำระ],Sell_CTW[วันที่],B111 ))</f>
        <v>10470</v>
      </c>
      <c r="F111" s="266"/>
      <c r="G111" s="266"/>
      <c r="H111" s="266"/>
    </row>
    <row r="112" ht="22.5" customHeight="1">
      <c r="A112" s="265" t="s">
        <v>1177</v>
      </c>
      <c r="B112" s="40">
        <v>46092.0</v>
      </c>
      <c r="C112" s="266" t="str">
        <f t="array" ref="C112">IF(B112&lt;&gt;"",INDEX(Sell_CTW[BA],MATCH(B112,Sell_CTW[วันที่],0)),"")</f>
        <v>Am</v>
      </c>
      <c r="D112" s="267">
        <f>COUNTIFS(Sell_CTW[UID],"&lt;&gt;"&amp;0,Sell_CTW[วันที่],B112)</f>
        <v>8</v>
      </c>
      <c r="E112" s="268">
        <f>IF(B112="","",SUMIFS(Sell_CTW[ยอดชำระ],Sell_CTW[วันที่],B112 ))</f>
        <v>5970</v>
      </c>
      <c r="F112" s="266"/>
      <c r="G112" s="266"/>
      <c r="H112" s="266"/>
    </row>
    <row r="113" ht="22.5" customHeight="1">
      <c r="A113" s="265" t="s">
        <v>1177</v>
      </c>
      <c r="B113" s="40">
        <v>46093.0</v>
      </c>
      <c r="C113" s="266" t="str">
        <f t="array" ref="C113">IF(B113&lt;&gt;"",INDEX(Sell_CTW[BA],MATCH(B113,Sell_CTW[วันที่],0)),"")</f>
        <v>Mint</v>
      </c>
      <c r="D113" s="267">
        <f>COUNTIFS(Sell_CTW[UID],"&lt;&gt;"&amp;0,Sell_CTW[วันที่],B113)</f>
        <v>4</v>
      </c>
      <c r="E113" s="268">
        <f>IF(B113="","",SUMIFS(Sell_CTW[ยอดชำระ],Sell_CTW[วันที่],B113 ))</f>
        <v>2390</v>
      </c>
      <c r="F113" s="266"/>
      <c r="G113" s="266"/>
      <c r="H113" s="266"/>
    </row>
    <row r="114" ht="22.5" customHeight="1">
      <c r="A114" s="265" t="s">
        <v>1177</v>
      </c>
      <c r="B114" s="40">
        <v>46094.0</v>
      </c>
      <c r="C114" s="266" t="str">
        <f t="array" ref="C114">IF(B114&lt;&gt;"",INDEX(Sell_CTW[BA],MATCH(B114,Sell_CTW[วันที่],0)),"")</f>
        <v>Am</v>
      </c>
      <c r="D114" s="267">
        <f>COUNTIFS(Sell_CTW[UID],"&lt;&gt;"&amp;0,Sell_CTW[วันที่],B114)</f>
        <v>4</v>
      </c>
      <c r="E114" s="268">
        <f>IF(B114="","",SUMIFS(Sell_CTW[ยอดชำระ],Sell_CTW[วันที่],B114 ))</f>
        <v>6960</v>
      </c>
      <c r="F114" s="266"/>
      <c r="G114" s="266"/>
      <c r="H114" s="266"/>
    </row>
    <row r="115" ht="22.5" customHeight="1">
      <c r="A115" s="265" t="s">
        <v>1177</v>
      </c>
      <c r="B115" s="40">
        <v>46095.0</v>
      </c>
      <c r="C115" s="266" t="str">
        <f t="array" ref="C115">IF(B115&lt;&gt;"",INDEX(Sell_CTW[BA],MATCH(B115,Sell_CTW[วันที่],0)),"")</f>
        <v>Aries</v>
      </c>
      <c r="D115" s="267">
        <f>COUNTIFS(Sell_CTW[UID],"&lt;&gt;"&amp;0,Sell_CTW[วันที่],B115)</f>
        <v>9</v>
      </c>
      <c r="E115" s="268">
        <f>IF(B115="","",SUMIFS(Sell_CTW[ยอดชำระ],Sell_CTW[วันที่],B115 ))</f>
        <v>10270</v>
      </c>
      <c r="F115" s="266"/>
      <c r="G115" s="266"/>
      <c r="H115" s="266"/>
    </row>
    <row r="116" ht="22.5" customHeight="1">
      <c r="A116" s="265" t="s">
        <v>1177</v>
      </c>
      <c r="B116" s="40">
        <v>46096.0</v>
      </c>
      <c r="C116" s="266" t="str">
        <f t="array" ref="C116">IF(B116&lt;&gt;"",INDEX(Sell_CTW[BA],MATCH(B116,Sell_CTW[วันที่],0)),"")</f>
        <v>Am</v>
      </c>
      <c r="D116" s="267">
        <f>COUNTIFS(Sell_CTW[UID],"&lt;&gt;"&amp;0,Sell_CTW[วันที่],B116)</f>
        <v>9</v>
      </c>
      <c r="E116" s="268">
        <f>IF(B116="","",SUMIFS(Sell_CTW[ยอดชำระ],Sell_CTW[วันที่],B116 ))</f>
        <v>8950</v>
      </c>
      <c r="F116" s="266"/>
      <c r="G116" s="266"/>
      <c r="H116" s="266"/>
    </row>
    <row r="117" ht="22.5" customHeight="1">
      <c r="A117" s="265" t="s">
        <v>1177</v>
      </c>
      <c r="B117" s="40">
        <v>46097.0</v>
      </c>
      <c r="C117" s="266" t="str">
        <f t="array" ref="C117">IF(B117&lt;&gt;"",INDEX(Sell_CTW[BA],MATCH(B117,Sell_CTW[วันที่],0)),"")</f>
        <v>Am</v>
      </c>
      <c r="D117" s="267">
        <f>COUNTIFS(Sell_CTW[UID],"&lt;&gt;"&amp;0,Sell_CTW[วันที่],B117)</f>
        <v>4</v>
      </c>
      <c r="E117" s="268">
        <f>IF(B117="","",SUMIFS(Sell_CTW[ยอดชำระ],Sell_CTW[วันที่],B117 ))</f>
        <v>4480</v>
      </c>
      <c r="F117" s="266"/>
      <c r="G117" s="266"/>
      <c r="H117" s="266"/>
    </row>
    <row r="118" ht="22.5" customHeight="1">
      <c r="A118" s="265" t="s">
        <v>1177</v>
      </c>
      <c r="B118" s="40">
        <v>46098.0</v>
      </c>
      <c r="C118" s="266" t="str">
        <f t="array" ref="C118">IF(B118&lt;&gt;"",INDEX(Sell_CTW[BA],MATCH(B118,Sell_CTW[วันที่],0)),"")</f>
        <v>Am</v>
      </c>
      <c r="D118" s="267">
        <f>COUNTIFS(Sell_CTW[UID],"&lt;&gt;"&amp;0,Sell_CTW[วันที่],B118)</f>
        <v>4</v>
      </c>
      <c r="E118" s="268">
        <f>IF(B118="","",SUMIFS(Sell_CTW[ยอดชำระ],Sell_CTW[วันที่],B118 ))</f>
        <v>4280</v>
      </c>
      <c r="F118" s="266"/>
      <c r="G118" s="266"/>
      <c r="H118" s="266"/>
    </row>
    <row r="119" ht="22.5" customHeight="1">
      <c r="A119" s="265" t="s">
        <v>1177</v>
      </c>
      <c r="B119" s="40">
        <v>46099.0</v>
      </c>
      <c r="C119" s="266" t="str">
        <f t="array" ref="C119">IF(B119&lt;&gt;"",INDEX(Sell_CTW[BA],MATCH(B119,Sell_CTW[วันที่],0)),"")</f>
        <v>Am</v>
      </c>
      <c r="D119" s="267">
        <f>COUNTIFS(Sell_CTW[UID],"&lt;&gt;"&amp;0,Sell_CTW[วันที่],B119)</f>
        <v>6</v>
      </c>
      <c r="E119" s="268">
        <f>IF(B119="","",SUMIFS(Sell_CTW[ยอดชำระ],Sell_CTW[วันที่],B119 ))</f>
        <v>7950</v>
      </c>
      <c r="F119" s="266"/>
      <c r="G119" s="266"/>
      <c r="H119" s="266"/>
    </row>
    <row r="120" ht="22.5" customHeight="1">
      <c r="A120" s="265" t="s">
        <v>1177</v>
      </c>
      <c r="B120" s="40">
        <v>46100.0</v>
      </c>
      <c r="C120" s="266" t="str">
        <f t="array" ref="C120">IF(B120&lt;&gt;"",INDEX(Sell_CTW[BA],MATCH(B120,Sell_CTW[วันที่],0)),"")</f>
        <v>Mint</v>
      </c>
      <c r="D120" s="267">
        <f>COUNTIFS(Sell_CTW[UID],"&lt;&gt;"&amp;0,Sell_CTW[วันที่],B120)</f>
        <v>4</v>
      </c>
      <c r="E120" s="268">
        <f>IF(B120="","",SUMIFS(Sell_CTW[ยอดชำระ],Sell_CTW[วันที่],B120 ))</f>
        <v>3580</v>
      </c>
      <c r="F120" s="266"/>
      <c r="G120" s="266"/>
      <c r="H120" s="266"/>
    </row>
    <row r="121" ht="22.5" customHeight="1">
      <c r="A121" s="265" t="s">
        <v>1177</v>
      </c>
      <c r="B121" s="40">
        <v>46101.0</v>
      </c>
      <c r="C121" s="266" t="str">
        <f t="array" ref="C121">IF(B121&lt;&gt;"",INDEX(Sell_CTW[BA],MATCH(B121,Sell_CTW[วันที่],0)),"")</f>
        <v>Am</v>
      </c>
      <c r="D121" s="267">
        <f>COUNTIFS(Sell_CTW[UID],"&lt;&gt;"&amp;0,Sell_CTW[วันที่],B121)</f>
        <v>10</v>
      </c>
      <c r="E121" s="268">
        <f>IF(B121="","",SUMIFS(Sell_CTW[ยอดชำระ],Sell_CTW[วันที่],B121 ))</f>
        <v>17500</v>
      </c>
      <c r="F121" s="266"/>
      <c r="G121" s="266"/>
      <c r="H121" s="266"/>
    </row>
    <row r="122" ht="22.5" customHeight="1">
      <c r="A122" s="265" t="s">
        <v>1177</v>
      </c>
      <c r="B122" s="40">
        <v>46102.0</v>
      </c>
      <c r="C122" s="266" t="str">
        <f t="array" ref="C122">IF(B122&lt;&gt;"",INDEX(Sell_CTW[BA],MATCH(B122,Sell_CTW[วันที่],0)),"")</f>
        <v>Am</v>
      </c>
      <c r="D122" s="267">
        <f>COUNTIFS(Sell_CTW[UID],"&lt;&gt;"&amp;0,Sell_CTW[วันที่],B122)</f>
        <v>9</v>
      </c>
      <c r="E122" s="268">
        <f>IF(B122="","",SUMIFS(Sell_CTW[ยอดชำระ],Sell_CTW[วันที่],B122 ))</f>
        <v>12150</v>
      </c>
      <c r="F122" s="266"/>
      <c r="G122" s="266"/>
      <c r="H122" s="266"/>
    </row>
    <row r="123" ht="22.5" customHeight="1">
      <c r="A123" s="265" t="s">
        <v>1177</v>
      </c>
      <c r="B123" s="40">
        <v>46103.0</v>
      </c>
      <c r="C123" s="266" t="str">
        <f t="array" ref="C123">IF(B123&lt;&gt;"",INDEX(Sell_CTW[BA],MATCH(B123,Sell_CTW[วันที่],0)),"")</f>
        <v>Mint</v>
      </c>
      <c r="D123" s="267">
        <f>COUNTIFS(Sell_CTW[UID],"&lt;&gt;"&amp;0,Sell_CTW[วันที่],B123)</f>
        <v>3</v>
      </c>
      <c r="E123" s="268">
        <f>IF(B123="","",SUMIFS(Sell_CTW[ยอดชำระ],Sell_CTW[วันที่],B123 ))</f>
        <v>4280</v>
      </c>
      <c r="F123" s="266"/>
      <c r="G123" s="266"/>
      <c r="H123" s="266"/>
    </row>
    <row r="124" ht="22.5" customHeight="1">
      <c r="A124" s="265" t="s">
        <v>1177</v>
      </c>
      <c r="B124" s="40">
        <v>46104.0</v>
      </c>
      <c r="C124" s="266" t="str">
        <f t="array" ref="C124">IF(B124&lt;&gt;"",INDEX(Sell_CTW[BA],MATCH(B124,Sell_CTW[วันที่],0)),"")</f>
        <v>Am</v>
      </c>
      <c r="D124" s="267">
        <f>COUNTIFS(Sell_CTW[UID],"&lt;&gt;"&amp;0,Sell_CTW[วันที่],B124)</f>
        <v>7</v>
      </c>
      <c r="E124" s="268">
        <f>IF(B124="","",SUMIFS(Sell_CTW[ยอดชำระ],Sell_CTW[วันที่],B124 ))</f>
        <v>11460</v>
      </c>
      <c r="F124" s="266"/>
      <c r="G124" s="266"/>
      <c r="H124" s="266"/>
    </row>
    <row r="125" ht="22.5" customHeight="1">
      <c r="A125" s="265" t="s">
        <v>1177</v>
      </c>
      <c r="B125" s="40">
        <v>46105.0</v>
      </c>
      <c r="C125" s="266" t="str">
        <f t="array" ref="C125">IF(B125&lt;&gt;"",INDEX(Sell_CTW[BA],MATCH(B125,Sell_CTW[วันที่],0)),"")</f>
        <v>Am</v>
      </c>
      <c r="D125" s="267">
        <f>COUNTIFS(Sell_CTW[UID],"&lt;&gt;"&amp;0,Sell_CTW[วันที่],B125)</f>
        <v>4</v>
      </c>
      <c r="E125" s="268">
        <f>IF(B125="","",SUMIFS(Sell_CTW[ยอดชำระ],Sell_CTW[วันที่],B125 ))</f>
        <v>4380</v>
      </c>
      <c r="F125" s="266"/>
      <c r="G125" s="266"/>
      <c r="H125" s="266"/>
    </row>
    <row r="126" ht="22.5" customHeight="1">
      <c r="A126" s="265" t="s">
        <v>1177</v>
      </c>
      <c r="B126" s="40">
        <v>46106.0</v>
      </c>
      <c r="C126" s="266" t="str">
        <f t="array" ref="C126">IF(B126&lt;&gt;"",INDEX(Sell_CTW[BA],MATCH(B126,Sell_CTW[วันที่],0)),"")</f>
        <v>Am</v>
      </c>
      <c r="D126" s="267">
        <f>COUNTIFS(Sell_CTW[UID],"&lt;&gt;"&amp;0,Sell_CTW[วันที่],B126)</f>
        <v>7</v>
      </c>
      <c r="E126" s="268">
        <f>IF(B126="","",SUMIFS(Sell_CTW[ยอดชำระ],Sell_CTW[วันที่],B126 ))</f>
        <v>10950</v>
      </c>
      <c r="F126" s="266"/>
      <c r="G126" s="266"/>
      <c r="H126" s="266"/>
    </row>
    <row r="127" ht="22.5" customHeight="1">
      <c r="A127" s="265" t="s">
        <v>1177</v>
      </c>
      <c r="B127" s="40">
        <v>46107.0</v>
      </c>
      <c r="C127" s="266" t="str">
        <f t="array" ref="C127">IF(B127&lt;&gt;"",INDEX(Sell_CTW[BA],MATCH(B127,Sell_CTW[วันที่],0)),"")</f>
        <v>Mint</v>
      </c>
      <c r="D127" s="267">
        <f>COUNTIFS(Sell_CTW[UID],"&lt;&gt;"&amp;0,Sell_CTW[วันที่],B127)</f>
        <v>4</v>
      </c>
      <c r="E127" s="268">
        <f>IF(B127="","",SUMIFS(Sell_CTW[ยอดชำระ],Sell_CTW[วันที่],B127 ))</f>
        <v>4780</v>
      </c>
      <c r="F127" s="266"/>
      <c r="G127" s="266"/>
      <c r="H127" s="266"/>
    </row>
    <row r="128" ht="22.5" customHeight="1">
      <c r="A128" s="265" t="s">
        <v>1177</v>
      </c>
      <c r="B128" s="40">
        <v>46108.0</v>
      </c>
      <c r="C128" s="266" t="str">
        <f t="array" ref="C128">IF(B128&lt;&gt;"",INDEX(Sell_CTW[BA],MATCH(B128,Sell_CTW[วันที่],0)),"")</f>
        <v>Am</v>
      </c>
      <c r="D128" s="267">
        <f>COUNTIFS(Sell_CTW[UID],"&lt;&gt;"&amp;0,Sell_CTW[วันที่],B128)</f>
        <v>8</v>
      </c>
      <c r="E128" s="268">
        <f>IF(B128="","",SUMIFS(Sell_CTW[ยอดชำระ],Sell_CTW[วันที่],B128 ))</f>
        <v>6580</v>
      </c>
      <c r="F128" s="266"/>
      <c r="G128" s="266"/>
      <c r="H128" s="266"/>
    </row>
    <row r="129" ht="22.5" customHeight="1">
      <c r="A129" s="265" t="s">
        <v>1177</v>
      </c>
      <c r="B129" s="40">
        <v>46109.0</v>
      </c>
      <c r="C129" s="266" t="str">
        <f t="array" ref="C129">IF(B129&lt;&gt;"",INDEX(Sell_CTW[BA],MATCH(B129,Sell_CTW[วันที่],0)),"")</f>
        <v>Am</v>
      </c>
      <c r="D129" s="267">
        <f>COUNTIFS(Sell_CTW[UID],"&lt;&gt;"&amp;0,Sell_CTW[วันที่],B129)</f>
        <v>6</v>
      </c>
      <c r="E129" s="268">
        <f>IF(B129="","",SUMIFS(Sell_CTW[ยอดชำระ],Sell_CTW[วันที่],B129 ))</f>
        <v>4490</v>
      </c>
      <c r="F129" s="266"/>
      <c r="G129" s="266"/>
      <c r="H129" s="266"/>
    </row>
    <row r="130" ht="22.5" customHeight="1">
      <c r="A130" s="265" t="s">
        <v>1177</v>
      </c>
      <c r="B130" s="40">
        <v>46110.0</v>
      </c>
      <c r="C130" s="266" t="str">
        <f t="array" ref="C130">IF(B130&lt;&gt;"",INDEX(Sell_CTW[BA],MATCH(B130,Sell_CTW[วันที่],0)),"")</f>
        <v>Mint</v>
      </c>
      <c r="D130" s="267">
        <f>COUNTIFS(Sell_CTW[UID],"&lt;&gt;"&amp;0,Sell_CTW[วันที่],B130)</f>
        <v>3</v>
      </c>
      <c r="E130" s="268">
        <f>IF(B130="","",SUMIFS(Sell_CTW[ยอดชำระ],Sell_CTW[วันที่],B130 ))</f>
        <v>4180</v>
      </c>
      <c r="F130" s="266"/>
      <c r="G130" s="266"/>
      <c r="H130" s="266"/>
    </row>
    <row r="131" ht="22.5" customHeight="1">
      <c r="A131" s="265" t="s">
        <v>1177</v>
      </c>
      <c r="B131" s="40">
        <v>46111.0</v>
      </c>
      <c r="C131" s="266" t="str">
        <f t="array" ref="C131">IF(B131&lt;&gt;"",INDEX(Sell_CTW[BA],MATCH(B131,Sell_CTW[วันที่],0)),"")</f>
        <v>Am</v>
      </c>
      <c r="D131" s="267">
        <f>COUNTIFS(Sell_CTW[UID],"&lt;&gt;"&amp;0,Sell_CTW[วันที่],B131)</f>
        <v>11</v>
      </c>
      <c r="E131" s="268">
        <f>IF(B131="","",SUMIFS(Sell_CTW[ยอดชำระ],Sell_CTW[วันที่],B131 ))</f>
        <v>8130</v>
      </c>
      <c r="F131" s="266"/>
      <c r="G131" s="266"/>
      <c r="H131" s="266"/>
    </row>
    <row r="132" ht="22.5" customHeight="1">
      <c r="A132" s="265" t="s">
        <v>1177</v>
      </c>
      <c r="B132" s="40">
        <v>46112.0</v>
      </c>
      <c r="C132" s="266" t="str">
        <f t="array" ref="C132">IF(B132&lt;&gt;"",INDEX(Sell_CTW[BA],MATCH(B132,Sell_CTW[วันที่],0)),"")</f>
        <v>Am</v>
      </c>
      <c r="D132" s="267">
        <f>COUNTIFS(Sell_CTW[UID],"&lt;&gt;"&amp;0,Sell_CTW[วันที่],B132)</f>
        <v>8</v>
      </c>
      <c r="E132" s="268">
        <f>IF(B132="","",SUMIFS(Sell_CTW[ยอดชำระ],Sell_CTW[วันที่],B132 ))</f>
        <v>8950</v>
      </c>
      <c r="F132" s="266"/>
      <c r="G132" s="266"/>
      <c r="H132" s="266"/>
    </row>
    <row r="133" ht="22.5" customHeight="1">
      <c r="A133" s="265" t="s">
        <v>1191</v>
      </c>
      <c r="B133" s="40">
        <v>46113.0</v>
      </c>
      <c r="C133" s="266" t="str">
        <f t="array" ref="C133">IF(B133&lt;&gt;"",INDEX(Sell_CTW[BA],MATCH(B133,Sell_CTW[วันที่],0)),"")</f>
        <v>Am</v>
      </c>
      <c r="D133" s="267">
        <f>COUNTIFS(Sell_CTW[UID],"&lt;&gt;"&amp;0,Sell_CTW[วันที่],B133)</f>
        <v>10</v>
      </c>
      <c r="E133" s="268">
        <f>IF(B133="","",SUMIFS(Sell_CTW[ยอดชำระ],Sell_CTW[วันที่],B133 ))</f>
        <v>9280</v>
      </c>
      <c r="F133" s="266"/>
      <c r="G133" s="266"/>
      <c r="H133" s="266"/>
    </row>
    <row r="134" ht="22.5" customHeight="1">
      <c r="A134" s="265" t="s">
        <v>1191</v>
      </c>
      <c r="B134" s="40">
        <v>46114.0</v>
      </c>
      <c r="C134" s="266" t="str">
        <f t="array" ref="C134">IF(B134&lt;&gt;"",INDEX(Sell_CTW[BA],MATCH(B134,Sell_CTW[วันที่],0)),"")</f>
        <v>Mint</v>
      </c>
      <c r="D134" s="267">
        <f>COUNTIFS(Sell_CTW[UID],"&lt;&gt;"&amp;0,Sell_CTW[วันที่],B134)</f>
        <v>3</v>
      </c>
      <c r="E134" s="268">
        <f>IF(B134="","",SUMIFS(Sell_CTW[ยอดชำระ],Sell_CTW[วันที่],B134 ))</f>
        <v>2200</v>
      </c>
      <c r="F134" s="266"/>
      <c r="G134" s="266"/>
      <c r="H134" s="266"/>
    </row>
    <row r="135" ht="22.5" customHeight="1">
      <c r="A135" s="265" t="s">
        <v>1191</v>
      </c>
      <c r="B135" s="40">
        <v>46115.0</v>
      </c>
      <c r="C135" s="266" t="str">
        <f t="array" ref="C135">IF(B135&lt;&gt;"",INDEX(Sell_CTW[BA],MATCH(B135,Sell_CTW[วันที่],0)),"")</f>
        <v>Am</v>
      </c>
      <c r="D135" s="267">
        <f>COUNTIFS(Sell_CTW[UID],"&lt;&gt;"&amp;0,Sell_CTW[วันที่],B135)</f>
        <v>10</v>
      </c>
      <c r="E135" s="268">
        <f>IF(B135="","",SUMIFS(Sell_CTW[ยอดชำระ],Sell_CTW[วันที่],B135 ))</f>
        <v>11940</v>
      </c>
      <c r="F135" s="266"/>
      <c r="G135" s="266"/>
      <c r="H135" s="266"/>
    </row>
    <row r="136" ht="22.5" customHeight="1">
      <c r="A136" s="265" t="s">
        <v>1191</v>
      </c>
      <c r="B136" s="40">
        <v>46116.0</v>
      </c>
      <c r="C136" s="266" t="str">
        <f t="array" ref="C136">IF(B136&lt;&gt;"",INDEX(Sell_CTW[BA],MATCH(B136,Sell_CTW[วันที่],0)),"")</f>
        <v>Am</v>
      </c>
      <c r="D136" s="267">
        <f>COUNTIFS(Sell_CTW[UID],"&lt;&gt;"&amp;0,Sell_CTW[วันที่],B136)</f>
        <v>15</v>
      </c>
      <c r="E136" s="268">
        <f>IF(B136="","",SUMIFS(Sell_CTW[ยอดชำระ],Sell_CTW[วันที่],B136 ))</f>
        <v>14940</v>
      </c>
      <c r="F136" s="266"/>
      <c r="G136" s="266"/>
      <c r="H136" s="266"/>
    </row>
    <row r="137" ht="22.5" customHeight="1">
      <c r="A137" s="265" t="s">
        <v>1191</v>
      </c>
      <c r="B137" s="40">
        <v>46117.0</v>
      </c>
      <c r="C137" s="266" t="str">
        <f t="array" ref="C137">IF(B137&lt;&gt;"",INDEX(Sell_CTW[BA],MATCH(B137,Sell_CTW[วันที่],0)),"")</f>
        <v>Am, Dao</v>
      </c>
      <c r="D137" s="267">
        <f>COUNTIFS(Sell_CTW[UID],"&lt;&gt;"&amp;0,Sell_CTW[วันที่],B137)</f>
        <v>17</v>
      </c>
      <c r="E137" s="268">
        <f>IF(B137="","",SUMIFS(Sell_CTW[ยอดชำระ],Sell_CTW[วันที่],B137 ))</f>
        <v>19130</v>
      </c>
      <c r="F137" s="266"/>
      <c r="G137" s="266"/>
      <c r="H137" s="266"/>
    </row>
    <row r="138" ht="22.5" customHeight="1">
      <c r="A138" s="265" t="s">
        <v>1191</v>
      </c>
      <c r="B138" s="40">
        <v>46118.0</v>
      </c>
      <c r="C138" s="266" t="str">
        <f t="array" ref="C138">IF(B138&lt;&gt;"",INDEX(Sell_CTW[BA],MATCH(B138,Sell_CTW[วันที่],0)),"")</f>
        <v>Am</v>
      </c>
      <c r="D138" s="267">
        <f>COUNTIFS(Sell_CTW[UID],"&lt;&gt;"&amp;0,Sell_CTW[วันที่],B138)</f>
        <v>9</v>
      </c>
      <c r="E138" s="268">
        <f>IF(B138="","",SUMIFS(Sell_CTW[ยอดชำระ],Sell_CTW[วันที่],B138 ))</f>
        <v>9450</v>
      </c>
      <c r="F138" s="266"/>
      <c r="G138" s="266"/>
      <c r="H138" s="266"/>
    </row>
    <row r="139" ht="22.5" customHeight="1">
      <c r="A139" s="265" t="s">
        <v>1191</v>
      </c>
      <c r="B139" s="40">
        <v>46119.0</v>
      </c>
      <c r="C139" s="266" t="str">
        <f t="array" ref="C139">IF(B139&lt;&gt;"",INDEX(Sell_CTW[BA],MATCH(B139,Sell_CTW[วันที่],0)),"")</f>
        <v>Am</v>
      </c>
      <c r="D139" s="267">
        <f>COUNTIFS(Sell_CTW[UID],"&lt;&gt;"&amp;0,Sell_CTW[วันที่],B139)</f>
        <v>7</v>
      </c>
      <c r="E139" s="268">
        <f>IF(B139="","",SUMIFS(Sell_CTW[ยอดชำระ],Sell_CTW[วันที่],B139 ))</f>
        <v>10140</v>
      </c>
      <c r="F139" s="266"/>
      <c r="G139" s="266"/>
      <c r="H139" s="266"/>
    </row>
    <row r="140" ht="22.5" customHeight="1">
      <c r="A140" s="265" t="s">
        <v>1191</v>
      </c>
      <c r="B140" s="40">
        <v>46120.0</v>
      </c>
      <c r="C140" s="266" t="str">
        <f t="array" ref="C140">IF(B140&lt;&gt;"",INDEX(Sell_CTW[BA],MATCH(B140,Sell_CTW[วันที่],0)),"")</f>
        <v>Jom</v>
      </c>
      <c r="D140" s="267">
        <f>COUNTIFS(Sell_CTW[UID],"&lt;&gt;"&amp;0,Sell_CTW[วันที่],B140)</f>
        <v>2</v>
      </c>
      <c r="E140" s="268">
        <f>IF(B140="","",SUMIFS(Sell_CTW[ยอดชำระ],Sell_CTW[วันที่],B140 ))</f>
        <v>6760</v>
      </c>
      <c r="F140" s="266"/>
      <c r="G140" s="266"/>
      <c r="H140" s="266"/>
    </row>
    <row r="141" ht="22.5" customHeight="1">
      <c r="A141" s="265" t="s">
        <v>1191</v>
      </c>
      <c r="B141" s="40">
        <v>46121.0</v>
      </c>
      <c r="C141" s="266" t="str">
        <f t="array" ref="C141">IF(B141&lt;&gt;"",INDEX(Sell_CTW[BA],MATCH(B141,Sell_CTW[วันที่],0)),"")</f>
        <v>Am</v>
      </c>
      <c r="D141" s="267">
        <f>COUNTIFS(Sell_CTW[UID],"&lt;&gt;"&amp;0,Sell_CTW[วันที่],B141)</f>
        <v>10</v>
      </c>
      <c r="E141" s="268">
        <f>IF(B141="","",SUMIFS(Sell_CTW[ยอดชำระ],Sell_CTW[วันที่],B141 ))</f>
        <v>6580</v>
      </c>
      <c r="F141" s="266"/>
      <c r="G141" s="266"/>
      <c r="H141" s="266"/>
    </row>
    <row r="142" ht="22.5" customHeight="1">
      <c r="A142" s="265" t="s">
        <v>1191</v>
      </c>
      <c r="B142" s="40">
        <v>46122.0</v>
      </c>
      <c r="C142" s="266" t="str">
        <f t="array" ref="C142">IF(B142&lt;&gt;"",INDEX(Sell_CTW[BA],MATCH(B142,Sell_CTW[วันที่],0)),"")</f>
        <v>Am</v>
      </c>
      <c r="D142" s="267">
        <f>COUNTIFS(Sell_CTW[UID],"&lt;&gt;"&amp;0,Sell_CTW[วันที่],B142)</f>
        <v>10</v>
      </c>
      <c r="E142" s="268">
        <f>IF(B142="","",SUMIFS(Sell_CTW[ยอดชำระ],Sell_CTW[วันที่],B142 ))</f>
        <v>6890</v>
      </c>
      <c r="F142" s="266"/>
      <c r="G142" s="266"/>
      <c r="H142" s="266"/>
    </row>
    <row r="143" ht="22.5" customHeight="1">
      <c r="A143" s="265" t="s">
        <v>1191</v>
      </c>
      <c r="B143" s="40">
        <v>46123.0</v>
      </c>
      <c r="C143" s="266" t="str">
        <f t="array" ref="C143">IF(B143&lt;&gt;"",INDEX(Sell_CTW[BA],MATCH(B143,Sell_CTW[วันที่],0)),"")</f>
        <v>Dao</v>
      </c>
      <c r="D143" s="267">
        <f>COUNTIFS(Sell_CTW[UID],"&lt;&gt;"&amp;0,Sell_CTW[วันที่],B143)</f>
        <v>8</v>
      </c>
      <c r="E143" s="268">
        <f>IF(B143="","",SUMIFS(Sell_CTW[ยอดชำระ],Sell_CTW[วันที่],B143 ))</f>
        <v>4690</v>
      </c>
      <c r="F143" s="266"/>
      <c r="G143" s="266"/>
      <c r="H143" s="266"/>
    </row>
    <row r="144" ht="22.5" customHeight="1">
      <c r="A144" s="265" t="s">
        <v>1191</v>
      </c>
      <c r="B144" s="40">
        <v>46124.0</v>
      </c>
      <c r="C144" s="266" t="str">
        <f t="array" ref="C144">IF(B144&lt;&gt;"",INDEX(Sell_CTW[BA],MATCH(B144,Sell_CTW[วันที่],0)),"")</f>
        <v>Am, Dao</v>
      </c>
      <c r="D144" s="267">
        <f>COUNTIFS(Sell_CTW[UID],"&lt;&gt;"&amp;0,Sell_CTW[วันที่],B144)</f>
        <v>13</v>
      </c>
      <c r="E144" s="268">
        <f>IF(B144="","",SUMIFS(Sell_CTW[ยอดชำระ],Sell_CTW[วันที่],B144 ))</f>
        <v>14740</v>
      </c>
      <c r="F144" s="266"/>
      <c r="G144" s="266"/>
      <c r="H144" s="266"/>
    </row>
    <row r="145" ht="22.5" customHeight="1">
      <c r="A145" s="265" t="s">
        <v>1191</v>
      </c>
      <c r="B145" s="40">
        <v>46125.0</v>
      </c>
      <c r="C145" s="266" t="str">
        <f t="array" ref="C145">IF(B145&lt;&gt;"",INDEX(Sell_CTW[BA],MATCH(B145,Sell_CTW[วันที่],0)),"")</f>
        <v>Dao</v>
      </c>
      <c r="D145" s="267">
        <f>COUNTIFS(Sell_CTW[UID],"&lt;&gt;"&amp;0,Sell_CTW[วันที่],B145)</f>
        <v>6</v>
      </c>
      <c r="E145" s="268">
        <f>IF(B145="","",SUMIFS(Sell_CTW[ยอดชำระ],Sell_CTW[วันที่],B145 ))</f>
        <v>21080</v>
      </c>
      <c r="F145" s="266"/>
      <c r="G145" s="266"/>
      <c r="H145" s="266"/>
    </row>
    <row r="146" ht="22.5" customHeight="1">
      <c r="A146" s="265" t="s">
        <v>1191</v>
      </c>
      <c r="B146" s="40">
        <v>46126.0</v>
      </c>
      <c r="C146" s="266" t="str">
        <f t="array" ref="C146">IF(B146&lt;&gt;"",INDEX(Sell_CTW[BA],MATCH(B146,Sell_CTW[วันที่],0)),"")</f>
        <v>Dao</v>
      </c>
      <c r="D146" s="267">
        <f>COUNTIFS(Sell_CTW[UID],"&lt;&gt;"&amp;0,Sell_CTW[วันที่],B146)</f>
        <v>5</v>
      </c>
      <c r="E146" s="268">
        <f>IF(B146="","",SUMIFS(Sell_CTW[ยอดชำระ],Sell_CTW[วันที่],B146 ))</f>
        <v>6580</v>
      </c>
      <c r="F146" s="266"/>
      <c r="G146" s="266"/>
      <c r="H146" s="266"/>
    </row>
    <row r="147" ht="22.5" customHeight="1">
      <c r="A147" s="265" t="s">
        <v>1191</v>
      </c>
      <c r="B147" s="40">
        <v>46127.0</v>
      </c>
      <c r="C147" s="266" t="str">
        <f t="array" ref="C147">IF(B147&lt;&gt;"",INDEX(Sell_CTW[BA],MATCH(B147,Sell_CTW[วันที่],0)),"")</f>
        <v>Am</v>
      </c>
      <c r="D147" s="267">
        <f>COUNTIFS(Sell_CTW[UID],"&lt;&gt;"&amp;0,Sell_CTW[วันที่],B147)</f>
        <v>8</v>
      </c>
      <c r="E147" s="268">
        <f>IF(B147="","",SUMIFS(Sell_CTW[ยอดชำระ],Sell_CTW[วันที่],B147 ))</f>
        <v>13810</v>
      </c>
      <c r="F147" s="266"/>
      <c r="G147" s="266"/>
      <c r="H147" s="266"/>
    </row>
    <row r="148" ht="22.5" customHeight="1">
      <c r="A148" s="265" t="s">
        <v>1191</v>
      </c>
      <c r="B148" s="40">
        <v>46128.0</v>
      </c>
      <c r="C148" s="266" t="str">
        <f t="array" ref="C148">IF(B148&lt;&gt;"",INDEX(Sell_CTW[BA],MATCH(B148,Sell_CTW[วันที่],0)),"")</f>
        <v>Am</v>
      </c>
      <c r="D148" s="267">
        <f>COUNTIFS(Sell_CTW[UID],"&lt;&gt;"&amp;0,Sell_CTW[วันที่],B148)</f>
        <v>9</v>
      </c>
      <c r="E148" s="268">
        <f>IF(B148="","",SUMIFS(Sell_CTW[ยอดชำระ],Sell_CTW[วันที่],B148 ))</f>
        <v>11850</v>
      </c>
      <c r="F148" s="266"/>
      <c r="G148" s="266"/>
      <c r="H148" s="266"/>
    </row>
    <row r="149" ht="22.5" customHeight="1">
      <c r="A149" s="265" t="s">
        <v>1191</v>
      </c>
      <c r="B149" s="40">
        <v>46129.0</v>
      </c>
      <c r="C149" s="266" t="str">
        <f t="array" ref="C149">IF(B149&lt;&gt;"",INDEX(Sell_CTW[BA],MATCH(B149,Sell_CTW[วันที่],0)),"")</f>
        <v>Am</v>
      </c>
      <c r="D149" s="267">
        <f>COUNTIFS(Sell_CTW[UID],"&lt;&gt;"&amp;0,Sell_CTW[วันที่],B149)</f>
        <v>9</v>
      </c>
      <c r="E149" s="268">
        <f>IF(B149="","",SUMIFS(Sell_CTW[ยอดชำระ],Sell_CTW[วันที่],B149 ))</f>
        <v>6980</v>
      </c>
      <c r="F149" s="266"/>
      <c r="G149" s="266"/>
      <c r="H149" s="266"/>
    </row>
    <row r="150" ht="22.5" customHeight="1">
      <c r="A150" s="265" t="s">
        <v>1191</v>
      </c>
      <c r="B150" s="40">
        <v>46130.0</v>
      </c>
      <c r="C150" s="266" t="str">
        <f t="array" ref="C150">IF(B150&lt;&gt;"",INDEX(Sell_CTW[BA],MATCH(B150,Sell_CTW[วันที่],0)),"")</f>
        <v>Dao</v>
      </c>
      <c r="D150" s="267">
        <f>COUNTIFS(Sell_CTW[UID],"&lt;&gt;"&amp;0,Sell_CTW[วันที่],B150)</f>
        <v>8</v>
      </c>
      <c r="E150" s="268">
        <f>IF(B150="","",SUMIFS(Sell_CTW[ยอดชำระ],Sell_CTW[วันที่],B150 ))</f>
        <v>11950</v>
      </c>
      <c r="F150" s="266"/>
      <c r="G150" s="266"/>
      <c r="H150" s="266"/>
    </row>
    <row r="151" ht="22.5" customHeight="1">
      <c r="A151" s="265" t="s">
        <v>1191</v>
      </c>
      <c r="B151" s="40">
        <v>46131.0</v>
      </c>
      <c r="C151" s="266" t="str">
        <f t="array" ref="C151">IF(B151&lt;&gt;"",INDEX(Sell_CTW[BA],MATCH(B151,Sell_CTW[วันที่],0)),"")</f>
        <v>Dao</v>
      </c>
      <c r="D151" s="267">
        <f>COUNTIFS(Sell_CTW[UID],"&lt;&gt;"&amp;0,Sell_CTW[วันที่],B151)</f>
        <v>4</v>
      </c>
      <c r="E151" s="268">
        <f>IF(B151="","",SUMIFS(Sell_CTW[ยอดชำระ],Sell_CTW[วันที่],B151 ))</f>
        <v>2990</v>
      </c>
      <c r="F151" s="266"/>
      <c r="G151" s="266"/>
      <c r="H151" s="266"/>
    </row>
    <row r="152" ht="22.5" customHeight="1">
      <c r="A152" s="265" t="s">
        <v>1191</v>
      </c>
      <c r="B152" s="40">
        <v>46132.0</v>
      </c>
      <c r="C152" s="266" t="str">
        <f t="array" ref="C152">IF(B152&lt;&gt;"",INDEX(Sell_CTW[BA],MATCH(B152,Sell_CTW[วันที่],0)),"")</f>
        <v>Am</v>
      </c>
      <c r="D152" s="267">
        <f>COUNTIFS(Sell_CTW[UID],"&lt;&gt;"&amp;0,Sell_CTW[วันที่],B152)</f>
        <v>6</v>
      </c>
      <c r="E152" s="268">
        <f>IF(B152="","",SUMIFS(Sell_CTW[ยอดชำระ],Sell_CTW[วันที่],B152 ))</f>
        <v>8250</v>
      </c>
      <c r="F152" s="266"/>
      <c r="G152" s="266"/>
      <c r="H152" s="266"/>
    </row>
    <row r="153" ht="22.5" customHeight="1">
      <c r="A153" s="265" t="s">
        <v>1191</v>
      </c>
      <c r="B153" s="40">
        <v>46133.0</v>
      </c>
      <c r="C153" s="266" t="str">
        <f t="array" ref="C153">IF(B153&lt;&gt;"",INDEX(Sell_CTW[BA],MATCH(B153,Sell_CTW[วันที่],0)),"")</f>
        <v>Am</v>
      </c>
      <c r="D153" s="267">
        <f>COUNTIFS(Sell_CTW[UID],"&lt;&gt;"&amp;0,Sell_CTW[วันที่],B153)</f>
        <v>5</v>
      </c>
      <c r="E153" s="268">
        <f>IF(B153="","",SUMIFS(Sell_CTW[ยอดชำระ],Sell_CTW[วันที่],B153 ))</f>
        <v>6660</v>
      </c>
      <c r="F153" s="266">
        <f>COUNTIFS(Sell_CTW[Nation],"="&amp;"Thai",Sell_CTW[วันที่],B153)</f>
        <v>0</v>
      </c>
      <c r="G153" s="272">
        <f>IF(B153="","",SUMIFS(Sell_CTW[ยอดชำระ],Sell_CTW[วันที่],B153,Sell_CTW[Nation],"Thai" ))</f>
        <v>0</v>
      </c>
      <c r="H153" s="273">
        <f>COUNTIFS(Sell_CTW[Nation],"="&amp;"Foreign",Sell_CTW[วันที่],B153)</f>
        <v>5</v>
      </c>
      <c r="I153" s="272">
        <f>IF(B153="","",SUMIFS(Sell_CTW[ยอดชำระ],Sell_CTW[วันที่],B153,Sell_CTW[Nation],"Foreign" ))</f>
        <v>6660</v>
      </c>
    </row>
    <row r="154" ht="22.5" customHeight="1">
      <c r="A154" s="265" t="s">
        <v>1191</v>
      </c>
      <c r="B154" s="40">
        <v>46134.0</v>
      </c>
      <c r="C154" s="266" t="str">
        <f t="array" ref="C154">IF(B154&lt;&gt;"",INDEX(Sell_CTW[BA],MATCH(B154,Sell_CTW[วันที่],0)),"")</f>
        <v>Am</v>
      </c>
      <c r="D154" s="267">
        <f>COUNTIFS(Sell_CTW[UID],"&lt;&gt;"&amp;0,Sell_CTW[วันที่],B154)</f>
        <v>4</v>
      </c>
      <c r="E154" s="268">
        <f>IF(B154="","",SUMIFS(Sell_CTW[ยอดชำระ],Sell_CTW[วันที่],B154 ))</f>
        <v>4970</v>
      </c>
      <c r="F154" s="266">
        <f>COUNTIFS(Sell_CTW[Nation],"="&amp;"Thai",Sell_CTW[วันที่],B154)</f>
        <v>2</v>
      </c>
      <c r="G154" s="272">
        <f>IF(B154="","",SUMIFS(Sell_CTW[ยอดชำระ],Sell_CTW[วันที่],B154,Sell_CTW[Nation],"Thai" ))</f>
        <v>1590</v>
      </c>
      <c r="H154" s="273">
        <f>COUNTIFS(Sell_CTW[Nation],"="&amp;"Foreign",Sell_CTW[วันที่],B154)</f>
        <v>2</v>
      </c>
      <c r="I154" s="272">
        <f>IF(B154="","",SUMIFS(Sell_CTW[ยอดชำระ],Sell_CTW[วันที่],B154,Sell_CTW[Nation],"Foreign" ))</f>
        <v>3380</v>
      </c>
    </row>
    <row r="155" ht="22.5" customHeight="1">
      <c r="A155" s="265" t="s">
        <v>1191</v>
      </c>
      <c r="B155" s="40">
        <v>46135.0</v>
      </c>
      <c r="C155" s="266" t="str">
        <f t="array" ref="C155">IF(B155&lt;&gt;"",INDEX(Sell_CTW[BA],MATCH(B155,Sell_CTW[วันที่],0)),"")</f>
        <v>Am</v>
      </c>
      <c r="D155" s="267">
        <f>COUNTIFS(Sell_CTW[UID],"&lt;&gt;"&amp;0,Sell_CTW[วันที่],B155)</f>
        <v>5</v>
      </c>
      <c r="E155" s="268">
        <f>IF(B155="","",SUMIFS(Sell_CTW[ยอดชำระ],Sell_CTW[วันที่],B155 ))</f>
        <v>6770</v>
      </c>
      <c r="F155" s="266">
        <f>COUNTIFS(Sell_CTW[Nation],"="&amp;"Thai",Sell_CTW[วันที่],B155)</f>
        <v>2</v>
      </c>
      <c r="G155" s="272">
        <f>IF(B155="","",SUMIFS(Sell_CTW[ยอดชำระ],Sell_CTW[วันที่],B155,Sell_CTW[Nation],"Thai" ))</f>
        <v>2090</v>
      </c>
      <c r="H155" s="273">
        <f>COUNTIFS(Sell_CTW[Nation],"="&amp;"Foreign",Sell_CTW[วันที่],B155)</f>
        <v>3</v>
      </c>
      <c r="I155" s="272">
        <f>IF(B155="","",SUMIFS(Sell_CTW[ยอดชำระ],Sell_CTW[วันที่],B155,Sell_CTW[Nation],"Foreign" ))</f>
        <v>4680</v>
      </c>
    </row>
    <row r="156" ht="22.5" customHeight="1">
      <c r="A156" s="265" t="s">
        <v>1191</v>
      </c>
      <c r="B156" s="40">
        <v>46136.0</v>
      </c>
      <c r="C156" s="266" t="str">
        <f t="array" ref="C156">IF(B156&lt;&gt;"",INDEX(Sell_CTW[BA],MATCH(B156,Sell_CTW[วันที่],0)),"")</f>
        <v>Am</v>
      </c>
      <c r="D156" s="267">
        <f>COUNTIFS(Sell_CTW[UID],"&lt;&gt;"&amp;0,Sell_CTW[วันที่],B156)</f>
        <v>10</v>
      </c>
      <c r="E156" s="268">
        <f>IF(B156="","",SUMIFS(Sell_CTW[ยอดชำระ],Sell_CTW[วันที่],B156 ))</f>
        <v>13630</v>
      </c>
      <c r="F156" s="266">
        <f>COUNTIFS(Sell_CTW[Nation],"="&amp;"Thai",Sell_CTW[วันที่],B156)</f>
        <v>2</v>
      </c>
      <c r="G156" s="272">
        <f>IF(B156="","",SUMIFS(Sell_CTW[ยอดชำระ],Sell_CTW[วันที่],B156,Sell_CTW[Nation],"Thai" ))</f>
        <v>2090</v>
      </c>
      <c r="H156" s="273">
        <f>COUNTIFS(Sell_CTW[Nation],"="&amp;"Foreign",Sell_CTW[วันที่],B156)</f>
        <v>8</v>
      </c>
      <c r="I156" s="272">
        <f>IF(B156="","",SUMIFS(Sell_CTW[ยอดชำระ],Sell_CTW[วันที่],B156,Sell_CTW[Nation],"Foreign" ))</f>
        <v>11540</v>
      </c>
    </row>
    <row r="157" ht="22.5" customHeight="1">
      <c r="A157" s="265" t="s">
        <v>1191</v>
      </c>
      <c r="B157" s="40">
        <v>46137.0</v>
      </c>
      <c r="C157" s="266" t="str">
        <f t="array" ref="C157">IF(B157&lt;&gt;"",INDEX(Sell_CTW[BA],MATCH(B157,Sell_CTW[วันที่],0)),"")</f>
        <v>Jom,Am</v>
      </c>
      <c r="D157" s="267">
        <f>COUNTIFS(Sell_CTW[UID],"&lt;&gt;"&amp;0,Sell_CTW[วันที่],B157)</f>
        <v>11</v>
      </c>
      <c r="E157" s="268">
        <f>IF(B157="","",SUMIFS(Sell_CTW[ยอดชำระ],Sell_CTW[วันที่],B157 ))</f>
        <v>11560</v>
      </c>
      <c r="F157" s="266">
        <f>COUNTIFS(Sell_CTW[Nation],"="&amp;"Thai",Sell_CTW[วันที่],B157)</f>
        <v>6</v>
      </c>
      <c r="G157" s="272">
        <f>IF(B157="","",SUMIFS(Sell_CTW[ยอดชำระ],Sell_CTW[วันที่],B157,Sell_CTW[Nation],"Thai" ))</f>
        <v>6880</v>
      </c>
      <c r="H157" s="273">
        <f>COUNTIFS(Sell_CTW[Nation],"="&amp;"Foreign",Sell_CTW[วันที่],B157)</f>
        <v>5</v>
      </c>
      <c r="I157" s="272">
        <f>IF(B157="","",SUMIFS(Sell_CTW[ยอดชำระ],Sell_CTW[วันที่],B157,Sell_CTW[Nation],"Foreign" ))</f>
        <v>4680</v>
      </c>
    </row>
    <row r="158" ht="22.5" customHeight="1">
      <c r="A158" s="265" t="s">
        <v>1191</v>
      </c>
      <c r="B158" s="40">
        <v>46138.0</v>
      </c>
      <c r="C158" s="266" t="str">
        <f t="array" ref="C158">IF(B158&lt;&gt;"",INDEX(Sell_CTW[BA],MATCH(B158,Sell_CTW[วันที่],0)),"")</f>
        <v>Dao</v>
      </c>
      <c r="D158" s="267">
        <f>COUNTIFS(Sell_CTW[UID],"&lt;&gt;"&amp;0,Sell_CTW[วันที่],B158)</f>
        <v>14</v>
      </c>
      <c r="E158" s="268">
        <f>IF(B158="","",SUMIFS(Sell_CTW[ยอดชำระ],Sell_CTW[วันที่],B158 ))</f>
        <v>18280</v>
      </c>
      <c r="F158" s="266">
        <f>COUNTIFS(Sell_CTW[Nation],"="&amp;"Thai",Sell_CTW[วันที่],B158)</f>
        <v>1</v>
      </c>
      <c r="G158" s="272">
        <f>IF(B158="","",SUMIFS(Sell_CTW[ยอดชำระ],Sell_CTW[วันที่],B158,Sell_CTW[Nation],"Thai" ))</f>
        <v>1190</v>
      </c>
      <c r="H158" s="273">
        <f>COUNTIFS(Sell_CTW[Nation],"="&amp;"Foreign",Sell_CTW[วันที่],B158)</f>
        <v>13</v>
      </c>
      <c r="I158" s="272">
        <f>IF(B158="","",SUMIFS(Sell_CTW[ยอดชำระ],Sell_CTW[วันที่],B158,Sell_CTW[Nation],"Foreign" ))</f>
        <v>17090</v>
      </c>
    </row>
    <row r="159" ht="22.5" customHeight="1">
      <c r="A159" s="265" t="s">
        <v>1191</v>
      </c>
      <c r="B159" s="40">
        <v>46139.0</v>
      </c>
      <c r="C159" s="266" t="str">
        <f t="array" ref="C159">IF(B159&lt;&gt;"",INDEX(Sell_CTW[BA],MATCH(B159,Sell_CTW[วันที่],0)),"")</f>
        <v>Am</v>
      </c>
      <c r="D159" s="267">
        <f>COUNTIFS(Sell_CTW[UID],"&lt;&gt;"&amp;0,Sell_CTW[วันที่],B159)</f>
        <v>5</v>
      </c>
      <c r="E159" s="268">
        <f>IF(B159="","",SUMIFS(Sell_CTW[ยอดชำระ],Sell_CTW[วันที่],B159 ))</f>
        <v>5980</v>
      </c>
      <c r="F159" s="266">
        <f>COUNTIFS(Sell_CTW[Nation],"="&amp;"Thai",Sell_CTW[วันที่],B159)</f>
        <v>1</v>
      </c>
      <c r="G159" s="272">
        <f>IF(B159="","",SUMIFS(Sell_CTW[ยอดชำระ],Sell_CTW[วันที่],B159,Sell_CTW[Nation],"Thai" ))</f>
        <v>1690</v>
      </c>
      <c r="H159" s="273">
        <f>COUNTIFS(Sell_CTW[Nation],"="&amp;"Foreign",Sell_CTW[วันที่],B159)</f>
        <v>4</v>
      </c>
      <c r="I159" s="272">
        <f>IF(B159="","",SUMIFS(Sell_CTW[ยอดชำระ],Sell_CTW[วันที่],B159,Sell_CTW[Nation],"Foreign" ))</f>
        <v>4290</v>
      </c>
    </row>
    <row r="160" ht="22.5" customHeight="1">
      <c r="A160" s="265" t="s">
        <v>1191</v>
      </c>
      <c r="B160" s="40">
        <v>46140.0</v>
      </c>
      <c r="C160" s="266" t="str">
        <f t="array" ref="C160">IF(B160&lt;&gt;"",INDEX(Sell_CTW[BA],MATCH(B160,Sell_CTW[วันที่],0)),"")</f>
        <v>Am</v>
      </c>
      <c r="D160" s="267">
        <f>COUNTIFS(Sell_CTW[UID],"&lt;&gt;"&amp;0,Sell_CTW[วันที่],B160)</f>
        <v>13</v>
      </c>
      <c r="E160" s="268">
        <f>IF(B160="","",SUMIFS(Sell_CTW[ยอดชำระ],Sell_CTW[วันที่],B160 ))</f>
        <v>11300</v>
      </c>
      <c r="F160" s="266">
        <f>COUNTIFS(Sell_CTW[Nation],"="&amp;"Thai",Sell_CTW[วันที่],B160)</f>
        <v>4</v>
      </c>
      <c r="G160" s="272">
        <f>IF(B160="","",SUMIFS(Sell_CTW[ยอดชำระ],Sell_CTW[วันที่],B160,Sell_CTW[Nation],"Thai" ))</f>
        <v>2390</v>
      </c>
      <c r="H160" s="273">
        <f>COUNTIFS(Sell_CTW[Nation],"="&amp;"Foreign",Sell_CTW[วันที่],B160)</f>
        <v>10</v>
      </c>
      <c r="I160" s="272">
        <f>IF(B160="","",SUMIFS(Sell_CTW[ยอดชำระ],Sell_CTW[วันที่],B160,Sell_CTW[Nation],"Foreign" ))</f>
        <v>8910</v>
      </c>
    </row>
    <row r="161" ht="22.5" customHeight="1">
      <c r="A161" s="265" t="s">
        <v>1191</v>
      </c>
      <c r="B161" s="40">
        <v>46141.0</v>
      </c>
      <c r="C161" s="266" t="str">
        <f t="array" ref="C161">IF(B161&lt;&gt;"",INDEX(Sell_CTW[BA],MATCH(B161,Sell_CTW[วันที่],0)),"")</f>
        <v>Am</v>
      </c>
      <c r="D161" s="267">
        <f>COUNTIFS(Sell_CTW[UID],"&lt;&gt;"&amp;0,Sell_CTW[วันที่],B161)</f>
        <v>14</v>
      </c>
      <c r="E161" s="268">
        <f>IF(B161="","",SUMIFS(Sell_CTW[ยอดชำระ],Sell_CTW[วันที่],B161 ))</f>
        <v>10780</v>
      </c>
      <c r="F161" s="266">
        <f>COUNTIFS(Sell_CTW[Nation],"="&amp;"Thai",Sell_CTW[วันที่],B161)</f>
        <v>5</v>
      </c>
      <c r="G161" s="272">
        <f>IF(B161="","",SUMIFS(Sell_CTW[ยอดชำระ],Sell_CTW[วันที่],B161,Sell_CTW[Nation],"Thai" ))</f>
        <v>3290</v>
      </c>
      <c r="H161" s="273">
        <f>COUNTIFS(Sell_CTW[Nation],"="&amp;"Foreign",Sell_CTW[วันที่],B161)</f>
        <v>8</v>
      </c>
      <c r="I161" s="272">
        <f>IF(B161="","",SUMIFS(Sell_CTW[ยอดชำระ],Sell_CTW[วันที่],B161,Sell_CTW[Nation],"Foreign" ))</f>
        <v>7490</v>
      </c>
    </row>
    <row r="162" ht="22.5" customHeight="1">
      <c r="A162" s="265" t="s">
        <v>1191</v>
      </c>
      <c r="B162" s="40">
        <v>46142.0</v>
      </c>
      <c r="C162" s="266" t="str">
        <f t="array" ref="C162">IF(B162&lt;&gt;"",INDEX(Sell_CTW[BA],MATCH(B162,Sell_CTW[วันที่],0)),"")</f>
        <v>Am</v>
      </c>
      <c r="D162" s="267">
        <f>COUNTIFS(Sell_CTW[UID],"&lt;&gt;"&amp;0,Sell_CTW[วันที่],B162)</f>
        <v>9</v>
      </c>
      <c r="E162" s="268">
        <f>IF(B162="","",SUMIFS(Sell_CTW[ยอดชำระ],Sell_CTW[วันที่],B162 ))</f>
        <v>10540</v>
      </c>
      <c r="F162" s="266">
        <f>COUNTIFS(Sell_CTW[Nation],"="&amp;"Thai",Sell_CTW[วันที่],B162)</f>
        <v>0</v>
      </c>
      <c r="G162" s="272">
        <f>IF(B162="","",SUMIFS(Sell_CTW[ยอดชำระ],Sell_CTW[วันที่],B162,Sell_CTW[Nation],"Thai" ))</f>
        <v>0</v>
      </c>
      <c r="H162" s="273">
        <f>COUNTIFS(Sell_CTW[Nation],"="&amp;"Foreign",Sell_CTW[วันที่],B162)</f>
        <v>9</v>
      </c>
      <c r="I162" s="272">
        <f>IF(B162="","",SUMIFS(Sell_CTW[ยอดชำระ],Sell_CTW[วันที่],B162,Sell_CTW[Nation],"Foreign" ))</f>
        <v>10540</v>
      </c>
    </row>
    <row r="163" ht="22.5" customHeight="1">
      <c r="A163" s="265" t="s">
        <v>1219</v>
      </c>
      <c r="B163" s="40">
        <v>46143.0</v>
      </c>
      <c r="C163" s="266" t="str">
        <f t="array" ref="C163">IF(B163&lt;&gt;"",INDEX(Sell_CTW[BA],MATCH(B163,Sell_CTW[วันที่],0)),"")</f>
        <v>Am</v>
      </c>
      <c r="D163" s="267">
        <f>COUNTIFS(Sell_CTW[UID],"&lt;&gt;"&amp;0,Sell_CTW[วันที่],B163)</f>
        <v>15</v>
      </c>
      <c r="E163" s="268">
        <f>IF(B163="","",SUMIFS(Sell_CTW[ยอดชำระ],Sell_CTW[วันที่],B163 ))</f>
        <v>17760</v>
      </c>
      <c r="F163" s="266">
        <f>COUNTIFS(Sell_CTW[Nation],"="&amp;"Thai",Sell_CTW[วันที่],B163)</f>
        <v>4</v>
      </c>
      <c r="G163" s="272">
        <f>IF(B163="","",SUMIFS(Sell_CTW[ยอดชำระ],Sell_CTW[วันที่],B163,Sell_CTW[Nation],"Thai" ))</f>
        <v>7010</v>
      </c>
      <c r="H163" s="273">
        <f>COUNTIFS(Sell_CTW[Nation],"="&amp;"Foreign",Sell_CTW[วันที่],B163)</f>
        <v>11</v>
      </c>
      <c r="I163" s="272">
        <f>IF(B163="","",SUMIFS(Sell_CTW[ยอดชำระ],Sell_CTW[วันที่],B163,Sell_CTW[Nation],"Foreign" ))</f>
        <v>10750</v>
      </c>
    </row>
    <row r="164" ht="22.5" customHeight="1">
      <c r="A164" s="265" t="s">
        <v>1219</v>
      </c>
      <c r="B164" s="40">
        <v>46144.0</v>
      </c>
      <c r="C164" s="266" t="str">
        <f t="array" ref="C164">IF(B164&lt;&gt;"",INDEX(Sell_CTW[BA],MATCH(B164,Sell_CTW[วันที่],0)),"")</f>
        <v>Dao</v>
      </c>
      <c r="D164" s="267">
        <f>COUNTIFS(Sell_CTW[UID],"&lt;&gt;"&amp;0,Sell_CTW[วันที่],B164)</f>
        <v>11</v>
      </c>
      <c r="E164" s="268">
        <f>IF(B164="","",SUMIFS(Sell_CTW[ยอดชำระ],Sell_CTW[วันที่],B164 ))</f>
        <v>10270</v>
      </c>
      <c r="F164" s="266">
        <f>COUNTIFS(Sell_CTW[Nation],"="&amp;"Thai",Sell_CTW[วันที่],B164)</f>
        <v>3</v>
      </c>
      <c r="G164" s="272">
        <f>IF(B164="","",SUMIFS(Sell_CTW[ยอดชำระ],Sell_CTW[วันที่],B164,Sell_CTW[Nation],"Thai" ))</f>
        <v>1600</v>
      </c>
      <c r="H164" s="273">
        <f>COUNTIFS(Sell_CTW[Nation],"="&amp;"Foreign",Sell_CTW[วันที่],B164)</f>
        <v>8</v>
      </c>
      <c r="I164" s="272">
        <f>IF(B164="","",SUMIFS(Sell_CTW[ยอดชำระ],Sell_CTW[วันที่],B164,Sell_CTW[Nation],"Foreign" ))</f>
        <v>8670</v>
      </c>
    </row>
    <row r="165" ht="22.5" customHeight="1">
      <c r="A165" s="265" t="s">
        <v>1219</v>
      </c>
      <c r="B165" s="40">
        <v>46145.0</v>
      </c>
      <c r="C165" s="266" t="str">
        <f t="array" ref="C165">IF(B165&lt;&gt;"",INDEX(Sell_CTW[BA],MATCH(B165,Sell_CTW[วันที่],0)),"")</f>
        <v>Dao</v>
      </c>
      <c r="D165" s="267">
        <f>COUNTIFS(Sell_CTW[UID],"&lt;&gt;"&amp;0,Sell_CTW[วันที่],B165)</f>
        <v>9</v>
      </c>
      <c r="E165" s="268">
        <f>IF(B165="","",SUMIFS(Sell_CTW[ยอดชำระ],Sell_CTW[วันที่],B165 ))</f>
        <v>9800</v>
      </c>
      <c r="F165" s="266">
        <f>COUNTIFS(Sell_CTW[Nation],"="&amp;"Thai",Sell_CTW[วันที่],B165)</f>
        <v>3</v>
      </c>
      <c r="G165" s="272">
        <f>IF(B165="","",SUMIFS(Sell_CTW[ยอดชำระ],Sell_CTW[วันที่],B165,Sell_CTW[Nation],"Thai" ))</f>
        <v>3630</v>
      </c>
      <c r="H165" s="273">
        <f>COUNTIFS(Sell_CTW[Nation],"="&amp;"Foreign",Sell_CTW[วันที่],B165)</f>
        <v>6</v>
      </c>
      <c r="I165" s="272">
        <f>IF(B165="","",SUMIFS(Sell_CTW[ยอดชำระ],Sell_CTW[วันที่],B165,Sell_CTW[Nation],"Foreign" ))</f>
        <v>6170</v>
      </c>
    </row>
    <row r="166" ht="22.5" customHeight="1">
      <c r="A166" s="265" t="s">
        <v>1219</v>
      </c>
      <c r="B166" s="40">
        <v>46146.0</v>
      </c>
      <c r="C166" s="266" t="str">
        <f t="array" ref="C166">IF(B166&lt;&gt;"",INDEX(Sell_CTW[BA],MATCH(B166,Sell_CTW[วันที่],0)),"")</f>
        <v>Am</v>
      </c>
      <c r="D166" s="267">
        <f>COUNTIFS(Sell_CTW[UID],"&lt;&gt;"&amp;0,Sell_CTW[วันที่],B166)</f>
        <v>10</v>
      </c>
      <c r="E166" s="268">
        <f>IF(B166="","",SUMIFS(Sell_CTW[ยอดชำระ],Sell_CTW[วันที่],B166 ))</f>
        <v>8760</v>
      </c>
      <c r="F166" s="266">
        <f>COUNTIFS(Sell_CTW[Nation],"="&amp;"Thai",Sell_CTW[วันที่],B166)</f>
        <v>4</v>
      </c>
      <c r="G166" s="272">
        <f>IF(B166="","",SUMIFS(Sell_CTW[ยอดชำระ],Sell_CTW[วันที่],B166,Sell_CTW[Nation],"Thai" ))</f>
        <v>5170</v>
      </c>
      <c r="H166" s="273">
        <f>COUNTIFS(Sell_CTW[Nation],"="&amp;"Foreign",Sell_CTW[วันที่],B166)</f>
        <v>6</v>
      </c>
      <c r="I166" s="272">
        <f>IF(B166="","",SUMIFS(Sell_CTW[ยอดชำระ],Sell_CTW[วันที่],B166,Sell_CTW[Nation],"Foreign" ))</f>
        <v>3590</v>
      </c>
    </row>
    <row r="167" ht="22.5" customHeight="1">
      <c r="A167" s="265" t="s">
        <v>1219</v>
      </c>
      <c r="B167" s="40">
        <v>46147.0</v>
      </c>
      <c r="C167" s="266" t="str">
        <f t="array" ref="C167">IF(B167&lt;&gt;"",INDEX(Sell_CTW[BA],MATCH(B167,Sell_CTW[วันที่],0)),"")</f>
        <v>Am</v>
      </c>
      <c r="D167" s="267">
        <f>COUNTIFS(Sell_CTW[UID],"&lt;&gt;"&amp;0,Sell_CTW[วันที่],B167)</f>
        <v>8</v>
      </c>
      <c r="E167" s="268">
        <f>IF(B167="","",SUMIFS(Sell_CTW[ยอดชำระ],Sell_CTW[วันที่],B167 ))</f>
        <v>7720</v>
      </c>
      <c r="F167" s="266">
        <f>COUNTIFS(Sell_CTW[Nation],"="&amp;"Thai",Sell_CTW[วันที่],B167)</f>
        <v>0</v>
      </c>
      <c r="G167" s="272">
        <f>IF(B167="","",SUMIFS(Sell_CTW[ยอดชำระ],Sell_CTW[วันที่],B167,Sell_CTW[Nation],"Thai" ))</f>
        <v>0</v>
      </c>
      <c r="H167" s="273">
        <f>COUNTIFS(Sell_CTW[Nation],"="&amp;"Foreign",Sell_CTW[วันที่],B167)</f>
        <v>8</v>
      </c>
      <c r="I167" s="272">
        <f>IF(B167="","",SUMIFS(Sell_CTW[ยอดชำระ],Sell_CTW[วันที่],B167,Sell_CTW[Nation],"Foreign" ))</f>
        <v>7720</v>
      </c>
    </row>
    <row r="168" ht="22.5" customHeight="1">
      <c r="A168" s="265" t="s">
        <v>1219</v>
      </c>
      <c r="B168" s="40">
        <v>46148.0</v>
      </c>
      <c r="C168" s="266" t="str">
        <f t="array" ref="C168">IF(B168&lt;&gt;"",INDEX(Sell_CTW[BA],MATCH(B168,Sell_CTW[วันที่],0)),"")</f>
        <v>Jom</v>
      </c>
      <c r="D168" s="267">
        <f>COUNTIFS(Sell_CTW[UID],"&lt;&gt;"&amp;0,Sell_CTW[วันที่],B168)</f>
        <v>3</v>
      </c>
      <c r="E168" s="268">
        <f>IF(B168="","",SUMIFS(Sell_CTW[ยอดชำระ],Sell_CTW[วันที่],B168 ))</f>
        <v>3780</v>
      </c>
      <c r="F168" s="266">
        <f>COUNTIFS(Sell_CTW[Nation],"="&amp;"Thai",Sell_CTW[วันที่],B168)</f>
        <v>0</v>
      </c>
      <c r="G168" s="272">
        <f>IF(B168="","",SUMIFS(Sell_CTW[ยอดชำระ],Sell_CTW[วันที่],B168,Sell_CTW[Nation],"Thai" ))</f>
        <v>0</v>
      </c>
      <c r="H168" s="273">
        <f>COUNTIFS(Sell_CTW[Nation],"="&amp;"Foreign",Sell_CTW[วันที่],B168)</f>
        <v>3</v>
      </c>
      <c r="I168" s="272">
        <f>IF(B168="","",SUMIFS(Sell_CTW[ยอดชำระ],Sell_CTW[วันที่],B168,Sell_CTW[Nation],"Foreign" ))</f>
        <v>3780</v>
      </c>
    </row>
    <row r="169" ht="22.5" customHeight="1">
      <c r="A169" s="265" t="s">
        <v>1219</v>
      </c>
      <c r="B169" s="40">
        <v>46149.0</v>
      </c>
      <c r="C169" s="266" t="str">
        <f t="array" ref="C169">IF(B169&lt;&gt;"",INDEX(Sell_CTW[BA],MATCH(B169,Sell_CTW[วันที่],0)),"")</f>
        <v>Am</v>
      </c>
      <c r="D169" s="267">
        <f>COUNTIFS(Sell_CTW[UID],"&lt;&gt;"&amp;0,Sell_CTW[วันที่],B169)</f>
        <v>5</v>
      </c>
      <c r="E169" s="268">
        <f>IF(B169="","",SUMIFS(Sell_CTW[ยอดชำระ],Sell_CTW[วันที่],B169 ))</f>
        <v>10230</v>
      </c>
      <c r="F169" s="266">
        <f>COUNTIFS(Sell_CTW[Nation],"="&amp;"Thai",Sell_CTW[วันที่],B169)</f>
        <v>3</v>
      </c>
      <c r="G169" s="272">
        <f>IF(B169="","",SUMIFS(Sell_CTW[ยอดชำระ],Sell_CTW[วันที่],B169,Sell_CTW[Nation],"Thai" ))</f>
        <v>3780</v>
      </c>
      <c r="H169" s="273">
        <f>COUNTIFS(Sell_CTW[Nation],"="&amp;"Foreign",Sell_CTW[วันที่],B169)</f>
        <v>2</v>
      </c>
      <c r="I169" s="272">
        <f>IF(B169="","",SUMIFS(Sell_CTW[ยอดชำระ],Sell_CTW[วันที่],B169,Sell_CTW[Nation],"Foreign" ))</f>
        <v>6450</v>
      </c>
    </row>
    <row r="170" ht="22.5" customHeight="1">
      <c r="A170" s="265" t="s">
        <v>1219</v>
      </c>
      <c r="B170" s="40">
        <v>46150.0</v>
      </c>
      <c r="C170" s="266" t="str">
        <f t="array" ref="C170">IF(B170&lt;&gt;"",INDEX(Sell_CTW[BA],MATCH(B170,Sell_CTW[วันที่],0)),"")</f>
        <v>Am</v>
      </c>
      <c r="D170" s="267">
        <f>COUNTIFS(Sell_CTW[UID],"&lt;&gt;"&amp;0,Sell_CTW[วันที่],B170)</f>
        <v>3</v>
      </c>
      <c r="E170" s="268">
        <f>IF(B170="","",SUMIFS(Sell_CTW[ยอดชำระ],Sell_CTW[วันที่],B170 ))</f>
        <v>2690</v>
      </c>
      <c r="F170" s="266">
        <f>COUNTIFS(Sell_CTW[Nation],"="&amp;"Thai",Sell_CTW[วันที่],B170)</f>
        <v>0</v>
      </c>
      <c r="G170" s="272">
        <f>IF(B170="","",SUMIFS(Sell_CTW[ยอดชำระ],Sell_CTW[วันที่],B170,Sell_CTW[Nation],"Thai" ))</f>
        <v>0</v>
      </c>
      <c r="H170" s="273">
        <f>COUNTIFS(Sell_CTW[Nation],"="&amp;"Foreign",Sell_CTW[วันที่],B170)</f>
        <v>3</v>
      </c>
      <c r="I170" s="272">
        <f>IF(B170="","",SUMIFS(Sell_CTW[ยอดชำระ],Sell_CTW[วันที่],B170,Sell_CTW[Nation],"Foreign" ))</f>
        <v>2690</v>
      </c>
    </row>
    <row r="171" ht="22.5" customHeight="1">
      <c r="A171" s="265" t="s">
        <v>1219</v>
      </c>
      <c r="B171" s="40">
        <v>46151.0</v>
      </c>
      <c r="C171" s="266" t="str">
        <f t="array" ref="C171">IF(B171&lt;&gt;"",INDEX(Sell_CTW[BA],MATCH(B171,Sell_CTW[วันที่],0)),"")</f>
        <v>Dao</v>
      </c>
      <c r="D171" s="267">
        <f>COUNTIFS(Sell_CTW[UID],"&lt;&gt;"&amp;0,Sell_CTW[วันที่],B171)</f>
        <v>8</v>
      </c>
      <c r="E171" s="268">
        <f>IF(B171="","",SUMIFS(Sell_CTW[ยอดชำระ],Sell_CTW[วันที่],B171 ))</f>
        <v>8180</v>
      </c>
      <c r="F171" s="266">
        <f>COUNTIFS(Sell_CTW[Nation],"="&amp;"Thai",Sell_CTW[วันที่],B171)</f>
        <v>5</v>
      </c>
      <c r="G171" s="272">
        <f>IF(B171="","",SUMIFS(Sell_CTW[ยอดชำระ],Sell_CTW[วันที่],B171,Sell_CTW[Nation],"Thai" ))</f>
        <v>4780</v>
      </c>
      <c r="H171" s="273">
        <f>COUNTIFS(Sell_CTW[Nation],"="&amp;"Foreign",Sell_CTW[วันที่],B171)</f>
        <v>3</v>
      </c>
      <c r="I171" s="272">
        <f>IF(B171="","",SUMIFS(Sell_CTW[ยอดชำระ],Sell_CTW[วันที่],B171,Sell_CTW[Nation],"Foreign" ))</f>
        <v>3400</v>
      </c>
    </row>
    <row r="172" ht="22.5" customHeight="1">
      <c r="A172" s="265" t="s">
        <v>1219</v>
      </c>
      <c r="B172" s="40">
        <v>46152.0</v>
      </c>
      <c r="C172" s="266" t="str">
        <f t="array" ref="C172">IF(B172&lt;&gt;"",INDEX(Sell_CTW[BA],MATCH(B172,Sell_CTW[วันที่],0)),"")</f>
        <v>Dao</v>
      </c>
      <c r="D172" s="267">
        <f>COUNTIFS(Sell_CTW[UID],"&lt;&gt;"&amp;0,Sell_CTW[วันที่],B172)</f>
        <v>4</v>
      </c>
      <c r="E172" s="268">
        <f>IF(B172="","",SUMIFS(Sell_CTW[ยอดชำระ],Sell_CTW[วันที่],B172 ))</f>
        <v>6470</v>
      </c>
      <c r="F172" s="266">
        <f>COUNTIFS(Sell_CTW[Nation],"="&amp;"Thai",Sell_CTW[วันที่],B172)</f>
        <v>1</v>
      </c>
      <c r="G172" s="272">
        <f>IF(B172="","",SUMIFS(Sell_CTW[ยอดชำระ],Sell_CTW[วันที่],B172,Sell_CTW[Nation],"Thai" ))</f>
        <v>2690</v>
      </c>
      <c r="H172" s="273">
        <f>COUNTIFS(Sell_CTW[Nation],"="&amp;"Foreign",Sell_CTW[วันที่],B172)</f>
        <v>2</v>
      </c>
      <c r="I172" s="272">
        <f>IF(B172="","",SUMIFS(Sell_CTW[ยอดชำระ],Sell_CTW[วันที่],B172,Sell_CTW[Nation],"Foreign" ))</f>
        <v>2090</v>
      </c>
    </row>
    <row r="173" ht="22.5" customHeight="1">
      <c r="A173" s="265" t="s">
        <v>1219</v>
      </c>
      <c r="B173" s="40">
        <v>46153.0</v>
      </c>
      <c r="C173" s="266" t="str">
        <f t="array" ref="C173">IF(B173&lt;&gt;"",INDEX(Sell_CTW[BA],MATCH(B173,Sell_CTW[วันที่],0)),"")</f>
        <v>Am</v>
      </c>
      <c r="D173" s="267">
        <f>COUNTIFS(Sell_CTW[UID],"&lt;&gt;"&amp;0,Sell_CTW[วันที่],B173)</f>
        <v>7</v>
      </c>
      <c r="E173" s="268">
        <f>IF(B173="","",SUMIFS(Sell_CTW[ยอดชำระ],Sell_CTW[วันที่],B173 ))</f>
        <v>12620</v>
      </c>
      <c r="F173" s="266">
        <f>COUNTIFS(Sell_CTW[Nation],"="&amp;"Thai",Sell_CTW[วันที่],B173)</f>
        <v>1</v>
      </c>
      <c r="G173" s="272">
        <f>IF(B173="","",SUMIFS(Sell_CTW[ยอดชำระ],Sell_CTW[วันที่],B173,Sell_CTW[Nation],"Thai" ))</f>
        <v>1690</v>
      </c>
      <c r="H173" s="273">
        <f>COUNTIFS(Sell_CTW[Nation],"="&amp;"Foreign",Sell_CTW[วันที่],B173)</f>
        <v>6</v>
      </c>
      <c r="I173" s="272">
        <f>IF(B173="","",SUMIFS(Sell_CTW[ยอดชำระ],Sell_CTW[วันที่],B173,Sell_CTW[Nation],"Foreign" ))</f>
        <v>10930</v>
      </c>
    </row>
    <row r="174" ht="22.5" customHeight="1">
      <c r="A174" s="265" t="s">
        <v>1219</v>
      </c>
      <c r="B174" s="40">
        <v>46154.0</v>
      </c>
      <c r="C174" s="266" t="str">
        <f t="array" ref="C174">IF(B174&lt;&gt;"",INDEX(Sell_CTW[BA],MATCH(B174,Sell_CTW[วันที่],0)),"")</f>
        <v>Am</v>
      </c>
      <c r="D174" s="267">
        <f>COUNTIFS(Sell_CTW[UID],"&lt;&gt;"&amp;0,Sell_CTW[วันที่],B174)</f>
        <v>5</v>
      </c>
      <c r="E174" s="268">
        <f>IF(B174="","",SUMIFS(Sell_CTW[ยอดชำระ],Sell_CTW[วันที่],B174 ))</f>
        <v>4880</v>
      </c>
      <c r="F174" s="266">
        <f>COUNTIFS(Sell_CTW[Nation],"="&amp;"Thai",Sell_CTW[วันที่],B174)</f>
        <v>2</v>
      </c>
      <c r="G174" s="272">
        <f>IF(B174="","",SUMIFS(Sell_CTW[ยอดชำระ],Sell_CTW[วันที่],B174,Sell_CTW[Nation],"Thai" ))</f>
        <v>2090</v>
      </c>
      <c r="H174" s="273">
        <f>COUNTIFS(Sell_CTW[Nation],"="&amp;"Foreign",Sell_CTW[วันที่],B174)</f>
        <v>3</v>
      </c>
      <c r="I174" s="272">
        <f>IF(B174="","",SUMIFS(Sell_CTW[ยอดชำระ],Sell_CTW[วันที่],B174,Sell_CTW[Nation],"Foreign" ))</f>
        <v>2790</v>
      </c>
    </row>
    <row r="175" ht="22.5" customHeight="1">
      <c r="A175" s="265" t="s">
        <v>1219</v>
      </c>
      <c r="B175" s="40">
        <v>46155.0</v>
      </c>
      <c r="C175" s="266" t="str">
        <f t="array" ref="C175">IF(B175&lt;&gt;"",INDEX(Sell_CTW[BA],MATCH(B175,Sell_CTW[วันที่],0)),"")</f>
        <v>Am</v>
      </c>
      <c r="D175" s="267">
        <f>COUNTIFS(Sell_CTW[UID],"&lt;&gt;"&amp;0,Sell_CTW[วันที่],B175)</f>
        <v>12</v>
      </c>
      <c r="E175" s="268">
        <f>IF(B175="","",SUMIFS(Sell_CTW[ยอดชำระ],Sell_CTW[วันที่],B175 ))</f>
        <v>13440</v>
      </c>
      <c r="F175" s="266">
        <f>COUNTIFS(Sell_CTW[Nation],"="&amp;"Thai",Sell_CTW[วันที่],B175)</f>
        <v>0</v>
      </c>
      <c r="G175" s="272">
        <f>IF(B175="","",SUMIFS(Sell_CTW[ยอดชำระ],Sell_CTW[วันที่],B175,Sell_CTW[Nation],"Thai" ))</f>
        <v>0</v>
      </c>
      <c r="H175" s="273">
        <f>COUNTIFS(Sell_CTW[Nation],"="&amp;"Foreign",Sell_CTW[วันที่],B175)</f>
        <v>12</v>
      </c>
      <c r="I175" s="272">
        <f>IF(B175="","",SUMIFS(Sell_CTW[ยอดชำระ],Sell_CTW[วันที่],B175,Sell_CTW[Nation],"Foreign" ))</f>
        <v>13440</v>
      </c>
    </row>
    <row r="176" ht="22.5" customHeight="1">
      <c r="A176" s="265" t="s">
        <v>1219</v>
      </c>
      <c r="B176" s="40">
        <v>46156.0</v>
      </c>
      <c r="C176" s="266" t="str">
        <f t="array" ref="C176">IF(B176&lt;&gt;"",INDEX(Sell_CTW[BA],MATCH(B176,Sell_CTW[วันที่],0)),"")</f>
        <v>Am</v>
      </c>
      <c r="D176" s="267">
        <f>COUNTIFS(Sell_CTW[UID],"&lt;&gt;"&amp;0,Sell_CTW[วันที่],B176)</f>
        <v>7</v>
      </c>
      <c r="E176" s="268">
        <f>IF(B176="","",SUMIFS(Sell_CTW[ยอดชำระ],Sell_CTW[วันที่],B176 ))</f>
        <v>7480</v>
      </c>
      <c r="F176" s="266">
        <f>COUNTIFS(Sell_CTW[Nation],"="&amp;"Thai",Sell_CTW[วันที่],B176)</f>
        <v>1</v>
      </c>
      <c r="G176" s="272">
        <f>IF(B176="","",SUMIFS(Sell_CTW[ยอดชำระ],Sell_CTW[วันที่],B176,Sell_CTW[Nation],"Thai" ))</f>
        <v>400</v>
      </c>
      <c r="H176" s="273">
        <f>COUNTIFS(Sell_CTW[Nation],"="&amp;"Foreign",Sell_CTW[วันที่],B176)</f>
        <v>6</v>
      </c>
      <c r="I176" s="272">
        <f>IF(B176="","",SUMIFS(Sell_CTW[ยอดชำระ],Sell_CTW[วันที่],B176,Sell_CTW[Nation],"Foreign" ))</f>
        <v>7080</v>
      </c>
    </row>
    <row r="177" ht="22.5" customHeight="1">
      <c r="A177" s="265" t="s">
        <v>1219</v>
      </c>
      <c r="B177" s="40">
        <v>46157.0</v>
      </c>
      <c r="C177" s="266" t="str">
        <f t="array" ref="C177">IF(B177&lt;&gt;"",INDEX(Sell_CTW[BA],MATCH(B177,Sell_CTW[วันที่],0)),"")</f>
        <v>Am</v>
      </c>
      <c r="D177" s="267">
        <f>COUNTIFS(Sell_CTW[UID],"&lt;&gt;"&amp;0,Sell_CTW[วันที่],B177)</f>
        <v>6</v>
      </c>
      <c r="E177" s="268">
        <f>IF(B177="","",SUMIFS(Sell_CTW[ยอดชำระ],Sell_CTW[วันที่],B177 ))</f>
        <v>3690</v>
      </c>
      <c r="F177" s="266">
        <f>COUNTIFS(Sell_CTW[Nation],"="&amp;"Thai",Sell_CTW[วันที่],B177)</f>
        <v>1</v>
      </c>
      <c r="G177" s="272">
        <f>IF(B177="","",SUMIFS(Sell_CTW[ยอดชำระ],Sell_CTW[วันที่],B177,Sell_CTW[Nation],"Thai" ))</f>
        <v>400</v>
      </c>
      <c r="H177" s="273">
        <f>COUNTIFS(Sell_CTW[Nation],"="&amp;"Foreign",Sell_CTW[วันที่],B177)</f>
        <v>5</v>
      </c>
      <c r="I177" s="272">
        <f>IF(B177="","",SUMIFS(Sell_CTW[ยอดชำระ],Sell_CTW[วันที่],B177,Sell_CTW[Nation],"Foreign" ))</f>
        <v>3290</v>
      </c>
    </row>
    <row r="178" ht="22.5" customHeight="1">
      <c r="A178" s="265" t="s">
        <v>1219</v>
      </c>
      <c r="B178" s="40">
        <v>46158.0</v>
      </c>
      <c r="C178" s="266" t="str">
        <f t="array" ref="C178">IF(B178&lt;&gt;"",INDEX(Sell_CTW[BA],MATCH(B178,Sell_CTW[วันที่],0)),"")</f>
        <v>Dao</v>
      </c>
      <c r="D178" s="267">
        <f>COUNTIFS(Sell_CTW[UID],"&lt;&gt;"&amp;0,Sell_CTW[วันที่],B178)</f>
        <v>5</v>
      </c>
      <c r="E178" s="268">
        <f>IF(B178="","",SUMIFS(Sell_CTW[ยอดชำระ],Sell_CTW[วันที่],B178 ))</f>
        <v>4090</v>
      </c>
      <c r="F178" s="266">
        <f>COUNTIFS(Sell_CTW[Nation],"="&amp;"Thai",Sell_CTW[วันที่],B178)</f>
        <v>3</v>
      </c>
      <c r="G178" s="272">
        <f>IF(B178="","",SUMIFS(Sell_CTW[ยอดชำระ],Sell_CTW[วันที่],B178,Sell_CTW[Nation],"Thai" ))</f>
        <v>1600</v>
      </c>
      <c r="H178" s="273">
        <f>COUNTIFS(Sell_CTW[Nation],"="&amp;"Foreign",Sell_CTW[วันที่],B178)</f>
        <v>2</v>
      </c>
      <c r="I178" s="272">
        <f>IF(B178="","",SUMIFS(Sell_CTW[ยอดชำระ],Sell_CTW[วันที่],B178,Sell_CTW[Nation],"Foreign" ))</f>
        <v>2490</v>
      </c>
    </row>
    <row r="179" ht="22.5" customHeight="1">
      <c r="A179" s="265" t="s">
        <v>1219</v>
      </c>
      <c r="B179" s="40">
        <v>46159.0</v>
      </c>
      <c r="C179" s="266" t="str">
        <f t="array" ref="C179">IF(B179&lt;&gt;"",INDEX(Sell_CTW[BA],MATCH(B179,Sell_CTW[วันที่],0)),"")</f>
        <v>Dao</v>
      </c>
      <c r="D179" s="267">
        <f>COUNTIFS(Sell_CTW[UID],"&lt;&gt;"&amp;0,Sell_CTW[วันที่],B179)</f>
        <v>8</v>
      </c>
      <c r="E179" s="268">
        <f>IF(B179="","",SUMIFS(Sell_CTW[ยอดชำระ],Sell_CTW[วันที่],B179 ))</f>
        <v>6470</v>
      </c>
      <c r="F179" s="266">
        <f>COUNTIFS(Sell_CTW[Nation],"="&amp;"Thai",Sell_CTW[วันที่],B179)</f>
        <v>2</v>
      </c>
      <c r="G179" s="272">
        <f>IF(B179="","",SUMIFS(Sell_CTW[ยอดชำระ],Sell_CTW[วันที่],B179,Sell_CTW[Nation],"Thai" ))</f>
        <v>2490</v>
      </c>
      <c r="H179" s="273">
        <f>COUNTIFS(Sell_CTW[Nation],"="&amp;"Foreign",Sell_CTW[วันที่],B179)</f>
        <v>6</v>
      </c>
      <c r="I179" s="272">
        <f>IF(B179="","",SUMIFS(Sell_CTW[ยอดชำระ],Sell_CTW[วันที่],B179,Sell_CTW[Nation],"Foreign" ))</f>
        <v>3980</v>
      </c>
    </row>
    <row r="180" ht="22.5" customHeight="1">
      <c r="A180" s="265" t="s">
        <v>1219</v>
      </c>
      <c r="B180" s="40">
        <v>46160.0</v>
      </c>
      <c r="C180" s="266" t="str">
        <f t="array" ref="C180">IF(B180&lt;&gt;"",INDEX(Sell_CTW[BA],MATCH(B180,Sell_CTW[วันที่],0)),"")</f>
        <v>Am</v>
      </c>
      <c r="D180" s="267">
        <f>COUNTIFS(Sell_CTW[UID],"&lt;&gt;"&amp;0,Sell_CTW[วันที่],B180)</f>
        <v>11</v>
      </c>
      <c r="E180" s="268">
        <f>IF(B180="","",SUMIFS(Sell_CTW[ยอดชำระ],Sell_CTW[วันที่],B180 ))</f>
        <v>19100</v>
      </c>
      <c r="F180" s="266">
        <f>COUNTIFS(Sell_CTW[Nation],"="&amp;"Thai",Sell_CTW[วันที่],B180)</f>
        <v>3</v>
      </c>
      <c r="G180" s="272">
        <f>IF(B180="","",SUMIFS(Sell_CTW[ยอดชำระ],Sell_CTW[วันที่],B180,Sell_CTW[Nation],"Thai" ))</f>
        <v>2790</v>
      </c>
      <c r="H180" s="273">
        <f>COUNTIFS(Sell_CTW[Nation],"="&amp;"Foreign",Sell_CTW[วันที่],B180)</f>
        <v>8</v>
      </c>
      <c r="I180" s="272">
        <f>IF(B180="","",SUMIFS(Sell_CTW[ยอดชำระ],Sell_CTW[วันที่],B180,Sell_CTW[Nation],"Foreign" ))</f>
        <v>16310</v>
      </c>
    </row>
    <row r="181" ht="22.5" customHeight="1">
      <c r="A181" s="265" t="s">
        <v>1219</v>
      </c>
      <c r="B181" s="40">
        <v>46161.0</v>
      </c>
      <c r="C181" s="266" t="str">
        <f t="array" ref="C181">IF(B181&lt;&gt;"",INDEX(Sell_CTW[BA],MATCH(B181,Sell_CTW[วันที่],0)),"")</f>
        <v>Am</v>
      </c>
      <c r="D181" s="267">
        <f>COUNTIFS(Sell_CTW[UID],"&lt;&gt;"&amp;0,Sell_CTW[วันที่],B181)</f>
        <v>5</v>
      </c>
      <c r="E181" s="268">
        <f>IF(B181="","",SUMIFS(Sell_CTW[ยอดชำระ],Sell_CTW[วันที่],B181 ))</f>
        <v>4780</v>
      </c>
      <c r="F181" s="266">
        <f>COUNTIFS(Sell_CTW[Nation],"="&amp;"Thai",Sell_CTW[วันที่],B181)</f>
        <v>2</v>
      </c>
      <c r="G181" s="272">
        <f>IF(B181="","",SUMIFS(Sell_CTW[ยอดชำระ],Sell_CTW[วันที่],B181,Sell_CTW[Nation],"Thai" ))</f>
        <v>2190</v>
      </c>
      <c r="H181" s="273">
        <f>COUNTIFS(Sell_CTW[Nation],"="&amp;"Foreign",Sell_CTW[วันที่],B181)</f>
        <v>3</v>
      </c>
      <c r="I181" s="272">
        <f>IF(B181="","",SUMIFS(Sell_CTW[ยอดชำระ],Sell_CTW[วันที่],B181,Sell_CTW[Nation],"Foreign" ))</f>
        <v>2590</v>
      </c>
    </row>
    <row r="182" ht="22.5" customHeight="1">
      <c r="A182" s="265" t="s">
        <v>1219</v>
      </c>
      <c r="B182" s="40">
        <v>46162.0</v>
      </c>
      <c r="C182" s="266" t="str">
        <f t="array" ref="C182">IF(B182&lt;&gt;"",INDEX(Sell_CTW[BA],MATCH(B182,Sell_CTW[วันที่],0)),"")</f>
        <v>Am</v>
      </c>
      <c r="D182" s="267">
        <f>COUNTIFS(Sell_CTW[UID],"&lt;&gt;"&amp;0,Sell_CTW[วันที่],B182)</f>
        <v>6</v>
      </c>
      <c r="E182" s="268">
        <f>IF(B182="","",SUMIFS(Sell_CTW[ยอดชำระ],Sell_CTW[วันที่],B182 ))</f>
        <v>7360</v>
      </c>
      <c r="F182" s="266">
        <f>COUNTIFS(Sell_CTW[Nation],"="&amp;"Thai",Sell_CTW[วันที่],B182)</f>
        <v>1</v>
      </c>
      <c r="G182" s="272">
        <f>IF(B182="","",SUMIFS(Sell_CTW[ยอดชำระ],Sell_CTW[วันที่],B182,Sell_CTW[Nation],"Thai" ))</f>
        <v>2380</v>
      </c>
      <c r="H182" s="273">
        <f>COUNTIFS(Sell_CTW[Nation],"="&amp;"Foreign",Sell_CTW[วันที่],B182)</f>
        <v>5</v>
      </c>
      <c r="I182" s="272">
        <f>IF(B182="","",SUMIFS(Sell_CTW[ยอดชำระ],Sell_CTW[วันที่],B182,Sell_CTW[Nation],"Foreign" ))</f>
        <v>4980</v>
      </c>
    </row>
    <row r="183" ht="22.5" customHeight="1">
      <c r="A183" s="265" t="s">
        <v>1219</v>
      </c>
      <c r="B183" s="40">
        <v>46163.0</v>
      </c>
      <c r="C183" s="266" t="str">
        <f t="array" ref="C183">IF(B183&lt;&gt;"",INDEX(Sell_CTW[BA],MATCH(B183,Sell_CTW[วันที่],0)),"")</f>
        <v>Am</v>
      </c>
      <c r="D183" s="267">
        <f>COUNTIFS(Sell_CTW[UID],"&lt;&gt;"&amp;0,Sell_CTW[วันที่],B183)</f>
        <v>5</v>
      </c>
      <c r="E183" s="268">
        <f>IF(B183="","",SUMIFS(Sell_CTW[ยอดชำระ],Sell_CTW[วันที่],B183 ))</f>
        <v>6370</v>
      </c>
      <c r="F183" s="266">
        <f>COUNTIFS(Sell_CTW[Nation],"="&amp;"Thai",Sell_CTW[วันที่],B183)</f>
        <v>0</v>
      </c>
      <c r="G183" s="272">
        <f>IF(B183="","",SUMIFS(Sell_CTW[ยอดชำระ],Sell_CTW[วันที่],B183,Sell_CTW[Nation],"Thai" ))</f>
        <v>0</v>
      </c>
      <c r="H183" s="273">
        <f>COUNTIFS(Sell_CTW[Nation],"="&amp;"Foreign",Sell_CTW[วันที่],B183)</f>
        <v>5</v>
      </c>
      <c r="I183" s="272">
        <f>IF(B183="","",SUMIFS(Sell_CTW[ยอดชำระ],Sell_CTW[วันที่],B183,Sell_CTW[Nation],"Foreign" ))</f>
        <v>6370</v>
      </c>
    </row>
    <row r="184" ht="22.5" customHeight="1">
      <c r="A184" s="265" t="s">
        <v>1219</v>
      </c>
      <c r="B184" s="40">
        <v>46164.0</v>
      </c>
      <c r="C184" s="266" t="str">
        <f t="array" ref="C184">IF(B184&lt;&gt;"",INDEX(Sell_CTW[BA],MATCH(B184,Sell_CTW[วันที่],0)),"")</f>
        <v>Am</v>
      </c>
      <c r="D184" s="267">
        <f>COUNTIFS(Sell_CTW[UID],"&lt;&gt;"&amp;0,Sell_CTW[วันที่],B184)</f>
        <v>8</v>
      </c>
      <c r="E184" s="268">
        <f>IF(B184="","",SUMIFS(Sell_CTW[ยอดชำระ],Sell_CTW[วันที่],B184 ))</f>
        <v>13050</v>
      </c>
      <c r="F184" s="266">
        <f>COUNTIFS(Sell_CTW[Nation],"="&amp;"Thai",Sell_CTW[วันที่],B184)</f>
        <v>1</v>
      </c>
      <c r="G184" s="272">
        <f>IF(B184="","",SUMIFS(Sell_CTW[ยอดชำระ],Sell_CTW[วันที่],B184,Sell_CTW[Nation],"Thai" ))</f>
        <v>400</v>
      </c>
      <c r="H184" s="273">
        <f>COUNTIFS(Sell_CTW[Nation],"="&amp;"Foreign",Sell_CTW[วันที่],B184)</f>
        <v>7</v>
      </c>
      <c r="I184" s="272">
        <f>IF(B184="","",SUMIFS(Sell_CTW[ยอดชำระ],Sell_CTW[วันที่],B184,Sell_CTW[Nation],"Foreign" ))</f>
        <v>12650</v>
      </c>
    </row>
    <row r="185" ht="22.5" customHeight="1">
      <c r="A185" s="265" t="s">
        <v>1219</v>
      </c>
      <c r="B185" s="40">
        <v>46165.0</v>
      </c>
      <c r="C185" s="266" t="str">
        <f t="array" ref="C185">IF(B185&lt;&gt;"",INDEX(Sell_CTW[BA],MATCH(B185,Sell_CTW[วันที่],0)),"")</f>
        <v>Dao</v>
      </c>
      <c r="D185" s="267">
        <f>COUNTIFS(Sell_CTW[UID],"&lt;&gt;"&amp;0,Sell_CTW[วันที่],B185)</f>
        <v>7</v>
      </c>
      <c r="E185" s="268">
        <f>IF(B185="","",SUMIFS(Sell_CTW[ยอดชำระ],Sell_CTW[วันที่],B185 ))</f>
        <v>5600</v>
      </c>
      <c r="F185" s="266">
        <f>COUNTIFS(Sell_CTW[Nation],"="&amp;"Thai",Sell_CTW[วันที่],B185)</f>
        <v>4</v>
      </c>
      <c r="G185" s="272">
        <f>IF(B185="","",SUMIFS(Sell_CTW[ยอดชำระ],Sell_CTW[วันที่],B185,Sell_CTW[Nation],"Thai" ))</f>
        <v>1600</v>
      </c>
      <c r="H185" s="273">
        <f>COUNTIFS(Sell_CTW[Nation],"="&amp;"Foreign",Sell_CTW[วันที่],B185)</f>
        <v>3</v>
      </c>
      <c r="I185" s="272">
        <f>IF(B185="","",SUMIFS(Sell_CTW[ยอดชำระ],Sell_CTW[วันที่],B185,Sell_CTW[Nation],"Foreign" ))</f>
        <v>4000</v>
      </c>
    </row>
    <row r="186" ht="22.5" customHeight="1">
      <c r="A186" s="265" t="s">
        <v>1219</v>
      </c>
      <c r="B186" s="40">
        <v>46166.0</v>
      </c>
      <c r="C186" s="266" t="str">
        <f t="array" ref="C186">IF(B186&lt;&gt;"",INDEX(Sell_CTW[BA],MATCH(B186,Sell_CTW[วันที่],0)),"")</f>
        <v>Dao</v>
      </c>
      <c r="D186" s="267">
        <f>COUNTIFS(Sell_CTW[UID],"&lt;&gt;"&amp;0,Sell_CTW[วันที่],B186)</f>
        <v>12</v>
      </c>
      <c r="E186" s="268">
        <f>IF(B186="","",SUMIFS(Sell_CTW[ยอดชำระ],Sell_CTW[วันที่],B186 ))</f>
        <v>18000</v>
      </c>
      <c r="F186" s="266">
        <f>COUNTIFS(Sell_CTW[Nation],"="&amp;"Thai",Sell_CTW[วันที่],B186)</f>
        <v>5</v>
      </c>
      <c r="G186" s="272">
        <f>IF(B186="","",SUMIFS(Sell_CTW[ยอดชำระ],Sell_CTW[วันที่],B186,Sell_CTW[Nation],"Thai" ))</f>
        <v>3290</v>
      </c>
      <c r="H186" s="273">
        <f>COUNTIFS(Sell_CTW[Nation],"="&amp;"Foreign",Sell_CTW[วันที่],B186)</f>
        <v>7</v>
      </c>
      <c r="I186" s="272">
        <f>IF(B186="","",SUMIFS(Sell_CTW[ยอดชำระ],Sell_CTW[วันที่],B186,Sell_CTW[Nation],"Foreign" ))</f>
        <v>14710</v>
      </c>
    </row>
    <row r="187" ht="22.5" customHeight="1">
      <c r="A187" s="265" t="s">
        <v>1219</v>
      </c>
      <c r="B187" s="40">
        <v>46167.0</v>
      </c>
      <c r="C187" s="266" t="str">
        <f t="array" ref="C187">IF(B187&lt;&gt;"",INDEX(Sell_CTW[BA],MATCH(B187,Sell_CTW[วันที่],0)),"")</f>
        <v>Am</v>
      </c>
      <c r="D187" s="267">
        <f>COUNTIFS(Sell_CTW[UID],"&lt;&gt;"&amp;0,Sell_CTW[วันที่],B187)</f>
        <v>10</v>
      </c>
      <c r="E187" s="268">
        <f>IF(B187="","",SUMIFS(Sell_CTW[ยอดชำระ],Sell_CTW[วันที่],B187 ))</f>
        <v>22400</v>
      </c>
      <c r="F187" s="266">
        <f>COUNTIFS(Sell_CTW[Nation],"="&amp;"Thai",Sell_CTW[วันที่],B187)</f>
        <v>1</v>
      </c>
      <c r="G187" s="272">
        <f>IF(B187="","",SUMIFS(Sell_CTW[ยอดชำระ],Sell_CTW[วันที่],B187,Sell_CTW[Nation],"Thai" ))</f>
        <v>600</v>
      </c>
      <c r="H187" s="273">
        <f>COUNTIFS(Sell_CTW[Nation],"="&amp;"Foreign",Sell_CTW[วันที่],B187)</f>
        <v>8</v>
      </c>
      <c r="I187" s="272">
        <f>IF(B187="","",SUMIFS(Sell_CTW[ยอดชำระ],Sell_CTW[วันที่],B187,Sell_CTW[Nation],"Foreign" ))</f>
        <v>21300</v>
      </c>
    </row>
    <row r="188" ht="22.5" customHeight="1">
      <c r="A188" s="265" t="s">
        <v>1219</v>
      </c>
      <c r="B188" s="40">
        <v>46168.0</v>
      </c>
      <c r="C188" s="266" t="str">
        <f t="array" ref="C188">IF(B188&lt;&gt;"",INDEX(Sell_CTW[BA],MATCH(B188,Sell_CTW[วันที่],0)),"")</f>
        <v>Am</v>
      </c>
      <c r="D188" s="267">
        <f>COUNTIFS(Sell_CTW[UID],"&lt;&gt;"&amp;0,Sell_CTW[วันที่],B188)</f>
        <v>9</v>
      </c>
      <c r="E188" s="268">
        <f>IF(B188="","",SUMIFS(Sell_CTW[ยอดชำระ],Sell_CTW[วันที่],B188 ))</f>
        <v>6290</v>
      </c>
      <c r="F188" s="266">
        <f>COUNTIFS(Sell_CTW[Nation],"="&amp;"Thai",Sell_CTW[วันที่],B188)</f>
        <v>0</v>
      </c>
      <c r="G188" s="272">
        <f>IF(B188="","",SUMIFS(Sell_CTW[ยอดชำระ],Sell_CTW[วันที่],B188,Sell_CTW[Nation],"Thai" ))</f>
        <v>0</v>
      </c>
      <c r="H188" s="273">
        <f>COUNTIFS(Sell_CTW[Nation],"="&amp;"Foreign",Sell_CTW[วันที่],B188)</f>
        <v>9</v>
      </c>
      <c r="I188" s="272">
        <f>IF(B188="","",SUMIFS(Sell_CTW[ยอดชำระ],Sell_CTW[วันที่],B188,Sell_CTW[Nation],"Foreign" ))</f>
        <v>6290</v>
      </c>
    </row>
    <row r="189" ht="22.5" customHeight="1">
      <c r="A189" s="265" t="s">
        <v>1219</v>
      </c>
      <c r="B189" s="40">
        <v>46169.0</v>
      </c>
      <c r="C189" s="266" t="str">
        <f t="array" ref="C189">IF(B189&lt;&gt;"",INDEX(Sell_CTW[BA],MATCH(B189,Sell_CTW[วันที่],0)),"")</f>
        <v>Am</v>
      </c>
      <c r="D189" s="267">
        <f>COUNTIFS(Sell_CTW[UID],"&lt;&gt;"&amp;0,Sell_CTW[วันที่],B189)</f>
        <v>8</v>
      </c>
      <c r="E189" s="268">
        <f>IF(B189="","",SUMIFS(Sell_CTW[ยอดชำระ],Sell_CTW[วันที่],B189 ))</f>
        <v>9000</v>
      </c>
      <c r="F189" s="266">
        <f>COUNTIFS(Sell_CTW[Nation],"="&amp;"Thai",Sell_CTW[วันที่],B189)</f>
        <v>4</v>
      </c>
      <c r="G189" s="272">
        <f>IF(B189="","",SUMIFS(Sell_CTW[ยอดชำระ],Sell_CTW[วันที่],B189,Sell_CTW[Nation],"Thai" ))</f>
        <v>2840</v>
      </c>
      <c r="H189" s="273">
        <f>COUNTIFS(Sell_CTW[Nation],"="&amp;"Foreign",Sell_CTW[วันที่],B189)</f>
        <v>4</v>
      </c>
      <c r="I189" s="272">
        <f>IF(B189="","",SUMIFS(Sell_CTW[ยอดชำระ],Sell_CTW[วันที่],B189,Sell_CTW[Nation],"Foreign" ))</f>
        <v>6160</v>
      </c>
    </row>
    <row r="190" ht="22.5" customHeight="1">
      <c r="A190" s="265" t="s">
        <v>1219</v>
      </c>
      <c r="B190" s="40">
        <v>46170.0</v>
      </c>
      <c r="C190" s="266" t="str">
        <f t="array" ref="C190">IF(B190&lt;&gt;"",INDEX(Sell_CTW[BA],MATCH(B190,Sell_CTW[วันที่],0)),"")</f>
        <v>Am</v>
      </c>
      <c r="D190" s="267">
        <f>COUNTIFS(Sell_CTW[UID],"&lt;&gt;"&amp;0,Sell_CTW[วันที่],B190)</f>
        <v>4</v>
      </c>
      <c r="E190" s="268">
        <f>IF(B190="","",SUMIFS(Sell_CTW[ยอดชำระ],Sell_CTW[วันที่],B190 ))</f>
        <v>4580</v>
      </c>
      <c r="F190" s="266">
        <f>COUNTIFS(Sell_CTW[Nation],"="&amp;"Thai",Sell_CTW[วันที่],B190)</f>
        <v>1</v>
      </c>
      <c r="G190" s="272">
        <f>IF(B190="","",SUMIFS(Sell_CTW[ยอดชำระ],Sell_CTW[วันที่],B190,Sell_CTW[Nation],"Thai" ))</f>
        <v>1690</v>
      </c>
      <c r="H190" s="273">
        <f>COUNTIFS(Sell_CTW[Nation],"="&amp;"Foreign",Sell_CTW[วันที่],B190)</f>
        <v>3</v>
      </c>
      <c r="I190" s="272">
        <f>IF(B190="","",SUMIFS(Sell_CTW[ยอดชำระ],Sell_CTW[วันที่],B190,Sell_CTW[Nation],"Foreign" ))</f>
        <v>2890</v>
      </c>
    </row>
    <row r="191" ht="22.5" customHeight="1">
      <c r="A191" s="265" t="s">
        <v>1219</v>
      </c>
      <c r="B191" s="40">
        <v>46171.0</v>
      </c>
      <c r="C191" s="266" t="str">
        <f t="array" ref="C191">IF(B191&lt;&gt;"",INDEX(Sell_CTW[BA],MATCH(B191,Sell_CTW[วันที่],0)),"")</f>
        <v>Am</v>
      </c>
      <c r="D191" s="267">
        <f>COUNTIFS(Sell_CTW[UID],"&lt;&gt;"&amp;0,Sell_CTW[วันที่],B191)</f>
        <v>11</v>
      </c>
      <c r="E191" s="268">
        <f>IF(B191="","",SUMIFS(Sell_CTW[ยอดชำระ],Sell_CTW[วันที่],B191 ))</f>
        <v>11610</v>
      </c>
      <c r="F191" s="266">
        <f>COUNTIFS(Sell_CTW[Nation],"="&amp;"Thai",Sell_CTW[วันที่],B191)</f>
        <v>3</v>
      </c>
      <c r="G191" s="272">
        <f>IF(B191="","",SUMIFS(Sell_CTW[ยอดชำระ],Sell_CTW[วันที่],B191,Sell_CTW[Nation],"Thai" ))</f>
        <v>3640</v>
      </c>
      <c r="H191" s="273">
        <f>COUNTIFS(Sell_CTW[Nation],"="&amp;"Foreign",Sell_CTW[วันที่],B191)</f>
        <v>8</v>
      </c>
      <c r="I191" s="272">
        <f>IF(B191="","",SUMIFS(Sell_CTW[ยอดชำระ],Sell_CTW[วันที่],B191,Sell_CTW[Nation],"Foreign" ))</f>
        <v>7970</v>
      </c>
    </row>
    <row r="192" ht="22.5" customHeight="1">
      <c r="A192" s="265" t="s">
        <v>1219</v>
      </c>
      <c r="B192" s="40">
        <v>46172.0</v>
      </c>
      <c r="C192" s="266" t="str">
        <f t="array" ref="C192">IF(B192&lt;&gt;"",INDEX(Sell_CTW[BA],MATCH(B192,Sell_CTW[วันที่],0)),"")</f>
        <v>Dao</v>
      </c>
      <c r="D192" s="267">
        <f>COUNTIFS(Sell_CTW[UID],"&lt;&gt;"&amp;0,Sell_CTW[วันที่],B192)</f>
        <v>11</v>
      </c>
      <c r="E192" s="268">
        <f>IF(B192="","",SUMIFS(Sell_CTW[ยอดชำระ],Sell_CTW[วันที่],B192 ))</f>
        <v>5380</v>
      </c>
      <c r="F192" s="266">
        <f>COUNTIFS(Sell_CTW[Nation],"="&amp;"Thai",Sell_CTW[วันที่],B192)</f>
        <v>2</v>
      </c>
      <c r="G192" s="272">
        <f>IF(B192="","",SUMIFS(Sell_CTW[ยอดชำระ],Sell_CTW[วันที่],B192,Sell_CTW[Nation],"Thai" ))</f>
        <v>2390</v>
      </c>
      <c r="H192" s="273">
        <f>COUNTIFS(Sell_CTW[Nation],"="&amp;"Foreign",Sell_CTW[วันที่],B192)</f>
        <v>4</v>
      </c>
      <c r="I192" s="272">
        <f>IF(B192="","",SUMIFS(Sell_CTW[ยอดชำระ],Sell_CTW[วันที่],B192,Sell_CTW[Nation],"Foreign" ))</f>
        <v>2990</v>
      </c>
    </row>
    <row r="193" ht="22.5" customHeight="1">
      <c r="A193" s="265" t="s">
        <v>1219</v>
      </c>
      <c r="B193" s="40">
        <v>46173.0</v>
      </c>
      <c r="C193" s="266" t="str">
        <f t="array" ref="C193">IF(B193&lt;&gt;"",INDEX(Sell_CTW[BA],MATCH(B193,Sell_CTW[วันที่],0)),"")</f>
        <v>Arm</v>
      </c>
      <c r="D193" s="267">
        <f>COUNTIFS(Sell_CTW[UID],"&lt;&gt;"&amp;0,Sell_CTW[วันที่],B193)</f>
        <v>9</v>
      </c>
      <c r="E193" s="268">
        <f>IF(B193="","",SUMIFS(Sell_CTW[ยอดชำระ],Sell_CTW[วันที่],B193 ))</f>
        <v>13710</v>
      </c>
      <c r="F193" s="266">
        <f>COUNTIFS(Sell_CTW[Nation],"="&amp;"Thai",Sell_CTW[วันที่],B193)</f>
        <v>3</v>
      </c>
      <c r="G193" s="272">
        <f>IF(B193="","",SUMIFS(Sell_CTW[ยอดชำระ],Sell_CTW[วันที่],B193,Sell_CTW[Nation],"Thai" ))</f>
        <v>6160</v>
      </c>
      <c r="H193" s="273">
        <f>COUNTIFS(Sell_CTW[Nation],"="&amp;"Foreign",Sell_CTW[วันที่],B193)</f>
        <v>6</v>
      </c>
      <c r="I193" s="272">
        <f>IF(B193="","",SUMIFS(Sell_CTW[ยอดชำระ],Sell_CTW[วันที่],B193,Sell_CTW[Nation],"Foreign" ))</f>
        <v>7550</v>
      </c>
    </row>
    <row r="194" ht="22.5" customHeight="1">
      <c r="A194" s="265" t="s">
        <v>1297</v>
      </c>
      <c r="B194" s="40">
        <v>46174.0</v>
      </c>
      <c r="C194" s="266" t="str">
        <f t="array" ref="C194">IF(B194&lt;&gt;"",INDEX(Sell_CTW[BA],MATCH(B194,Sell_CTW[วันที่],0)),"")</f>
        <v>Am</v>
      </c>
      <c r="D194" s="267">
        <f>COUNTIFS(Sell_CTW[UID],"&lt;&gt;"&amp;0,Sell_CTW[วันที่],B194)</f>
        <v>11</v>
      </c>
      <c r="E194" s="268">
        <f>IF(B194="","",SUMIFS(Sell_CTW[ยอดชำระ],Sell_CTW[วันที่],B194 ))</f>
        <v>12220</v>
      </c>
      <c r="F194" s="266">
        <f>COUNTIFS(Sell_CTW[Nation],"="&amp;"Thai",Sell_CTW[วันที่],B194)</f>
        <v>2</v>
      </c>
      <c r="G194" s="272">
        <f>IF(B194="","",SUMIFS(Sell_CTW[ยอดชำระ],Sell_CTW[วันที่],B194,Sell_CTW[Nation],"Thai" ))</f>
        <v>2190</v>
      </c>
      <c r="H194" s="273">
        <f>COUNTIFS(Sell_CTW[Nation],"="&amp;"Foreign",Sell_CTW[วันที่],B194)</f>
        <v>8</v>
      </c>
      <c r="I194" s="272">
        <f>IF(B194="","",SUMIFS(Sell_CTW[ยอดชำระ],Sell_CTW[วันที่],B194,Sell_CTW[Nation],"Foreign" ))</f>
        <v>10030</v>
      </c>
    </row>
    <row r="195" ht="22.5" customHeight="1">
      <c r="A195" s="265" t="s">
        <v>1297</v>
      </c>
      <c r="B195" s="40">
        <v>46175.0</v>
      </c>
      <c r="C195" s="266" t="str">
        <f t="array" ref="C195">IF(B195&lt;&gt;"",INDEX(Sell_CTW[BA],MATCH(B195,Sell_CTW[วันที่],0)),"")</f>
        <v>Am</v>
      </c>
      <c r="D195" s="267">
        <f>COUNTIFS(Sell_CTW[UID],"&lt;&gt;"&amp;0,Sell_CTW[วันที่],B195)</f>
        <v>11</v>
      </c>
      <c r="E195" s="268">
        <f>IF(B195="","",SUMIFS(Sell_CTW[ยอดชำระ],Sell_CTW[วันที่],B195 ))</f>
        <v>8070</v>
      </c>
      <c r="F195" s="266">
        <f>COUNTIFS(Sell_CTW[Nation],"="&amp;"Thai",Sell_CTW[วันที่],B195)</f>
        <v>7</v>
      </c>
      <c r="G195" s="272">
        <f>IF(B195="","",SUMIFS(Sell_CTW[ยอดชำระ],Sell_CTW[วันที่],B195,Sell_CTW[Nation],"Thai" ))</f>
        <v>5280</v>
      </c>
      <c r="H195" s="273">
        <f>COUNTIFS(Sell_CTW[Nation],"="&amp;"Foreign",Sell_CTW[วันที่],B195)</f>
        <v>4</v>
      </c>
      <c r="I195" s="272">
        <f>IF(B195="","",SUMIFS(Sell_CTW[ยอดชำระ],Sell_CTW[วันที่],B195,Sell_CTW[Nation],"Foreign" ))</f>
        <v>2790</v>
      </c>
    </row>
    <row r="196" ht="22.5" customHeight="1">
      <c r="A196" s="265" t="s">
        <v>1297</v>
      </c>
      <c r="B196" s="40">
        <v>46176.0</v>
      </c>
      <c r="C196" s="266" t="str">
        <f t="array" ref="C196">IF(B196&lt;&gt;"",INDEX(Sell_CTW[BA],MATCH(B196,Sell_CTW[วันที่],0)),"")</f>
        <v>Am</v>
      </c>
      <c r="D196" s="267">
        <f>COUNTIFS(Sell_CTW[UID],"&lt;&gt;"&amp;0,Sell_CTW[วันที่],B196)</f>
        <v>6</v>
      </c>
      <c r="E196" s="268">
        <f>IF(B196="","",SUMIFS(Sell_CTW[ยอดชำระ],Sell_CTW[วันที่],B196 ))</f>
        <v>4680</v>
      </c>
      <c r="F196" s="266">
        <f>COUNTIFS(Sell_CTW[Nation],"="&amp;"Thai",Sell_CTW[วันที่],B196)</f>
        <v>3</v>
      </c>
      <c r="G196" s="272">
        <f>IF(B196="","",SUMIFS(Sell_CTW[ยอดชำระ],Sell_CTW[วันที่],B196,Sell_CTW[Nation],"Thai" ))</f>
        <v>3090</v>
      </c>
      <c r="H196" s="273">
        <f>COUNTIFS(Sell_CTW[Nation],"="&amp;"Foreign",Sell_CTW[วันที่],B196)</f>
        <v>2</v>
      </c>
      <c r="I196" s="272">
        <f>IF(B196="","",SUMIFS(Sell_CTW[ยอดชำระ],Sell_CTW[วันที่],B196,Sell_CTW[Nation],"Foreign" ))</f>
        <v>1590</v>
      </c>
    </row>
    <row r="197" ht="22.5" customHeight="1">
      <c r="A197" s="265" t="s">
        <v>1297</v>
      </c>
      <c r="B197" s="40">
        <v>46177.0</v>
      </c>
      <c r="C197" s="266" t="str">
        <f t="array" ref="C197">IF(B197&lt;&gt;"",INDEX(Sell_CTW[BA],MATCH(B197,Sell_CTW[วันที่],0)),"")</f>
        <v>Am</v>
      </c>
      <c r="D197" s="267">
        <f>COUNTIFS(Sell_CTW[UID],"&lt;&gt;"&amp;0,Sell_CTW[วันที่],B197)</f>
        <v>7</v>
      </c>
      <c r="E197" s="268">
        <f>IF(B197="","",SUMIFS(Sell_CTW[ยอดชำระ],Sell_CTW[วันที่],B197 ))</f>
        <v>11640</v>
      </c>
      <c r="F197" s="266">
        <f>COUNTIFS(Sell_CTW[Nation],"="&amp;"Thai",Sell_CTW[วันที่],B197)</f>
        <v>0</v>
      </c>
      <c r="G197" s="272">
        <f>IF(B197="","",SUMIFS(Sell_CTW[ยอดชำระ],Sell_CTW[วันที่],B197,Sell_CTW[Nation],"Thai" ))</f>
        <v>0</v>
      </c>
      <c r="H197" s="273">
        <f>COUNTIFS(Sell_CTW[Nation],"="&amp;"Foreign",Sell_CTW[วันที่],B197)</f>
        <v>7</v>
      </c>
      <c r="I197" s="272">
        <f>IF(B197="","",SUMIFS(Sell_CTW[ยอดชำระ],Sell_CTW[วันที่],B197,Sell_CTW[Nation],"Foreign" ))</f>
        <v>11640</v>
      </c>
    </row>
    <row r="198" ht="22.5" customHeight="1">
      <c r="A198" s="265" t="s">
        <v>1297</v>
      </c>
      <c r="B198" s="40">
        <v>46178.0</v>
      </c>
      <c r="C198" s="266" t="str">
        <f t="array" ref="C198">IF(B198&lt;&gt;"",INDEX(Sell_CTW[BA],MATCH(B198,Sell_CTW[วันที่],0)),"")</f>
        <v>Am</v>
      </c>
      <c r="D198" s="267">
        <f>COUNTIFS(Sell_CTW[UID],"&lt;&gt;"&amp;0,Sell_CTW[วันที่],B198)</f>
        <v>8</v>
      </c>
      <c r="E198" s="268">
        <f>IF(B198="","",SUMIFS(Sell_CTW[ยอดชำระ],Sell_CTW[วันที่],B198 ))</f>
        <v>6590</v>
      </c>
      <c r="F198" s="266">
        <f>COUNTIFS(Sell_CTW[Nation],"="&amp;"Thai",Sell_CTW[วันที่],B198)</f>
        <v>2</v>
      </c>
      <c r="G198" s="272">
        <f>IF(B198="","",SUMIFS(Sell_CTW[ยอดชำระ],Sell_CTW[วันที่],B198,Sell_CTW[Nation],"Thai" ))</f>
        <v>1200</v>
      </c>
      <c r="H198" s="273">
        <f>COUNTIFS(Sell_CTW[Nation],"="&amp;"Foreign",Sell_CTW[วันที่],B198)</f>
        <v>6</v>
      </c>
      <c r="I198" s="272">
        <f>IF(B198="","",SUMIFS(Sell_CTW[ยอดชำระ],Sell_CTW[วันที่],B198,Sell_CTW[Nation],"Foreign" ))</f>
        <v>5390</v>
      </c>
    </row>
    <row r="199" ht="22.5" customHeight="1">
      <c r="A199" s="265" t="s">
        <v>1297</v>
      </c>
      <c r="B199" s="40">
        <v>46179.0</v>
      </c>
      <c r="C199" s="266" t="str">
        <f t="array" ref="C199">IF(B199&lt;&gt;"",INDEX(Sell_CTW[BA],MATCH(B199,Sell_CTW[วันที่],0)),"")</f>
        <v>Dao</v>
      </c>
      <c r="D199" s="267">
        <f>COUNTIFS(Sell_CTW[UID],"&lt;&gt;"&amp;0,Sell_CTW[วันที่],B199)</f>
        <v>7</v>
      </c>
      <c r="E199" s="268">
        <f>IF(B199="","",SUMIFS(Sell_CTW[ยอดชำระ],Sell_CTW[วันที่],B199 ))</f>
        <v>8670</v>
      </c>
      <c r="F199" s="266">
        <f>COUNTIFS(Sell_CTW[Nation],"="&amp;"Thai",Sell_CTW[วันที่],B199)</f>
        <v>3</v>
      </c>
      <c r="G199" s="272">
        <f>IF(B199="","",SUMIFS(Sell_CTW[ยอดชำระ],Sell_CTW[วันที่],B199,Sell_CTW[Nation],"Thai" ))</f>
        <v>3090</v>
      </c>
      <c r="H199" s="273">
        <f>COUNTIFS(Sell_CTW[Nation],"="&amp;"Foreign",Sell_CTW[วันที่],B199)</f>
        <v>4</v>
      </c>
      <c r="I199" s="272">
        <f>IF(B199="","",SUMIFS(Sell_CTW[ยอดชำระ],Sell_CTW[วันที่],B199,Sell_CTW[Nation],"Foreign" ))</f>
        <v>5580</v>
      </c>
    </row>
    <row r="200" ht="22.5" customHeight="1">
      <c r="A200" s="265" t="s">
        <v>1297</v>
      </c>
      <c r="B200" s="40">
        <v>46180.0</v>
      </c>
      <c r="C200" s="266" t="str">
        <f t="array" ref="C200">IF(B200&lt;&gt;"",INDEX(Sell_CTW[BA],MATCH(B200,Sell_CTW[วันที่],0)),"")</f>
        <v>Dao</v>
      </c>
      <c r="D200" s="267">
        <f>COUNTIFS(Sell_CTW[UID],"&lt;&gt;"&amp;0,Sell_CTW[วันที่],B200)</f>
        <v>4</v>
      </c>
      <c r="E200" s="268">
        <f>IF(B200="","",SUMIFS(Sell_CTW[ยอดชำระ],Sell_CTW[วันที่],B200 ))</f>
        <v>2890</v>
      </c>
      <c r="F200" s="266">
        <f>COUNTIFS(Sell_CTW[Nation],"="&amp;"Thai",Sell_CTW[วันที่],B200)</f>
        <v>1</v>
      </c>
      <c r="G200" s="272">
        <f>IF(B200="","",SUMIFS(Sell_CTW[ยอดชำระ],Sell_CTW[วันที่],B200,Sell_CTW[Nation],"Thai" ))</f>
        <v>400</v>
      </c>
      <c r="H200" s="273">
        <f>COUNTIFS(Sell_CTW[Nation],"="&amp;"Foreign",Sell_CTW[วันที่],B200)</f>
        <v>3</v>
      </c>
      <c r="I200" s="272">
        <f>IF(B200="","",SUMIFS(Sell_CTW[ยอดชำระ],Sell_CTW[วันที่],B200,Sell_CTW[Nation],"Foreign" ))</f>
        <v>2490</v>
      </c>
    </row>
    <row r="201" ht="22.5" customHeight="1">
      <c r="A201" s="265" t="s">
        <v>1297</v>
      </c>
      <c r="B201" s="40">
        <v>46181.0</v>
      </c>
      <c r="C201" s="266" t="str">
        <f t="array" ref="C201">IF(B201&lt;&gt;"",INDEX(Sell_CTW[BA],MATCH(B201,Sell_CTW[วันที่],0)),"")</f>
        <v>Am</v>
      </c>
      <c r="D201" s="267">
        <f>COUNTIFS(Sell_CTW[UID],"&lt;&gt;"&amp;0,Sell_CTW[วันที่],B201)</f>
        <v>11</v>
      </c>
      <c r="E201" s="268">
        <f>IF(B201="","",SUMIFS(Sell_CTW[ยอดชำระ],Sell_CTW[วันที่],B201 ))</f>
        <v>15510</v>
      </c>
      <c r="F201" s="266">
        <f>COUNTIFS(Sell_CTW[Nation],"="&amp;"Thai",Sell_CTW[วันที่],B201)</f>
        <v>1</v>
      </c>
      <c r="G201" s="272">
        <f>IF(B201="","",SUMIFS(Sell_CTW[ยอดชำระ],Sell_CTW[วันที่],B201,Sell_CTW[Nation],"Thai" ))</f>
        <v>1690</v>
      </c>
      <c r="H201" s="273">
        <f>COUNTIFS(Sell_CTW[Nation],"="&amp;"Foreign",Sell_CTW[วันที่],B201)</f>
        <v>10</v>
      </c>
      <c r="I201" s="272">
        <f>IF(B201="","",SUMIFS(Sell_CTW[ยอดชำระ],Sell_CTW[วันที่],B201,Sell_CTW[Nation],"Foreign" ))</f>
        <v>13820</v>
      </c>
    </row>
    <row r="202" ht="22.5" customHeight="1">
      <c r="A202" s="265" t="s">
        <v>1297</v>
      </c>
      <c r="B202" s="40">
        <v>46182.0</v>
      </c>
      <c r="C202" s="266" t="str">
        <f t="array" ref="C202">IF(B202&lt;&gt;"",INDEX(Sell_CTW[BA],MATCH(B202,Sell_CTW[วันที่],0)),"")</f>
        <v>Am</v>
      </c>
      <c r="D202" s="267">
        <f>COUNTIFS(Sell_CTW[UID],"&lt;&gt;"&amp;0,Sell_CTW[วันที่],B202)</f>
        <v>5</v>
      </c>
      <c r="E202" s="268">
        <f>IF(B202="","",SUMIFS(Sell_CTW[ยอดชำระ],Sell_CTW[วันที่],B202 ))</f>
        <v>4380</v>
      </c>
      <c r="F202" s="266">
        <f>COUNTIFS(Sell_CTW[Nation],"="&amp;"Thai",Sell_CTW[วันที่],B202)</f>
        <v>1</v>
      </c>
      <c r="G202" s="272">
        <f>IF(B202="","",SUMIFS(Sell_CTW[ยอดชำระ],Sell_CTW[วันที่],B202,Sell_CTW[Nation],"Thai" ))</f>
        <v>400</v>
      </c>
      <c r="H202" s="273">
        <f>COUNTIFS(Sell_CTW[Nation],"="&amp;"Foreign",Sell_CTW[วันที่],B202)</f>
        <v>4</v>
      </c>
      <c r="I202" s="272">
        <f>IF(B202="","",SUMIFS(Sell_CTW[ยอดชำระ],Sell_CTW[วันที่],B202,Sell_CTW[Nation],"Foreign" ))</f>
        <v>3980</v>
      </c>
    </row>
    <row r="203" ht="22.5" customHeight="1">
      <c r="A203" s="265" t="s">
        <v>1297</v>
      </c>
      <c r="B203" s="40">
        <v>46183.0</v>
      </c>
      <c r="C203" s="266" t="str">
        <f t="array" ref="C203">IF(B203&lt;&gt;"",INDEX(Sell_CTW[BA],MATCH(B203,Sell_CTW[วันที่],0)),"")</f>
        <v>Am</v>
      </c>
      <c r="D203" s="267">
        <f>COUNTIFS(Sell_CTW[UID],"&lt;&gt;"&amp;0,Sell_CTW[วันที่],B203)</f>
        <v>7</v>
      </c>
      <c r="E203" s="268">
        <f>IF(B203="","",SUMIFS(Sell_CTW[ยอดชำระ],Sell_CTW[วันที่],B203 ))</f>
        <v>4600</v>
      </c>
      <c r="F203" s="266">
        <f>COUNTIFS(Sell_CTW[Nation],"="&amp;"Thai",Sell_CTW[วันที่],B203)</f>
        <v>0</v>
      </c>
      <c r="G203" s="272">
        <f>IF(B203="","",SUMIFS(Sell_CTW[ยอดชำระ],Sell_CTW[วันที่],B203,Sell_CTW[Nation],"Thai" ))</f>
        <v>0</v>
      </c>
      <c r="H203" s="273">
        <f>COUNTIFS(Sell_CTW[Nation],"="&amp;"Foreign",Sell_CTW[วันที่],B203)</f>
        <v>7</v>
      </c>
      <c r="I203" s="272">
        <f>IF(B203="","",SUMIFS(Sell_CTW[ยอดชำระ],Sell_CTW[วันที่],B203,Sell_CTW[Nation],"Foreign" ))</f>
        <v>4600</v>
      </c>
    </row>
    <row r="204" ht="22.5" customHeight="1">
      <c r="A204" s="265" t="s">
        <v>1297</v>
      </c>
      <c r="B204" s="40">
        <v>46184.0</v>
      </c>
      <c r="C204" s="266" t="str">
        <f t="array" ref="C204">IF(B204&lt;&gt;"",INDEX(Sell_CTW[BA],MATCH(B204,Sell_CTW[วันที่],0)),"")</f>
        <v>Am</v>
      </c>
      <c r="D204" s="267">
        <f>COUNTIFS(Sell_CTW[UID],"&lt;&gt;"&amp;0,Sell_CTW[วันที่],B204)</f>
        <v>10</v>
      </c>
      <c r="E204" s="268">
        <f>IF(B204="","",SUMIFS(Sell_CTW[ยอดชำระ],Sell_CTW[วันที่],B204 ))</f>
        <v>9010</v>
      </c>
      <c r="F204" s="266">
        <f>COUNTIFS(Sell_CTW[Nation],"="&amp;"Thai",Sell_CTW[วันที่],B204)</f>
        <v>2</v>
      </c>
      <c r="G204" s="272">
        <f>IF(B204="","",SUMIFS(Sell_CTW[ยอดชำระ],Sell_CTW[วันที่],B204,Sell_CTW[Nation],"Thai" ))</f>
        <v>2780</v>
      </c>
      <c r="H204" s="273">
        <f>COUNTIFS(Sell_CTW[Nation],"="&amp;"Foreign",Sell_CTW[วันที่],B204)</f>
        <v>8</v>
      </c>
      <c r="I204" s="272">
        <f>IF(B204="","",SUMIFS(Sell_CTW[ยอดชำระ],Sell_CTW[วันที่],B204,Sell_CTW[Nation],"Foreign" ))</f>
        <v>6230</v>
      </c>
    </row>
    <row r="205" ht="22.5" customHeight="1">
      <c r="A205" s="265" t="s">
        <v>1297</v>
      </c>
      <c r="B205" s="40">
        <v>46185.0</v>
      </c>
      <c r="C205" s="266" t="str">
        <f t="array" ref="C205">IF(B205&lt;&gt;"",INDEX(Sell_CTW[BA],MATCH(B205,Sell_CTW[วันที่],0)),"")</f>
        <v>Am</v>
      </c>
      <c r="D205" s="267">
        <f>COUNTIFS(Sell_CTW[UID],"&lt;&gt;"&amp;0,Sell_CTW[วันที่],B205)</f>
        <v>8</v>
      </c>
      <c r="E205" s="268">
        <f>IF(B205="","",SUMIFS(Sell_CTW[ยอดชำระ],Sell_CTW[วันที่],B205 ))</f>
        <v>5650</v>
      </c>
      <c r="F205" s="266">
        <f>COUNTIFS(Sell_CTW[Nation],"="&amp;"Thai",Sell_CTW[วันที่],B205)</f>
        <v>3</v>
      </c>
      <c r="G205" s="272">
        <f>IF(B205="","",SUMIFS(Sell_CTW[ยอดชำระ],Sell_CTW[วันที่],B205,Sell_CTW[Nation],"Thai" ))</f>
        <v>2490</v>
      </c>
      <c r="H205" s="273">
        <f>COUNTIFS(Sell_CTW[Nation],"="&amp;"Foreign",Sell_CTW[วันที่],B205)</f>
        <v>5</v>
      </c>
      <c r="I205" s="272">
        <f>IF(B205="","",SUMIFS(Sell_CTW[ยอดชำระ],Sell_CTW[วันที่],B205,Sell_CTW[Nation],"Foreign" ))</f>
        <v>3160</v>
      </c>
    </row>
    <row r="206" ht="22.5" customHeight="1">
      <c r="A206" s="265" t="s">
        <v>1297</v>
      </c>
      <c r="B206" s="40">
        <v>46186.0</v>
      </c>
      <c r="C206" s="266" t="str">
        <f t="array" ref="C206">IF(B206&lt;&gt;"",INDEX(Sell_CTW[BA],MATCH(B206,Sell_CTW[วันที่],0)),"")</f>
        <v>Jom</v>
      </c>
      <c r="D206" s="267">
        <f>COUNTIFS(Sell_CTW[UID],"&lt;&gt;"&amp;0,Sell_CTW[วันที่],B206)</f>
        <v>7</v>
      </c>
      <c r="E206" s="268">
        <f>IF(B206="","",SUMIFS(Sell_CTW[ยอดชำระ],Sell_CTW[วันที่],B206 ))</f>
        <v>11420</v>
      </c>
      <c r="F206" s="266">
        <f>COUNTIFS(Sell_CTW[Nation],"="&amp;"Thai",Sell_CTW[วันที่],B206)</f>
        <v>4</v>
      </c>
      <c r="G206" s="272">
        <f>IF(B206="","",SUMIFS(Sell_CTW[ยอดชำระ],Sell_CTW[วันที่],B206,Sell_CTW[Nation],"Thai" ))</f>
        <v>4970</v>
      </c>
      <c r="H206" s="273">
        <f>COUNTIFS(Sell_CTW[Nation],"="&amp;"Foreign",Sell_CTW[วันที่],B206)</f>
        <v>3</v>
      </c>
      <c r="I206" s="272">
        <f>IF(B206="","",SUMIFS(Sell_CTW[ยอดชำระ],Sell_CTW[วันที่],B206,Sell_CTW[Nation],"Foreign" ))</f>
        <v>6450</v>
      </c>
    </row>
    <row r="207" ht="22.5" customHeight="1">
      <c r="A207" s="265" t="s">
        <v>1297</v>
      </c>
      <c r="B207" s="40">
        <v>46187.0</v>
      </c>
      <c r="C207" s="266" t="str">
        <f t="array" ref="C207">IF(B207&lt;&gt;"",INDEX(Sell_CTW[BA],MATCH(B207,Sell_CTW[วันที่],0)),"")</f>
        <v>Jom</v>
      </c>
      <c r="D207" s="267">
        <f>COUNTIFS(Sell_CTW[UID],"&lt;&gt;"&amp;0,Sell_CTW[วันที่],B207)</f>
        <v>2</v>
      </c>
      <c r="E207" s="268">
        <f>IF(B207="","",SUMIFS(Sell_CTW[ยอดชำระ],Sell_CTW[วันที่],B207 ))</f>
        <v>800</v>
      </c>
      <c r="F207" s="266">
        <f>COUNTIFS(Sell_CTW[Nation],"="&amp;"Thai",Sell_CTW[วันที่],B207)</f>
        <v>1</v>
      </c>
      <c r="G207" s="272">
        <f>IF(B207="","",SUMIFS(Sell_CTW[ยอดชำระ],Sell_CTW[วันที่],B207,Sell_CTW[Nation],"Thai" ))</f>
        <v>400</v>
      </c>
      <c r="H207" s="273">
        <f>COUNTIFS(Sell_CTW[Nation],"="&amp;"Foreign",Sell_CTW[วันที่],B207)</f>
        <v>1</v>
      </c>
      <c r="I207" s="272">
        <f>IF(B207="","",SUMIFS(Sell_CTW[ยอดชำระ],Sell_CTW[วันที่],B207,Sell_CTW[Nation],"Foreign" ))</f>
        <v>400</v>
      </c>
    </row>
    <row r="208" ht="22.5" customHeight="1">
      <c r="A208" s="265" t="s">
        <v>1297</v>
      </c>
      <c r="B208" s="40">
        <v>46188.0</v>
      </c>
      <c r="C208" s="266" t="str">
        <f t="array" ref="C208">IF(B208&lt;&gt;"",INDEX(Sell_CTW[BA],MATCH(B208,Sell_CTW[วันที่],0)),"")</f>
        <v>Am</v>
      </c>
      <c r="D208" s="267">
        <f>COUNTIFS(Sell_CTW[UID],"&lt;&gt;"&amp;0,Sell_CTW[วันที่],B208)</f>
        <v>8</v>
      </c>
      <c r="E208" s="268">
        <f>IF(B208="","",SUMIFS(Sell_CTW[ยอดชำระ],Sell_CTW[วันที่],B208 ))</f>
        <v>11540</v>
      </c>
      <c r="F208" s="266">
        <f>COUNTIFS(Sell_CTW[Nation],"="&amp;"Thai",Sell_CTW[วันที่],B208)</f>
        <v>1</v>
      </c>
      <c r="G208" s="272">
        <f>IF(B208="","",SUMIFS(Sell_CTW[ยอดชำระ],Sell_CTW[วันที่],B208,Sell_CTW[Nation],"Thai" ))</f>
        <v>3380</v>
      </c>
      <c r="H208" s="273">
        <f>COUNTIFS(Sell_CTW[Nation],"="&amp;"Foreign",Sell_CTW[วันที่],B208)</f>
        <v>7</v>
      </c>
      <c r="I208" s="272">
        <f>IF(B208="","",SUMIFS(Sell_CTW[ยอดชำระ],Sell_CTW[วันที่],B208,Sell_CTW[Nation],"Foreign" ))</f>
        <v>7140</v>
      </c>
    </row>
    <row r="209" ht="22.5" customHeight="1">
      <c r="A209" s="265" t="s">
        <v>1297</v>
      </c>
      <c r="B209" s="40">
        <v>46189.0</v>
      </c>
      <c r="C209" s="266" t="str">
        <f t="array" ref="C209">IF(B209&lt;&gt;"",INDEX(Sell_CTW[BA],MATCH(B209,Sell_CTW[วันที่],0)),"")</f>
        <v>Am</v>
      </c>
      <c r="D209" s="267">
        <f>COUNTIFS(Sell_CTW[UID],"&lt;&gt;"&amp;0,Sell_CTW[วันที่],B209)</f>
        <v>6</v>
      </c>
      <c r="E209" s="268">
        <f>IF(B209="","",SUMIFS(Sell_CTW[ยอดชำระ],Sell_CTW[วันที่],B209 ))</f>
        <v>5480</v>
      </c>
      <c r="F209" s="266">
        <f>COUNTIFS(Sell_CTW[Nation],"="&amp;"Thai",Sell_CTW[วันที่],B209)</f>
        <v>1</v>
      </c>
      <c r="G209" s="272">
        <f>IF(B209="","",SUMIFS(Sell_CTW[ยอดชำระ],Sell_CTW[วันที่],B209,Sell_CTW[Nation],"Thai" ))</f>
        <v>400</v>
      </c>
      <c r="H209" s="273">
        <f>COUNTIFS(Sell_CTW[Nation],"="&amp;"Foreign",Sell_CTW[วันที่],B209)</f>
        <v>5</v>
      </c>
      <c r="I209" s="272">
        <f>IF(B209="","",SUMIFS(Sell_CTW[ยอดชำระ],Sell_CTW[วันที่],B209,Sell_CTW[Nation],"Foreign" ))</f>
        <v>5080</v>
      </c>
    </row>
    <row r="210" ht="22.5" customHeight="1">
      <c r="A210" s="265" t="s">
        <v>1297</v>
      </c>
      <c r="B210" s="40">
        <v>46190.0</v>
      </c>
      <c r="C210" s="266" t="str">
        <f t="array" ref="C210">IF(B210&lt;&gt;"",INDEX(Sell_CTW[BA],MATCH(B210,Sell_CTW[วันที่],0)),"")</f>
        <v>Am</v>
      </c>
      <c r="D210" s="267">
        <f>COUNTIFS(Sell_CTW[UID],"&lt;&gt;"&amp;0,Sell_CTW[วันที่],B210)</f>
        <v>6</v>
      </c>
      <c r="E210" s="268">
        <f>IF(B210="","",SUMIFS(Sell_CTW[ยอดชำระ],Sell_CTW[วันที่],B210 ))</f>
        <v>13540</v>
      </c>
      <c r="F210" s="266">
        <f>COUNTIFS(Sell_CTW[Nation],"="&amp;"Thai",Sell_CTW[วันที่],B210)</f>
        <v>2</v>
      </c>
      <c r="G210" s="272">
        <f>IF(B210="","",SUMIFS(Sell_CTW[ยอดชำระ],Sell_CTW[วันที่],B210,Sell_CTW[Nation],"Thai" ))</f>
        <v>3590</v>
      </c>
      <c r="H210" s="273">
        <f>COUNTIFS(Sell_CTW[Nation],"="&amp;"Foreign",Sell_CTW[วันที่],B210)</f>
        <v>4</v>
      </c>
      <c r="I210" s="272">
        <f>IF(B210="","",SUMIFS(Sell_CTW[ยอดชำระ],Sell_CTW[วันที่],B210,Sell_CTW[Nation],"Foreign" ))</f>
        <v>9950</v>
      </c>
    </row>
    <row r="211" ht="22.5" customHeight="1">
      <c r="A211" s="265" t="s">
        <v>1297</v>
      </c>
      <c r="B211" s="40">
        <v>46191.0</v>
      </c>
      <c r="C211" s="266" t="str">
        <f t="array" ref="C211">IF(B211&lt;&gt;"",INDEX(Sell_CTW[BA],MATCH(B211,Sell_CTW[วันที่],0)),"")</f>
        <v>Am</v>
      </c>
      <c r="D211" s="267">
        <f>COUNTIFS(Sell_CTW[UID],"&lt;&gt;"&amp;0,Sell_CTW[วันที่],B211)</f>
        <v>4</v>
      </c>
      <c r="E211" s="268">
        <f>IF(B211="","",SUMIFS(Sell_CTW[ยอดชำระ],Sell_CTW[วันที่],B211 ))</f>
        <v>2000</v>
      </c>
      <c r="F211" s="266">
        <f>COUNTIFS(Sell_CTW[Nation],"="&amp;"Thai",Sell_CTW[วันที่],B211)</f>
        <v>2</v>
      </c>
      <c r="G211" s="272">
        <f>IF(B211="","",SUMIFS(Sell_CTW[ยอดชำระ],Sell_CTW[วันที่],B211,Sell_CTW[Nation],"Thai" ))</f>
        <v>1200</v>
      </c>
      <c r="H211" s="273">
        <f>COUNTIFS(Sell_CTW[Nation],"="&amp;"Foreign",Sell_CTW[วันที่],B211)</f>
        <v>2</v>
      </c>
      <c r="I211" s="272">
        <f>IF(B211="","",SUMIFS(Sell_CTW[ยอดชำระ],Sell_CTW[วันที่],B211,Sell_CTW[Nation],"Foreign" ))</f>
        <v>800</v>
      </c>
    </row>
    <row r="212" ht="22.5" customHeight="1">
      <c r="A212" s="265" t="s">
        <v>1297</v>
      </c>
      <c r="B212" s="40">
        <v>46192.0</v>
      </c>
      <c r="C212" s="266" t="str">
        <f t="array" ref="C212">IF(B212&lt;&gt;"",INDEX(Sell_CTW[BA],MATCH(B212,Sell_CTW[วันที่],0)),"")</f>
        <v>Am</v>
      </c>
      <c r="D212" s="267">
        <f>COUNTIFS(Sell_CTW[UID],"&lt;&gt;"&amp;0,Sell_CTW[วันที่],B212)</f>
        <v>8</v>
      </c>
      <c r="E212" s="268">
        <f>IF(B212="","",SUMIFS(Sell_CTW[ยอดชำระ],Sell_CTW[วันที่],B212 ))</f>
        <v>14930</v>
      </c>
      <c r="F212" s="266">
        <f>COUNTIFS(Sell_CTW[Nation],"="&amp;"Thai",Sell_CTW[วันที่],B212)</f>
        <v>2</v>
      </c>
      <c r="G212" s="272">
        <f>IF(B212="","",SUMIFS(Sell_CTW[ยอดชำระ],Sell_CTW[วันที่],B212,Sell_CTW[Nation],"Thai" ))</f>
        <v>800</v>
      </c>
      <c r="H212" s="273">
        <f>COUNTIFS(Sell_CTW[Nation],"="&amp;"Foreign",Sell_CTW[วันที่],B212)</f>
        <v>6</v>
      </c>
      <c r="I212" s="272">
        <f>IF(B212="","",SUMIFS(Sell_CTW[ยอดชำระ],Sell_CTW[วันที่],B212,Sell_CTW[Nation],"Foreign" ))</f>
        <v>14130</v>
      </c>
    </row>
    <row r="213" ht="22.5" customHeight="1">
      <c r="A213" s="265" t="s">
        <v>1297</v>
      </c>
      <c r="B213" s="40">
        <v>46193.0</v>
      </c>
      <c r="C213" s="266" t="str">
        <f t="array" ref="C213">IF(B213&lt;&gt;"",INDEX(Sell_CTW[BA],MATCH(B213,Sell_CTW[วันที่],0)),"")</f>
        <v>Dao</v>
      </c>
      <c r="D213" s="267">
        <f>COUNTIFS(Sell_CTW[UID],"&lt;&gt;"&amp;0,Sell_CTW[วันที่],B213)</f>
        <v>6</v>
      </c>
      <c r="E213" s="268">
        <f>IF(B213="","",SUMIFS(Sell_CTW[ยอดชำระ],Sell_CTW[วันที่],B213 ))</f>
        <v>3200</v>
      </c>
      <c r="F213" s="266">
        <f>COUNTIFS(Sell_CTW[Nation],"="&amp;"Thai",Sell_CTW[วันที่],B213)</f>
        <v>2</v>
      </c>
      <c r="G213" s="272">
        <f>IF(B213="","",SUMIFS(Sell_CTW[ยอดชำระ],Sell_CTW[วันที่],B213,Sell_CTW[Nation],"Thai" ))</f>
        <v>1200</v>
      </c>
      <c r="H213" s="273">
        <f>COUNTIFS(Sell_CTW[Nation],"="&amp;"Foreign",Sell_CTW[วันที่],B213)</f>
        <v>4</v>
      </c>
      <c r="I213" s="272">
        <f>IF(B213="","",SUMIFS(Sell_CTW[ยอดชำระ],Sell_CTW[วันที่],B213,Sell_CTW[Nation],"Foreign" ))</f>
        <v>2000</v>
      </c>
    </row>
    <row r="214" ht="22.5" customHeight="1">
      <c r="A214" s="265" t="s">
        <v>1297</v>
      </c>
      <c r="B214" s="40">
        <v>46194.0</v>
      </c>
      <c r="C214" s="266" t="str">
        <f t="array" ref="C214">IF(B214&lt;&gt;"",INDEX(Sell_CTW[BA],MATCH(B214,Sell_CTW[วันที่],0)),"")</f>
        <v>Dao</v>
      </c>
      <c r="D214" s="267">
        <f>COUNTIFS(Sell_CTW[UID],"&lt;&gt;"&amp;0,Sell_CTW[วันที่],B214)</f>
        <v>13</v>
      </c>
      <c r="E214" s="268">
        <f>IF(B214="","",SUMIFS(Sell_CTW[ยอดชำระ],Sell_CTW[วันที่],B214 ))</f>
        <v>16810</v>
      </c>
      <c r="F214" s="266">
        <f>COUNTIFS(Sell_CTW[Nation],"="&amp;"Thai",Sell_CTW[วันที่],B214)</f>
        <v>1</v>
      </c>
      <c r="G214" s="272">
        <f>IF(B214="","",SUMIFS(Sell_CTW[ยอดชำระ],Sell_CTW[วันที่],B214,Sell_CTW[Nation],"Thai" ))</f>
        <v>1690</v>
      </c>
      <c r="H214" s="273">
        <f>COUNTIFS(Sell_CTW[Nation],"="&amp;"Foreign",Sell_CTW[วันที่],B214)</f>
        <v>12</v>
      </c>
      <c r="I214" s="272">
        <f>IF(B214="","",SUMIFS(Sell_CTW[ยอดชำระ],Sell_CTW[วันที่],B214,Sell_CTW[Nation],"Foreign" ))</f>
        <v>14520</v>
      </c>
    </row>
    <row r="215" ht="22.5" customHeight="1">
      <c r="A215" s="265" t="s">
        <v>1297</v>
      </c>
      <c r="B215" s="40">
        <v>46195.0</v>
      </c>
      <c r="C215" s="266" t="str">
        <f t="array" ref="C215">IF(B215&lt;&gt;"",INDEX(Sell_CTW[BA],MATCH(B215,Sell_CTW[วันที่],0)),"")</f>
        <v>Am</v>
      </c>
      <c r="D215" s="267">
        <f>COUNTIFS(Sell_CTW[UID],"&lt;&gt;"&amp;0,Sell_CTW[วันที่],B215)</f>
        <v>8</v>
      </c>
      <c r="E215" s="268">
        <f>IF(B215="","",SUMIFS(Sell_CTW[ยอดชำระ],Sell_CTW[วันที่],B215 ))</f>
        <v>13650</v>
      </c>
      <c r="F215" s="266">
        <f>COUNTIFS(Sell_CTW[Nation],"="&amp;"Thai",Sell_CTW[วันที่],B215)</f>
        <v>2</v>
      </c>
      <c r="G215" s="272">
        <f>IF(B215="","",SUMIFS(Sell_CTW[ยอดชำระ],Sell_CTW[วันที่],B215,Sell_CTW[Nation],"Thai" ))</f>
        <v>2090</v>
      </c>
      <c r="H215" s="273">
        <f>COUNTIFS(Sell_CTW[Nation],"="&amp;"Foreign",Sell_CTW[วันที่],B215)</f>
        <v>6</v>
      </c>
      <c r="I215" s="272">
        <f>IF(B215="","",SUMIFS(Sell_CTW[ยอดชำระ],Sell_CTW[วันที่],B215,Sell_CTW[Nation],"Foreign" ))</f>
        <v>11560</v>
      </c>
    </row>
    <row r="216" ht="22.5" customHeight="1">
      <c r="A216" s="265" t="s">
        <v>1297</v>
      </c>
      <c r="B216" s="40">
        <v>46196.0</v>
      </c>
      <c r="C216" s="266" t="str">
        <f t="array" ref="C216">IF(B216&lt;&gt;"",INDEX(Sell_CTW[BA],MATCH(B216,Sell_CTW[วันที่],0)),"")</f>
        <v>Am</v>
      </c>
      <c r="D216" s="267">
        <f>COUNTIFS(Sell_CTW[UID],"&lt;&gt;"&amp;0,Sell_CTW[วันที่],B216)</f>
        <v>10</v>
      </c>
      <c r="E216" s="268">
        <f>IF(B216="","",SUMIFS(Sell_CTW[ยอดชำระ],Sell_CTW[วันที่],B216 ))</f>
        <v>17521</v>
      </c>
      <c r="F216" s="266">
        <f>COUNTIFS(Sell_CTW[Nation],"="&amp;"Thai",Sell_CTW[วันที่],B216)</f>
        <v>5</v>
      </c>
      <c r="G216" s="272">
        <f>IF(B216="","",SUMIFS(Sell_CTW[ยอดชำระ],Sell_CTW[วันที่],B216,Sell_CTW[Nation],"Thai" ))</f>
        <v>5213</v>
      </c>
      <c r="H216" s="273">
        <f>COUNTIFS(Sell_CTW[Nation],"="&amp;"Foreign",Sell_CTW[วันที่],B216)</f>
        <v>5</v>
      </c>
      <c r="I216" s="272">
        <f>IF(B216="","",SUMIFS(Sell_CTW[ยอดชำระ],Sell_CTW[วันที่],B216,Sell_CTW[Nation],"Foreign" ))</f>
        <v>12308</v>
      </c>
    </row>
    <row r="217" ht="22.5" customHeight="1">
      <c r="A217" s="265" t="s">
        <v>1297</v>
      </c>
      <c r="B217" s="40">
        <v>46197.0</v>
      </c>
      <c r="C217" s="266" t="str">
        <f t="array" ref="C217">IF(B217&lt;&gt;"",INDEX(Sell_CTW[BA],MATCH(B217,Sell_CTW[วันที่],0)),"")</f>
        <v>Am</v>
      </c>
      <c r="D217" s="267">
        <f>COUNTIFS(Sell_CTW[UID],"&lt;&gt;"&amp;0,Sell_CTW[วันที่],B217)</f>
        <v>8</v>
      </c>
      <c r="E217" s="268">
        <f>IF(B217="","",SUMIFS(Sell_CTW[ยอดชำระ],Sell_CTW[วันที่],B217 ))</f>
        <v>9170</v>
      </c>
      <c r="F217" s="266">
        <f>COUNTIFS(Sell_CTW[Nation],"="&amp;"Thai",Sell_CTW[วันที่],B217)</f>
        <v>3</v>
      </c>
      <c r="G217" s="272">
        <f>IF(B217="","",SUMIFS(Sell_CTW[ยอดชำระ],Sell_CTW[วันที่],B217,Sell_CTW[Nation],"Thai" ))</f>
        <v>4790</v>
      </c>
      <c r="H217" s="273">
        <f>COUNTIFS(Sell_CTW[Nation],"="&amp;"Foreign",Sell_CTW[วันที่],B217)</f>
        <v>5</v>
      </c>
      <c r="I217" s="272">
        <f>IF(B217="","",SUMIFS(Sell_CTW[ยอดชำระ],Sell_CTW[วันที่],B217,Sell_CTW[Nation],"Foreign" ))</f>
        <v>4380</v>
      </c>
    </row>
    <row r="218" ht="22.5" customHeight="1">
      <c r="A218" s="265" t="s">
        <v>1297</v>
      </c>
      <c r="B218" s="40">
        <v>46198.0</v>
      </c>
      <c r="C218" s="266" t="str">
        <f t="array" ref="C218">IF(B218&lt;&gt;"",INDEX(Sell_CTW[BA],MATCH(B218,Sell_CTW[วันที่],0)),"")</f>
        <v>Am</v>
      </c>
      <c r="D218" s="267">
        <f>COUNTIFS(Sell_CTW[UID],"&lt;&gt;"&amp;0,Sell_CTW[วันที่],B218)</f>
        <v>5</v>
      </c>
      <c r="E218" s="268">
        <f>IF(B218="","",SUMIFS(Sell_CTW[ยอดชำระ],Sell_CTW[วันที่],B218 ))</f>
        <v>5180</v>
      </c>
      <c r="F218" s="266">
        <f>COUNTIFS(Sell_CTW[Nation],"="&amp;"Thai",Sell_CTW[วันที่],B218)</f>
        <v>0</v>
      </c>
      <c r="G218" s="272">
        <f>IF(B218="","",SUMIFS(Sell_CTW[ยอดชำระ],Sell_CTW[วันที่],B218,Sell_CTW[Nation],"Thai" ))</f>
        <v>0</v>
      </c>
      <c r="H218" s="273">
        <f>COUNTIFS(Sell_CTW[Nation],"="&amp;"Foreign",Sell_CTW[วันที่],B218)</f>
        <v>5</v>
      </c>
      <c r="I218" s="272">
        <f>IF(B218="","",SUMIFS(Sell_CTW[ยอดชำระ],Sell_CTW[วันที่],B218,Sell_CTW[Nation],"Foreign" ))</f>
        <v>5180</v>
      </c>
    </row>
    <row r="219" ht="22.5" customHeight="1">
      <c r="A219" s="265" t="s">
        <v>1297</v>
      </c>
      <c r="B219" s="40">
        <v>46199.0</v>
      </c>
      <c r="C219" s="266" t="str">
        <f t="array" ref="C219">IF(B219&lt;&gt;"",INDEX(Sell_CTW[BA],MATCH(B219,Sell_CTW[วันที่],0)),"")</f>
        <v>Jom</v>
      </c>
      <c r="D219" s="267">
        <f>COUNTIFS(Sell_CTW[UID],"&lt;&gt;"&amp;0,Sell_CTW[วันที่],B219)</f>
        <v>7</v>
      </c>
      <c r="E219" s="268">
        <f>IF(B219="","",SUMIFS(Sell_CTW[ยอดชำระ],Sell_CTW[วันที่],B219 ))</f>
        <v>9250</v>
      </c>
      <c r="F219" s="266">
        <f>COUNTIFS(Sell_CTW[Nation],"="&amp;"Thai",Sell_CTW[วันที่],B219)</f>
        <v>0</v>
      </c>
      <c r="G219" s="272">
        <f>IF(B219="","",SUMIFS(Sell_CTW[ยอดชำระ],Sell_CTW[วันที่],B219,Sell_CTW[Nation],"Thai" ))</f>
        <v>0</v>
      </c>
      <c r="H219" s="273">
        <f>COUNTIFS(Sell_CTW[Nation],"="&amp;"Foreign",Sell_CTW[วันที่],B219)</f>
        <v>7</v>
      </c>
      <c r="I219" s="272">
        <f>IF(B219="","",SUMIFS(Sell_CTW[ยอดชำระ],Sell_CTW[วันที่],B219,Sell_CTW[Nation],"Foreign" ))</f>
        <v>9250</v>
      </c>
    </row>
    <row r="220" ht="22.5" customHeight="1">
      <c r="A220" s="265" t="s">
        <v>1297</v>
      </c>
      <c r="B220" s="40">
        <v>46200.0</v>
      </c>
      <c r="C220" s="266" t="str">
        <f t="array" ref="C220">IF(B220&lt;&gt;"",INDEX(Sell_CTW[BA],MATCH(B220,Sell_CTW[วันที่],0)),"")</f>
        <v>Dao</v>
      </c>
      <c r="D220" s="267">
        <f>COUNTIFS(Sell_CTW[UID],"&lt;&gt;"&amp;0,Sell_CTW[วันที่],B220)</f>
        <v>11</v>
      </c>
      <c r="E220" s="268">
        <f>IF(B220="","",SUMIFS(Sell_CTW[ยอดชำระ],Sell_CTW[วันที่],B220 ))</f>
        <v>10150</v>
      </c>
      <c r="F220" s="266">
        <f>COUNTIFS(Sell_CTW[Nation],"="&amp;"Thai",Sell_CTW[วันที่],B220)</f>
        <v>2</v>
      </c>
      <c r="G220" s="272">
        <f>IF(B220="","",SUMIFS(Sell_CTW[ยอดชำระ],Sell_CTW[วันที่],B220,Sell_CTW[Nation],"Thai" ))</f>
        <v>2190</v>
      </c>
      <c r="H220" s="273">
        <f>COUNTIFS(Sell_CTW[Nation],"="&amp;"Foreign",Sell_CTW[วันที่],B220)</f>
        <v>9</v>
      </c>
      <c r="I220" s="272">
        <f>IF(B220="","",SUMIFS(Sell_CTW[ยอดชำระ],Sell_CTW[วันที่],B220,Sell_CTW[Nation],"Foreign" ))</f>
        <v>7960</v>
      </c>
    </row>
    <row r="221" ht="22.5" customHeight="1">
      <c r="A221" s="265" t="s">
        <v>1297</v>
      </c>
      <c r="B221" s="40">
        <v>46201.0</v>
      </c>
      <c r="C221" s="266" t="str">
        <f t="array" ref="C221">IF(B221&lt;&gt;"",INDEX(Sell_CTW[BA],MATCH(B221,Sell_CTW[วันที่],0)),"")</f>
        <v>Dao</v>
      </c>
      <c r="D221" s="267">
        <f>COUNTIFS(Sell_CTW[UID],"&lt;&gt;"&amp;0,Sell_CTW[วันที่],B221)</f>
        <v>7</v>
      </c>
      <c r="E221" s="268">
        <f>IF(B221="","",SUMIFS(Sell_CTW[ยอดชำระ],Sell_CTW[วันที่],B221 ))</f>
        <v>6870</v>
      </c>
      <c r="F221" s="266">
        <f>COUNTIFS(Sell_CTW[Nation],"="&amp;"Thai",Sell_CTW[วันที่],B221)</f>
        <v>5</v>
      </c>
      <c r="G221" s="272">
        <f>IF(B221="","",SUMIFS(Sell_CTW[ยอดชำระ],Sell_CTW[วันที่],B221,Sell_CTW[Nation],"Thai" ))</f>
        <v>5870</v>
      </c>
      <c r="H221" s="273">
        <f>COUNTIFS(Sell_CTW[Nation],"="&amp;"Foreign",Sell_CTW[วันที่],B221)</f>
        <v>2</v>
      </c>
      <c r="I221" s="272">
        <f>IF(B221="","",SUMIFS(Sell_CTW[ยอดชำระ],Sell_CTW[วันที่],B221,Sell_CTW[Nation],"Foreign" ))</f>
        <v>1000</v>
      </c>
    </row>
    <row r="222" ht="22.5" customHeight="1">
      <c r="A222" s="265" t="s">
        <v>1297</v>
      </c>
      <c r="B222" s="40">
        <v>46202.0</v>
      </c>
      <c r="C222" s="266" t="str">
        <f t="array" ref="C222">IF(B222&lt;&gt;"",INDEX(Sell_CTW[BA],MATCH(B222,Sell_CTW[วันที่],0)),"")</f>
        <v>Am</v>
      </c>
      <c r="D222" s="267">
        <f>COUNTIFS(Sell_CTW[UID],"&lt;&gt;"&amp;0,Sell_CTW[วันที่],B222)</f>
        <v>7</v>
      </c>
      <c r="E222" s="268">
        <f>IF(B222="","",SUMIFS(Sell_CTW[ยอดชำระ],Sell_CTW[วันที่],B222 ))</f>
        <v>13610</v>
      </c>
      <c r="F222" s="266">
        <f>COUNTIFS(Sell_CTW[Nation],"="&amp;"Thai",Sell_CTW[วันที่],B222)</f>
        <v>4</v>
      </c>
      <c r="G222" s="272">
        <f>IF(B222="","",SUMIFS(Sell_CTW[ยอดชำระ],Sell_CTW[วันที่],B222,Sell_CTW[Nation],"Thai" ))</f>
        <v>5470</v>
      </c>
      <c r="H222" s="273">
        <f>COUNTIFS(Sell_CTW[Nation],"="&amp;"Foreign",Sell_CTW[วันที่],B222)</f>
        <v>3</v>
      </c>
      <c r="I222" s="272">
        <f>IF(B222="","",SUMIFS(Sell_CTW[ยอดชำระ],Sell_CTW[วันที่],B222,Sell_CTW[Nation],"Foreign" ))</f>
        <v>8140</v>
      </c>
    </row>
    <row r="223" ht="22.5" customHeight="1">
      <c r="A223" s="265" t="s">
        <v>1297</v>
      </c>
      <c r="B223" s="40">
        <v>46203.0</v>
      </c>
      <c r="C223" s="266" t="str">
        <f t="array" ref="C223">IF(B223&lt;&gt;"",INDEX(Sell_CTW[BA],MATCH(B223,Sell_CTW[วันที่],0)),"")</f>
        <v>Am</v>
      </c>
      <c r="D223" s="267">
        <f>COUNTIFS(Sell_CTW[UID],"&lt;&gt;"&amp;0,Sell_CTW[วันที่],B223)</f>
        <v>6</v>
      </c>
      <c r="E223" s="268">
        <f>IF(B223="","",SUMIFS(Sell_CTW[ยอดชำระ],Sell_CTW[วันที่],B223 ))</f>
        <v>5280</v>
      </c>
      <c r="F223" s="266">
        <f>COUNTIFS(Sell_CTW[Nation],"="&amp;"Thai",Sell_CTW[วันที่],B223)</f>
        <v>1</v>
      </c>
      <c r="G223" s="272">
        <f>IF(B223="","",SUMIFS(Sell_CTW[ยอดชำระ],Sell_CTW[วันที่],B223,Sell_CTW[Nation],"Thai" ))</f>
        <v>400</v>
      </c>
      <c r="H223" s="273">
        <f>COUNTIFS(Sell_CTW[Nation],"="&amp;"Foreign",Sell_CTW[วันที่],B223)</f>
        <v>5</v>
      </c>
      <c r="I223" s="272">
        <f>IF(B223="","",SUMIFS(Sell_CTW[ยอดชำระ],Sell_CTW[วันที่],B223,Sell_CTW[Nation],"Foreign" ))</f>
        <v>4880</v>
      </c>
    </row>
    <row r="224" ht="22.5" customHeight="1">
      <c r="A224" s="265" t="s">
        <v>34</v>
      </c>
      <c r="B224" s="40">
        <v>46204.0</v>
      </c>
      <c r="C224" s="266" t="str">
        <f t="array" ref="C224">IF(B224&lt;&gt;"",INDEX(Sell_CTW[BA],MATCH(B224,Sell_CTW[วันที่],0)),"")</f>
        <v>Am</v>
      </c>
      <c r="D224" s="267">
        <f>COUNTIFS(Sell_CTW[UID],"&lt;&gt;"&amp;0,Sell_CTW[วันที่],B224)</f>
        <v>7</v>
      </c>
      <c r="E224" s="268">
        <f>IF(B224="","",SUMIFS(Sell_CTW[ยอดชำระ],Sell_CTW[วันที่],B224 ))</f>
        <v>4890</v>
      </c>
      <c r="F224" s="266">
        <f>COUNTIFS(Sell_CTW[Nation],"="&amp;"Thai",Sell_CTW[วันที่],B224)</f>
        <v>1</v>
      </c>
      <c r="G224" s="272">
        <f>IF(B224="","",SUMIFS(Sell_CTW[ยอดชำระ],Sell_CTW[วันที่],B224,Sell_CTW[Nation],"Thai" ))</f>
        <v>1690</v>
      </c>
      <c r="H224" s="273">
        <f>COUNTIFS(Sell_CTW[Nation],"="&amp;"Foreign",Sell_CTW[วันที่],B224)</f>
        <v>6</v>
      </c>
      <c r="I224" s="272">
        <f>IF(B224="","",SUMIFS(Sell_CTW[ยอดชำระ],Sell_CTW[วันที่],B224,Sell_CTW[Nation],"Foreign" ))</f>
        <v>3200</v>
      </c>
    </row>
    <row r="225" ht="22.5" customHeight="1">
      <c r="A225" s="265" t="s">
        <v>34</v>
      </c>
      <c r="B225" s="40">
        <v>46205.0</v>
      </c>
      <c r="C225" s="266" t="str">
        <f t="array" ref="C225">IF(B225&lt;&gt;"",INDEX(Sell_CTW[BA],MATCH(B225,Sell_CTW[วันที่],0)),"")</f>
        <v>Am</v>
      </c>
      <c r="D225" s="267">
        <f>COUNTIFS(Sell_CTW[UID],"&lt;&gt;"&amp;0,Sell_CTW[วันที่],B225)</f>
        <v>9</v>
      </c>
      <c r="E225" s="268">
        <f>IF(B225="","",SUMIFS(Sell_CTW[ยอดชำระ],Sell_CTW[วันที่],B225 ))</f>
        <v>8570</v>
      </c>
      <c r="F225" s="266">
        <f>COUNTIFS(Sell_CTW[Nation],"="&amp;"Thai",Sell_CTW[วันที่],B225)</f>
        <v>1</v>
      </c>
      <c r="G225" s="272">
        <f>IF(B225="","",SUMIFS(Sell_CTW[ยอดชำระ],Sell_CTW[วันที่],B225,Sell_CTW[Nation],"Thai" ))</f>
        <v>1590</v>
      </c>
      <c r="H225" s="273">
        <f>COUNTIFS(Sell_CTW[Nation],"="&amp;"Foreign",Sell_CTW[วันที่],B225)</f>
        <v>8</v>
      </c>
      <c r="I225" s="272">
        <f>IF(B225="","",SUMIFS(Sell_CTW[ยอดชำระ],Sell_CTW[วันที่],B225,Sell_CTW[Nation],"Foreign" ))</f>
        <v>6980</v>
      </c>
    </row>
    <row r="226" ht="22.5" customHeight="1">
      <c r="A226" s="265" t="s">
        <v>34</v>
      </c>
      <c r="B226" s="40">
        <v>46206.0</v>
      </c>
      <c r="C226" s="266" t="str">
        <f t="array" ref="C226">IF(B226&lt;&gt;"",INDEX(Sell_CTW[BA],MATCH(B226,Sell_CTW[วันที่],0)),"")</f>
        <v>Jom</v>
      </c>
      <c r="D226" s="267">
        <f>COUNTIFS(Sell_CTW[UID],"&lt;&gt;"&amp;0,Sell_CTW[วันที่],B226)</f>
        <v>8</v>
      </c>
      <c r="E226" s="268">
        <f>IF(B226="","",SUMIFS(Sell_CTW[ยอดชำระ],Sell_CTW[วันที่],B226 ))</f>
        <v>11340</v>
      </c>
      <c r="F226" s="266">
        <f>COUNTIFS(Sell_CTW[Nation],"="&amp;"Thai",Sell_CTW[วันที่],B226)</f>
        <v>1</v>
      </c>
      <c r="G226" s="272">
        <f>IF(B226="","",SUMIFS(Sell_CTW[ยอดชำระ],Sell_CTW[วันที่],B226,Sell_CTW[Nation],"Thai" ))</f>
        <v>400</v>
      </c>
      <c r="H226" s="273">
        <f>COUNTIFS(Sell_CTW[Nation],"="&amp;"Foreign",Sell_CTW[วันที่],B226)</f>
        <v>7</v>
      </c>
      <c r="I226" s="272">
        <f>IF(B226="","",SUMIFS(Sell_CTW[ยอดชำระ],Sell_CTW[วันที่],B226,Sell_CTW[Nation],"Foreign" ))</f>
        <v>10940</v>
      </c>
    </row>
    <row r="227" ht="22.5" customHeight="1">
      <c r="A227" s="265" t="s">
        <v>34</v>
      </c>
      <c r="B227" s="40">
        <v>46207.0</v>
      </c>
      <c r="C227" s="266" t="str">
        <f t="array" ref="C227">IF(B227&lt;&gt;"",INDEX(Sell_CTW[BA],MATCH(B227,Sell_CTW[วันที่],0)),"")</f>
        <v>Dao</v>
      </c>
      <c r="D227" s="267">
        <f>COUNTIFS(Sell_CTW[UID],"&lt;&gt;"&amp;0,Sell_CTW[วันที่],B227)</f>
        <v>8</v>
      </c>
      <c r="E227" s="268">
        <f>IF(B227="","",SUMIFS(Sell_CTW[ยอดชำระ],Sell_CTW[วันที่],B227 ))</f>
        <v>8960</v>
      </c>
      <c r="F227" s="266">
        <f>COUNTIFS(Sell_CTW[Nation],"="&amp;"Thai",Sell_CTW[วันที่],B227)</f>
        <v>3</v>
      </c>
      <c r="G227" s="272">
        <f>IF(B227="","",SUMIFS(Sell_CTW[ยอดชำระ],Sell_CTW[วันที่],B227,Sell_CTW[Nation],"Thai" ))</f>
        <v>1600</v>
      </c>
      <c r="H227" s="273">
        <f>COUNTIFS(Sell_CTW[Nation],"="&amp;"Foreign",Sell_CTW[วันที่],B227)</f>
        <v>5</v>
      </c>
      <c r="I227" s="272">
        <f>IF(B227="","",SUMIFS(Sell_CTW[ยอดชำระ],Sell_CTW[วันที่],B227,Sell_CTW[Nation],"Foreign" ))</f>
        <v>7360</v>
      </c>
    </row>
    <row r="228" ht="22.5" customHeight="1">
      <c r="A228" s="265" t="s">
        <v>34</v>
      </c>
      <c r="B228" s="40">
        <v>46208.0</v>
      </c>
      <c r="C228" s="266" t="str">
        <f t="array" ref="C228">IF(B228&lt;&gt;"",INDEX(Sell_CTW[BA],MATCH(B228,Sell_CTW[วันที่],0)),"")</f>
        <v>Dao</v>
      </c>
      <c r="D228" s="267">
        <f>COUNTIFS(Sell_CTW[UID],"&lt;&gt;"&amp;0,Sell_CTW[วันที่],B228)</f>
        <v>9</v>
      </c>
      <c r="E228" s="268">
        <f>IF(B228="","",SUMIFS(Sell_CTW[ยอดชำระ],Sell_CTW[วันที่],B228 ))</f>
        <v>10850</v>
      </c>
      <c r="F228" s="266">
        <f>COUNTIFS(Sell_CTW[Nation],"="&amp;"Thai",Sell_CTW[วันที่],B228)</f>
        <v>4</v>
      </c>
      <c r="G228" s="272">
        <f>IF(B228="","",SUMIFS(Sell_CTW[ยอดชำระ],Sell_CTW[วันที่],B228,Sell_CTW[Nation],"Thai" ))</f>
        <v>8850</v>
      </c>
      <c r="H228" s="273">
        <f>COUNTIFS(Sell_CTW[Nation],"="&amp;"Foreign",Sell_CTW[วันที่],B228)</f>
        <v>2</v>
      </c>
      <c r="I228" s="272">
        <f>IF(B228="","",SUMIFS(Sell_CTW[ยอดชำระ],Sell_CTW[วันที่],B228,Sell_CTW[Nation],"Foreign" ))</f>
        <v>2000</v>
      </c>
    </row>
    <row r="229" ht="22.5" customHeight="1">
      <c r="A229" s="265" t="s">
        <v>34</v>
      </c>
      <c r="B229" s="40">
        <v>46209.0</v>
      </c>
      <c r="C229" s="266" t="str">
        <f t="array" ref="C229">IF(B229&lt;&gt;"",INDEX(Sell_CTW[BA],MATCH(B229,Sell_CTW[วันที่],0)),"")</f>
        <v>Am</v>
      </c>
      <c r="D229" s="267">
        <f>COUNTIFS(Sell_CTW[UID],"&lt;&gt;"&amp;0,Sell_CTW[วันที่],B229)</f>
        <v>10</v>
      </c>
      <c r="E229" s="268">
        <f>IF(B229="","",SUMIFS(Sell_CTW[ยอดชำระ],Sell_CTW[วันที่],B229 ))</f>
        <v>13550</v>
      </c>
      <c r="F229" s="266">
        <f>COUNTIFS(Sell_CTW[Nation],"="&amp;"Thai",Sell_CTW[วันที่],B229)</f>
        <v>2</v>
      </c>
      <c r="G229" s="272">
        <f>IF(B229="","",SUMIFS(Sell_CTW[ยอดชำระ],Sell_CTW[วันที่],B229,Sell_CTW[Nation],"Thai" ))</f>
        <v>2000</v>
      </c>
      <c r="H229" s="273">
        <f>COUNTIFS(Sell_CTW[Nation],"="&amp;"Foreign",Sell_CTW[วันที่],B229)</f>
        <v>8</v>
      </c>
      <c r="I229" s="272">
        <f>IF(B229="","",SUMIFS(Sell_CTW[ยอดชำระ],Sell_CTW[วันที่],B229,Sell_CTW[Nation],"Foreign" ))</f>
        <v>11550</v>
      </c>
    </row>
    <row r="230" ht="22.5" customHeight="1">
      <c r="A230" s="265" t="s">
        <v>34</v>
      </c>
      <c r="B230" s="40">
        <v>46210.0</v>
      </c>
      <c r="C230" s="266" t="str">
        <f t="array" ref="C230">IF(B230&lt;&gt;"",INDEX(Sell_CTW[BA],MATCH(B230,Sell_CTW[วันที่],0)),"")</f>
        <v>Am</v>
      </c>
      <c r="D230" s="267">
        <f>COUNTIFS(Sell_CTW[UID],"&lt;&gt;"&amp;0,Sell_CTW[วันที่],B230)</f>
        <v>8</v>
      </c>
      <c r="E230" s="268">
        <f>IF(B230="","",SUMIFS(Sell_CTW[ยอดชำระ],Sell_CTW[วันที่],B230 ))</f>
        <v>9180</v>
      </c>
      <c r="F230" s="266">
        <f>COUNTIFS(Sell_CTW[Nation],"="&amp;"Thai",Sell_CTW[วันที่],B230)</f>
        <v>3</v>
      </c>
      <c r="G230" s="272">
        <f>IF(B230="","",SUMIFS(Sell_CTW[ยอดชำระ],Sell_CTW[วันที่],B230,Sell_CTW[Nation],"Thai" ))</f>
        <v>4580</v>
      </c>
      <c r="H230" s="273">
        <f>COUNTIFS(Sell_CTW[Nation],"="&amp;"Foreign",Sell_CTW[วันที่],B230)</f>
        <v>5</v>
      </c>
      <c r="I230" s="272">
        <f>IF(B230="","",SUMIFS(Sell_CTW[ยอดชำระ],Sell_CTW[วันที่],B230,Sell_CTW[Nation],"Foreign" ))</f>
        <v>4600</v>
      </c>
    </row>
    <row r="231" ht="22.5" customHeight="1">
      <c r="A231" s="265" t="s">
        <v>34</v>
      </c>
      <c r="B231" s="40">
        <v>46211.0</v>
      </c>
      <c r="C231" s="266" t="str">
        <f t="array" ref="C231">IF(B231&lt;&gt;"",INDEX(Sell_CTW[BA],MATCH(B231,Sell_CTW[วันที่],0)),"")</f>
        <v>Am</v>
      </c>
      <c r="D231" s="267">
        <f>COUNTIFS(Sell_CTW[UID],"&lt;&gt;"&amp;0,Sell_CTW[วันที่],B231)</f>
        <v>9</v>
      </c>
      <c r="E231" s="268">
        <f>IF(B231="","",SUMIFS(Sell_CTW[ยอดชำระ],Sell_CTW[วันที่],B231 ))</f>
        <v>5970</v>
      </c>
      <c r="F231" s="266">
        <f>COUNTIFS(Sell_CTW[Nation],"="&amp;"Thai",Sell_CTW[วันที่],B231)</f>
        <v>1</v>
      </c>
      <c r="G231" s="272">
        <f>IF(B231="","",SUMIFS(Sell_CTW[ยอดชำระ],Sell_CTW[วันที่],B231,Sell_CTW[Nation],"Thai" ))</f>
        <v>1190</v>
      </c>
      <c r="H231" s="273">
        <f>COUNTIFS(Sell_CTW[Nation],"="&amp;"Foreign",Sell_CTW[วันที่],B231)</f>
        <v>8</v>
      </c>
      <c r="I231" s="272">
        <f>IF(B231="","",SUMIFS(Sell_CTW[ยอดชำระ],Sell_CTW[วันที่],B231,Sell_CTW[Nation],"Foreign" ))</f>
        <v>4780</v>
      </c>
    </row>
    <row r="232" ht="22.5" customHeight="1">
      <c r="A232" s="265" t="s">
        <v>34</v>
      </c>
      <c r="B232" s="40">
        <v>46212.0</v>
      </c>
      <c r="C232" s="266" t="str">
        <f t="array" ref="C232">IF(B232&lt;&gt;"",INDEX(Sell_CTW[BA],MATCH(B232,Sell_CTW[วันที่],0)),"")</f>
        <v>Am</v>
      </c>
      <c r="D232" s="267">
        <f>COUNTIFS(Sell_CTW[UID],"&lt;&gt;"&amp;0,Sell_CTW[วันที่],B232)</f>
        <v>4</v>
      </c>
      <c r="E232" s="268">
        <f>IF(B232="","",SUMIFS(Sell_CTW[ยอดชำระ],Sell_CTW[วันที่],B232 ))</f>
        <v>10301</v>
      </c>
      <c r="F232" s="266">
        <f>COUNTIFS(Sell_CTW[Nation],"="&amp;"Thai",Sell_CTW[วันที่],B232)</f>
        <v>1</v>
      </c>
      <c r="G232" s="272">
        <f>IF(B232="","",SUMIFS(Sell_CTW[ยอดชำระ],Sell_CTW[วันที่],B232,Sell_CTW[Nation],"Thai" ))</f>
        <v>400</v>
      </c>
      <c r="H232" s="273">
        <f>COUNTIFS(Sell_CTW[Nation],"="&amp;"Foreign",Sell_CTW[วันที่],B232)</f>
        <v>3</v>
      </c>
      <c r="I232" s="272">
        <f>IF(B232="","",SUMIFS(Sell_CTW[ยอดชำระ],Sell_CTW[วันที่],B232,Sell_CTW[Nation],"Foreign" ))</f>
        <v>9901</v>
      </c>
    </row>
    <row r="233" ht="22.5" customHeight="1">
      <c r="A233" s="265" t="s">
        <v>34</v>
      </c>
      <c r="B233" s="40">
        <v>46213.0</v>
      </c>
      <c r="C233" s="266" t="str">
        <f t="array" ref="C233">IF(B233&lt;&gt;"",INDEX(Sell_CTW[BA],MATCH(B233,Sell_CTW[วันที่],0)),"")</f>
        <v>Am</v>
      </c>
      <c r="D233" s="267">
        <f>COUNTIFS(Sell_CTW[UID],"&lt;&gt;"&amp;0,Sell_CTW[วันที่],B233)</f>
        <v>8</v>
      </c>
      <c r="E233" s="268">
        <f>IF(B233="","",SUMIFS(Sell_CTW[ยอดชำระ],Sell_CTW[วันที่],B233 ))</f>
        <v>4790</v>
      </c>
      <c r="F233" s="266">
        <f>COUNTIFS(Sell_CTW[Nation],"="&amp;"Thai",Sell_CTW[วันที่],B233)</f>
        <v>2</v>
      </c>
      <c r="G233" s="272">
        <f>IF(B233="","",SUMIFS(Sell_CTW[ยอดชำระ],Sell_CTW[วันที่],B233,Sell_CTW[Nation],"Thai" ))</f>
        <v>1600</v>
      </c>
      <c r="H233" s="273">
        <f>COUNTIFS(Sell_CTW[Nation],"="&amp;"Foreign",Sell_CTW[วันที่],B233)</f>
        <v>6</v>
      </c>
      <c r="I233" s="272">
        <f>IF(B233="","",SUMIFS(Sell_CTW[ยอดชำระ],Sell_CTW[วันที่],B233,Sell_CTW[Nation],"Foreign" ))</f>
        <v>3190</v>
      </c>
    </row>
    <row r="234" ht="22.5" customHeight="1">
      <c r="A234" s="265" t="s">
        <v>34</v>
      </c>
      <c r="B234" s="40">
        <v>46214.0</v>
      </c>
      <c r="C234" s="266" t="str">
        <f t="array" ref="C234">IF(B234&lt;&gt;"",INDEX(Sell_CTW[BA],MATCH(B234,Sell_CTW[วันที่],0)),"")</f>
        <v>Dao</v>
      </c>
      <c r="D234" s="267">
        <f>COUNTIFS(Sell_CTW[UID],"&lt;&gt;"&amp;0,Sell_CTW[วันที่],B234)</f>
        <v>3</v>
      </c>
      <c r="E234" s="268">
        <f>IF(B234="","",SUMIFS(Sell_CTW[ยอดชำระ],Sell_CTW[วันที่],B234 ))</f>
        <v>2890</v>
      </c>
      <c r="F234" s="266">
        <f>COUNTIFS(Sell_CTW[Nation],"="&amp;"Thai",Sell_CTW[วันที่],B234)</f>
        <v>1</v>
      </c>
      <c r="G234" s="272">
        <f>IF(B234="","",SUMIFS(Sell_CTW[ยอดชำระ],Sell_CTW[วันที่],B234,Sell_CTW[Nation],"Thai" ))</f>
        <v>400</v>
      </c>
      <c r="H234" s="273">
        <f>COUNTIFS(Sell_CTW[Nation],"="&amp;"Foreign",Sell_CTW[วันที่],B234)</f>
        <v>2</v>
      </c>
      <c r="I234" s="272">
        <f>IF(B234="","",SUMIFS(Sell_CTW[ยอดชำระ],Sell_CTW[วันที่],B234,Sell_CTW[Nation],"Foreign" ))</f>
        <v>2490</v>
      </c>
    </row>
    <row r="235" ht="22.5" customHeight="1">
      <c r="A235" s="265" t="s">
        <v>34</v>
      </c>
      <c r="B235" s="40">
        <v>46215.0</v>
      </c>
      <c r="C235" s="266" t="str">
        <f t="array" ref="C235">IF(B235&lt;&gt;"",INDEX(Sell_CTW[BA],MATCH(B235,Sell_CTW[วันที่],0)),"")</f>
        <v>Dao</v>
      </c>
      <c r="D235" s="267">
        <f>COUNTIFS(Sell_CTW[UID],"&lt;&gt;"&amp;0,Sell_CTW[วันที่],B235)</f>
        <v>12</v>
      </c>
      <c r="E235" s="268">
        <f>IF(B235="","",SUMIFS(Sell_CTW[ยอดชำระ],Sell_CTW[วันที่],B235 ))</f>
        <v>12730</v>
      </c>
      <c r="F235" s="266">
        <f>COUNTIFS(Sell_CTW[Nation],"="&amp;"Thai",Sell_CTW[วันที่],B235)</f>
        <v>3</v>
      </c>
      <c r="G235" s="272">
        <f>IF(B235="","",SUMIFS(Sell_CTW[ยอดชำระ],Sell_CTW[วันที่],B235,Sell_CTW[Nation],"Thai" ))</f>
        <v>1600</v>
      </c>
      <c r="H235" s="273">
        <f>COUNTIFS(Sell_CTW[Nation],"="&amp;"Foreign",Sell_CTW[วันที่],B235)</f>
        <v>9</v>
      </c>
      <c r="I235" s="272">
        <f>IF(B235="","",SUMIFS(Sell_CTW[ยอดชำระ],Sell_CTW[วันที่],B235,Sell_CTW[Nation],"Foreign" ))</f>
        <v>11130</v>
      </c>
    </row>
    <row r="236" ht="22.5" customHeight="1">
      <c r="A236" s="265" t="s">
        <v>34</v>
      </c>
      <c r="B236" s="40">
        <v>46216.0</v>
      </c>
      <c r="C236" s="266" t="str">
        <f t="array" ref="C236">IF(B236&lt;&gt;"",INDEX(Sell_CTW[BA],MATCH(B236,Sell_CTW[วันที่],0)),"")</f>
        <v>Am</v>
      </c>
      <c r="D236" s="267">
        <f>COUNTIFS(Sell_CTW[UID],"&lt;&gt;"&amp;0,Sell_CTW[วันที่],B236)</f>
        <v>13</v>
      </c>
      <c r="E236" s="268">
        <f>IF(B236="","",SUMIFS(Sell_CTW[ยอดชำระ],Sell_CTW[วันที่],B236 ))</f>
        <v>16752.5</v>
      </c>
      <c r="F236" s="266">
        <f>COUNTIFS(Sell_CTW[Nation],"="&amp;"Thai",Sell_CTW[วันที่],B236)</f>
        <v>0</v>
      </c>
      <c r="G236" s="272">
        <f>IF(B236="","",SUMIFS(Sell_CTW[ยอดชำระ],Sell_CTW[วันที่],B236,Sell_CTW[Nation],"Thai" ))</f>
        <v>0</v>
      </c>
      <c r="H236" s="273">
        <f>COUNTIFS(Sell_CTW[Nation],"="&amp;"Foreign",Sell_CTW[วันที่],B236)</f>
        <v>13</v>
      </c>
      <c r="I236" s="272">
        <f>IF(B236="","",SUMIFS(Sell_CTW[ยอดชำระ],Sell_CTW[วันที่],B236,Sell_CTW[Nation],"Foreign" ))</f>
        <v>16752.5</v>
      </c>
    </row>
    <row r="237" ht="22.5" customHeight="1">
      <c r="A237" s="265" t="s">
        <v>34</v>
      </c>
      <c r="B237" s="40">
        <v>46217.0</v>
      </c>
      <c r="C237" s="266" t="str">
        <f t="array" ref="C237">IF(B237&lt;&gt;"",INDEX(Sell_CTW[BA],MATCH(B237,Sell_CTW[วันที่],0)),"")</f>
        <v>Am</v>
      </c>
      <c r="D237" s="267">
        <f>COUNTIFS(Sell_CTW[UID],"&lt;&gt;"&amp;0,Sell_CTW[วันที่],B237)</f>
        <v>11</v>
      </c>
      <c r="E237" s="268">
        <f>IF(B237="","",SUMIFS(Sell_CTW[ยอดชำระ],Sell_CTW[วันที่],B237 ))</f>
        <v>7270</v>
      </c>
      <c r="F237" s="266">
        <f>COUNTIFS(Sell_CTW[Nation],"="&amp;"Thai",Sell_CTW[วันที่],B237)</f>
        <v>3</v>
      </c>
      <c r="G237" s="272">
        <f>IF(B237="","",SUMIFS(Sell_CTW[ยอดชำระ],Sell_CTW[วันที่],B237,Sell_CTW[Nation],"Thai" ))</f>
        <v>1200</v>
      </c>
      <c r="H237" s="273">
        <f>COUNTIFS(Sell_CTW[Nation],"="&amp;"Foreign",Sell_CTW[วันที่],B237)</f>
        <v>8</v>
      </c>
      <c r="I237" s="272">
        <f>IF(B237="","",SUMIFS(Sell_CTW[ยอดชำระ],Sell_CTW[วันที่],B237,Sell_CTW[Nation],"Foreign" ))</f>
        <v>6070</v>
      </c>
    </row>
    <row r="238" ht="22.5" customHeight="1">
      <c r="A238" s="265" t="s">
        <v>34</v>
      </c>
      <c r="B238" s="40">
        <v>46218.0</v>
      </c>
      <c r="C238" s="266" t="str">
        <f t="array" ref="C238">IF(B238&lt;&gt;"",INDEX(Sell_CTW[BA],MATCH(B238,Sell_CTW[วันที่],0)),"")</f>
        <v>Am</v>
      </c>
      <c r="D238" s="267">
        <f>COUNTIFS(Sell_CTW[UID],"&lt;&gt;"&amp;0,Sell_CTW[วันที่],B238)</f>
        <v>6</v>
      </c>
      <c r="E238" s="268">
        <f>IF(B238="","",SUMIFS(Sell_CTW[ยอดชำระ],Sell_CTW[วันที่],B238 ))</f>
        <v>6920</v>
      </c>
      <c r="F238" s="266">
        <f>COUNTIFS(Sell_CTW[Nation],"="&amp;"Thai",Sell_CTW[วันที่],B238)</f>
        <v>2</v>
      </c>
      <c r="G238" s="272">
        <f>IF(B238="","",SUMIFS(Sell_CTW[ยอดชำระ],Sell_CTW[วันที่],B238,Sell_CTW[Nation],"Thai" ))</f>
        <v>1200</v>
      </c>
      <c r="H238" s="273">
        <f>COUNTIFS(Sell_CTW[Nation],"="&amp;"Foreign",Sell_CTW[วันที่],B238)</f>
        <v>4</v>
      </c>
      <c r="I238" s="272">
        <f>IF(B238="","",SUMIFS(Sell_CTW[ยอดชำระ],Sell_CTW[วันที่],B238,Sell_CTW[Nation],"Foreign" ))</f>
        <v>5720</v>
      </c>
    </row>
    <row r="239" ht="22.5" customHeight="1">
      <c r="A239" s="265" t="s">
        <v>34</v>
      </c>
      <c r="B239" s="40">
        <v>46219.0</v>
      </c>
      <c r="C239" s="266" t="str">
        <f t="array" ref="C239">IF(B239&lt;&gt;"",INDEX(Sell_CTW[BA],MATCH(B239,Sell_CTW[วันที่],0)),"")</f>
        <v>Am</v>
      </c>
      <c r="D239" s="267">
        <f>COUNTIFS(Sell_CTW[UID],"&lt;&gt;"&amp;0,Sell_CTW[วันที่],B239)</f>
        <v>11</v>
      </c>
      <c r="E239" s="268">
        <f>IF(B239="","",SUMIFS(Sell_CTW[ยอดชำระ],Sell_CTW[วันที่],B239 ))</f>
        <v>20100</v>
      </c>
      <c r="F239" s="266">
        <f>COUNTIFS(Sell_CTW[Nation],"="&amp;"Thai",Sell_CTW[วันที่],B239)</f>
        <v>2</v>
      </c>
      <c r="G239" s="272">
        <f>IF(B239="","",SUMIFS(Sell_CTW[ยอดชำระ],Sell_CTW[วันที่],B239,Sell_CTW[Nation],"Thai" ))</f>
        <v>1200</v>
      </c>
      <c r="H239" s="273">
        <f>COUNTIFS(Sell_CTW[Nation],"="&amp;"Foreign",Sell_CTW[วันที่],B239)</f>
        <v>9</v>
      </c>
      <c r="I239" s="272">
        <f>IF(B239="","",SUMIFS(Sell_CTW[ยอดชำระ],Sell_CTW[วันที่],B239,Sell_CTW[Nation],"Foreign" ))</f>
        <v>18900</v>
      </c>
    </row>
    <row r="240" ht="22.5" customHeight="1">
      <c r="A240" s="265" t="s">
        <v>34</v>
      </c>
      <c r="B240" s="40">
        <v>46220.0</v>
      </c>
      <c r="C240" s="266" t="str">
        <f t="array" ref="C240">IF(B240&lt;&gt;"",INDEX(Sell_CTW[BA],MATCH(B240,Sell_CTW[วันที่],0)),"")</f>
        <v>Am</v>
      </c>
      <c r="D240" s="267">
        <f>COUNTIFS(Sell_CTW[UID],"&lt;&gt;"&amp;0,Sell_CTW[วันที่],B240)</f>
        <v>11</v>
      </c>
      <c r="E240" s="268">
        <f>IF(B240="","",SUMIFS(Sell_CTW[ยอดชำระ],Sell_CTW[วันที่],B240 ))</f>
        <v>7380</v>
      </c>
      <c r="F240" s="266">
        <f>COUNTIFS(Sell_CTW[Nation],"="&amp;"Thai",Sell_CTW[วันที่],B240)</f>
        <v>2</v>
      </c>
      <c r="G240" s="272">
        <f>IF(B240="","",SUMIFS(Sell_CTW[ยอดชำระ],Sell_CTW[วันที่],B240,Sell_CTW[Nation],"Thai" ))</f>
        <v>800</v>
      </c>
      <c r="H240" s="273">
        <f>COUNTIFS(Sell_CTW[Nation],"="&amp;"Foreign",Sell_CTW[วันที่],B240)</f>
        <v>9</v>
      </c>
      <c r="I240" s="272">
        <f>IF(B240="","",SUMIFS(Sell_CTW[ยอดชำระ],Sell_CTW[วันที่],B240,Sell_CTW[Nation],"Foreign" ))</f>
        <v>6580</v>
      </c>
    </row>
    <row r="241" ht="22.5" customHeight="1">
      <c r="A241" s="265" t="s">
        <v>34</v>
      </c>
      <c r="B241" s="40">
        <v>46221.0</v>
      </c>
      <c r="C241" s="266" t="str">
        <f t="array" ref="C241">IF(B241&lt;&gt;"",INDEX(Sell_CTW[BA],MATCH(B241,Sell_CTW[วันที่],0)),"")</f>
        <v>Beam</v>
      </c>
      <c r="D241" s="267">
        <f>COUNTIFS(Sell_CTW[UID],"&lt;&gt;"&amp;0,Sell_CTW[วันที่],B241)</f>
        <v>7</v>
      </c>
      <c r="E241" s="268">
        <f>IF(B241="","",SUMIFS(Sell_CTW[ยอดชำระ],Sell_CTW[วันที่],B241 ))</f>
        <v>9960</v>
      </c>
      <c r="F241" s="266">
        <f>COUNTIFS(Sell_CTW[Nation],"="&amp;"Thai",Sell_CTW[วันที่],B241)</f>
        <v>5</v>
      </c>
      <c r="G241" s="272">
        <f>IF(B241="","",SUMIFS(Sell_CTW[ยอดชำระ],Sell_CTW[วันที่],B241,Sell_CTW[Nation],"Thai" ))</f>
        <v>2400</v>
      </c>
      <c r="H241" s="273">
        <f>COUNTIFS(Sell_CTW[Nation],"="&amp;"Foreign",Sell_CTW[วันที่],B241)</f>
        <v>3</v>
      </c>
      <c r="I241" s="272">
        <f>IF(B241="","",SUMIFS(Sell_CTW[ยอดชำระ],Sell_CTW[วันที่],B241,Sell_CTW[Nation],"Foreign" ))</f>
        <v>7560</v>
      </c>
    </row>
    <row r="242" ht="22.5" customHeight="1">
      <c r="A242" s="265" t="s">
        <v>34</v>
      </c>
      <c r="B242" s="40">
        <v>46222.0</v>
      </c>
      <c r="C242" s="266" t="str">
        <f t="array" ref="C242">IF(B242&lt;&gt;"",INDEX(Sell_CTW[BA],MATCH(B242,Sell_CTW[วันที่],0)),"")</f>
        <v>Note</v>
      </c>
      <c r="D242" s="267">
        <f>COUNTIFS(Sell_CTW[UID],"&lt;&gt;"&amp;0,Sell_CTW[วันที่],B242)</f>
        <v>5</v>
      </c>
      <c r="E242" s="268">
        <f>IF(B242="","",SUMIFS(Sell_CTW[ยอดชำระ],Sell_CTW[วันที่],B242 ))</f>
        <v>6360</v>
      </c>
      <c r="F242" s="266">
        <f>COUNTIFS(Sell_CTW[Nation],"="&amp;"Thai",Sell_CTW[วันที่],B242)</f>
        <v>1</v>
      </c>
      <c r="G242" s="272">
        <f>IF(B242="","",SUMIFS(Sell_CTW[ยอดชำระ],Sell_CTW[วันที่],B242,Sell_CTW[Nation],"Thai" ))</f>
        <v>1000</v>
      </c>
      <c r="H242" s="273">
        <f>COUNTIFS(Sell_CTW[Nation],"="&amp;"Foreign",Sell_CTW[วันที่],B242)</f>
        <v>4</v>
      </c>
      <c r="I242" s="272">
        <f>IF(B242="","",SUMIFS(Sell_CTW[ยอดชำระ],Sell_CTW[วันที่],B242,Sell_CTW[Nation],"Foreign" ))</f>
        <v>5360</v>
      </c>
    </row>
    <row r="243" ht="22.5" customHeight="1">
      <c r="A243" s="265" t="s">
        <v>34</v>
      </c>
      <c r="B243" s="40">
        <v>46223.0</v>
      </c>
      <c r="C243" s="266" t="str">
        <f t="array" ref="C243">IF(B243&lt;&gt;"",INDEX(Sell_CTW[BA],MATCH(B243,Sell_CTW[วันที่],0)),"")</f>
        <v>Am</v>
      </c>
      <c r="D243" s="267">
        <f>COUNTIFS(Sell_CTW[UID],"&lt;&gt;"&amp;0,Sell_CTW[วันที่],B243)</f>
        <v>12</v>
      </c>
      <c r="E243" s="268">
        <f>IF(B243="","",SUMIFS(Sell_CTW[ยอดชำระ],Sell_CTW[วันที่],B243 ))</f>
        <v>10070</v>
      </c>
      <c r="F243" s="266">
        <f>COUNTIFS(Sell_CTW[Nation],"="&amp;"Thai",Sell_CTW[วันที่],B243)</f>
        <v>0</v>
      </c>
      <c r="G243" s="272">
        <f>IF(B243="","",SUMIFS(Sell_CTW[ยอดชำระ],Sell_CTW[วันที่],B243,Sell_CTW[Nation],"Thai" ))</f>
        <v>0</v>
      </c>
      <c r="H243" s="273">
        <f>COUNTIFS(Sell_CTW[Nation],"="&amp;"Foreign",Sell_CTW[วันที่],B243)</f>
        <v>12</v>
      </c>
      <c r="I243" s="272">
        <f>IF(B243="","",SUMIFS(Sell_CTW[ยอดชำระ],Sell_CTW[วันที่],B243,Sell_CTW[Nation],"Foreign" ))</f>
        <v>10070</v>
      </c>
    </row>
    <row r="244" ht="22.5" customHeight="1">
      <c r="A244" s="265" t="s">
        <v>34</v>
      </c>
      <c r="B244" s="40">
        <v>46224.0</v>
      </c>
      <c r="C244" s="266" t="str">
        <f t="array" ref="C244">IF(B244&lt;&gt;"",INDEX(Sell_CTW[BA],MATCH(B244,Sell_CTW[วันที่],0)),"")</f>
        <v>Am</v>
      </c>
      <c r="D244" s="267">
        <f>COUNTIFS(Sell_CTW[UID],"&lt;&gt;"&amp;0,Sell_CTW[วันที่],B244)</f>
        <v>7</v>
      </c>
      <c r="E244" s="268">
        <f>IF(B244="","",SUMIFS(Sell_CTW[ยอดชำระ],Sell_CTW[วันที่],B244 ))</f>
        <v>4490</v>
      </c>
      <c r="F244" s="266">
        <f>COUNTIFS(Sell_CTW[Nation],"="&amp;"Thai",Sell_CTW[วันที่],B244)</f>
        <v>1</v>
      </c>
      <c r="G244" s="272">
        <f>IF(B244="","",SUMIFS(Sell_CTW[ยอดชำระ],Sell_CTW[วันที่],B244,Sell_CTW[Nation],"Thai" ))</f>
        <v>400</v>
      </c>
      <c r="H244" s="273">
        <f>COUNTIFS(Sell_CTW[Nation],"="&amp;"Foreign",Sell_CTW[วันที่],B244)</f>
        <v>6</v>
      </c>
      <c r="I244" s="272">
        <f>IF(B244="","",SUMIFS(Sell_CTW[ยอดชำระ],Sell_CTW[วันที่],B244,Sell_CTW[Nation],"Foreign" ))</f>
        <v>4090</v>
      </c>
    </row>
    <row r="245" ht="22.5" customHeight="1">
      <c r="A245" s="265" t="s">
        <v>34</v>
      </c>
      <c r="B245" s="40">
        <v>46225.0</v>
      </c>
      <c r="C245" s="266" t="str">
        <f t="array" ref="C245">IF(B245&lt;&gt;"",INDEX(Sell_CTW[BA],MATCH(B245,Sell_CTW[วันที่],0)),"")</f>
        <v>Am</v>
      </c>
      <c r="D245" s="267">
        <f>COUNTIFS(Sell_CTW[UID],"&lt;&gt;"&amp;0,Sell_CTW[วันที่],B245)</f>
        <v>8</v>
      </c>
      <c r="E245" s="268">
        <f>IF(B245="","",SUMIFS(Sell_CTW[ยอดชำระ],Sell_CTW[วันที่],B245 ))</f>
        <v>6180</v>
      </c>
      <c r="F245" s="266">
        <f>COUNTIFS(Sell_CTW[Nation],"="&amp;"Thai",Sell_CTW[วันที่],B245)</f>
        <v>1</v>
      </c>
      <c r="G245" s="272">
        <f>IF(B245="","",SUMIFS(Sell_CTW[ยอดชำระ],Sell_CTW[วันที่],B245,Sell_CTW[Nation],"Thai" ))</f>
        <v>400</v>
      </c>
      <c r="H245" s="273">
        <f>COUNTIFS(Sell_CTW[Nation],"="&amp;"Foreign",Sell_CTW[วันที่],B245)</f>
        <v>7</v>
      </c>
      <c r="I245" s="272">
        <f>IF(B245="","",SUMIFS(Sell_CTW[ยอดชำระ],Sell_CTW[วันที่],B245,Sell_CTW[Nation],"Foreign" ))</f>
        <v>5780</v>
      </c>
    </row>
    <row r="246" ht="22.5" customHeight="1">
      <c r="A246" s="265" t="s">
        <v>34</v>
      </c>
      <c r="B246" s="40">
        <v>46226.0</v>
      </c>
      <c r="C246" s="266" t="str">
        <f t="array" ref="C246">IF(B246&lt;&gt;"",INDEX(Sell_CTW[BA],MATCH(B246,Sell_CTW[วันที่],0)),"")</f>
        <v>Am</v>
      </c>
      <c r="D246" s="267">
        <f>COUNTIFS(Sell_CTW[UID],"&lt;&gt;"&amp;0,Sell_CTW[วันที่],B246)</f>
        <v>13</v>
      </c>
      <c r="E246" s="268">
        <f>IF(B246="","",SUMIFS(Sell_CTW[ยอดชำระ],Sell_CTW[วันที่],B246 ))</f>
        <v>21611</v>
      </c>
      <c r="F246" s="266">
        <f>COUNTIFS(Sell_CTW[Nation],"="&amp;"Thai",Sell_CTW[วันที่],B246)</f>
        <v>1</v>
      </c>
      <c r="G246" s="272">
        <f>IF(B246="","",SUMIFS(Sell_CTW[ยอดชำระ],Sell_CTW[วันที่],B246,Sell_CTW[Nation],"Thai" ))</f>
        <v>4760</v>
      </c>
      <c r="H246" s="273">
        <f>COUNTIFS(Sell_CTW[Nation],"="&amp;"Foreign",Sell_CTW[วันที่],B246)</f>
        <v>12</v>
      </c>
      <c r="I246" s="272">
        <f>IF(B246="","",SUMIFS(Sell_CTW[ยอดชำระ],Sell_CTW[วันที่],B246,Sell_CTW[Nation],"Foreign" ))</f>
        <v>16851</v>
      </c>
    </row>
    <row r="247" ht="22.5" customHeight="1">
      <c r="A247" s="265" t="s">
        <v>34</v>
      </c>
      <c r="B247" s="40">
        <v>46227.0</v>
      </c>
      <c r="C247" s="266" t="str">
        <f t="array" ref="C247">IF(B247&lt;&gt;"",INDEX(Sell_CTW[BA],MATCH(B247,Sell_CTW[วันที่],0)),"")</f>
        <v>Am</v>
      </c>
      <c r="D247" s="267">
        <f>COUNTIFS(Sell_CTW[UID],"&lt;&gt;"&amp;0,Sell_CTW[วันที่],B247)</f>
        <v>15</v>
      </c>
      <c r="E247" s="268">
        <f>IF(B247="","",SUMIFS(Sell_CTW[ยอดชำระ],Sell_CTW[วันที่],B247 ))</f>
        <v>18920</v>
      </c>
      <c r="F247" s="266">
        <f>COUNTIFS(Sell_CTW[Nation],"="&amp;"Thai",Sell_CTW[วันที่],B247)</f>
        <v>3</v>
      </c>
      <c r="G247" s="272">
        <f>IF(B247="","",SUMIFS(Sell_CTW[ยอดชำระ],Sell_CTW[วันที่],B247,Sell_CTW[Nation],"Thai" ))</f>
        <v>2900</v>
      </c>
      <c r="H247" s="273">
        <f>COUNTIFS(Sell_CTW[Nation],"="&amp;"Foreign",Sell_CTW[วันที่],B247)</f>
        <v>12</v>
      </c>
      <c r="I247" s="272">
        <f>IF(B247="","",SUMIFS(Sell_CTW[ยอดชำระ],Sell_CTW[วันที่],B247,Sell_CTW[Nation],"Foreign" ))</f>
        <v>16020</v>
      </c>
    </row>
    <row r="248" ht="22.5" customHeight="1">
      <c r="A248" s="265" t="s">
        <v>34</v>
      </c>
      <c r="B248" s="40">
        <v>46228.0</v>
      </c>
      <c r="C248" s="266" t="str">
        <f t="array" ref="C248">IF(B248&lt;&gt;"",INDEX(Sell_CTW[BA],MATCH(B248,Sell_CTW[วันที่],0)),"")</f>
        <v>Dao</v>
      </c>
      <c r="D248" s="267">
        <f>COUNTIFS(Sell_CTW[UID],"&lt;&gt;"&amp;0,Sell_CTW[วันที่],B248)</f>
        <v>13</v>
      </c>
      <c r="E248" s="268">
        <f>IF(B248="","",SUMIFS(Sell_CTW[ยอดชำระ],Sell_CTW[วันที่],B248 ))</f>
        <v>19153</v>
      </c>
      <c r="F248" s="266">
        <f>COUNTIFS(Sell_CTW[Nation],"="&amp;"Thai",Sell_CTW[วันที่],B248)</f>
        <v>2</v>
      </c>
      <c r="G248" s="272">
        <f>IF(B248="","",SUMIFS(Sell_CTW[ยอดชำระ],Sell_CTW[วันที่],B248,Sell_CTW[Nation],"Thai" ))</f>
        <v>10983</v>
      </c>
      <c r="H248" s="273">
        <f>COUNTIFS(Sell_CTW[Nation],"="&amp;"Foreign",Sell_CTW[วันที่],B248)</f>
        <v>11</v>
      </c>
      <c r="I248" s="272">
        <f>IF(B248="","",SUMIFS(Sell_CTW[ยอดชำระ],Sell_CTW[วันที่],B248,Sell_CTW[Nation],"Foreign" ))</f>
        <v>8170</v>
      </c>
    </row>
    <row r="249" ht="22.5" customHeight="1">
      <c r="A249" s="265" t="s">
        <v>34</v>
      </c>
      <c r="B249" s="40">
        <v>46229.0</v>
      </c>
      <c r="C249" s="266" t="str">
        <f t="array" ref="C249">IF(B249&lt;&gt;"",INDEX(Sell_CTW[BA],MATCH(B249,Sell_CTW[วันที่],0)),"")</f>
        <v>Dao</v>
      </c>
      <c r="D249" s="267">
        <f>COUNTIFS(Sell_CTW[UID],"&lt;&gt;"&amp;0,Sell_CTW[วันที่],B249)</f>
        <v>13</v>
      </c>
      <c r="E249" s="268">
        <f>IF(B249="","",SUMIFS(Sell_CTW[ยอดชำระ],Sell_CTW[วันที่],B249 ))</f>
        <v>10660</v>
      </c>
      <c r="F249" s="266">
        <f>COUNTIFS(Sell_CTW[Nation],"="&amp;"Thai",Sell_CTW[วันที่],B249)</f>
        <v>1</v>
      </c>
      <c r="G249" s="272">
        <f>IF(B249="","",SUMIFS(Sell_CTW[ยอดชำระ],Sell_CTW[วันที่],B249,Sell_CTW[Nation],"Thai" ))</f>
        <v>600</v>
      </c>
      <c r="H249" s="273">
        <f>COUNTIFS(Sell_CTW[Nation],"="&amp;"Foreign",Sell_CTW[วันที่],B249)</f>
        <v>12</v>
      </c>
      <c r="I249" s="272">
        <f>IF(B249="","",SUMIFS(Sell_CTW[ยอดชำระ],Sell_CTW[วันที่],B249,Sell_CTW[Nation],"Foreign" ))</f>
        <v>10060</v>
      </c>
    </row>
    <row r="250" ht="22.5" customHeight="1">
      <c r="A250" s="265" t="s">
        <v>34</v>
      </c>
      <c r="B250" s="40">
        <v>46230.0</v>
      </c>
      <c r="C250" s="266" t="str">
        <f t="array" ref="C250">IF(B250&lt;&gt;"",INDEX(Sell_CTW[BA],MATCH(B250,Sell_CTW[วันที่],0)),"")</f>
        <v>Am</v>
      </c>
      <c r="D250" s="267">
        <f>COUNTIFS(Sell_CTW[UID],"&lt;&gt;"&amp;0,Sell_CTW[วันที่],B250)</f>
        <v>18</v>
      </c>
      <c r="E250" s="268">
        <f>IF(B250="","",SUMIFS(Sell_CTW[ยอดชำระ],Sell_CTW[วันที่],B250 ))</f>
        <v>22000</v>
      </c>
      <c r="F250" s="266">
        <f>COUNTIFS(Sell_CTW[Nation],"="&amp;"Thai",Sell_CTW[วันที่],B250)</f>
        <v>2</v>
      </c>
      <c r="G250" s="272">
        <f>IF(B250="","",SUMIFS(Sell_CTW[ยอดชำระ],Sell_CTW[วันที่],B250,Sell_CTW[Nation],"Thai" ))</f>
        <v>750</v>
      </c>
      <c r="H250" s="273">
        <f>COUNTIFS(Sell_CTW[Nation],"="&amp;"Foreign",Sell_CTW[วันที่],B250)</f>
        <v>16</v>
      </c>
      <c r="I250" s="272">
        <f>IF(B250="","",SUMIFS(Sell_CTW[ยอดชำระ],Sell_CTW[วันที่],B250,Sell_CTW[Nation],"Foreign" ))</f>
        <v>21250</v>
      </c>
    </row>
    <row r="251" ht="22.5" customHeight="1">
      <c r="A251" s="265" t="s">
        <v>34</v>
      </c>
      <c r="B251" s="40">
        <v>46231.0</v>
      </c>
      <c r="C251" s="266" t="str">
        <f t="array" ref="C251">IF(B251&lt;&gt;"",INDEX(Sell_CTW[BA],MATCH(B251,Sell_CTW[วันที่],0)),"")</f>
        <v>Am</v>
      </c>
      <c r="D251" s="267">
        <f>COUNTIFS(Sell_CTW[UID],"&lt;&gt;"&amp;0,Sell_CTW[วันที่],B251)</f>
        <v>17</v>
      </c>
      <c r="E251" s="268">
        <f>IF(B251="","",SUMIFS(Sell_CTW[ยอดชำระ],Sell_CTW[วันที่],B251 ))</f>
        <v>26366</v>
      </c>
      <c r="F251" s="266">
        <f>COUNTIFS(Sell_CTW[Nation],"="&amp;"Thai",Sell_CTW[วันที่],B251)</f>
        <v>7</v>
      </c>
      <c r="G251" s="272">
        <f>IF(B251="","",SUMIFS(Sell_CTW[ยอดชำระ],Sell_CTW[วันที่],B251,Sell_CTW[Nation],"Thai" ))</f>
        <v>8180</v>
      </c>
      <c r="H251" s="273">
        <f>COUNTIFS(Sell_CTW[Nation],"="&amp;"Foreign",Sell_CTW[วันที่],B251)</f>
        <v>10</v>
      </c>
      <c r="I251" s="272">
        <f>IF(B251="","",SUMIFS(Sell_CTW[ยอดชำระ],Sell_CTW[วันที่],B251,Sell_CTW[Nation],"Foreign" ))</f>
        <v>18186</v>
      </c>
    </row>
    <row r="252" ht="22.5" customHeight="1">
      <c r="A252" s="265" t="s">
        <v>34</v>
      </c>
      <c r="B252" s="40">
        <v>46232.0</v>
      </c>
      <c r="C252" s="266" t="str">
        <f t="array" ref="C252">IF(B252&lt;&gt;"",INDEX(Sell_CTW[BA],MATCH(B252,Sell_CTW[วันที่],0)),"")</f>
        <v>Am</v>
      </c>
      <c r="D252" s="267">
        <f>COUNTIFS(Sell_CTW[UID],"&lt;&gt;"&amp;0,Sell_CTW[วันที่],B252)</f>
        <v>17</v>
      </c>
      <c r="E252" s="268">
        <f>IF(B252="","",SUMIFS(Sell_CTW[ยอดชำระ],Sell_CTW[วันที่],B252 ))</f>
        <v>22001</v>
      </c>
      <c r="F252" s="266">
        <f>COUNTIFS(Sell_CTW[Nation],"="&amp;"Thai",Sell_CTW[วันที่],B252)</f>
        <v>3</v>
      </c>
      <c r="G252" s="272">
        <f>IF(B252="","",SUMIFS(Sell_CTW[ยอดชำระ],Sell_CTW[วันที่],B252,Sell_CTW[Nation],"Thai" ))</f>
        <v>2380</v>
      </c>
      <c r="H252" s="273">
        <f>COUNTIFS(Sell_CTW[Nation],"="&amp;"Foreign",Sell_CTW[วันที่],B252)</f>
        <v>14</v>
      </c>
      <c r="I252" s="272">
        <f>IF(B252="","",SUMIFS(Sell_CTW[ยอดชำระ],Sell_CTW[วันที่],B252,Sell_CTW[Nation],"Foreign" ))</f>
        <v>19621</v>
      </c>
    </row>
    <row r="253" ht="22.5" customHeight="1">
      <c r="A253" s="265" t="s">
        <v>34</v>
      </c>
      <c r="B253" s="40">
        <v>46233.0</v>
      </c>
      <c r="C253" s="266" t="str">
        <f t="array" ref="C253">IF(B253&lt;&gt;"",INDEX(Sell_CTW[BA],MATCH(B253,Sell_CTW[วันที่],0)),"")</f>
        <v>Am</v>
      </c>
      <c r="D253" s="267">
        <f>COUNTIFS(Sell_CTW[UID],"&lt;&gt;"&amp;0,Sell_CTW[วันที่],B253)</f>
        <v>13</v>
      </c>
      <c r="E253" s="268">
        <f>IF(B253="","",SUMIFS(Sell_CTW[ยอดชำระ],Sell_CTW[วันที่],B253 ))</f>
        <v>12490</v>
      </c>
      <c r="F253" s="266">
        <f>COUNTIFS(Sell_CTW[Nation],"="&amp;"Thai",Sell_CTW[วันที่],B253)</f>
        <v>2</v>
      </c>
      <c r="G253" s="272">
        <f>IF(B253="","",SUMIFS(Sell_CTW[ยอดชำระ],Sell_CTW[วันที่],B253,Sell_CTW[Nation],"Thai" ))</f>
        <v>1540</v>
      </c>
      <c r="H253" s="273">
        <f>COUNTIFS(Sell_CTW[Nation],"="&amp;"Foreign",Sell_CTW[วันที่],B253)</f>
        <v>11</v>
      </c>
      <c r="I253" s="272">
        <f>IF(B253="","",SUMIFS(Sell_CTW[ยอดชำระ],Sell_CTW[วันที่],B253,Sell_CTW[Nation],"Foreign" ))</f>
        <v>10860</v>
      </c>
    </row>
    <row r="254" ht="22.5" customHeight="1">
      <c r="A254" s="265" t="s">
        <v>34</v>
      </c>
      <c r="B254" s="40">
        <v>46234.0</v>
      </c>
      <c r="C254" s="266" t="str">
        <f t="array" ref="C254">IF(B254&lt;&gt;"",INDEX(Sell_CTW[BA],MATCH(B254,Sell_CTW[วันที่],0)),"")</f>
        <v>Am</v>
      </c>
      <c r="D254" s="267">
        <f>COUNTIFS(Sell_CTW[UID],"&lt;&gt;"&amp;0,Sell_CTW[วันที่],B254)</f>
        <v>7</v>
      </c>
      <c r="E254" s="268">
        <f>IF(B254="","",SUMIFS(Sell_CTW[ยอดชำระ],Sell_CTW[วันที่],B254 ))</f>
        <v>14480</v>
      </c>
      <c r="F254" s="266">
        <f>COUNTIFS(Sell_CTW[Nation],"="&amp;"Thai",Sell_CTW[วันที่],B254)</f>
        <v>1</v>
      </c>
      <c r="G254" s="272">
        <f>IF(B254="","",SUMIFS(Sell_CTW[ยอดชำระ],Sell_CTW[วันที่],B254,Sell_CTW[Nation],"Thai" ))</f>
        <v>350</v>
      </c>
      <c r="H254" s="273">
        <f>COUNTIFS(Sell_CTW[Nation],"="&amp;"Foreign",Sell_CTW[วันที่],B254)</f>
        <v>7</v>
      </c>
      <c r="I254" s="272">
        <f>IF(B254="","",SUMIFS(Sell_CTW[ยอดชำระ],Sell_CTW[วันที่],B254,Sell_CTW[Nation],"Foreign" ))</f>
        <v>14130</v>
      </c>
    </row>
    <row r="255" ht="22.5" customHeight="1">
      <c r="A255" s="265" t="s">
        <v>1411</v>
      </c>
      <c r="B255" s="40">
        <v>46235.0</v>
      </c>
      <c r="C255" s="266" t="str">
        <f t="array" ref="C255">IF(B255&lt;&gt;"",INDEX(Sell_CTW[BA],MATCH(B255,Sell_CTW[วันที่],0)),"")</f>
        <v>Jom</v>
      </c>
      <c r="D255" s="267">
        <f>COUNTIFS(Sell_CTW[UID],"&lt;&gt;"&amp;0,Sell_CTW[วันที่],B255)</f>
        <v>11</v>
      </c>
      <c r="E255" s="268">
        <f>IF(B255="","",SUMIFS(Sell_CTW[ยอดชำระ],Sell_CTW[วันที่],B255 ))</f>
        <v>23266.5</v>
      </c>
      <c r="F255" s="266">
        <f>COUNTIFS(Sell_CTW[Nation],"="&amp;"Thai",Sell_CTW[วันที่],B255)</f>
        <v>0</v>
      </c>
      <c r="G255" s="272">
        <f>IF(B255="","",SUMIFS(Sell_CTW[ยอดชำระ],Sell_CTW[วันที่],B255,Sell_CTW[Nation],"Thai" ))</f>
        <v>0</v>
      </c>
      <c r="H255" s="273">
        <f>COUNTIFS(Sell_CTW[Nation],"="&amp;"Foreign",Sell_CTW[วันที่],B255)</f>
        <v>11</v>
      </c>
      <c r="I255" s="272">
        <f>IF(B255="","",SUMIFS(Sell_CTW[ยอดชำระ],Sell_CTW[วันที่],B255,Sell_CTW[Nation],"Foreign" ))</f>
        <v>23266.5</v>
      </c>
    </row>
    <row r="256" ht="22.5" customHeight="1">
      <c r="A256" s="265" t="s">
        <v>1411</v>
      </c>
      <c r="B256" s="40">
        <v>46236.0</v>
      </c>
      <c r="C256" s="266" t="str">
        <f t="array" ref="C256">IF(B256&lt;&gt;"",INDEX(Sell_CTW[BA],MATCH(B256,Sell_CTW[วันที่],0)),"")</f>
        <v>Note</v>
      </c>
      <c r="D256" s="267">
        <f>COUNTIFS(Sell_CTW[UID],"&lt;&gt;"&amp;0,Sell_CTW[วันที่],B256)</f>
        <v>3</v>
      </c>
      <c r="E256" s="268">
        <f>IF(B256="","",SUMIFS(Sell_CTW[ยอดชำระ],Sell_CTW[วันที่],B256 ))</f>
        <v>2780</v>
      </c>
      <c r="F256" s="266">
        <f>COUNTIFS(Sell_CTW[Nation],"="&amp;"Thai",Sell_CTW[วันที่],B256)</f>
        <v>0</v>
      </c>
      <c r="G256" s="272">
        <f>IF(B256="","",SUMIFS(Sell_CTW[ยอดชำระ],Sell_CTW[วันที่],B256,Sell_CTW[Nation],"Thai" ))</f>
        <v>0</v>
      </c>
      <c r="H256" s="273">
        <f>COUNTIFS(Sell_CTW[Nation],"="&amp;"Foreign",Sell_CTW[วันที่],B256)</f>
        <v>3</v>
      </c>
      <c r="I256" s="272">
        <f>IF(B256="","",SUMIFS(Sell_CTW[ยอดชำระ],Sell_CTW[วันที่],B256,Sell_CTW[Nation],"Foreign" ))</f>
        <v>2780</v>
      </c>
    </row>
    <row r="257" ht="22.5" customHeight="1">
      <c r="A257" s="265" t="s">
        <v>1411</v>
      </c>
      <c r="B257" s="40">
        <v>46237.0</v>
      </c>
      <c r="C257" s="266" t="str">
        <f t="array" ref="C257">IF(B257&lt;&gt;"",INDEX(Sell_CTW[BA],MATCH(B257,Sell_CTW[วันที่],0)),"")</f>
        <v>Am</v>
      </c>
      <c r="D257" s="267">
        <f>COUNTIFS(Sell_CTW[UID],"&lt;&gt;"&amp;0,Sell_CTW[วันที่],B257)</f>
        <v>9</v>
      </c>
      <c r="E257" s="268">
        <f>IF(B257="","",SUMIFS(Sell_CTW[ยอดชำระ],Sell_CTW[วันที่],B257 ))</f>
        <v>8810</v>
      </c>
      <c r="F257" s="266">
        <f>COUNTIFS(Sell_CTW[Nation],"="&amp;"Thai",Sell_CTW[วันที่],B257)</f>
        <v>0</v>
      </c>
      <c r="G257" s="272">
        <f>IF(B257="","",SUMIFS(Sell_CTW[ยอดชำระ],Sell_CTW[วันที่],B257,Sell_CTW[Nation],"Thai" ))</f>
        <v>0</v>
      </c>
      <c r="H257" s="273">
        <f>COUNTIFS(Sell_CTW[Nation],"="&amp;"Foreign",Sell_CTW[วันที่],B257)</f>
        <v>0</v>
      </c>
      <c r="I257" s="272">
        <f>IF(B257="","",SUMIFS(Sell_CTW[ยอดชำระ],Sell_CTW[วันที่],B257,Sell_CTW[Nation],"Foreign" ))</f>
        <v>0</v>
      </c>
    </row>
    <row r="258" ht="22.5" customHeight="1">
      <c r="A258" s="265" t="s">
        <v>1411</v>
      </c>
      <c r="B258" s="40">
        <v>46238.0</v>
      </c>
      <c r="C258" s="266" t="str">
        <f t="array" ref="C258">IF(B258&lt;&gt;"",INDEX(Sell_CTW[BA],MATCH(B258,Sell_CTW[วันที่],0)),"")</f>
        <v>#N/A</v>
      </c>
      <c r="D258" s="267">
        <f>COUNTIFS(Sell_CTW[UID],"&lt;&gt;"&amp;0,Sell_CTW[วันที่],B258)</f>
        <v>0</v>
      </c>
      <c r="E258" s="268">
        <f>IF(B258="","",SUMIFS(Sell_CTW[ยอดชำระ],Sell_CTW[วันที่],B258 ))</f>
        <v>0</v>
      </c>
      <c r="F258" s="266">
        <f>COUNTIFS(Sell_CTW[Nation],"="&amp;"Thai",Sell_CTW[วันที่],B258)</f>
        <v>0</v>
      </c>
      <c r="G258" s="272">
        <f>IF(B258="","",SUMIFS(Sell_CTW[ยอดชำระ],Sell_CTW[วันที่],B258,Sell_CTW[Nation],"Thai" ))</f>
        <v>0</v>
      </c>
      <c r="H258" s="273">
        <f>COUNTIFS(Sell_CTW[Nation],"="&amp;"Foreign",Sell_CTW[วันที่],B258)</f>
        <v>0</v>
      </c>
      <c r="I258" s="272">
        <f>IF(B258="","",SUMIFS(Sell_CTW[ยอดชำระ],Sell_CTW[วันที่],B258,Sell_CTW[Nation],"Foreign" ))</f>
        <v>0</v>
      </c>
    </row>
    <row r="259" ht="22.5" customHeight="1">
      <c r="A259" s="265" t="s">
        <v>1411</v>
      </c>
      <c r="B259" s="40">
        <v>46239.0</v>
      </c>
      <c r="C259" s="266" t="str">
        <f t="array" ref="C259">IF(B259&lt;&gt;"",INDEX(Sell_CTW[BA],MATCH(B259,Sell_CTW[วันที่],0)),"")</f>
        <v>#N/A</v>
      </c>
      <c r="D259" s="267">
        <f>COUNTIFS(Sell_CTW[UID],"&lt;&gt;"&amp;0,Sell_CTW[วันที่],B259)</f>
        <v>0</v>
      </c>
      <c r="E259" s="268">
        <f>IF(B259="","",SUMIFS(Sell_CTW[ยอดชำระ],Sell_CTW[วันที่],B259 ))</f>
        <v>0</v>
      </c>
      <c r="F259" s="266">
        <f>COUNTIFS(Sell_CTW[Nation],"="&amp;"Thai",Sell_CTW[วันที่],B259)</f>
        <v>0</v>
      </c>
      <c r="G259" s="272">
        <f>IF(B259="","",SUMIFS(Sell_CTW[ยอดชำระ],Sell_CTW[วันที่],B259,Sell_CTW[Nation],"Thai" ))</f>
        <v>0</v>
      </c>
      <c r="H259" s="273">
        <f>COUNTIFS(Sell_CTW[Nation],"="&amp;"Foreign",Sell_CTW[วันที่],B259)</f>
        <v>0</v>
      </c>
      <c r="I259" s="272">
        <f>IF(B259="","",SUMIFS(Sell_CTW[ยอดชำระ],Sell_CTW[วันที่],B259,Sell_CTW[Nation],"Foreign" ))</f>
        <v>0</v>
      </c>
    </row>
    <row r="260" ht="22.5" customHeight="1">
      <c r="A260" s="265" t="s">
        <v>1411</v>
      </c>
      <c r="B260" s="40">
        <v>46240.0</v>
      </c>
      <c r="C260" s="266" t="str">
        <f t="array" ref="C260">IF(B260&lt;&gt;"",INDEX(Sell_CTW[BA],MATCH(B260,Sell_CTW[วันที่],0)),"")</f>
        <v>#N/A</v>
      </c>
      <c r="D260" s="267">
        <f>COUNTIFS(Sell_CTW[UID],"&lt;&gt;"&amp;0,Sell_CTW[วันที่],B260)</f>
        <v>0</v>
      </c>
      <c r="E260" s="268">
        <f>IF(B260="","",SUMIFS(Sell_CTW[ยอดชำระ],Sell_CTW[วันที่],B260 ))</f>
        <v>0</v>
      </c>
      <c r="F260" s="266">
        <f>COUNTIFS(Sell_CTW[Nation],"="&amp;"Thai",Sell_CTW[วันที่],B260)</f>
        <v>0</v>
      </c>
      <c r="G260" s="272">
        <f>IF(B260="","",SUMIFS(Sell_CTW[ยอดชำระ],Sell_CTW[วันที่],B260,Sell_CTW[Nation],"Thai" ))</f>
        <v>0</v>
      </c>
      <c r="H260" s="273">
        <f>COUNTIFS(Sell_CTW[Nation],"="&amp;"Foreign",Sell_CTW[วันที่],B260)</f>
        <v>0</v>
      </c>
      <c r="I260" s="272">
        <f>IF(B260="","",SUMIFS(Sell_CTW[ยอดชำระ],Sell_CTW[วันที่],B260,Sell_CTW[Nation],"Foreign" ))</f>
        <v>0</v>
      </c>
    </row>
    <row r="261" ht="22.5" customHeight="1">
      <c r="A261" s="265" t="s">
        <v>1411</v>
      </c>
      <c r="B261" s="40">
        <v>46241.0</v>
      </c>
      <c r="C261" s="266" t="str">
        <f t="array" ref="C261">IF(B261&lt;&gt;"",INDEX(Sell_CTW[BA],MATCH(B261,Sell_CTW[วันที่],0)),"")</f>
        <v>#N/A</v>
      </c>
      <c r="D261" s="267">
        <f>COUNTIFS(Sell_CTW[UID],"&lt;&gt;"&amp;0,Sell_CTW[วันที่],B261)</f>
        <v>0</v>
      </c>
      <c r="E261" s="268">
        <f>IF(B261="","",SUMIFS(Sell_CTW[ยอดชำระ],Sell_CTW[วันที่],B261 ))</f>
        <v>0</v>
      </c>
      <c r="F261" s="266">
        <f>COUNTIFS(Sell_CTW[Nation],"="&amp;"Thai",Sell_CTW[วันที่],B261)</f>
        <v>0</v>
      </c>
      <c r="G261" s="272">
        <f>IF(B261="","",SUMIFS(Sell_CTW[ยอดชำระ],Sell_CTW[วันที่],B261,Sell_CTW[Nation],"Thai" ))</f>
        <v>0</v>
      </c>
      <c r="H261" s="273">
        <f>COUNTIFS(Sell_CTW[Nation],"="&amp;"Foreign",Sell_CTW[วันที่],B261)</f>
        <v>0</v>
      </c>
      <c r="I261" s="272">
        <f>IF(B261="","",SUMIFS(Sell_CTW[ยอดชำระ],Sell_CTW[วันที่],B261,Sell_CTW[Nation],"Foreign" ))</f>
        <v>0</v>
      </c>
    </row>
    <row r="262" ht="22.5" customHeight="1">
      <c r="A262" s="265" t="s">
        <v>1411</v>
      </c>
      <c r="B262" s="40">
        <v>46242.0</v>
      </c>
      <c r="C262" s="266" t="str">
        <f t="array" ref="C262">IF(B262&lt;&gt;"",INDEX(Sell_CTW[BA],MATCH(B262,Sell_CTW[วันที่],0)),"")</f>
        <v>#N/A</v>
      </c>
      <c r="D262" s="267">
        <f>COUNTIFS(Sell_CTW[UID],"&lt;&gt;"&amp;0,Sell_CTW[วันที่],B262)</f>
        <v>0</v>
      </c>
      <c r="E262" s="268">
        <f>IF(B262="","",SUMIFS(Sell_CTW[ยอดชำระ],Sell_CTW[วันที่],B262 ))</f>
        <v>0</v>
      </c>
      <c r="F262" s="266">
        <f>COUNTIFS(Sell_CTW[Nation],"="&amp;"Thai",Sell_CTW[วันที่],B262)</f>
        <v>0</v>
      </c>
      <c r="G262" s="272">
        <f>IF(B262="","",SUMIFS(Sell_CTW[ยอดชำระ],Sell_CTW[วันที่],B262,Sell_CTW[Nation],"Thai" ))</f>
        <v>0</v>
      </c>
      <c r="H262" s="273">
        <f>COUNTIFS(Sell_CTW[Nation],"="&amp;"Foreign",Sell_CTW[วันที่],B262)</f>
        <v>0</v>
      </c>
      <c r="I262" s="272">
        <f>IF(B262="","",SUMIFS(Sell_CTW[ยอดชำระ],Sell_CTW[วันที่],B262,Sell_CTW[Nation],"Foreign" ))</f>
        <v>0</v>
      </c>
    </row>
    <row r="263" ht="22.5" customHeight="1">
      <c r="A263" s="265" t="s">
        <v>1411</v>
      </c>
      <c r="B263" s="40">
        <v>46243.0</v>
      </c>
      <c r="C263" s="266" t="str">
        <f t="array" ref="C263">IF(B263&lt;&gt;"",INDEX(Sell_CTW[BA],MATCH(B263,Sell_CTW[วันที่],0)),"")</f>
        <v>#N/A</v>
      </c>
      <c r="D263" s="267">
        <f>COUNTIFS(Sell_CTW[UID],"&lt;&gt;"&amp;0,Sell_CTW[วันที่],B263)</f>
        <v>0</v>
      </c>
      <c r="E263" s="268">
        <f>IF(B263="","",SUMIFS(Sell_CTW[ยอดชำระ],Sell_CTW[วันที่],B263 ))</f>
        <v>0</v>
      </c>
      <c r="F263" s="266">
        <f>COUNTIFS(Sell_CTW[Nation],"="&amp;"Thai",Sell_CTW[วันที่],B263)</f>
        <v>0</v>
      </c>
      <c r="G263" s="272">
        <f>IF(B263="","",SUMIFS(Sell_CTW[ยอดชำระ],Sell_CTW[วันที่],B263,Sell_CTW[Nation],"Thai" ))</f>
        <v>0</v>
      </c>
      <c r="H263" s="273">
        <f>COUNTIFS(Sell_CTW[Nation],"="&amp;"Foreign",Sell_CTW[วันที่],B263)</f>
        <v>0</v>
      </c>
      <c r="I263" s="272">
        <f>IF(B263="","",SUMIFS(Sell_CTW[ยอดชำระ],Sell_CTW[วันที่],B263,Sell_CTW[Nation],"Foreign" ))</f>
        <v>0</v>
      </c>
    </row>
    <row r="264" ht="22.5" customHeight="1">
      <c r="A264" s="265" t="s">
        <v>1411</v>
      </c>
      <c r="B264" s="40">
        <v>46244.0</v>
      </c>
      <c r="C264" s="266" t="str">
        <f t="array" ref="C264">IF(B264&lt;&gt;"",INDEX(Sell_CTW[BA],MATCH(B264,Sell_CTW[วันที่],0)),"")</f>
        <v>#N/A</v>
      </c>
      <c r="D264" s="267">
        <f>COUNTIFS(Sell_CTW[UID],"&lt;&gt;"&amp;0,Sell_CTW[วันที่],B264)</f>
        <v>0</v>
      </c>
      <c r="E264" s="268">
        <f>IF(B264="","",SUMIFS(Sell_CTW[ยอดชำระ],Sell_CTW[วันที่],B264 ))</f>
        <v>0</v>
      </c>
      <c r="F264" s="266">
        <f>COUNTIFS(Sell_CTW[Nation],"="&amp;"Thai",Sell_CTW[วันที่],B264)</f>
        <v>0</v>
      </c>
      <c r="G264" s="272">
        <f>IF(B264="","",SUMIFS(Sell_CTW[ยอดชำระ],Sell_CTW[วันที่],B264,Sell_CTW[Nation],"Thai" ))</f>
        <v>0</v>
      </c>
      <c r="H264" s="273">
        <f>COUNTIFS(Sell_CTW[Nation],"="&amp;"Foreign",Sell_CTW[วันที่],B264)</f>
        <v>0</v>
      </c>
      <c r="I264" s="272">
        <f>IF(B264="","",SUMIFS(Sell_CTW[ยอดชำระ],Sell_CTW[วันที่],B264,Sell_CTW[Nation],"Foreign" ))</f>
        <v>0</v>
      </c>
    </row>
    <row r="265" ht="22.5" customHeight="1">
      <c r="A265" s="265" t="s">
        <v>1411</v>
      </c>
      <c r="B265" s="40">
        <v>46245.0</v>
      </c>
      <c r="C265" s="266" t="str">
        <f t="array" ref="C265">IF(B265&lt;&gt;"",INDEX(Sell_CTW[BA],MATCH(B265,Sell_CTW[วันที่],0)),"")</f>
        <v>#N/A</v>
      </c>
      <c r="D265" s="267">
        <f>COUNTIFS(Sell_CTW[UID],"&lt;&gt;"&amp;0,Sell_CTW[วันที่],B265)</f>
        <v>0</v>
      </c>
      <c r="E265" s="268">
        <f>IF(B265="","",SUMIFS(Sell_CTW[ยอดชำระ],Sell_CTW[วันที่],B265 ))</f>
        <v>0</v>
      </c>
      <c r="F265" s="266">
        <f>COUNTIFS(Sell_CTW[Nation],"="&amp;"Thai",Sell_CTW[วันที่],B265)</f>
        <v>0</v>
      </c>
      <c r="G265" s="272">
        <f>IF(B265="","",SUMIFS(Sell_CTW[ยอดชำระ],Sell_CTW[วันที่],B265,Sell_CTW[Nation],"Thai" ))</f>
        <v>0</v>
      </c>
      <c r="H265" s="273">
        <f>COUNTIFS(Sell_CTW[Nation],"="&amp;"Foreign",Sell_CTW[วันที่],B265)</f>
        <v>0</v>
      </c>
      <c r="I265" s="272">
        <f>IF(B265="","",SUMIFS(Sell_CTW[ยอดชำระ],Sell_CTW[วันที่],B265,Sell_CTW[Nation],"Foreign" ))</f>
        <v>0</v>
      </c>
    </row>
    <row r="266" ht="22.5" customHeight="1">
      <c r="A266" s="265" t="s">
        <v>1411</v>
      </c>
      <c r="B266" s="40">
        <v>46246.0</v>
      </c>
      <c r="C266" s="266" t="str">
        <f t="array" ref="C266">IF(B266&lt;&gt;"",INDEX(Sell_CTW[BA],MATCH(B266,Sell_CTW[วันที่],0)),"")</f>
        <v>#N/A</v>
      </c>
      <c r="D266" s="267">
        <f>COUNTIFS(Sell_CTW[UID],"&lt;&gt;"&amp;0,Sell_CTW[วันที่],B266)</f>
        <v>0</v>
      </c>
      <c r="E266" s="268">
        <f>IF(B266="","",SUMIFS(Sell_CTW[ยอดชำระ],Sell_CTW[วันที่],B266 ))</f>
        <v>0</v>
      </c>
      <c r="F266" s="266">
        <f>COUNTIFS(Sell_CTW[Nation],"="&amp;"Thai",Sell_CTW[วันที่],B266)</f>
        <v>0</v>
      </c>
      <c r="G266" s="272">
        <f>IF(B266="","",SUMIFS(Sell_CTW[ยอดชำระ],Sell_CTW[วันที่],B266,Sell_CTW[Nation],"Thai" ))</f>
        <v>0</v>
      </c>
      <c r="H266" s="273">
        <f>COUNTIFS(Sell_CTW[Nation],"="&amp;"Foreign",Sell_CTW[วันที่],B266)</f>
        <v>0</v>
      </c>
      <c r="I266" s="272">
        <f>IF(B266="","",SUMIFS(Sell_CTW[ยอดชำระ],Sell_CTW[วันที่],B266,Sell_CTW[Nation],"Foreign" ))</f>
        <v>0</v>
      </c>
    </row>
    <row r="267" ht="22.5" customHeight="1">
      <c r="A267" s="265" t="s">
        <v>1411</v>
      </c>
      <c r="B267" s="40">
        <v>46247.0</v>
      </c>
      <c r="C267" s="266" t="str">
        <f t="array" ref="C267">IF(B267&lt;&gt;"",INDEX(Sell_CTW[BA],MATCH(B267,Sell_CTW[วันที่],0)),"")</f>
        <v>#N/A</v>
      </c>
      <c r="D267" s="267">
        <f>COUNTIFS(Sell_CTW[UID],"&lt;&gt;"&amp;0,Sell_CTW[วันที่],B267)</f>
        <v>0</v>
      </c>
      <c r="E267" s="268">
        <f>IF(B267="","",SUMIFS(Sell_CTW[ยอดชำระ],Sell_CTW[วันที่],B267 ))</f>
        <v>0</v>
      </c>
      <c r="F267" s="266">
        <f>COUNTIFS(Sell_CTW[Nation],"="&amp;"Thai",Sell_CTW[วันที่],B267)</f>
        <v>0</v>
      </c>
      <c r="G267" s="272">
        <f>IF(B267="","",SUMIFS(Sell_CTW[ยอดชำระ],Sell_CTW[วันที่],B267,Sell_CTW[Nation],"Thai" ))</f>
        <v>0</v>
      </c>
      <c r="H267" s="273">
        <f>COUNTIFS(Sell_CTW[Nation],"="&amp;"Foreign",Sell_CTW[วันที่],B267)</f>
        <v>0</v>
      </c>
      <c r="I267" s="272">
        <f>IF(B267="","",SUMIFS(Sell_CTW[ยอดชำระ],Sell_CTW[วันที่],B267,Sell_CTW[Nation],"Foreign" ))</f>
        <v>0</v>
      </c>
    </row>
    <row r="268" ht="22.5" customHeight="1">
      <c r="A268" s="265" t="s">
        <v>1411</v>
      </c>
      <c r="B268" s="40">
        <v>46248.0</v>
      </c>
      <c r="C268" s="266" t="str">
        <f t="array" ref="C268">IF(B268&lt;&gt;"",INDEX(Sell_CTW[BA],MATCH(B268,Sell_CTW[วันที่],0)),"")</f>
        <v>#N/A</v>
      </c>
      <c r="D268" s="267">
        <f>COUNTIFS(Sell_CTW[UID],"&lt;&gt;"&amp;0,Sell_CTW[วันที่],B268)</f>
        <v>0</v>
      </c>
      <c r="E268" s="268">
        <f>IF(B268="","",SUMIFS(Sell_CTW[ยอดชำระ],Sell_CTW[วันที่],B268 ))</f>
        <v>0</v>
      </c>
      <c r="F268" s="266">
        <f>COUNTIFS(Sell_CTW[Nation],"="&amp;"Thai",Sell_CTW[วันที่],B268)</f>
        <v>0</v>
      </c>
      <c r="G268" s="272">
        <f>IF(B268="","",SUMIFS(Sell_CTW[ยอดชำระ],Sell_CTW[วันที่],B268,Sell_CTW[Nation],"Thai" ))</f>
        <v>0</v>
      </c>
      <c r="H268" s="273">
        <f>COUNTIFS(Sell_CTW[Nation],"="&amp;"Foreign",Sell_CTW[วันที่],B268)</f>
        <v>0</v>
      </c>
      <c r="I268" s="272">
        <f>IF(B268="","",SUMIFS(Sell_CTW[ยอดชำระ],Sell_CTW[วันที่],B268,Sell_CTW[Nation],"Foreign" ))</f>
        <v>0</v>
      </c>
    </row>
    <row r="269" ht="22.5" customHeight="1">
      <c r="A269" s="265" t="s">
        <v>1411</v>
      </c>
      <c r="B269" s="40">
        <v>46249.0</v>
      </c>
      <c r="C269" s="266" t="str">
        <f t="array" ref="C269">IF(B269&lt;&gt;"",INDEX(Sell_CTW[BA],MATCH(B269,Sell_CTW[วันที่],0)),"")</f>
        <v>#N/A</v>
      </c>
      <c r="D269" s="267">
        <f>COUNTIFS(Sell_CTW[UID],"&lt;&gt;"&amp;0,Sell_CTW[วันที่],B269)</f>
        <v>0</v>
      </c>
      <c r="E269" s="268">
        <f>IF(B269="","",SUMIFS(Sell_CTW[ยอดชำระ],Sell_CTW[วันที่],B269 ))</f>
        <v>0</v>
      </c>
      <c r="F269" s="266">
        <f>COUNTIFS(Sell_CTW[Nation],"="&amp;"Thai",Sell_CTW[วันที่],B269)</f>
        <v>0</v>
      </c>
      <c r="G269" s="272">
        <f>IF(B269="","",SUMIFS(Sell_CTW[ยอดชำระ],Sell_CTW[วันที่],B269,Sell_CTW[Nation],"Thai" ))</f>
        <v>0</v>
      </c>
      <c r="H269" s="273">
        <f>COUNTIFS(Sell_CTW[Nation],"="&amp;"Foreign",Sell_CTW[วันที่],B269)</f>
        <v>0</v>
      </c>
      <c r="I269" s="272">
        <f>IF(B269="","",SUMIFS(Sell_CTW[ยอดชำระ],Sell_CTW[วันที่],B269,Sell_CTW[Nation],"Foreign" ))</f>
        <v>0</v>
      </c>
    </row>
    <row r="270" ht="22.5" customHeight="1">
      <c r="A270" s="265" t="s">
        <v>1411</v>
      </c>
      <c r="B270" s="40">
        <v>46250.0</v>
      </c>
      <c r="C270" s="266" t="str">
        <f t="array" ref="C270">IF(B270&lt;&gt;"",INDEX(Sell_CTW[BA],MATCH(B270,Sell_CTW[วันที่],0)),"")</f>
        <v>#N/A</v>
      </c>
      <c r="D270" s="267">
        <f>COUNTIFS(Sell_CTW[UID],"&lt;&gt;"&amp;0,Sell_CTW[วันที่],B270)</f>
        <v>0</v>
      </c>
      <c r="E270" s="268">
        <f>IF(B270="","",SUMIFS(Sell_CTW[ยอดชำระ],Sell_CTW[วันที่],B270 ))</f>
        <v>0</v>
      </c>
      <c r="F270" s="266">
        <f>COUNTIFS(Sell_CTW[Nation],"="&amp;"Thai",Sell_CTW[วันที่],B270)</f>
        <v>0</v>
      </c>
      <c r="G270" s="272">
        <f>IF(B270="","",SUMIFS(Sell_CTW[ยอดชำระ],Sell_CTW[วันที่],B270,Sell_CTW[Nation],"Thai" ))</f>
        <v>0</v>
      </c>
      <c r="H270" s="273">
        <f>COUNTIFS(Sell_CTW[Nation],"="&amp;"Foreign",Sell_CTW[วันที่],B270)</f>
        <v>0</v>
      </c>
      <c r="I270" s="272">
        <f>IF(B270="","",SUMIFS(Sell_CTW[ยอดชำระ],Sell_CTW[วันที่],B270,Sell_CTW[Nation],"Foreign" ))</f>
        <v>0</v>
      </c>
    </row>
    <row r="271" ht="22.5" customHeight="1">
      <c r="A271" s="265" t="s">
        <v>1411</v>
      </c>
      <c r="B271" s="40">
        <v>46251.0</v>
      </c>
      <c r="C271" s="266" t="str">
        <f t="array" ref="C271">IF(B271&lt;&gt;"",INDEX(Sell_CTW[BA],MATCH(B271,Sell_CTW[วันที่],0)),"")</f>
        <v>#N/A</v>
      </c>
      <c r="D271" s="267">
        <f>COUNTIFS(Sell_CTW[UID],"&lt;&gt;"&amp;0,Sell_CTW[วันที่],B271)</f>
        <v>0</v>
      </c>
      <c r="E271" s="268">
        <f>IF(B271="","",SUMIFS(Sell_CTW[ยอดชำระ],Sell_CTW[วันที่],B271 ))</f>
        <v>0</v>
      </c>
      <c r="F271" s="266">
        <f>COUNTIFS(Sell_CTW[Nation],"="&amp;"Thai",Sell_CTW[วันที่],B271)</f>
        <v>0</v>
      </c>
      <c r="G271" s="272">
        <f>IF(B271="","",SUMIFS(Sell_CTW[ยอดชำระ],Sell_CTW[วันที่],B271,Sell_CTW[Nation],"Thai" ))</f>
        <v>0</v>
      </c>
      <c r="H271" s="273">
        <f>COUNTIFS(Sell_CTW[Nation],"="&amp;"Foreign",Sell_CTW[วันที่],B271)</f>
        <v>0</v>
      </c>
      <c r="I271" s="272">
        <f>IF(B271="","",SUMIFS(Sell_CTW[ยอดชำระ],Sell_CTW[วันที่],B271,Sell_CTW[Nation],"Foreign" ))</f>
        <v>0</v>
      </c>
    </row>
    <row r="272" ht="22.5" customHeight="1">
      <c r="A272" s="265" t="s">
        <v>1411</v>
      </c>
      <c r="B272" s="40">
        <v>46252.0</v>
      </c>
      <c r="C272" s="266" t="str">
        <f t="array" ref="C272">IF(B272&lt;&gt;"",INDEX(Sell_CTW[BA],MATCH(B272,Sell_CTW[วันที่],0)),"")</f>
        <v>#N/A</v>
      </c>
      <c r="D272" s="267">
        <f>COUNTIFS(Sell_CTW[UID],"&lt;&gt;"&amp;0,Sell_CTW[วันที่],B272)</f>
        <v>0</v>
      </c>
      <c r="E272" s="268">
        <f>IF(B272="","",SUMIFS(Sell_CTW[ยอดชำระ],Sell_CTW[วันที่],B272 ))</f>
        <v>0</v>
      </c>
      <c r="F272" s="266">
        <f>COUNTIFS(Sell_CTW[Nation],"="&amp;"Thai",Sell_CTW[วันที่],B272)</f>
        <v>0</v>
      </c>
      <c r="G272" s="272">
        <f>IF(B272="","",SUMIFS(Sell_CTW[ยอดชำระ],Sell_CTW[วันที่],B272,Sell_CTW[Nation],"Thai" ))</f>
        <v>0</v>
      </c>
      <c r="H272" s="273">
        <f>COUNTIFS(Sell_CTW[Nation],"="&amp;"Foreign",Sell_CTW[วันที่],B272)</f>
        <v>0</v>
      </c>
      <c r="I272" s="272">
        <f>IF(B272="","",SUMIFS(Sell_CTW[ยอดชำระ],Sell_CTW[วันที่],B272,Sell_CTW[Nation],"Foreign" ))</f>
        <v>0</v>
      </c>
    </row>
    <row r="273" ht="22.5" customHeight="1">
      <c r="A273" s="265" t="s">
        <v>1411</v>
      </c>
      <c r="B273" s="40">
        <v>46253.0</v>
      </c>
      <c r="C273" s="266" t="str">
        <f t="array" ref="C273">IF(B273&lt;&gt;"",INDEX(Sell_CTW[BA],MATCH(B273,Sell_CTW[วันที่],0)),"")</f>
        <v>#N/A</v>
      </c>
      <c r="D273" s="267">
        <f>COUNTIFS(Sell_CTW[UID],"&lt;&gt;"&amp;0,Sell_CTW[วันที่],B273)</f>
        <v>0</v>
      </c>
      <c r="E273" s="268">
        <f>IF(B273="","",SUMIFS(Sell_CTW[ยอดชำระ],Sell_CTW[วันที่],B273 ))</f>
        <v>0</v>
      </c>
      <c r="F273" s="266">
        <f>COUNTIFS(Sell_CTW[Nation],"="&amp;"Thai",Sell_CTW[วันที่],B273)</f>
        <v>0</v>
      </c>
      <c r="G273" s="272">
        <f>IF(B273="","",SUMIFS(Sell_CTW[ยอดชำระ],Sell_CTW[วันที่],B273,Sell_CTW[Nation],"Thai" ))</f>
        <v>0</v>
      </c>
      <c r="H273" s="273">
        <f>COUNTIFS(Sell_CTW[Nation],"="&amp;"Foreign",Sell_CTW[วันที่],B273)</f>
        <v>0</v>
      </c>
      <c r="I273" s="272">
        <f>IF(B273="","",SUMIFS(Sell_CTW[ยอดชำระ],Sell_CTW[วันที่],B273,Sell_CTW[Nation],"Foreign" ))</f>
        <v>0</v>
      </c>
    </row>
    <row r="274" ht="22.5" customHeight="1">
      <c r="A274" s="265" t="s">
        <v>1411</v>
      </c>
      <c r="B274" s="40">
        <v>46254.0</v>
      </c>
      <c r="C274" s="266" t="str">
        <f t="array" ref="C274">IF(B274&lt;&gt;"",INDEX(Sell_CTW[BA],MATCH(B274,Sell_CTW[วันที่],0)),"")</f>
        <v>#N/A</v>
      </c>
      <c r="D274" s="267">
        <f>COUNTIFS(Sell_CTW[UID],"&lt;&gt;"&amp;0,Sell_CTW[วันที่],B274)</f>
        <v>0</v>
      </c>
      <c r="E274" s="268">
        <f>IF(B274="","",SUMIFS(Sell_CTW[ยอดชำระ],Sell_CTW[วันที่],B274 ))</f>
        <v>0</v>
      </c>
      <c r="F274" s="266">
        <f>COUNTIFS(Sell_CTW[Nation],"="&amp;"Thai",Sell_CTW[วันที่],B274)</f>
        <v>0</v>
      </c>
      <c r="G274" s="272">
        <f>IF(B274="","",SUMIFS(Sell_CTW[ยอดชำระ],Sell_CTW[วันที่],B274,Sell_CTW[Nation],"Thai" ))</f>
        <v>0</v>
      </c>
      <c r="H274" s="273">
        <f>COUNTIFS(Sell_CTW[Nation],"="&amp;"Foreign",Sell_CTW[วันที่],B274)</f>
        <v>0</v>
      </c>
      <c r="I274" s="272">
        <f>IF(B274="","",SUMIFS(Sell_CTW[ยอดชำระ],Sell_CTW[วันที่],B274,Sell_CTW[Nation],"Foreign" ))</f>
        <v>0</v>
      </c>
    </row>
    <row r="275" ht="22.5" customHeight="1">
      <c r="A275" s="265" t="s">
        <v>1411</v>
      </c>
      <c r="B275" s="40">
        <v>46255.0</v>
      </c>
      <c r="C275" s="266" t="str">
        <f t="array" ref="C275">IF(B275&lt;&gt;"",INDEX(Sell_CTW[BA],MATCH(B275,Sell_CTW[วันที่],0)),"")</f>
        <v>#N/A</v>
      </c>
      <c r="D275" s="267">
        <f>COUNTIFS(Sell_CTW[UID],"&lt;&gt;"&amp;0,Sell_CTW[วันที่],B275)</f>
        <v>0</v>
      </c>
      <c r="E275" s="268">
        <f>IF(B275="","",SUMIFS(Sell_CTW[ยอดชำระ],Sell_CTW[วันที่],B275 ))</f>
        <v>0</v>
      </c>
      <c r="F275" s="266">
        <f>COUNTIFS(Sell_CTW[Nation],"="&amp;"Thai",Sell_CTW[วันที่],B275)</f>
        <v>0</v>
      </c>
      <c r="G275" s="272">
        <f>IF(B275="","",SUMIFS(Sell_CTW[ยอดชำระ],Sell_CTW[วันที่],B275,Sell_CTW[Nation],"Thai" ))</f>
        <v>0</v>
      </c>
      <c r="H275" s="273">
        <f>COUNTIFS(Sell_CTW[Nation],"="&amp;"Foreign",Sell_CTW[วันที่],B275)</f>
        <v>0</v>
      </c>
      <c r="I275" s="272">
        <f>IF(B275="","",SUMIFS(Sell_CTW[ยอดชำระ],Sell_CTW[วันที่],B275,Sell_CTW[Nation],"Foreign" ))</f>
        <v>0</v>
      </c>
    </row>
    <row r="276" ht="22.5" customHeight="1">
      <c r="A276" s="265" t="s">
        <v>1411</v>
      </c>
      <c r="B276" s="40">
        <v>46256.0</v>
      </c>
      <c r="C276" s="266" t="str">
        <f t="array" ref="C276">IF(B276&lt;&gt;"",INDEX(Sell_CTW[BA],MATCH(B276,Sell_CTW[วันที่],0)),"")</f>
        <v>#N/A</v>
      </c>
      <c r="D276" s="267">
        <f>COUNTIFS(Sell_CTW[UID],"&lt;&gt;"&amp;0,Sell_CTW[วันที่],B276)</f>
        <v>0</v>
      </c>
      <c r="E276" s="268">
        <f>IF(B276="","",SUMIFS(Sell_CTW[ยอดชำระ],Sell_CTW[วันที่],B276 ))</f>
        <v>0</v>
      </c>
      <c r="F276" s="266">
        <f>COUNTIFS(Sell_CTW[Nation],"="&amp;"Thai",Sell_CTW[วันที่],B276)</f>
        <v>0</v>
      </c>
      <c r="G276" s="272">
        <f>IF(B276="","",SUMIFS(Sell_CTW[ยอดชำระ],Sell_CTW[วันที่],B276,Sell_CTW[Nation],"Thai" ))</f>
        <v>0</v>
      </c>
      <c r="H276" s="273">
        <f>COUNTIFS(Sell_CTW[Nation],"="&amp;"Foreign",Sell_CTW[วันที่],B276)</f>
        <v>0</v>
      </c>
      <c r="I276" s="272">
        <f>IF(B276="","",SUMIFS(Sell_CTW[ยอดชำระ],Sell_CTW[วันที่],B276,Sell_CTW[Nation],"Foreign" ))</f>
        <v>0</v>
      </c>
    </row>
    <row r="277" ht="22.5" customHeight="1">
      <c r="A277" s="265" t="s">
        <v>1411</v>
      </c>
      <c r="B277" s="40">
        <v>46257.0</v>
      </c>
      <c r="C277" s="266" t="str">
        <f t="array" ref="C277">IF(B277&lt;&gt;"",INDEX(Sell_CTW[BA],MATCH(B277,Sell_CTW[วันที่],0)),"")</f>
        <v>#N/A</v>
      </c>
      <c r="D277" s="267">
        <f>COUNTIFS(Sell_CTW[UID],"&lt;&gt;"&amp;0,Sell_CTW[วันที่],B277)</f>
        <v>0</v>
      </c>
      <c r="E277" s="268">
        <f>IF(B277="","",SUMIFS(Sell_CTW[ยอดชำระ],Sell_CTW[วันที่],B277 ))</f>
        <v>0</v>
      </c>
      <c r="F277" s="266">
        <f>COUNTIFS(Sell_CTW[Nation],"="&amp;"Thai",Sell_CTW[วันที่],B277)</f>
        <v>0</v>
      </c>
      <c r="G277" s="272">
        <f>IF(B277="","",SUMIFS(Sell_CTW[ยอดชำระ],Sell_CTW[วันที่],B277,Sell_CTW[Nation],"Thai" ))</f>
        <v>0</v>
      </c>
      <c r="H277" s="273">
        <f>COUNTIFS(Sell_CTW[Nation],"="&amp;"Foreign",Sell_CTW[วันที่],B277)</f>
        <v>0</v>
      </c>
      <c r="I277" s="272">
        <f>IF(B277="","",SUMIFS(Sell_CTW[ยอดชำระ],Sell_CTW[วันที่],B277,Sell_CTW[Nation],"Foreign" ))</f>
        <v>0</v>
      </c>
    </row>
    <row r="278" ht="22.5" customHeight="1">
      <c r="A278" s="265" t="s">
        <v>1411</v>
      </c>
      <c r="B278" s="40">
        <v>46258.0</v>
      </c>
      <c r="C278" s="266" t="str">
        <f t="array" ref="C278">IF(B278&lt;&gt;"",INDEX(Sell_CTW[BA],MATCH(B278,Sell_CTW[วันที่],0)),"")</f>
        <v>#N/A</v>
      </c>
      <c r="D278" s="267">
        <f>COUNTIFS(Sell_CTW[UID],"&lt;&gt;"&amp;0,Sell_CTW[วันที่],B278)</f>
        <v>0</v>
      </c>
      <c r="E278" s="268">
        <f>IF(B278="","",SUMIFS(Sell_CTW[ยอดชำระ],Sell_CTW[วันที่],B278 ))</f>
        <v>0</v>
      </c>
      <c r="F278" s="266">
        <f>COUNTIFS(Sell_CTW[Nation],"="&amp;"Thai",Sell_CTW[วันที่],B278)</f>
        <v>0</v>
      </c>
      <c r="G278" s="272">
        <f>IF(B278="","",SUMIFS(Sell_CTW[ยอดชำระ],Sell_CTW[วันที่],B278,Sell_CTW[Nation],"Thai" ))</f>
        <v>0</v>
      </c>
      <c r="H278" s="273">
        <f>COUNTIFS(Sell_CTW[Nation],"="&amp;"Foreign",Sell_CTW[วันที่],B278)</f>
        <v>0</v>
      </c>
      <c r="I278" s="272">
        <f>IF(B278="","",SUMIFS(Sell_CTW[ยอดชำระ],Sell_CTW[วันที่],B278,Sell_CTW[Nation],"Foreign" ))</f>
        <v>0</v>
      </c>
    </row>
    <row r="279" ht="22.5" customHeight="1">
      <c r="A279" s="265" t="s">
        <v>1411</v>
      </c>
      <c r="B279" s="40">
        <v>46259.0</v>
      </c>
      <c r="C279" s="266" t="str">
        <f t="array" ref="C279">IF(B279&lt;&gt;"",INDEX(Sell_CTW[BA],MATCH(B279,Sell_CTW[วันที่],0)),"")</f>
        <v>#N/A</v>
      </c>
      <c r="D279" s="267">
        <f>COUNTIFS(Sell_CTW[UID],"&lt;&gt;"&amp;0,Sell_CTW[วันที่],B279)</f>
        <v>0</v>
      </c>
      <c r="E279" s="268">
        <f>IF(B279="","",SUMIFS(Sell_CTW[ยอดชำระ],Sell_CTW[วันที่],B279 ))</f>
        <v>0</v>
      </c>
      <c r="F279" s="266">
        <f>COUNTIFS(Sell_CTW[Nation],"="&amp;"Thai",Sell_CTW[วันที่],B279)</f>
        <v>0</v>
      </c>
      <c r="G279" s="272">
        <f>IF(B279="","",SUMIFS(Sell_CTW[ยอดชำระ],Sell_CTW[วันที่],B279,Sell_CTW[Nation],"Thai" ))</f>
        <v>0</v>
      </c>
      <c r="H279" s="273">
        <f>COUNTIFS(Sell_CTW[Nation],"="&amp;"Foreign",Sell_CTW[วันที่],B279)</f>
        <v>0</v>
      </c>
      <c r="I279" s="272">
        <f>IF(B279="","",SUMIFS(Sell_CTW[ยอดชำระ],Sell_CTW[วันที่],B279,Sell_CTW[Nation],"Foreign" ))</f>
        <v>0</v>
      </c>
    </row>
    <row r="280" ht="22.5" customHeight="1">
      <c r="A280" s="265" t="s">
        <v>1411</v>
      </c>
      <c r="B280" s="40">
        <v>46260.0</v>
      </c>
      <c r="C280" s="266" t="str">
        <f t="array" ref="C280">IF(B280&lt;&gt;"",INDEX(Sell_CTW[BA],MATCH(B280,Sell_CTW[วันที่],0)),"")</f>
        <v>#N/A</v>
      </c>
      <c r="D280" s="267">
        <f>COUNTIFS(Sell_CTW[UID],"&lt;&gt;"&amp;0,Sell_CTW[วันที่],B280)</f>
        <v>0</v>
      </c>
      <c r="E280" s="268">
        <f>IF(B280="","",SUMIFS(Sell_CTW[ยอดชำระ],Sell_CTW[วันที่],B280 ))</f>
        <v>0</v>
      </c>
      <c r="F280" s="266">
        <f>COUNTIFS(Sell_CTW[Nation],"="&amp;"Thai",Sell_CTW[วันที่],B280)</f>
        <v>0</v>
      </c>
      <c r="G280" s="272">
        <f>IF(B280="","",SUMIFS(Sell_CTW[ยอดชำระ],Sell_CTW[วันที่],B280,Sell_CTW[Nation],"Thai" ))</f>
        <v>0</v>
      </c>
      <c r="H280" s="273">
        <f>COUNTIFS(Sell_CTW[Nation],"="&amp;"Foreign",Sell_CTW[วันที่],B280)</f>
        <v>0</v>
      </c>
      <c r="I280" s="272">
        <f>IF(B280="","",SUMIFS(Sell_CTW[ยอดชำระ],Sell_CTW[วันที่],B280,Sell_CTW[Nation],"Foreign" ))</f>
        <v>0</v>
      </c>
    </row>
    <row r="281" ht="22.5" customHeight="1">
      <c r="A281" s="265" t="s">
        <v>1411</v>
      </c>
      <c r="B281" s="40">
        <v>46261.0</v>
      </c>
      <c r="C281" s="266" t="str">
        <f t="array" ref="C281">IF(B281&lt;&gt;"",INDEX(Sell_CTW[BA],MATCH(B281,Sell_CTW[วันที่],0)),"")</f>
        <v>#N/A</v>
      </c>
      <c r="D281" s="267">
        <f>COUNTIFS(Sell_CTW[UID],"&lt;&gt;"&amp;0,Sell_CTW[วันที่],B281)</f>
        <v>0</v>
      </c>
      <c r="E281" s="268">
        <f>IF(B281="","",SUMIFS(Sell_CTW[ยอดชำระ],Sell_CTW[วันที่],B281 ))</f>
        <v>0</v>
      </c>
      <c r="F281" s="266">
        <f>COUNTIFS(Sell_CTW[Nation],"="&amp;"Thai",Sell_CTW[วันที่],B281)</f>
        <v>0</v>
      </c>
      <c r="G281" s="272">
        <f>IF(B281="","",SUMIFS(Sell_CTW[ยอดชำระ],Sell_CTW[วันที่],B281,Sell_CTW[Nation],"Thai" ))</f>
        <v>0</v>
      </c>
      <c r="H281" s="273">
        <f>COUNTIFS(Sell_CTW[Nation],"="&amp;"Foreign",Sell_CTW[วันที่],B281)</f>
        <v>0</v>
      </c>
      <c r="I281" s="272">
        <f>IF(B281="","",SUMIFS(Sell_CTW[ยอดชำระ],Sell_CTW[วันที่],B281,Sell_CTW[Nation],"Foreign" ))</f>
        <v>0</v>
      </c>
    </row>
    <row r="282" ht="22.5" customHeight="1">
      <c r="A282" s="265" t="s">
        <v>1411</v>
      </c>
      <c r="B282" s="40">
        <v>46262.0</v>
      </c>
      <c r="C282" s="266" t="str">
        <f t="array" ref="C282">IF(B282&lt;&gt;"",INDEX(Sell_CTW[BA],MATCH(B282,Sell_CTW[วันที่],0)),"")</f>
        <v>#N/A</v>
      </c>
      <c r="D282" s="267">
        <f>COUNTIFS(Sell_CTW[UID],"&lt;&gt;"&amp;0,Sell_CTW[วันที่],B282)</f>
        <v>0</v>
      </c>
      <c r="E282" s="268">
        <f>IF(B282="","",SUMIFS(Sell_CTW[ยอดชำระ],Sell_CTW[วันที่],B282 ))</f>
        <v>0</v>
      </c>
      <c r="F282" s="266">
        <f>COUNTIFS(Sell_CTW[Nation],"="&amp;"Thai",Sell_CTW[วันที่],B282)</f>
        <v>0</v>
      </c>
      <c r="G282" s="272">
        <f>IF(B282="","",SUMIFS(Sell_CTW[ยอดชำระ],Sell_CTW[วันที่],B282,Sell_CTW[Nation],"Thai" ))</f>
        <v>0</v>
      </c>
      <c r="H282" s="273">
        <f>COUNTIFS(Sell_CTW[Nation],"="&amp;"Foreign",Sell_CTW[วันที่],B282)</f>
        <v>0</v>
      </c>
      <c r="I282" s="272">
        <f>IF(B282="","",SUMIFS(Sell_CTW[ยอดชำระ],Sell_CTW[วันที่],B282,Sell_CTW[Nation],"Foreign" ))</f>
        <v>0</v>
      </c>
    </row>
    <row r="283" ht="22.5" customHeight="1">
      <c r="A283" s="265" t="s">
        <v>1411</v>
      </c>
      <c r="B283" s="40">
        <v>46263.0</v>
      </c>
      <c r="C283" s="266" t="str">
        <f t="array" ref="C283">IF(B283&lt;&gt;"",INDEX(Sell_CTW[BA],MATCH(B283,Sell_CTW[วันที่],0)),"")</f>
        <v>#N/A</v>
      </c>
      <c r="D283" s="267">
        <f>COUNTIFS(Sell_CTW[UID],"&lt;&gt;"&amp;0,Sell_CTW[วันที่],B283)</f>
        <v>0</v>
      </c>
      <c r="E283" s="268">
        <f>IF(B283="","",SUMIFS(Sell_CTW[ยอดชำระ],Sell_CTW[วันที่],B283 ))</f>
        <v>0</v>
      </c>
      <c r="F283" s="266">
        <f>COUNTIFS(Sell_CTW[Nation],"="&amp;"Thai",Sell_CTW[วันที่],B283)</f>
        <v>0</v>
      </c>
      <c r="G283" s="272">
        <f>IF(B283="","",SUMIFS(Sell_CTW[ยอดชำระ],Sell_CTW[วันที่],B283,Sell_CTW[Nation],"Thai" ))</f>
        <v>0</v>
      </c>
      <c r="H283" s="273">
        <f>COUNTIFS(Sell_CTW[Nation],"="&amp;"Foreign",Sell_CTW[วันที่],B283)</f>
        <v>0</v>
      </c>
      <c r="I283" s="272">
        <f>IF(B283="","",SUMIFS(Sell_CTW[ยอดชำระ],Sell_CTW[วันที่],B283,Sell_CTW[Nation],"Foreign" ))</f>
        <v>0</v>
      </c>
    </row>
    <row r="284" ht="22.5" customHeight="1">
      <c r="A284" s="265" t="s">
        <v>1411</v>
      </c>
      <c r="B284" s="40">
        <v>46264.0</v>
      </c>
      <c r="C284" s="266" t="str">
        <f t="array" ref="C284">IF(B284&lt;&gt;"",INDEX(Sell_CTW[BA],MATCH(B284,Sell_CTW[วันที่],0)),"")</f>
        <v>#N/A</v>
      </c>
      <c r="D284" s="267">
        <f>COUNTIFS(Sell_CTW[UID],"&lt;&gt;"&amp;0,Sell_CTW[วันที่],B284)</f>
        <v>0</v>
      </c>
      <c r="E284" s="268">
        <f>IF(B284="","",SUMIFS(Sell_CTW[ยอดชำระ],Sell_CTW[วันที่],B284 ))</f>
        <v>0</v>
      </c>
      <c r="F284" s="266">
        <f>COUNTIFS(Sell_CTW[Nation],"="&amp;"Thai",Sell_CTW[วันที่],B284)</f>
        <v>0</v>
      </c>
      <c r="G284" s="272">
        <f>IF(B284="","",SUMIFS(Sell_CTW[ยอดชำระ],Sell_CTW[วันที่],B284,Sell_CTW[Nation],"Thai" ))</f>
        <v>0</v>
      </c>
      <c r="H284" s="273">
        <f>COUNTIFS(Sell_CTW[Nation],"="&amp;"Foreign",Sell_CTW[วันที่],B284)</f>
        <v>0</v>
      </c>
      <c r="I284" s="272">
        <f>IF(B284="","",SUMIFS(Sell_CTW[ยอดชำระ],Sell_CTW[วันที่],B284,Sell_CTW[Nation],"Foreign" ))</f>
        <v>0</v>
      </c>
    </row>
    <row r="285" ht="22.5" customHeight="1">
      <c r="A285" s="265" t="s">
        <v>1411</v>
      </c>
      <c r="B285" s="40">
        <v>46265.0</v>
      </c>
      <c r="C285" s="266" t="str">
        <f t="array" ref="C285">IF(B285&lt;&gt;"",INDEX(Sell_CTW[BA],MATCH(B285,Sell_CTW[วันที่],0)),"")</f>
        <v>#N/A</v>
      </c>
      <c r="D285" s="267">
        <f>COUNTIFS(Sell_CTW[UID],"&lt;&gt;"&amp;0,Sell_CTW[วันที่],B285)</f>
        <v>0</v>
      </c>
      <c r="E285" s="268">
        <f>IF(B285="","",SUMIFS(Sell_CTW[ยอดชำระ],Sell_CTW[วันที่],B285 ))</f>
        <v>0</v>
      </c>
      <c r="F285" s="266">
        <f>COUNTIFS(Sell_CTW[Nation],"="&amp;"Thai",Sell_CTW[วันที่],B285)</f>
        <v>0</v>
      </c>
      <c r="G285" s="272">
        <f>IF(B285="","",SUMIFS(Sell_CTW[ยอดชำระ],Sell_CTW[วันที่],B285,Sell_CTW[Nation],"Thai" ))</f>
        <v>0</v>
      </c>
      <c r="H285" s="273">
        <f>COUNTIFS(Sell_CTW[Nation],"="&amp;"Foreign",Sell_CTW[วันที่],B285)</f>
        <v>0</v>
      </c>
      <c r="I285" s="272">
        <f>IF(B285="","",SUMIFS(Sell_CTW[ยอดชำระ],Sell_CTW[วันที่],B285,Sell_CTW[Nation],"Foreign" ))</f>
        <v>0</v>
      </c>
    </row>
    <row r="286" ht="22.5" customHeight="1">
      <c r="D286" s="323"/>
      <c r="E286" s="268"/>
      <c r="F286" s="266"/>
      <c r="G286" s="266"/>
      <c r="H286" s="266"/>
    </row>
    <row r="287" ht="22.5" customHeight="1">
      <c r="D287" s="323"/>
      <c r="E287" s="268"/>
      <c r="F287" s="266"/>
      <c r="G287" s="266"/>
      <c r="H287" s="266"/>
    </row>
    <row r="288" ht="22.5" customHeight="1">
      <c r="D288" s="323"/>
      <c r="E288" s="268"/>
      <c r="F288" s="266"/>
      <c r="G288" s="266"/>
      <c r="H288" s="266"/>
    </row>
    <row r="289" ht="22.5" customHeight="1">
      <c r="D289" s="323"/>
      <c r="E289" s="268"/>
      <c r="F289" s="266"/>
      <c r="G289" s="266"/>
      <c r="H289" s="266"/>
    </row>
    <row r="290" ht="22.5" customHeight="1">
      <c r="D290" s="323"/>
      <c r="E290" s="268"/>
      <c r="F290" s="266"/>
      <c r="G290" s="266"/>
      <c r="H290" s="266"/>
    </row>
    <row r="291" ht="22.5" customHeight="1">
      <c r="D291" s="323"/>
      <c r="E291" s="268"/>
      <c r="F291" s="266"/>
      <c r="G291" s="266"/>
      <c r="H291" s="266"/>
    </row>
    <row r="292" ht="22.5" customHeight="1">
      <c r="D292" s="323"/>
      <c r="E292" s="268"/>
      <c r="F292" s="266"/>
      <c r="G292" s="266"/>
      <c r="H292" s="266"/>
    </row>
    <row r="293" ht="22.5" customHeight="1">
      <c r="D293" s="323"/>
      <c r="E293" s="268"/>
      <c r="F293" s="266"/>
      <c r="G293" s="266"/>
      <c r="H293" s="266"/>
    </row>
    <row r="294" ht="22.5" customHeight="1">
      <c r="D294" s="323"/>
      <c r="E294" s="268"/>
      <c r="F294" s="266"/>
      <c r="G294" s="266"/>
      <c r="H294" s="266"/>
    </row>
    <row r="295" ht="22.5" customHeight="1">
      <c r="D295" s="323"/>
      <c r="E295" s="268"/>
      <c r="F295" s="266"/>
      <c r="G295" s="266"/>
      <c r="H295" s="266"/>
    </row>
    <row r="296" ht="22.5" customHeight="1">
      <c r="D296" s="323"/>
      <c r="E296" s="268"/>
      <c r="F296" s="266"/>
      <c r="G296" s="266"/>
      <c r="H296" s="266"/>
    </row>
    <row r="297" ht="22.5" customHeight="1">
      <c r="D297" s="323"/>
      <c r="E297" s="268"/>
      <c r="F297" s="266"/>
      <c r="G297" s="266"/>
      <c r="H297" s="266"/>
    </row>
    <row r="298" ht="22.5" customHeight="1">
      <c r="D298" s="323"/>
      <c r="E298" s="268"/>
      <c r="F298" s="266"/>
      <c r="G298" s="266"/>
      <c r="H298" s="266"/>
    </row>
    <row r="299" ht="22.5" customHeight="1">
      <c r="D299" s="323"/>
      <c r="E299" s="268"/>
      <c r="F299" s="266"/>
      <c r="G299" s="266"/>
      <c r="H299" s="266"/>
    </row>
    <row r="300" ht="22.5" customHeight="1">
      <c r="D300" s="323"/>
      <c r="E300" s="268"/>
      <c r="F300" s="266"/>
      <c r="G300" s="266"/>
      <c r="H300" s="266"/>
    </row>
    <row r="301" ht="22.5" customHeight="1">
      <c r="D301" s="323"/>
      <c r="E301" s="268"/>
      <c r="F301" s="266"/>
      <c r="G301" s="266"/>
      <c r="H301" s="266"/>
    </row>
    <row r="302" ht="22.5" customHeight="1">
      <c r="D302" s="323"/>
      <c r="E302" s="268"/>
      <c r="F302" s="266"/>
      <c r="G302" s="266"/>
      <c r="H302" s="266"/>
    </row>
    <row r="303" ht="22.5" customHeight="1">
      <c r="D303" s="323"/>
      <c r="E303" s="268"/>
      <c r="F303" s="266"/>
      <c r="G303" s="266"/>
      <c r="H303" s="266"/>
    </row>
    <row r="304" ht="22.5" customHeight="1">
      <c r="D304" s="323"/>
      <c r="E304" s="268"/>
      <c r="F304" s="266"/>
      <c r="G304" s="266"/>
      <c r="H304" s="266"/>
    </row>
    <row r="305" ht="22.5" customHeight="1">
      <c r="D305" s="323"/>
      <c r="E305" s="268"/>
      <c r="F305" s="266"/>
      <c r="G305" s="266"/>
      <c r="H305" s="266"/>
    </row>
    <row r="306" ht="22.5" customHeight="1">
      <c r="D306" s="323"/>
      <c r="E306" s="268"/>
      <c r="F306" s="266"/>
      <c r="G306" s="266"/>
      <c r="H306" s="266"/>
    </row>
    <row r="307" ht="22.5" customHeight="1">
      <c r="D307" s="323"/>
      <c r="E307" s="268"/>
      <c r="F307" s="266"/>
      <c r="G307" s="266"/>
      <c r="H307" s="266"/>
    </row>
    <row r="308" ht="22.5" customHeight="1">
      <c r="D308" s="323"/>
      <c r="E308" s="268"/>
      <c r="F308" s="266"/>
      <c r="G308" s="266"/>
      <c r="H308" s="266"/>
    </row>
    <row r="309" ht="22.5" customHeight="1">
      <c r="D309" s="323"/>
      <c r="E309" s="268"/>
      <c r="F309" s="266"/>
      <c r="G309" s="266"/>
      <c r="H309" s="266"/>
    </row>
    <row r="310" ht="22.5" customHeight="1">
      <c r="D310" s="323"/>
      <c r="E310" s="268"/>
      <c r="F310" s="266"/>
      <c r="G310" s="266"/>
      <c r="H310" s="266"/>
    </row>
    <row r="311" ht="22.5" customHeight="1">
      <c r="D311" s="323"/>
      <c r="E311" s="268"/>
      <c r="F311" s="266"/>
      <c r="G311" s="266"/>
      <c r="H311" s="266"/>
    </row>
    <row r="312" ht="22.5" customHeight="1">
      <c r="D312" s="323"/>
      <c r="E312" s="268"/>
      <c r="F312" s="266"/>
      <c r="G312" s="266"/>
      <c r="H312" s="266"/>
    </row>
    <row r="313" ht="22.5" customHeight="1">
      <c r="D313" s="323"/>
      <c r="E313" s="268"/>
      <c r="F313" s="266"/>
      <c r="G313" s="266"/>
      <c r="H313" s="266"/>
    </row>
    <row r="314" ht="22.5" customHeight="1">
      <c r="D314" s="323"/>
      <c r="E314" s="268"/>
      <c r="F314" s="266"/>
      <c r="G314" s="266"/>
      <c r="H314" s="266"/>
    </row>
    <row r="315" ht="22.5" customHeight="1">
      <c r="D315" s="323"/>
      <c r="E315" s="268"/>
      <c r="F315" s="266"/>
      <c r="G315" s="266"/>
      <c r="H315" s="266"/>
    </row>
    <row r="316" ht="22.5" customHeight="1">
      <c r="D316" s="323"/>
      <c r="E316" s="268"/>
      <c r="F316" s="266"/>
      <c r="G316" s="266"/>
      <c r="H316" s="266"/>
    </row>
    <row r="317" ht="22.5" customHeight="1">
      <c r="D317" s="323"/>
      <c r="E317" s="268"/>
      <c r="F317" s="266"/>
      <c r="G317" s="266"/>
      <c r="H317" s="266"/>
    </row>
    <row r="318" ht="22.5" customHeight="1">
      <c r="D318" s="323"/>
      <c r="E318" s="268"/>
      <c r="F318" s="266"/>
      <c r="G318" s="266"/>
      <c r="H318" s="266"/>
    </row>
    <row r="319" ht="22.5" customHeight="1">
      <c r="D319" s="323"/>
      <c r="E319" s="268"/>
      <c r="F319" s="266"/>
      <c r="G319" s="266"/>
      <c r="H319" s="266"/>
    </row>
    <row r="320" ht="22.5" customHeight="1">
      <c r="D320" s="323"/>
      <c r="E320" s="268"/>
      <c r="F320" s="266"/>
      <c r="G320" s="266"/>
      <c r="H320" s="266"/>
    </row>
    <row r="321" ht="22.5" customHeight="1">
      <c r="D321" s="323"/>
      <c r="E321" s="268"/>
      <c r="F321" s="266"/>
      <c r="G321" s="266"/>
      <c r="H321" s="266"/>
    </row>
    <row r="322" ht="22.5" customHeight="1">
      <c r="D322" s="323"/>
      <c r="E322" s="268"/>
      <c r="F322" s="266"/>
      <c r="G322" s="266"/>
      <c r="H322" s="266"/>
    </row>
    <row r="323" ht="22.5" customHeight="1">
      <c r="D323" s="323"/>
      <c r="E323" s="268"/>
      <c r="F323" s="266"/>
      <c r="G323" s="266"/>
      <c r="H323" s="266"/>
    </row>
    <row r="324" ht="22.5" customHeight="1">
      <c r="D324" s="323"/>
      <c r="E324" s="268"/>
      <c r="F324" s="266"/>
      <c r="G324" s="266"/>
      <c r="H324" s="266"/>
    </row>
    <row r="325" ht="22.5" customHeight="1">
      <c r="D325" s="323"/>
      <c r="E325" s="268"/>
      <c r="F325" s="266"/>
      <c r="G325" s="266"/>
      <c r="H325" s="266"/>
    </row>
    <row r="326" ht="22.5" customHeight="1">
      <c r="D326" s="323"/>
      <c r="E326" s="268"/>
      <c r="F326" s="266"/>
      <c r="G326" s="266"/>
      <c r="H326" s="266"/>
    </row>
    <row r="327" ht="22.5" customHeight="1">
      <c r="D327" s="323"/>
      <c r="E327" s="268"/>
      <c r="F327" s="266"/>
      <c r="G327" s="266"/>
      <c r="H327" s="266"/>
    </row>
    <row r="328" ht="22.5" customHeight="1">
      <c r="D328" s="323"/>
      <c r="E328" s="268"/>
      <c r="F328" s="266"/>
      <c r="G328" s="266"/>
      <c r="H328" s="266"/>
    </row>
    <row r="329" ht="22.5" customHeight="1">
      <c r="D329" s="323"/>
      <c r="E329" s="268"/>
      <c r="F329" s="266"/>
      <c r="G329" s="266"/>
      <c r="H329" s="266"/>
    </row>
    <row r="330" ht="22.5" customHeight="1">
      <c r="D330" s="323"/>
      <c r="E330" s="268"/>
      <c r="F330" s="266"/>
      <c r="G330" s="266"/>
      <c r="H330" s="266"/>
    </row>
    <row r="331" ht="22.5" customHeight="1">
      <c r="D331" s="323"/>
      <c r="E331" s="268"/>
      <c r="F331" s="266"/>
      <c r="G331" s="266"/>
      <c r="H331" s="266"/>
    </row>
    <row r="332" ht="22.5" customHeight="1">
      <c r="D332" s="323"/>
      <c r="E332" s="268"/>
      <c r="F332" s="266"/>
      <c r="G332" s="266"/>
      <c r="H332" s="266"/>
    </row>
    <row r="333" ht="22.5" customHeight="1">
      <c r="D333" s="323"/>
      <c r="E333" s="268"/>
      <c r="F333" s="266"/>
      <c r="G333" s="266"/>
      <c r="H333" s="266"/>
    </row>
    <row r="334" ht="22.5" customHeight="1">
      <c r="D334" s="323"/>
      <c r="E334" s="268"/>
      <c r="F334" s="266"/>
      <c r="G334" s="266"/>
      <c r="H334" s="266"/>
    </row>
    <row r="335" ht="22.5" customHeight="1">
      <c r="D335" s="323"/>
      <c r="E335" s="268"/>
      <c r="F335" s="266"/>
      <c r="G335" s="266"/>
      <c r="H335" s="266"/>
    </row>
    <row r="336" ht="22.5" customHeight="1">
      <c r="D336" s="323"/>
      <c r="E336" s="268"/>
      <c r="F336" s="266"/>
      <c r="G336" s="266"/>
      <c r="H336" s="266"/>
    </row>
    <row r="337" ht="22.5" customHeight="1">
      <c r="D337" s="323"/>
      <c r="E337" s="268"/>
      <c r="F337" s="266"/>
      <c r="G337" s="266"/>
      <c r="H337" s="266"/>
    </row>
    <row r="338" ht="22.5" customHeight="1">
      <c r="D338" s="323"/>
      <c r="E338" s="268"/>
      <c r="F338" s="266"/>
      <c r="G338" s="266"/>
      <c r="H338" s="266"/>
    </row>
    <row r="339" ht="22.5" customHeight="1">
      <c r="D339" s="323"/>
      <c r="E339" s="268"/>
      <c r="F339" s="266"/>
      <c r="G339" s="266"/>
      <c r="H339" s="266"/>
    </row>
    <row r="340" ht="22.5" customHeight="1">
      <c r="D340" s="323"/>
      <c r="E340" s="268"/>
      <c r="F340" s="266"/>
      <c r="G340" s="266"/>
      <c r="H340" s="266"/>
    </row>
    <row r="341" ht="22.5" customHeight="1">
      <c r="D341" s="323"/>
      <c r="E341" s="268"/>
      <c r="F341" s="266"/>
      <c r="G341" s="266"/>
      <c r="H341" s="266"/>
    </row>
    <row r="342" ht="22.5" customHeight="1">
      <c r="D342" s="323"/>
      <c r="E342" s="268"/>
      <c r="F342" s="266"/>
      <c r="G342" s="266"/>
      <c r="H342" s="266"/>
    </row>
    <row r="343" ht="22.5" customHeight="1">
      <c r="D343" s="323"/>
      <c r="E343" s="268"/>
      <c r="F343" s="266"/>
      <c r="G343" s="266"/>
      <c r="H343" s="266"/>
    </row>
    <row r="344" ht="22.5" customHeight="1">
      <c r="D344" s="323"/>
      <c r="E344" s="268"/>
      <c r="F344" s="266"/>
      <c r="G344" s="266"/>
      <c r="H344" s="266"/>
    </row>
    <row r="345" ht="22.5" customHeight="1">
      <c r="D345" s="323"/>
      <c r="E345" s="268"/>
      <c r="F345" s="266"/>
      <c r="G345" s="266"/>
      <c r="H345" s="266"/>
    </row>
    <row r="346" ht="22.5" customHeight="1">
      <c r="D346" s="323"/>
      <c r="E346" s="268"/>
      <c r="F346" s="266"/>
      <c r="G346" s="266"/>
      <c r="H346" s="266"/>
    </row>
    <row r="347" ht="22.5" customHeight="1">
      <c r="D347" s="323"/>
      <c r="E347" s="268"/>
      <c r="F347" s="266"/>
      <c r="G347" s="266"/>
      <c r="H347" s="266"/>
    </row>
    <row r="348" ht="22.5" customHeight="1">
      <c r="D348" s="323"/>
      <c r="E348" s="268"/>
      <c r="F348" s="266"/>
      <c r="G348" s="266"/>
      <c r="H348" s="266"/>
    </row>
    <row r="349" ht="22.5" customHeight="1">
      <c r="D349" s="323"/>
      <c r="E349" s="268"/>
      <c r="F349" s="266"/>
      <c r="G349" s="266"/>
      <c r="H349" s="266"/>
    </row>
    <row r="350" ht="22.5" customHeight="1">
      <c r="D350" s="323"/>
      <c r="E350" s="268"/>
      <c r="F350" s="266"/>
      <c r="G350" s="266"/>
      <c r="H350" s="266"/>
    </row>
    <row r="351" ht="22.5" customHeight="1">
      <c r="D351" s="323"/>
      <c r="E351" s="268"/>
      <c r="F351" s="266"/>
      <c r="G351" s="266"/>
      <c r="H351" s="266"/>
    </row>
    <row r="352" ht="22.5" customHeight="1">
      <c r="D352" s="323"/>
      <c r="E352" s="268"/>
      <c r="F352" s="266"/>
      <c r="G352" s="266"/>
      <c r="H352" s="266"/>
    </row>
    <row r="353" ht="22.5" customHeight="1">
      <c r="D353" s="323"/>
      <c r="E353" s="268"/>
      <c r="F353" s="266"/>
      <c r="G353" s="266"/>
      <c r="H353" s="266"/>
    </row>
    <row r="354" ht="22.5" customHeight="1">
      <c r="D354" s="323"/>
      <c r="E354" s="268"/>
      <c r="F354" s="266"/>
      <c r="G354" s="266"/>
      <c r="H354" s="266"/>
    </row>
    <row r="355" ht="22.5" customHeight="1">
      <c r="D355" s="323"/>
      <c r="E355" s="268"/>
      <c r="F355" s="266"/>
      <c r="G355" s="266"/>
      <c r="H355" s="266"/>
    </row>
    <row r="356" ht="22.5" customHeight="1">
      <c r="D356" s="323"/>
      <c r="E356" s="268"/>
      <c r="F356" s="266"/>
      <c r="G356" s="266"/>
      <c r="H356" s="266"/>
    </row>
    <row r="357" ht="22.5" customHeight="1">
      <c r="D357" s="323"/>
      <c r="E357" s="268"/>
      <c r="F357" s="266"/>
      <c r="G357" s="266"/>
      <c r="H357" s="266"/>
    </row>
    <row r="358" ht="22.5" customHeight="1">
      <c r="D358" s="323"/>
      <c r="E358" s="268"/>
      <c r="F358" s="266"/>
      <c r="G358" s="266"/>
      <c r="H358" s="266"/>
    </row>
    <row r="359" ht="22.5" customHeight="1">
      <c r="D359" s="323"/>
      <c r="E359" s="268"/>
      <c r="F359" s="266"/>
      <c r="G359" s="266"/>
      <c r="H359" s="266"/>
    </row>
    <row r="360" ht="22.5" customHeight="1">
      <c r="D360" s="323"/>
      <c r="E360" s="268"/>
      <c r="F360" s="266"/>
      <c r="G360" s="266"/>
      <c r="H360" s="266"/>
    </row>
    <row r="361" ht="22.5" customHeight="1">
      <c r="D361" s="323"/>
      <c r="E361" s="268"/>
      <c r="F361" s="266"/>
      <c r="G361" s="266"/>
      <c r="H361" s="266"/>
    </row>
    <row r="362" ht="22.5" customHeight="1">
      <c r="D362" s="323"/>
      <c r="E362" s="268"/>
      <c r="F362" s="266"/>
      <c r="G362" s="266"/>
      <c r="H362" s="266"/>
    </row>
    <row r="363" ht="22.5" customHeight="1">
      <c r="D363" s="323"/>
      <c r="E363" s="268"/>
      <c r="F363" s="266"/>
      <c r="G363" s="266"/>
      <c r="H363" s="266"/>
    </row>
    <row r="364" ht="22.5" customHeight="1">
      <c r="D364" s="323"/>
      <c r="E364" s="268"/>
      <c r="F364" s="266"/>
      <c r="G364" s="266"/>
      <c r="H364" s="266"/>
    </row>
    <row r="365" ht="22.5" customHeight="1">
      <c r="D365" s="323"/>
      <c r="E365" s="268"/>
      <c r="F365" s="266"/>
      <c r="G365" s="266"/>
      <c r="H365" s="266"/>
    </row>
    <row r="366" ht="22.5" customHeight="1">
      <c r="D366" s="323"/>
      <c r="E366" s="268"/>
      <c r="F366" s="266"/>
      <c r="G366" s="266"/>
      <c r="H366" s="266"/>
    </row>
    <row r="367" ht="22.5" customHeight="1">
      <c r="D367" s="323"/>
      <c r="E367" s="268"/>
      <c r="F367" s="266"/>
      <c r="G367" s="266"/>
      <c r="H367" s="266"/>
    </row>
    <row r="368" ht="22.5" customHeight="1">
      <c r="D368" s="323"/>
      <c r="E368" s="268"/>
      <c r="F368" s="266"/>
      <c r="G368" s="266"/>
      <c r="H368" s="266"/>
    </row>
    <row r="369" ht="22.5" customHeight="1">
      <c r="D369" s="323"/>
      <c r="E369" s="268"/>
      <c r="F369" s="266"/>
      <c r="G369" s="266"/>
      <c r="H369" s="266"/>
    </row>
    <row r="370" ht="22.5" customHeight="1">
      <c r="D370" s="323"/>
      <c r="E370" s="268"/>
      <c r="F370" s="266"/>
      <c r="G370" s="266"/>
      <c r="H370" s="266"/>
    </row>
    <row r="371" ht="22.5" customHeight="1">
      <c r="D371" s="323"/>
      <c r="E371" s="268"/>
      <c r="F371" s="266"/>
      <c r="G371" s="266"/>
      <c r="H371" s="266"/>
    </row>
    <row r="372" ht="22.5" customHeight="1">
      <c r="D372" s="323"/>
      <c r="E372" s="268"/>
      <c r="F372" s="266"/>
      <c r="G372" s="266"/>
      <c r="H372" s="266"/>
    </row>
    <row r="373" ht="22.5" customHeight="1">
      <c r="D373" s="323"/>
      <c r="E373" s="268"/>
      <c r="F373" s="266"/>
      <c r="G373" s="266"/>
      <c r="H373" s="266"/>
    </row>
    <row r="374" ht="22.5" customHeight="1">
      <c r="D374" s="323"/>
      <c r="E374" s="268"/>
      <c r="F374" s="266"/>
      <c r="G374" s="266"/>
      <c r="H374" s="266"/>
    </row>
    <row r="375" ht="22.5" customHeight="1">
      <c r="D375" s="323"/>
      <c r="E375" s="268"/>
      <c r="F375" s="266"/>
      <c r="G375" s="266"/>
      <c r="H375" s="266"/>
    </row>
    <row r="376" ht="22.5" customHeight="1">
      <c r="D376" s="323"/>
      <c r="E376" s="268"/>
      <c r="F376" s="266"/>
      <c r="G376" s="266"/>
      <c r="H376" s="266"/>
    </row>
    <row r="377" ht="22.5" customHeight="1">
      <c r="D377" s="323"/>
      <c r="E377" s="268"/>
      <c r="F377" s="266"/>
      <c r="G377" s="266"/>
      <c r="H377" s="266"/>
    </row>
    <row r="378" ht="22.5" customHeight="1">
      <c r="D378" s="323"/>
      <c r="E378" s="268"/>
      <c r="F378" s="266"/>
      <c r="G378" s="266"/>
      <c r="H378" s="266"/>
    </row>
    <row r="379" ht="22.5" customHeight="1">
      <c r="D379" s="323"/>
      <c r="E379" s="268"/>
      <c r="F379" s="266"/>
      <c r="G379" s="266"/>
      <c r="H379" s="266"/>
    </row>
    <row r="380" ht="22.5" customHeight="1">
      <c r="D380" s="323"/>
      <c r="E380" s="268"/>
      <c r="F380" s="266"/>
      <c r="G380" s="266"/>
      <c r="H380" s="266"/>
    </row>
    <row r="381" ht="22.5" customHeight="1">
      <c r="D381" s="323"/>
      <c r="E381" s="268"/>
      <c r="F381" s="266"/>
      <c r="G381" s="266"/>
      <c r="H381" s="266"/>
    </row>
    <row r="382" ht="22.5" customHeight="1">
      <c r="D382" s="323"/>
      <c r="E382" s="268"/>
      <c r="F382" s="266"/>
      <c r="G382" s="266"/>
      <c r="H382" s="266"/>
    </row>
    <row r="383" ht="22.5" customHeight="1">
      <c r="D383" s="323"/>
      <c r="E383" s="268"/>
      <c r="F383" s="266"/>
      <c r="G383" s="266"/>
      <c r="H383" s="266"/>
    </row>
    <row r="384" ht="22.5" customHeight="1">
      <c r="D384" s="323"/>
      <c r="E384" s="268"/>
      <c r="F384" s="266"/>
      <c r="G384" s="266"/>
      <c r="H384" s="266"/>
    </row>
    <row r="385" ht="22.5" customHeight="1">
      <c r="D385" s="323"/>
      <c r="E385" s="268"/>
      <c r="F385" s="266"/>
      <c r="G385" s="266"/>
      <c r="H385" s="266"/>
    </row>
    <row r="386" ht="22.5" customHeight="1">
      <c r="D386" s="323"/>
      <c r="E386" s="268"/>
      <c r="F386" s="266"/>
      <c r="G386" s="266"/>
      <c r="H386" s="266"/>
    </row>
    <row r="387" ht="22.5" customHeight="1">
      <c r="D387" s="323"/>
      <c r="E387" s="268"/>
      <c r="F387" s="266"/>
      <c r="G387" s="266"/>
      <c r="H387" s="266"/>
    </row>
    <row r="388" ht="22.5" customHeight="1">
      <c r="D388" s="323"/>
      <c r="E388" s="268"/>
      <c r="F388" s="266"/>
      <c r="G388" s="266"/>
      <c r="H388" s="266"/>
    </row>
    <row r="389" ht="22.5" customHeight="1">
      <c r="D389" s="323"/>
      <c r="E389" s="268"/>
      <c r="F389" s="266"/>
      <c r="G389" s="266"/>
      <c r="H389" s="266"/>
    </row>
    <row r="390" ht="22.5" customHeight="1">
      <c r="D390" s="323"/>
      <c r="E390" s="268"/>
      <c r="F390" s="266"/>
      <c r="G390" s="266"/>
      <c r="H390" s="266"/>
    </row>
    <row r="391" ht="22.5" customHeight="1">
      <c r="D391" s="323"/>
      <c r="E391" s="268"/>
      <c r="F391" s="266"/>
      <c r="G391" s="266"/>
      <c r="H391" s="266"/>
    </row>
    <row r="392" ht="22.5" customHeight="1">
      <c r="D392" s="323"/>
      <c r="E392" s="268"/>
      <c r="F392" s="266"/>
      <c r="G392" s="266"/>
      <c r="H392" s="266"/>
    </row>
    <row r="393" ht="22.5" customHeight="1">
      <c r="D393" s="323"/>
      <c r="E393" s="268"/>
      <c r="F393" s="266"/>
      <c r="G393" s="266"/>
      <c r="H393" s="266"/>
    </row>
    <row r="394" ht="22.5" customHeight="1">
      <c r="D394" s="323"/>
      <c r="E394" s="268"/>
      <c r="F394" s="266"/>
      <c r="G394" s="266"/>
      <c r="H394" s="266"/>
    </row>
    <row r="395" ht="22.5" customHeight="1">
      <c r="D395" s="323"/>
      <c r="E395" s="268"/>
      <c r="F395" s="266"/>
      <c r="G395" s="266"/>
      <c r="H395" s="266"/>
    </row>
    <row r="396" ht="22.5" customHeight="1">
      <c r="D396" s="323"/>
      <c r="E396" s="268"/>
      <c r="F396" s="266"/>
      <c r="G396" s="266"/>
      <c r="H396" s="266"/>
    </row>
    <row r="397" ht="22.5" customHeight="1">
      <c r="D397" s="323"/>
      <c r="E397" s="268"/>
      <c r="F397" s="266"/>
      <c r="G397" s="266"/>
      <c r="H397" s="266"/>
    </row>
    <row r="398" ht="22.5" customHeight="1">
      <c r="D398" s="323"/>
      <c r="E398" s="268"/>
      <c r="F398" s="266"/>
      <c r="G398" s="266"/>
      <c r="H398" s="266"/>
    </row>
    <row r="399" ht="22.5" customHeight="1">
      <c r="D399" s="323"/>
      <c r="E399" s="268"/>
      <c r="F399" s="266"/>
      <c r="G399" s="266"/>
      <c r="H399" s="266"/>
    </row>
    <row r="400" ht="22.5" customHeight="1">
      <c r="D400" s="323"/>
      <c r="E400" s="268"/>
      <c r="F400" s="266"/>
      <c r="G400" s="266"/>
      <c r="H400" s="266"/>
    </row>
    <row r="401" ht="22.5" customHeight="1">
      <c r="D401" s="323"/>
      <c r="E401" s="268"/>
      <c r="F401" s="266"/>
      <c r="G401" s="266"/>
      <c r="H401" s="266"/>
    </row>
    <row r="402" ht="22.5" customHeight="1">
      <c r="D402" s="323"/>
      <c r="E402" s="268"/>
      <c r="F402" s="266"/>
      <c r="G402" s="266"/>
      <c r="H402" s="266"/>
    </row>
    <row r="403" ht="22.5" customHeight="1">
      <c r="D403" s="323"/>
      <c r="E403" s="268"/>
      <c r="F403" s="266"/>
      <c r="G403" s="266"/>
      <c r="H403" s="266"/>
    </row>
    <row r="404" ht="22.5" customHeight="1">
      <c r="D404" s="323"/>
      <c r="E404" s="268"/>
      <c r="F404" s="266"/>
      <c r="G404" s="266"/>
      <c r="H404" s="266"/>
    </row>
    <row r="405" ht="22.5" customHeight="1">
      <c r="D405" s="323"/>
      <c r="E405" s="268"/>
      <c r="F405" s="266"/>
      <c r="G405" s="266"/>
      <c r="H405" s="266"/>
    </row>
    <row r="406" ht="22.5" customHeight="1">
      <c r="D406" s="323"/>
      <c r="E406" s="268"/>
      <c r="F406" s="266"/>
      <c r="G406" s="266"/>
      <c r="H406" s="266"/>
    </row>
    <row r="407" ht="22.5" customHeight="1">
      <c r="D407" s="323"/>
      <c r="E407" s="268"/>
      <c r="F407" s="266"/>
      <c r="G407" s="266"/>
      <c r="H407" s="266"/>
    </row>
    <row r="408" ht="22.5" customHeight="1">
      <c r="D408" s="323"/>
      <c r="E408" s="268"/>
      <c r="F408" s="266"/>
      <c r="G408" s="266"/>
      <c r="H408" s="266"/>
    </row>
    <row r="409" ht="22.5" customHeight="1">
      <c r="D409" s="323"/>
      <c r="E409" s="268"/>
      <c r="F409" s="266"/>
      <c r="G409" s="266"/>
      <c r="H409" s="266"/>
    </row>
    <row r="410" ht="22.5" customHeight="1">
      <c r="D410" s="323"/>
      <c r="E410" s="268"/>
      <c r="F410" s="266"/>
      <c r="G410" s="266"/>
      <c r="H410" s="266"/>
    </row>
    <row r="411" ht="22.5" customHeight="1">
      <c r="D411" s="323"/>
      <c r="E411" s="268"/>
      <c r="F411" s="266"/>
      <c r="G411" s="266"/>
      <c r="H411" s="266"/>
    </row>
    <row r="412" ht="22.5" customHeight="1">
      <c r="D412" s="323"/>
      <c r="E412" s="268"/>
      <c r="F412" s="266"/>
      <c r="G412" s="266"/>
      <c r="H412" s="266"/>
    </row>
    <row r="413" ht="22.5" customHeight="1">
      <c r="D413" s="323"/>
      <c r="E413" s="268"/>
      <c r="F413" s="266"/>
      <c r="G413" s="266"/>
      <c r="H413" s="266"/>
    </row>
    <row r="414" ht="22.5" customHeight="1">
      <c r="D414" s="323"/>
      <c r="E414" s="268"/>
      <c r="F414" s="266"/>
      <c r="G414" s="266"/>
      <c r="H414" s="266"/>
    </row>
    <row r="415" ht="22.5" customHeight="1">
      <c r="D415" s="323"/>
      <c r="E415" s="268"/>
      <c r="F415" s="266"/>
      <c r="G415" s="266"/>
      <c r="H415" s="266"/>
    </row>
    <row r="416" ht="22.5" customHeight="1">
      <c r="D416" s="323"/>
      <c r="E416" s="268"/>
      <c r="F416" s="266"/>
      <c r="G416" s="266"/>
      <c r="H416" s="266"/>
    </row>
    <row r="417" ht="22.5" customHeight="1">
      <c r="D417" s="323"/>
      <c r="E417" s="268"/>
      <c r="F417" s="266"/>
      <c r="G417" s="266"/>
      <c r="H417" s="266"/>
    </row>
    <row r="418" ht="22.5" customHeight="1">
      <c r="D418" s="323"/>
      <c r="E418" s="268"/>
      <c r="F418" s="266"/>
      <c r="G418" s="266"/>
      <c r="H418" s="266"/>
    </row>
    <row r="419" ht="22.5" customHeight="1">
      <c r="D419" s="323"/>
      <c r="E419" s="268"/>
      <c r="F419" s="266"/>
      <c r="G419" s="266"/>
      <c r="H419" s="266"/>
    </row>
    <row r="420" ht="22.5" customHeight="1">
      <c r="D420" s="323"/>
      <c r="E420" s="268"/>
      <c r="F420" s="266"/>
      <c r="G420" s="266"/>
      <c r="H420" s="266"/>
    </row>
    <row r="421" ht="22.5" customHeight="1">
      <c r="D421" s="323"/>
      <c r="E421" s="268"/>
      <c r="F421" s="266"/>
      <c r="G421" s="266"/>
      <c r="H421" s="266"/>
    </row>
    <row r="422" ht="22.5" customHeight="1">
      <c r="D422" s="323"/>
      <c r="E422" s="268"/>
      <c r="F422" s="266"/>
      <c r="G422" s="266"/>
      <c r="H422" s="266"/>
    </row>
    <row r="423" ht="22.5" customHeight="1">
      <c r="D423" s="323"/>
      <c r="E423" s="268"/>
      <c r="F423" s="266"/>
      <c r="G423" s="266"/>
      <c r="H423" s="266"/>
    </row>
    <row r="424" ht="22.5" customHeight="1">
      <c r="D424" s="323"/>
      <c r="E424" s="268"/>
      <c r="F424" s="266"/>
      <c r="G424" s="266"/>
      <c r="H424" s="266"/>
    </row>
    <row r="425" ht="22.5" customHeight="1">
      <c r="D425" s="323"/>
      <c r="E425" s="268"/>
      <c r="F425" s="266"/>
      <c r="G425" s="266"/>
      <c r="H425" s="266"/>
    </row>
    <row r="426" ht="22.5" customHeight="1">
      <c r="D426" s="323"/>
      <c r="E426" s="268"/>
      <c r="F426" s="266"/>
      <c r="G426" s="266"/>
      <c r="H426" s="266"/>
    </row>
    <row r="427" ht="22.5" customHeight="1">
      <c r="D427" s="323"/>
      <c r="E427" s="268"/>
      <c r="F427" s="266"/>
      <c r="G427" s="266"/>
      <c r="H427" s="266"/>
    </row>
    <row r="428" ht="22.5" customHeight="1">
      <c r="D428" s="323"/>
      <c r="E428" s="268"/>
      <c r="F428" s="266"/>
      <c r="G428" s="266"/>
      <c r="H428" s="266"/>
    </row>
    <row r="429" ht="22.5" customHeight="1">
      <c r="D429" s="323"/>
      <c r="E429" s="268"/>
      <c r="F429" s="266"/>
      <c r="G429" s="266"/>
      <c r="H429" s="266"/>
    </row>
    <row r="430" ht="22.5" customHeight="1">
      <c r="D430" s="323"/>
      <c r="E430" s="268"/>
      <c r="F430" s="266"/>
      <c r="G430" s="266"/>
      <c r="H430" s="266"/>
    </row>
    <row r="431" ht="22.5" customHeight="1">
      <c r="D431" s="323"/>
      <c r="E431" s="268"/>
      <c r="F431" s="266"/>
      <c r="G431" s="266"/>
      <c r="H431" s="266"/>
    </row>
    <row r="432" ht="22.5" customHeight="1">
      <c r="D432" s="323"/>
      <c r="E432" s="268"/>
      <c r="F432" s="266"/>
      <c r="G432" s="266"/>
      <c r="H432" s="266"/>
    </row>
    <row r="433" ht="22.5" customHeight="1">
      <c r="D433" s="323"/>
      <c r="E433" s="268"/>
      <c r="F433" s="266"/>
      <c r="G433" s="266"/>
      <c r="H433" s="266"/>
    </row>
    <row r="434" ht="22.5" customHeight="1">
      <c r="D434" s="323"/>
      <c r="E434" s="268"/>
      <c r="F434" s="266"/>
      <c r="G434" s="266"/>
      <c r="H434" s="266"/>
    </row>
    <row r="435" ht="22.5" customHeight="1">
      <c r="D435" s="323"/>
      <c r="E435" s="268"/>
      <c r="F435" s="266"/>
      <c r="G435" s="266"/>
      <c r="H435" s="266"/>
    </row>
    <row r="436" ht="22.5" customHeight="1">
      <c r="D436" s="323"/>
      <c r="E436" s="268"/>
      <c r="F436" s="266"/>
      <c r="G436" s="266"/>
      <c r="H436" s="266"/>
    </row>
    <row r="437" ht="22.5" customHeight="1">
      <c r="D437" s="323"/>
      <c r="E437" s="268"/>
      <c r="F437" s="266"/>
      <c r="G437" s="266"/>
      <c r="H437" s="266"/>
    </row>
    <row r="438" ht="22.5" customHeight="1">
      <c r="D438" s="323"/>
      <c r="E438" s="268"/>
      <c r="F438" s="266"/>
      <c r="G438" s="266"/>
      <c r="H438" s="266"/>
    </row>
    <row r="439" ht="22.5" customHeight="1">
      <c r="D439" s="323"/>
      <c r="E439" s="268"/>
      <c r="F439" s="266"/>
      <c r="G439" s="266"/>
      <c r="H439" s="266"/>
    </row>
    <row r="440" ht="22.5" customHeight="1">
      <c r="D440" s="323"/>
      <c r="E440" s="268"/>
      <c r="F440" s="266"/>
      <c r="G440" s="266"/>
      <c r="H440" s="266"/>
    </row>
    <row r="441" ht="22.5" customHeight="1">
      <c r="D441" s="323"/>
      <c r="E441" s="268"/>
      <c r="F441" s="266"/>
      <c r="G441" s="266"/>
      <c r="H441" s="266"/>
    </row>
    <row r="442" ht="22.5" customHeight="1">
      <c r="D442" s="323"/>
      <c r="E442" s="268"/>
      <c r="F442" s="266"/>
      <c r="G442" s="266"/>
      <c r="H442" s="266"/>
    </row>
    <row r="443" ht="22.5" customHeight="1">
      <c r="D443" s="323"/>
      <c r="E443" s="268"/>
      <c r="F443" s="266"/>
      <c r="G443" s="266"/>
      <c r="H443" s="266"/>
    </row>
    <row r="444" ht="22.5" customHeight="1">
      <c r="D444" s="323"/>
      <c r="E444" s="268"/>
      <c r="F444" s="266"/>
      <c r="G444" s="266"/>
      <c r="H444" s="266"/>
    </row>
    <row r="445" ht="22.5" customHeight="1">
      <c r="D445" s="323"/>
      <c r="E445" s="268"/>
      <c r="F445" s="266"/>
      <c r="G445" s="266"/>
      <c r="H445" s="266"/>
    </row>
    <row r="446" ht="22.5" customHeight="1">
      <c r="D446" s="323"/>
      <c r="E446" s="268"/>
      <c r="F446" s="266"/>
      <c r="G446" s="266"/>
      <c r="H446" s="266"/>
    </row>
    <row r="447" ht="22.5" customHeight="1">
      <c r="D447" s="323"/>
      <c r="E447" s="268"/>
      <c r="F447" s="266"/>
      <c r="G447" s="266"/>
      <c r="H447" s="266"/>
    </row>
    <row r="448" ht="22.5" customHeight="1">
      <c r="D448" s="323"/>
      <c r="E448" s="268"/>
      <c r="F448" s="266"/>
      <c r="G448" s="266"/>
      <c r="H448" s="266"/>
    </row>
    <row r="449" ht="22.5" customHeight="1">
      <c r="D449" s="323"/>
      <c r="E449" s="268"/>
      <c r="F449" s="266"/>
      <c r="G449" s="266"/>
      <c r="H449" s="266"/>
    </row>
    <row r="450" ht="22.5" customHeight="1">
      <c r="D450" s="323"/>
      <c r="E450" s="268"/>
      <c r="F450" s="266"/>
      <c r="G450" s="266"/>
      <c r="H450" s="266"/>
    </row>
    <row r="451" ht="22.5" customHeight="1">
      <c r="D451" s="323"/>
      <c r="E451" s="268"/>
      <c r="F451" s="266"/>
      <c r="G451" s="266"/>
      <c r="H451" s="266"/>
    </row>
    <row r="452" ht="22.5" customHeight="1">
      <c r="D452" s="323"/>
      <c r="E452" s="268"/>
      <c r="F452" s="266"/>
      <c r="G452" s="266"/>
      <c r="H452" s="266"/>
    </row>
    <row r="453" ht="22.5" customHeight="1">
      <c r="D453" s="323"/>
      <c r="E453" s="268"/>
      <c r="F453" s="266"/>
      <c r="G453" s="266"/>
      <c r="H453" s="266"/>
    </row>
    <row r="454" ht="22.5" customHeight="1">
      <c r="D454" s="323"/>
      <c r="E454" s="268"/>
      <c r="F454" s="266"/>
      <c r="G454" s="266"/>
      <c r="H454" s="266"/>
    </row>
    <row r="455" ht="22.5" customHeight="1">
      <c r="D455" s="323"/>
      <c r="E455" s="268"/>
      <c r="F455" s="266"/>
      <c r="G455" s="266"/>
      <c r="H455" s="266"/>
    </row>
    <row r="456" ht="22.5" customHeight="1">
      <c r="D456" s="323"/>
      <c r="E456" s="268"/>
      <c r="F456" s="266"/>
      <c r="G456" s="266"/>
      <c r="H456" s="266"/>
    </row>
    <row r="457" ht="22.5" customHeight="1">
      <c r="D457" s="323"/>
      <c r="E457" s="268"/>
      <c r="F457" s="266"/>
      <c r="G457" s="266"/>
      <c r="H457" s="266"/>
    </row>
    <row r="458" ht="22.5" customHeight="1">
      <c r="D458" s="323"/>
      <c r="E458" s="268"/>
      <c r="F458" s="266"/>
      <c r="G458" s="266"/>
      <c r="H458" s="266"/>
    </row>
    <row r="459" ht="22.5" customHeight="1">
      <c r="D459" s="323"/>
      <c r="E459" s="268"/>
      <c r="F459" s="266"/>
      <c r="G459" s="266"/>
      <c r="H459" s="266"/>
    </row>
    <row r="460" ht="22.5" customHeight="1">
      <c r="D460" s="323"/>
      <c r="E460" s="268"/>
      <c r="F460" s="266"/>
      <c r="G460" s="266"/>
      <c r="H460" s="266"/>
    </row>
    <row r="461" ht="22.5" customHeight="1">
      <c r="D461" s="323"/>
      <c r="E461" s="268"/>
      <c r="F461" s="266"/>
      <c r="G461" s="266"/>
      <c r="H461" s="266"/>
    </row>
    <row r="462" ht="22.5" customHeight="1">
      <c r="D462" s="323"/>
      <c r="E462" s="268"/>
      <c r="F462" s="266"/>
      <c r="G462" s="266"/>
      <c r="H462" s="266"/>
    </row>
    <row r="463" ht="22.5" customHeight="1">
      <c r="D463" s="323"/>
      <c r="E463" s="268"/>
      <c r="F463" s="266"/>
      <c r="G463" s="266"/>
      <c r="H463" s="266"/>
    </row>
    <row r="464" ht="22.5" customHeight="1">
      <c r="D464" s="323"/>
      <c r="E464" s="268"/>
      <c r="F464" s="266"/>
      <c r="G464" s="266"/>
      <c r="H464" s="266"/>
    </row>
    <row r="465" ht="22.5" customHeight="1">
      <c r="D465" s="323"/>
      <c r="E465" s="268"/>
      <c r="F465" s="266"/>
      <c r="G465" s="266"/>
      <c r="H465" s="266"/>
    </row>
    <row r="466" ht="22.5" customHeight="1">
      <c r="D466" s="323"/>
      <c r="E466" s="268"/>
      <c r="F466" s="266"/>
      <c r="G466" s="266"/>
      <c r="H466" s="266"/>
    </row>
    <row r="467" ht="22.5" customHeight="1">
      <c r="D467" s="323"/>
      <c r="E467" s="268"/>
      <c r="F467" s="266"/>
      <c r="G467" s="266"/>
      <c r="H467" s="266"/>
    </row>
    <row r="468" ht="22.5" customHeight="1">
      <c r="D468" s="323"/>
      <c r="E468" s="268"/>
      <c r="F468" s="266"/>
      <c r="G468" s="266"/>
      <c r="H468" s="266"/>
    </row>
    <row r="469" ht="22.5" customHeight="1">
      <c r="D469" s="323"/>
      <c r="E469" s="268"/>
      <c r="F469" s="266"/>
      <c r="G469" s="266"/>
      <c r="H469" s="266"/>
    </row>
    <row r="470" ht="22.5" customHeight="1">
      <c r="D470" s="323"/>
      <c r="E470" s="268"/>
      <c r="F470" s="266"/>
      <c r="G470" s="266"/>
      <c r="H470" s="266"/>
    </row>
    <row r="471" ht="22.5" customHeight="1">
      <c r="D471" s="323"/>
      <c r="E471" s="268"/>
      <c r="F471" s="266"/>
      <c r="G471" s="266"/>
      <c r="H471" s="266"/>
    </row>
    <row r="472" ht="22.5" customHeight="1">
      <c r="D472" s="323"/>
      <c r="E472" s="268"/>
      <c r="F472" s="266"/>
      <c r="G472" s="266"/>
      <c r="H472" s="266"/>
    </row>
    <row r="473" ht="22.5" customHeight="1">
      <c r="D473" s="323"/>
      <c r="E473" s="268"/>
      <c r="F473" s="266"/>
      <c r="G473" s="266"/>
      <c r="H473" s="266"/>
    </row>
    <row r="474" ht="22.5" customHeight="1">
      <c r="D474" s="323"/>
      <c r="E474" s="268"/>
      <c r="F474" s="266"/>
      <c r="G474" s="266"/>
      <c r="H474" s="266"/>
    </row>
    <row r="475" ht="22.5" customHeight="1">
      <c r="D475" s="323"/>
      <c r="E475" s="268"/>
      <c r="F475" s="266"/>
      <c r="G475" s="266"/>
      <c r="H475" s="266"/>
    </row>
    <row r="476" ht="22.5" customHeight="1">
      <c r="D476" s="323"/>
      <c r="E476" s="268"/>
      <c r="F476" s="266"/>
      <c r="G476" s="266"/>
      <c r="H476" s="266"/>
    </row>
    <row r="477" ht="22.5" customHeight="1">
      <c r="D477" s="323"/>
      <c r="E477" s="268"/>
      <c r="F477" s="266"/>
      <c r="G477" s="266"/>
      <c r="H477" s="266"/>
    </row>
    <row r="478" ht="22.5" customHeight="1">
      <c r="D478" s="323"/>
      <c r="E478" s="268"/>
      <c r="F478" s="266"/>
      <c r="G478" s="266"/>
      <c r="H478" s="266"/>
    </row>
    <row r="479" ht="22.5" customHeight="1">
      <c r="D479" s="323"/>
      <c r="E479" s="268"/>
      <c r="F479" s="266"/>
      <c r="G479" s="266"/>
      <c r="H479" s="266"/>
    </row>
    <row r="480" ht="22.5" customHeight="1">
      <c r="D480" s="323"/>
      <c r="E480" s="268"/>
      <c r="F480" s="266"/>
      <c r="G480" s="266"/>
      <c r="H480" s="266"/>
    </row>
    <row r="481" ht="22.5" customHeight="1">
      <c r="D481" s="323"/>
      <c r="E481" s="268"/>
      <c r="F481" s="266"/>
      <c r="G481" s="266"/>
      <c r="H481" s="266"/>
    </row>
    <row r="482" ht="22.5" customHeight="1">
      <c r="D482" s="323"/>
      <c r="E482" s="268"/>
      <c r="F482" s="266"/>
      <c r="G482" s="266"/>
      <c r="H482" s="266"/>
    </row>
    <row r="483" ht="22.5" customHeight="1">
      <c r="D483" s="323"/>
      <c r="E483" s="268"/>
      <c r="F483" s="266"/>
      <c r="G483" s="266"/>
      <c r="H483" s="266"/>
    </row>
    <row r="484" ht="22.5" customHeight="1">
      <c r="D484" s="323"/>
      <c r="E484" s="268"/>
      <c r="F484" s="266"/>
      <c r="G484" s="266"/>
      <c r="H484" s="266"/>
    </row>
    <row r="485" ht="22.5" customHeight="1">
      <c r="D485" s="323"/>
      <c r="E485" s="268"/>
      <c r="F485" s="266"/>
      <c r="G485" s="266"/>
      <c r="H485" s="266"/>
    </row>
    <row r="486" ht="22.5" customHeight="1">
      <c r="D486" s="323"/>
      <c r="E486" s="268"/>
      <c r="F486" s="266"/>
      <c r="G486" s="266"/>
      <c r="H486" s="266"/>
    </row>
    <row r="487" ht="22.5" customHeight="1">
      <c r="D487" s="323"/>
      <c r="E487" s="268"/>
      <c r="F487" s="266"/>
      <c r="G487" s="266"/>
      <c r="H487" s="266"/>
    </row>
    <row r="488" ht="22.5" customHeight="1">
      <c r="D488" s="323"/>
      <c r="E488" s="268"/>
      <c r="F488" s="266"/>
      <c r="G488" s="266"/>
      <c r="H488" s="266"/>
    </row>
    <row r="489" ht="22.5" customHeight="1">
      <c r="D489" s="323"/>
      <c r="E489" s="268"/>
      <c r="F489" s="266"/>
      <c r="G489" s="266"/>
      <c r="H489" s="266"/>
    </row>
    <row r="490" ht="22.5" customHeight="1">
      <c r="D490" s="323"/>
      <c r="E490" s="268"/>
      <c r="F490" s="266"/>
      <c r="G490" s="266"/>
      <c r="H490" s="266"/>
    </row>
    <row r="491" ht="22.5" customHeight="1">
      <c r="D491" s="323"/>
      <c r="E491" s="268"/>
      <c r="F491" s="266"/>
      <c r="G491" s="266"/>
      <c r="H491" s="266"/>
    </row>
    <row r="492" ht="22.5" customHeight="1">
      <c r="D492" s="323"/>
      <c r="E492" s="268"/>
      <c r="F492" s="266"/>
      <c r="G492" s="266"/>
      <c r="H492" s="266"/>
    </row>
    <row r="493" ht="22.5" customHeight="1">
      <c r="D493" s="323"/>
      <c r="E493" s="268"/>
      <c r="F493" s="266"/>
      <c r="G493" s="266"/>
      <c r="H493" s="266"/>
    </row>
    <row r="494" ht="22.5" customHeight="1">
      <c r="D494" s="323"/>
      <c r="E494" s="268"/>
      <c r="F494" s="266"/>
      <c r="G494" s="266"/>
      <c r="H494" s="266"/>
    </row>
    <row r="495" ht="22.5" customHeight="1">
      <c r="D495" s="323"/>
      <c r="E495" s="268"/>
      <c r="F495" s="266"/>
      <c r="G495" s="266"/>
      <c r="H495" s="266"/>
    </row>
    <row r="496" ht="22.5" customHeight="1">
      <c r="D496" s="323"/>
      <c r="E496" s="268"/>
      <c r="F496" s="266"/>
      <c r="G496" s="266"/>
      <c r="H496" s="266"/>
    </row>
    <row r="497" ht="22.5" customHeight="1">
      <c r="D497" s="323"/>
      <c r="E497" s="268"/>
      <c r="F497" s="266"/>
      <c r="G497" s="266"/>
      <c r="H497" s="266"/>
    </row>
    <row r="498" ht="22.5" customHeight="1">
      <c r="D498" s="323"/>
      <c r="E498" s="268"/>
      <c r="F498" s="266"/>
      <c r="G498" s="266"/>
      <c r="H498" s="266"/>
    </row>
    <row r="499" ht="22.5" customHeight="1">
      <c r="D499" s="323"/>
      <c r="E499" s="268"/>
      <c r="F499" s="266"/>
      <c r="G499" s="266"/>
      <c r="H499" s="266"/>
    </row>
    <row r="500" ht="22.5" customHeight="1">
      <c r="D500" s="323"/>
      <c r="E500" s="268"/>
      <c r="F500" s="266"/>
      <c r="G500" s="266"/>
      <c r="H500" s="266"/>
    </row>
    <row r="501" ht="22.5" customHeight="1">
      <c r="D501" s="323"/>
      <c r="E501" s="268"/>
      <c r="F501" s="266"/>
      <c r="G501" s="266"/>
      <c r="H501" s="266"/>
    </row>
    <row r="502" ht="22.5" customHeight="1">
      <c r="D502" s="323"/>
      <c r="E502" s="268"/>
      <c r="F502" s="266"/>
      <c r="G502" s="266"/>
      <c r="H502" s="266"/>
    </row>
    <row r="503" ht="22.5" customHeight="1">
      <c r="D503" s="323"/>
      <c r="E503" s="268"/>
      <c r="F503" s="266"/>
      <c r="G503" s="266"/>
      <c r="H503" s="266"/>
    </row>
    <row r="504" ht="22.5" customHeight="1">
      <c r="D504" s="323"/>
      <c r="E504" s="268"/>
      <c r="F504" s="266"/>
      <c r="G504" s="266"/>
      <c r="H504" s="266"/>
    </row>
    <row r="505" ht="22.5" customHeight="1">
      <c r="D505" s="323"/>
      <c r="E505" s="268"/>
      <c r="F505" s="266"/>
      <c r="G505" s="266"/>
      <c r="H505" s="266"/>
    </row>
    <row r="506" ht="22.5" customHeight="1">
      <c r="D506" s="323"/>
      <c r="E506" s="268"/>
      <c r="F506" s="266"/>
      <c r="G506" s="266"/>
      <c r="H506" s="266"/>
    </row>
    <row r="507" ht="22.5" customHeight="1">
      <c r="D507" s="323"/>
      <c r="E507" s="268"/>
      <c r="F507" s="266"/>
      <c r="G507" s="266"/>
      <c r="H507" s="266"/>
    </row>
    <row r="508" ht="22.5" customHeight="1">
      <c r="D508" s="323"/>
      <c r="E508" s="268"/>
      <c r="F508" s="266"/>
      <c r="G508" s="266"/>
      <c r="H508" s="266"/>
    </row>
    <row r="509" ht="22.5" customHeight="1">
      <c r="D509" s="323"/>
      <c r="E509" s="268"/>
      <c r="F509" s="266"/>
      <c r="G509" s="266"/>
      <c r="H509" s="266"/>
    </row>
    <row r="510" ht="22.5" customHeight="1">
      <c r="D510" s="323"/>
      <c r="E510" s="268"/>
      <c r="F510" s="266"/>
      <c r="G510" s="266"/>
      <c r="H510" s="266"/>
    </row>
    <row r="511" ht="22.5" customHeight="1">
      <c r="D511" s="323"/>
      <c r="E511" s="268"/>
      <c r="F511" s="266"/>
      <c r="G511" s="266"/>
      <c r="H511" s="266"/>
    </row>
    <row r="512" ht="22.5" customHeight="1">
      <c r="D512" s="323"/>
      <c r="E512" s="268"/>
      <c r="F512" s="266"/>
      <c r="G512" s="266"/>
      <c r="H512" s="266"/>
    </row>
    <row r="513" ht="22.5" customHeight="1">
      <c r="D513" s="323"/>
      <c r="E513" s="268"/>
      <c r="F513" s="266"/>
      <c r="G513" s="266"/>
      <c r="H513" s="266"/>
    </row>
    <row r="514" ht="22.5" customHeight="1">
      <c r="D514" s="323"/>
      <c r="E514" s="268"/>
      <c r="F514" s="266"/>
      <c r="G514" s="266"/>
      <c r="H514" s="266"/>
    </row>
    <row r="515" ht="22.5" customHeight="1">
      <c r="D515" s="323"/>
      <c r="E515" s="268"/>
      <c r="F515" s="266"/>
      <c r="G515" s="266"/>
      <c r="H515" s="266"/>
    </row>
    <row r="516" ht="22.5" customHeight="1">
      <c r="D516" s="323"/>
      <c r="E516" s="268"/>
      <c r="F516" s="266"/>
      <c r="G516" s="266"/>
      <c r="H516" s="266"/>
    </row>
    <row r="517" ht="22.5" customHeight="1">
      <c r="D517" s="323"/>
      <c r="E517" s="268"/>
      <c r="F517" s="266"/>
      <c r="G517" s="266"/>
      <c r="H517" s="266"/>
    </row>
    <row r="518" ht="22.5" customHeight="1">
      <c r="D518" s="323"/>
      <c r="E518" s="268"/>
      <c r="F518" s="266"/>
      <c r="G518" s="266"/>
      <c r="H518" s="266"/>
    </row>
    <row r="519" ht="22.5" customHeight="1">
      <c r="D519" s="323"/>
      <c r="E519" s="268"/>
      <c r="F519" s="266"/>
      <c r="G519" s="266"/>
      <c r="H519" s="266"/>
    </row>
    <row r="520" ht="22.5" customHeight="1">
      <c r="D520" s="323"/>
      <c r="E520" s="268"/>
      <c r="F520" s="266"/>
      <c r="G520" s="266"/>
      <c r="H520" s="266"/>
    </row>
    <row r="521" ht="22.5" customHeight="1">
      <c r="D521" s="323"/>
      <c r="E521" s="268"/>
      <c r="F521" s="266"/>
      <c r="G521" s="266"/>
      <c r="H521" s="266"/>
    </row>
    <row r="522" ht="22.5" customHeight="1">
      <c r="D522" s="323"/>
      <c r="E522" s="268"/>
      <c r="F522" s="266"/>
      <c r="G522" s="266"/>
      <c r="H522" s="266"/>
    </row>
    <row r="523" ht="22.5" customHeight="1">
      <c r="D523" s="323"/>
      <c r="E523" s="268"/>
      <c r="F523" s="266"/>
      <c r="G523" s="266"/>
      <c r="H523" s="266"/>
    </row>
    <row r="524" ht="22.5" customHeight="1">
      <c r="D524" s="323"/>
      <c r="E524" s="268"/>
      <c r="F524" s="266"/>
      <c r="G524" s="266"/>
      <c r="H524" s="266"/>
    </row>
    <row r="525" ht="22.5" customHeight="1">
      <c r="D525" s="323"/>
      <c r="E525" s="268"/>
      <c r="F525" s="266"/>
      <c r="G525" s="266"/>
      <c r="H525" s="266"/>
    </row>
    <row r="526" ht="22.5" customHeight="1">
      <c r="D526" s="323"/>
      <c r="E526" s="268"/>
      <c r="F526" s="266"/>
      <c r="G526" s="266"/>
      <c r="H526" s="266"/>
    </row>
    <row r="527" ht="22.5" customHeight="1">
      <c r="D527" s="323"/>
      <c r="E527" s="268"/>
      <c r="F527" s="266"/>
      <c r="G527" s="266"/>
      <c r="H527" s="266"/>
    </row>
    <row r="528" ht="22.5" customHeight="1">
      <c r="D528" s="323"/>
      <c r="E528" s="268"/>
      <c r="F528" s="266"/>
      <c r="G528" s="266"/>
      <c r="H528" s="266"/>
    </row>
    <row r="529" ht="22.5" customHeight="1">
      <c r="D529" s="323"/>
      <c r="E529" s="268"/>
      <c r="F529" s="266"/>
      <c r="G529" s="266"/>
      <c r="H529" s="266"/>
    </row>
    <row r="530" ht="22.5" customHeight="1">
      <c r="D530" s="323"/>
      <c r="E530" s="268"/>
      <c r="F530" s="266"/>
      <c r="G530" s="266"/>
      <c r="H530" s="266"/>
    </row>
    <row r="531" ht="22.5" customHeight="1">
      <c r="D531" s="323"/>
      <c r="E531" s="268"/>
      <c r="F531" s="266"/>
      <c r="G531" s="266"/>
      <c r="H531" s="266"/>
    </row>
    <row r="532" ht="22.5" customHeight="1">
      <c r="D532" s="323"/>
      <c r="E532" s="268"/>
      <c r="F532" s="266"/>
      <c r="G532" s="266"/>
      <c r="H532" s="266"/>
    </row>
    <row r="533" ht="22.5" customHeight="1">
      <c r="D533" s="323"/>
      <c r="E533" s="268"/>
      <c r="F533" s="266"/>
      <c r="G533" s="266"/>
      <c r="H533" s="266"/>
    </row>
    <row r="534" ht="22.5" customHeight="1">
      <c r="D534" s="323"/>
      <c r="E534" s="268"/>
      <c r="F534" s="266"/>
      <c r="G534" s="266"/>
      <c r="H534" s="266"/>
    </row>
    <row r="535" ht="22.5" customHeight="1">
      <c r="D535" s="323"/>
      <c r="E535" s="268"/>
      <c r="F535" s="266"/>
      <c r="G535" s="266"/>
      <c r="H535" s="266"/>
    </row>
    <row r="536" ht="22.5" customHeight="1">
      <c r="D536" s="323"/>
      <c r="E536" s="268"/>
      <c r="F536" s="266"/>
      <c r="G536" s="266"/>
      <c r="H536" s="266"/>
    </row>
    <row r="537" ht="22.5" customHeight="1">
      <c r="D537" s="323"/>
      <c r="E537" s="268"/>
      <c r="F537" s="266"/>
      <c r="G537" s="266"/>
      <c r="H537" s="266"/>
    </row>
    <row r="538" ht="22.5" customHeight="1">
      <c r="D538" s="323"/>
      <c r="E538" s="268"/>
      <c r="F538" s="266"/>
      <c r="G538" s="266"/>
      <c r="H538" s="266"/>
    </row>
    <row r="539" ht="22.5" customHeight="1">
      <c r="D539" s="323"/>
      <c r="E539" s="268"/>
      <c r="F539" s="266"/>
      <c r="G539" s="266"/>
      <c r="H539" s="266"/>
    </row>
    <row r="540" ht="22.5" customHeight="1">
      <c r="D540" s="323"/>
      <c r="E540" s="268"/>
      <c r="F540" s="266"/>
      <c r="G540" s="266"/>
      <c r="H540" s="266"/>
    </row>
    <row r="541" ht="22.5" customHeight="1">
      <c r="D541" s="323"/>
      <c r="E541" s="268"/>
      <c r="F541" s="266"/>
      <c r="G541" s="266"/>
      <c r="H541" s="266"/>
    </row>
    <row r="542" ht="22.5" customHeight="1">
      <c r="D542" s="323"/>
      <c r="E542" s="268"/>
      <c r="F542" s="266"/>
      <c r="G542" s="266"/>
      <c r="H542" s="266"/>
    </row>
    <row r="543" ht="22.5" customHeight="1">
      <c r="D543" s="323"/>
      <c r="E543" s="268"/>
      <c r="F543" s="266"/>
      <c r="G543" s="266"/>
      <c r="H543" s="266"/>
    </row>
    <row r="544" ht="22.5" customHeight="1">
      <c r="D544" s="323"/>
      <c r="E544" s="268"/>
      <c r="F544" s="266"/>
      <c r="G544" s="266"/>
      <c r="H544" s="266"/>
    </row>
    <row r="545" ht="22.5" customHeight="1">
      <c r="D545" s="323"/>
      <c r="E545" s="268"/>
      <c r="F545" s="266"/>
      <c r="G545" s="266"/>
      <c r="H545" s="266"/>
    </row>
    <row r="546" ht="22.5" customHeight="1">
      <c r="D546" s="323"/>
      <c r="E546" s="268"/>
      <c r="F546" s="266"/>
      <c r="G546" s="266"/>
      <c r="H546" s="266"/>
    </row>
    <row r="547" ht="22.5" customHeight="1">
      <c r="D547" s="323"/>
      <c r="E547" s="268"/>
      <c r="F547" s="266"/>
      <c r="G547" s="266"/>
      <c r="H547" s="266"/>
    </row>
    <row r="548" ht="22.5" customHeight="1">
      <c r="D548" s="323"/>
      <c r="E548" s="268"/>
      <c r="F548" s="266"/>
      <c r="G548" s="266"/>
      <c r="H548" s="266"/>
    </row>
    <row r="549" ht="22.5" customHeight="1">
      <c r="D549" s="323"/>
      <c r="E549" s="268"/>
      <c r="F549" s="266"/>
      <c r="G549" s="266"/>
      <c r="H549" s="266"/>
    </row>
    <row r="550" ht="22.5" customHeight="1">
      <c r="D550" s="323"/>
      <c r="E550" s="268"/>
      <c r="F550" s="266"/>
      <c r="G550" s="266"/>
      <c r="H550" s="266"/>
    </row>
    <row r="551" ht="22.5" customHeight="1">
      <c r="D551" s="323"/>
      <c r="E551" s="268"/>
      <c r="F551" s="266"/>
      <c r="G551" s="266"/>
      <c r="H551" s="266"/>
    </row>
    <row r="552" ht="22.5" customHeight="1">
      <c r="D552" s="323"/>
      <c r="E552" s="268"/>
      <c r="F552" s="266"/>
      <c r="G552" s="266"/>
      <c r="H552" s="266"/>
    </row>
    <row r="553" ht="22.5" customHeight="1">
      <c r="D553" s="323"/>
      <c r="E553" s="268"/>
      <c r="F553" s="266"/>
      <c r="G553" s="266"/>
      <c r="H553" s="266"/>
    </row>
    <row r="554" ht="22.5" customHeight="1">
      <c r="D554" s="323"/>
      <c r="E554" s="268"/>
      <c r="F554" s="266"/>
      <c r="G554" s="266"/>
      <c r="H554" s="266"/>
    </row>
    <row r="555" ht="22.5" customHeight="1">
      <c r="D555" s="323"/>
      <c r="E555" s="268"/>
      <c r="F555" s="266"/>
      <c r="G555" s="266"/>
      <c r="H555" s="266"/>
    </row>
    <row r="556" ht="22.5" customHeight="1">
      <c r="D556" s="323"/>
      <c r="E556" s="268"/>
      <c r="F556" s="266"/>
      <c r="G556" s="266"/>
      <c r="H556" s="266"/>
    </row>
    <row r="557" ht="22.5" customHeight="1">
      <c r="D557" s="323"/>
      <c r="E557" s="268"/>
      <c r="F557" s="266"/>
      <c r="G557" s="266"/>
      <c r="H557" s="266"/>
    </row>
    <row r="558" ht="22.5" customHeight="1">
      <c r="D558" s="323"/>
      <c r="E558" s="268"/>
      <c r="F558" s="266"/>
      <c r="G558" s="266"/>
      <c r="H558" s="266"/>
    </row>
    <row r="559" ht="22.5" customHeight="1">
      <c r="D559" s="323"/>
      <c r="E559" s="268"/>
      <c r="F559" s="266"/>
      <c r="G559" s="266"/>
      <c r="H559" s="266"/>
    </row>
    <row r="560" ht="22.5" customHeight="1">
      <c r="D560" s="323"/>
      <c r="E560" s="268"/>
      <c r="F560" s="266"/>
      <c r="G560" s="266"/>
      <c r="H560" s="266"/>
    </row>
    <row r="561" ht="22.5" customHeight="1">
      <c r="D561" s="323"/>
      <c r="E561" s="268"/>
      <c r="F561" s="266"/>
      <c r="G561" s="266"/>
      <c r="H561" s="266"/>
    </row>
    <row r="562" ht="22.5" customHeight="1">
      <c r="D562" s="323"/>
      <c r="E562" s="268"/>
      <c r="F562" s="266"/>
      <c r="G562" s="266"/>
      <c r="H562" s="266"/>
    </row>
    <row r="563" ht="22.5" customHeight="1">
      <c r="D563" s="323"/>
      <c r="E563" s="268"/>
      <c r="F563" s="266"/>
      <c r="G563" s="266"/>
      <c r="H563" s="266"/>
    </row>
    <row r="564" ht="22.5" customHeight="1">
      <c r="D564" s="323"/>
      <c r="E564" s="268"/>
      <c r="F564" s="266"/>
      <c r="G564" s="266"/>
      <c r="H564" s="266"/>
    </row>
    <row r="565" ht="22.5" customHeight="1">
      <c r="D565" s="323"/>
      <c r="E565" s="268"/>
      <c r="F565" s="266"/>
      <c r="G565" s="266"/>
      <c r="H565" s="266"/>
    </row>
    <row r="566" ht="22.5" customHeight="1">
      <c r="D566" s="323"/>
      <c r="E566" s="268"/>
      <c r="F566" s="266"/>
      <c r="G566" s="266"/>
      <c r="H566" s="266"/>
    </row>
    <row r="567" ht="22.5" customHeight="1">
      <c r="D567" s="323"/>
      <c r="E567" s="268"/>
      <c r="F567" s="266"/>
      <c r="G567" s="266"/>
      <c r="H567" s="266"/>
    </row>
    <row r="568" ht="22.5" customHeight="1">
      <c r="D568" s="323"/>
      <c r="E568" s="268"/>
      <c r="F568" s="266"/>
      <c r="G568" s="266"/>
      <c r="H568" s="266"/>
    </row>
    <row r="569" ht="22.5" customHeight="1">
      <c r="D569" s="323"/>
      <c r="E569" s="268"/>
      <c r="F569" s="266"/>
      <c r="G569" s="266"/>
      <c r="H569" s="266"/>
    </row>
    <row r="570" ht="22.5" customHeight="1">
      <c r="D570" s="323"/>
      <c r="E570" s="268"/>
      <c r="F570" s="266"/>
      <c r="G570" s="266"/>
      <c r="H570" s="266"/>
    </row>
    <row r="571" ht="22.5" customHeight="1">
      <c r="D571" s="323"/>
      <c r="E571" s="268"/>
      <c r="F571" s="266"/>
      <c r="G571" s="266"/>
      <c r="H571" s="266"/>
    </row>
    <row r="572" ht="22.5" customHeight="1">
      <c r="D572" s="323"/>
      <c r="E572" s="268"/>
      <c r="F572" s="266"/>
      <c r="G572" s="266"/>
      <c r="H572" s="266"/>
    </row>
    <row r="573" ht="22.5" customHeight="1">
      <c r="D573" s="323"/>
      <c r="E573" s="268"/>
      <c r="F573" s="266"/>
      <c r="G573" s="266"/>
      <c r="H573" s="266"/>
    </row>
    <row r="574" ht="22.5" customHeight="1">
      <c r="D574" s="323"/>
      <c r="E574" s="268"/>
      <c r="F574" s="266"/>
      <c r="G574" s="266"/>
      <c r="H574" s="266"/>
    </row>
    <row r="575" ht="22.5" customHeight="1">
      <c r="D575" s="323"/>
      <c r="E575" s="268"/>
      <c r="F575" s="266"/>
      <c r="G575" s="266"/>
      <c r="H575" s="266"/>
    </row>
    <row r="576" ht="22.5" customHeight="1">
      <c r="D576" s="323"/>
      <c r="E576" s="268"/>
      <c r="F576" s="266"/>
      <c r="G576" s="266"/>
      <c r="H576" s="266"/>
    </row>
    <row r="577" ht="22.5" customHeight="1">
      <c r="D577" s="323"/>
      <c r="E577" s="268"/>
      <c r="F577" s="266"/>
      <c r="G577" s="266"/>
      <c r="H577" s="266"/>
    </row>
    <row r="578" ht="22.5" customHeight="1">
      <c r="D578" s="323"/>
      <c r="E578" s="268"/>
      <c r="F578" s="266"/>
      <c r="G578" s="266"/>
      <c r="H578" s="266"/>
    </row>
    <row r="579" ht="22.5" customHeight="1">
      <c r="D579" s="323"/>
      <c r="E579" s="268"/>
      <c r="F579" s="266"/>
      <c r="G579" s="266"/>
      <c r="H579" s="266"/>
    </row>
    <row r="580" ht="22.5" customHeight="1">
      <c r="D580" s="323"/>
      <c r="E580" s="268"/>
      <c r="F580" s="266"/>
      <c r="G580" s="266"/>
      <c r="H580" s="266"/>
    </row>
    <row r="581" ht="22.5" customHeight="1">
      <c r="D581" s="323"/>
      <c r="E581" s="268"/>
      <c r="F581" s="266"/>
      <c r="G581" s="266"/>
      <c r="H581" s="266"/>
    </row>
    <row r="582" ht="22.5" customHeight="1">
      <c r="D582" s="323"/>
      <c r="E582" s="268"/>
      <c r="F582" s="266"/>
      <c r="G582" s="266"/>
      <c r="H582" s="266"/>
    </row>
    <row r="583" ht="22.5" customHeight="1">
      <c r="D583" s="323"/>
      <c r="E583" s="268"/>
      <c r="F583" s="266"/>
      <c r="G583" s="266"/>
      <c r="H583" s="266"/>
    </row>
    <row r="584" ht="22.5" customHeight="1">
      <c r="D584" s="323"/>
      <c r="E584" s="268"/>
      <c r="F584" s="266"/>
      <c r="G584" s="266"/>
      <c r="H584" s="266"/>
    </row>
    <row r="585" ht="22.5" customHeight="1">
      <c r="D585" s="323"/>
      <c r="E585" s="268"/>
      <c r="F585" s="266"/>
      <c r="G585" s="266"/>
      <c r="H585" s="266"/>
    </row>
    <row r="586" ht="22.5" customHeight="1">
      <c r="D586" s="323"/>
      <c r="E586" s="268"/>
      <c r="F586" s="266"/>
      <c r="G586" s="266"/>
      <c r="H586" s="266"/>
    </row>
    <row r="587" ht="22.5" customHeight="1">
      <c r="D587" s="323"/>
      <c r="E587" s="268"/>
      <c r="F587" s="266"/>
      <c r="G587" s="266"/>
      <c r="H587" s="266"/>
    </row>
    <row r="588" ht="22.5" customHeight="1">
      <c r="D588" s="323"/>
      <c r="E588" s="268"/>
      <c r="F588" s="266"/>
      <c r="G588" s="266"/>
      <c r="H588" s="266"/>
    </row>
    <row r="589" ht="22.5" customHeight="1">
      <c r="D589" s="323"/>
      <c r="E589" s="268"/>
      <c r="F589" s="266"/>
      <c r="G589" s="266"/>
      <c r="H589" s="266"/>
    </row>
    <row r="590" ht="22.5" customHeight="1">
      <c r="D590" s="323"/>
      <c r="E590" s="268"/>
      <c r="F590" s="266"/>
      <c r="G590" s="266"/>
      <c r="H590" s="266"/>
    </row>
    <row r="591" ht="22.5" customHeight="1">
      <c r="D591" s="323"/>
      <c r="E591" s="268"/>
      <c r="F591" s="266"/>
      <c r="G591" s="266"/>
      <c r="H591" s="266"/>
    </row>
    <row r="592" ht="22.5" customHeight="1">
      <c r="D592" s="323"/>
      <c r="E592" s="268"/>
      <c r="F592" s="266"/>
      <c r="G592" s="266"/>
      <c r="H592" s="266"/>
    </row>
    <row r="593" ht="22.5" customHeight="1">
      <c r="D593" s="323"/>
      <c r="E593" s="268"/>
      <c r="F593" s="266"/>
      <c r="G593" s="266"/>
      <c r="H593" s="266"/>
    </row>
    <row r="594" ht="22.5" customHeight="1">
      <c r="D594" s="323"/>
      <c r="E594" s="268"/>
      <c r="F594" s="266"/>
      <c r="G594" s="266"/>
      <c r="H594" s="266"/>
    </row>
    <row r="595" ht="22.5" customHeight="1">
      <c r="D595" s="323"/>
      <c r="E595" s="268"/>
      <c r="F595" s="266"/>
      <c r="G595" s="266"/>
      <c r="H595" s="266"/>
    </row>
    <row r="596" ht="22.5" customHeight="1">
      <c r="D596" s="323"/>
      <c r="E596" s="268"/>
      <c r="F596" s="266"/>
      <c r="G596" s="266"/>
      <c r="H596" s="266"/>
    </row>
    <row r="597" ht="22.5" customHeight="1">
      <c r="D597" s="323"/>
      <c r="E597" s="268"/>
      <c r="F597" s="266"/>
      <c r="G597" s="266"/>
      <c r="H597" s="266"/>
    </row>
    <row r="598" ht="22.5" customHeight="1">
      <c r="D598" s="323"/>
      <c r="E598" s="268"/>
      <c r="F598" s="266"/>
      <c r="G598" s="266"/>
      <c r="H598" s="266"/>
    </row>
    <row r="599" ht="22.5" customHeight="1">
      <c r="D599" s="323"/>
      <c r="E599" s="268"/>
      <c r="F599" s="266"/>
      <c r="G599" s="266"/>
      <c r="H599" s="266"/>
    </row>
    <row r="600" ht="22.5" customHeight="1">
      <c r="D600" s="323"/>
      <c r="E600" s="268"/>
      <c r="F600" s="266"/>
      <c r="G600" s="266"/>
      <c r="H600" s="266"/>
    </row>
    <row r="601" ht="22.5" customHeight="1">
      <c r="D601" s="323"/>
      <c r="E601" s="268"/>
      <c r="F601" s="266"/>
      <c r="G601" s="266"/>
      <c r="H601" s="266"/>
    </row>
    <row r="602" ht="22.5" customHeight="1">
      <c r="D602" s="323"/>
      <c r="E602" s="268"/>
      <c r="F602" s="266"/>
      <c r="G602" s="266"/>
      <c r="H602" s="266"/>
    </row>
    <row r="603" ht="22.5" customHeight="1">
      <c r="D603" s="323"/>
      <c r="E603" s="268"/>
      <c r="F603" s="266"/>
      <c r="G603" s="266"/>
      <c r="H603" s="266"/>
    </row>
    <row r="604" ht="22.5" customHeight="1">
      <c r="D604" s="323"/>
      <c r="E604" s="268"/>
      <c r="F604" s="266"/>
      <c r="G604" s="266"/>
      <c r="H604" s="266"/>
    </row>
    <row r="605" ht="22.5" customHeight="1">
      <c r="D605" s="323"/>
      <c r="E605" s="268"/>
      <c r="F605" s="266"/>
      <c r="G605" s="266"/>
      <c r="H605" s="266"/>
    </row>
    <row r="606" ht="22.5" customHeight="1">
      <c r="D606" s="323"/>
      <c r="E606" s="268"/>
      <c r="F606" s="266"/>
      <c r="G606" s="266"/>
      <c r="H606" s="266"/>
    </row>
    <row r="607" ht="22.5" customHeight="1">
      <c r="D607" s="323"/>
      <c r="E607" s="268"/>
      <c r="F607" s="266"/>
      <c r="G607" s="266"/>
      <c r="H607" s="266"/>
    </row>
    <row r="608" ht="22.5" customHeight="1">
      <c r="D608" s="323"/>
      <c r="E608" s="268"/>
      <c r="F608" s="266"/>
      <c r="G608" s="266"/>
      <c r="H608" s="266"/>
    </row>
    <row r="609" ht="22.5" customHeight="1">
      <c r="D609" s="323"/>
      <c r="E609" s="268"/>
      <c r="F609" s="266"/>
      <c r="G609" s="266"/>
      <c r="H609" s="266"/>
    </row>
    <row r="610" ht="22.5" customHeight="1">
      <c r="D610" s="323"/>
      <c r="E610" s="268"/>
      <c r="F610" s="266"/>
      <c r="G610" s="266"/>
      <c r="H610" s="266"/>
    </row>
    <row r="611" ht="22.5" customHeight="1">
      <c r="D611" s="323"/>
      <c r="E611" s="268"/>
      <c r="F611" s="266"/>
      <c r="G611" s="266"/>
      <c r="H611" s="266"/>
    </row>
    <row r="612" ht="22.5" customHeight="1">
      <c r="D612" s="323"/>
      <c r="E612" s="268"/>
      <c r="F612" s="266"/>
      <c r="G612" s="266"/>
      <c r="H612" s="266"/>
    </row>
    <row r="613" ht="22.5" customHeight="1">
      <c r="D613" s="323"/>
      <c r="E613" s="268"/>
      <c r="F613" s="266"/>
      <c r="G613" s="266"/>
      <c r="H613" s="266"/>
    </row>
    <row r="614" ht="22.5" customHeight="1">
      <c r="D614" s="323"/>
      <c r="E614" s="268"/>
      <c r="F614" s="266"/>
      <c r="G614" s="266"/>
      <c r="H614" s="266"/>
    </row>
    <row r="615" ht="22.5" customHeight="1">
      <c r="D615" s="323"/>
      <c r="E615" s="268"/>
      <c r="F615" s="266"/>
      <c r="G615" s="266"/>
      <c r="H615" s="266"/>
    </row>
    <row r="616" ht="22.5" customHeight="1">
      <c r="D616" s="323"/>
      <c r="E616" s="268"/>
      <c r="F616" s="266"/>
      <c r="G616" s="266"/>
      <c r="H616" s="266"/>
    </row>
    <row r="617" ht="22.5" customHeight="1">
      <c r="D617" s="323"/>
      <c r="E617" s="268"/>
      <c r="F617" s="266"/>
      <c r="G617" s="266"/>
      <c r="H617" s="266"/>
    </row>
    <row r="618" ht="22.5" customHeight="1">
      <c r="D618" s="323"/>
      <c r="E618" s="268"/>
      <c r="F618" s="266"/>
      <c r="G618" s="266"/>
      <c r="H618" s="266"/>
    </row>
    <row r="619" ht="22.5" customHeight="1">
      <c r="D619" s="323"/>
      <c r="E619" s="268"/>
      <c r="F619" s="266"/>
      <c r="G619" s="266"/>
      <c r="H619" s="266"/>
    </row>
    <row r="620" ht="22.5" customHeight="1">
      <c r="D620" s="323"/>
      <c r="E620" s="268"/>
      <c r="F620" s="266"/>
      <c r="G620" s="266"/>
      <c r="H620" s="266"/>
    </row>
    <row r="621" ht="22.5" customHeight="1">
      <c r="D621" s="323"/>
      <c r="E621" s="268"/>
      <c r="F621" s="266"/>
      <c r="G621" s="266"/>
      <c r="H621" s="266"/>
    </row>
    <row r="622" ht="22.5" customHeight="1">
      <c r="D622" s="323"/>
      <c r="E622" s="268"/>
      <c r="F622" s="266"/>
      <c r="G622" s="266"/>
      <c r="H622" s="266"/>
    </row>
    <row r="623" ht="22.5" customHeight="1">
      <c r="D623" s="323"/>
      <c r="E623" s="268"/>
      <c r="F623" s="266"/>
      <c r="G623" s="266"/>
      <c r="H623" s="266"/>
    </row>
    <row r="624" ht="22.5" customHeight="1">
      <c r="D624" s="323"/>
      <c r="E624" s="268"/>
      <c r="F624" s="266"/>
      <c r="G624" s="266"/>
      <c r="H624" s="266"/>
    </row>
    <row r="625" ht="22.5" customHeight="1">
      <c r="D625" s="323"/>
      <c r="E625" s="268"/>
      <c r="F625" s="266"/>
      <c r="G625" s="266"/>
      <c r="H625" s="266"/>
    </row>
    <row r="626" ht="22.5" customHeight="1">
      <c r="D626" s="323"/>
      <c r="E626" s="268"/>
      <c r="F626" s="266"/>
      <c r="G626" s="266"/>
      <c r="H626" s="266"/>
    </row>
    <row r="627" ht="22.5" customHeight="1">
      <c r="D627" s="323"/>
      <c r="E627" s="268"/>
      <c r="F627" s="266"/>
      <c r="G627" s="266"/>
      <c r="H627" s="266"/>
    </row>
    <row r="628" ht="22.5" customHeight="1">
      <c r="D628" s="323"/>
      <c r="E628" s="268"/>
      <c r="F628" s="266"/>
      <c r="G628" s="266"/>
      <c r="H628" s="266"/>
    </row>
    <row r="629" ht="22.5" customHeight="1">
      <c r="D629" s="323"/>
      <c r="E629" s="268"/>
      <c r="F629" s="266"/>
      <c r="G629" s="266"/>
      <c r="H629" s="266"/>
    </row>
    <row r="630" ht="22.5" customHeight="1">
      <c r="D630" s="323"/>
      <c r="E630" s="268"/>
      <c r="F630" s="266"/>
      <c r="G630" s="266"/>
      <c r="H630" s="266"/>
    </row>
    <row r="631" ht="22.5" customHeight="1">
      <c r="D631" s="323"/>
      <c r="E631" s="268"/>
      <c r="F631" s="266"/>
      <c r="G631" s="266"/>
      <c r="H631" s="266"/>
    </row>
    <row r="632" ht="22.5" customHeight="1">
      <c r="D632" s="323"/>
      <c r="E632" s="268"/>
      <c r="F632" s="266"/>
      <c r="G632" s="266"/>
      <c r="H632" s="266"/>
    </row>
    <row r="633" ht="22.5" customHeight="1">
      <c r="D633" s="323"/>
      <c r="E633" s="268"/>
      <c r="F633" s="266"/>
      <c r="G633" s="266"/>
      <c r="H633" s="266"/>
    </row>
    <row r="634" ht="22.5" customHeight="1">
      <c r="D634" s="323"/>
      <c r="E634" s="268"/>
      <c r="F634" s="266"/>
      <c r="G634" s="266"/>
      <c r="H634" s="266"/>
    </row>
    <row r="635" ht="22.5" customHeight="1">
      <c r="D635" s="323"/>
      <c r="E635" s="268"/>
      <c r="F635" s="266"/>
      <c r="G635" s="266"/>
      <c r="H635" s="266"/>
    </row>
    <row r="636" ht="22.5" customHeight="1">
      <c r="D636" s="323"/>
      <c r="E636" s="268"/>
      <c r="F636" s="266"/>
      <c r="G636" s="266"/>
      <c r="H636" s="266"/>
    </row>
    <row r="637" ht="22.5" customHeight="1">
      <c r="D637" s="323"/>
      <c r="E637" s="268"/>
      <c r="F637" s="266"/>
      <c r="G637" s="266"/>
      <c r="H637" s="266"/>
    </row>
    <row r="638" ht="22.5" customHeight="1">
      <c r="D638" s="323"/>
      <c r="E638" s="268"/>
      <c r="F638" s="266"/>
      <c r="G638" s="266"/>
      <c r="H638" s="266"/>
    </row>
    <row r="639" ht="22.5" customHeight="1">
      <c r="D639" s="323"/>
      <c r="E639" s="268"/>
      <c r="F639" s="266"/>
      <c r="G639" s="266"/>
      <c r="H639" s="266"/>
    </row>
    <row r="640" ht="22.5" customHeight="1">
      <c r="D640" s="323"/>
      <c r="E640" s="268"/>
      <c r="F640" s="266"/>
      <c r="G640" s="266"/>
      <c r="H640" s="266"/>
    </row>
    <row r="641" ht="22.5" customHeight="1">
      <c r="D641" s="323"/>
      <c r="E641" s="268"/>
      <c r="F641" s="266"/>
      <c r="G641" s="266"/>
      <c r="H641" s="266"/>
    </row>
    <row r="642" ht="22.5" customHeight="1">
      <c r="D642" s="323"/>
      <c r="E642" s="268"/>
      <c r="F642" s="266"/>
      <c r="G642" s="266"/>
      <c r="H642" s="266"/>
    </row>
    <row r="643" ht="22.5" customHeight="1">
      <c r="D643" s="323"/>
      <c r="E643" s="268"/>
      <c r="F643" s="266"/>
      <c r="G643" s="266"/>
      <c r="H643" s="266"/>
    </row>
    <row r="644" ht="22.5" customHeight="1">
      <c r="D644" s="323"/>
      <c r="E644" s="268"/>
      <c r="F644" s="266"/>
      <c r="G644" s="266"/>
      <c r="H644" s="266"/>
    </row>
    <row r="645" ht="22.5" customHeight="1">
      <c r="D645" s="323"/>
      <c r="E645" s="268"/>
      <c r="F645" s="266"/>
      <c r="G645" s="266"/>
      <c r="H645" s="266"/>
    </row>
    <row r="646" ht="22.5" customHeight="1">
      <c r="D646" s="323"/>
      <c r="E646" s="268"/>
      <c r="F646" s="266"/>
      <c r="G646" s="266"/>
      <c r="H646" s="266"/>
    </row>
    <row r="647" ht="22.5" customHeight="1">
      <c r="D647" s="323"/>
      <c r="E647" s="268"/>
      <c r="F647" s="266"/>
      <c r="G647" s="266"/>
      <c r="H647" s="266"/>
    </row>
    <row r="648" ht="22.5" customHeight="1">
      <c r="D648" s="323"/>
      <c r="E648" s="268"/>
      <c r="F648" s="266"/>
      <c r="G648" s="266"/>
      <c r="H648" s="266"/>
    </row>
    <row r="649" ht="22.5" customHeight="1">
      <c r="D649" s="323"/>
      <c r="E649" s="268"/>
      <c r="F649" s="266"/>
      <c r="G649" s="266"/>
      <c r="H649" s="266"/>
    </row>
    <row r="650" ht="22.5" customHeight="1">
      <c r="D650" s="323"/>
      <c r="E650" s="268"/>
      <c r="F650" s="266"/>
      <c r="G650" s="266"/>
      <c r="H650" s="266"/>
    </row>
    <row r="651" ht="22.5" customHeight="1">
      <c r="D651" s="323"/>
      <c r="E651" s="268"/>
      <c r="F651" s="266"/>
      <c r="G651" s="266"/>
      <c r="H651" s="266"/>
    </row>
    <row r="652" ht="22.5" customHeight="1">
      <c r="D652" s="323"/>
      <c r="E652" s="268"/>
      <c r="F652" s="266"/>
      <c r="G652" s="266"/>
      <c r="H652" s="266"/>
    </row>
    <row r="653" ht="22.5" customHeight="1">
      <c r="D653" s="323"/>
      <c r="E653" s="268"/>
      <c r="F653" s="266"/>
      <c r="G653" s="266"/>
      <c r="H653" s="266"/>
    </row>
    <row r="654" ht="22.5" customHeight="1">
      <c r="D654" s="323"/>
      <c r="E654" s="268"/>
      <c r="F654" s="266"/>
      <c r="G654" s="266"/>
      <c r="H654" s="266"/>
    </row>
    <row r="655" ht="22.5" customHeight="1">
      <c r="D655" s="323"/>
      <c r="E655" s="268"/>
      <c r="F655" s="266"/>
      <c r="G655" s="266"/>
      <c r="H655" s="266"/>
    </row>
    <row r="656" ht="22.5" customHeight="1">
      <c r="D656" s="323"/>
      <c r="E656" s="268"/>
      <c r="F656" s="266"/>
      <c r="G656" s="266"/>
      <c r="H656" s="266"/>
    </row>
    <row r="657" ht="22.5" customHeight="1">
      <c r="D657" s="323"/>
      <c r="E657" s="268"/>
      <c r="F657" s="266"/>
      <c r="G657" s="266"/>
      <c r="H657" s="266"/>
    </row>
    <row r="658" ht="22.5" customHeight="1">
      <c r="D658" s="323"/>
      <c r="E658" s="268"/>
      <c r="F658" s="266"/>
      <c r="G658" s="266"/>
      <c r="H658" s="266"/>
    </row>
    <row r="659" ht="22.5" customHeight="1">
      <c r="D659" s="323"/>
      <c r="E659" s="268"/>
      <c r="F659" s="266"/>
      <c r="G659" s="266"/>
      <c r="H659" s="266"/>
    </row>
    <row r="660" ht="22.5" customHeight="1">
      <c r="D660" s="323"/>
      <c r="E660" s="268"/>
      <c r="F660" s="266"/>
      <c r="G660" s="266"/>
      <c r="H660" s="266"/>
    </row>
    <row r="661" ht="22.5" customHeight="1">
      <c r="D661" s="323"/>
      <c r="E661" s="268"/>
      <c r="F661" s="266"/>
      <c r="G661" s="266"/>
      <c r="H661" s="266"/>
    </row>
    <row r="662" ht="22.5" customHeight="1">
      <c r="D662" s="323"/>
      <c r="E662" s="268"/>
      <c r="F662" s="266"/>
      <c r="G662" s="266"/>
      <c r="H662" s="266"/>
    </row>
    <row r="663" ht="22.5" customHeight="1">
      <c r="D663" s="323"/>
      <c r="E663" s="268"/>
      <c r="F663" s="266"/>
      <c r="G663" s="266"/>
      <c r="H663" s="266"/>
    </row>
    <row r="664" ht="22.5" customHeight="1">
      <c r="D664" s="323"/>
      <c r="E664" s="268"/>
      <c r="F664" s="266"/>
      <c r="G664" s="266"/>
      <c r="H664" s="266"/>
    </row>
    <row r="665" ht="22.5" customHeight="1">
      <c r="D665" s="323"/>
      <c r="E665" s="268"/>
      <c r="F665" s="266"/>
      <c r="G665" s="266"/>
      <c r="H665" s="266"/>
    </row>
    <row r="666" ht="22.5" customHeight="1">
      <c r="D666" s="323"/>
      <c r="E666" s="268"/>
      <c r="F666" s="266"/>
      <c r="G666" s="266"/>
      <c r="H666" s="266"/>
    </row>
    <row r="667" ht="22.5" customHeight="1">
      <c r="D667" s="323"/>
      <c r="E667" s="268"/>
      <c r="F667" s="266"/>
      <c r="G667" s="266"/>
      <c r="H667" s="266"/>
    </row>
    <row r="668" ht="22.5" customHeight="1">
      <c r="D668" s="323"/>
      <c r="E668" s="268"/>
      <c r="F668" s="266"/>
      <c r="G668" s="266"/>
      <c r="H668" s="266"/>
    </row>
    <row r="669" ht="22.5" customHeight="1">
      <c r="D669" s="323"/>
      <c r="E669" s="268"/>
      <c r="F669" s="266"/>
      <c r="G669" s="266"/>
      <c r="H669" s="266"/>
    </row>
    <row r="670" ht="22.5" customHeight="1">
      <c r="D670" s="323"/>
      <c r="E670" s="268"/>
      <c r="F670" s="266"/>
      <c r="G670" s="266"/>
      <c r="H670" s="266"/>
    </row>
    <row r="671" ht="22.5" customHeight="1">
      <c r="D671" s="323"/>
      <c r="E671" s="268"/>
      <c r="F671" s="266"/>
      <c r="G671" s="266"/>
      <c r="H671" s="266"/>
    </row>
    <row r="672" ht="22.5" customHeight="1">
      <c r="D672" s="323"/>
      <c r="E672" s="268"/>
      <c r="F672" s="266"/>
      <c r="G672" s="266"/>
      <c r="H672" s="266"/>
    </row>
    <row r="673" ht="22.5" customHeight="1">
      <c r="D673" s="323"/>
      <c r="E673" s="268"/>
      <c r="F673" s="266"/>
      <c r="G673" s="266"/>
      <c r="H673" s="266"/>
    </row>
    <row r="674" ht="22.5" customHeight="1">
      <c r="D674" s="323"/>
      <c r="E674" s="268"/>
      <c r="F674" s="266"/>
      <c r="G674" s="266"/>
      <c r="H674" s="266"/>
    </row>
    <row r="675" ht="22.5" customHeight="1">
      <c r="D675" s="323"/>
      <c r="E675" s="268"/>
      <c r="F675" s="266"/>
      <c r="G675" s="266"/>
      <c r="H675" s="266"/>
    </row>
    <row r="676" ht="22.5" customHeight="1">
      <c r="D676" s="323"/>
      <c r="E676" s="268"/>
      <c r="F676" s="266"/>
      <c r="G676" s="266"/>
      <c r="H676" s="266"/>
    </row>
    <row r="677" ht="22.5" customHeight="1">
      <c r="D677" s="323"/>
      <c r="E677" s="268"/>
      <c r="F677" s="266"/>
      <c r="G677" s="266"/>
      <c r="H677" s="266"/>
    </row>
    <row r="678" ht="22.5" customHeight="1">
      <c r="D678" s="323"/>
      <c r="E678" s="268"/>
      <c r="F678" s="266"/>
      <c r="G678" s="266"/>
      <c r="H678" s="266"/>
    </row>
    <row r="679" ht="22.5" customHeight="1">
      <c r="D679" s="323"/>
      <c r="E679" s="268"/>
      <c r="F679" s="266"/>
      <c r="G679" s="266"/>
      <c r="H679" s="266"/>
    </row>
    <row r="680" ht="22.5" customHeight="1">
      <c r="D680" s="323"/>
      <c r="E680" s="268"/>
      <c r="F680" s="266"/>
      <c r="G680" s="266"/>
      <c r="H680" s="266"/>
    </row>
    <row r="681" ht="22.5" customHeight="1">
      <c r="D681" s="323"/>
      <c r="E681" s="268"/>
      <c r="F681" s="266"/>
      <c r="G681" s="266"/>
      <c r="H681" s="266"/>
    </row>
    <row r="682" ht="22.5" customHeight="1">
      <c r="D682" s="323"/>
      <c r="E682" s="268"/>
      <c r="F682" s="266"/>
      <c r="G682" s="266"/>
      <c r="H682" s="266"/>
    </row>
    <row r="683" ht="22.5" customHeight="1">
      <c r="D683" s="323"/>
      <c r="E683" s="268"/>
      <c r="F683" s="266"/>
      <c r="G683" s="266"/>
      <c r="H683" s="266"/>
    </row>
    <row r="684" ht="22.5" customHeight="1">
      <c r="D684" s="323"/>
      <c r="E684" s="268"/>
      <c r="F684" s="266"/>
      <c r="G684" s="266"/>
      <c r="H684" s="266"/>
    </row>
    <row r="685" ht="22.5" customHeight="1">
      <c r="D685" s="323"/>
      <c r="E685" s="268"/>
      <c r="F685" s="266"/>
      <c r="G685" s="266"/>
      <c r="H685" s="266"/>
    </row>
    <row r="686" ht="22.5" customHeight="1">
      <c r="D686" s="323"/>
      <c r="E686" s="268"/>
      <c r="F686" s="266"/>
      <c r="G686" s="266"/>
      <c r="H686" s="266"/>
    </row>
    <row r="687" ht="22.5" customHeight="1">
      <c r="D687" s="323"/>
      <c r="E687" s="268"/>
      <c r="F687" s="266"/>
      <c r="G687" s="266"/>
      <c r="H687" s="266"/>
    </row>
    <row r="688" ht="22.5" customHeight="1">
      <c r="D688" s="323"/>
      <c r="E688" s="268"/>
      <c r="F688" s="266"/>
      <c r="G688" s="266"/>
      <c r="H688" s="266"/>
    </row>
    <row r="689" ht="22.5" customHeight="1">
      <c r="D689" s="323"/>
      <c r="E689" s="268"/>
      <c r="F689" s="266"/>
      <c r="G689" s="266"/>
      <c r="H689" s="266"/>
    </row>
    <row r="690" ht="22.5" customHeight="1">
      <c r="D690" s="323"/>
      <c r="E690" s="268"/>
      <c r="F690" s="266"/>
      <c r="G690" s="266"/>
      <c r="H690" s="266"/>
    </row>
    <row r="691" ht="22.5" customHeight="1">
      <c r="D691" s="323"/>
      <c r="E691" s="268"/>
      <c r="F691" s="266"/>
      <c r="G691" s="266"/>
      <c r="H691" s="266"/>
    </row>
    <row r="692" ht="22.5" customHeight="1">
      <c r="D692" s="323"/>
      <c r="E692" s="268"/>
      <c r="F692" s="266"/>
      <c r="G692" s="266"/>
      <c r="H692" s="266"/>
    </row>
    <row r="693" ht="22.5" customHeight="1">
      <c r="D693" s="323"/>
      <c r="E693" s="268"/>
      <c r="F693" s="266"/>
      <c r="G693" s="266"/>
      <c r="H693" s="266"/>
    </row>
    <row r="694" ht="22.5" customHeight="1">
      <c r="D694" s="323"/>
      <c r="E694" s="268"/>
      <c r="F694" s="266"/>
      <c r="G694" s="266"/>
      <c r="H694" s="266"/>
    </row>
    <row r="695" ht="22.5" customHeight="1">
      <c r="D695" s="323"/>
      <c r="E695" s="268"/>
      <c r="F695" s="266"/>
      <c r="G695" s="266"/>
      <c r="H695" s="266"/>
    </row>
    <row r="696" ht="22.5" customHeight="1">
      <c r="D696" s="323"/>
      <c r="E696" s="268"/>
      <c r="F696" s="266"/>
      <c r="G696" s="266"/>
      <c r="H696" s="266"/>
    </row>
    <row r="697" ht="22.5" customHeight="1">
      <c r="D697" s="323"/>
      <c r="E697" s="268"/>
      <c r="F697" s="266"/>
      <c r="G697" s="266"/>
      <c r="H697" s="266"/>
    </row>
    <row r="698" ht="22.5" customHeight="1">
      <c r="D698" s="323"/>
      <c r="E698" s="268"/>
      <c r="F698" s="266"/>
      <c r="G698" s="266"/>
      <c r="H698" s="266"/>
    </row>
    <row r="699" ht="22.5" customHeight="1">
      <c r="D699" s="323"/>
      <c r="E699" s="268"/>
      <c r="F699" s="266"/>
      <c r="G699" s="266"/>
      <c r="H699" s="266"/>
    </row>
    <row r="700" ht="22.5" customHeight="1">
      <c r="D700" s="323"/>
      <c r="E700" s="268"/>
      <c r="F700" s="266"/>
      <c r="G700" s="266"/>
      <c r="H700" s="266"/>
    </row>
    <row r="701" ht="22.5" customHeight="1">
      <c r="D701" s="323"/>
      <c r="E701" s="268"/>
      <c r="F701" s="266"/>
      <c r="G701" s="266"/>
      <c r="H701" s="266"/>
    </row>
    <row r="702" ht="22.5" customHeight="1">
      <c r="D702" s="323"/>
      <c r="E702" s="268"/>
      <c r="F702" s="266"/>
      <c r="G702" s="266"/>
      <c r="H702" s="266"/>
    </row>
    <row r="703" ht="22.5" customHeight="1">
      <c r="D703" s="323"/>
      <c r="E703" s="268"/>
      <c r="F703" s="266"/>
      <c r="G703" s="266"/>
      <c r="H703" s="266"/>
    </row>
    <row r="704" ht="22.5" customHeight="1">
      <c r="D704" s="323"/>
      <c r="E704" s="268"/>
      <c r="F704" s="266"/>
      <c r="G704" s="266"/>
      <c r="H704" s="266"/>
    </row>
    <row r="705" ht="22.5" customHeight="1">
      <c r="D705" s="323"/>
      <c r="E705" s="268"/>
      <c r="F705" s="266"/>
      <c r="G705" s="266"/>
      <c r="H705" s="266"/>
    </row>
    <row r="706" ht="22.5" customHeight="1">
      <c r="D706" s="323"/>
      <c r="E706" s="268"/>
      <c r="F706" s="266"/>
      <c r="G706" s="266"/>
      <c r="H706" s="266"/>
    </row>
    <row r="707" ht="22.5" customHeight="1">
      <c r="D707" s="323"/>
      <c r="E707" s="268"/>
      <c r="F707" s="266"/>
      <c r="G707" s="266"/>
      <c r="H707" s="266"/>
    </row>
    <row r="708" ht="22.5" customHeight="1">
      <c r="D708" s="323"/>
      <c r="E708" s="268"/>
      <c r="F708" s="266"/>
      <c r="G708" s="266"/>
      <c r="H708" s="266"/>
    </row>
    <row r="709" ht="22.5" customHeight="1">
      <c r="D709" s="323"/>
      <c r="E709" s="268"/>
      <c r="F709" s="266"/>
      <c r="G709" s="266"/>
      <c r="H709" s="266"/>
    </row>
    <row r="710" ht="22.5" customHeight="1">
      <c r="D710" s="323"/>
      <c r="E710" s="268"/>
      <c r="F710" s="266"/>
      <c r="G710" s="266"/>
      <c r="H710" s="266"/>
    </row>
    <row r="711" ht="22.5" customHeight="1">
      <c r="D711" s="323"/>
      <c r="E711" s="268"/>
      <c r="F711" s="266"/>
      <c r="G711" s="266"/>
      <c r="H711" s="266"/>
    </row>
    <row r="712" ht="22.5" customHeight="1">
      <c r="D712" s="323"/>
      <c r="E712" s="268"/>
      <c r="F712" s="266"/>
      <c r="G712" s="266"/>
      <c r="H712" s="266"/>
    </row>
    <row r="713" ht="22.5" customHeight="1">
      <c r="D713" s="323"/>
      <c r="E713" s="268"/>
      <c r="F713" s="266"/>
      <c r="G713" s="266"/>
      <c r="H713" s="266"/>
    </row>
    <row r="714" ht="22.5" customHeight="1">
      <c r="D714" s="323"/>
      <c r="E714" s="268"/>
      <c r="F714" s="266"/>
      <c r="G714" s="266"/>
      <c r="H714" s="266"/>
    </row>
    <row r="715" ht="22.5" customHeight="1">
      <c r="D715" s="323"/>
      <c r="E715" s="268"/>
      <c r="F715" s="266"/>
      <c r="G715" s="266"/>
      <c r="H715" s="266"/>
    </row>
    <row r="716" ht="22.5" customHeight="1">
      <c r="D716" s="323"/>
      <c r="E716" s="268"/>
      <c r="F716" s="266"/>
      <c r="G716" s="266"/>
      <c r="H716" s="266"/>
    </row>
    <row r="717" ht="22.5" customHeight="1">
      <c r="D717" s="323"/>
      <c r="E717" s="268"/>
      <c r="F717" s="266"/>
      <c r="G717" s="266"/>
      <c r="H717" s="266"/>
    </row>
    <row r="718" ht="22.5" customHeight="1">
      <c r="D718" s="323"/>
      <c r="E718" s="268"/>
      <c r="F718" s="266"/>
      <c r="G718" s="266"/>
      <c r="H718" s="266"/>
    </row>
    <row r="719" ht="22.5" customHeight="1">
      <c r="D719" s="323"/>
      <c r="E719" s="268"/>
      <c r="F719" s="266"/>
      <c r="G719" s="266"/>
      <c r="H719" s="266"/>
    </row>
    <row r="720" ht="22.5" customHeight="1">
      <c r="D720" s="323"/>
      <c r="E720" s="268"/>
      <c r="F720" s="266"/>
      <c r="G720" s="266"/>
      <c r="H720" s="266"/>
    </row>
    <row r="721" ht="22.5" customHeight="1">
      <c r="D721" s="323"/>
      <c r="E721" s="268"/>
      <c r="F721" s="266"/>
      <c r="G721" s="266"/>
      <c r="H721" s="266"/>
    </row>
    <row r="722" ht="22.5" customHeight="1">
      <c r="D722" s="323"/>
      <c r="E722" s="268"/>
      <c r="F722" s="266"/>
      <c r="G722" s="266"/>
      <c r="H722" s="266"/>
    </row>
    <row r="723" ht="22.5" customHeight="1">
      <c r="D723" s="323"/>
      <c r="E723" s="268"/>
      <c r="F723" s="266"/>
      <c r="G723" s="266"/>
      <c r="H723" s="266"/>
    </row>
    <row r="724" ht="22.5" customHeight="1">
      <c r="D724" s="323"/>
      <c r="E724" s="268"/>
      <c r="F724" s="266"/>
      <c r="G724" s="266"/>
      <c r="H724" s="266"/>
    </row>
    <row r="725" ht="22.5" customHeight="1">
      <c r="D725" s="323"/>
      <c r="E725" s="268"/>
      <c r="F725" s="266"/>
      <c r="G725" s="266"/>
      <c r="H725" s="266"/>
    </row>
    <row r="726" ht="22.5" customHeight="1">
      <c r="D726" s="323"/>
      <c r="E726" s="268"/>
      <c r="F726" s="266"/>
      <c r="G726" s="266"/>
      <c r="H726" s="266"/>
    </row>
    <row r="727" ht="22.5" customHeight="1">
      <c r="D727" s="323"/>
      <c r="E727" s="268"/>
      <c r="F727" s="266"/>
      <c r="G727" s="266"/>
      <c r="H727" s="266"/>
    </row>
    <row r="728" ht="22.5" customHeight="1">
      <c r="D728" s="323"/>
      <c r="E728" s="268"/>
      <c r="F728" s="266"/>
      <c r="G728" s="266"/>
      <c r="H728" s="266"/>
    </row>
    <row r="729" ht="22.5" customHeight="1">
      <c r="D729" s="323"/>
      <c r="E729" s="268"/>
      <c r="F729" s="266"/>
      <c r="G729" s="266"/>
      <c r="H729" s="266"/>
    </row>
    <row r="730" ht="22.5" customHeight="1">
      <c r="D730" s="323"/>
      <c r="E730" s="268"/>
      <c r="F730" s="266"/>
      <c r="G730" s="266"/>
      <c r="H730" s="266"/>
    </row>
    <row r="731" ht="22.5" customHeight="1">
      <c r="D731" s="323"/>
      <c r="E731" s="268"/>
      <c r="F731" s="266"/>
      <c r="G731" s="266"/>
      <c r="H731" s="266"/>
    </row>
    <row r="732" ht="22.5" customHeight="1">
      <c r="D732" s="323"/>
      <c r="E732" s="268"/>
      <c r="F732" s="266"/>
      <c r="G732" s="266"/>
      <c r="H732" s="266"/>
    </row>
    <row r="733" ht="22.5" customHeight="1">
      <c r="D733" s="323"/>
      <c r="E733" s="268"/>
      <c r="F733" s="266"/>
      <c r="G733" s="266"/>
      <c r="H733" s="266"/>
    </row>
    <row r="734" ht="22.5" customHeight="1">
      <c r="D734" s="323"/>
      <c r="E734" s="268"/>
      <c r="F734" s="266"/>
      <c r="G734" s="266"/>
      <c r="H734" s="266"/>
    </row>
    <row r="735" ht="22.5" customHeight="1">
      <c r="D735" s="323"/>
      <c r="E735" s="268"/>
      <c r="F735" s="266"/>
      <c r="G735" s="266"/>
      <c r="H735" s="266"/>
    </row>
    <row r="736" ht="22.5" customHeight="1">
      <c r="D736" s="323"/>
      <c r="E736" s="268"/>
      <c r="F736" s="266"/>
      <c r="G736" s="266"/>
      <c r="H736" s="266"/>
    </row>
    <row r="737" ht="22.5" customHeight="1">
      <c r="D737" s="323"/>
      <c r="E737" s="268"/>
      <c r="F737" s="266"/>
      <c r="G737" s="266"/>
      <c r="H737" s="266"/>
    </row>
    <row r="738" ht="22.5" customHeight="1">
      <c r="D738" s="323"/>
      <c r="E738" s="268"/>
      <c r="F738" s="266"/>
      <c r="G738" s="266"/>
      <c r="H738" s="266"/>
    </row>
    <row r="739" ht="22.5" customHeight="1">
      <c r="D739" s="323"/>
      <c r="E739" s="268"/>
      <c r="F739" s="266"/>
      <c r="G739" s="266"/>
      <c r="H739" s="266"/>
    </row>
    <row r="740" ht="22.5" customHeight="1">
      <c r="D740" s="323"/>
      <c r="E740" s="268"/>
      <c r="F740" s="266"/>
      <c r="G740" s="266"/>
      <c r="H740" s="266"/>
    </row>
    <row r="741" ht="22.5" customHeight="1">
      <c r="D741" s="323"/>
      <c r="E741" s="268"/>
      <c r="F741" s="266"/>
      <c r="G741" s="266"/>
      <c r="H741" s="266"/>
    </row>
    <row r="742" ht="22.5" customHeight="1">
      <c r="D742" s="323"/>
      <c r="E742" s="268"/>
      <c r="F742" s="266"/>
      <c r="G742" s="266"/>
      <c r="H742" s="266"/>
    </row>
    <row r="743" ht="22.5" customHeight="1">
      <c r="D743" s="323"/>
      <c r="E743" s="268"/>
      <c r="F743" s="266"/>
      <c r="G743" s="266"/>
      <c r="H743" s="266"/>
    </row>
    <row r="744" ht="22.5" customHeight="1">
      <c r="D744" s="323"/>
      <c r="E744" s="268"/>
      <c r="F744" s="266"/>
      <c r="G744" s="266"/>
      <c r="H744" s="266"/>
    </row>
    <row r="745" ht="22.5" customHeight="1">
      <c r="D745" s="323"/>
      <c r="E745" s="268"/>
      <c r="F745" s="266"/>
      <c r="G745" s="266"/>
      <c r="H745" s="266"/>
    </row>
    <row r="746" ht="22.5" customHeight="1">
      <c r="D746" s="323"/>
      <c r="E746" s="268"/>
      <c r="F746" s="266"/>
      <c r="G746" s="266"/>
      <c r="H746" s="266"/>
    </row>
    <row r="747" ht="22.5" customHeight="1">
      <c r="D747" s="323"/>
      <c r="E747" s="268"/>
      <c r="F747" s="266"/>
      <c r="G747" s="266"/>
      <c r="H747" s="266"/>
    </row>
    <row r="748" ht="22.5" customHeight="1">
      <c r="D748" s="323"/>
      <c r="E748" s="268"/>
      <c r="F748" s="266"/>
      <c r="G748" s="266"/>
      <c r="H748" s="266"/>
    </row>
    <row r="749" ht="22.5" customHeight="1">
      <c r="D749" s="323"/>
      <c r="E749" s="268"/>
      <c r="F749" s="266"/>
      <c r="G749" s="266"/>
      <c r="H749" s="266"/>
    </row>
    <row r="750" ht="22.5" customHeight="1">
      <c r="D750" s="323"/>
      <c r="E750" s="268"/>
      <c r="F750" s="266"/>
      <c r="G750" s="266"/>
      <c r="H750" s="266"/>
    </row>
    <row r="751" ht="22.5" customHeight="1">
      <c r="D751" s="323"/>
      <c r="E751" s="268"/>
      <c r="F751" s="266"/>
      <c r="G751" s="266"/>
      <c r="H751" s="266"/>
    </row>
    <row r="752" ht="22.5" customHeight="1">
      <c r="D752" s="323"/>
      <c r="E752" s="268"/>
      <c r="F752" s="266"/>
      <c r="G752" s="266"/>
      <c r="H752" s="266"/>
    </row>
    <row r="753" ht="22.5" customHeight="1">
      <c r="D753" s="323"/>
      <c r="E753" s="268"/>
      <c r="F753" s="266"/>
      <c r="G753" s="266"/>
      <c r="H753" s="266"/>
    </row>
    <row r="754" ht="22.5" customHeight="1">
      <c r="D754" s="323"/>
      <c r="E754" s="268"/>
      <c r="F754" s="266"/>
      <c r="G754" s="266"/>
      <c r="H754" s="266"/>
    </row>
    <row r="755" ht="22.5" customHeight="1">
      <c r="D755" s="323"/>
      <c r="E755" s="268"/>
      <c r="F755" s="266"/>
      <c r="G755" s="266"/>
      <c r="H755" s="266"/>
    </row>
    <row r="756" ht="22.5" customHeight="1">
      <c r="D756" s="323"/>
      <c r="E756" s="268"/>
      <c r="F756" s="266"/>
      <c r="G756" s="266"/>
      <c r="H756" s="266"/>
    </row>
    <row r="757" ht="22.5" customHeight="1">
      <c r="D757" s="323"/>
      <c r="E757" s="268"/>
      <c r="F757" s="266"/>
      <c r="G757" s="266"/>
      <c r="H757" s="266"/>
    </row>
    <row r="758" ht="22.5" customHeight="1">
      <c r="D758" s="323"/>
      <c r="E758" s="268"/>
      <c r="F758" s="266"/>
      <c r="G758" s="266"/>
      <c r="H758" s="266"/>
    </row>
    <row r="759" ht="22.5" customHeight="1">
      <c r="D759" s="323"/>
      <c r="E759" s="268"/>
      <c r="F759" s="266"/>
      <c r="G759" s="266"/>
      <c r="H759" s="266"/>
    </row>
    <row r="760" ht="22.5" customHeight="1">
      <c r="D760" s="323"/>
      <c r="E760" s="268"/>
      <c r="F760" s="266"/>
      <c r="G760" s="266"/>
      <c r="H760" s="266"/>
    </row>
    <row r="761" ht="22.5" customHeight="1">
      <c r="D761" s="323"/>
      <c r="E761" s="268"/>
      <c r="F761" s="266"/>
      <c r="G761" s="266"/>
      <c r="H761" s="266"/>
    </row>
    <row r="762" ht="22.5" customHeight="1">
      <c r="D762" s="323"/>
      <c r="E762" s="268"/>
      <c r="F762" s="266"/>
      <c r="G762" s="266"/>
      <c r="H762" s="266"/>
    </row>
    <row r="763" ht="22.5" customHeight="1">
      <c r="D763" s="323"/>
      <c r="E763" s="268"/>
      <c r="F763" s="266"/>
      <c r="G763" s="266"/>
      <c r="H763" s="266"/>
    </row>
    <row r="764" ht="22.5" customHeight="1">
      <c r="D764" s="323"/>
      <c r="E764" s="268"/>
      <c r="F764" s="266"/>
      <c r="G764" s="266"/>
      <c r="H764" s="266"/>
    </row>
    <row r="765" ht="22.5" customHeight="1">
      <c r="D765" s="323"/>
      <c r="E765" s="268"/>
      <c r="F765" s="266"/>
      <c r="G765" s="266"/>
      <c r="H765" s="266"/>
    </row>
    <row r="766" ht="22.5" customHeight="1">
      <c r="D766" s="323"/>
      <c r="E766" s="268"/>
      <c r="F766" s="266"/>
      <c r="G766" s="266"/>
      <c r="H766" s="266"/>
    </row>
    <row r="767" ht="22.5" customHeight="1">
      <c r="D767" s="323"/>
      <c r="E767" s="268"/>
      <c r="F767" s="266"/>
      <c r="G767" s="266"/>
      <c r="H767" s="266"/>
    </row>
    <row r="768" ht="22.5" customHeight="1">
      <c r="D768" s="323"/>
      <c r="E768" s="268"/>
      <c r="F768" s="266"/>
      <c r="G768" s="266"/>
      <c r="H768" s="266"/>
    </row>
    <row r="769" ht="22.5" customHeight="1">
      <c r="D769" s="323"/>
      <c r="E769" s="268"/>
      <c r="F769" s="266"/>
      <c r="G769" s="266"/>
      <c r="H769" s="266"/>
    </row>
    <row r="770" ht="22.5" customHeight="1">
      <c r="D770" s="323"/>
      <c r="E770" s="268"/>
      <c r="F770" s="266"/>
      <c r="G770" s="266"/>
      <c r="H770" s="266"/>
    </row>
    <row r="771" ht="22.5" customHeight="1">
      <c r="D771" s="323"/>
      <c r="E771" s="268"/>
      <c r="F771" s="266"/>
      <c r="G771" s="266"/>
      <c r="H771" s="266"/>
    </row>
    <row r="772" ht="22.5" customHeight="1">
      <c r="D772" s="323"/>
      <c r="E772" s="268"/>
      <c r="F772" s="266"/>
      <c r="G772" s="266"/>
      <c r="H772" s="266"/>
    </row>
    <row r="773" ht="22.5" customHeight="1">
      <c r="D773" s="323"/>
      <c r="E773" s="268"/>
      <c r="F773" s="266"/>
      <c r="G773" s="266"/>
      <c r="H773" s="266"/>
    </row>
    <row r="774" ht="22.5" customHeight="1">
      <c r="D774" s="323"/>
      <c r="E774" s="268"/>
      <c r="F774" s="266"/>
      <c r="G774" s="266"/>
      <c r="H774" s="266"/>
    </row>
    <row r="775" ht="22.5" customHeight="1">
      <c r="D775" s="323"/>
      <c r="E775" s="268"/>
      <c r="F775" s="266"/>
      <c r="G775" s="266"/>
      <c r="H775" s="266"/>
    </row>
    <row r="776" ht="22.5" customHeight="1">
      <c r="D776" s="323"/>
      <c r="E776" s="268"/>
      <c r="F776" s="266"/>
      <c r="G776" s="266"/>
      <c r="H776" s="266"/>
    </row>
    <row r="777" ht="22.5" customHeight="1">
      <c r="D777" s="323"/>
      <c r="E777" s="268"/>
      <c r="F777" s="266"/>
      <c r="G777" s="266"/>
      <c r="H777" s="266"/>
    </row>
    <row r="778" ht="22.5" customHeight="1">
      <c r="D778" s="323"/>
      <c r="E778" s="268"/>
      <c r="F778" s="266"/>
      <c r="G778" s="266"/>
      <c r="H778" s="266"/>
    </row>
    <row r="779" ht="22.5" customHeight="1">
      <c r="D779" s="323"/>
      <c r="E779" s="268"/>
      <c r="F779" s="266"/>
      <c r="G779" s="266"/>
      <c r="H779" s="266"/>
    </row>
    <row r="780" ht="22.5" customHeight="1">
      <c r="D780" s="323"/>
      <c r="E780" s="268"/>
      <c r="F780" s="266"/>
      <c r="G780" s="266"/>
      <c r="H780" s="266"/>
    </row>
    <row r="781" ht="22.5" customHeight="1">
      <c r="D781" s="323"/>
      <c r="E781" s="268"/>
      <c r="F781" s="266"/>
      <c r="G781" s="266"/>
      <c r="H781" s="266"/>
    </row>
    <row r="782" ht="22.5" customHeight="1">
      <c r="D782" s="323"/>
      <c r="E782" s="268"/>
      <c r="F782" s="266"/>
      <c r="G782" s="266"/>
      <c r="H782" s="266"/>
    </row>
    <row r="783" ht="22.5" customHeight="1">
      <c r="D783" s="323"/>
      <c r="E783" s="268"/>
      <c r="F783" s="266"/>
      <c r="G783" s="266"/>
      <c r="H783" s="266"/>
    </row>
    <row r="784" ht="22.5" customHeight="1">
      <c r="D784" s="323"/>
      <c r="E784" s="268"/>
      <c r="F784" s="266"/>
      <c r="G784" s="266"/>
      <c r="H784" s="266"/>
    </row>
    <row r="785" ht="22.5" customHeight="1">
      <c r="D785" s="323"/>
      <c r="E785" s="268"/>
      <c r="F785" s="266"/>
      <c r="G785" s="266"/>
      <c r="H785" s="266"/>
    </row>
    <row r="786" ht="22.5" customHeight="1">
      <c r="D786" s="323"/>
      <c r="E786" s="268"/>
      <c r="F786" s="266"/>
      <c r="G786" s="266"/>
      <c r="H786" s="266"/>
    </row>
    <row r="787" ht="22.5" customHeight="1">
      <c r="D787" s="323"/>
      <c r="E787" s="268"/>
      <c r="F787" s="266"/>
      <c r="G787" s="266"/>
      <c r="H787" s="266"/>
    </row>
    <row r="788" ht="22.5" customHeight="1">
      <c r="D788" s="323"/>
      <c r="E788" s="268"/>
      <c r="F788" s="266"/>
      <c r="G788" s="266"/>
      <c r="H788" s="266"/>
    </row>
    <row r="789" ht="22.5" customHeight="1">
      <c r="D789" s="323"/>
      <c r="E789" s="268"/>
      <c r="F789" s="266"/>
      <c r="G789" s="266"/>
      <c r="H789" s="266"/>
    </row>
    <row r="790" ht="22.5" customHeight="1">
      <c r="D790" s="323"/>
      <c r="E790" s="268"/>
      <c r="F790" s="266"/>
      <c r="G790" s="266"/>
      <c r="H790" s="266"/>
    </row>
    <row r="791" ht="22.5" customHeight="1">
      <c r="D791" s="323"/>
      <c r="E791" s="268"/>
      <c r="F791" s="266"/>
      <c r="G791" s="266"/>
      <c r="H791" s="266"/>
    </row>
    <row r="792" ht="22.5" customHeight="1">
      <c r="D792" s="323"/>
      <c r="E792" s="268"/>
      <c r="F792" s="266"/>
      <c r="G792" s="266"/>
      <c r="H792" s="266"/>
    </row>
    <row r="793" ht="22.5" customHeight="1">
      <c r="D793" s="323"/>
      <c r="E793" s="268"/>
      <c r="F793" s="266"/>
      <c r="G793" s="266"/>
      <c r="H793" s="266"/>
    </row>
    <row r="794" ht="22.5" customHeight="1">
      <c r="D794" s="323"/>
      <c r="E794" s="268"/>
      <c r="F794" s="266"/>
      <c r="G794" s="266"/>
      <c r="H794" s="266"/>
    </row>
    <row r="795" ht="22.5" customHeight="1">
      <c r="D795" s="323"/>
      <c r="E795" s="268"/>
      <c r="F795" s="266"/>
      <c r="G795" s="266"/>
      <c r="H795" s="266"/>
    </row>
    <row r="796" ht="22.5" customHeight="1">
      <c r="D796" s="323"/>
      <c r="E796" s="268"/>
      <c r="F796" s="266"/>
      <c r="G796" s="266"/>
      <c r="H796" s="266"/>
    </row>
    <row r="797" ht="22.5" customHeight="1">
      <c r="D797" s="323"/>
      <c r="E797" s="268"/>
      <c r="F797" s="266"/>
      <c r="G797" s="266"/>
      <c r="H797" s="266"/>
    </row>
    <row r="798" ht="22.5" customHeight="1">
      <c r="D798" s="323"/>
      <c r="E798" s="268"/>
      <c r="F798" s="266"/>
      <c r="G798" s="266"/>
      <c r="H798" s="266"/>
    </row>
    <row r="799" ht="22.5" customHeight="1">
      <c r="D799" s="323"/>
      <c r="E799" s="268"/>
      <c r="F799" s="266"/>
      <c r="G799" s="266"/>
      <c r="H799" s="266"/>
    </row>
    <row r="800" ht="22.5" customHeight="1">
      <c r="D800" s="323"/>
      <c r="E800" s="268"/>
      <c r="F800" s="266"/>
      <c r="G800" s="266"/>
      <c r="H800" s="266"/>
    </row>
    <row r="801" ht="22.5" customHeight="1">
      <c r="D801" s="323"/>
      <c r="E801" s="268"/>
      <c r="F801" s="266"/>
      <c r="G801" s="266"/>
      <c r="H801" s="266"/>
    </row>
    <row r="802" ht="22.5" customHeight="1">
      <c r="D802" s="323"/>
      <c r="E802" s="268"/>
      <c r="F802" s="266"/>
      <c r="G802" s="266"/>
      <c r="H802" s="266"/>
    </row>
    <row r="803" ht="22.5" customHeight="1">
      <c r="D803" s="323"/>
      <c r="E803" s="268"/>
      <c r="F803" s="266"/>
      <c r="G803" s="266"/>
      <c r="H803" s="266"/>
    </row>
    <row r="804" ht="22.5" customHeight="1">
      <c r="D804" s="323"/>
      <c r="E804" s="268"/>
      <c r="F804" s="266"/>
      <c r="G804" s="266"/>
      <c r="H804" s="266"/>
    </row>
    <row r="805" ht="22.5" customHeight="1">
      <c r="D805" s="323"/>
      <c r="E805" s="268"/>
      <c r="F805" s="266"/>
      <c r="G805" s="266"/>
      <c r="H805" s="266"/>
    </row>
    <row r="806" ht="22.5" customHeight="1">
      <c r="D806" s="323"/>
      <c r="E806" s="268"/>
      <c r="F806" s="266"/>
      <c r="G806" s="266"/>
      <c r="H806" s="266"/>
    </row>
    <row r="807" ht="22.5" customHeight="1">
      <c r="D807" s="323"/>
      <c r="E807" s="268"/>
      <c r="F807" s="266"/>
      <c r="G807" s="266"/>
      <c r="H807" s="266"/>
    </row>
    <row r="808" ht="22.5" customHeight="1">
      <c r="D808" s="323"/>
      <c r="E808" s="268"/>
      <c r="F808" s="266"/>
      <c r="G808" s="266"/>
      <c r="H808" s="266"/>
    </row>
    <row r="809" ht="22.5" customHeight="1">
      <c r="D809" s="323"/>
      <c r="E809" s="268"/>
      <c r="F809" s="266"/>
      <c r="G809" s="266"/>
      <c r="H809" s="266"/>
    </row>
    <row r="810" ht="22.5" customHeight="1">
      <c r="D810" s="323"/>
      <c r="E810" s="268"/>
      <c r="F810" s="266"/>
      <c r="G810" s="266"/>
      <c r="H810" s="266"/>
    </row>
    <row r="811" ht="22.5" customHeight="1">
      <c r="D811" s="323"/>
      <c r="E811" s="268"/>
      <c r="F811" s="266"/>
      <c r="G811" s="266"/>
      <c r="H811" s="266"/>
    </row>
    <row r="812" ht="22.5" customHeight="1">
      <c r="D812" s="323"/>
      <c r="E812" s="268"/>
      <c r="F812" s="266"/>
      <c r="G812" s="266"/>
      <c r="H812" s="266"/>
    </row>
    <row r="813" ht="22.5" customHeight="1">
      <c r="D813" s="323"/>
      <c r="E813" s="268"/>
      <c r="F813" s="266"/>
      <c r="G813" s="266"/>
      <c r="H813" s="266"/>
    </row>
    <row r="814" ht="22.5" customHeight="1">
      <c r="D814" s="323"/>
      <c r="E814" s="268"/>
      <c r="F814" s="266"/>
      <c r="G814" s="266"/>
      <c r="H814" s="266"/>
    </row>
    <row r="815" ht="22.5" customHeight="1">
      <c r="D815" s="323"/>
      <c r="E815" s="268"/>
      <c r="F815" s="266"/>
      <c r="G815" s="266"/>
      <c r="H815" s="266"/>
    </row>
    <row r="816" ht="22.5" customHeight="1">
      <c r="D816" s="323"/>
      <c r="E816" s="268"/>
      <c r="F816" s="266"/>
      <c r="G816" s="266"/>
      <c r="H816" s="266"/>
    </row>
    <row r="817" ht="22.5" customHeight="1">
      <c r="D817" s="323"/>
      <c r="E817" s="268"/>
      <c r="F817" s="266"/>
      <c r="G817" s="266"/>
      <c r="H817" s="266"/>
    </row>
    <row r="818" ht="22.5" customHeight="1">
      <c r="D818" s="323"/>
      <c r="E818" s="268"/>
      <c r="F818" s="266"/>
      <c r="G818" s="266"/>
      <c r="H818" s="266"/>
    </row>
    <row r="819" ht="22.5" customHeight="1">
      <c r="D819" s="323"/>
      <c r="E819" s="268"/>
      <c r="F819" s="266"/>
      <c r="G819" s="266"/>
      <c r="H819" s="266"/>
    </row>
    <row r="820" ht="22.5" customHeight="1">
      <c r="D820" s="323"/>
      <c r="E820" s="268"/>
      <c r="F820" s="266"/>
      <c r="G820" s="266"/>
      <c r="H820" s="266"/>
    </row>
    <row r="821" ht="22.5" customHeight="1">
      <c r="D821" s="323"/>
      <c r="E821" s="268"/>
      <c r="F821" s="266"/>
      <c r="G821" s="266"/>
      <c r="H821" s="266"/>
    </row>
    <row r="822" ht="22.5" customHeight="1">
      <c r="D822" s="323"/>
      <c r="E822" s="268"/>
      <c r="F822" s="266"/>
      <c r="G822" s="266"/>
      <c r="H822" s="266"/>
    </row>
    <row r="823" ht="22.5" customHeight="1">
      <c r="D823" s="323"/>
      <c r="E823" s="268"/>
      <c r="F823" s="266"/>
      <c r="G823" s="266"/>
      <c r="H823" s="266"/>
    </row>
    <row r="824" ht="22.5" customHeight="1">
      <c r="D824" s="323"/>
      <c r="E824" s="268"/>
      <c r="F824" s="266"/>
      <c r="G824" s="266"/>
      <c r="H824" s="266"/>
    </row>
    <row r="825" ht="22.5" customHeight="1">
      <c r="D825" s="323"/>
      <c r="E825" s="268"/>
      <c r="F825" s="266"/>
      <c r="G825" s="266"/>
      <c r="H825" s="266"/>
    </row>
    <row r="826" ht="22.5" customHeight="1">
      <c r="D826" s="323"/>
      <c r="E826" s="268"/>
      <c r="F826" s="266"/>
      <c r="G826" s="266"/>
      <c r="H826" s="266"/>
    </row>
    <row r="827" ht="22.5" customHeight="1">
      <c r="D827" s="323"/>
      <c r="E827" s="268"/>
      <c r="F827" s="266"/>
      <c r="G827" s="266"/>
      <c r="H827" s="266"/>
    </row>
    <row r="828" ht="22.5" customHeight="1">
      <c r="D828" s="323"/>
      <c r="E828" s="268"/>
      <c r="F828" s="266"/>
      <c r="G828" s="266"/>
      <c r="H828" s="266"/>
    </row>
    <row r="829" ht="22.5" customHeight="1">
      <c r="D829" s="323"/>
      <c r="E829" s="268"/>
      <c r="F829" s="266"/>
      <c r="G829" s="266"/>
      <c r="H829" s="266"/>
    </row>
    <row r="830" ht="22.5" customHeight="1">
      <c r="D830" s="323"/>
      <c r="E830" s="268"/>
      <c r="F830" s="266"/>
      <c r="G830" s="266"/>
      <c r="H830" s="266"/>
    </row>
    <row r="831" ht="22.5" customHeight="1">
      <c r="D831" s="323"/>
      <c r="E831" s="268"/>
      <c r="F831" s="266"/>
      <c r="G831" s="266"/>
      <c r="H831" s="266"/>
    </row>
    <row r="832" ht="22.5" customHeight="1">
      <c r="D832" s="323"/>
      <c r="E832" s="268"/>
      <c r="F832" s="266"/>
      <c r="G832" s="266"/>
      <c r="H832" s="266"/>
    </row>
    <row r="833" ht="22.5" customHeight="1">
      <c r="D833" s="323"/>
      <c r="E833" s="268"/>
      <c r="F833" s="266"/>
      <c r="G833" s="266"/>
      <c r="H833" s="266"/>
    </row>
    <row r="834" ht="22.5" customHeight="1">
      <c r="D834" s="323"/>
      <c r="E834" s="268"/>
      <c r="F834" s="266"/>
      <c r="G834" s="266"/>
      <c r="H834" s="266"/>
    </row>
    <row r="835" ht="22.5" customHeight="1">
      <c r="D835" s="323"/>
      <c r="E835" s="268"/>
      <c r="F835" s="266"/>
      <c r="G835" s="266"/>
      <c r="H835" s="266"/>
    </row>
    <row r="836" ht="22.5" customHeight="1">
      <c r="D836" s="323"/>
      <c r="E836" s="268"/>
      <c r="F836" s="266"/>
      <c r="G836" s="266"/>
      <c r="H836" s="266"/>
    </row>
    <row r="837" ht="22.5" customHeight="1">
      <c r="D837" s="323"/>
      <c r="E837" s="268"/>
      <c r="F837" s="266"/>
      <c r="G837" s="266"/>
      <c r="H837" s="266"/>
    </row>
    <row r="838" ht="22.5" customHeight="1">
      <c r="D838" s="323"/>
      <c r="E838" s="268"/>
      <c r="F838" s="266"/>
      <c r="G838" s="266"/>
      <c r="H838" s="266"/>
    </row>
    <row r="839" ht="22.5" customHeight="1">
      <c r="D839" s="323"/>
      <c r="E839" s="268"/>
      <c r="F839" s="266"/>
      <c r="G839" s="266"/>
      <c r="H839" s="266"/>
    </row>
    <row r="840" ht="22.5" customHeight="1">
      <c r="D840" s="323"/>
      <c r="E840" s="268"/>
      <c r="F840" s="266"/>
      <c r="G840" s="266"/>
      <c r="H840" s="266"/>
    </row>
    <row r="841" ht="22.5" customHeight="1">
      <c r="D841" s="323"/>
      <c r="E841" s="268"/>
      <c r="F841" s="266"/>
      <c r="G841" s="266"/>
      <c r="H841" s="266"/>
    </row>
    <row r="842" ht="22.5" customHeight="1">
      <c r="D842" s="323"/>
      <c r="E842" s="268"/>
      <c r="F842" s="266"/>
      <c r="G842" s="266"/>
      <c r="H842" s="266"/>
    </row>
    <row r="843" ht="22.5" customHeight="1">
      <c r="D843" s="323"/>
      <c r="E843" s="268"/>
      <c r="F843" s="266"/>
      <c r="G843" s="266"/>
      <c r="H843" s="266"/>
    </row>
    <row r="844" ht="22.5" customHeight="1">
      <c r="D844" s="323"/>
      <c r="E844" s="268"/>
      <c r="F844" s="266"/>
      <c r="G844" s="266"/>
      <c r="H844" s="266"/>
    </row>
    <row r="845" ht="22.5" customHeight="1">
      <c r="D845" s="323"/>
      <c r="E845" s="268"/>
      <c r="F845" s="266"/>
      <c r="G845" s="266"/>
      <c r="H845" s="266"/>
    </row>
    <row r="846" ht="22.5" customHeight="1">
      <c r="D846" s="323"/>
      <c r="E846" s="268"/>
      <c r="F846" s="266"/>
      <c r="G846" s="266"/>
      <c r="H846" s="266"/>
    </row>
    <row r="847" ht="22.5" customHeight="1">
      <c r="D847" s="323"/>
      <c r="E847" s="268"/>
      <c r="F847" s="266"/>
      <c r="G847" s="266"/>
      <c r="H847" s="266"/>
    </row>
    <row r="848" ht="22.5" customHeight="1">
      <c r="D848" s="323"/>
      <c r="E848" s="268"/>
      <c r="F848" s="266"/>
      <c r="G848" s="266"/>
      <c r="H848" s="266"/>
    </row>
    <row r="849" ht="22.5" customHeight="1">
      <c r="D849" s="323"/>
      <c r="E849" s="268"/>
      <c r="F849" s="266"/>
      <c r="G849" s="266"/>
      <c r="H849" s="266"/>
    </row>
    <row r="850" ht="22.5" customHeight="1">
      <c r="D850" s="323"/>
      <c r="E850" s="268"/>
      <c r="F850" s="266"/>
      <c r="G850" s="266"/>
      <c r="H850" s="266"/>
    </row>
    <row r="851" ht="22.5" customHeight="1">
      <c r="D851" s="323"/>
      <c r="E851" s="268"/>
      <c r="F851" s="266"/>
      <c r="G851" s="266"/>
      <c r="H851" s="266"/>
    </row>
    <row r="852" ht="22.5" customHeight="1">
      <c r="D852" s="323"/>
      <c r="E852" s="268"/>
      <c r="F852" s="266"/>
      <c r="G852" s="266"/>
      <c r="H852" s="266"/>
    </row>
    <row r="853" ht="22.5" customHeight="1">
      <c r="D853" s="323"/>
      <c r="E853" s="268"/>
      <c r="F853" s="266"/>
      <c r="G853" s="266"/>
      <c r="H853" s="266"/>
    </row>
    <row r="854" ht="22.5" customHeight="1">
      <c r="D854" s="323"/>
      <c r="E854" s="268"/>
      <c r="F854" s="266"/>
      <c r="G854" s="266"/>
      <c r="H854" s="266"/>
    </row>
    <row r="855" ht="22.5" customHeight="1">
      <c r="D855" s="323"/>
      <c r="E855" s="268"/>
      <c r="F855" s="266"/>
      <c r="G855" s="266"/>
      <c r="H855" s="266"/>
    </row>
    <row r="856" ht="22.5" customHeight="1">
      <c r="D856" s="323"/>
      <c r="E856" s="268"/>
      <c r="F856" s="266"/>
      <c r="G856" s="266"/>
      <c r="H856" s="266"/>
    </row>
    <row r="857" ht="22.5" customHeight="1">
      <c r="D857" s="323"/>
      <c r="E857" s="268"/>
      <c r="F857" s="266"/>
      <c r="G857" s="266"/>
      <c r="H857" s="266"/>
    </row>
    <row r="858" ht="22.5" customHeight="1">
      <c r="D858" s="323"/>
      <c r="E858" s="268"/>
      <c r="F858" s="266"/>
      <c r="G858" s="266"/>
      <c r="H858" s="266"/>
    </row>
    <row r="859" ht="22.5" customHeight="1">
      <c r="D859" s="323"/>
      <c r="E859" s="268"/>
      <c r="F859" s="266"/>
      <c r="G859" s="266"/>
      <c r="H859" s="266"/>
    </row>
    <row r="860" ht="22.5" customHeight="1">
      <c r="D860" s="323"/>
      <c r="E860" s="268"/>
      <c r="F860" s="266"/>
      <c r="G860" s="266"/>
      <c r="H860" s="266"/>
    </row>
    <row r="861" ht="22.5" customHeight="1">
      <c r="D861" s="323"/>
      <c r="E861" s="268"/>
      <c r="F861" s="266"/>
      <c r="G861" s="266"/>
      <c r="H861" s="266"/>
    </row>
    <row r="862" ht="22.5" customHeight="1">
      <c r="D862" s="323"/>
      <c r="E862" s="268"/>
      <c r="F862" s="266"/>
      <c r="G862" s="266"/>
      <c r="H862" s="266"/>
    </row>
    <row r="863" ht="22.5" customHeight="1">
      <c r="D863" s="323"/>
      <c r="E863" s="268"/>
      <c r="F863" s="266"/>
      <c r="G863" s="266"/>
      <c r="H863" s="266"/>
    </row>
    <row r="864" ht="22.5" customHeight="1">
      <c r="D864" s="323"/>
      <c r="E864" s="268"/>
      <c r="F864" s="266"/>
      <c r="G864" s="266"/>
      <c r="H864" s="266"/>
    </row>
    <row r="865" ht="22.5" customHeight="1">
      <c r="D865" s="323"/>
      <c r="E865" s="268"/>
      <c r="F865" s="266"/>
      <c r="G865" s="266"/>
      <c r="H865" s="266"/>
    </row>
    <row r="866" ht="22.5" customHeight="1">
      <c r="D866" s="323"/>
      <c r="E866" s="268"/>
      <c r="F866" s="266"/>
      <c r="G866" s="266"/>
      <c r="H866" s="266"/>
    </row>
    <row r="867" ht="22.5" customHeight="1">
      <c r="D867" s="323"/>
      <c r="E867" s="268"/>
      <c r="F867" s="266"/>
      <c r="G867" s="266"/>
      <c r="H867" s="266"/>
    </row>
    <row r="868" ht="22.5" customHeight="1">
      <c r="D868" s="323"/>
      <c r="E868" s="268"/>
      <c r="F868" s="266"/>
      <c r="G868" s="266"/>
      <c r="H868" s="266"/>
    </row>
    <row r="869" ht="22.5" customHeight="1">
      <c r="D869" s="323"/>
      <c r="E869" s="268"/>
      <c r="F869" s="266"/>
      <c r="G869" s="266"/>
      <c r="H869" s="266"/>
    </row>
    <row r="870" ht="22.5" customHeight="1">
      <c r="D870" s="323"/>
      <c r="E870" s="268"/>
      <c r="F870" s="266"/>
      <c r="G870" s="266"/>
      <c r="H870" s="266"/>
    </row>
    <row r="871" ht="22.5" customHeight="1">
      <c r="D871" s="323"/>
      <c r="E871" s="268"/>
      <c r="F871" s="266"/>
      <c r="G871" s="266"/>
      <c r="H871" s="266"/>
    </row>
    <row r="872" ht="22.5" customHeight="1">
      <c r="D872" s="323"/>
      <c r="E872" s="268"/>
      <c r="F872" s="266"/>
      <c r="G872" s="266"/>
      <c r="H872" s="266"/>
    </row>
    <row r="873" ht="22.5" customHeight="1">
      <c r="D873" s="323"/>
      <c r="E873" s="268"/>
      <c r="F873" s="266"/>
      <c r="G873" s="266"/>
      <c r="H873" s="266"/>
    </row>
    <row r="874" ht="22.5" customHeight="1">
      <c r="D874" s="323"/>
      <c r="E874" s="268"/>
      <c r="F874" s="266"/>
      <c r="G874" s="266"/>
      <c r="H874" s="266"/>
    </row>
    <row r="875" ht="22.5" customHeight="1">
      <c r="D875" s="323"/>
      <c r="E875" s="268"/>
      <c r="F875" s="266"/>
      <c r="G875" s="266"/>
      <c r="H875" s="266"/>
    </row>
    <row r="876" ht="22.5" customHeight="1">
      <c r="D876" s="323"/>
      <c r="E876" s="268"/>
      <c r="F876" s="266"/>
      <c r="G876" s="266"/>
      <c r="H876" s="266"/>
    </row>
    <row r="877" ht="22.5" customHeight="1">
      <c r="D877" s="323"/>
      <c r="E877" s="268"/>
      <c r="F877" s="266"/>
      <c r="G877" s="266"/>
      <c r="H877" s="266"/>
    </row>
    <row r="878" ht="22.5" customHeight="1">
      <c r="D878" s="323"/>
      <c r="E878" s="268"/>
      <c r="F878" s="266"/>
      <c r="G878" s="266"/>
      <c r="H878" s="266"/>
    </row>
    <row r="879" ht="22.5" customHeight="1">
      <c r="D879" s="323"/>
      <c r="E879" s="268"/>
      <c r="F879" s="266"/>
      <c r="G879" s="266"/>
      <c r="H879" s="266"/>
    </row>
    <row r="880" ht="22.5" customHeight="1">
      <c r="D880" s="323"/>
      <c r="E880" s="268"/>
      <c r="F880" s="266"/>
      <c r="G880" s="266"/>
      <c r="H880" s="266"/>
    </row>
    <row r="881" ht="22.5" customHeight="1">
      <c r="D881" s="323"/>
      <c r="E881" s="268"/>
      <c r="F881" s="266"/>
      <c r="G881" s="266"/>
      <c r="H881" s="266"/>
    </row>
    <row r="882" ht="22.5" customHeight="1">
      <c r="D882" s="323"/>
      <c r="E882" s="268"/>
      <c r="F882" s="266"/>
      <c r="G882" s="266"/>
      <c r="H882" s="266"/>
    </row>
    <row r="883" ht="22.5" customHeight="1">
      <c r="D883" s="323"/>
      <c r="E883" s="268"/>
      <c r="F883" s="266"/>
      <c r="G883" s="266"/>
      <c r="H883" s="266"/>
    </row>
    <row r="884" ht="22.5" customHeight="1">
      <c r="D884" s="323"/>
      <c r="E884" s="268"/>
      <c r="F884" s="266"/>
      <c r="G884" s="266"/>
      <c r="H884" s="266"/>
    </row>
    <row r="885" ht="22.5" customHeight="1">
      <c r="D885" s="323"/>
      <c r="E885" s="268"/>
      <c r="F885" s="266"/>
      <c r="G885" s="266"/>
      <c r="H885" s="266"/>
    </row>
    <row r="886" ht="22.5" customHeight="1">
      <c r="D886" s="323"/>
      <c r="E886" s="268"/>
      <c r="F886" s="266"/>
      <c r="G886" s="266"/>
      <c r="H886" s="266"/>
    </row>
    <row r="887" ht="22.5" customHeight="1">
      <c r="D887" s="323"/>
      <c r="E887" s="268"/>
      <c r="F887" s="266"/>
      <c r="G887" s="266"/>
      <c r="H887" s="266"/>
    </row>
    <row r="888" ht="22.5" customHeight="1">
      <c r="D888" s="323"/>
      <c r="E888" s="268"/>
      <c r="F888" s="266"/>
      <c r="G888" s="266"/>
      <c r="H888" s="266"/>
    </row>
    <row r="889" ht="22.5" customHeight="1">
      <c r="D889" s="323"/>
      <c r="E889" s="268"/>
      <c r="F889" s="266"/>
      <c r="G889" s="266"/>
      <c r="H889" s="266"/>
    </row>
    <row r="890" ht="22.5" customHeight="1">
      <c r="D890" s="323"/>
      <c r="E890" s="268"/>
      <c r="F890" s="266"/>
      <c r="G890" s="266"/>
      <c r="H890" s="266"/>
    </row>
    <row r="891" ht="22.5" customHeight="1">
      <c r="D891" s="323"/>
      <c r="E891" s="268"/>
      <c r="F891" s="266"/>
      <c r="G891" s="266"/>
      <c r="H891" s="266"/>
    </row>
    <row r="892" ht="22.5" customHeight="1">
      <c r="D892" s="323"/>
      <c r="E892" s="268"/>
      <c r="F892" s="266"/>
      <c r="G892" s="266"/>
      <c r="H892" s="266"/>
    </row>
    <row r="893" ht="22.5" customHeight="1">
      <c r="D893" s="323"/>
      <c r="E893" s="268"/>
      <c r="F893" s="266"/>
      <c r="G893" s="266"/>
      <c r="H893" s="266"/>
    </row>
    <row r="894" ht="22.5" customHeight="1">
      <c r="D894" s="323"/>
      <c r="E894" s="268"/>
      <c r="F894" s="266"/>
      <c r="G894" s="266"/>
      <c r="H894" s="266"/>
    </row>
    <row r="895" ht="22.5" customHeight="1">
      <c r="D895" s="323"/>
      <c r="E895" s="268"/>
      <c r="F895" s="266"/>
      <c r="G895" s="266"/>
      <c r="H895" s="266"/>
    </row>
    <row r="896" ht="22.5" customHeight="1">
      <c r="D896" s="323"/>
      <c r="E896" s="268"/>
      <c r="F896" s="266"/>
      <c r="G896" s="266"/>
      <c r="H896" s="266"/>
    </row>
    <row r="897" ht="22.5" customHeight="1">
      <c r="D897" s="323"/>
      <c r="E897" s="268"/>
      <c r="F897" s="266"/>
      <c r="G897" s="266"/>
      <c r="H897" s="266"/>
    </row>
    <row r="898" ht="22.5" customHeight="1">
      <c r="D898" s="323"/>
      <c r="E898" s="268"/>
      <c r="F898" s="266"/>
      <c r="G898" s="266"/>
      <c r="H898" s="266"/>
    </row>
    <row r="899" ht="22.5" customHeight="1">
      <c r="D899" s="323"/>
      <c r="E899" s="268"/>
      <c r="F899" s="266"/>
      <c r="G899" s="266"/>
      <c r="H899" s="266"/>
    </row>
    <row r="900" ht="22.5" customHeight="1">
      <c r="D900" s="323"/>
      <c r="E900" s="268"/>
      <c r="F900" s="266"/>
      <c r="G900" s="266"/>
      <c r="H900" s="266"/>
    </row>
    <row r="901" ht="22.5" customHeight="1">
      <c r="D901" s="323"/>
      <c r="E901" s="268"/>
      <c r="F901" s="266"/>
      <c r="G901" s="266"/>
      <c r="H901" s="266"/>
    </row>
    <row r="902" ht="22.5" customHeight="1">
      <c r="D902" s="323"/>
      <c r="E902" s="268"/>
      <c r="F902" s="266"/>
      <c r="G902" s="266"/>
      <c r="H902" s="266"/>
    </row>
    <row r="903" ht="22.5" customHeight="1">
      <c r="D903" s="323"/>
      <c r="E903" s="268"/>
      <c r="F903" s="266"/>
      <c r="G903" s="266"/>
      <c r="H903" s="266"/>
    </row>
    <row r="904" ht="22.5" customHeight="1">
      <c r="D904" s="323"/>
      <c r="E904" s="268"/>
      <c r="F904" s="266"/>
      <c r="G904" s="266"/>
      <c r="H904" s="266"/>
    </row>
    <row r="905" ht="22.5" customHeight="1">
      <c r="D905" s="323"/>
      <c r="E905" s="268"/>
      <c r="F905" s="266"/>
      <c r="G905" s="266"/>
      <c r="H905" s="266"/>
    </row>
    <row r="906" ht="22.5" customHeight="1">
      <c r="D906" s="323"/>
      <c r="E906" s="268"/>
      <c r="F906" s="266"/>
      <c r="G906" s="266"/>
      <c r="H906" s="266"/>
    </row>
    <row r="907" ht="22.5" customHeight="1">
      <c r="D907" s="323"/>
      <c r="E907" s="268"/>
      <c r="F907" s="266"/>
      <c r="G907" s="266"/>
      <c r="H907" s="266"/>
    </row>
    <row r="908" ht="22.5" customHeight="1">
      <c r="D908" s="323"/>
      <c r="E908" s="268"/>
      <c r="F908" s="266"/>
      <c r="G908" s="266"/>
      <c r="H908" s="266"/>
    </row>
    <row r="909" ht="22.5" customHeight="1">
      <c r="D909" s="323"/>
      <c r="E909" s="268"/>
      <c r="F909" s="266"/>
      <c r="G909" s="266"/>
      <c r="H909" s="266"/>
    </row>
    <row r="910" ht="22.5" customHeight="1">
      <c r="D910" s="323"/>
      <c r="E910" s="268"/>
      <c r="F910" s="266"/>
      <c r="G910" s="266"/>
      <c r="H910" s="266"/>
    </row>
    <row r="911" ht="22.5" customHeight="1">
      <c r="D911" s="323"/>
      <c r="E911" s="268"/>
      <c r="F911" s="266"/>
      <c r="G911" s="266"/>
      <c r="H911" s="266"/>
    </row>
    <row r="912" ht="22.5" customHeight="1">
      <c r="D912" s="323"/>
      <c r="E912" s="268"/>
      <c r="F912" s="266"/>
      <c r="G912" s="266"/>
      <c r="H912" s="266"/>
    </row>
    <row r="913" ht="22.5" customHeight="1">
      <c r="D913" s="323"/>
      <c r="E913" s="268"/>
      <c r="F913" s="266"/>
      <c r="G913" s="266"/>
      <c r="H913" s="266"/>
    </row>
    <row r="914" ht="22.5" customHeight="1">
      <c r="D914" s="323"/>
      <c r="E914" s="268"/>
      <c r="F914" s="266"/>
      <c r="G914" s="266"/>
      <c r="H914" s="266"/>
    </row>
    <row r="915" ht="22.5" customHeight="1">
      <c r="D915" s="323"/>
      <c r="E915" s="268"/>
      <c r="F915" s="266"/>
      <c r="G915" s="266"/>
      <c r="H915" s="266"/>
    </row>
    <row r="916" ht="22.5" customHeight="1">
      <c r="D916" s="323"/>
      <c r="E916" s="268"/>
      <c r="F916" s="266"/>
      <c r="G916" s="266"/>
      <c r="H916" s="266"/>
    </row>
    <row r="917" ht="22.5" customHeight="1">
      <c r="D917" s="323"/>
      <c r="E917" s="268"/>
      <c r="F917" s="266"/>
      <c r="G917" s="266"/>
      <c r="H917" s="266"/>
    </row>
    <row r="918" ht="22.5" customHeight="1">
      <c r="D918" s="323"/>
      <c r="E918" s="268"/>
      <c r="F918" s="266"/>
      <c r="G918" s="266"/>
      <c r="H918" s="266"/>
    </row>
    <row r="919" ht="22.5" customHeight="1">
      <c r="D919" s="323"/>
      <c r="E919" s="268"/>
      <c r="F919" s="266"/>
      <c r="G919" s="266"/>
      <c r="H919" s="266"/>
    </row>
    <row r="920" ht="22.5" customHeight="1">
      <c r="D920" s="323"/>
      <c r="E920" s="268"/>
      <c r="F920" s="266"/>
      <c r="G920" s="266"/>
      <c r="H920" s="266"/>
    </row>
    <row r="921" ht="22.5" customHeight="1">
      <c r="D921" s="323"/>
      <c r="E921" s="268"/>
      <c r="F921" s="266"/>
      <c r="G921" s="266"/>
      <c r="H921" s="266"/>
    </row>
    <row r="922" ht="22.5" customHeight="1">
      <c r="D922" s="323"/>
      <c r="E922" s="268"/>
      <c r="F922" s="266"/>
      <c r="G922" s="266"/>
      <c r="H922" s="266"/>
    </row>
    <row r="923" ht="22.5" customHeight="1">
      <c r="D923" s="323"/>
      <c r="E923" s="268"/>
      <c r="F923" s="266"/>
      <c r="G923" s="266"/>
      <c r="H923" s="266"/>
    </row>
    <row r="924" ht="22.5" customHeight="1">
      <c r="D924" s="323"/>
      <c r="E924" s="268"/>
      <c r="F924" s="266"/>
      <c r="G924" s="266"/>
      <c r="H924" s="266"/>
    </row>
    <row r="925" ht="22.5" customHeight="1">
      <c r="D925" s="323"/>
      <c r="E925" s="268"/>
      <c r="F925" s="266"/>
      <c r="G925" s="266"/>
      <c r="H925" s="266"/>
    </row>
    <row r="926" ht="22.5" customHeight="1">
      <c r="D926" s="323"/>
      <c r="E926" s="268"/>
      <c r="F926" s="266"/>
      <c r="G926" s="266"/>
      <c r="H926" s="266"/>
    </row>
    <row r="927" ht="22.5" customHeight="1">
      <c r="D927" s="323"/>
      <c r="E927" s="268"/>
      <c r="F927" s="266"/>
      <c r="G927" s="266"/>
      <c r="H927" s="266"/>
    </row>
    <row r="928" ht="22.5" customHeight="1">
      <c r="D928" s="323"/>
      <c r="E928" s="268"/>
      <c r="F928" s="266"/>
      <c r="G928" s="266"/>
      <c r="H928" s="266"/>
    </row>
    <row r="929" ht="22.5" customHeight="1">
      <c r="D929" s="323"/>
      <c r="E929" s="268"/>
      <c r="F929" s="266"/>
      <c r="G929" s="266"/>
      <c r="H929" s="266"/>
    </row>
    <row r="930" ht="22.5" customHeight="1">
      <c r="D930" s="323"/>
      <c r="E930" s="268"/>
      <c r="F930" s="266"/>
      <c r="G930" s="266"/>
      <c r="H930" s="266"/>
    </row>
    <row r="931" ht="22.5" customHeight="1">
      <c r="D931" s="323"/>
      <c r="E931" s="268"/>
      <c r="F931" s="266"/>
      <c r="G931" s="266"/>
      <c r="H931" s="266"/>
    </row>
    <row r="932" ht="22.5" customHeight="1">
      <c r="D932" s="323"/>
      <c r="E932" s="268"/>
      <c r="F932" s="266"/>
      <c r="G932" s="266"/>
      <c r="H932" s="266"/>
    </row>
    <row r="933" ht="22.5" customHeight="1">
      <c r="D933" s="323"/>
      <c r="E933" s="268"/>
      <c r="F933" s="266"/>
      <c r="G933" s="266"/>
      <c r="H933" s="266"/>
    </row>
    <row r="934" ht="22.5" customHeight="1">
      <c r="D934" s="323"/>
      <c r="E934" s="268"/>
      <c r="F934" s="266"/>
      <c r="G934" s="266"/>
      <c r="H934" s="266"/>
    </row>
    <row r="935" ht="22.5" customHeight="1">
      <c r="D935" s="323"/>
      <c r="E935" s="268"/>
      <c r="F935" s="266"/>
      <c r="G935" s="266"/>
      <c r="H935" s="266"/>
    </row>
    <row r="936" ht="22.5" customHeight="1">
      <c r="D936" s="323"/>
      <c r="E936" s="268"/>
      <c r="F936" s="266"/>
      <c r="G936" s="266"/>
      <c r="H936" s="266"/>
    </row>
    <row r="937" ht="22.5" customHeight="1">
      <c r="D937" s="323"/>
      <c r="E937" s="268"/>
      <c r="F937" s="266"/>
      <c r="G937" s="266"/>
      <c r="H937" s="266"/>
    </row>
    <row r="938" ht="22.5" customHeight="1">
      <c r="D938" s="323"/>
      <c r="E938" s="268"/>
      <c r="F938" s="266"/>
      <c r="G938" s="266"/>
      <c r="H938" s="266"/>
    </row>
    <row r="939" ht="22.5" customHeight="1">
      <c r="D939" s="323"/>
      <c r="E939" s="268"/>
      <c r="F939" s="266"/>
      <c r="G939" s="266"/>
      <c r="H939" s="266"/>
    </row>
    <row r="940" ht="22.5" customHeight="1">
      <c r="D940" s="323"/>
      <c r="E940" s="268"/>
      <c r="F940" s="266"/>
      <c r="G940" s="266"/>
      <c r="H940" s="266"/>
    </row>
    <row r="941" ht="22.5" customHeight="1">
      <c r="D941" s="323"/>
      <c r="E941" s="268"/>
      <c r="F941" s="266"/>
      <c r="G941" s="266"/>
      <c r="H941" s="266"/>
    </row>
    <row r="942" ht="22.5" customHeight="1">
      <c r="D942" s="323"/>
      <c r="E942" s="268"/>
      <c r="F942" s="266"/>
      <c r="G942" s="266"/>
      <c r="H942" s="266"/>
    </row>
    <row r="943" ht="22.5" customHeight="1">
      <c r="D943" s="323"/>
      <c r="E943" s="268"/>
      <c r="F943" s="266"/>
      <c r="G943" s="266"/>
      <c r="H943" s="266"/>
    </row>
    <row r="944" ht="22.5" customHeight="1">
      <c r="D944" s="323"/>
      <c r="E944" s="268"/>
      <c r="F944" s="266"/>
      <c r="G944" s="266"/>
      <c r="H944" s="266"/>
    </row>
    <row r="945" ht="22.5" customHeight="1">
      <c r="D945" s="323"/>
      <c r="E945" s="268"/>
      <c r="F945" s="266"/>
      <c r="G945" s="266"/>
      <c r="H945" s="266"/>
    </row>
    <row r="946" ht="22.5" customHeight="1">
      <c r="D946" s="323"/>
      <c r="E946" s="268"/>
      <c r="F946" s="266"/>
      <c r="G946" s="266"/>
      <c r="H946" s="266"/>
    </row>
    <row r="947" ht="22.5" customHeight="1">
      <c r="D947" s="323"/>
      <c r="E947" s="268"/>
      <c r="F947" s="266"/>
      <c r="G947" s="266"/>
      <c r="H947" s="266"/>
    </row>
    <row r="948" ht="22.5" customHeight="1">
      <c r="D948" s="323"/>
      <c r="E948" s="268"/>
      <c r="F948" s="266"/>
      <c r="G948" s="266"/>
      <c r="H948" s="266"/>
    </row>
    <row r="949" ht="22.5" customHeight="1">
      <c r="D949" s="323"/>
      <c r="E949" s="268"/>
      <c r="F949" s="266"/>
      <c r="G949" s="266"/>
      <c r="H949" s="266"/>
    </row>
    <row r="950" ht="22.5" customHeight="1">
      <c r="D950" s="323"/>
      <c r="E950" s="268"/>
      <c r="F950" s="266"/>
      <c r="G950" s="266"/>
      <c r="H950" s="266"/>
    </row>
    <row r="951" ht="22.5" customHeight="1">
      <c r="D951" s="323"/>
      <c r="E951" s="268"/>
      <c r="F951" s="266"/>
      <c r="G951" s="266"/>
      <c r="H951" s="266"/>
    </row>
    <row r="952" ht="22.5" customHeight="1">
      <c r="D952" s="323"/>
      <c r="E952" s="268"/>
      <c r="F952" s="266"/>
      <c r="G952" s="266"/>
      <c r="H952" s="266"/>
    </row>
    <row r="953" ht="22.5" customHeight="1">
      <c r="D953" s="323"/>
      <c r="E953" s="268"/>
      <c r="F953" s="266"/>
      <c r="G953" s="266"/>
      <c r="H953" s="266"/>
    </row>
    <row r="954" ht="22.5" customHeight="1">
      <c r="D954" s="323"/>
      <c r="E954" s="268"/>
      <c r="F954" s="266"/>
      <c r="G954" s="266"/>
      <c r="H954" s="266"/>
    </row>
    <row r="955" ht="22.5" customHeight="1">
      <c r="D955" s="323"/>
      <c r="E955" s="268"/>
      <c r="F955" s="266"/>
      <c r="G955" s="266"/>
      <c r="H955" s="266"/>
    </row>
    <row r="956" ht="22.5" customHeight="1">
      <c r="D956" s="323"/>
      <c r="E956" s="268"/>
      <c r="F956" s="266"/>
      <c r="G956" s="266"/>
      <c r="H956" s="266"/>
    </row>
    <row r="957" ht="22.5" customHeight="1">
      <c r="D957" s="323"/>
      <c r="E957" s="268"/>
      <c r="F957" s="266"/>
      <c r="G957" s="266"/>
      <c r="H957" s="266"/>
    </row>
    <row r="958" ht="22.5" customHeight="1">
      <c r="D958" s="323"/>
      <c r="E958" s="268"/>
      <c r="F958" s="266"/>
      <c r="G958" s="266"/>
      <c r="H958" s="266"/>
    </row>
    <row r="959" ht="22.5" customHeight="1">
      <c r="D959" s="323"/>
      <c r="E959" s="268"/>
      <c r="F959" s="266"/>
      <c r="G959" s="266"/>
      <c r="H959" s="266"/>
    </row>
    <row r="960" ht="22.5" customHeight="1">
      <c r="D960" s="323"/>
      <c r="E960" s="268"/>
      <c r="F960" s="266"/>
      <c r="G960" s="266"/>
      <c r="H960" s="266"/>
    </row>
    <row r="961" ht="22.5" customHeight="1">
      <c r="D961" s="323"/>
      <c r="E961" s="268"/>
      <c r="F961" s="266"/>
      <c r="G961" s="266"/>
      <c r="H961" s="266"/>
    </row>
    <row r="962" ht="22.5" customHeight="1">
      <c r="D962" s="323"/>
      <c r="E962" s="268"/>
      <c r="F962" s="266"/>
      <c r="G962" s="266"/>
      <c r="H962" s="266"/>
    </row>
    <row r="963" ht="22.5" customHeight="1">
      <c r="D963" s="323"/>
      <c r="E963" s="268"/>
      <c r="F963" s="266"/>
      <c r="G963" s="266"/>
      <c r="H963" s="266"/>
    </row>
    <row r="964" ht="22.5" customHeight="1">
      <c r="D964" s="323"/>
      <c r="E964" s="268"/>
      <c r="F964" s="266"/>
      <c r="G964" s="266"/>
      <c r="H964" s="266"/>
    </row>
    <row r="965" ht="22.5" customHeight="1">
      <c r="D965" s="323"/>
      <c r="E965" s="268"/>
      <c r="F965" s="266"/>
      <c r="G965" s="266"/>
      <c r="H965" s="266"/>
    </row>
    <row r="966" ht="22.5" customHeight="1">
      <c r="D966" s="323"/>
      <c r="E966" s="268"/>
      <c r="F966" s="266"/>
      <c r="G966" s="266"/>
      <c r="H966" s="266"/>
    </row>
    <row r="967" ht="22.5" customHeight="1">
      <c r="D967" s="323"/>
      <c r="E967" s="268"/>
      <c r="F967" s="266"/>
      <c r="G967" s="266"/>
      <c r="H967" s="266"/>
    </row>
    <row r="968" ht="22.5" customHeight="1">
      <c r="D968" s="323"/>
      <c r="E968" s="268"/>
      <c r="F968" s="266"/>
      <c r="G968" s="266"/>
      <c r="H968" s="266"/>
    </row>
    <row r="969" ht="22.5" customHeight="1">
      <c r="D969" s="323"/>
      <c r="E969" s="268"/>
      <c r="F969" s="266"/>
      <c r="G969" s="266"/>
      <c r="H969" s="266"/>
    </row>
    <row r="970" ht="22.5" customHeight="1">
      <c r="D970" s="323"/>
      <c r="E970" s="268"/>
      <c r="F970" s="266"/>
      <c r="G970" s="266"/>
      <c r="H970" s="266"/>
    </row>
    <row r="971" ht="22.5" customHeight="1">
      <c r="D971" s="323"/>
      <c r="E971" s="268"/>
      <c r="F971" s="266"/>
      <c r="G971" s="266"/>
      <c r="H971" s="266"/>
    </row>
    <row r="972" ht="22.5" customHeight="1">
      <c r="D972" s="323"/>
      <c r="E972" s="268"/>
      <c r="F972" s="266"/>
      <c r="G972" s="266"/>
      <c r="H972" s="266"/>
    </row>
    <row r="973" ht="22.5" customHeight="1">
      <c r="D973" s="323"/>
      <c r="E973" s="268"/>
      <c r="F973" s="266"/>
      <c r="G973" s="266"/>
      <c r="H973" s="266"/>
    </row>
    <row r="974" ht="22.5" customHeight="1">
      <c r="D974" s="323"/>
      <c r="E974" s="268"/>
      <c r="F974" s="266"/>
      <c r="G974" s="266"/>
      <c r="H974" s="266"/>
    </row>
    <row r="975" ht="22.5" customHeight="1">
      <c r="D975" s="323"/>
      <c r="E975" s="268"/>
      <c r="F975" s="266"/>
      <c r="G975" s="266"/>
      <c r="H975" s="266"/>
    </row>
    <row r="976" ht="22.5" customHeight="1">
      <c r="D976" s="323"/>
      <c r="E976" s="268"/>
      <c r="F976" s="266"/>
      <c r="G976" s="266"/>
      <c r="H976" s="266"/>
    </row>
    <row r="977" ht="22.5" customHeight="1">
      <c r="D977" s="323"/>
      <c r="E977" s="268"/>
      <c r="F977" s="266"/>
      <c r="G977" s="266"/>
      <c r="H977" s="266"/>
    </row>
    <row r="978" ht="22.5" customHeight="1">
      <c r="D978" s="323"/>
      <c r="E978" s="268"/>
      <c r="F978" s="266"/>
      <c r="G978" s="266"/>
      <c r="H978" s="266"/>
    </row>
    <row r="979" ht="22.5" customHeight="1">
      <c r="D979" s="323"/>
      <c r="E979" s="268"/>
      <c r="F979" s="266"/>
      <c r="G979" s="266"/>
      <c r="H979" s="266"/>
    </row>
    <row r="980" ht="22.5" customHeight="1">
      <c r="D980" s="323"/>
      <c r="E980" s="268"/>
      <c r="F980" s="266"/>
      <c r="G980" s="266"/>
      <c r="H980" s="266"/>
    </row>
    <row r="981" ht="22.5" customHeight="1">
      <c r="D981" s="323"/>
      <c r="E981" s="268"/>
      <c r="F981" s="266"/>
      <c r="G981" s="266"/>
      <c r="H981" s="266"/>
    </row>
    <row r="982" ht="22.5" customHeight="1">
      <c r="D982" s="323"/>
      <c r="E982" s="268"/>
      <c r="F982" s="266"/>
      <c r="G982" s="266"/>
      <c r="H982" s="266"/>
    </row>
    <row r="983" ht="22.5" customHeight="1">
      <c r="D983" s="323"/>
      <c r="E983" s="268"/>
      <c r="F983" s="266"/>
      <c r="G983" s="266"/>
      <c r="H983" s="266"/>
    </row>
    <row r="984" ht="22.5" customHeight="1">
      <c r="D984" s="323"/>
      <c r="E984" s="268"/>
      <c r="F984" s="266"/>
      <c r="G984" s="266"/>
      <c r="H984" s="266"/>
    </row>
    <row r="985" ht="22.5" customHeight="1">
      <c r="D985" s="323"/>
      <c r="E985" s="268"/>
      <c r="F985" s="266"/>
      <c r="G985" s="266"/>
      <c r="H985" s="266"/>
    </row>
    <row r="986" ht="22.5" customHeight="1">
      <c r="D986" s="323"/>
      <c r="E986" s="268"/>
      <c r="F986" s="266"/>
      <c r="G986" s="266"/>
      <c r="H986" s="266"/>
    </row>
    <row r="987" ht="22.5" customHeight="1">
      <c r="D987" s="323"/>
      <c r="E987" s="268"/>
      <c r="F987" s="266"/>
      <c r="G987" s="266"/>
      <c r="H987" s="266"/>
    </row>
    <row r="988" ht="22.5" customHeight="1">
      <c r="D988" s="323"/>
      <c r="E988" s="268"/>
      <c r="F988" s="266"/>
      <c r="G988" s="266"/>
      <c r="H988" s="266"/>
    </row>
    <row r="989" ht="22.5" customHeight="1">
      <c r="D989" s="323"/>
      <c r="E989" s="268"/>
      <c r="F989" s="266"/>
      <c r="G989" s="266"/>
      <c r="H989" s="266"/>
    </row>
    <row r="990" ht="22.5" customHeight="1">
      <c r="D990" s="323"/>
      <c r="E990" s="268"/>
      <c r="F990" s="266"/>
      <c r="G990" s="266"/>
      <c r="H990" s="266"/>
    </row>
    <row r="991" ht="22.5" customHeight="1">
      <c r="D991" s="323"/>
      <c r="E991" s="268"/>
      <c r="F991" s="266"/>
      <c r="G991" s="266"/>
      <c r="H991" s="266"/>
    </row>
    <row r="992" ht="22.5" customHeight="1">
      <c r="D992" s="323"/>
      <c r="E992" s="268"/>
      <c r="F992" s="266"/>
      <c r="G992" s="266"/>
      <c r="H992" s="266"/>
    </row>
    <row r="993" ht="22.5" customHeight="1">
      <c r="D993" s="323"/>
      <c r="E993" s="268"/>
      <c r="F993" s="266"/>
      <c r="G993" s="266"/>
      <c r="H993" s="266"/>
    </row>
    <row r="994" ht="22.5" customHeight="1">
      <c r="D994" s="323"/>
      <c r="E994" s="268"/>
      <c r="F994" s="266"/>
      <c r="G994" s="266"/>
      <c r="H994" s="266"/>
    </row>
    <row r="995" ht="22.5" customHeight="1">
      <c r="D995" s="323"/>
      <c r="E995" s="268"/>
      <c r="F995" s="266"/>
      <c r="G995" s="266"/>
      <c r="H995" s="266"/>
    </row>
    <row r="996" ht="22.5" customHeight="1">
      <c r="D996" s="323"/>
      <c r="E996" s="268"/>
      <c r="F996" s="266"/>
      <c r="G996" s="266"/>
      <c r="H996" s="266"/>
    </row>
    <row r="997" ht="22.5" customHeight="1">
      <c r="D997" s="323"/>
      <c r="E997" s="268"/>
      <c r="F997" s="266"/>
      <c r="G997" s="266"/>
      <c r="H997" s="266"/>
    </row>
    <row r="998" ht="22.5" customHeight="1">
      <c r="D998" s="323"/>
      <c r="E998" s="268"/>
      <c r="F998" s="266"/>
      <c r="G998" s="266"/>
      <c r="H998" s="266"/>
    </row>
    <row r="999" ht="22.5" customHeight="1">
      <c r="D999" s="323"/>
      <c r="E999" s="268"/>
      <c r="F999" s="266"/>
      <c r="G999" s="266"/>
      <c r="H999" s="266"/>
    </row>
    <row r="1000" ht="22.5" customHeight="1">
      <c r="D1000" s="323"/>
      <c r="E1000" s="268"/>
      <c r="F1000" s="266"/>
      <c r="G1000" s="266"/>
      <c r="H1000" s="266"/>
    </row>
  </sheetData>
  <dataValidations>
    <dataValidation type="custom" allowBlank="1" showDropDown="1" sqref="E2:E100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1.13"/>
    <col customWidth="1" min="2" max="2" width="12.0"/>
    <col customWidth="1" min="3" max="3" width="17.38"/>
    <col customWidth="1" min="4" max="4" width="9.38"/>
    <col customWidth="1" min="5" max="5" width="18.0"/>
    <col customWidth="1" min="6" max="6" width="14.75"/>
    <col customWidth="1" min="7" max="7" width="14.0"/>
    <col customWidth="1" min="8" max="8" width="15.88"/>
    <col customWidth="1" min="9" max="9" width="33.0"/>
  </cols>
  <sheetData>
    <row r="1">
      <c r="A1" s="22"/>
      <c r="B1" s="22"/>
      <c r="C1" s="22"/>
      <c r="D1" s="22"/>
      <c r="E1" s="22"/>
      <c r="G1" s="298">
        <f t="shared" ref="G1:H1" si="1">SUM(G6:G50)</f>
        <v>16</v>
      </c>
      <c r="H1" s="299">
        <f t="shared" si="1"/>
        <v>2864</v>
      </c>
    </row>
    <row r="2" ht="54.75" customHeight="1">
      <c r="A2" s="300" t="s">
        <v>1386</v>
      </c>
    </row>
    <row r="3">
      <c r="A3" s="301"/>
      <c r="B3" s="302" t="s">
        <v>2</v>
      </c>
      <c r="C3" s="303"/>
      <c r="D3" s="302"/>
      <c r="E3" s="302" t="s">
        <v>2</v>
      </c>
      <c r="F3" s="304"/>
      <c r="G3" s="305" t="s">
        <v>2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>
      <c r="A4" s="22"/>
      <c r="B4" s="22"/>
      <c r="C4" s="22"/>
      <c r="D4" s="22"/>
      <c r="E4" s="22"/>
    </row>
    <row r="5" ht="22.5" customHeight="1">
      <c r="A5" s="29" t="s">
        <v>1017</v>
      </c>
      <c r="B5" s="31" t="s">
        <v>1388</v>
      </c>
      <c r="C5" s="31" t="s">
        <v>1389</v>
      </c>
      <c r="D5" s="31" t="s">
        <v>1020</v>
      </c>
      <c r="E5" s="31" t="s">
        <v>1018</v>
      </c>
      <c r="F5" s="31" t="s">
        <v>1390</v>
      </c>
      <c r="G5" s="31" t="s">
        <v>1391</v>
      </c>
      <c r="H5" s="31" t="s">
        <v>1392</v>
      </c>
      <c r="I5" s="31" t="s">
        <v>1023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</row>
    <row r="6" ht="22.5" customHeight="1">
      <c r="A6" s="61">
        <f>IF(E6="","",ROW()-ROW(tb_Sell[[#HEADERS],[ORDER]]))</f>
        <v>1</v>
      </c>
      <c r="B6" s="306">
        <v>45982.0</v>
      </c>
      <c r="C6" s="61" t="str">
        <f t="array" ref="C6">IF(E6="","",XLOOKUP(E6,tb_MainDatabase[Barcode],tb_MainDatabase[Scent]))</f>
        <v>1000 Thousand</v>
      </c>
      <c r="D6" s="61" t="str">
        <f t="array" ref="D6">IF(E6="","",INDEX(tb_MainDatabase[Size],MATCH(E6,tb_MainDatabase[Barcode],0)))</f>
        <v>50 ml.</v>
      </c>
      <c r="E6" s="307">
        <v>8.857128011188E12</v>
      </c>
      <c r="F6" s="308">
        <f t="array" ref="F6">IF(E6="","",INDEX(tb_Cost[UNIT COST],MATCH(B6,tb_Cost[REF.COS],1)))</f>
        <v>179</v>
      </c>
      <c r="G6" s="64">
        <v>7.0</v>
      </c>
      <c r="H6" s="308">
        <f t="shared" ref="H6:H50" si="2">IF(G6="","",F6*G6)</f>
        <v>1253</v>
      </c>
      <c r="I6" s="81"/>
      <c r="O6" s="309"/>
      <c r="Q6" s="310">
        <f t="shared" ref="Q6:Q39" si="3">B6</f>
        <v>45982</v>
      </c>
    </row>
    <row r="7" ht="22.5" customHeight="1">
      <c r="A7" s="61">
        <f>IF(E7="","",ROW()-ROW(tb_Sell[[#HEADERS],[ORDER]]))</f>
        <v>2</v>
      </c>
      <c r="B7" s="306">
        <v>45982.0</v>
      </c>
      <c r="C7" s="61" t="str">
        <f t="array" ref="C7">IF(E7="","",XLOOKUP(E7,tb_MainDatabase[Barcode],tb_MainDatabase[Scent]))</f>
        <v>Zeus</v>
      </c>
      <c r="D7" s="61" t="str">
        <f t="array" ref="D7">IF(E7="","",INDEX(tb_MainDatabase[Size],MATCH(E7,tb_MainDatabase[Barcode],0)))</f>
        <v>30 ml.</v>
      </c>
      <c r="E7" s="307">
        <v>8.857128011843E12</v>
      </c>
      <c r="F7" s="308">
        <f t="array" ref="F7">IF(E7="","",INDEX(tb_Cost[UNIT COST],MATCH(B7,tb_Cost[REF.COS],1)))</f>
        <v>179</v>
      </c>
      <c r="G7" s="64">
        <v>7.0</v>
      </c>
      <c r="H7" s="308">
        <f t="shared" si="2"/>
        <v>1253</v>
      </c>
      <c r="I7" s="81"/>
      <c r="O7" s="309"/>
      <c r="Q7" s="310">
        <f t="shared" si="3"/>
        <v>45982</v>
      </c>
    </row>
    <row r="8" ht="22.5" customHeight="1">
      <c r="A8" s="61">
        <f>IF(E8="","",ROW()-ROW(tb_Sell[[#HEADERS],[ORDER]]))</f>
        <v>3</v>
      </c>
      <c r="B8" s="306">
        <v>45982.0</v>
      </c>
      <c r="C8" s="61" t="str">
        <f t="array" ref="C8">IF(E8="","",XLOOKUP(E8,tb_MainDatabase[Barcode],tb_MainDatabase[Scent]))</f>
        <v>Secret of Peach</v>
      </c>
      <c r="D8" s="61" t="str">
        <f t="array" ref="D8">IF(E8="","",INDEX(tb_MainDatabase[Size],MATCH(E8,tb_MainDatabase[Barcode],0)))</f>
        <v>30 ml.</v>
      </c>
      <c r="E8" s="307">
        <v>8.85712801185E12</v>
      </c>
      <c r="F8" s="308">
        <f t="array" ref="F8">IF(E8="","",INDEX(tb_Cost[UNIT COST],MATCH(B8,tb_Cost[REF.COS],1)))</f>
        <v>179</v>
      </c>
      <c r="G8" s="64">
        <v>2.0</v>
      </c>
      <c r="H8" s="308">
        <f t="shared" si="2"/>
        <v>358</v>
      </c>
      <c r="I8" s="81"/>
      <c r="O8" s="309"/>
      <c r="Q8" s="310">
        <f t="shared" si="3"/>
        <v>45982</v>
      </c>
    </row>
    <row r="9" ht="22.5" customHeight="1">
      <c r="A9" s="61" t="str">
        <f>IF(E9="","",ROW()-ROW(tb_Sell[[#HEADERS],[ORDER]]))</f>
        <v/>
      </c>
      <c r="B9" s="306"/>
      <c r="C9" s="61" t="str">
        <f t="array" ref="C9">IF(E9="","",XLOOKUP(E9,tb_MainDatabase[Barcode],tb_MainDatabase[Scent]))</f>
        <v/>
      </c>
      <c r="D9" s="61" t="str">
        <f t="array" ref="D9">IF(E9="","",INDEX(tb_MainDatabase[Size],MATCH(E9,tb_MainDatabase[Barcode],0)))</f>
        <v/>
      </c>
      <c r="E9" s="307"/>
      <c r="F9" s="81" t="str">
        <f t="array" ref="F9">IF(E9="","",INDEX(tb_Cost[UNIT COST],MATCH(B9,tb_Cost[REF.COS],1)))</f>
        <v/>
      </c>
      <c r="G9" s="64"/>
      <c r="H9" s="308" t="str">
        <f t="shared" si="2"/>
        <v/>
      </c>
      <c r="I9" s="81"/>
      <c r="O9" s="309"/>
      <c r="Q9" s="310" t="str">
        <f t="shared" si="3"/>
        <v/>
      </c>
    </row>
    <row r="10" ht="22.5" customHeight="1">
      <c r="A10" s="61" t="str">
        <f>IF(E10="","",ROW()-ROW(tb_Sell[[#HEADERS],[ORDER]]))</f>
        <v/>
      </c>
      <c r="B10" s="306"/>
      <c r="C10" s="61" t="str">
        <f t="array" ref="C10">IF(E10="","",XLOOKUP(E10,tb_MainDatabase[Barcode],tb_MainDatabase[Scent]))</f>
        <v/>
      </c>
      <c r="D10" s="61" t="str">
        <f t="array" ref="D10">IF(E10="","",INDEX(tb_MainDatabase[Size],MATCH(E10,tb_MainDatabase[Barcode],0)))</f>
        <v/>
      </c>
      <c r="E10" s="307"/>
      <c r="F10" s="81" t="str">
        <f t="array" ref="F10">IF(E10="","",INDEX(tb_Cost[UNIT COST],MATCH(B10,tb_Cost[REF.COS],1)))</f>
        <v/>
      </c>
      <c r="G10" s="64"/>
      <c r="H10" s="308" t="str">
        <f t="shared" si="2"/>
        <v/>
      </c>
      <c r="I10" s="81"/>
      <c r="O10" s="309"/>
      <c r="Q10" s="310" t="str">
        <f t="shared" si="3"/>
        <v/>
      </c>
    </row>
    <row r="11" ht="22.5" customHeight="1">
      <c r="A11" s="61" t="str">
        <f>IF(E11="","",ROW()-ROW(tb_Sell[[#HEADERS],[ORDER]]))</f>
        <v/>
      </c>
      <c r="B11" s="306"/>
      <c r="C11" s="61" t="str">
        <f t="array" ref="C11">IF(E11="","",XLOOKUP(E11,tb_MainDatabase[Barcode],tb_MainDatabase[Scent]))</f>
        <v/>
      </c>
      <c r="D11" s="61" t="str">
        <f t="array" ref="D11">IF(E11="","",INDEX(tb_MainDatabase[Size],MATCH(E11,tb_MainDatabase[Barcode],0)))</f>
        <v/>
      </c>
      <c r="E11" s="307"/>
      <c r="F11" s="81" t="str">
        <f t="array" ref="F11">IF(E11="","",INDEX(tb_Cost[UNIT COST],MATCH(B11,tb_Cost[REF.COS],1)))</f>
        <v/>
      </c>
      <c r="G11" s="64"/>
      <c r="H11" s="308" t="str">
        <f t="shared" si="2"/>
        <v/>
      </c>
      <c r="I11" s="81"/>
      <c r="O11" s="309"/>
      <c r="Q11" s="310" t="str">
        <f t="shared" si="3"/>
        <v/>
      </c>
    </row>
    <row r="12" ht="22.5" customHeight="1">
      <c r="A12" s="61" t="str">
        <f>IF(E12="","",ROW()-ROW(tb_Sell[[#HEADERS],[ORDER]]))</f>
        <v/>
      </c>
      <c r="B12" s="306"/>
      <c r="C12" s="61" t="str">
        <f t="array" ref="C12">IF(E12="","",XLOOKUP(E12,tb_MainDatabase[Barcode],tb_MainDatabase[Scent]))</f>
        <v/>
      </c>
      <c r="D12" s="61" t="str">
        <f t="array" ref="D12">IF(E12="","",INDEX(tb_MainDatabase[Size],MATCH(E12,tb_MainDatabase[Barcode],0)))</f>
        <v/>
      </c>
      <c r="E12" s="307"/>
      <c r="F12" s="81" t="str">
        <f t="array" ref="F12">IF(E12="","",INDEX(tb_Cost[UNIT COST],MATCH(B12,tb_Cost[REF.COS],1)))</f>
        <v/>
      </c>
      <c r="G12" s="64"/>
      <c r="H12" s="308" t="str">
        <f t="shared" si="2"/>
        <v/>
      </c>
      <c r="I12" s="81"/>
      <c r="O12" s="309"/>
      <c r="Q12" s="310" t="str">
        <f t="shared" si="3"/>
        <v/>
      </c>
    </row>
    <row r="13" ht="22.5" customHeight="1">
      <c r="A13" s="61" t="str">
        <f>IF(E13="","",ROW()-ROW(tb_Sell[[#HEADERS],[ORDER]]))</f>
        <v/>
      </c>
      <c r="B13" s="306"/>
      <c r="C13" s="61" t="str">
        <f t="array" ref="C13">IF(E13="","",XLOOKUP(E13,tb_MainDatabase[Barcode],tb_MainDatabase[Scent]))</f>
        <v/>
      </c>
      <c r="D13" s="61" t="str">
        <f t="array" ref="D13">IF(E13="","",INDEX(tb_MainDatabase[Size],MATCH(E13,tb_MainDatabase[Barcode],0)))</f>
        <v/>
      </c>
      <c r="E13" s="307"/>
      <c r="F13" s="81" t="str">
        <f t="array" ref="F13">IF(E13="","",INDEX(tb_Cost[UNIT COST],MATCH(B13,tb_Cost[REF.COS],1)))</f>
        <v/>
      </c>
      <c r="G13" s="64"/>
      <c r="H13" s="308" t="str">
        <f t="shared" si="2"/>
        <v/>
      </c>
      <c r="I13" s="81"/>
      <c r="O13" s="309"/>
      <c r="Q13" s="310" t="str">
        <f t="shared" si="3"/>
        <v/>
      </c>
    </row>
    <row r="14" ht="22.5" customHeight="1">
      <c r="A14" s="61" t="str">
        <f>IF(E14="","",ROW()-ROW(tb_Sell[[#HEADERS],[ORDER]]))</f>
        <v/>
      </c>
      <c r="B14" s="311"/>
      <c r="C14" s="61" t="str">
        <f t="array" ref="C14">IF(E14="","",XLOOKUP(E14,tb_MainDatabase[Barcode],tb_MainDatabase[Scent]))</f>
        <v/>
      </c>
      <c r="D14" s="61" t="str">
        <f t="array" ref="D14">IF(E14="","",INDEX(tb_MainDatabase[Size],MATCH(E14,tb_MainDatabase[Barcode],0)))</f>
        <v/>
      </c>
      <c r="E14" s="312"/>
      <c r="F14" s="81" t="str">
        <f t="array" ref="F14">IF(E14="","",INDEX(tb_Cost[UNIT COST],MATCH(B14,tb_Cost[REF.COS],1)))</f>
        <v/>
      </c>
      <c r="G14" s="64"/>
      <c r="H14" s="308" t="str">
        <f t="shared" si="2"/>
        <v/>
      </c>
      <c r="I14" s="81"/>
      <c r="O14" s="309"/>
      <c r="Q14" s="313" t="str">
        <f t="shared" si="3"/>
        <v/>
      </c>
    </row>
    <row r="15" ht="22.5" customHeight="1">
      <c r="A15" s="61" t="str">
        <f>IF(E15="","",ROW()-ROW(tb_Sell[[#HEADERS],[ORDER]]))</f>
        <v/>
      </c>
      <c r="B15" s="311"/>
      <c r="C15" s="61" t="str">
        <f t="array" ref="C15">IF(E15="","",XLOOKUP(E15,tb_MainDatabase[Barcode],tb_MainDatabase[Scent]))</f>
        <v/>
      </c>
      <c r="D15" s="61" t="str">
        <f t="array" ref="D15">IF(E15="","",INDEX(tb_MainDatabase[Size],MATCH(E15,tb_MainDatabase[Barcode],0)))</f>
        <v/>
      </c>
      <c r="E15" s="312"/>
      <c r="F15" s="81" t="str">
        <f t="array" ref="F15">IF(E15="","",INDEX(tb_Cost[UNIT COST],MATCH(B15,tb_Cost[REF.COS],1)))</f>
        <v/>
      </c>
      <c r="G15" s="64"/>
      <c r="H15" s="308" t="str">
        <f t="shared" si="2"/>
        <v/>
      </c>
      <c r="I15" s="81"/>
      <c r="O15" s="309"/>
      <c r="Q15" s="313" t="str">
        <f t="shared" si="3"/>
        <v/>
      </c>
    </row>
    <row r="16" ht="22.5" customHeight="1">
      <c r="A16" s="61" t="str">
        <f>IF(E16="","",ROW()-ROW(tb_Sell[[#HEADERS],[ORDER]]))</f>
        <v/>
      </c>
      <c r="B16" s="311"/>
      <c r="C16" s="61" t="str">
        <f t="array" ref="C16">IF(E16="","",XLOOKUP(E16,tb_MainDatabase[Barcode],tb_MainDatabase[Scent]))</f>
        <v/>
      </c>
      <c r="D16" s="61" t="str">
        <f t="array" ref="D16">IF(E16="","",INDEX(tb_MainDatabase[Size],MATCH(E16,tb_MainDatabase[Barcode],0)))</f>
        <v/>
      </c>
      <c r="E16" s="312"/>
      <c r="F16" s="81" t="str">
        <f t="array" ref="F16">IF(E16="","",INDEX(tb_Cost[UNIT COST],MATCH(B16,tb_Cost[REF.COS],1)))</f>
        <v/>
      </c>
      <c r="G16" s="64"/>
      <c r="H16" s="308" t="str">
        <f t="shared" si="2"/>
        <v/>
      </c>
      <c r="I16" s="81"/>
      <c r="O16" s="309"/>
      <c r="Q16" s="313" t="str">
        <f t="shared" si="3"/>
        <v/>
      </c>
    </row>
    <row r="17" ht="22.5" customHeight="1">
      <c r="A17" s="61" t="str">
        <f>IF(E17="","",ROW()-ROW(tb_Sell[[#HEADERS],[ORDER]]))</f>
        <v/>
      </c>
      <c r="B17" s="311"/>
      <c r="C17" s="61" t="str">
        <f t="array" ref="C17">IF(E17="","",XLOOKUP(E17,tb_MainDatabase[Barcode],tb_MainDatabase[Scent]))</f>
        <v/>
      </c>
      <c r="D17" s="61" t="str">
        <f t="array" ref="D17">IF(E17="","",INDEX(tb_MainDatabase[Size],MATCH(E17,tb_MainDatabase[Barcode],0)))</f>
        <v/>
      </c>
      <c r="E17" s="312"/>
      <c r="F17" s="81" t="str">
        <f t="array" ref="F17">IF(E17="","",INDEX(tb_Cost[UNIT COST],MATCH(B17,tb_Cost[REF.COS],1)))</f>
        <v/>
      </c>
      <c r="G17" s="64"/>
      <c r="H17" s="308" t="str">
        <f t="shared" si="2"/>
        <v/>
      </c>
      <c r="I17" s="81"/>
      <c r="O17" s="309"/>
      <c r="Q17" s="313" t="str">
        <f t="shared" si="3"/>
        <v/>
      </c>
    </row>
    <row r="18" ht="22.5" customHeight="1">
      <c r="A18" s="61" t="str">
        <f>IF(E18="","",ROW()-ROW(tb_Sell[[#HEADERS],[ORDER]]))</f>
        <v/>
      </c>
      <c r="B18" s="311"/>
      <c r="C18" s="61" t="str">
        <f t="array" ref="C18">IF(E18="","",XLOOKUP(E18,tb_MainDatabase[Barcode],tb_MainDatabase[Scent]))</f>
        <v/>
      </c>
      <c r="D18" s="61" t="str">
        <f t="array" ref="D18">IF(E18="","",INDEX(tb_MainDatabase[Size],MATCH(E18,tb_MainDatabase[Barcode],0)))</f>
        <v/>
      </c>
      <c r="E18" s="312"/>
      <c r="F18" s="81" t="str">
        <f t="array" ref="F18">IF(E18="","",INDEX(tb_Cost[UNIT COST],MATCH(B18,tb_Cost[REF.COS],1)))</f>
        <v/>
      </c>
      <c r="G18" s="64"/>
      <c r="H18" s="308" t="str">
        <f t="shared" si="2"/>
        <v/>
      </c>
      <c r="I18" s="81"/>
      <c r="O18" s="309"/>
      <c r="Q18" s="313" t="str">
        <f t="shared" si="3"/>
        <v/>
      </c>
    </row>
    <row r="19" ht="22.5" customHeight="1">
      <c r="A19" s="61" t="str">
        <f>IF(E19="","",ROW()-ROW(tb_Sell[[#HEADERS],[ORDER]]))</f>
        <v/>
      </c>
      <c r="B19" s="311"/>
      <c r="C19" s="61" t="str">
        <f t="array" ref="C19">IF(E19="","",XLOOKUP(E19,tb_MainDatabase[Barcode],tb_MainDatabase[Scent]))</f>
        <v/>
      </c>
      <c r="D19" s="61" t="str">
        <f t="array" ref="D19">IF(E19="","",INDEX(tb_MainDatabase[Size],MATCH(E19,tb_MainDatabase[Barcode],0)))</f>
        <v/>
      </c>
      <c r="E19" s="312"/>
      <c r="F19" s="81" t="str">
        <f t="array" ref="F19">IF(E19="","",INDEX(tb_Cost[UNIT COST],MATCH(B19,tb_Cost[REF.COS],1)))</f>
        <v/>
      </c>
      <c r="G19" s="64"/>
      <c r="H19" s="308" t="str">
        <f t="shared" si="2"/>
        <v/>
      </c>
      <c r="I19" s="81"/>
      <c r="O19" s="309"/>
      <c r="Q19" s="313" t="str">
        <f t="shared" si="3"/>
        <v/>
      </c>
    </row>
    <row r="20" ht="22.5" customHeight="1">
      <c r="A20" s="61" t="str">
        <f>IF(E20="","",ROW()-ROW(tb_Sell[[#HEADERS],[ORDER]]))</f>
        <v/>
      </c>
      <c r="B20" s="311"/>
      <c r="C20" s="61" t="str">
        <f t="array" ref="C20">IF(E20="","",XLOOKUP(E20,tb_MainDatabase[Barcode],tb_MainDatabase[Scent]))</f>
        <v/>
      </c>
      <c r="D20" s="61" t="str">
        <f t="array" ref="D20">IF(E20="","",INDEX(tb_MainDatabase[Size],MATCH(E20,tb_MainDatabase[Barcode],0)))</f>
        <v/>
      </c>
      <c r="E20" s="312"/>
      <c r="F20" s="81" t="str">
        <f t="array" ref="F20">IF(E20="","",INDEX(tb_Cost[UNIT COST],MATCH(B20,tb_Cost[REF.COS],1)))</f>
        <v/>
      </c>
      <c r="G20" s="64"/>
      <c r="H20" s="308" t="str">
        <f t="shared" si="2"/>
        <v/>
      </c>
      <c r="I20" s="81"/>
      <c r="O20" s="309"/>
      <c r="Q20" s="313" t="str">
        <f t="shared" si="3"/>
        <v/>
      </c>
    </row>
    <row r="21" ht="22.5" customHeight="1">
      <c r="A21" s="61" t="str">
        <f>IF(E21="","",ROW()-ROW(tb_Sell[[#HEADERS],[ORDER]]))</f>
        <v/>
      </c>
      <c r="B21" s="311"/>
      <c r="C21" s="61" t="str">
        <f t="array" ref="C21">IF(E21="","",XLOOKUP(E21,tb_MainDatabase[Barcode],tb_MainDatabase[Scent]))</f>
        <v/>
      </c>
      <c r="D21" s="61" t="str">
        <f t="array" ref="D21">IF(E21="","",INDEX(tb_MainDatabase[Size],MATCH(E21,tb_MainDatabase[Barcode],0)))</f>
        <v/>
      </c>
      <c r="E21" s="312"/>
      <c r="F21" s="81" t="str">
        <f t="array" ref="F21">IF(E21="","",INDEX(tb_Cost[UNIT COST],MATCH(B21,tb_Cost[REF.COS],1)))</f>
        <v/>
      </c>
      <c r="G21" s="64"/>
      <c r="H21" s="308" t="str">
        <f t="shared" si="2"/>
        <v/>
      </c>
      <c r="I21" s="81"/>
      <c r="O21" s="309"/>
      <c r="Q21" s="313" t="str">
        <f t="shared" si="3"/>
        <v/>
      </c>
    </row>
    <row r="22" ht="22.5" customHeight="1">
      <c r="A22" s="61" t="str">
        <f>IF(E22="","",ROW()-ROW(tb_Sell[[#HEADERS],[ORDER]]))</f>
        <v/>
      </c>
      <c r="B22" s="311"/>
      <c r="C22" s="61" t="str">
        <f t="array" ref="C22">IF(E22="","",XLOOKUP(E22,tb_MainDatabase[Barcode],tb_MainDatabase[Scent]))</f>
        <v/>
      </c>
      <c r="D22" s="61" t="str">
        <f t="array" ref="D22">IF(E22="","",INDEX(tb_MainDatabase[Size],MATCH(E22,tb_MainDatabase[Barcode],0)))</f>
        <v/>
      </c>
      <c r="E22" s="312"/>
      <c r="F22" s="81" t="str">
        <f t="array" ref="F22">IF(E22="","",INDEX(tb_Cost[UNIT COST],MATCH(B22,tb_Cost[REF.COS],1)))</f>
        <v/>
      </c>
      <c r="G22" s="64"/>
      <c r="H22" s="308" t="str">
        <f t="shared" si="2"/>
        <v/>
      </c>
      <c r="I22" s="81"/>
      <c r="O22" s="309"/>
      <c r="Q22" s="313" t="str">
        <f t="shared" si="3"/>
        <v/>
      </c>
    </row>
    <row r="23" ht="22.5" customHeight="1">
      <c r="A23" s="61" t="str">
        <f>IF(E23="","",ROW()-ROW(tb_Sell[[#HEADERS],[ORDER]]))</f>
        <v/>
      </c>
      <c r="B23" s="311"/>
      <c r="C23" s="61" t="str">
        <f t="array" ref="C23">IF(E23="","",XLOOKUP(E23,tb_MainDatabase[Barcode],tb_MainDatabase[Scent]))</f>
        <v/>
      </c>
      <c r="D23" s="61" t="str">
        <f t="array" ref="D23">IF(E23="","",INDEX(tb_MainDatabase[Size],MATCH(E23,tb_MainDatabase[Barcode],0)))</f>
        <v/>
      </c>
      <c r="E23" s="312"/>
      <c r="F23" s="81" t="str">
        <f t="array" ref="F23">IF(E23="","",INDEX(tb_Cost[UNIT COST],MATCH(B23,tb_Cost[REF.COS],1)))</f>
        <v/>
      </c>
      <c r="G23" s="64"/>
      <c r="H23" s="308" t="str">
        <f t="shared" si="2"/>
        <v/>
      </c>
      <c r="I23" s="81"/>
      <c r="O23" s="309"/>
      <c r="Q23" s="313" t="str">
        <f t="shared" si="3"/>
        <v/>
      </c>
    </row>
    <row r="24" ht="22.5" customHeight="1">
      <c r="A24" s="61" t="str">
        <f>IF(E24="","",ROW()-ROW(tb_Sell[[#HEADERS],[ORDER]]))</f>
        <v/>
      </c>
      <c r="B24" s="311"/>
      <c r="C24" s="61" t="str">
        <f t="array" ref="C24">IF(E24="","",XLOOKUP(E24,tb_MainDatabase[Barcode],tb_MainDatabase[Scent]))</f>
        <v/>
      </c>
      <c r="D24" s="61" t="str">
        <f t="array" ref="D24">IF(E24="","",INDEX(tb_MainDatabase[Size],MATCH(E24,tb_MainDatabase[Barcode],0)))</f>
        <v/>
      </c>
      <c r="E24" s="312"/>
      <c r="F24" s="81" t="str">
        <f t="array" ref="F24">IF(E24="","",INDEX(tb_Cost[UNIT COST],MATCH(B24,tb_Cost[REF.COS],1)))</f>
        <v/>
      </c>
      <c r="G24" s="64"/>
      <c r="H24" s="308" t="str">
        <f t="shared" si="2"/>
        <v/>
      </c>
      <c r="I24" s="81"/>
      <c r="O24" s="309"/>
      <c r="Q24" s="313" t="str">
        <f t="shared" si="3"/>
        <v/>
      </c>
    </row>
    <row r="25" ht="22.5" customHeight="1">
      <c r="A25" s="61" t="str">
        <f>IF(E25="","",ROW()-ROW(tb_Sell[[#HEADERS],[ORDER]]))</f>
        <v/>
      </c>
      <c r="B25" s="311"/>
      <c r="C25" s="61" t="str">
        <f t="array" ref="C25">IF(E25="","",XLOOKUP(E25,tb_MainDatabase[Barcode],tb_MainDatabase[Scent]))</f>
        <v/>
      </c>
      <c r="D25" s="61" t="str">
        <f t="array" ref="D25">IF(E25="","",INDEX(tb_MainDatabase[Size],MATCH(E25,tb_MainDatabase[Barcode],0)))</f>
        <v/>
      </c>
      <c r="E25" s="312"/>
      <c r="F25" s="81" t="str">
        <f t="array" ref="F25">IF(E25="","",INDEX(tb_Cost[UNIT COST],MATCH(B25,tb_Cost[REF.COS],1)))</f>
        <v/>
      </c>
      <c r="G25" s="64"/>
      <c r="H25" s="308" t="str">
        <f t="shared" si="2"/>
        <v/>
      </c>
      <c r="I25" s="81"/>
      <c r="O25" s="309"/>
      <c r="Q25" s="313" t="str">
        <f t="shared" si="3"/>
        <v/>
      </c>
    </row>
    <row r="26" ht="22.5" customHeight="1">
      <c r="A26" s="61" t="str">
        <f>IF(E26="","",ROW()-ROW(tb_Sell[[#HEADERS],[ORDER]]))</f>
        <v/>
      </c>
      <c r="B26" s="311"/>
      <c r="C26" s="61" t="str">
        <f t="array" ref="C26">IF(E26="","",XLOOKUP(E26,tb_MainDatabase[Barcode],tb_MainDatabase[Scent]))</f>
        <v/>
      </c>
      <c r="D26" s="61" t="str">
        <f t="array" ref="D26">IF(E26="","",INDEX(tb_MainDatabase[Size],MATCH(E26,tb_MainDatabase[Barcode],0)))</f>
        <v/>
      </c>
      <c r="E26" s="312"/>
      <c r="F26" s="81" t="str">
        <f t="array" ref="F26">IF(E26="","",INDEX(tb_Cost[UNIT COST],MATCH(B26,tb_Cost[REF.COS],1)))</f>
        <v/>
      </c>
      <c r="G26" s="64"/>
      <c r="H26" s="308" t="str">
        <f t="shared" si="2"/>
        <v/>
      </c>
      <c r="I26" s="81"/>
      <c r="O26" s="309"/>
      <c r="Q26" s="313" t="str">
        <f t="shared" si="3"/>
        <v/>
      </c>
    </row>
    <row r="27" ht="22.5" customHeight="1">
      <c r="A27" s="61" t="str">
        <f>IF(E27="","",ROW()-ROW(tb_Sell[[#HEADERS],[ORDER]]))</f>
        <v/>
      </c>
      <c r="B27" s="311"/>
      <c r="C27" s="61" t="str">
        <f t="array" ref="C27">IF(E27="","",XLOOKUP(E27,tb_MainDatabase[Barcode],tb_MainDatabase[Scent]))</f>
        <v/>
      </c>
      <c r="D27" s="61" t="str">
        <f t="array" ref="D27">IF(E27="","",INDEX(tb_MainDatabase[Size],MATCH(E27,tb_MainDatabase[Barcode],0)))</f>
        <v/>
      </c>
      <c r="E27" s="312"/>
      <c r="F27" s="81" t="str">
        <f t="array" ref="F27">IF(E27="","",INDEX(tb_Cost[UNIT COST],MATCH(B27,tb_Cost[REF.COS],1)))</f>
        <v/>
      </c>
      <c r="G27" s="64"/>
      <c r="H27" s="308" t="str">
        <f t="shared" si="2"/>
        <v/>
      </c>
      <c r="I27" s="81"/>
      <c r="O27" s="309"/>
      <c r="Q27" s="313" t="str">
        <f t="shared" si="3"/>
        <v/>
      </c>
    </row>
    <row r="28" ht="22.5" customHeight="1">
      <c r="A28" s="61" t="str">
        <f>IF(E28="","",ROW()-ROW(tb_Sell[[#HEADERS],[ORDER]]))</f>
        <v/>
      </c>
      <c r="B28" s="311"/>
      <c r="C28" s="61" t="str">
        <f t="array" ref="C28">IF(E28="","",XLOOKUP(E28,tb_MainDatabase[Barcode],tb_MainDatabase[Scent]))</f>
        <v/>
      </c>
      <c r="D28" s="61" t="str">
        <f t="array" ref="D28">IF(E28="","",INDEX(tb_MainDatabase[Size],MATCH(E28,tb_MainDatabase[Barcode],0)))</f>
        <v/>
      </c>
      <c r="E28" s="312"/>
      <c r="F28" s="81" t="str">
        <f t="array" ref="F28">IF(E28="","",INDEX(tb_Cost[UNIT COST],MATCH(B28,tb_Cost[REF.COS],1)))</f>
        <v/>
      </c>
      <c r="G28" s="64"/>
      <c r="H28" s="308" t="str">
        <f t="shared" si="2"/>
        <v/>
      </c>
      <c r="I28" s="81"/>
      <c r="O28" s="309"/>
      <c r="Q28" s="313" t="str">
        <f t="shared" si="3"/>
        <v/>
      </c>
    </row>
    <row r="29" ht="22.5" customHeight="1">
      <c r="A29" s="61" t="str">
        <f>IF(E29="","",ROW()-ROW(tb_Sell[[#HEADERS],[ORDER]]))</f>
        <v/>
      </c>
      <c r="B29" s="311"/>
      <c r="C29" s="61" t="str">
        <f t="array" ref="C29">IF(E29="","",XLOOKUP(E29,tb_MainDatabase[Barcode],tb_MainDatabase[Scent]))</f>
        <v/>
      </c>
      <c r="D29" s="61" t="str">
        <f t="array" ref="D29">IF(E29="","",INDEX(tb_MainDatabase[Size],MATCH(E29,tb_MainDatabase[Barcode],0)))</f>
        <v/>
      </c>
      <c r="E29" s="312"/>
      <c r="F29" s="81" t="str">
        <f t="array" ref="F29">IF(E29="","",INDEX(tb_Cost[UNIT COST],MATCH(B29,tb_Cost[REF.COS],1)))</f>
        <v/>
      </c>
      <c r="G29" s="64"/>
      <c r="H29" s="308" t="str">
        <f t="shared" si="2"/>
        <v/>
      </c>
      <c r="I29" s="81"/>
      <c r="O29" s="309"/>
      <c r="Q29" s="313" t="str">
        <f t="shared" si="3"/>
        <v/>
      </c>
    </row>
    <row r="30" ht="22.5" customHeight="1">
      <c r="A30" s="61" t="str">
        <f>IF(E30="","",ROW()-ROW(tb_Sell[[#HEADERS],[ORDER]]))</f>
        <v/>
      </c>
      <c r="B30" s="311"/>
      <c r="C30" s="61" t="str">
        <f t="array" ref="C30">IF(E30="","",XLOOKUP(E30,tb_MainDatabase[Barcode],tb_MainDatabase[Scent]))</f>
        <v/>
      </c>
      <c r="D30" s="61" t="str">
        <f t="array" ref="D30">IF(E30="","",INDEX(tb_MainDatabase[Size],MATCH(E30,tb_MainDatabase[Barcode],0)))</f>
        <v/>
      </c>
      <c r="E30" s="312"/>
      <c r="F30" s="81" t="str">
        <f t="array" ref="F30">IF(E30="","",INDEX(tb_Cost[UNIT COST],MATCH(B30,tb_Cost[REF.COS],1)))</f>
        <v/>
      </c>
      <c r="G30" s="64"/>
      <c r="H30" s="308" t="str">
        <f t="shared" si="2"/>
        <v/>
      </c>
      <c r="I30" s="81"/>
      <c r="O30" s="309"/>
      <c r="Q30" s="313" t="str">
        <f t="shared" si="3"/>
        <v/>
      </c>
    </row>
    <row r="31" ht="22.5" customHeight="1">
      <c r="A31" s="61" t="str">
        <f>IF(E31="","",ROW()-ROW(tb_Sell[[#HEADERS],[ORDER]]))</f>
        <v/>
      </c>
      <c r="B31" s="311"/>
      <c r="C31" s="61" t="str">
        <f t="array" ref="C31">IF(E31="","",XLOOKUP(E31,tb_MainDatabase[Barcode],tb_MainDatabase[Scent]))</f>
        <v/>
      </c>
      <c r="D31" s="61" t="str">
        <f t="array" ref="D31">IF(E31="","",INDEX(tb_MainDatabase[Size],MATCH(E31,tb_MainDatabase[Barcode],0)))</f>
        <v/>
      </c>
      <c r="E31" s="312"/>
      <c r="F31" s="81" t="str">
        <f t="array" ref="F31">IF(E31="","",INDEX(tb_Cost[UNIT COST],MATCH(B31,tb_Cost[REF.COS],1)))</f>
        <v/>
      </c>
      <c r="G31" s="64"/>
      <c r="H31" s="308" t="str">
        <f t="shared" si="2"/>
        <v/>
      </c>
      <c r="I31" s="81"/>
      <c r="O31" s="309"/>
      <c r="Q31" s="313" t="str">
        <f t="shared" si="3"/>
        <v/>
      </c>
    </row>
    <row r="32" ht="22.5" customHeight="1">
      <c r="A32" s="61" t="str">
        <f>IF(E32="","",ROW()-ROW(tb_Sell[[#HEADERS],[ORDER]]))</f>
        <v/>
      </c>
      <c r="B32" s="311"/>
      <c r="C32" s="61" t="str">
        <f t="array" ref="C32">IF(E32="","",XLOOKUP(E32,tb_MainDatabase[Barcode],tb_MainDatabase[Scent]))</f>
        <v/>
      </c>
      <c r="D32" s="61" t="str">
        <f t="array" ref="D32">IF(E32="","",INDEX(tb_MainDatabase[Size],MATCH(E32,tb_MainDatabase[Barcode],0)))</f>
        <v/>
      </c>
      <c r="E32" s="312"/>
      <c r="F32" s="81" t="str">
        <f t="array" ref="F32">IF(E32="","",INDEX(tb_Cost[UNIT COST],MATCH(B32,tb_Cost[REF.COS],1)))</f>
        <v/>
      </c>
      <c r="G32" s="64"/>
      <c r="H32" s="308" t="str">
        <f t="shared" si="2"/>
        <v/>
      </c>
      <c r="I32" s="81"/>
      <c r="O32" s="309"/>
      <c r="Q32" s="313" t="str">
        <f t="shared" si="3"/>
        <v/>
      </c>
    </row>
    <row r="33" ht="22.5" customHeight="1">
      <c r="A33" s="61" t="str">
        <f>IF(E33="","",ROW()-ROW(tb_Sell[[#HEADERS],[ORDER]]))</f>
        <v/>
      </c>
      <c r="B33" s="311"/>
      <c r="C33" s="61" t="str">
        <f t="array" ref="C33">IF(E33="","",XLOOKUP(E33,tb_MainDatabase[Barcode],tb_MainDatabase[Scent]))</f>
        <v/>
      </c>
      <c r="D33" s="61" t="str">
        <f t="array" ref="D33">IF(E33="","",INDEX(tb_MainDatabase[Size],MATCH(E33,tb_MainDatabase[Barcode],0)))</f>
        <v/>
      </c>
      <c r="E33" s="312"/>
      <c r="F33" s="81" t="str">
        <f t="array" ref="F33">IF(E33="","",INDEX(tb_Cost[UNIT COST],MATCH(B33,tb_Cost[REF.COS],1)))</f>
        <v/>
      </c>
      <c r="G33" s="64"/>
      <c r="H33" s="308" t="str">
        <f t="shared" si="2"/>
        <v/>
      </c>
      <c r="I33" s="81"/>
      <c r="O33" s="309"/>
      <c r="Q33" s="313" t="str">
        <f t="shared" si="3"/>
        <v/>
      </c>
    </row>
    <row r="34" ht="22.5" customHeight="1">
      <c r="A34" s="61" t="str">
        <f>IF(E34="","",ROW()-ROW(tb_Sell[[#HEADERS],[ORDER]]))</f>
        <v/>
      </c>
      <c r="B34" s="311"/>
      <c r="C34" s="61" t="str">
        <f t="array" ref="C34">IF(E34="","",XLOOKUP(E34,tb_MainDatabase[Barcode],tb_MainDatabase[Scent]))</f>
        <v/>
      </c>
      <c r="D34" s="61" t="str">
        <f t="array" ref="D34">IF(E34="","",INDEX(tb_MainDatabase[Size],MATCH(E34,tb_MainDatabase[Barcode],0)))</f>
        <v/>
      </c>
      <c r="E34" s="312"/>
      <c r="F34" s="81" t="str">
        <f t="array" ref="F34">IF(E34="","",INDEX(tb_Cost[UNIT COST],MATCH(B34,tb_Cost[REF.COS],1)))</f>
        <v/>
      </c>
      <c r="G34" s="64"/>
      <c r="H34" s="308" t="str">
        <f t="shared" si="2"/>
        <v/>
      </c>
      <c r="I34" s="81"/>
      <c r="O34" s="309"/>
      <c r="Q34" s="313" t="str">
        <f t="shared" si="3"/>
        <v/>
      </c>
    </row>
    <row r="35" ht="22.5" customHeight="1">
      <c r="A35" s="61" t="str">
        <f>IF(E35="","",ROW()-ROW(tb_Sell[[#HEADERS],[ORDER]]))</f>
        <v/>
      </c>
      <c r="B35" s="311"/>
      <c r="C35" s="61" t="str">
        <f t="array" ref="C35">IF(E35="","",XLOOKUP(E35,tb_MainDatabase[Barcode],tb_MainDatabase[Scent]))</f>
        <v/>
      </c>
      <c r="D35" s="61" t="str">
        <f t="array" ref="D35">IF(E35="","",INDEX(tb_MainDatabase[Size],MATCH(E35,tb_MainDatabase[Barcode],0)))</f>
        <v/>
      </c>
      <c r="E35" s="312"/>
      <c r="F35" s="81" t="str">
        <f t="array" ref="F35">IF(E35="","",INDEX(tb_Cost[UNIT COST],MATCH(B35,tb_Cost[REF.COS],1)))</f>
        <v/>
      </c>
      <c r="G35" s="64"/>
      <c r="H35" s="308" t="str">
        <f t="shared" si="2"/>
        <v/>
      </c>
      <c r="I35" s="81"/>
      <c r="O35" s="309"/>
      <c r="Q35" s="313" t="str">
        <f t="shared" si="3"/>
        <v/>
      </c>
    </row>
    <row r="36" ht="22.5" customHeight="1">
      <c r="A36" s="61" t="str">
        <f>IF(E36="","",ROW()-ROW(tb_Sell[[#HEADERS],[ORDER]]))</f>
        <v/>
      </c>
      <c r="B36" s="311"/>
      <c r="C36" s="61" t="str">
        <f t="array" ref="C36">IF(E36="","",XLOOKUP(E36,tb_MainDatabase[Barcode],tb_MainDatabase[Scent]))</f>
        <v/>
      </c>
      <c r="D36" s="61" t="str">
        <f t="array" ref="D36">IF(E36="","",INDEX(tb_MainDatabase[Size],MATCH(E36,tb_MainDatabase[Barcode],0)))</f>
        <v/>
      </c>
      <c r="E36" s="312"/>
      <c r="F36" s="81" t="str">
        <f t="array" ref="F36">IF(E36="","",INDEX(tb_Cost[UNIT COST],MATCH(B36,tb_Cost[REF.COS],1)))</f>
        <v/>
      </c>
      <c r="G36" s="64"/>
      <c r="H36" s="308" t="str">
        <f t="shared" si="2"/>
        <v/>
      </c>
      <c r="I36" s="81"/>
      <c r="O36" s="309"/>
      <c r="Q36" s="313" t="str">
        <f t="shared" si="3"/>
        <v/>
      </c>
    </row>
    <row r="37" ht="22.5" customHeight="1">
      <c r="A37" s="61" t="str">
        <f>IF(E37="","",ROW()-ROW(tb_Sell[[#HEADERS],[ORDER]]))</f>
        <v/>
      </c>
      <c r="B37" s="311"/>
      <c r="C37" s="61" t="str">
        <f t="array" ref="C37">IF(E37="","",XLOOKUP(E37,tb_MainDatabase[Barcode],tb_MainDatabase[Scent]))</f>
        <v/>
      </c>
      <c r="D37" s="61" t="str">
        <f t="array" ref="D37">IF(E37="","",INDEX(tb_MainDatabase[Size],MATCH(E37,tb_MainDatabase[Barcode],0)))</f>
        <v/>
      </c>
      <c r="E37" s="312"/>
      <c r="F37" s="81" t="str">
        <f t="array" ref="F37">IF(E37="","",INDEX(tb_Cost[UNIT COST],MATCH(B37,tb_Cost[REF.COS],1)))</f>
        <v/>
      </c>
      <c r="G37" s="64"/>
      <c r="H37" s="308" t="str">
        <f t="shared" si="2"/>
        <v/>
      </c>
      <c r="I37" s="81"/>
      <c r="O37" s="309"/>
      <c r="Q37" s="313" t="str">
        <f t="shared" si="3"/>
        <v/>
      </c>
    </row>
    <row r="38" ht="22.5" customHeight="1">
      <c r="A38" s="61" t="str">
        <f>IF(E38="","",ROW()-ROW(tb_Sell[[#HEADERS],[ORDER]]))</f>
        <v/>
      </c>
      <c r="B38" s="311"/>
      <c r="C38" s="61" t="str">
        <f t="array" ref="C38">IF(E38="","",XLOOKUP(E38,tb_MainDatabase[Barcode],tb_MainDatabase[Scent]))</f>
        <v/>
      </c>
      <c r="D38" s="61" t="str">
        <f t="array" ref="D38">IF(E38="","",INDEX(tb_MainDatabase[Size],MATCH(E38,tb_MainDatabase[Barcode],0)))</f>
        <v/>
      </c>
      <c r="E38" s="312"/>
      <c r="F38" s="81" t="str">
        <f t="array" ref="F38">IF(E38="","",INDEX(tb_Cost[UNIT COST],MATCH(B38,tb_Cost[REF.COS],1)))</f>
        <v/>
      </c>
      <c r="G38" s="64"/>
      <c r="H38" s="308" t="str">
        <f t="shared" si="2"/>
        <v/>
      </c>
      <c r="I38" s="81"/>
      <c r="O38" s="309"/>
      <c r="Q38" s="313" t="str">
        <f t="shared" si="3"/>
        <v/>
      </c>
    </row>
    <row r="39" ht="22.5" customHeight="1">
      <c r="A39" s="61" t="str">
        <f>IF(E39="","",ROW()-ROW(tb_Sell[[#HEADERS],[ORDER]]))</f>
        <v/>
      </c>
      <c r="B39" s="311"/>
      <c r="C39" s="61" t="str">
        <f t="array" ref="C39">IF(E39="","",XLOOKUP(E39,tb_MainDatabase[Barcode],tb_MainDatabase[Scent]))</f>
        <v/>
      </c>
      <c r="D39" s="61" t="str">
        <f t="array" ref="D39">IF(E39="","",INDEX(tb_MainDatabase[Size],MATCH(E39,tb_MainDatabase[Barcode],0)))</f>
        <v/>
      </c>
      <c r="E39" s="312"/>
      <c r="F39" s="81" t="str">
        <f t="array" ref="F39">IF(E39="","",INDEX(tb_Cost[UNIT COST],MATCH(B39,tb_Cost[REF.COS],1)))</f>
        <v/>
      </c>
      <c r="G39" s="64"/>
      <c r="H39" s="308" t="str">
        <f t="shared" si="2"/>
        <v/>
      </c>
      <c r="I39" s="81"/>
      <c r="O39" s="309"/>
      <c r="Q39" s="313" t="str">
        <f t="shared" si="3"/>
        <v/>
      </c>
    </row>
    <row r="40" ht="22.5" customHeight="1">
      <c r="A40" s="61" t="str">
        <f>IF(E40="","",ROW()-ROW(tb_Sell[[#HEADERS],[ORDER]]))</f>
        <v/>
      </c>
      <c r="B40" s="311"/>
      <c r="C40" s="61" t="str">
        <f t="array" ref="C40">IF(E40="","",XLOOKUP(E40,tb_MainDatabase[Barcode],tb_MainDatabase[Scent]))</f>
        <v/>
      </c>
      <c r="D40" s="61" t="str">
        <f t="array" ref="D40">IF(E40="","",INDEX(tb_MainDatabase[Size],MATCH(E40,tb_MainDatabase[Barcode],0)))</f>
        <v/>
      </c>
      <c r="E40" s="315"/>
      <c r="F40" s="81" t="str">
        <f t="array" ref="F40">IF(E40="","",INDEX(tb_Cost[UNIT COST],MATCH(B40,tb_Cost[REF.COS],1)))</f>
        <v/>
      </c>
      <c r="G40" s="64"/>
      <c r="H40" s="308" t="str">
        <f t="shared" si="2"/>
        <v/>
      </c>
      <c r="I40" s="81"/>
    </row>
    <row r="41" ht="22.5" customHeight="1">
      <c r="A41" s="61" t="str">
        <f>IF(E41="","",ROW()-ROW(tb_Sell[[#HEADERS],[ORDER]]))</f>
        <v/>
      </c>
      <c r="B41" s="311"/>
      <c r="C41" s="61" t="str">
        <f t="array" ref="C41">IF(E41="","",XLOOKUP(E41,tb_MainDatabase[Barcode],tb_MainDatabase[Scent]))</f>
        <v/>
      </c>
      <c r="D41" s="61" t="str">
        <f t="array" ref="D41">IF(E41="","",INDEX(tb_MainDatabase[Size],MATCH(E41,tb_MainDatabase[Barcode],0)))</f>
        <v/>
      </c>
      <c r="E41" s="315"/>
      <c r="F41" s="81" t="str">
        <f t="array" ref="F41">IF(E41="","",INDEX(tb_Cost[UNIT COST],MATCH(B41,tb_Cost[REF.COS],1)))</f>
        <v/>
      </c>
      <c r="G41" s="64"/>
      <c r="H41" s="308" t="str">
        <f t="shared" si="2"/>
        <v/>
      </c>
      <c r="I41" s="81"/>
    </row>
    <row r="42" ht="22.5" customHeight="1">
      <c r="A42" s="61" t="str">
        <f>IF(E42="","",ROW()-ROW(tb_Sell[[#HEADERS],[ORDER]]))</f>
        <v/>
      </c>
      <c r="B42" s="311"/>
      <c r="C42" s="61" t="str">
        <f t="array" ref="C42">IF(E42="","",XLOOKUP(E42,tb_MainDatabase[Barcode],tb_MainDatabase[Scent]))</f>
        <v/>
      </c>
      <c r="D42" s="61" t="str">
        <f t="array" ref="D42">IF(E42="","",INDEX(tb_MainDatabase[Size],MATCH(E42,tb_MainDatabase[Barcode],0)))</f>
        <v/>
      </c>
      <c r="E42" s="315"/>
      <c r="F42" s="81" t="str">
        <f t="array" ref="F42">IF(E42="","",INDEX(tb_Cost[UNIT COST],MATCH(B42,tb_Cost[REF.COS],1)))</f>
        <v/>
      </c>
      <c r="G42" s="64"/>
      <c r="H42" s="308" t="str">
        <f t="shared" si="2"/>
        <v/>
      </c>
      <c r="I42" s="81"/>
    </row>
    <row r="43" ht="22.5" customHeight="1">
      <c r="A43" s="61" t="str">
        <f>IF(E43="","",ROW()-ROW(tb_Sell[[#HEADERS],[ORDER]]))</f>
        <v/>
      </c>
      <c r="B43" s="311"/>
      <c r="C43" s="61" t="str">
        <f t="array" ref="C43">IF(E43="","",XLOOKUP(E43,tb_MainDatabase[Barcode],tb_MainDatabase[Scent]))</f>
        <v/>
      </c>
      <c r="D43" s="61" t="str">
        <f t="array" ref="D43">IF(E43="","",INDEX(tb_MainDatabase[Size],MATCH(E43,tb_MainDatabase[Barcode],0)))</f>
        <v/>
      </c>
      <c r="E43" s="315"/>
      <c r="F43" s="81" t="str">
        <f t="array" ref="F43">IF(E43="","",INDEX(tb_Cost[UNIT COST],MATCH(B43,tb_Cost[REF.COS],1)))</f>
        <v/>
      </c>
      <c r="G43" s="64"/>
      <c r="H43" s="308" t="str">
        <f t="shared" si="2"/>
        <v/>
      </c>
      <c r="I43" s="81"/>
    </row>
    <row r="44" ht="22.5" customHeight="1">
      <c r="A44" s="61" t="str">
        <f>IF(E44="","",ROW()-ROW(tb_Sell[[#HEADERS],[ORDER]]))</f>
        <v/>
      </c>
      <c r="B44" s="311"/>
      <c r="C44" s="61" t="str">
        <f t="array" ref="C44">IF(E44="","",XLOOKUP(E44,tb_MainDatabase[Barcode],tb_MainDatabase[Scent]))</f>
        <v/>
      </c>
      <c r="D44" s="61" t="str">
        <f t="array" ref="D44">IF(E44="","",INDEX(tb_MainDatabase[Size],MATCH(E44,tb_MainDatabase[Barcode],0)))</f>
        <v/>
      </c>
      <c r="E44" s="315"/>
      <c r="F44" s="81" t="str">
        <f t="array" ref="F44">IF(E44="","",INDEX(tb_Cost[UNIT COST],MATCH(B44,tb_Cost[REF.COS],1)))</f>
        <v/>
      </c>
      <c r="G44" s="64"/>
      <c r="H44" s="308" t="str">
        <f t="shared" si="2"/>
        <v/>
      </c>
      <c r="I44" s="81"/>
    </row>
    <row r="45" ht="22.5" customHeight="1">
      <c r="A45" s="61" t="str">
        <f>IF(E45="","",ROW()-ROW(tb_Sell[[#HEADERS],[ORDER]]))</f>
        <v/>
      </c>
      <c r="B45" s="311"/>
      <c r="C45" s="61" t="str">
        <f t="array" ref="C45">IF(E45="","",XLOOKUP(E45,tb_MainDatabase[Barcode],tb_MainDatabase[Scent]))</f>
        <v/>
      </c>
      <c r="D45" s="61" t="str">
        <f t="array" ref="D45">IF(E45="","",INDEX(tb_MainDatabase[Size],MATCH(E45,tb_MainDatabase[Barcode],0)))</f>
        <v/>
      </c>
      <c r="E45" s="315"/>
      <c r="F45" s="81" t="str">
        <f t="array" ref="F45">IF(E45="","",INDEX(tb_Cost[UNIT COST],MATCH(B45,tb_Cost[REF.COS],1)))</f>
        <v/>
      </c>
      <c r="G45" s="64"/>
      <c r="H45" s="308" t="str">
        <f t="shared" si="2"/>
        <v/>
      </c>
      <c r="I45" s="81"/>
    </row>
    <row r="46" ht="22.5" customHeight="1">
      <c r="A46" s="61" t="str">
        <f>IF(E46="","",ROW()-ROW(tb_Sell[[#HEADERS],[ORDER]]))</f>
        <v/>
      </c>
      <c r="B46" s="311"/>
      <c r="C46" s="61" t="str">
        <f t="array" ref="C46">IF(E46="","",XLOOKUP(E46,tb_MainDatabase[Barcode],tb_MainDatabase[Scent]))</f>
        <v/>
      </c>
      <c r="D46" s="61" t="str">
        <f t="array" ref="D46">IF(E46="","",INDEX(tb_MainDatabase[Size],MATCH(E46,tb_MainDatabase[Barcode],0)))</f>
        <v/>
      </c>
      <c r="E46" s="315"/>
      <c r="F46" s="81" t="str">
        <f t="array" ref="F46">IF(E46="","",INDEX(tb_Cost[UNIT COST],MATCH(B46,tb_Cost[REF.COS],1)))</f>
        <v/>
      </c>
      <c r="G46" s="64"/>
      <c r="H46" s="308" t="str">
        <f t="shared" si="2"/>
        <v/>
      </c>
      <c r="I46" s="81"/>
    </row>
    <row r="47" ht="22.5" customHeight="1">
      <c r="A47" s="61" t="str">
        <f>IF(E47="","",ROW()-ROW(tb_Sell[[#HEADERS],[ORDER]]))</f>
        <v/>
      </c>
      <c r="B47" s="311"/>
      <c r="C47" s="61" t="str">
        <f t="array" ref="C47">IF(E47="","",XLOOKUP(E47,tb_MainDatabase[Barcode],tb_MainDatabase[Scent]))</f>
        <v/>
      </c>
      <c r="D47" s="61" t="str">
        <f t="array" ref="D47">IF(E47="","",INDEX(tb_MainDatabase[Size],MATCH(E47,tb_MainDatabase[Barcode],0)))</f>
        <v/>
      </c>
      <c r="E47" s="315"/>
      <c r="F47" s="81" t="str">
        <f t="array" ref="F47">IF(E47="","",INDEX(tb_Cost[UNIT COST],MATCH(B47,tb_Cost[REF.COS],1)))</f>
        <v/>
      </c>
      <c r="G47" s="64"/>
      <c r="H47" s="308" t="str">
        <f t="shared" si="2"/>
        <v/>
      </c>
      <c r="I47" s="81"/>
    </row>
    <row r="48" ht="22.5" customHeight="1">
      <c r="A48" s="61" t="str">
        <f>IF(E48="","",ROW()-ROW(tb_Sell[[#HEADERS],[ORDER]]))</f>
        <v/>
      </c>
      <c r="B48" s="311"/>
      <c r="C48" s="61" t="str">
        <f t="array" ref="C48">IF(E48="","",XLOOKUP(E48,tb_MainDatabase[Barcode],tb_MainDatabase[Scent]))</f>
        <v/>
      </c>
      <c r="D48" s="61" t="str">
        <f t="array" ref="D48">IF(E48="","",INDEX(tb_MainDatabase[Size],MATCH(E48,tb_MainDatabase[Barcode],0)))</f>
        <v/>
      </c>
      <c r="E48" s="315"/>
      <c r="F48" s="81" t="str">
        <f t="array" ref="F48">IF(E48="","",INDEX(tb_Cost[UNIT COST],MATCH(B48,tb_Cost[REF.COS],1)))</f>
        <v/>
      </c>
      <c r="G48" s="64"/>
      <c r="H48" s="308" t="str">
        <f t="shared" si="2"/>
        <v/>
      </c>
      <c r="I48" s="81"/>
    </row>
    <row r="49" ht="22.5" customHeight="1">
      <c r="A49" s="61" t="str">
        <f>IF(E49="","",ROW()-ROW(tb_Sell[[#HEADERS],[ORDER]]))</f>
        <v/>
      </c>
      <c r="B49" s="311"/>
      <c r="C49" s="61" t="str">
        <f t="array" ref="C49">IF(E49="","",XLOOKUP(E49,tb_MainDatabase[Barcode],tb_MainDatabase[Scent]))</f>
        <v/>
      </c>
      <c r="D49" s="61" t="str">
        <f t="array" ref="D49">IF(E49="","",INDEX(tb_MainDatabase[Size],MATCH(E49,tb_MainDatabase[Barcode],0)))</f>
        <v/>
      </c>
      <c r="E49" s="315"/>
      <c r="F49" s="81" t="str">
        <f t="array" ref="F49">IF(E49="","",INDEX(tb_Cost[UNIT COST],MATCH(B49,tb_Cost[REF.COS],1)))</f>
        <v/>
      </c>
      <c r="G49" s="64"/>
      <c r="H49" s="308" t="str">
        <f t="shared" si="2"/>
        <v/>
      </c>
      <c r="I49" s="81"/>
    </row>
    <row r="50" ht="22.5" customHeight="1">
      <c r="A50" s="61" t="str">
        <f>IF(E50="","",ROW()-ROW(tb_Sell[[#HEADERS],[ORDER]]))</f>
        <v/>
      </c>
      <c r="B50" s="311"/>
      <c r="C50" s="61" t="str">
        <f t="array" ref="C50">IF(E50="","",XLOOKUP(E50,tb_MainDatabase[Barcode],tb_MainDatabase[Scent]))</f>
        <v/>
      </c>
      <c r="D50" s="61" t="str">
        <f t="array" ref="D50">IF(E50="","",INDEX(tb_MainDatabase[Size],MATCH(E50,tb_MainDatabase[Barcode],0)))</f>
        <v/>
      </c>
      <c r="E50" s="315"/>
      <c r="F50" s="81" t="str">
        <f t="array" ref="F50">IF(E50="","",INDEX(tb_Cost[UNIT COST],MATCH(B50,tb_Cost[REF.COS],1)))</f>
        <v/>
      </c>
      <c r="G50" s="64"/>
      <c r="H50" s="308" t="str">
        <f t="shared" si="2"/>
        <v/>
      </c>
      <c r="I50" s="81"/>
    </row>
  </sheetData>
  <mergeCells count="1">
    <mergeCell ref="A2:I2"/>
  </mergeCells>
  <dataValidations>
    <dataValidation type="list" allowBlank="1" sqref="E6:E50">
      <formula1>#REF!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0"/>
    <col customWidth="1" min="2" max="2" width="13.5"/>
    <col customWidth="1" min="3" max="3" width="19.5"/>
    <col customWidth="1" min="4" max="4" width="9.38"/>
    <col customWidth="1" min="5" max="5" width="16.0"/>
    <col customWidth="1" min="6" max="6" width="15.38"/>
    <col customWidth="1" min="7" max="7" width="14.38"/>
    <col customWidth="1" min="8" max="8" width="16.88"/>
    <col customWidth="1" min="9" max="9" width="33.63"/>
  </cols>
  <sheetData>
    <row r="1">
      <c r="A1" s="20"/>
      <c r="B1" s="21"/>
      <c r="C1" s="21"/>
      <c r="D1" s="21"/>
      <c r="E1" s="21"/>
      <c r="F1" s="21"/>
      <c r="G1" s="21"/>
      <c r="H1" s="21"/>
      <c r="I1" s="21"/>
    </row>
    <row r="2" ht="54.0" customHeight="1">
      <c r="A2" s="316" t="s">
        <v>1417</v>
      </c>
    </row>
    <row r="3">
      <c r="A3" s="317"/>
      <c r="B3" s="318" t="s">
        <v>2</v>
      </c>
      <c r="C3" s="319"/>
      <c r="D3" s="318"/>
      <c r="E3" s="318" t="s">
        <v>2</v>
      </c>
      <c r="F3" s="319"/>
      <c r="G3" s="318" t="s">
        <v>2</v>
      </c>
      <c r="H3" s="320"/>
      <c r="I3" s="320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>
      <c r="A4" s="20"/>
      <c r="B4" s="21"/>
      <c r="C4" s="21"/>
      <c r="D4" s="21"/>
      <c r="E4" s="21"/>
      <c r="F4" s="321">
        <f t="shared" ref="F4:H4" si="1">SUM(F6:F153)</f>
        <v>5016</v>
      </c>
      <c r="G4" s="321">
        <f t="shared" si="1"/>
        <v>2797</v>
      </c>
      <c r="H4" s="321">
        <f t="shared" si="1"/>
        <v>2219</v>
      </c>
      <c r="I4" s="21"/>
    </row>
    <row r="5" ht="22.5" customHeight="1">
      <c r="A5" s="29" t="s">
        <v>1017</v>
      </c>
      <c r="B5" s="31" t="s">
        <v>1388</v>
      </c>
      <c r="C5" s="31" t="s">
        <v>1389</v>
      </c>
      <c r="D5" s="31" t="s">
        <v>1020</v>
      </c>
      <c r="E5" s="31" t="s">
        <v>1018</v>
      </c>
      <c r="F5" s="31" t="s">
        <v>1419</v>
      </c>
      <c r="G5" s="31" t="s">
        <v>1420</v>
      </c>
      <c r="H5" s="31" t="s">
        <v>1421</v>
      </c>
      <c r="I5" s="31" t="s">
        <v>1023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</row>
    <row r="6" ht="22.5" customHeight="1">
      <c r="A6" s="258">
        <f>IF(E6="","",ROW()-ROW(tb_Sell[[#HEADERS],[ORDER]]))</f>
        <v>1</v>
      </c>
      <c r="B6" s="322">
        <v>45981.0</v>
      </c>
      <c r="C6" s="61" t="str">
        <f t="array" ref="C6">IF(E6="","",INDEX(tb_MainDatabase[Scent],MATCH(E6,tb_MainDatabase[Barcode],0)))</f>
        <v>1000 Thousand</v>
      </c>
      <c r="D6" s="61" t="str">
        <f t="array" ref="D6">IF(E6="","",INDEX(tb_MainDatabase[Size],MATCH(E6,tb_MainDatabase[Barcode],0)))</f>
        <v>50 ml.</v>
      </c>
      <c r="E6" s="81">
        <v>8.857128011188E12</v>
      </c>
      <c r="F6" s="81">
        <f>IF(E6="","",SUMIFS(tb_PO[จำนวน],tb_PO[Barcode],E6 ))</f>
        <v>5</v>
      </c>
      <c r="G6" s="81">
        <f>IF(E6="","",SUMIFS(Sell_CTW[จำนวน],Sell_CTW[Barcode],E6 ))</f>
        <v>1</v>
      </c>
      <c r="H6" s="64">
        <f t="shared" ref="H6:H153" si="2">F6-G6</f>
        <v>4</v>
      </c>
      <c r="I6" s="81"/>
    </row>
    <row r="7" ht="22.5" customHeight="1">
      <c r="A7" s="258">
        <f>IF(E7="","",ROW()-ROW(tb_Sell[[#HEADERS],[ORDER]]))</f>
        <v>2</v>
      </c>
      <c r="B7" s="322">
        <v>45981.0</v>
      </c>
      <c r="C7" s="61" t="str">
        <f t="array" ref="C7">IF(E7="","",INDEX(tb_MainDatabase[Scent],MATCH(E7,tb_MainDatabase[Barcode],0)))</f>
        <v>1000 Thousand</v>
      </c>
      <c r="D7" s="61" t="str">
        <f t="array" ref="D7">IF(E7="","",INDEX(tb_MainDatabase[Size],MATCH(E7,tb_MainDatabase[Barcode],0)))</f>
        <v>30 ml.</v>
      </c>
      <c r="E7" s="81">
        <v>8.85712801205E12</v>
      </c>
      <c r="F7" s="81">
        <f>IF(E7="","",SUMIFS(tb_PO[จำนวน],tb_PO[Barcode],E7 ))</f>
        <v>5</v>
      </c>
      <c r="G7" s="81">
        <f>IF(E7="","",SUMIFS(Sell_CTW[จำนวน],Sell_CTW[Barcode],E7 ))</f>
        <v>2</v>
      </c>
      <c r="H7" s="64">
        <f t="shared" si="2"/>
        <v>3</v>
      </c>
      <c r="I7" s="81"/>
    </row>
    <row r="8" ht="22.5" customHeight="1">
      <c r="A8" s="258">
        <f>IF(E8="","",ROW()-ROW(tb_Sell[[#HEADERS],[ORDER]]))</f>
        <v>3</v>
      </c>
      <c r="B8" s="322">
        <v>45981.0</v>
      </c>
      <c r="C8" s="61" t="str">
        <f t="array" ref="C8">IF(E8="","",INDEX(tb_MainDatabase[Scent],MATCH(E8,tb_MainDatabase[Barcode],0)))</f>
        <v>1000 Thousand</v>
      </c>
      <c r="D8" s="61" t="str">
        <f t="array" ref="D8">IF(E8="","",INDEX(tb_MainDatabase[Size],MATCH(E8,tb_MainDatabase[Barcode],0)))</f>
        <v>10 ml.</v>
      </c>
      <c r="E8" s="81">
        <v>8.857128012051E12</v>
      </c>
      <c r="F8" s="81">
        <f>IF(E8="","",SUMIFS(tb_PO[จำนวน],tb_PO[Barcode],E8 ))</f>
        <v>9</v>
      </c>
      <c r="G8" s="81">
        <f>IF(E8="","",SUMIFS(Sell_CTW[จำนวน],Sell_CTW[Barcode],E8 ))</f>
        <v>5</v>
      </c>
      <c r="H8" s="64">
        <f t="shared" si="2"/>
        <v>4</v>
      </c>
      <c r="I8" s="81"/>
    </row>
    <row r="9" ht="22.5" customHeight="1">
      <c r="A9" s="258">
        <f>IF(E9="","",ROW()-ROW(tb_Sell[[#HEADERS],[ORDER]]))</f>
        <v>4</v>
      </c>
      <c r="B9" s="322">
        <v>45981.0</v>
      </c>
      <c r="C9" s="61" t="str">
        <f t="array" ref="C9">IF(E9="","",INDEX(tb_MainDatabase[Scent],MATCH(E9,tb_MainDatabase[Barcode],0)))</f>
        <v>1000 Thousand</v>
      </c>
      <c r="D9" s="61" t="str">
        <f t="array" ref="D9">IF(E9="","",INDEX(tb_MainDatabase[Size],MATCH(E9,tb_MainDatabase[Barcode],0)))</f>
        <v>4 ml.</v>
      </c>
      <c r="E9" s="81">
        <v>8.857128012052E12</v>
      </c>
      <c r="F9" s="81">
        <f>IF(E9="","",SUMIFS(tb_PO[จำนวน],tb_PO[Barcode],E9 ))</f>
        <v>0</v>
      </c>
      <c r="G9" s="81">
        <f>IF(E9="","",SUMIFS(Sell_CTW[จำนวน],Sell_CTW[Barcode],E9 ))</f>
        <v>0</v>
      </c>
      <c r="H9" s="64">
        <f t="shared" si="2"/>
        <v>0</v>
      </c>
      <c r="I9" s="81"/>
    </row>
    <row r="10" ht="22.5" customHeight="1">
      <c r="A10" s="258">
        <f>IF(E10="","",ROW()-ROW(tb_Sell[[#HEADERS],[ORDER]]))</f>
        <v>5</v>
      </c>
      <c r="B10" s="322">
        <v>45981.0</v>
      </c>
      <c r="C10" s="61" t="str">
        <f t="array" ref="C10">IF(E10="","",INDEX(tb_MainDatabase[Scent],MATCH(E10,tb_MainDatabase[Barcode],0)))</f>
        <v>Aqua</v>
      </c>
      <c r="D10" s="61" t="str">
        <f t="array" ref="D10">IF(E10="","",INDEX(tb_MainDatabase[Size],MATCH(E10,tb_MainDatabase[Barcode],0)))</f>
        <v>50 ml.</v>
      </c>
      <c r="E10" s="81">
        <v>8.857128012018E12</v>
      </c>
      <c r="F10" s="81">
        <f>IF(E10="","",SUMIFS(tb_PO[จำนวน],tb_PO[Barcode],E10 ))</f>
        <v>37</v>
      </c>
      <c r="G10" s="81">
        <f>IF(E10="","",SUMIFS(Sell_CTW[จำนวน],Sell_CTW[Barcode],E10 ))</f>
        <v>28</v>
      </c>
      <c r="H10" s="64">
        <f t="shared" si="2"/>
        <v>9</v>
      </c>
      <c r="I10" s="81"/>
    </row>
    <row r="11" ht="22.5" customHeight="1">
      <c r="A11" s="258">
        <f>IF(E11="","",ROW()-ROW(tb_Sell[[#HEADERS],[ORDER]]))</f>
        <v>6</v>
      </c>
      <c r="B11" s="322">
        <v>45981.0</v>
      </c>
      <c r="C11" s="61" t="str">
        <f t="array" ref="C11">IF(E11="","",INDEX(tb_MainDatabase[Scent],MATCH(E11,tb_MainDatabase[Barcode],0)))</f>
        <v>Aqua</v>
      </c>
      <c r="D11" s="61" t="str">
        <f t="array" ref="D11">IF(E11="","",INDEX(tb_MainDatabase[Size],MATCH(E11,tb_MainDatabase[Barcode],0)))</f>
        <v>30 ml.</v>
      </c>
      <c r="E11" s="81">
        <v>8.857128012022E12</v>
      </c>
      <c r="F11" s="81">
        <f>IF(E11="","",SUMIFS(tb_PO[จำนวน],tb_PO[Barcode],E11 ))</f>
        <v>40</v>
      </c>
      <c r="G11" s="81">
        <f>IF(E11="","",SUMIFS(Sell_CTW[จำนวน],Sell_CTW[Barcode],E11 ))</f>
        <v>23</v>
      </c>
      <c r="H11" s="64">
        <f t="shared" si="2"/>
        <v>17</v>
      </c>
      <c r="I11" s="81"/>
    </row>
    <row r="12" ht="22.5" customHeight="1">
      <c r="A12" s="258">
        <f>IF(E12="","",ROW()-ROW(tb_Sell[[#HEADERS],[ORDER]]))</f>
        <v>7</v>
      </c>
      <c r="B12" s="322">
        <v>45981.0</v>
      </c>
      <c r="C12" s="61" t="str">
        <f t="array" ref="C12">IF(E12="","",INDEX(tb_MainDatabase[Scent],MATCH(E12,tb_MainDatabase[Barcode],0)))</f>
        <v>Aqua</v>
      </c>
      <c r="D12" s="61" t="str">
        <f t="array" ref="D12">IF(E12="","",INDEX(tb_MainDatabase[Size],MATCH(E12,tb_MainDatabase[Barcode],0)))</f>
        <v>10 ml.</v>
      </c>
      <c r="E12" s="81">
        <v>8.857128012026E12</v>
      </c>
      <c r="F12" s="81">
        <f>IF(E12="","",SUMIFS(tb_PO[จำนวน],tb_PO[Barcode],E12 ))</f>
        <v>101</v>
      </c>
      <c r="G12" s="81">
        <f>IF(E12="","",SUMIFS(Sell_CTW[จำนวน],Sell_CTW[Barcode],E12 ))</f>
        <v>83</v>
      </c>
      <c r="H12" s="64">
        <f t="shared" si="2"/>
        <v>18</v>
      </c>
      <c r="I12" s="81"/>
    </row>
    <row r="13" ht="22.5" customHeight="1">
      <c r="A13" s="258">
        <f>IF(E13="","",ROW()-ROW(tb_Sell[[#HEADERS],[ORDER]]))</f>
        <v>8</v>
      </c>
      <c r="B13" s="322">
        <v>45981.0</v>
      </c>
      <c r="C13" s="61" t="str">
        <f t="array" ref="C13">IF(E13="","",INDEX(tb_MainDatabase[Scent],MATCH(E13,tb_MainDatabase[Barcode],0)))</f>
        <v>Aqua</v>
      </c>
      <c r="D13" s="61" t="str">
        <f t="array" ref="D13">IF(E13="","",INDEX(tb_MainDatabase[Size],MATCH(E13,tb_MainDatabase[Barcode],0)))</f>
        <v>4 ml.</v>
      </c>
      <c r="E13" s="81">
        <v>8.857128012044E12</v>
      </c>
      <c r="F13" s="81">
        <f>IF(E13="","",SUMIFS(tb_PO[จำนวน],tb_PO[Barcode],E13 ))</f>
        <v>20</v>
      </c>
      <c r="G13" s="81">
        <f>IF(E13="","",SUMIFS(Sell_CTW[จำนวน],Sell_CTW[Barcode],E13 ))</f>
        <v>19</v>
      </c>
      <c r="H13" s="64">
        <f t="shared" si="2"/>
        <v>1</v>
      </c>
      <c r="I13" s="81"/>
    </row>
    <row r="14" ht="22.5" customHeight="1">
      <c r="A14" s="258">
        <f>IF(E14="","",ROW()-ROW(tb_Sell[[#HEADERS],[ORDER]]))</f>
        <v>9</v>
      </c>
      <c r="B14" s="322">
        <v>45981.0</v>
      </c>
      <c r="C14" s="61" t="str">
        <f t="array" ref="C14">IF(E14="","",INDEX(tb_MainDatabase[Scent],MATCH(E14,tb_MainDatabase[Barcode],0)))</f>
        <v>Beyond</v>
      </c>
      <c r="D14" s="61" t="str">
        <f t="array" ref="D14">IF(E14="","",INDEX(tb_MainDatabase[Size],MATCH(E14,tb_MainDatabase[Barcode],0)))</f>
        <v>50 ml.</v>
      </c>
      <c r="E14" s="81">
        <v>8.857128011072E12</v>
      </c>
      <c r="F14" s="81">
        <f>IF(E14="","",SUMIFS(tb_PO[จำนวน],tb_PO[Barcode],E14 ))</f>
        <v>13</v>
      </c>
      <c r="G14" s="81">
        <f>IF(E14="","",SUMIFS(Sell_CTW[จำนวน],Sell_CTW[Barcode],E14 ))</f>
        <v>8</v>
      </c>
      <c r="H14" s="64">
        <f t="shared" si="2"/>
        <v>5</v>
      </c>
      <c r="I14" s="81"/>
    </row>
    <row r="15" ht="22.5" customHeight="1">
      <c r="A15" s="258">
        <f>IF(E15="","",ROW()-ROW(tb_Sell[[#HEADERS],[ORDER]]))</f>
        <v>10</v>
      </c>
      <c r="B15" s="322">
        <v>45981.0</v>
      </c>
      <c r="C15" s="61" t="str">
        <f t="array" ref="C15">IF(E15="","",INDEX(tb_MainDatabase[Scent],MATCH(E15,tb_MainDatabase[Barcode],0)))</f>
        <v>Beyond</v>
      </c>
      <c r="D15" s="61" t="str">
        <f t="array" ref="D15">IF(E15="","",INDEX(tb_MainDatabase[Size],MATCH(E15,tb_MainDatabase[Barcode],0)))</f>
        <v>30 ml.</v>
      </c>
      <c r="E15" s="81">
        <v>8.857128012031E12</v>
      </c>
      <c r="F15" s="81">
        <f>IF(E15="","",SUMIFS(tb_PO[จำนวน],tb_PO[Barcode],E15 ))</f>
        <v>10</v>
      </c>
      <c r="G15" s="81">
        <f>IF(E15="","",SUMIFS(Sell_CTW[จำนวน],Sell_CTW[Barcode],E15 ))</f>
        <v>3</v>
      </c>
      <c r="H15" s="64">
        <f t="shared" si="2"/>
        <v>7</v>
      </c>
      <c r="I15" s="81"/>
    </row>
    <row r="16" ht="22.5" customHeight="1">
      <c r="A16" s="258">
        <f>IF(E16="","",ROW()-ROW(tb_Sell[[#HEADERS],[ORDER]]))</f>
        <v>11</v>
      </c>
      <c r="B16" s="322">
        <v>45981.0</v>
      </c>
      <c r="C16" s="61" t="str">
        <f t="array" ref="C16">IF(E16="","",INDEX(tb_MainDatabase[Scent],MATCH(E16,tb_MainDatabase[Barcode],0)))</f>
        <v>Beyond</v>
      </c>
      <c r="D16" s="61" t="str">
        <f t="array" ref="D16">IF(E16="","",INDEX(tb_MainDatabase[Size],MATCH(E16,tb_MainDatabase[Barcode],0)))</f>
        <v>10 ml.</v>
      </c>
      <c r="E16" s="81">
        <v>8.857128012032E12</v>
      </c>
      <c r="F16" s="81">
        <f>IF(E16="","",SUMIFS(tb_PO[จำนวน],tb_PO[Barcode],E16 ))</f>
        <v>56</v>
      </c>
      <c r="G16" s="81">
        <f>IF(E16="","",SUMIFS(Sell_CTW[จำนวน],Sell_CTW[Barcode],E16 ))</f>
        <v>49</v>
      </c>
      <c r="H16" s="64">
        <f t="shared" si="2"/>
        <v>7</v>
      </c>
      <c r="I16" s="81"/>
    </row>
    <row r="17" ht="22.5" customHeight="1">
      <c r="A17" s="258">
        <f>IF(E17="","",ROW()-ROW(tb_Sell[[#HEADERS],[ORDER]]))</f>
        <v>12</v>
      </c>
      <c r="B17" s="322">
        <v>45981.0</v>
      </c>
      <c r="C17" s="61" t="str">
        <f t="array" ref="C17">IF(E17="","",INDEX(tb_MainDatabase[Scent],MATCH(E17,tb_MainDatabase[Barcode],0)))</f>
        <v>Beyond</v>
      </c>
      <c r="D17" s="61" t="str">
        <f t="array" ref="D17">IF(E17="","",INDEX(tb_MainDatabase[Size],MATCH(E17,tb_MainDatabase[Barcode],0)))</f>
        <v>4 ml.</v>
      </c>
      <c r="E17" s="81">
        <v>8.857128012033E12</v>
      </c>
      <c r="F17" s="81">
        <f>IF(E17="","",SUMIFS(tb_PO[จำนวน],tb_PO[Barcode],E17 ))</f>
        <v>20</v>
      </c>
      <c r="G17" s="81">
        <f>IF(E17="","",SUMIFS(Sell_CTW[จำนวน],Sell_CTW[Barcode],E17 ))</f>
        <v>18</v>
      </c>
      <c r="H17" s="64">
        <f t="shared" si="2"/>
        <v>2</v>
      </c>
      <c r="I17" s="81"/>
    </row>
    <row r="18" ht="22.5" customHeight="1">
      <c r="A18" s="258">
        <f>IF(E18="","",ROW()-ROW(tb_Sell[[#HEADERS],[ORDER]]))</f>
        <v>13</v>
      </c>
      <c r="B18" s="322">
        <v>45981.0</v>
      </c>
      <c r="C18" s="61" t="str">
        <f t="array" ref="C18">IF(E18="","",INDEX(tb_MainDatabase[Scent],MATCH(E18,tb_MainDatabase[Barcode],0)))</f>
        <v>Blackest Black</v>
      </c>
      <c r="D18" s="61" t="str">
        <f t="array" ref="D18">IF(E18="","",INDEX(tb_MainDatabase[Size],MATCH(E18,tb_MainDatabase[Barcode],0)))</f>
        <v>50 ml.</v>
      </c>
      <c r="E18" s="81">
        <v>8.857128011669E12</v>
      </c>
      <c r="F18" s="81">
        <f>IF(E18="","",SUMIFS(tb_PO[จำนวน],tb_PO[Barcode],E18 ))</f>
        <v>16</v>
      </c>
      <c r="G18" s="81">
        <f>IF(E18="","",SUMIFS(Sell_CTW[จำนวน],Sell_CTW[Barcode],E18 ))</f>
        <v>10</v>
      </c>
      <c r="H18" s="64">
        <f t="shared" si="2"/>
        <v>6</v>
      </c>
      <c r="I18" s="81"/>
    </row>
    <row r="19" ht="22.5" customHeight="1">
      <c r="A19" s="258">
        <f>IF(E19="","",ROW()-ROW(tb_Sell[[#HEADERS],[ORDER]]))</f>
        <v>14</v>
      </c>
      <c r="B19" s="322">
        <v>45981.0</v>
      </c>
      <c r="C19" s="61" t="str">
        <f t="array" ref="C19">IF(E19="","",INDEX(tb_MainDatabase[Scent],MATCH(E19,tb_MainDatabase[Barcode],0)))</f>
        <v>Blackest Black</v>
      </c>
      <c r="D19" s="61" t="str">
        <f t="array" ref="D19">IF(E19="","",INDEX(tb_MainDatabase[Size],MATCH(E19,tb_MainDatabase[Barcode],0)))</f>
        <v>30 ml.</v>
      </c>
      <c r="E19" s="81">
        <v>8.857128012005E12</v>
      </c>
      <c r="F19" s="81">
        <f>IF(E19="","",SUMIFS(tb_PO[จำนวน],tb_PO[Barcode],E19 ))</f>
        <v>22</v>
      </c>
      <c r="G19" s="81">
        <f>IF(E19="","",SUMIFS(Sell_CTW[จำนวน],Sell_CTW[Barcode],E19 ))</f>
        <v>16</v>
      </c>
      <c r="H19" s="64">
        <f t="shared" si="2"/>
        <v>6</v>
      </c>
      <c r="I19" s="81"/>
    </row>
    <row r="20" ht="22.5" customHeight="1">
      <c r="A20" s="258">
        <f>IF(E20="","",ROW()-ROW(tb_Sell[[#HEADERS],[ORDER]]))</f>
        <v>15</v>
      </c>
      <c r="B20" s="322">
        <v>45981.0</v>
      </c>
      <c r="C20" s="61" t="str">
        <f t="array" ref="C20">IF(E20="","",INDEX(tb_MainDatabase[Scent],MATCH(E20,tb_MainDatabase[Barcode],0)))</f>
        <v>Blackest Black</v>
      </c>
      <c r="D20" s="61" t="str">
        <f t="array" ref="D20">IF(E20="","",INDEX(tb_MainDatabase[Size],MATCH(E20,tb_MainDatabase[Barcode],0)))</f>
        <v>10 ml.</v>
      </c>
      <c r="E20" s="81">
        <v>8.857128012101E12</v>
      </c>
      <c r="F20" s="81">
        <f>IF(E20="","",SUMIFS(tb_PO[จำนวน],tb_PO[Barcode],E20 ))</f>
        <v>57</v>
      </c>
      <c r="G20" s="81">
        <f>IF(E20="","",SUMIFS(Sell_CTW[จำนวน],Sell_CTW[Barcode],E20 ))</f>
        <v>36</v>
      </c>
      <c r="H20" s="64">
        <f t="shared" si="2"/>
        <v>21</v>
      </c>
      <c r="I20" s="81"/>
    </row>
    <row r="21" ht="22.5" customHeight="1">
      <c r="A21" s="258">
        <f>IF(E21="","",ROW()-ROW(tb_Sell[[#HEADERS],[ORDER]]))</f>
        <v>16</v>
      </c>
      <c r="B21" s="322">
        <v>45981.0</v>
      </c>
      <c r="C21" s="61" t="str">
        <f t="array" ref="C21">IF(E21="","",INDEX(tb_MainDatabase[Scent],MATCH(E21,tb_MainDatabase[Barcode],0)))</f>
        <v>Blackest Black</v>
      </c>
      <c r="D21" s="61" t="str">
        <f t="array" ref="D21">IF(E21="","",INDEX(tb_MainDatabase[Size],MATCH(E21,tb_MainDatabase[Barcode],0)))</f>
        <v>4 ml.</v>
      </c>
      <c r="E21" s="81">
        <v>8.857128012102E12</v>
      </c>
      <c r="F21" s="81">
        <f>IF(E21="","",SUMIFS(tb_PO[จำนวน],tb_PO[Barcode],E21 ))</f>
        <v>0</v>
      </c>
      <c r="G21" s="81">
        <f>IF(E21="","",SUMIFS(Sell_CTW[จำนวน],Sell_CTW[Barcode],E21 ))</f>
        <v>0</v>
      </c>
      <c r="H21" s="64">
        <f t="shared" si="2"/>
        <v>0</v>
      </c>
      <c r="I21" s="81"/>
    </row>
    <row r="22" ht="22.5" customHeight="1">
      <c r="A22" s="258">
        <f>IF(E22="","",ROW()-ROW(tb_Sell[[#HEADERS],[ORDER]]))</f>
        <v>17</v>
      </c>
      <c r="B22" s="322">
        <v>45981.0</v>
      </c>
      <c r="C22" s="61" t="str">
        <f t="array" ref="C22">IF(E22="","",INDEX(tb_MainDatabase[Scent],MATCH(E22,tb_MainDatabase[Barcode],0)))</f>
        <v>Blind Magnolia</v>
      </c>
      <c r="D22" s="61" t="str">
        <f t="array" ref="D22">IF(E22="","",INDEX(tb_MainDatabase[Size],MATCH(E22,tb_MainDatabase[Barcode],0)))</f>
        <v>50 ml.</v>
      </c>
      <c r="E22" s="81">
        <v>8.857128011225E12</v>
      </c>
      <c r="F22" s="81">
        <f>IF(E22="","",SUMIFS(tb_PO[จำนวน],tb_PO[Barcode],E22 ))</f>
        <v>7</v>
      </c>
      <c r="G22" s="81">
        <f>IF(E22="","",SUMIFS(Sell_CTW[จำนวน],Sell_CTW[Barcode],E22 ))</f>
        <v>2</v>
      </c>
      <c r="H22" s="64">
        <f t="shared" si="2"/>
        <v>5</v>
      </c>
      <c r="I22" s="81"/>
    </row>
    <row r="23" ht="22.5" customHeight="1">
      <c r="A23" s="258">
        <f>IF(E23="","",ROW()-ROW(tb_Sell[[#HEADERS],[ORDER]]))</f>
        <v>18</v>
      </c>
      <c r="B23" s="322">
        <v>45981.0</v>
      </c>
      <c r="C23" s="61" t="str">
        <f t="array" ref="C23">IF(E23="","",INDEX(tb_MainDatabase[Scent],MATCH(E23,tb_MainDatabase[Barcode],0)))</f>
        <v>Blind Magnolia</v>
      </c>
      <c r="D23" s="61" t="str">
        <f t="array" ref="D23">IF(E23="","",INDEX(tb_MainDatabase[Size],MATCH(E23,tb_MainDatabase[Barcode],0)))</f>
        <v>30 ml.</v>
      </c>
      <c r="E23" s="81">
        <v>8.857128012064E12</v>
      </c>
      <c r="F23" s="81">
        <f>IF(E23="","",SUMIFS(tb_PO[จำนวน],tb_PO[Barcode],E23 ))</f>
        <v>10</v>
      </c>
      <c r="G23" s="81">
        <f>IF(E23="","",SUMIFS(Sell_CTW[จำนวน],Sell_CTW[Barcode],E23 ))</f>
        <v>5</v>
      </c>
      <c r="H23" s="64">
        <f t="shared" si="2"/>
        <v>5</v>
      </c>
      <c r="I23" s="81"/>
    </row>
    <row r="24" ht="22.5" customHeight="1">
      <c r="A24" s="258">
        <f>IF(E24="","",ROW()-ROW(tb_Sell[[#HEADERS],[ORDER]]))</f>
        <v>19</v>
      </c>
      <c r="B24" s="322">
        <v>45981.0</v>
      </c>
      <c r="C24" s="61" t="str">
        <f t="array" ref="C24">IF(E24="","",INDEX(tb_MainDatabase[Scent],MATCH(E24,tb_MainDatabase[Barcode],0)))</f>
        <v>Blind Magnolia</v>
      </c>
      <c r="D24" s="61" t="str">
        <f t="array" ref="D24">IF(E24="","",INDEX(tb_MainDatabase[Size],MATCH(E24,tb_MainDatabase[Barcode],0)))</f>
        <v>10 ml.</v>
      </c>
      <c r="E24" s="81">
        <v>8.857128012065E12</v>
      </c>
      <c r="F24" s="81">
        <f>IF(E24="","",SUMIFS(tb_PO[จำนวน],tb_PO[Barcode],E24 ))</f>
        <v>15</v>
      </c>
      <c r="G24" s="81">
        <f>IF(E24="","",SUMIFS(Sell_CTW[จำนวน],Sell_CTW[Barcode],E24 ))</f>
        <v>9</v>
      </c>
      <c r="H24" s="64">
        <f t="shared" si="2"/>
        <v>6</v>
      </c>
      <c r="I24" s="81"/>
    </row>
    <row r="25" ht="22.5" customHeight="1">
      <c r="A25" s="258">
        <f>IF(E25="","",ROW()-ROW(tb_Sell[[#HEADERS],[ORDER]]))</f>
        <v>20</v>
      </c>
      <c r="B25" s="322">
        <v>45981.0</v>
      </c>
      <c r="C25" s="61" t="str">
        <f t="array" ref="C25">IF(E25="","",INDEX(tb_MainDatabase[Scent],MATCH(E25,tb_MainDatabase[Barcode],0)))</f>
        <v>Blind Magnolia</v>
      </c>
      <c r="D25" s="61" t="str">
        <f t="array" ref="D25">IF(E25="","",INDEX(tb_MainDatabase[Size],MATCH(E25,tb_MainDatabase[Barcode],0)))</f>
        <v>4 ml.</v>
      </c>
      <c r="E25" s="81">
        <v>8.857128012066E12</v>
      </c>
      <c r="F25" s="81">
        <f>IF(E25="","",SUMIFS(tb_PO[จำนวน],tb_PO[Barcode],E25 ))</f>
        <v>25</v>
      </c>
      <c r="G25" s="81">
        <f>IF(E25="","",SUMIFS(Sell_CTW[จำนวน],Sell_CTW[Barcode],E25 ))</f>
        <v>19</v>
      </c>
      <c r="H25" s="64">
        <f t="shared" si="2"/>
        <v>6</v>
      </c>
      <c r="I25" s="81"/>
    </row>
    <row r="26" ht="22.5" customHeight="1">
      <c r="A26" s="258">
        <f>IF(E26="","",ROW()-ROW(tb_Sell[[#HEADERS],[ORDER]]))</f>
        <v>21</v>
      </c>
      <c r="B26" s="322">
        <v>45981.0</v>
      </c>
      <c r="C26" s="61" t="str">
        <f t="array" ref="C26">IF(E26="","",INDEX(tb_MainDatabase[Scent],MATCH(E26,tb_MainDatabase[Barcode],0)))</f>
        <v>Buoyant</v>
      </c>
      <c r="D26" s="61" t="str">
        <f t="array" ref="D26">IF(E26="","",INDEX(tb_MainDatabase[Size],MATCH(E26,tb_MainDatabase[Barcode],0)))</f>
        <v>50 ml.</v>
      </c>
      <c r="E26" s="81">
        <v>8.857128012021E12</v>
      </c>
      <c r="F26" s="81">
        <f>IF(E26="","",SUMIFS(tb_PO[จำนวน],tb_PO[Barcode],E26 ))</f>
        <v>7</v>
      </c>
      <c r="G26" s="81">
        <f>IF(E26="","",SUMIFS(Sell_CTW[จำนวน],Sell_CTW[Barcode],E26 ))</f>
        <v>2</v>
      </c>
      <c r="H26" s="64">
        <f t="shared" si="2"/>
        <v>5</v>
      </c>
      <c r="I26" s="81"/>
    </row>
    <row r="27" ht="22.5" customHeight="1">
      <c r="A27" s="258">
        <f>IF(E27="","",ROW()-ROW(tb_Sell[[#HEADERS],[ORDER]]))</f>
        <v>22</v>
      </c>
      <c r="B27" s="322">
        <v>45981.0</v>
      </c>
      <c r="C27" s="61" t="str">
        <f t="array" ref="C27">IF(E27="","",INDEX(tb_MainDatabase[Scent],MATCH(E27,tb_MainDatabase[Barcode],0)))</f>
        <v>Buoyant</v>
      </c>
      <c r="D27" s="61" t="str">
        <f t="array" ref="D27">IF(E27="","",INDEX(tb_MainDatabase[Size],MATCH(E27,tb_MainDatabase[Barcode],0)))</f>
        <v>30 ml.</v>
      </c>
      <c r="E27" s="81">
        <v>8.857128012025E12</v>
      </c>
      <c r="F27" s="81">
        <f>IF(E27="","",SUMIFS(tb_PO[จำนวน],tb_PO[Barcode],E27 ))</f>
        <v>7</v>
      </c>
      <c r="G27" s="81">
        <f>IF(E27="","",SUMIFS(Sell_CTW[จำนวน],Sell_CTW[Barcode],E27 ))</f>
        <v>2</v>
      </c>
      <c r="H27" s="64">
        <f t="shared" si="2"/>
        <v>5</v>
      </c>
      <c r="I27" s="81"/>
    </row>
    <row r="28" ht="22.5" customHeight="1">
      <c r="A28" s="258">
        <f>IF(E28="","",ROW()-ROW(tb_Sell[[#HEADERS],[ORDER]]))</f>
        <v>23</v>
      </c>
      <c r="B28" s="322">
        <v>45981.0</v>
      </c>
      <c r="C28" s="61" t="str">
        <f t="array" ref="C28">IF(E28="","",INDEX(tb_MainDatabase[Scent],MATCH(E28,tb_MainDatabase[Barcode],0)))</f>
        <v>Buoyant</v>
      </c>
      <c r="D28" s="61" t="str">
        <f t="array" ref="D28">IF(E28="","",INDEX(tb_MainDatabase[Size],MATCH(E28,tb_MainDatabase[Barcode],0)))</f>
        <v>10 ml.</v>
      </c>
      <c r="E28" s="81">
        <v>8.857128012077E12</v>
      </c>
      <c r="F28" s="81">
        <f>IF(E28="","",SUMIFS(tb_PO[จำนวน],tb_PO[Barcode],E28 ))</f>
        <v>29</v>
      </c>
      <c r="G28" s="81">
        <f>IF(E28="","",SUMIFS(Sell_CTW[จำนวน],Sell_CTW[Barcode],E28 ))</f>
        <v>24</v>
      </c>
      <c r="H28" s="64">
        <f t="shared" si="2"/>
        <v>5</v>
      </c>
      <c r="I28" s="81"/>
    </row>
    <row r="29" ht="22.5" customHeight="1">
      <c r="A29" s="258">
        <f>IF(E29="","",ROW()-ROW(tb_Sell[[#HEADERS],[ORDER]]))</f>
        <v>24</v>
      </c>
      <c r="B29" s="322">
        <v>45981.0</v>
      </c>
      <c r="C29" s="61" t="str">
        <f t="array" ref="C29">IF(E29="","",INDEX(tb_MainDatabase[Scent],MATCH(E29,tb_MainDatabase[Barcode],0)))</f>
        <v>Buoyant</v>
      </c>
      <c r="D29" s="61" t="str">
        <f t="array" ref="D29">IF(E29="","",INDEX(tb_MainDatabase[Size],MATCH(E29,tb_MainDatabase[Barcode],0)))</f>
        <v>4 ml.</v>
      </c>
      <c r="E29" s="81">
        <v>8.857128012078E12</v>
      </c>
      <c r="F29" s="81">
        <f>IF(E29="","",SUMIFS(tb_PO[จำนวน],tb_PO[Barcode],E29 ))</f>
        <v>10</v>
      </c>
      <c r="G29" s="81">
        <f>IF(E29="","",SUMIFS(Sell_CTW[จำนวน],Sell_CTW[Barcode],E29 ))</f>
        <v>9</v>
      </c>
      <c r="H29" s="64">
        <f t="shared" si="2"/>
        <v>1</v>
      </c>
      <c r="I29" s="81"/>
    </row>
    <row r="30" ht="22.5" customHeight="1">
      <c r="A30" s="258">
        <f>IF(E30="","",ROW()-ROW(tb_Sell[[#HEADERS],[ORDER]]))</f>
        <v>25</v>
      </c>
      <c r="B30" s="322">
        <v>45981.0</v>
      </c>
      <c r="C30" s="61" t="str">
        <f t="array" ref="C30">IF(E30="","",INDEX(tb_MainDatabase[Scent],MATCH(E30,tb_MainDatabase[Barcode],0)))</f>
        <v>Dionysus X</v>
      </c>
      <c r="D30" s="61" t="str">
        <f t="array" ref="D30">IF(E30="","",INDEX(tb_MainDatabase[Size],MATCH(E30,tb_MainDatabase[Barcode],0)))</f>
        <v>50 ml.</v>
      </c>
      <c r="E30" s="81">
        <v>8.857128011331E12</v>
      </c>
      <c r="F30" s="81">
        <f>IF(E30="","",SUMIFS(tb_PO[จำนวน],tb_PO[Barcode],E30 ))</f>
        <v>5</v>
      </c>
      <c r="G30" s="81">
        <f>IF(E30="","",SUMIFS(Sell_CTW[จำนวน],Sell_CTW[Barcode],E30 ))</f>
        <v>2</v>
      </c>
      <c r="H30" s="64">
        <f t="shared" si="2"/>
        <v>3</v>
      </c>
      <c r="I30" s="81"/>
    </row>
    <row r="31" ht="22.5" customHeight="1">
      <c r="A31" s="258">
        <f>IF(E31="","",ROW()-ROW(tb_Sell[[#HEADERS],[ORDER]]))</f>
        <v>26</v>
      </c>
      <c r="B31" s="322">
        <v>45981.0</v>
      </c>
      <c r="C31" s="61" t="str">
        <f t="array" ref="C31">IF(E31="","",INDEX(tb_MainDatabase[Scent],MATCH(E31,tb_MainDatabase[Barcode],0)))</f>
        <v>Dionysus X</v>
      </c>
      <c r="D31" s="61" t="str">
        <f t="array" ref="D31">IF(E31="","",INDEX(tb_MainDatabase[Size],MATCH(E31,tb_MainDatabase[Barcode],0)))</f>
        <v>30 ml.</v>
      </c>
      <c r="E31" s="81">
        <v>8.857128012086E12</v>
      </c>
      <c r="F31" s="81">
        <f>IF(E31="","",SUMIFS(tb_PO[จำนวน],tb_PO[Barcode],E31 ))</f>
        <v>5</v>
      </c>
      <c r="G31" s="81">
        <f>IF(E31="","",SUMIFS(Sell_CTW[จำนวน],Sell_CTW[Barcode],E31 ))</f>
        <v>0</v>
      </c>
      <c r="H31" s="64">
        <f t="shared" si="2"/>
        <v>5</v>
      </c>
      <c r="I31" s="81"/>
    </row>
    <row r="32" ht="22.5" customHeight="1">
      <c r="A32" s="258">
        <f>IF(E32="","",ROW()-ROW(tb_Sell[[#HEADERS],[ORDER]]))</f>
        <v>27</v>
      </c>
      <c r="B32" s="322">
        <v>45981.0</v>
      </c>
      <c r="C32" s="61" t="str">
        <f t="array" ref="C32">IF(E32="","",INDEX(tb_MainDatabase[Scent],MATCH(E32,tb_MainDatabase[Barcode],0)))</f>
        <v>Dionysus X</v>
      </c>
      <c r="D32" s="61" t="str">
        <f t="array" ref="D32">IF(E32="","",INDEX(tb_MainDatabase[Size],MATCH(E32,tb_MainDatabase[Barcode],0)))</f>
        <v>10 ml.</v>
      </c>
      <c r="E32" s="81">
        <v>8.857128012087E12</v>
      </c>
      <c r="F32" s="81">
        <f>IF(E32="","",SUMIFS(tb_PO[จำนวน],tb_PO[Barcode],E32 ))</f>
        <v>10</v>
      </c>
      <c r="G32" s="81">
        <f>IF(E32="","",SUMIFS(Sell_CTW[จำนวน],Sell_CTW[Barcode],E32 ))</f>
        <v>1</v>
      </c>
      <c r="H32" s="64">
        <f t="shared" si="2"/>
        <v>9</v>
      </c>
      <c r="I32" s="81"/>
    </row>
    <row r="33" ht="22.5" customHeight="1">
      <c r="A33" s="258">
        <f>IF(E33="","",ROW()-ROW(tb_Sell[[#HEADERS],[ORDER]]))</f>
        <v>28</v>
      </c>
      <c r="B33" s="322">
        <v>45981.0</v>
      </c>
      <c r="C33" s="61" t="str">
        <f t="array" ref="C33">IF(E33="","",INDEX(tb_MainDatabase[Scent],MATCH(E33,tb_MainDatabase[Barcode],0)))</f>
        <v>Dionysus X</v>
      </c>
      <c r="D33" s="61" t="str">
        <f t="array" ref="D33">IF(E33="","",INDEX(tb_MainDatabase[Size],MATCH(E33,tb_MainDatabase[Barcode],0)))</f>
        <v>4 ml.</v>
      </c>
      <c r="E33" s="81">
        <v>8.857128012088E12</v>
      </c>
      <c r="F33" s="81">
        <f>IF(E33="","",SUMIFS(tb_PO[จำนวน],tb_PO[Barcode],E33 ))</f>
        <v>0</v>
      </c>
      <c r="G33" s="81">
        <f>IF(E33="","",SUMIFS(Sell_CTW[จำนวน],Sell_CTW[Barcode],E33 ))</f>
        <v>0</v>
      </c>
      <c r="H33" s="64">
        <f t="shared" si="2"/>
        <v>0</v>
      </c>
      <c r="I33" s="81"/>
    </row>
    <row r="34" ht="22.5" customHeight="1">
      <c r="A34" s="258">
        <f>IF(E34="","",ROW()-ROW(tb_Sell[[#HEADERS],[ORDER]]))</f>
        <v>29</v>
      </c>
      <c r="B34" s="322">
        <v>45981.0</v>
      </c>
      <c r="C34" s="61" t="str">
        <f t="array" ref="C34">IF(E34="","",INDEX(tb_MainDatabase[Scent],MATCH(E34,tb_MainDatabase[Barcode],0)))</f>
        <v>Dream Island</v>
      </c>
      <c r="D34" s="61" t="str">
        <f t="array" ref="D34">IF(E34="","",INDEX(tb_MainDatabase[Size],MATCH(E34,tb_MainDatabase[Barcode],0)))</f>
        <v>50 ml.</v>
      </c>
      <c r="E34" s="81">
        <v>8.8571280113E12</v>
      </c>
      <c r="F34" s="81">
        <f>IF(E34="","",SUMIFS(tb_PO[จำนวน],tb_PO[Barcode],E34 ))</f>
        <v>54</v>
      </c>
      <c r="G34" s="81">
        <f>IF(E34="","",SUMIFS(Sell_CTW[จำนวน],Sell_CTW[Barcode],E34 ))</f>
        <v>36</v>
      </c>
      <c r="H34" s="64">
        <f t="shared" si="2"/>
        <v>18</v>
      </c>
      <c r="I34" s="81"/>
    </row>
    <row r="35" ht="22.5" customHeight="1">
      <c r="A35" s="258">
        <f>IF(E35="","",ROW()-ROW(tb_Sell[[#HEADERS],[ORDER]]))</f>
        <v>30</v>
      </c>
      <c r="B35" s="322">
        <v>45981.0</v>
      </c>
      <c r="C35" s="61" t="str">
        <f t="array" ref="C35">IF(E35="","",INDEX(tb_MainDatabase[Scent],MATCH(E35,tb_MainDatabase[Barcode],0)))</f>
        <v>Dream Island</v>
      </c>
      <c r="D35" s="61" t="str">
        <f t="array" ref="D35">IF(E35="","",INDEX(tb_MainDatabase[Size],MATCH(E35,tb_MainDatabase[Barcode],0)))</f>
        <v>30 ml.</v>
      </c>
      <c r="E35" s="81">
        <v>8.857128011874E12</v>
      </c>
      <c r="F35" s="81">
        <f>IF(E35="","",SUMIFS(tb_PO[จำนวน],tb_PO[Barcode],E35 ))</f>
        <v>43</v>
      </c>
      <c r="G35" s="81">
        <f>IF(E35="","",SUMIFS(Sell_CTW[จำนวน],Sell_CTW[Barcode],E35 ))</f>
        <v>29</v>
      </c>
      <c r="H35" s="64">
        <f t="shared" si="2"/>
        <v>14</v>
      </c>
      <c r="I35" s="81"/>
    </row>
    <row r="36" ht="22.5" customHeight="1">
      <c r="A36" s="258">
        <f>IF(E36="","",ROW()-ROW(tb_Sell[[#HEADERS],[ORDER]]))</f>
        <v>31</v>
      </c>
      <c r="B36" s="322">
        <v>45981.0</v>
      </c>
      <c r="C36" s="61" t="str">
        <f t="array" ref="C36">IF(E36="","",INDEX(tb_MainDatabase[Scent],MATCH(E36,tb_MainDatabase[Barcode],0)))</f>
        <v>Dream Island</v>
      </c>
      <c r="D36" s="61" t="str">
        <f t="array" ref="D36">IF(E36="","",INDEX(tb_MainDatabase[Size],MATCH(E36,tb_MainDatabase[Barcode],0)))</f>
        <v>10 ml.</v>
      </c>
      <c r="E36" s="81">
        <v>8.85712801203E12</v>
      </c>
      <c r="F36" s="81">
        <f>IF(E36="","",SUMIFS(tb_PO[จำนวน],tb_PO[Barcode],E36 ))</f>
        <v>145</v>
      </c>
      <c r="G36" s="81">
        <f>IF(E36="","",SUMIFS(Sell_CTW[จำนวน],Sell_CTW[Barcode],E36 ))</f>
        <v>123</v>
      </c>
      <c r="H36" s="64">
        <f t="shared" si="2"/>
        <v>22</v>
      </c>
      <c r="I36" s="81"/>
    </row>
    <row r="37" ht="22.5" customHeight="1">
      <c r="A37" s="258">
        <f>IF(E37="","",ROW()-ROW(tb_Sell[[#HEADERS],[ORDER]]))</f>
        <v>32</v>
      </c>
      <c r="B37" s="322">
        <v>45981.0</v>
      </c>
      <c r="C37" s="61" t="str">
        <f t="array" ref="C37">IF(E37="","",INDEX(tb_MainDatabase[Scent],MATCH(E37,tb_MainDatabase[Barcode],0)))</f>
        <v>Dream Island</v>
      </c>
      <c r="D37" s="61" t="str">
        <f t="array" ref="D37">IF(E37="","",INDEX(tb_MainDatabase[Size],MATCH(E37,tb_MainDatabase[Barcode],0)))</f>
        <v>4 ml.</v>
      </c>
      <c r="E37" s="81">
        <v>8.857128012015E12</v>
      </c>
      <c r="F37" s="81">
        <f>IF(E37="","",SUMIFS(tb_PO[จำนวน],tb_PO[Barcode],E37 ))</f>
        <v>60</v>
      </c>
      <c r="G37" s="81">
        <f>IF(E37="","",SUMIFS(Sell_CTW[จำนวน],Sell_CTW[Barcode],E37 ))</f>
        <v>20</v>
      </c>
      <c r="H37" s="64">
        <f t="shared" si="2"/>
        <v>40</v>
      </c>
      <c r="I37" s="81"/>
    </row>
    <row r="38" ht="22.5" customHeight="1">
      <c r="A38" s="258">
        <f>IF(E38="","",ROW()-ROW(tb_Sell[[#HEADERS],[ORDER]]))</f>
        <v>33</v>
      </c>
      <c r="B38" s="322">
        <v>45981.0</v>
      </c>
      <c r="C38" s="61" t="str">
        <f t="array" ref="C38">IF(E38="","",INDEX(tb_MainDatabase[Scent],MATCH(E38,tb_MainDatabase[Barcode],0)))</f>
        <v>Dynasty</v>
      </c>
      <c r="D38" s="61" t="str">
        <f t="array" ref="D38">IF(E38="","",INDEX(tb_MainDatabase[Size],MATCH(E38,tb_MainDatabase[Barcode],0)))</f>
        <v>50 ml.</v>
      </c>
      <c r="E38" s="81">
        <v>8.85712801101E12</v>
      </c>
      <c r="F38" s="81">
        <f>IF(E38="","",SUMIFS(tb_PO[จำนวน],tb_PO[Barcode],E38 ))</f>
        <v>5</v>
      </c>
      <c r="G38" s="81">
        <f>IF(E38="","",SUMIFS(Sell_CTW[จำนวน],Sell_CTW[Barcode],E38 ))</f>
        <v>3</v>
      </c>
      <c r="H38" s="64">
        <f t="shared" si="2"/>
        <v>2</v>
      </c>
      <c r="I38" s="81"/>
    </row>
    <row r="39" ht="22.5" customHeight="1">
      <c r="A39" s="258">
        <f>IF(E39="","",ROW()-ROW(tb_Sell[[#HEADERS],[ORDER]]))</f>
        <v>34</v>
      </c>
      <c r="B39" s="322">
        <v>45981.0</v>
      </c>
      <c r="C39" s="61" t="str">
        <f t="array" ref="C39">IF(E39="","",INDEX(tb_MainDatabase[Scent],MATCH(E39,tb_MainDatabase[Barcode],0)))</f>
        <v>Dynasty</v>
      </c>
      <c r="D39" s="61" t="str">
        <f t="array" ref="D39">IF(E39="","",INDEX(tb_MainDatabase[Size],MATCH(E39,tb_MainDatabase[Barcode],0)))</f>
        <v>30 ml.</v>
      </c>
      <c r="E39" s="81">
        <v>8.857128011812E12</v>
      </c>
      <c r="F39" s="81">
        <f>IF(E39="","",SUMIFS(tb_PO[จำนวน],tb_PO[Barcode],E39 ))</f>
        <v>7</v>
      </c>
      <c r="G39" s="81">
        <f>IF(E39="","",SUMIFS(Sell_CTW[จำนวน],Sell_CTW[Barcode],E39 ))</f>
        <v>4</v>
      </c>
      <c r="H39" s="64">
        <f t="shared" si="2"/>
        <v>3</v>
      </c>
      <c r="I39" s="81"/>
    </row>
    <row r="40" ht="22.5" customHeight="1">
      <c r="A40" s="258">
        <f>IF(E40="","",ROW()-ROW(tb_Sell[[#HEADERS],[ORDER]]))</f>
        <v>35</v>
      </c>
      <c r="B40" s="322">
        <v>45981.0</v>
      </c>
      <c r="C40" s="61" t="str">
        <f t="array" ref="C40">IF(E40="","",INDEX(tb_MainDatabase[Scent],MATCH(E40,tb_MainDatabase[Barcode],0)))</f>
        <v>Dynasty</v>
      </c>
      <c r="D40" s="61" t="str">
        <f t="array" ref="D40">IF(E40="","",INDEX(tb_MainDatabase[Size],MATCH(E40,tb_MainDatabase[Barcode],0)))</f>
        <v>10 ml.</v>
      </c>
      <c r="E40" s="81">
        <v>8.857128012128E12</v>
      </c>
      <c r="F40" s="81">
        <f>IF(E40="","",SUMIFS(tb_PO[จำนวน],tb_PO[Barcode],E40 ))</f>
        <v>13</v>
      </c>
      <c r="G40" s="81">
        <f>IF(E40="","",SUMIFS(Sell_CTW[จำนวน],Sell_CTW[Barcode],E40 ))</f>
        <v>9</v>
      </c>
      <c r="H40" s="64">
        <f t="shared" si="2"/>
        <v>4</v>
      </c>
      <c r="I40" s="81"/>
    </row>
    <row r="41" ht="22.5" customHeight="1">
      <c r="A41" s="258">
        <f>IF(E41="","",ROW()-ROW(tb_Sell[[#HEADERS],[ORDER]]))</f>
        <v>36</v>
      </c>
      <c r="B41" s="322">
        <v>45981.0</v>
      </c>
      <c r="C41" s="61" t="str">
        <f t="array" ref="C41">IF(E41="","",INDEX(tb_MainDatabase[Scent],MATCH(E41,tb_MainDatabase[Barcode],0)))</f>
        <v>Dynasty</v>
      </c>
      <c r="D41" s="61" t="str">
        <f t="array" ref="D41">IF(E41="","",INDEX(tb_MainDatabase[Size],MATCH(E41,tb_MainDatabase[Barcode],0)))</f>
        <v>4 ml.</v>
      </c>
      <c r="E41" s="81">
        <v>8.857128012129E12</v>
      </c>
      <c r="F41" s="81">
        <f>IF(E41="","",SUMIFS(tb_PO[จำนวน],tb_PO[Barcode],E41 ))</f>
        <v>10</v>
      </c>
      <c r="G41" s="81">
        <f>IF(E41="","",SUMIFS(Sell_CTW[จำนวน],Sell_CTW[Barcode],E41 ))</f>
        <v>9</v>
      </c>
      <c r="H41" s="64">
        <f t="shared" si="2"/>
        <v>1</v>
      </c>
      <c r="I41" s="81"/>
    </row>
    <row r="42" ht="22.5" customHeight="1">
      <c r="A42" s="258">
        <f>IF(E42="","",ROW()-ROW(tb_Sell[[#HEADERS],[ORDER]]))</f>
        <v>37</v>
      </c>
      <c r="B42" s="322">
        <v>45981.0</v>
      </c>
      <c r="C42" s="61" t="str">
        <f t="array" ref="C42">IF(E42="","",INDEX(tb_MainDatabase[Scent],MATCH(E42,tb_MainDatabase[Barcode],0)))</f>
        <v>Eden</v>
      </c>
      <c r="D42" s="61" t="str">
        <f t="array" ref="D42">IF(E42="","",INDEX(tb_MainDatabase[Size],MATCH(E42,tb_MainDatabase[Barcode],0)))</f>
        <v>50 ml.</v>
      </c>
      <c r="E42" s="81">
        <v>8.857128011317E12</v>
      </c>
      <c r="F42" s="81">
        <f>IF(E42="","",SUMIFS(tb_PO[จำนวน],tb_PO[Barcode],E42 ))</f>
        <v>21</v>
      </c>
      <c r="G42" s="81">
        <f>IF(E42="","",SUMIFS(Sell_CTW[จำนวน],Sell_CTW[Barcode],E42 ))</f>
        <v>17</v>
      </c>
      <c r="H42" s="64">
        <f t="shared" si="2"/>
        <v>4</v>
      </c>
      <c r="I42" s="81"/>
    </row>
    <row r="43" ht="22.5" customHeight="1">
      <c r="A43" s="258">
        <f>IF(E43="","",ROW()-ROW(tb_Sell[[#HEADERS],[ORDER]]))</f>
        <v>38</v>
      </c>
      <c r="B43" s="322">
        <v>45981.0</v>
      </c>
      <c r="C43" s="61" t="str">
        <f t="array" ref="C43">IF(E43="","",INDEX(tb_MainDatabase[Scent],MATCH(E43,tb_MainDatabase[Barcode],0)))</f>
        <v>Eden</v>
      </c>
      <c r="D43" s="61" t="str">
        <f t="array" ref="D43">IF(E43="","",INDEX(tb_MainDatabase[Size],MATCH(E43,tb_MainDatabase[Barcode],0)))</f>
        <v>30 ml.</v>
      </c>
      <c r="E43" s="81">
        <v>8.857128012057E12</v>
      </c>
      <c r="F43" s="81">
        <f>IF(E43="","",SUMIFS(tb_PO[จำนวน],tb_PO[Barcode],E43 ))</f>
        <v>8</v>
      </c>
      <c r="G43" s="81">
        <f>IF(E43="","",SUMIFS(Sell_CTW[จำนวน],Sell_CTW[Barcode],E43 ))</f>
        <v>3</v>
      </c>
      <c r="H43" s="64">
        <f t="shared" si="2"/>
        <v>5</v>
      </c>
      <c r="I43" s="81"/>
    </row>
    <row r="44" ht="22.5" customHeight="1">
      <c r="A44" s="258">
        <f>IF(E44="","",ROW()-ROW(tb_Sell[[#HEADERS],[ORDER]]))</f>
        <v>39</v>
      </c>
      <c r="B44" s="322">
        <v>45981.0</v>
      </c>
      <c r="C44" s="61" t="str">
        <f t="array" ref="C44">IF(E44="","",INDEX(tb_MainDatabase[Scent],MATCH(E44,tb_MainDatabase[Barcode],0)))</f>
        <v>Eden</v>
      </c>
      <c r="D44" s="61" t="str">
        <f t="array" ref="D44">IF(E44="","",INDEX(tb_MainDatabase[Size],MATCH(E44,tb_MainDatabase[Barcode],0)))</f>
        <v>10 ml.</v>
      </c>
      <c r="E44" s="81">
        <v>8.857128012058E12</v>
      </c>
      <c r="F44" s="81">
        <f>IF(E44="","",SUMIFS(tb_PO[จำนวน],tb_PO[Barcode],E44 ))</f>
        <v>39</v>
      </c>
      <c r="G44" s="81">
        <f>IF(E44="","",SUMIFS(Sell_CTW[จำนวน],Sell_CTW[Barcode],E44 ))</f>
        <v>27</v>
      </c>
      <c r="H44" s="64">
        <f t="shared" si="2"/>
        <v>12</v>
      </c>
      <c r="I44" s="81"/>
    </row>
    <row r="45" ht="22.5" customHeight="1">
      <c r="A45" s="258">
        <f>IF(E45="","",ROW()-ROW(tb_Sell[[#HEADERS],[ORDER]]))</f>
        <v>40</v>
      </c>
      <c r="B45" s="322">
        <v>45981.0</v>
      </c>
      <c r="C45" s="61" t="str">
        <f t="array" ref="C45">IF(E45="","",INDEX(tb_MainDatabase[Scent],MATCH(E45,tb_MainDatabase[Barcode],0)))</f>
        <v>Eden</v>
      </c>
      <c r="D45" s="61" t="str">
        <f t="array" ref="D45">IF(E45="","",INDEX(tb_MainDatabase[Size],MATCH(E45,tb_MainDatabase[Barcode],0)))</f>
        <v>4 ml.</v>
      </c>
      <c r="E45" s="81">
        <v>8.857128012059E12</v>
      </c>
      <c r="F45" s="81">
        <f>IF(E45="","",SUMIFS(tb_PO[จำนวน],tb_PO[Barcode],E45 ))</f>
        <v>10</v>
      </c>
      <c r="G45" s="81">
        <f>IF(E45="","",SUMIFS(Sell_CTW[จำนวน],Sell_CTW[Barcode],E45 ))</f>
        <v>9</v>
      </c>
      <c r="H45" s="64">
        <f t="shared" si="2"/>
        <v>1</v>
      </c>
      <c r="I45" s="81"/>
    </row>
    <row r="46" ht="22.5" customHeight="1">
      <c r="A46" s="258">
        <f>IF(E46="","",ROW()-ROW(tb_Sell[[#HEADERS],[ORDER]]))</f>
        <v>41</v>
      </c>
      <c r="B46" s="322">
        <v>45981.0</v>
      </c>
      <c r="C46" s="61" t="str">
        <f t="array" ref="C46">IF(E46="","",INDEX(tb_MainDatabase[Scent],MATCH(E46,tb_MainDatabase[Barcode],0)))</f>
        <v>Excalibur (EDP)</v>
      </c>
      <c r="D46" s="61" t="str">
        <f t="array" ref="D46">IF(E46="","",INDEX(tb_MainDatabase[Size],MATCH(E46,tb_MainDatabase[Barcode],0)))</f>
        <v>50 ml.</v>
      </c>
      <c r="E46" s="81">
        <v>8.857128011133E12</v>
      </c>
      <c r="F46" s="81">
        <f>IF(E46="","",SUMIFS(tb_PO[จำนวน],tb_PO[Barcode],E46 ))</f>
        <v>19</v>
      </c>
      <c r="G46" s="81">
        <f>IF(E46="","",SUMIFS(Sell_CTW[จำนวน],Sell_CTW[Barcode],E46 ))</f>
        <v>13</v>
      </c>
      <c r="H46" s="64">
        <f t="shared" si="2"/>
        <v>6</v>
      </c>
      <c r="I46" s="81"/>
    </row>
    <row r="47" ht="22.5" customHeight="1">
      <c r="A47" s="258">
        <f>IF(E47="","",ROW()-ROW(tb_Sell[[#HEADERS],[ORDER]]))</f>
        <v>42</v>
      </c>
      <c r="B47" s="322">
        <v>45981.0</v>
      </c>
      <c r="C47" s="61" t="str">
        <f t="array" ref="C47">IF(E47="","",INDEX(tb_MainDatabase[Scent],MATCH(E47,tb_MainDatabase[Barcode],0)))</f>
        <v>Excalibur (EDP)</v>
      </c>
      <c r="D47" s="61" t="str">
        <f t="array" ref="D47">IF(E47="","",INDEX(tb_MainDatabase[Size],MATCH(E47,tb_MainDatabase[Barcode],0)))</f>
        <v>30 ml.</v>
      </c>
      <c r="E47" s="81">
        <v>8.857128011935E12</v>
      </c>
      <c r="F47" s="81">
        <f>IF(E47="","",SUMIFS(tb_PO[จำนวน],tb_PO[Barcode],E47 ))</f>
        <v>16</v>
      </c>
      <c r="G47" s="81">
        <f>IF(E47="","",SUMIFS(Sell_CTW[จำนวน],Sell_CTW[Barcode],E47 ))</f>
        <v>11</v>
      </c>
      <c r="H47" s="64">
        <f t="shared" si="2"/>
        <v>5</v>
      </c>
      <c r="I47" s="81"/>
    </row>
    <row r="48" ht="22.5" customHeight="1">
      <c r="A48" s="258">
        <f>IF(E48="","",ROW()-ROW(tb_Sell[[#HEADERS],[ORDER]]))</f>
        <v>43</v>
      </c>
      <c r="B48" s="322">
        <v>45981.0</v>
      </c>
      <c r="C48" s="61" t="str">
        <f t="array" ref="C48">IF(E48="","",INDEX(tb_MainDatabase[Scent],MATCH(E48,tb_MainDatabase[Barcode],0)))</f>
        <v>Excalibur (EDP)</v>
      </c>
      <c r="D48" s="61" t="str">
        <f t="array" ref="D48">IF(E48="","",INDEX(tb_MainDatabase[Size],MATCH(E48,tb_MainDatabase[Barcode],0)))</f>
        <v>10 ml.</v>
      </c>
      <c r="E48" s="81">
        <v>8.857128012062E12</v>
      </c>
      <c r="F48" s="81">
        <f>IF(E48="","",SUMIFS(tb_PO[จำนวน],tb_PO[Barcode],E48 ))</f>
        <v>48</v>
      </c>
      <c r="G48" s="81">
        <f>IF(E48="","",SUMIFS(Sell_CTW[จำนวน],Sell_CTW[Barcode],E48 ))</f>
        <v>39</v>
      </c>
      <c r="H48" s="64">
        <f t="shared" si="2"/>
        <v>9</v>
      </c>
      <c r="I48" s="81"/>
    </row>
    <row r="49" ht="22.5" customHeight="1">
      <c r="A49" s="258">
        <f>IF(E49="","",ROW()-ROW(tb_Sell[[#HEADERS],[ORDER]]))</f>
        <v>44</v>
      </c>
      <c r="B49" s="322">
        <v>45981.0</v>
      </c>
      <c r="C49" s="61" t="str">
        <f t="array" ref="C49">IF(E49="","",INDEX(tb_MainDatabase[Scent],MATCH(E49,tb_MainDatabase[Barcode],0)))</f>
        <v>Excalibur (EDP)</v>
      </c>
      <c r="D49" s="61" t="str">
        <f t="array" ref="D49">IF(E49="","",INDEX(tb_MainDatabase[Size],MATCH(E49,tb_MainDatabase[Barcode],0)))</f>
        <v>4 ml.</v>
      </c>
      <c r="E49" s="81">
        <v>8.857128012063E12</v>
      </c>
      <c r="F49" s="81">
        <f>IF(E49="","",SUMIFS(tb_PO[จำนวน],tb_PO[Barcode],E49 ))</f>
        <v>25</v>
      </c>
      <c r="G49" s="81">
        <f>IF(E49="","",SUMIFS(Sell_CTW[จำนวน],Sell_CTW[Barcode],E49 ))</f>
        <v>22</v>
      </c>
      <c r="H49" s="64">
        <f t="shared" si="2"/>
        <v>3</v>
      </c>
      <c r="I49" s="81"/>
    </row>
    <row r="50" ht="22.5" customHeight="1">
      <c r="A50" s="258">
        <f>IF(E50="","",ROW()-ROW(tb_Sell[[#HEADERS],[ORDER]]))</f>
        <v>45</v>
      </c>
      <c r="B50" s="322">
        <v>45981.0</v>
      </c>
      <c r="C50" s="61" t="str">
        <f t="array" ref="C50">IF(E50="","",INDEX(tb_MainDatabase[Scent],MATCH(E50,tb_MainDatabase[Barcode],0)))</f>
        <v>Gambling34+35</v>
      </c>
      <c r="D50" s="61" t="str">
        <f t="array" ref="D50">IF(E50="","",INDEX(tb_MainDatabase[Size],MATCH(E50,tb_MainDatabase[Barcode],0)))</f>
        <v>50 ml.</v>
      </c>
      <c r="E50" s="81">
        <v>8.857128011591E12</v>
      </c>
      <c r="F50" s="81">
        <f>IF(E50="","",SUMIFS(tb_PO[จำนวน],tb_PO[Barcode],E50 ))</f>
        <v>11</v>
      </c>
      <c r="G50" s="81">
        <f>IF(E50="","",SUMIFS(Sell_CTW[จำนวน],Sell_CTW[Barcode],E50 ))</f>
        <v>8</v>
      </c>
      <c r="H50" s="64">
        <f t="shared" si="2"/>
        <v>3</v>
      </c>
      <c r="I50" s="81"/>
    </row>
    <row r="51" ht="22.5" customHeight="1">
      <c r="A51" s="258">
        <f>IF(E51="","",ROW()-ROW(tb_Sell[[#HEADERS],[ORDER]]))</f>
        <v>46</v>
      </c>
      <c r="B51" s="322">
        <v>45981.0</v>
      </c>
      <c r="C51" s="61" t="str">
        <f t="array" ref="C51">IF(E51="","",INDEX(tb_MainDatabase[Scent],MATCH(E51,tb_MainDatabase[Barcode],0)))</f>
        <v>Gambling34+35</v>
      </c>
      <c r="D51" s="61" t="str">
        <f t="array" ref="D51">IF(E51="","",INDEX(tb_MainDatabase[Size],MATCH(E51,tb_MainDatabase[Barcode],0)))</f>
        <v>10 ml.</v>
      </c>
      <c r="E51" s="81">
        <v>8.857128012103E12</v>
      </c>
      <c r="F51" s="81">
        <f>IF(E51="","",SUMIFS(tb_PO[จำนวน],tb_PO[Barcode],E51 ))</f>
        <v>20</v>
      </c>
      <c r="G51" s="81">
        <f>IF(E51="","",SUMIFS(Sell_CTW[จำนวน],Sell_CTW[Barcode],E51 ))</f>
        <v>14</v>
      </c>
      <c r="H51" s="64">
        <f t="shared" si="2"/>
        <v>6</v>
      </c>
      <c r="I51" s="81"/>
    </row>
    <row r="52" ht="22.5" customHeight="1">
      <c r="A52" s="258">
        <f>IF(E52="","",ROW()-ROW(tb_Sell[[#HEADERS],[ORDER]]))</f>
        <v>47</v>
      </c>
      <c r="B52" s="322">
        <v>45981.0</v>
      </c>
      <c r="C52" s="61" t="str">
        <f t="array" ref="C52">IF(E52="","",INDEX(tb_MainDatabase[Scent],MATCH(E52,tb_MainDatabase[Barcode],0)))</f>
        <v>Gambling34+35</v>
      </c>
      <c r="D52" s="61" t="str">
        <f t="array" ref="D52">IF(E52="","",INDEX(tb_MainDatabase[Size],MATCH(E52,tb_MainDatabase[Barcode],0)))</f>
        <v>4 ml.</v>
      </c>
      <c r="E52" s="81">
        <v>8.857128012104E12</v>
      </c>
      <c r="F52" s="81">
        <f>IF(E52="","",SUMIFS(tb_PO[จำนวน],tb_PO[Barcode],E52 ))</f>
        <v>0</v>
      </c>
      <c r="G52" s="81">
        <f>IF(E52="","",SUMIFS(Sell_CTW[จำนวน],Sell_CTW[Barcode],E52 ))</f>
        <v>0</v>
      </c>
      <c r="H52" s="64">
        <f t="shared" si="2"/>
        <v>0</v>
      </c>
      <c r="I52" s="81"/>
    </row>
    <row r="53" ht="22.5" customHeight="1">
      <c r="A53" s="258">
        <f>IF(E53="","",ROW()-ROW(tb_Sell[[#HEADERS],[ORDER]]))</f>
        <v>48</v>
      </c>
      <c r="B53" s="322"/>
      <c r="C53" s="61" t="str">
        <f t="array" ref="C53">IF(E53="","",INDEX(tb_MainDatabase[Scent],MATCH(E53,tb_MainDatabase[Barcode],0)))</f>
        <v>Gentle Elixir</v>
      </c>
      <c r="D53" s="61" t="str">
        <f t="array" ref="D53">IF(E53="","",INDEX(tb_MainDatabase[Size],MATCH(E53,tb_MainDatabase[Barcode],0)))</f>
        <v>50 ml.</v>
      </c>
      <c r="E53" s="64">
        <v>8.85712801214E12</v>
      </c>
      <c r="F53" s="81">
        <f>IF(E53="","",SUMIFS(tb_PO[จำนวน],tb_PO[Barcode],E53 ))</f>
        <v>13</v>
      </c>
      <c r="G53" s="81">
        <f>IF(E53="","",SUMIFS(Sell_CTW[จำนวน],Sell_CTW[Barcode],E53 ))</f>
        <v>6</v>
      </c>
      <c r="H53" s="64">
        <f t="shared" si="2"/>
        <v>7</v>
      </c>
      <c r="I53" s="81"/>
    </row>
    <row r="54" ht="22.5" customHeight="1">
      <c r="A54" s="258">
        <f>IF(E54="","",ROW()-ROW(tb_Sell[[#HEADERS],[ORDER]]))</f>
        <v>49</v>
      </c>
      <c r="B54" s="322"/>
      <c r="C54" s="61" t="str">
        <f t="array" ref="C54">IF(E54="","",INDEX(tb_MainDatabase[Scent],MATCH(E54,tb_MainDatabase[Barcode],0)))</f>
        <v>Gentle Elixir</v>
      </c>
      <c r="D54" s="61" t="str">
        <f t="array" ref="D54">IF(E54="","",INDEX(tb_MainDatabase[Size],MATCH(E54,tb_MainDatabase[Barcode],0)))</f>
        <v>30 ml.</v>
      </c>
      <c r="E54" s="64">
        <v>8.857128012141E12</v>
      </c>
      <c r="F54" s="81">
        <f>IF(E54="","",SUMIFS(tb_PO[จำนวน],tb_PO[Barcode],E54 ))</f>
        <v>13</v>
      </c>
      <c r="G54" s="81">
        <f>IF(E54="","",SUMIFS(Sell_CTW[จำนวน],Sell_CTW[Barcode],E54 ))</f>
        <v>6</v>
      </c>
      <c r="H54" s="64">
        <f t="shared" si="2"/>
        <v>7</v>
      </c>
      <c r="I54" s="81"/>
    </row>
    <row r="55" ht="22.5" customHeight="1">
      <c r="A55" s="258">
        <f>IF(E55="","",ROW()-ROW(tb_Sell[[#HEADERS],[ORDER]]))</f>
        <v>50</v>
      </c>
      <c r="B55" s="322"/>
      <c r="C55" s="61" t="str">
        <f t="array" ref="C55">IF(E55="","",INDEX(tb_MainDatabase[Scent],MATCH(E55,tb_MainDatabase[Barcode],0)))</f>
        <v>Gentle Elixir</v>
      </c>
      <c r="D55" s="61" t="str">
        <f t="array" ref="D55">IF(E55="","",INDEX(tb_MainDatabase[Size],MATCH(E55,tb_MainDatabase[Barcode],0)))</f>
        <v>10 ml.</v>
      </c>
      <c r="E55" s="64">
        <v>8.857128012142E12</v>
      </c>
      <c r="F55" s="81">
        <f>IF(E55="","",SUMIFS(tb_PO[จำนวน],tb_PO[Barcode],E55 ))</f>
        <v>14</v>
      </c>
      <c r="G55" s="81">
        <f>IF(E55="","",SUMIFS(Sell_CTW[จำนวน],Sell_CTW[Barcode],E55 ))</f>
        <v>7</v>
      </c>
      <c r="H55" s="64">
        <f t="shared" si="2"/>
        <v>7</v>
      </c>
      <c r="I55" s="81"/>
    </row>
    <row r="56" ht="22.5" customHeight="1">
      <c r="A56" s="258">
        <f>IF(E56="","",ROW()-ROW(tb_Sell[[#HEADERS],[ORDER]]))</f>
        <v>51</v>
      </c>
      <c r="B56" s="322"/>
      <c r="C56" s="61" t="str">
        <f t="array" ref="C56">IF(E56="","",INDEX(tb_MainDatabase[Scent],MATCH(E56,tb_MainDatabase[Barcode],0)))</f>
        <v>Gentle Elixir</v>
      </c>
      <c r="D56" s="61" t="str">
        <f t="array" ref="D56">IF(E56="","",INDEX(tb_MainDatabase[Size],MATCH(E56,tb_MainDatabase[Barcode],0)))</f>
        <v>4 ml.</v>
      </c>
      <c r="E56" s="64">
        <v>8.857128012143E12</v>
      </c>
      <c r="F56" s="81">
        <f>IF(E56="","",SUMIFS(tb_PO[จำนวน],tb_PO[Barcode],E56 ))</f>
        <v>0</v>
      </c>
      <c r="G56" s="81">
        <f>IF(E56="","",SUMIFS(Sell_CTW[จำนวน],Sell_CTW[Barcode],E56 ))</f>
        <v>0</v>
      </c>
      <c r="H56" s="64">
        <f t="shared" si="2"/>
        <v>0</v>
      </c>
      <c r="I56" s="81"/>
    </row>
    <row r="57" ht="22.5" customHeight="1">
      <c r="A57" s="258">
        <f>IF(E57="","",ROW()-ROW(tb_Sell[[#HEADERS],[ORDER]]))</f>
        <v>52</v>
      </c>
      <c r="B57" s="322">
        <v>45981.0</v>
      </c>
      <c r="C57" s="61" t="str">
        <f t="array" ref="C57">IF(E57="","",INDEX(tb_MainDatabase[Scent],MATCH(E57,tb_MainDatabase[Barcode],0)))</f>
        <v>Hercules</v>
      </c>
      <c r="D57" s="61" t="str">
        <f t="array" ref="D57">IF(E57="","",INDEX(tb_MainDatabase[Size],MATCH(E57,tb_MainDatabase[Barcode],0)))</f>
        <v>50 ml.</v>
      </c>
      <c r="E57" s="81">
        <v>8.857128011034E12</v>
      </c>
      <c r="F57" s="81">
        <f>IF(E57="","",SUMIFS(tb_PO[จำนวน],tb_PO[Barcode],E57 ))</f>
        <v>9</v>
      </c>
      <c r="G57" s="81">
        <f>IF(E57="","",SUMIFS(Sell_CTW[จำนวน],Sell_CTW[Barcode],E57 ))</f>
        <v>4</v>
      </c>
      <c r="H57" s="64">
        <f t="shared" si="2"/>
        <v>5</v>
      </c>
      <c r="I57" s="81"/>
    </row>
    <row r="58" ht="22.5" customHeight="1">
      <c r="A58" s="258">
        <f>IF(E58="","",ROW()-ROW(tb_Sell[[#HEADERS],[ORDER]]))</f>
        <v>53</v>
      </c>
      <c r="B58" s="322">
        <v>45981.0</v>
      </c>
      <c r="C58" s="61" t="str">
        <f t="array" ref="C58">IF(E58="","",INDEX(tb_MainDatabase[Scent],MATCH(E58,tb_MainDatabase[Barcode],0)))</f>
        <v>Hercules</v>
      </c>
      <c r="D58" s="61" t="str">
        <f t="array" ref="D58">IF(E58="","",INDEX(tb_MainDatabase[Size],MATCH(E58,tb_MainDatabase[Barcode],0)))</f>
        <v>30 ml.</v>
      </c>
      <c r="E58" s="81">
        <v>8.857128011737E12</v>
      </c>
      <c r="F58" s="81">
        <f>IF(E58="","",SUMIFS(tb_PO[จำนวน],tb_PO[Barcode],E58 ))</f>
        <v>14</v>
      </c>
      <c r="G58" s="81">
        <f>IF(E58="","",SUMIFS(Sell_CTW[จำนวน],Sell_CTW[Barcode],E58 ))</f>
        <v>5</v>
      </c>
      <c r="H58" s="64">
        <f t="shared" si="2"/>
        <v>9</v>
      </c>
      <c r="I58" s="81"/>
    </row>
    <row r="59" ht="22.5" customHeight="1">
      <c r="A59" s="258">
        <f>IF(E59="","",ROW()-ROW(tb_Sell[[#HEADERS],[ORDER]]))</f>
        <v>54</v>
      </c>
      <c r="B59" s="322">
        <v>45981.0</v>
      </c>
      <c r="C59" s="61" t="str">
        <f t="array" ref="C59">IF(E59="","",INDEX(tb_MainDatabase[Scent],MATCH(E59,tb_MainDatabase[Barcode],0)))</f>
        <v>Hercules</v>
      </c>
      <c r="D59" s="61" t="str">
        <f t="array" ref="D59">IF(E59="","",INDEX(tb_MainDatabase[Size],MATCH(E59,tb_MainDatabase[Barcode],0)))</f>
        <v>10 ml.</v>
      </c>
      <c r="E59" s="81">
        <v>8.857128011744E12</v>
      </c>
      <c r="F59" s="81">
        <f>IF(E59="","",SUMIFS(tb_PO[จำนวน],tb_PO[Barcode],E59 ))</f>
        <v>25</v>
      </c>
      <c r="G59" s="81">
        <f>IF(E59="","",SUMIFS(Sell_CTW[จำนวน],Sell_CTW[Barcode],E59 ))</f>
        <v>14</v>
      </c>
      <c r="H59" s="64">
        <f t="shared" si="2"/>
        <v>11</v>
      </c>
      <c r="I59" s="81"/>
    </row>
    <row r="60" ht="22.5" customHeight="1">
      <c r="A60" s="258">
        <f>IF(E60="","",ROW()-ROW(tb_Sell[[#HEADERS],[ORDER]]))</f>
        <v>55</v>
      </c>
      <c r="B60" s="322">
        <v>45981.0</v>
      </c>
      <c r="C60" s="61" t="str">
        <f t="array" ref="C60">IF(E60="","",INDEX(tb_MainDatabase[Scent],MATCH(E60,tb_MainDatabase[Barcode],0)))</f>
        <v>Hercules</v>
      </c>
      <c r="D60" s="61" t="str">
        <f t="array" ref="D60">IF(E60="","",INDEX(tb_MainDatabase[Size],MATCH(E60,tb_MainDatabase[Barcode],0)))</f>
        <v>4 ml.</v>
      </c>
      <c r="E60" s="81">
        <v>8.857128011546E12</v>
      </c>
      <c r="F60" s="81">
        <f>IF(E60="","",SUMIFS(tb_PO[จำนวน],tb_PO[Barcode],E60 ))</f>
        <v>0</v>
      </c>
      <c r="G60" s="81">
        <f>IF(E60="","",SUMIFS(Sell_CTW[จำนวน],Sell_CTW[Barcode],E60 ))</f>
        <v>0</v>
      </c>
      <c r="H60" s="64">
        <f t="shared" si="2"/>
        <v>0</v>
      </c>
      <c r="I60" s="81"/>
    </row>
    <row r="61" ht="22.5" customHeight="1">
      <c r="A61" s="258">
        <f>IF(E61="","",ROW()-ROW(tb_Sell[[#HEADERS],[ORDER]]))</f>
        <v>56</v>
      </c>
      <c r="B61" s="322">
        <v>45981.0</v>
      </c>
      <c r="C61" s="61" t="str">
        <f t="array" ref="C61">IF(E61="","",INDEX(tb_MainDatabase[Scent],MATCH(E61,tb_MainDatabase[Barcode],0)))</f>
        <v>La Belle</v>
      </c>
      <c r="D61" s="61" t="str">
        <f t="array" ref="D61">IF(E61="","",INDEX(tb_MainDatabase[Size],MATCH(E61,tb_MainDatabase[Barcode],0)))</f>
        <v>50 ml.</v>
      </c>
      <c r="E61" s="81">
        <v>8.857128011058E12</v>
      </c>
      <c r="F61" s="81">
        <f>IF(E61="","",SUMIFS(tb_PO[จำนวน],tb_PO[Barcode],E61 ))</f>
        <v>40</v>
      </c>
      <c r="G61" s="81">
        <f>IF(E61="","",SUMIFS(Sell_CTW[จำนวน],Sell_CTW[Barcode],E61 ))</f>
        <v>26</v>
      </c>
      <c r="H61" s="64">
        <f t="shared" si="2"/>
        <v>14</v>
      </c>
      <c r="I61" s="81"/>
    </row>
    <row r="62" ht="22.5" customHeight="1">
      <c r="A62" s="258">
        <f>IF(E62="","",ROW()-ROW(tb_Sell[[#HEADERS],[ORDER]]))</f>
        <v>57</v>
      </c>
      <c r="B62" s="322">
        <v>45981.0</v>
      </c>
      <c r="C62" s="61" t="str">
        <f t="array" ref="C62">IF(E62="","",INDEX(tb_MainDatabase[Scent],MATCH(E62,tb_MainDatabase[Barcode],0)))</f>
        <v>La Belle</v>
      </c>
      <c r="D62" s="61" t="str">
        <f t="array" ref="D62">IF(E62="","",INDEX(tb_MainDatabase[Size],MATCH(E62,tb_MainDatabase[Barcode],0)))</f>
        <v>30 ml.</v>
      </c>
      <c r="E62" s="81">
        <v>8.857128011904E12</v>
      </c>
      <c r="F62" s="81">
        <f>IF(E62="","",SUMIFS(tb_PO[จำนวน],tb_PO[Barcode],E62 ))</f>
        <v>42</v>
      </c>
      <c r="G62" s="81">
        <f>IF(E62="","",SUMIFS(Sell_CTW[จำนวน],Sell_CTW[Barcode],E62 ))</f>
        <v>26</v>
      </c>
      <c r="H62" s="64">
        <f t="shared" si="2"/>
        <v>16</v>
      </c>
      <c r="I62" s="81"/>
    </row>
    <row r="63" ht="22.5" customHeight="1">
      <c r="A63" s="258">
        <f>IF(E63="","",ROW()-ROW(tb_Sell[[#HEADERS],[ORDER]]))</f>
        <v>58</v>
      </c>
      <c r="B63" s="322">
        <v>45981.0</v>
      </c>
      <c r="C63" s="61" t="str">
        <f t="array" ref="C63">IF(E63="","",INDEX(tb_MainDatabase[Scent],MATCH(E63,tb_MainDatabase[Barcode],0)))</f>
        <v>La Belle</v>
      </c>
      <c r="D63" s="61" t="str">
        <f t="array" ref="D63">IF(E63="","",INDEX(tb_MainDatabase[Size],MATCH(E63,tb_MainDatabase[Barcode],0)))</f>
        <v>10 ml.</v>
      </c>
      <c r="E63" s="81">
        <v>8.857128012034E12</v>
      </c>
      <c r="F63" s="81">
        <f>IF(E63="","",SUMIFS(tb_PO[จำนวน],tb_PO[Barcode],E63 ))</f>
        <v>91</v>
      </c>
      <c r="G63" s="81">
        <f>IF(E63="","",SUMIFS(Sell_CTW[จำนวน],Sell_CTW[Barcode],E63 ))</f>
        <v>79</v>
      </c>
      <c r="H63" s="64">
        <f t="shared" si="2"/>
        <v>12</v>
      </c>
      <c r="I63" s="81"/>
    </row>
    <row r="64" ht="22.5" customHeight="1">
      <c r="A64" s="258">
        <f>IF(E64="","",ROW()-ROW(tb_Sell[[#HEADERS],[ORDER]]))</f>
        <v>59</v>
      </c>
      <c r="B64" s="322">
        <v>45981.0</v>
      </c>
      <c r="C64" s="61" t="str">
        <f t="array" ref="C64">IF(E64="","",INDEX(tb_MainDatabase[Scent],MATCH(E64,tb_MainDatabase[Barcode],0)))</f>
        <v>La Belle</v>
      </c>
      <c r="D64" s="61" t="str">
        <f t="array" ref="D64">IF(E64="","",INDEX(tb_MainDatabase[Size],MATCH(E64,tb_MainDatabase[Barcode],0)))</f>
        <v>4 ml.</v>
      </c>
      <c r="E64" s="81">
        <v>8.857128012016E12</v>
      </c>
      <c r="F64" s="81">
        <f>IF(E64="","",SUMIFS(tb_PO[จำนวน],tb_PO[Barcode],E64 ))</f>
        <v>30</v>
      </c>
      <c r="G64" s="81">
        <f>IF(E64="","",SUMIFS(Sell_CTW[จำนวน],Sell_CTW[Barcode],E64 ))</f>
        <v>20</v>
      </c>
      <c r="H64" s="64">
        <f t="shared" si="2"/>
        <v>10</v>
      </c>
      <c r="I64" s="81"/>
    </row>
    <row r="65" ht="22.5" customHeight="1">
      <c r="A65" s="258">
        <f>IF(E65="","",ROW()-ROW(tb_Sell[[#HEADERS],[ORDER]]))</f>
        <v>60</v>
      </c>
      <c r="B65" s="322">
        <v>45981.0</v>
      </c>
      <c r="C65" s="61" t="str">
        <f t="array" ref="C65">IF(E65="","",INDEX(tb_MainDatabase[Scent],MATCH(E65,tb_MainDatabase[Barcode],0)))</f>
        <v>Legend of Oud</v>
      </c>
      <c r="D65" s="61" t="str">
        <f t="array" ref="D65">IF(E65="","",INDEX(tb_MainDatabase[Size],MATCH(E65,tb_MainDatabase[Barcode],0)))</f>
        <v>50 ml.</v>
      </c>
      <c r="E65" s="81">
        <v>8.857128011683E12</v>
      </c>
      <c r="F65" s="81">
        <f>IF(E65="","",SUMIFS(tb_PO[จำนวน],tb_PO[Barcode],E65 ))</f>
        <v>9</v>
      </c>
      <c r="G65" s="81">
        <f>IF(E65="","",SUMIFS(Sell_CTW[จำนวน],Sell_CTW[Barcode],E65 ))</f>
        <v>5</v>
      </c>
      <c r="H65" s="64">
        <f t="shared" si="2"/>
        <v>4</v>
      </c>
      <c r="I65" s="81"/>
    </row>
    <row r="66" ht="22.5" customHeight="1">
      <c r="A66" s="258">
        <f>IF(E66="","",ROW()-ROW(tb_Sell[[#HEADERS],[ORDER]]))</f>
        <v>61</v>
      </c>
      <c r="B66" s="322">
        <v>45981.0</v>
      </c>
      <c r="C66" s="61" t="str">
        <f t="array" ref="C66">IF(E66="","",INDEX(tb_MainDatabase[Scent],MATCH(E66,tb_MainDatabase[Barcode],0)))</f>
        <v>Legend of Oud</v>
      </c>
      <c r="D66" s="61" t="str">
        <f t="array" ref="D66">IF(E66="","",INDEX(tb_MainDatabase[Size],MATCH(E66,tb_MainDatabase[Barcode],0)))</f>
        <v>30 ml.</v>
      </c>
      <c r="E66" s="81">
        <v>8.857128012007E12</v>
      </c>
      <c r="F66" s="81">
        <f>IF(E66="","",SUMIFS(tb_PO[จำนวน],tb_PO[Barcode],E66 ))</f>
        <v>18</v>
      </c>
      <c r="G66" s="81">
        <f>IF(E66="","",SUMIFS(Sell_CTW[จำนวน],Sell_CTW[Barcode],E66 ))</f>
        <v>13</v>
      </c>
      <c r="H66" s="64">
        <f t="shared" si="2"/>
        <v>5</v>
      </c>
      <c r="I66" s="81"/>
    </row>
    <row r="67" ht="22.5" customHeight="1">
      <c r="A67" s="258">
        <f>IF(E67="","",ROW()-ROW(tb_Sell[[#HEADERS],[ORDER]]))</f>
        <v>62</v>
      </c>
      <c r="B67" s="322">
        <v>45981.0</v>
      </c>
      <c r="C67" s="61" t="str">
        <f t="array" ref="C67">IF(E67="","",INDEX(tb_MainDatabase[Scent],MATCH(E67,tb_MainDatabase[Barcode],0)))</f>
        <v>Legend of Oud</v>
      </c>
      <c r="D67" s="61" t="str">
        <f t="array" ref="D67">IF(E67="","",INDEX(tb_MainDatabase[Size],MATCH(E67,tb_MainDatabase[Barcode],0)))</f>
        <v>10 ml.</v>
      </c>
      <c r="E67" s="81">
        <v>8.85712801211E12</v>
      </c>
      <c r="F67" s="81">
        <f>IF(E67="","",SUMIFS(tb_PO[จำนวน],tb_PO[Barcode],E67 ))</f>
        <v>34</v>
      </c>
      <c r="G67" s="81">
        <f>IF(E67="","",SUMIFS(Sell_CTW[จำนวน],Sell_CTW[Barcode],E67 ))</f>
        <v>22</v>
      </c>
      <c r="H67" s="64">
        <f t="shared" si="2"/>
        <v>12</v>
      </c>
      <c r="I67" s="81"/>
    </row>
    <row r="68" ht="22.5" customHeight="1">
      <c r="A68" s="258">
        <f>IF(E68="","",ROW()-ROW(tb_Sell[[#HEADERS],[ORDER]]))</f>
        <v>63</v>
      </c>
      <c r="B68" s="322">
        <v>45981.0</v>
      </c>
      <c r="C68" s="61" t="str">
        <f t="array" ref="C68">IF(E68="","",INDEX(tb_MainDatabase[Scent],MATCH(E68,tb_MainDatabase[Barcode],0)))</f>
        <v>Legend of Oud</v>
      </c>
      <c r="D68" s="61" t="str">
        <f t="array" ref="D68">IF(E68="","",INDEX(tb_MainDatabase[Size],MATCH(E68,tb_MainDatabase[Barcode],0)))</f>
        <v>4 ml.</v>
      </c>
      <c r="E68" s="81">
        <v>8.857128012111E12</v>
      </c>
      <c r="F68" s="81">
        <f>IF(E68="","",SUMIFS(tb_PO[จำนวน],tb_PO[Barcode],E68 ))</f>
        <v>0</v>
      </c>
      <c r="G68" s="81">
        <f>IF(E68="","",SUMIFS(Sell_CTW[จำนวน],Sell_CTW[Barcode],E68 ))</f>
        <v>0</v>
      </c>
      <c r="H68" s="64">
        <f t="shared" si="2"/>
        <v>0</v>
      </c>
      <c r="I68" s="81"/>
    </row>
    <row r="69" ht="22.5" customHeight="1">
      <c r="A69" s="258">
        <f>IF(E69="","",ROW()-ROW(tb_Sell[[#HEADERS],[ORDER]]))</f>
        <v>64</v>
      </c>
      <c r="B69" s="322">
        <v>45981.0</v>
      </c>
      <c r="C69" s="61" t="str">
        <f t="array" ref="C69">IF(E69="","",INDEX(tb_MainDatabase[Scent],MATCH(E69,tb_MainDatabase[Barcode],0)))</f>
        <v>Luscious Santal</v>
      </c>
      <c r="D69" s="61" t="str">
        <f t="array" ref="D69">IF(E69="","",INDEX(tb_MainDatabase[Size],MATCH(E69,tb_MainDatabase[Barcode],0)))</f>
        <v>50 ml.</v>
      </c>
      <c r="E69" s="81">
        <v>8.85712801169E12</v>
      </c>
      <c r="F69" s="81">
        <f>IF(E69="","",SUMIFS(tb_PO[จำนวน],tb_PO[Barcode],E69 ))</f>
        <v>4</v>
      </c>
      <c r="G69" s="81">
        <f>IF(E69="","",SUMIFS(Sell_CTW[จำนวน],Sell_CTW[Barcode],E69 ))</f>
        <v>2</v>
      </c>
      <c r="H69" s="64">
        <f t="shared" si="2"/>
        <v>2</v>
      </c>
      <c r="I69" s="81"/>
    </row>
    <row r="70" ht="22.5" customHeight="1">
      <c r="A70" s="258">
        <f>IF(E70="","",ROW()-ROW(tb_Sell[[#HEADERS],[ORDER]]))</f>
        <v>65</v>
      </c>
      <c r="B70" s="322">
        <v>45981.0</v>
      </c>
      <c r="C70" s="61" t="str">
        <f t="array" ref="C70">IF(E70="","",INDEX(tb_MainDatabase[Scent],MATCH(E70,tb_MainDatabase[Barcode],0)))</f>
        <v>Luscious Santal</v>
      </c>
      <c r="D70" s="61" t="str">
        <f t="array" ref="D70">IF(E70="","",INDEX(tb_MainDatabase[Size],MATCH(E70,tb_MainDatabase[Barcode],0)))</f>
        <v>30 ml.</v>
      </c>
      <c r="E70" s="81">
        <v>8.857128012008E12</v>
      </c>
      <c r="F70" s="81">
        <f>IF(E70="","",SUMIFS(tb_PO[จำนวน],tb_PO[Barcode],E70 ))</f>
        <v>6</v>
      </c>
      <c r="G70" s="81">
        <f>IF(E70="","",SUMIFS(Sell_CTW[จำนวน],Sell_CTW[Barcode],E70 ))</f>
        <v>5</v>
      </c>
      <c r="H70" s="64">
        <f t="shared" si="2"/>
        <v>1</v>
      </c>
      <c r="I70" s="81"/>
    </row>
    <row r="71" ht="22.5" customHeight="1">
      <c r="A71" s="258">
        <f>IF(E71="","",ROW()-ROW(tb_Sell[[#HEADERS],[ORDER]]))</f>
        <v>66</v>
      </c>
      <c r="B71" s="322">
        <v>45981.0</v>
      </c>
      <c r="C71" s="61" t="str">
        <f t="array" ref="C71">IF(E71="","",INDEX(tb_MainDatabase[Scent],MATCH(E71,tb_MainDatabase[Barcode],0)))</f>
        <v>Luscious Santal</v>
      </c>
      <c r="D71" s="61" t="str">
        <f t="array" ref="D71">IF(E71="","",INDEX(tb_MainDatabase[Size],MATCH(E71,tb_MainDatabase[Barcode],0)))</f>
        <v>10 ml.</v>
      </c>
      <c r="E71" s="81">
        <v>8.857128012122E12</v>
      </c>
      <c r="F71" s="81">
        <f>IF(E71="","",SUMIFS(tb_PO[จำนวน],tb_PO[Barcode],E71 ))</f>
        <v>22</v>
      </c>
      <c r="G71" s="81">
        <f>IF(E71="","",SUMIFS(Sell_CTW[จำนวน],Sell_CTW[Barcode],E71 ))</f>
        <v>15</v>
      </c>
      <c r="H71" s="64">
        <f t="shared" si="2"/>
        <v>7</v>
      </c>
      <c r="I71" s="81"/>
    </row>
    <row r="72" ht="22.5" customHeight="1">
      <c r="A72" s="258">
        <f>IF(E72="","",ROW()-ROW(tb_Sell[[#HEADERS],[ORDER]]))</f>
        <v>67</v>
      </c>
      <c r="B72" s="322">
        <v>45981.0</v>
      </c>
      <c r="C72" s="61" t="str">
        <f t="array" ref="C72">IF(E72="","",INDEX(tb_MainDatabase[Scent],MATCH(E72,tb_MainDatabase[Barcode],0)))</f>
        <v>Luscious Santal</v>
      </c>
      <c r="D72" s="61" t="str">
        <f t="array" ref="D72">IF(E72="","",INDEX(tb_MainDatabase[Size],MATCH(E72,tb_MainDatabase[Barcode],0)))</f>
        <v>4 ml.</v>
      </c>
      <c r="E72" s="81">
        <v>8.857128012123E12</v>
      </c>
      <c r="F72" s="81">
        <f>IF(E72="","",SUMIFS(tb_PO[จำนวน],tb_PO[Barcode],E72 ))</f>
        <v>0</v>
      </c>
      <c r="G72" s="81">
        <f>IF(E72="","",SUMIFS(Sell_CTW[จำนวน],Sell_CTW[Barcode],E72 ))</f>
        <v>0</v>
      </c>
      <c r="H72" s="64">
        <f t="shared" si="2"/>
        <v>0</v>
      </c>
      <c r="I72" s="81"/>
    </row>
    <row r="73" ht="22.5" customHeight="1">
      <c r="A73" s="258">
        <f>IF(E73="","",ROW()-ROW(tb_Sell[[#HEADERS],[ORDER]]))</f>
        <v>68</v>
      </c>
      <c r="B73" s="322">
        <v>45981.0</v>
      </c>
      <c r="C73" s="61" t="str">
        <f t="array" ref="C73">IF(E73="","",INDEX(tb_MainDatabase[Scent],MATCH(E73,tb_MainDatabase[Barcode],0)))</f>
        <v>Make Way</v>
      </c>
      <c r="D73" s="61" t="str">
        <f t="array" ref="D73">IF(E73="","",INDEX(tb_MainDatabase[Size],MATCH(E73,tb_MainDatabase[Barcode],0)))</f>
        <v>50 ml.</v>
      </c>
      <c r="E73" s="81">
        <v>8.85712801202E12</v>
      </c>
      <c r="F73" s="81">
        <f>IF(E73="","",SUMIFS(tb_PO[จำนวน],tb_PO[Barcode],E73 ))</f>
        <v>18</v>
      </c>
      <c r="G73" s="81">
        <f>IF(E73="","",SUMIFS(Sell_CTW[จำนวน],Sell_CTW[Barcode],E73 ))</f>
        <v>10</v>
      </c>
      <c r="H73" s="64">
        <f t="shared" si="2"/>
        <v>8</v>
      </c>
      <c r="I73" s="81"/>
    </row>
    <row r="74" ht="22.5" customHeight="1">
      <c r="A74" s="258">
        <f>IF(E74="","",ROW()-ROW(tb_Sell[[#HEADERS],[ORDER]]))</f>
        <v>69</v>
      </c>
      <c r="B74" s="322">
        <v>45981.0</v>
      </c>
      <c r="C74" s="61" t="str">
        <f t="array" ref="C74">IF(E74="","",INDEX(tb_MainDatabase[Scent],MATCH(E74,tb_MainDatabase[Barcode],0)))</f>
        <v>Make Way</v>
      </c>
      <c r="D74" s="61" t="str">
        <f t="array" ref="D74">IF(E74="","",INDEX(tb_MainDatabase[Size],MATCH(E74,tb_MainDatabase[Barcode],0)))</f>
        <v>30 ml.</v>
      </c>
      <c r="E74" s="81">
        <v>8.857128012024E12</v>
      </c>
      <c r="F74" s="81">
        <f>IF(E74="","",SUMIFS(tb_PO[จำนวน],tb_PO[Barcode],E74 ))</f>
        <v>19</v>
      </c>
      <c r="G74" s="81">
        <f>IF(E74="","",SUMIFS(Sell_CTW[จำนวน],Sell_CTW[Barcode],E74 ))</f>
        <v>10</v>
      </c>
      <c r="H74" s="64">
        <f t="shared" si="2"/>
        <v>9</v>
      </c>
      <c r="I74" s="81"/>
    </row>
    <row r="75" ht="22.5" customHeight="1">
      <c r="A75" s="258">
        <f>IF(E75="","",ROW()-ROW(tb_Sell[[#HEADERS],[ORDER]]))</f>
        <v>70</v>
      </c>
      <c r="B75" s="322">
        <v>45981.0</v>
      </c>
      <c r="C75" s="61" t="str">
        <f t="array" ref="C75">IF(E75="","",INDEX(tb_MainDatabase[Scent],MATCH(E75,tb_MainDatabase[Barcode],0)))</f>
        <v>Make Way</v>
      </c>
      <c r="D75" s="61" t="str">
        <f t="array" ref="D75">IF(E75="","",INDEX(tb_MainDatabase[Size],MATCH(E75,tb_MainDatabase[Barcode],0)))</f>
        <v>10 ml.</v>
      </c>
      <c r="E75" s="81">
        <v>8.857128012028E12</v>
      </c>
      <c r="F75" s="81">
        <f>IF(E75="","",SUMIFS(tb_PO[จำนวน],tb_PO[Barcode],E75 ))</f>
        <v>42</v>
      </c>
      <c r="G75" s="81">
        <f>IF(E75="","",SUMIFS(Sell_CTW[จำนวน],Sell_CTW[Barcode],E75 ))</f>
        <v>34</v>
      </c>
      <c r="H75" s="64">
        <f t="shared" si="2"/>
        <v>8</v>
      </c>
      <c r="I75" s="81"/>
    </row>
    <row r="76" ht="22.5" customHeight="1">
      <c r="A76" s="258">
        <f>IF(E76="","",ROW()-ROW(tb_Sell[[#HEADERS],[ORDER]]))</f>
        <v>71</v>
      </c>
      <c r="B76" s="322">
        <v>45981.0</v>
      </c>
      <c r="C76" s="61" t="str">
        <f t="array" ref="C76">IF(E76="","",INDEX(tb_MainDatabase[Scent],MATCH(E76,tb_MainDatabase[Barcode],0)))</f>
        <v>Make Way</v>
      </c>
      <c r="D76" s="61" t="str">
        <f t="array" ref="D76">IF(E76="","",INDEX(tb_MainDatabase[Size],MATCH(E76,tb_MainDatabase[Barcode],0)))</f>
        <v>4 ml.</v>
      </c>
      <c r="E76" s="81">
        <v>8.857128012049E12</v>
      </c>
      <c r="F76" s="81">
        <f>IF(E76="","",SUMIFS(tb_PO[จำนวน],tb_PO[Barcode],E76 ))</f>
        <v>0</v>
      </c>
      <c r="G76" s="81">
        <f>IF(E76="","",SUMIFS(Sell_CTW[จำนวน],Sell_CTW[Barcode],E76 ))</f>
        <v>0</v>
      </c>
      <c r="H76" s="64">
        <f t="shared" si="2"/>
        <v>0</v>
      </c>
      <c r="I76" s="81"/>
    </row>
    <row r="77" ht="22.5" customHeight="1">
      <c r="A77" s="258">
        <f>IF(E77="","",ROW()-ROW(tb_Sell[[#HEADERS],[ORDER]]))</f>
        <v>72</v>
      </c>
      <c r="B77" s="322">
        <v>45981.0</v>
      </c>
      <c r="C77" s="61" t="str">
        <f t="array" ref="C77">IF(E77="","",INDEX(tb_MainDatabase[Scent],MATCH(E77,tb_MainDatabase[Barcode],0)))</f>
        <v>Never Blue</v>
      </c>
      <c r="D77" s="61" t="str">
        <f t="array" ref="D77">IF(E77="","",INDEX(tb_MainDatabase[Size],MATCH(E77,tb_MainDatabase[Barcode],0)))</f>
        <v>50 ml.</v>
      </c>
      <c r="E77" s="81">
        <v>8.857128011287E12</v>
      </c>
      <c r="F77" s="81">
        <f>IF(E77="","",SUMIFS(tb_PO[จำนวน],tb_PO[Barcode],E77 ))</f>
        <v>62</v>
      </c>
      <c r="G77" s="81">
        <f>IF(E77="","",SUMIFS(Sell_CTW[จำนวน],Sell_CTW[Barcode],E77 ))</f>
        <v>45</v>
      </c>
      <c r="H77" s="64">
        <f t="shared" si="2"/>
        <v>17</v>
      </c>
      <c r="I77" s="81"/>
    </row>
    <row r="78" ht="22.5" customHeight="1">
      <c r="A78" s="258">
        <f>IF(E78="","",ROW()-ROW(tb_Sell[[#HEADERS],[ORDER]]))</f>
        <v>73</v>
      </c>
      <c r="B78" s="322">
        <v>45981.0</v>
      </c>
      <c r="C78" s="61" t="str">
        <f t="array" ref="C78">IF(E78="","",INDEX(tb_MainDatabase[Scent],MATCH(E78,tb_MainDatabase[Barcode],0)))</f>
        <v>Never Blue</v>
      </c>
      <c r="D78" s="61" t="str">
        <f t="array" ref="D78">IF(E78="","",INDEX(tb_MainDatabase[Size],MATCH(E78,tb_MainDatabase[Barcode],0)))</f>
        <v>30 ml.</v>
      </c>
      <c r="E78" s="81">
        <v>8.857128011836E12</v>
      </c>
      <c r="F78" s="81">
        <f>IF(E78="","",SUMIFS(tb_PO[จำนวน],tb_PO[Barcode],E78 ))</f>
        <v>38</v>
      </c>
      <c r="G78" s="81">
        <f>IF(E78="","",SUMIFS(Sell_CTW[จำนวน],Sell_CTW[Barcode],E78 ))</f>
        <v>26</v>
      </c>
      <c r="H78" s="64">
        <f t="shared" si="2"/>
        <v>12</v>
      </c>
      <c r="I78" s="81"/>
    </row>
    <row r="79" ht="22.5" customHeight="1">
      <c r="A79" s="258">
        <f>IF(E79="","",ROW()-ROW(tb_Sell[[#HEADERS],[ORDER]]))</f>
        <v>74</v>
      </c>
      <c r="B79" s="322">
        <v>45981.0</v>
      </c>
      <c r="C79" s="61" t="str">
        <f t="array" ref="C79">IF(E79="","",INDEX(tb_MainDatabase[Scent],MATCH(E79,tb_MainDatabase[Barcode],0)))</f>
        <v>Never Blue</v>
      </c>
      <c r="D79" s="61" t="str">
        <f t="array" ref="D79">IF(E79="","",INDEX(tb_MainDatabase[Size],MATCH(E79,tb_MainDatabase[Barcode],0)))</f>
        <v>10 ml.</v>
      </c>
      <c r="E79" s="81">
        <v>8.857128012035E12</v>
      </c>
      <c r="F79" s="81">
        <f>IF(E79="","",SUMIFS(tb_PO[จำนวน],tb_PO[Barcode],E79 ))</f>
        <v>123</v>
      </c>
      <c r="G79" s="81">
        <f>IF(E79="","",SUMIFS(Sell_CTW[จำนวน],Sell_CTW[Barcode],E79 ))</f>
        <v>100</v>
      </c>
      <c r="H79" s="64">
        <f t="shared" si="2"/>
        <v>23</v>
      </c>
      <c r="I79" s="81"/>
    </row>
    <row r="80" ht="22.5" customHeight="1">
      <c r="A80" s="258">
        <f>IF(E80="","",ROW()-ROW(tb_Sell[[#HEADERS],[ORDER]]))</f>
        <v>75</v>
      </c>
      <c r="B80" s="322">
        <v>45981.0</v>
      </c>
      <c r="C80" s="61" t="str">
        <f t="array" ref="C80">IF(E80="","",INDEX(tb_MainDatabase[Scent],MATCH(E80,tb_MainDatabase[Barcode],0)))</f>
        <v>Never Blue</v>
      </c>
      <c r="D80" s="61" t="str">
        <f t="array" ref="D80">IF(E80="","",INDEX(tb_MainDatabase[Size],MATCH(E80,tb_MainDatabase[Barcode],0)))</f>
        <v>4 ml.</v>
      </c>
      <c r="E80" s="81">
        <v>8.857128012036E12</v>
      </c>
      <c r="F80" s="81">
        <f>IF(E80="","",SUMIFS(tb_PO[จำนวน],tb_PO[Barcode],E80 ))</f>
        <v>55</v>
      </c>
      <c r="G80" s="81">
        <f>IF(E80="","",SUMIFS(Sell_CTW[จำนวน],Sell_CTW[Barcode],E80 ))</f>
        <v>11</v>
      </c>
      <c r="H80" s="64">
        <f t="shared" si="2"/>
        <v>44</v>
      </c>
      <c r="I80" s="81"/>
    </row>
    <row r="81" ht="22.5" customHeight="1">
      <c r="A81" s="258">
        <f>IF(E81="","",ROW()-ROW(tb_Sell[[#HEADERS],[ORDER]]))</f>
        <v>76</v>
      </c>
      <c r="B81" s="322">
        <v>45981.0</v>
      </c>
      <c r="C81" s="61" t="str">
        <f t="array" ref="C81">IF(E81="","",INDEX(tb_MainDatabase[Scent],MATCH(E81,tb_MainDatabase[Barcode],0)))</f>
        <v>Persist</v>
      </c>
      <c r="D81" s="61" t="str">
        <f t="array" ref="D81">IF(E81="","",INDEX(tb_MainDatabase[Size],MATCH(E81,tb_MainDatabase[Barcode],0)))</f>
        <v>50 ml.</v>
      </c>
      <c r="E81" s="81">
        <v>8.857128011041E12</v>
      </c>
      <c r="F81" s="81">
        <f>IF(E81="","",SUMIFS(tb_PO[จำนวน],tb_PO[Barcode],E81 ))</f>
        <v>21</v>
      </c>
      <c r="G81" s="81">
        <f>IF(E81="","",SUMIFS(Sell_CTW[จำนวน],Sell_CTW[Barcode],E81 ))</f>
        <v>17</v>
      </c>
      <c r="H81" s="64">
        <f t="shared" si="2"/>
        <v>4</v>
      </c>
      <c r="I81" s="81"/>
    </row>
    <row r="82" ht="22.5" customHeight="1">
      <c r="A82" s="258">
        <f>IF(E82="","",ROW()-ROW(tb_Sell[[#HEADERS],[ORDER]]))</f>
        <v>77</v>
      </c>
      <c r="B82" s="322">
        <v>45981.0</v>
      </c>
      <c r="C82" s="61" t="str">
        <f t="array" ref="C82">IF(E82="","",INDEX(tb_MainDatabase[Scent],MATCH(E82,tb_MainDatabase[Barcode],0)))</f>
        <v>Persist</v>
      </c>
      <c r="D82" s="61" t="str">
        <f t="array" ref="D82">IF(E82="","",INDEX(tb_MainDatabase[Size],MATCH(E82,tb_MainDatabase[Barcode],0)))</f>
        <v>30 ml.</v>
      </c>
      <c r="E82" s="81">
        <v>8.857128011881E12</v>
      </c>
      <c r="F82" s="81">
        <f>IF(E82="","",SUMIFS(tb_PO[จำนวน],tb_PO[Barcode],E82 ))</f>
        <v>15</v>
      </c>
      <c r="G82" s="81">
        <f>IF(E82="","",SUMIFS(Sell_CTW[จำนวน],Sell_CTW[Barcode],E82 ))</f>
        <v>9</v>
      </c>
      <c r="H82" s="64">
        <f t="shared" si="2"/>
        <v>6</v>
      </c>
      <c r="I82" s="81"/>
    </row>
    <row r="83" ht="22.5" customHeight="1">
      <c r="A83" s="258">
        <f>IF(E83="","",ROW()-ROW(tb_Sell[[#HEADERS],[ORDER]]))</f>
        <v>78</v>
      </c>
      <c r="B83" s="322">
        <v>45981.0</v>
      </c>
      <c r="C83" s="61" t="str">
        <f t="array" ref="C83">IF(E83="","",INDEX(tb_MainDatabase[Scent],MATCH(E83,tb_MainDatabase[Barcode],0)))</f>
        <v>Persist</v>
      </c>
      <c r="D83" s="61" t="str">
        <f t="array" ref="D83">IF(E83="","",INDEX(tb_MainDatabase[Size],MATCH(E83,tb_MainDatabase[Barcode],0)))</f>
        <v>10 ml.</v>
      </c>
      <c r="E83" s="81">
        <v>8.857128012042E12</v>
      </c>
      <c r="F83" s="81">
        <f>IF(E83="","",SUMIFS(tb_PO[จำนวน],tb_PO[Barcode],E83 ))</f>
        <v>49</v>
      </c>
      <c r="G83" s="81">
        <f>IF(E83="","",SUMIFS(Sell_CTW[จำนวน],Sell_CTW[Barcode],E83 ))</f>
        <v>41</v>
      </c>
      <c r="H83" s="64">
        <f t="shared" si="2"/>
        <v>8</v>
      </c>
      <c r="I83" s="81"/>
    </row>
    <row r="84" ht="22.5" customHeight="1">
      <c r="A84" s="258">
        <f>IF(E84="","",ROW()-ROW(tb_Sell[[#HEADERS],[ORDER]]))</f>
        <v>79</v>
      </c>
      <c r="B84" s="322">
        <v>45981.0</v>
      </c>
      <c r="C84" s="61" t="str">
        <f t="array" ref="C84">IF(E84="","",INDEX(tb_MainDatabase[Scent],MATCH(E84,tb_MainDatabase[Barcode],0)))</f>
        <v>Persist</v>
      </c>
      <c r="D84" s="61" t="str">
        <f t="array" ref="D84">IF(E84="","",INDEX(tb_MainDatabase[Size],MATCH(E84,tb_MainDatabase[Barcode],0)))</f>
        <v>4 ml.</v>
      </c>
      <c r="E84" s="81">
        <v>8.857128012043E12</v>
      </c>
      <c r="F84" s="81">
        <f>IF(E84="","",SUMIFS(tb_PO[จำนวน],tb_PO[Barcode],E84 ))</f>
        <v>10</v>
      </c>
      <c r="G84" s="81">
        <f>IF(E84="","",SUMIFS(Sell_CTW[จำนวน],Sell_CTW[Barcode],E84 ))</f>
        <v>10</v>
      </c>
      <c r="H84" s="64">
        <f t="shared" si="2"/>
        <v>0</v>
      </c>
      <c r="I84" s="81"/>
    </row>
    <row r="85" ht="22.5" customHeight="1">
      <c r="A85" s="258">
        <f>IF(E85="","",ROW()-ROW(tb_Sell[[#HEADERS],[ORDER]]))</f>
        <v>80</v>
      </c>
      <c r="B85" s="322">
        <v>45981.0</v>
      </c>
      <c r="C85" s="61" t="str">
        <f t="array" ref="C85">IF(E85="","",INDEX(tb_MainDatabase[Scent],MATCH(E85,tb_MainDatabase[Barcode],0)))</f>
        <v>Queen</v>
      </c>
      <c r="D85" s="61" t="str">
        <f t="array" ref="D85">IF(E85="","",INDEX(tb_MainDatabase[Size],MATCH(E85,tb_MainDatabase[Barcode],0)))</f>
        <v>50 ml.</v>
      </c>
      <c r="E85" s="81">
        <v>8.857128011607E12</v>
      </c>
      <c r="F85" s="81">
        <f>IF(E85="","",SUMIFS(tb_PO[จำนวน],tb_PO[Barcode],E85 ))</f>
        <v>7</v>
      </c>
      <c r="G85" s="81">
        <f>IF(E85="","",SUMIFS(Sell_CTW[จำนวน],Sell_CTW[Barcode],E85 ))</f>
        <v>3</v>
      </c>
      <c r="H85" s="64">
        <f t="shared" si="2"/>
        <v>4</v>
      </c>
      <c r="I85" s="81"/>
    </row>
    <row r="86" ht="22.5" customHeight="1">
      <c r="A86" s="258">
        <f>IF(E86="","",ROW()-ROW(tb_Sell[[#HEADERS],[ORDER]]))</f>
        <v>81</v>
      </c>
      <c r="B86" s="322">
        <v>45981.0</v>
      </c>
      <c r="C86" s="61" t="str">
        <f t="array" ref="C86">IF(E86="","",INDEX(tb_MainDatabase[Scent],MATCH(E86,tb_MainDatabase[Barcode],0)))</f>
        <v>Queen</v>
      </c>
      <c r="D86" s="61" t="str">
        <f t="array" ref="D86">IF(E86="","",INDEX(tb_MainDatabase[Size],MATCH(E86,tb_MainDatabase[Barcode],0)))</f>
        <v>30 ml.</v>
      </c>
      <c r="E86" s="81">
        <v>8.857128012001E12</v>
      </c>
      <c r="F86" s="81">
        <f>IF(E86="","",SUMIFS(tb_PO[จำนวน],tb_PO[Barcode],E86 ))</f>
        <v>13</v>
      </c>
      <c r="G86" s="81">
        <f>IF(E86="","",SUMIFS(Sell_CTW[จำนวน],Sell_CTW[Barcode],E86 ))</f>
        <v>10</v>
      </c>
      <c r="H86" s="64">
        <f t="shared" si="2"/>
        <v>3</v>
      </c>
      <c r="I86" s="81"/>
    </row>
    <row r="87" ht="22.5" customHeight="1">
      <c r="A87" s="258">
        <f>IF(E87="","",ROW()-ROW(tb_Sell[[#HEADERS],[ORDER]]))</f>
        <v>82</v>
      </c>
      <c r="B87" s="322">
        <v>45981.0</v>
      </c>
      <c r="C87" s="61" t="str">
        <f t="array" ref="C87">IF(E87="","",INDEX(tb_MainDatabase[Scent],MATCH(E87,tb_MainDatabase[Barcode],0)))</f>
        <v>Queen</v>
      </c>
      <c r="D87" s="61" t="str">
        <f t="array" ref="D87">IF(E87="","",INDEX(tb_MainDatabase[Size],MATCH(E87,tb_MainDatabase[Barcode],0)))</f>
        <v>10 ml.</v>
      </c>
      <c r="E87" s="81">
        <v>8.857128012116E12</v>
      </c>
      <c r="F87" s="81">
        <f>IF(E87="","",SUMIFS(tb_PO[จำนวน],tb_PO[Barcode],E87 ))</f>
        <v>22</v>
      </c>
      <c r="G87" s="81">
        <f>IF(E87="","",SUMIFS(Sell_CTW[จำนวน],Sell_CTW[Barcode],E87 ))</f>
        <v>16</v>
      </c>
      <c r="H87" s="64">
        <f t="shared" si="2"/>
        <v>6</v>
      </c>
      <c r="I87" s="81"/>
    </row>
    <row r="88" ht="22.5" customHeight="1">
      <c r="A88" s="258">
        <f>IF(E88="","",ROW()-ROW(tb_Sell[[#HEADERS],[ORDER]]))</f>
        <v>83</v>
      </c>
      <c r="B88" s="322">
        <v>45981.0</v>
      </c>
      <c r="C88" s="61" t="str">
        <f t="array" ref="C88">IF(E88="","",INDEX(tb_MainDatabase[Scent],MATCH(E88,tb_MainDatabase[Barcode],0)))</f>
        <v>Queen</v>
      </c>
      <c r="D88" s="61" t="str">
        <f t="array" ref="D88">IF(E88="","",INDEX(tb_MainDatabase[Size],MATCH(E88,tb_MainDatabase[Barcode],0)))</f>
        <v>4 ml.</v>
      </c>
      <c r="E88" s="81">
        <v>8.857128012117E12</v>
      </c>
      <c r="F88" s="81">
        <f>IF(E88="","",SUMIFS(tb_PO[จำนวน],tb_PO[Barcode],E88 ))</f>
        <v>0</v>
      </c>
      <c r="G88" s="81">
        <f>IF(E88="","",SUMIFS(Sell_CTW[จำนวน],Sell_CTW[Barcode],E88 ))</f>
        <v>0</v>
      </c>
      <c r="H88" s="64">
        <f t="shared" si="2"/>
        <v>0</v>
      </c>
      <c r="I88" s="81"/>
    </row>
    <row r="89" ht="22.5" customHeight="1">
      <c r="A89" s="258">
        <f>IF(E89="","",ROW()-ROW(tb_Sell[[#HEADERS],[ORDER]]))</f>
        <v>84</v>
      </c>
      <c r="B89" s="322">
        <v>45981.0</v>
      </c>
      <c r="C89" s="61" t="str">
        <f t="array" ref="C89">IF(E89="","",INDEX(tb_MainDatabase[Scent],MATCH(E89,tb_MainDatabase[Barcode],0)))</f>
        <v>Savoury</v>
      </c>
      <c r="D89" s="61" t="str">
        <f t="array" ref="D89">IF(E89="","",INDEX(tb_MainDatabase[Size],MATCH(E89,tb_MainDatabase[Barcode],0)))</f>
        <v>50 ml.</v>
      </c>
      <c r="E89" s="81">
        <v>8.857128011614E12</v>
      </c>
      <c r="F89" s="81">
        <f>IF(E89="","",SUMIFS(tb_PO[จำนวน],tb_PO[Barcode],E89 ))</f>
        <v>7</v>
      </c>
      <c r="G89" s="81">
        <f>IF(E89="","",SUMIFS(Sell_CTW[จำนวน],Sell_CTW[Barcode],E89 ))</f>
        <v>3</v>
      </c>
      <c r="H89" s="64">
        <f t="shared" si="2"/>
        <v>4</v>
      </c>
      <c r="I89" s="81"/>
    </row>
    <row r="90" ht="22.5" customHeight="1">
      <c r="A90" s="258">
        <f>IF(E90="","",ROW()-ROW(tb_Sell[[#HEADERS],[ORDER]]))</f>
        <v>85</v>
      </c>
      <c r="B90" s="322">
        <v>45981.0</v>
      </c>
      <c r="C90" s="61" t="str">
        <f t="array" ref="C90">IF(E90="","",INDEX(tb_MainDatabase[Scent],MATCH(E90,tb_MainDatabase[Barcode],0)))</f>
        <v>Savoury</v>
      </c>
      <c r="D90" s="61" t="str">
        <f t="array" ref="D90">IF(E90="","",INDEX(tb_MainDatabase[Size],MATCH(E90,tb_MainDatabase[Barcode],0)))</f>
        <v>30 ml.</v>
      </c>
      <c r="E90" s="81">
        <v>8.857128012002E12</v>
      </c>
      <c r="F90" s="81">
        <f>IF(E90="","",SUMIFS(tb_PO[จำนวน],tb_PO[Barcode],E90 ))</f>
        <v>6</v>
      </c>
      <c r="G90" s="81">
        <f>IF(E90="","",SUMIFS(Sell_CTW[จำนวน],Sell_CTW[Barcode],E90 ))</f>
        <v>2</v>
      </c>
      <c r="H90" s="64">
        <f t="shared" si="2"/>
        <v>4</v>
      </c>
      <c r="I90" s="81"/>
    </row>
    <row r="91" ht="22.5" customHeight="1">
      <c r="A91" s="258">
        <f>IF(E91="","",ROW()-ROW(tb_Sell[[#HEADERS],[ORDER]]))</f>
        <v>86</v>
      </c>
      <c r="B91" s="322">
        <v>45981.0</v>
      </c>
      <c r="C91" s="61" t="str">
        <f t="array" ref="C91">IF(E91="","",INDEX(tb_MainDatabase[Scent],MATCH(E91,tb_MainDatabase[Barcode],0)))</f>
        <v>Savoury</v>
      </c>
      <c r="D91" s="61" t="str">
        <f t="array" ref="D91">IF(E91="","",INDEX(tb_MainDatabase[Size],MATCH(E91,tb_MainDatabase[Barcode],0)))</f>
        <v>10 ml.</v>
      </c>
      <c r="E91" s="81">
        <v>8.857128012118E12</v>
      </c>
      <c r="F91" s="81">
        <f>IF(E91="","",SUMIFS(tb_PO[จำนวน],tb_PO[Barcode],E91 ))</f>
        <v>15</v>
      </c>
      <c r="G91" s="81">
        <f>IF(E91="","",SUMIFS(Sell_CTW[จำนวน],Sell_CTW[Barcode],E91 ))</f>
        <v>6</v>
      </c>
      <c r="H91" s="64">
        <f t="shared" si="2"/>
        <v>9</v>
      </c>
      <c r="I91" s="81"/>
    </row>
    <row r="92" ht="22.5" customHeight="1">
      <c r="A92" s="258">
        <f>IF(E92="","",ROW()-ROW(tb_Sell[[#HEADERS],[ORDER]]))</f>
        <v>87</v>
      </c>
      <c r="B92" s="322">
        <v>45981.0</v>
      </c>
      <c r="C92" s="61" t="str">
        <f t="array" ref="C92">IF(E92="","",INDEX(tb_MainDatabase[Scent],MATCH(E92,tb_MainDatabase[Barcode],0)))</f>
        <v>Savoury</v>
      </c>
      <c r="D92" s="61" t="str">
        <f t="array" ref="D92">IF(E92="","",INDEX(tb_MainDatabase[Size],MATCH(E92,tb_MainDatabase[Barcode],0)))</f>
        <v>4 ml.</v>
      </c>
      <c r="E92" s="81">
        <v>8.857128012119E12</v>
      </c>
      <c r="F92" s="81">
        <f>IF(E92="","",SUMIFS(tb_PO[จำนวน],tb_PO[Barcode],E92 ))</f>
        <v>0</v>
      </c>
      <c r="G92" s="81">
        <f>IF(E92="","",SUMIFS(Sell_CTW[จำนวน],Sell_CTW[Barcode],E92 ))</f>
        <v>0</v>
      </c>
      <c r="H92" s="64">
        <f t="shared" si="2"/>
        <v>0</v>
      </c>
      <c r="I92" s="81"/>
    </row>
    <row r="93" ht="22.5" customHeight="1">
      <c r="A93" s="258">
        <f>IF(E93="","",ROW()-ROW(tb_Sell[[#HEADERS],[ORDER]]))</f>
        <v>88</v>
      </c>
      <c r="B93" s="322">
        <v>45981.0</v>
      </c>
      <c r="C93" s="61" t="str">
        <f t="array" ref="C93">IF(E93="","",INDEX(tb_MainDatabase[Scent],MATCH(E93,tb_MainDatabase[Barcode],0)))</f>
        <v>Secret of Peach</v>
      </c>
      <c r="D93" s="61" t="str">
        <f t="array" ref="D93">IF(E93="","",INDEX(tb_MainDatabase[Size],MATCH(E93,tb_MainDatabase[Barcode],0)))</f>
        <v>50 ml.</v>
      </c>
      <c r="E93" s="81">
        <v>8.857128011119E12</v>
      </c>
      <c r="F93" s="81">
        <f>IF(E93="","",SUMIFS(tb_PO[จำนวน],tb_PO[Barcode],E93 ))</f>
        <v>89</v>
      </c>
      <c r="G93" s="81">
        <f>IF(E93="","",SUMIFS(Sell_CTW[จำนวน],Sell_CTW[Barcode],E93 ))</f>
        <v>66</v>
      </c>
      <c r="H93" s="64">
        <f t="shared" si="2"/>
        <v>23</v>
      </c>
      <c r="I93" s="81"/>
    </row>
    <row r="94" ht="22.5" customHeight="1">
      <c r="A94" s="258">
        <f>IF(E94="","",ROW()-ROW(tb_Sell[[#HEADERS],[ORDER]]))</f>
        <v>89</v>
      </c>
      <c r="B94" s="322">
        <v>45981.0</v>
      </c>
      <c r="C94" s="61" t="str">
        <f t="array" ref="C94">IF(E94="","",INDEX(tb_MainDatabase[Scent],MATCH(E94,tb_MainDatabase[Barcode],0)))</f>
        <v>Secret of Peach</v>
      </c>
      <c r="D94" s="61" t="str">
        <f t="array" ref="D94">IF(E94="","",INDEX(tb_MainDatabase[Size],MATCH(E94,tb_MainDatabase[Barcode],0)))</f>
        <v>30 ml.</v>
      </c>
      <c r="E94" s="81">
        <v>8.85712801185E12</v>
      </c>
      <c r="F94" s="81">
        <f>IF(E94="","",SUMIFS(tb_PO[จำนวน],tb_PO[Barcode],E94 ))</f>
        <v>72</v>
      </c>
      <c r="G94" s="81">
        <f>IF(E94="","",SUMIFS(Sell_CTW[จำนวน],Sell_CTW[Barcode],E94 ))</f>
        <v>54</v>
      </c>
      <c r="H94" s="64">
        <f t="shared" si="2"/>
        <v>18</v>
      </c>
      <c r="I94" s="81"/>
    </row>
    <row r="95" ht="22.5" customHeight="1">
      <c r="A95" s="258">
        <f>IF(E95="","",ROW()-ROW(tb_Sell[[#HEADERS],[ORDER]]))</f>
        <v>90</v>
      </c>
      <c r="B95" s="322">
        <v>45981.0</v>
      </c>
      <c r="C95" s="61" t="str">
        <f t="array" ref="C95">IF(E95="","",INDEX(tb_MainDatabase[Scent],MATCH(E95,tb_MainDatabase[Barcode],0)))</f>
        <v>Secret of Peach</v>
      </c>
      <c r="D95" s="61" t="str">
        <f t="array" ref="D95">IF(E95="","",INDEX(tb_MainDatabase[Size],MATCH(E95,tb_MainDatabase[Barcode],0)))</f>
        <v>10 ml.</v>
      </c>
      <c r="E95" s="81">
        <v>8.857128012037E12</v>
      </c>
      <c r="F95" s="81">
        <f>IF(E95="","",SUMIFS(tb_PO[จำนวน],tb_PO[Barcode],E95 ))</f>
        <v>269</v>
      </c>
      <c r="G95" s="81">
        <f>IF(E95="","",SUMIFS(Sell_CTW[จำนวน],Sell_CTW[Barcode],E95 ))</f>
        <v>246</v>
      </c>
      <c r="H95" s="64">
        <f t="shared" si="2"/>
        <v>23</v>
      </c>
      <c r="I95" s="81"/>
    </row>
    <row r="96" ht="22.5" customHeight="1">
      <c r="A96" s="258">
        <f>IF(E96="","",ROW()-ROW(tb_Sell[[#HEADERS],[ORDER]]))</f>
        <v>91</v>
      </c>
      <c r="B96" s="322">
        <v>45981.0</v>
      </c>
      <c r="C96" s="61" t="str">
        <f t="array" ref="C96">IF(E96="","",INDEX(tb_MainDatabase[Scent],MATCH(E96,tb_MainDatabase[Barcode],0)))</f>
        <v>Secret of Peach</v>
      </c>
      <c r="D96" s="61" t="str">
        <f t="array" ref="D96">IF(E96="","",INDEX(tb_MainDatabase[Size],MATCH(E96,tb_MainDatabase[Barcode],0)))</f>
        <v>4 ml.</v>
      </c>
      <c r="E96" s="81">
        <v>8.857128012038E12</v>
      </c>
      <c r="F96" s="81">
        <f>IF(E96="","",SUMIFS(tb_PO[จำนวน],tb_PO[Barcode],E96 ))</f>
        <v>65</v>
      </c>
      <c r="G96" s="81">
        <f>IF(E96="","",SUMIFS(Sell_CTW[จำนวน],Sell_CTW[Barcode],E96 ))</f>
        <v>23</v>
      </c>
      <c r="H96" s="64">
        <f t="shared" si="2"/>
        <v>42</v>
      </c>
      <c r="I96" s="81"/>
    </row>
    <row r="97" ht="22.5" customHeight="1">
      <c r="A97" s="258">
        <f>IF(E97="","",ROW()-ROW(tb_Sell[[#HEADERS],[ORDER]]))</f>
        <v>92</v>
      </c>
      <c r="B97" s="322">
        <v>45981.0</v>
      </c>
      <c r="C97" s="61" t="str">
        <f t="array" ref="C97">IF(E97="","",INDEX(tb_MainDatabase[Scent],MATCH(E97,tb_MainDatabase[Barcode],0)))</f>
        <v>Senorita</v>
      </c>
      <c r="D97" s="61" t="str">
        <f t="array" ref="D97">IF(E97="","",INDEX(tb_MainDatabase[Size],MATCH(E97,tb_MainDatabase[Barcode],0)))</f>
        <v>50 ml.</v>
      </c>
      <c r="E97" s="81">
        <v>8.857128011171E12</v>
      </c>
      <c r="F97" s="81">
        <f>IF(E97="","",SUMIFS(tb_PO[จำนวน],tb_PO[Barcode],E97 ))</f>
        <v>53</v>
      </c>
      <c r="G97" s="81">
        <f>IF(E97="","",SUMIFS(Sell_CTW[จำนวน],Sell_CTW[Barcode],E97 ))</f>
        <v>39</v>
      </c>
      <c r="H97" s="64">
        <f t="shared" si="2"/>
        <v>14</v>
      </c>
      <c r="I97" s="81"/>
    </row>
    <row r="98" ht="22.5" customHeight="1">
      <c r="A98" s="258">
        <f>IF(E98="","",ROW()-ROW(tb_Sell[[#HEADERS],[ORDER]]))</f>
        <v>93</v>
      </c>
      <c r="B98" s="322">
        <v>45981.0</v>
      </c>
      <c r="C98" s="61" t="str">
        <f t="array" ref="C98">IF(E98="","",INDEX(tb_MainDatabase[Scent],MATCH(E98,tb_MainDatabase[Barcode],0)))</f>
        <v>#N/A</v>
      </c>
      <c r="D98" s="61" t="str">
        <f t="array" ref="D98">IF(E98="","",INDEX(tb_MainDatabase[Size],MATCH(E98,tb_MainDatabase[Barcode],0)))</f>
        <v>#N/A</v>
      </c>
      <c r="E98" s="81">
        <v>8.857128011967E12</v>
      </c>
      <c r="F98" s="81">
        <f>IF(E98="","",SUMIFS(tb_PO[จำนวน],tb_PO[Barcode],E98 ))</f>
        <v>15</v>
      </c>
      <c r="G98" s="81">
        <f>IF(E98="","",SUMIFS(Sell_CTW[จำนวน],Sell_CTW[Barcode],E98 ))</f>
        <v>0</v>
      </c>
      <c r="H98" s="64">
        <f t="shared" si="2"/>
        <v>15</v>
      </c>
      <c r="I98" s="81"/>
    </row>
    <row r="99" ht="22.5" customHeight="1">
      <c r="A99" s="258">
        <f>IF(E99="","",ROW()-ROW(tb_Sell[[#HEADERS],[ORDER]]))</f>
        <v>94</v>
      </c>
      <c r="B99" s="322">
        <v>45981.0</v>
      </c>
      <c r="C99" s="61" t="str">
        <f t="array" ref="C99">IF(E99="","",INDEX(tb_MainDatabase[Scent],MATCH(E99,tb_MainDatabase[Barcode],0)))</f>
        <v>Senorita</v>
      </c>
      <c r="D99" s="61" t="str">
        <f t="array" ref="D99">IF(E99="","",INDEX(tb_MainDatabase[Size],MATCH(E99,tb_MainDatabase[Barcode],0)))</f>
        <v>10 ml.</v>
      </c>
      <c r="E99" s="81">
        <v>8.857128012039E12</v>
      </c>
      <c r="F99" s="81">
        <f>IF(E99="","",SUMIFS(tb_PO[จำนวน],tb_PO[Barcode],E99 ))</f>
        <v>158</v>
      </c>
      <c r="G99" s="81">
        <f>IF(E99="","",SUMIFS(Sell_CTW[จำนวน],Sell_CTW[Barcode],E99 ))</f>
        <v>133</v>
      </c>
      <c r="H99" s="64">
        <f t="shared" si="2"/>
        <v>25</v>
      </c>
      <c r="I99" s="81"/>
    </row>
    <row r="100" ht="22.5" customHeight="1">
      <c r="A100" s="258">
        <f>IF(E100="","",ROW()-ROW(tb_Sell[[#HEADERS],[ORDER]]))</f>
        <v>95</v>
      </c>
      <c r="B100" s="322">
        <v>45981.0</v>
      </c>
      <c r="C100" s="61" t="str">
        <f t="array" ref="C100">IF(E100="","",INDEX(tb_MainDatabase[Scent],MATCH(E100,tb_MainDatabase[Barcode],0)))</f>
        <v>Senorita</v>
      </c>
      <c r="D100" s="61" t="str">
        <f t="array" ref="D100">IF(E100="","",INDEX(tb_MainDatabase[Size],MATCH(E100,tb_MainDatabase[Barcode],0)))</f>
        <v>4 ml.</v>
      </c>
      <c r="E100" s="81">
        <v>8.85712801204E12</v>
      </c>
      <c r="F100" s="81">
        <f>IF(E100="","",SUMIFS(tb_PO[จำนวน],tb_PO[Barcode],E100 ))</f>
        <v>20</v>
      </c>
      <c r="G100" s="81">
        <f>IF(E100="","",SUMIFS(Sell_CTW[จำนวน],Sell_CTW[Barcode],E100 ))</f>
        <v>20</v>
      </c>
      <c r="H100" s="64">
        <f t="shared" si="2"/>
        <v>0</v>
      </c>
      <c r="I100" s="81"/>
    </row>
    <row r="101" ht="22.5" customHeight="1">
      <c r="A101" s="258">
        <f>IF(E101="","",ROW()-ROW(tb_Sell[[#HEADERS],[ORDER]]))</f>
        <v>96</v>
      </c>
      <c r="B101" s="322">
        <v>45981.0</v>
      </c>
      <c r="C101" s="61" t="str">
        <f t="array" ref="C101">IF(E101="","",INDEX(tb_MainDatabase[Scent],MATCH(E101,tb_MainDatabase[Barcode],0)))</f>
        <v>Shadow De Bacci Light</v>
      </c>
      <c r="D101" s="61" t="str">
        <f t="array" ref="D101">IF(E101="","",INDEX(tb_MainDatabase[Size],MATCH(E101,tb_MainDatabase[Barcode],0)))</f>
        <v>50 ml.</v>
      </c>
      <c r="E101" s="81">
        <v>8.857128011294E12</v>
      </c>
      <c r="F101" s="81">
        <f>IF(E101="","",SUMIFS(tb_PO[จำนวน],tb_PO[Barcode],E101 ))</f>
        <v>8</v>
      </c>
      <c r="G101" s="81">
        <f>IF(E101="","",SUMIFS(Sell_CTW[จำนวน],Sell_CTW[Barcode],E101 ))</f>
        <v>6</v>
      </c>
      <c r="H101" s="64">
        <f t="shared" si="2"/>
        <v>2</v>
      </c>
      <c r="I101" s="81"/>
    </row>
    <row r="102" ht="22.5" customHeight="1">
      <c r="A102" s="258">
        <f>IF(E102="","",ROW()-ROW(tb_Sell[[#HEADERS],[ORDER]]))</f>
        <v>97</v>
      </c>
      <c r="B102" s="322">
        <v>45981.0</v>
      </c>
      <c r="C102" s="61" t="str">
        <f t="array" ref="C102">IF(E102="","",INDEX(tb_MainDatabase[Scent],MATCH(E102,tb_MainDatabase[Barcode],0)))</f>
        <v>Shadow De Bacci Light</v>
      </c>
      <c r="D102" s="61" t="str">
        <f t="array" ref="D102">IF(E102="","",INDEX(tb_MainDatabase[Size],MATCH(E102,tb_MainDatabase[Barcode],0)))</f>
        <v>30 ml.</v>
      </c>
      <c r="E102" s="81">
        <v>8.857128012092E12</v>
      </c>
      <c r="F102" s="81">
        <f>IF(E102="","",SUMIFS(tb_PO[จำนวน],tb_PO[Barcode],E102 ))</f>
        <v>3</v>
      </c>
      <c r="G102" s="81">
        <f>IF(E102="","",SUMIFS(Sell_CTW[จำนวน],Sell_CTW[Barcode],E102 ))</f>
        <v>1</v>
      </c>
      <c r="H102" s="64">
        <f t="shared" si="2"/>
        <v>2</v>
      </c>
      <c r="I102" s="81"/>
    </row>
    <row r="103" ht="22.5" customHeight="1">
      <c r="A103" s="258">
        <f>IF(E103="","",ROW()-ROW(tb_Sell[[#HEADERS],[ORDER]]))</f>
        <v>98</v>
      </c>
      <c r="B103" s="322">
        <v>45981.0</v>
      </c>
      <c r="C103" s="61" t="str">
        <f t="array" ref="C103">IF(E103="","",INDEX(tb_MainDatabase[Scent],MATCH(E103,tb_MainDatabase[Barcode],0)))</f>
        <v>Shadow De Bacci Light</v>
      </c>
      <c r="D103" s="61" t="str">
        <f t="array" ref="D103">IF(E103="","",INDEX(tb_MainDatabase[Size],MATCH(E103,tb_MainDatabase[Barcode],0)))</f>
        <v>10 ml.</v>
      </c>
      <c r="E103" s="81">
        <v>8.857128012093E12</v>
      </c>
      <c r="F103" s="81">
        <f>IF(E103="","",SUMIFS(tb_PO[จำนวน],tb_PO[Barcode],E103 ))</f>
        <v>16</v>
      </c>
      <c r="G103" s="81">
        <f>IF(E103="","",SUMIFS(Sell_CTW[จำนวน],Sell_CTW[Barcode],E103 ))</f>
        <v>11</v>
      </c>
      <c r="H103" s="64">
        <f t="shared" si="2"/>
        <v>5</v>
      </c>
      <c r="I103" s="81"/>
    </row>
    <row r="104" ht="22.5" customHeight="1">
      <c r="A104" s="258">
        <f>IF(E104="","",ROW()-ROW(tb_Sell[[#HEADERS],[ORDER]]))</f>
        <v>99</v>
      </c>
      <c r="B104" s="322">
        <v>45981.0</v>
      </c>
      <c r="C104" s="61" t="str">
        <f t="array" ref="C104">IF(E104="","",INDEX(tb_MainDatabase[Scent],MATCH(E104,tb_MainDatabase[Barcode],0)))</f>
        <v>Shadow De Bacci Light</v>
      </c>
      <c r="D104" s="61" t="str">
        <f t="array" ref="D104">IF(E104="","",INDEX(tb_MainDatabase[Size],MATCH(E104,tb_MainDatabase[Barcode],0)))</f>
        <v>4 ml.</v>
      </c>
      <c r="E104" s="81">
        <v>8.857128012094E12</v>
      </c>
      <c r="F104" s="81">
        <f>IF(E104="","",SUMIFS(tb_PO[จำนวน],tb_PO[Barcode],E104 ))</f>
        <v>0</v>
      </c>
      <c r="G104" s="81">
        <f>IF(E104="","",SUMIFS(Sell_CTW[จำนวน],Sell_CTW[Barcode],E104 ))</f>
        <v>0</v>
      </c>
      <c r="H104" s="64">
        <f t="shared" si="2"/>
        <v>0</v>
      </c>
      <c r="I104" s="81"/>
    </row>
    <row r="105" ht="22.5" customHeight="1">
      <c r="A105" s="258">
        <f>IF(E105="","",ROW()-ROW(tb_Sell[[#HEADERS],[ORDER]]))</f>
        <v>100</v>
      </c>
      <c r="B105" s="322">
        <v>45981.0</v>
      </c>
      <c r="C105" s="61" t="str">
        <f t="array" ref="C105">IF(E105="","",INDEX(tb_MainDatabase[Scent],MATCH(E105,tb_MainDatabase[Barcode],0)))</f>
        <v>Sicilia</v>
      </c>
      <c r="D105" s="61" t="str">
        <f t="array" ref="D105">IF(E105="","",INDEX(tb_MainDatabase[Size],MATCH(E105,tb_MainDatabase[Barcode],0)))</f>
        <v>50 ml.</v>
      </c>
      <c r="E105" s="81">
        <v>8.85712801114E12</v>
      </c>
      <c r="F105" s="81">
        <f>IF(E105="","",SUMIFS(tb_PO[จำนวน],tb_PO[Barcode],E105 ))</f>
        <v>10</v>
      </c>
      <c r="G105" s="81">
        <f>IF(E105="","",SUMIFS(Sell_CTW[จำนวน],Sell_CTW[Barcode],E105 ))</f>
        <v>5</v>
      </c>
      <c r="H105" s="64">
        <f t="shared" si="2"/>
        <v>5</v>
      </c>
      <c r="I105" s="81"/>
    </row>
    <row r="106" ht="22.5" customHeight="1">
      <c r="A106" s="258">
        <f>IF(E106="","",ROW()-ROW(tb_Sell[[#HEADERS],[ORDER]]))</f>
        <v>101</v>
      </c>
      <c r="B106" s="322">
        <v>45981.0</v>
      </c>
      <c r="C106" s="61" t="str">
        <f t="array" ref="C106">IF(E106="","",INDEX(tb_MainDatabase[Scent],MATCH(E106,tb_MainDatabase[Barcode],0)))</f>
        <v>Sicilia</v>
      </c>
      <c r="D106" s="61" t="str">
        <f t="array" ref="D106">IF(E106="","",INDEX(tb_MainDatabase[Size],MATCH(E106,tb_MainDatabase[Barcode],0)))</f>
        <v>30 ml.</v>
      </c>
      <c r="E106" s="81">
        <v>8.857128011911E12</v>
      </c>
      <c r="F106" s="81">
        <f>IF(E106="","",SUMIFS(tb_PO[จำนวน],tb_PO[Barcode],E106 ))</f>
        <v>10</v>
      </c>
      <c r="G106" s="81">
        <f>IF(E106="","",SUMIFS(Sell_CTW[จำนวน],Sell_CTW[Barcode],E106 ))</f>
        <v>5</v>
      </c>
      <c r="H106" s="64">
        <f t="shared" si="2"/>
        <v>5</v>
      </c>
      <c r="I106" s="81"/>
    </row>
    <row r="107" ht="22.5" customHeight="1">
      <c r="A107" s="258">
        <f>IF(E107="","",ROW()-ROW(tb_Sell[[#HEADERS],[ORDER]]))</f>
        <v>102</v>
      </c>
      <c r="B107" s="322">
        <v>45981.0</v>
      </c>
      <c r="C107" s="61" t="str">
        <f t="array" ref="C107">IF(E107="","",INDEX(tb_MainDatabase[Scent],MATCH(E107,tb_MainDatabase[Barcode],0)))</f>
        <v>Sicilia</v>
      </c>
      <c r="D107" s="61" t="str">
        <f t="array" ref="D107">IF(E107="","",INDEX(tb_MainDatabase[Size],MATCH(E107,tb_MainDatabase[Barcode],0)))</f>
        <v>10 ml.</v>
      </c>
      <c r="E107" s="81">
        <v>8.857128012055E12</v>
      </c>
      <c r="F107" s="81">
        <f>IF(E107="","",SUMIFS(tb_PO[จำนวน],tb_PO[Barcode],E107 ))</f>
        <v>31</v>
      </c>
      <c r="G107" s="81">
        <f>IF(E107="","",SUMIFS(Sell_CTW[จำนวน],Sell_CTW[Barcode],E107 ))</f>
        <v>24</v>
      </c>
      <c r="H107" s="64">
        <f t="shared" si="2"/>
        <v>7</v>
      </c>
      <c r="I107" s="81"/>
    </row>
    <row r="108" ht="22.5" customHeight="1">
      <c r="A108" s="258">
        <f>IF(E108="","",ROW()-ROW(tb_Sell[[#HEADERS],[ORDER]]))</f>
        <v>103</v>
      </c>
      <c r="B108" s="322">
        <v>45981.0</v>
      </c>
      <c r="C108" s="61" t="str">
        <f t="array" ref="C108">IF(E108="","",INDEX(tb_MainDatabase[Scent],MATCH(E108,tb_MainDatabase[Barcode],0)))</f>
        <v>Sicilia</v>
      </c>
      <c r="D108" s="61" t="str">
        <f t="array" ref="D108">IF(E108="","",INDEX(tb_MainDatabase[Size],MATCH(E108,tb_MainDatabase[Barcode],0)))</f>
        <v>4 ml.</v>
      </c>
      <c r="E108" s="81">
        <v>8.857128012056E12</v>
      </c>
      <c r="F108" s="81">
        <f>IF(E108="","",SUMIFS(tb_PO[จำนวน],tb_PO[Barcode],E108 ))</f>
        <v>30</v>
      </c>
      <c r="G108" s="81">
        <f>IF(E108="","",SUMIFS(Sell_CTW[จำนวน],Sell_CTW[Barcode],E108 ))</f>
        <v>29</v>
      </c>
      <c r="H108" s="64">
        <f t="shared" si="2"/>
        <v>1</v>
      </c>
      <c r="I108" s="81"/>
    </row>
    <row r="109" ht="22.5" customHeight="1">
      <c r="A109" s="258">
        <f>IF(E109="","",ROW()-ROW(tb_Sell[[#HEADERS],[ORDER]]))</f>
        <v>104</v>
      </c>
      <c r="B109" s="322"/>
      <c r="C109" s="61" t="str">
        <f t="array" ref="C109">IF(E109="","",INDEX(tb_MainDatabase[Scent],MATCH(E109,tb_MainDatabase[Barcode],0)))</f>
        <v>Soir</v>
      </c>
      <c r="D109" s="61" t="str">
        <f t="array" ref="D109">IF(E109="","",INDEX(tb_MainDatabase[Size],MATCH(E109,tb_MainDatabase[Barcode],0)))</f>
        <v>50 ml.</v>
      </c>
      <c r="E109" s="64">
        <v>8.857128012144E12</v>
      </c>
      <c r="F109" s="81">
        <f>IF(E109="","",SUMIFS(tb_PO[จำนวน],tb_PO[Barcode],E109 ))</f>
        <v>10</v>
      </c>
      <c r="G109" s="81">
        <f>IF(E109="","",SUMIFS(Sell_CTW[จำนวน],Sell_CTW[Barcode],E109 ))</f>
        <v>6</v>
      </c>
      <c r="H109" s="64">
        <f t="shared" si="2"/>
        <v>4</v>
      </c>
      <c r="I109" s="81"/>
    </row>
    <row r="110" ht="22.5" customHeight="1">
      <c r="A110" s="258">
        <f>IF(E110="","",ROW()-ROW(tb_Sell[[#HEADERS],[ORDER]]))</f>
        <v>105</v>
      </c>
      <c r="B110" s="322"/>
      <c r="C110" s="61" t="str">
        <f t="array" ref="C110">IF(E110="","",INDEX(tb_MainDatabase[Scent],MATCH(E110,tb_MainDatabase[Barcode],0)))</f>
        <v>Soir</v>
      </c>
      <c r="D110" s="61" t="str">
        <f t="array" ref="D110">IF(E110="","",INDEX(tb_MainDatabase[Size],MATCH(E110,tb_MainDatabase[Barcode],0)))</f>
        <v>30 ml.</v>
      </c>
      <c r="E110" s="64">
        <v>8.857128012145E12</v>
      </c>
      <c r="F110" s="81">
        <f>IF(E110="","",SUMIFS(tb_PO[จำนวน],tb_PO[Barcode],E110 ))</f>
        <v>15</v>
      </c>
      <c r="G110" s="81">
        <f>IF(E110="","",SUMIFS(Sell_CTW[จำนวน],Sell_CTW[Barcode],E110 ))</f>
        <v>9</v>
      </c>
      <c r="H110" s="64">
        <f t="shared" si="2"/>
        <v>6</v>
      </c>
      <c r="I110" s="81"/>
    </row>
    <row r="111" ht="22.5" customHeight="1">
      <c r="A111" s="258">
        <f>IF(E111="","",ROW()-ROW(tb_Sell[[#HEADERS],[ORDER]]))</f>
        <v>106</v>
      </c>
      <c r="B111" s="322"/>
      <c r="C111" s="61" t="str">
        <f t="array" ref="C111">IF(E111="","",INDEX(tb_MainDatabase[Scent],MATCH(E111,tb_MainDatabase[Barcode],0)))</f>
        <v>Soir</v>
      </c>
      <c r="D111" s="61" t="str">
        <f t="array" ref="D111">IF(E111="","",INDEX(tb_MainDatabase[Size],MATCH(E111,tb_MainDatabase[Barcode],0)))</f>
        <v>10 ml.</v>
      </c>
      <c r="E111" s="64">
        <v>8.857128012146E12</v>
      </c>
      <c r="F111" s="81">
        <f>IF(E111="","",SUMIFS(tb_PO[จำนวน],tb_PO[Barcode],E111 ))</f>
        <v>19</v>
      </c>
      <c r="G111" s="81">
        <f>IF(E111="","",SUMIFS(Sell_CTW[จำนวน],Sell_CTW[Barcode],E111 ))</f>
        <v>15</v>
      </c>
      <c r="H111" s="64">
        <f t="shared" si="2"/>
        <v>4</v>
      </c>
      <c r="I111" s="81"/>
    </row>
    <row r="112" ht="22.5" customHeight="1">
      <c r="A112" s="258">
        <f>IF(E112="","",ROW()-ROW(tb_Sell[[#HEADERS],[ORDER]]))</f>
        <v>107</v>
      </c>
      <c r="B112" s="322"/>
      <c r="C112" s="61" t="str">
        <f t="array" ref="C112">IF(E112="","",INDEX(tb_MainDatabase[Scent],MATCH(E112,tb_MainDatabase[Barcode],0)))</f>
        <v>Soir</v>
      </c>
      <c r="D112" s="61" t="str">
        <f t="array" ref="D112">IF(E112="","",INDEX(tb_MainDatabase[Size],MATCH(E112,tb_MainDatabase[Barcode],0)))</f>
        <v>4 ml.</v>
      </c>
      <c r="E112" s="64">
        <v>8.857128012147E12</v>
      </c>
      <c r="F112" s="81">
        <f>IF(E112="","",SUMIFS(tb_PO[จำนวน],tb_PO[Barcode],E112 ))</f>
        <v>0</v>
      </c>
      <c r="G112" s="81">
        <f>IF(E112="","",SUMIFS(Sell_CTW[จำนวน],Sell_CTW[Barcode],E112 ))</f>
        <v>4</v>
      </c>
      <c r="H112" s="64">
        <f t="shared" si="2"/>
        <v>-4</v>
      </c>
      <c r="I112" s="81"/>
    </row>
    <row r="113" ht="22.5" customHeight="1">
      <c r="A113" s="258">
        <f>IF(E113="","",ROW()-ROW(tb_Sell[[#HEADERS],[ORDER]]))</f>
        <v>108</v>
      </c>
      <c r="B113" s="322">
        <v>45981.0</v>
      </c>
      <c r="C113" s="61" t="str">
        <f t="array" ref="C113">IF(E113="","",INDEX(tb_MainDatabase[Scent],MATCH(E113,tb_MainDatabase[Barcode],0)))</f>
        <v>Sparkling Mandarin</v>
      </c>
      <c r="D113" s="61" t="str">
        <f t="array" ref="D113">IF(E113="","",INDEX(tb_MainDatabase[Size],MATCH(E113,tb_MainDatabase[Barcode],0)))</f>
        <v>50 ml.</v>
      </c>
      <c r="E113" s="81">
        <v>8.857128011713E12</v>
      </c>
      <c r="F113" s="81">
        <f>IF(E113="","",SUMIFS(tb_PO[จำนวน],tb_PO[Barcode],E113 ))</f>
        <v>17</v>
      </c>
      <c r="G113" s="81">
        <f>IF(E113="","",SUMIFS(Sell_CTW[จำนวน],Sell_CTW[Barcode],E113 ))</f>
        <v>12</v>
      </c>
      <c r="H113" s="64">
        <f t="shared" si="2"/>
        <v>5</v>
      </c>
      <c r="I113" s="81"/>
    </row>
    <row r="114" ht="22.5" customHeight="1">
      <c r="A114" s="258">
        <f>IF(E114="","",ROW()-ROW(tb_Sell[[#HEADERS],[ORDER]]))</f>
        <v>109</v>
      </c>
      <c r="B114" s="322">
        <v>45981.0</v>
      </c>
      <c r="C114" s="61" t="str">
        <f t="array" ref="C114">IF(E114="","",INDEX(tb_MainDatabase[Scent],MATCH(E114,tb_MainDatabase[Barcode],0)))</f>
        <v>Sparkling Mandarin</v>
      </c>
      <c r="D114" s="61" t="str">
        <f t="array" ref="D114">IF(E114="","",INDEX(tb_MainDatabase[Size],MATCH(E114,tb_MainDatabase[Barcode],0)))</f>
        <v>30 ml.</v>
      </c>
      <c r="E114" s="81">
        <v>8.85712801201E12</v>
      </c>
      <c r="F114" s="81">
        <f>IF(E114="","",SUMIFS(tb_PO[จำนวน],tb_PO[Barcode],E114 ))</f>
        <v>13</v>
      </c>
      <c r="G114" s="81">
        <f>IF(E114="","",SUMIFS(Sell_CTW[จำนวน],Sell_CTW[Barcode],E114 ))</f>
        <v>8</v>
      </c>
      <c r="H114" s="64">
        <f t="shared" si="2"/>
        <v>5</v>
      </c>
      <c r="I114" s="81"/>
    </row>
    <row r="115" ht="22.5" customHeight="1">
      <c r="A115" s="258">
        <f>IF(E115="","",ROW()-ROW(tb_Sell[[#HEADERS],[ORDER]]))</f>
        <v>110</v>
      </c>
      <c r="B115" s="322">
        <v>45981.0</v>
      </c>
      <c r="C115" s="61" t="str">
        <f t="array" ref="C115">IF(E115="","",INDEX(tb_MainDatabase[Scent],MATCH(E115,tb_MainDatabase[Barcode],0)))</f>
        <v>Sparkling Mandarin</v>
      </c>
      <c r="D115" s="61" t="str">
        <f t="array" ref="D115">IF(E115="","",INDEX(tb_MainDatabase[Size],MATCH(E115,tb_MainDatabase[Barcode],0)))</f>
        <v>10 ml.</v>
      </c>
      <c r="E115" s="81">
        <v>8.857128012108E12</v>
      </c>
      <c r="F115" s="81">
        <f>IF(E115="","",SUMIFS(tb_PO[จำนวน],tb_PO[Barcode],E115 ))</f>
        <v>50</v>
      </c>
      <c r="G115" s="81">
        <f>IF(E115="","",SUMIFS(Sell_CTW[จำนวน],Sell_CTW[Barcode],E115 ))</f>
        <v>36</v>
      </c>
      <c r="H115" s="64">
        <f t="shared" si="2"/>
        <v>14</v>
      </c>
      <c r="I115" s="81"/>
    </row>
    <row r="116" ht="22.5" customHeight="1">
      <c r="A116" s="258">
        <f>IF(E116="","",ROW()-ROW(tb_Sell[[#HEADERS],[ORDER]]))</f>
        <v>111</v>
      </c>
      <c r="B116" s="322">
        <v>45981.0</v>
      </c>
      <c r="C116" s="61" t="str">
        <f t="array" ref="C116">IF(E116="","",INDEX(tb_MainDatabase[Scent],MATCH(E116,tb_MainDatabase[Barcode],0)))</f>
        <v>Sparkling Mandarin</v>
      </c>
      <c r="D116" s="61" t="str">
        <f t="array" ref="D116">IF(E116="","",INDEX(tb_MainDatabase[Size],MATCH(E116,tb_MainDatabase[Barcode],0)))</f>
        <v>4 ml.</v>
      </c>
      <c r="E116" s="81">
        <v>8.857128012109E12</v>
      </c>
      <c r="F116" s="81">
        <f>IF(E116="","",SUMIFS(tb_PO[จำนวน],tb_PO[Barcode],E116 ))</f>
        <v>0</v>
      </c>
      <c r="G116" s="81">
        <f>IF(E116="","",SUMIFS(Sell_CTW[จำนวน],Sell_CTW[Barcode],E116 ))</f>
        <v>0</v>
      </c>
      <c r="H116" s="64">
        <f t="shared" si="2"/>
        <v>0</v>
      </c>
      <c r="I116" s="81"/>
    </row>
    <row r="117" ht="22.5" customHeight="1">
      <c r="A117" s="258">
        <f>IF(E117="","",ROW()-ROW(tb_Sell[[#HEADERS],[ORDER]]))</f>
        <v>112</v>
      </c>
      <c r="B117" s="322">
        <v>45981.0</v>
      </c>
      <c r="C117" s="61" t="str">
        <f t="array" ref="C117">IF(E117="","",INDEX(tb_MainDatabase[Scent],MATCH(E117,tb_MainDatabase[Barcode],0)))</f>
        <v>Teenage Dream</v>
      </c>
      <c r="D117" s="61" t="str">
        <f t="array" ref="D117">IF(E117="","",INDEX(tb_MainDatabase[Size],MATCH(E117,tb_MainDatabase[Barcode],0)))</f>
        <v>50 ml.</v>
      </c>
      <c r="E117" s="81">
        <v>8.857128011096E12</v>
      </c>
      <c r="F117" s="81">
        <f>IF(E117="","",SUMIFS(tb_PO[จำนวน],tb_PO[Barcode],E117 ))</f>
        <v>10</v>
      </c>
      <c r="G117" s="81">
        <f>IF(E117="","",SUMIFS(Sell_CTW[จำนวน],Sell_CTW[Barcode],E117 ))</f>
        <v>5</v>
      </c>
      <c r="H117" s="64">
        <f t="shared" si="2"/>
        <v>5</v>
      </c>
      <c r="I117" s="81"/>
    </row>
    <row r="118" ht="22.5" customHeight="1">
      <c r="A118" s="258">
        <f>IF(E118="","",ROW()-ROW(tb_Sell[[#HEADERS],[ORDER]]))</f>
        <v>113</v>
      </c>
      <c r="B118" s="322">
        <v>45981.0</v>
      </c>
      <c r="C118" s="61" t="str">
        <f t="array" ref="C118">IF(E118="","",INDEX(tb_MainDatabase[Scent],MATCH(E118,tb_MainDatabase[Barcode],0)))</f>
        <v>Teenage Dream</v>
      </c>
      <c r="D118" s="61" t="str">
        <f t="array" ref="D118">IF(E118="","",INDEX(tb_MainDatabase[Size],MATCH(E118,tb_MainDatabase[Barcode],0)))</f>
        <v>30 ml.</v>
      </c>
      <c r="E118" s="81">
        <v>8.857128012069E12</v>
      </c>
      <c r="F118" s="81">
        <f>IF(E118="","",SUMIFS(tb_PO[จำนวน],tb_PO[Barcode],E118 ))</f>
        <v>9</v>
      </c>
      <c r="G118" s="81">
        <f>IF(E118="","",SUMIFS(Sell_CTW[จำนวน],Sell_CTW[Barcode],E118 ))</f>
        <v>5</v>
      </c>
      <c r="H118" s="64">
        <f t="shared" si="2"/>
        <v>4</v>
      </c>
      <c r="I118" s="81"/>
    </row>
    <row r="119" ht="22.5" customHeight="1">
      <c r="A119" s="258">
        <f>IF(E119="","",ROW()-ROW(tb_Sell[[#HEADERS],[ORDER]]))</f>
        <v>114</v>
      </c>
      <c r="B119" s="322">
        <v>45981.0</v>
      </c>
      <c r="C119" s="61" t="str">
        <f t="array" ref="C119">IF(E119="","",INDEX(tb_MainDatabase[Scent],MATCH(E119,tb_MainDatabase[Barcode],0)))</f>
        <v>Teenage Dream</v>
      </c>
      <c r="D119" s="61" t="str">
        <f t="array" ref="D119">IF(E119="","",INDEX(tb_MainDatabase[Size],MATCH(E119,tb_MainDatabase[Barcode],0)))</f>
        <v>10 ml.</v>
      </c>
      <c r="E119" s="81">
        <v>8.85712801207E12</v>
      </c>
      <c r="F119" s="81">
        <f>IF(E119="","",SUMIFS(tb_PO[จำนวน],tb_PO[Barcode],E119 ))</f>
        <v>29</v>
      </c>
      <c r="G119" s="81">
        <f>IF(E119="","",SUMIFS(Sell_CTW[จำนวน],Sell_CTW[Barcode],E119 ))</f>
        <v>22</v>
      </c>
      <c r="H119" s="64">
        <f t="shared" si="2"/>
        <v>7</v>
      </c>
      <c r="I119" s="81"/>
    </row>
    <row r="120" ht="22.5" customHeight="1">
      <c r="A120" s="258">
        <f>IF(E120="","",ROW()-ROW(tb_Sell[[#HEADERS],[ORDER]]))</f>
        <v>115</v>
      </c>
      <c r="B120" s="322">
        <v>45981.0</v>
      </c>
      <c r="C120" s="61" t="str">
        <f t="array" ref="C120">IF(E120="","",INDEX(tb_MainDatabase[Scent],MATCH(E120,tb_MainDatabase[Barcode],0)))</f>
        <v>Teenage Dream</v>
      </c>
      <c r="D120" s="61" t="str">
        <f t="array" ref="D120">IF(E120="","",INDEX(tb_MainDatabase[Size],MATCH(E120,tb_MainDatabase[Barcode],0)))</f>
        <v>4 ml.</v>
      </c>
      <c r="E120" s="81">
        <v>8.857128012071E12</v>
      </c>
      <c r="F120" s="81">
        <f>IF(E120="","",SUMIFS(tb_PO[จำนวน],tb_PO[Barcode],E120 ))</f>
        <v>20</v>
      </c>
      <c r="G120" s="81">
        <f>IF(E120="","",SUMIFS(Sell_CTW[จำนวน],Sell_CTW[Barcode],E120 ))</f>
        <v>21</v>
      </c>
      <c r="H120" s="64">
        <f t="shared" si="2"/>
        <v>-1</v>
      </c>
      <c r="I120" s="81"/>
    </row>
    <row r="121" ht="22.5" customHeight="1">
      <c r="A121" s="258">
        <f>IF(E121="","",ROW()-ROW(tb_Sell[[#HEADERS],[ORDER]]))</f>
        <v>116</v>
      </c>
      <c r="B121" s="322">
        <v>45981.0</v>
      </c>
      <c r="C121" s="61" t="str">
        <f t="array" ref="C121">IF(E121="","",INDEX(tb_MainDatabase[Scent],MATCH(E121,tb_MainDatabase[Barcode],0)))</f>
        <v>Tropical Leather</v>
      </c>
      <c r="D121" s="61" t="str">
        <f t="array" ref="D121">IF(E121="","",INDEX(tb_MainDatabase[Size],MATCH(E121,tb_MainDatabase[Barcode],0)))</f>
        <v>50 ml.</v>
      </c>
      <c r="E121" s="81">
        <v>8.85712801172E12</v>
      </c>
      <c r="F121" s="81">
        <f>IF(E121="","",SUMIFS(tb_PO[จำนวน],tb_PO[Barcode],E121 ))</f>
        <v>3</v>
      </c>
      <c r="G121" s="81">
        <f>IF(E121="","",SUMIFS(Sell_CTW[จำนวน],Sell_CTW[Barcode],E121 ))</f>
        <v>3</v>
      </c>
      <c r="H121" s="64">
        <f t="shared" si="2"/>
        <v>0</v>
      </c>
      <c r="I121" s="81"/>
    </row>
    <row r="122" ht="22.5" customHeight="1">
      <c r="A122" s="258">
        <f>IF(E122="","",ROW()-ROW(tb_Sell[[#HEADERS],[ORDER]]))</f>
        <v>117</v>
      </c>
      <c r="B122" s="322">
        <v>45981.0</v>
      </c>
      <c r="C122" s="61" t="str">
        <f t="array" ref="C122">IF(E122="","",INDEX(tb_MainDatabase[Scent],MATCH(E122,tb_MainDatabase[Barcode],0)))</f>
        <v>Tropical Leather</v>
      </c>
      <c r="D122" s="61" t="str">
        <f t="array" ref="D122">IF(E122="","",INDEX(tb_MainDatabase[Size],MATCH(E122,tb_MainDatabase[Barcode],0)))</f>
        <v>30 ml.</v>
      </c>
      <c r="E122" s="81">
        <v>8.857128012011E12</v>
      </c>
      <c r="F122" s="81">
        <f>IF(E122="","",SUMIFS(tb_PO[จำนวน],tb_PO[Barcode],E122 ))</f>
        <v>5</v>
      </c>
      <c r="G122" s="81">
        <f>IF(E122="","",SUMIFS(Sell_CTW[จำนวน],Sell_CTW[Barcode],E122 ))</f>
        <v>3</v>
      </c>
      <c r="H122" s="64">
        <f t="shared" si="2"/>
        <v>2</v>
      </c>
      <c r="I122" s="81"/>
    </row>
    <row r="123" ht="22.5" customHeight="1">
      <c r="A123" s="258">
        <f>IF(E123="","",ROW()-ROW(tb_Sell[[#HEADERS],[ORDER]]))</f>
        <v>118</v>
      </c>
      <c r="B123" s="322">
        <v>45981.0</v>
      </c>
      <c r="C123" s="61" t="str">
        <f t="array" ref="C123">IF(E123="","",INDEX(tb_MainDatabase[Scent],MATCH(E123,tb_MainDatabase[Barcode],0)))</f>
        <v>Tropical Leather</v>
      </c>
      <c r="D123" s="61" t="str">
        <f t="array" ref="D123">IF(E123="","",INDEX(tb_MainDatabase[Size],MATCH(E123,tb_MainDatabase[Barcode],0)))</f>
        <v>10 ml.</v>
      </c>
      <c r="E123" s="81">
        <v>8.857128012112E12</v>
      </c>
      <c r="F123" s="81">
        <f>IF(E123="","",SUMIFS(tb_PO[จำนวน],tb_PO[Barcode],E123 ))</f>
        <v>17</v>
      </c>
      <c r="G123" s="81">
        <f>IF(E123="","",SUMIFS(Sell_CTW[จำนวน],Sell_CTW[Barcode],E123 ))</f>
        <v>11</v>
      </c>
      <c r="H123" s="64">
        <f t="shared" si="2"/>
        <v>6</v>
      </c>
      <c r="I123" s="81"/>
    </row>
    <row r="124" ht="22.5" customHeight="1">
      <c r="A124" s="258">
        <f>IF(E124="","",ROW()-ROW(tb_Sell[[#HEADERS],[ORDER]]))</f>
        <v>119</v>
      </c>
      <c r="B124" s="322">
        <v>45981.0</v>
      </c>
      <c r="C124" s="61" t="str">
        <f t="array" ref="C124">IF(E124="","",INDEX(tb_MainDatabase[Scent],MATCH(E124,tb_MainDatabase[Barcode],0)))</f>
        <v>Tropical Leather</v>
      </c>
      <c r="D124" s="61" t="str">
        <f t="array" ref="D124">IF(E124="","",INDEX(tb_MainDatabase[Size],MATCH(E124,tb_MainDatabase[Barcode],0)))</f>
        <v>4 ml.</v>
      </c>
      <c r="E124" s="81">
        <v>8.857128012113E12</v>
      </c>
      <c r="F124" s="81">
        <f>IF(E124="","",SUMIFS(tb_PO[จำนวน],tb_PO[Barcode],E124 ))</f>
        <v>0</v>
      </c>
      <c r="G124" s="81">
        <f>IF(E124="","",SUMIFS(Sell_CTW[จำนวน],Sell_CTW[Barcode],E124 ))</f>
        <v>0</v>
      </c>
      <c r="H124" s="64">
        <f t="shared" si="2"/>
        <v>0</v>
      </c>
      <c r="I124" s="81"/>
    </row>
    <row r="125" ht="22.5" customHeight="1">
      <c r="A125" s="258">
        <f>IF(E125="","",ROW()-ROW(tb_Sell[[#HEADERS],[ORDER]]))</f>
        <v>120</v>
      </c>
      <c r="B125" s="322">
        <v>45981.0</v>
      </c>
      <c r="C125" s="61" t="str">
        <f t="array" ref="C125">IF(E125="","",INDEX(tb_MainDatabase[Scent],MATCH(E125,tb_MainDatabase[Barcode],0)))</f>
        <v>Velvet Oud</v>
      </c>
      <c r="D125" s="61" t="str">
        <f t="array" ref="D125">IF(E125="","",INDEX(tb_MainDatabase[Size],MATCH(E125,tb_MainDatabase[Barcode],0)))</f>
        <v>50 ml.</v>
      </c>
      <c r="E125" s="81">
        <v>8.857128011522E12</v>
      </c>
      <c r="F125" s="81">
        <f>IF(E125="","",SUMIFS(tb_PO[จำนวน],tb_PO[Barcode],E125 ))</f>
        <v>26</v>
      </c>
      <c r="G125" s="81">
        <f>IF(E125="","",SUMIFS(Sell_CTW[จำนวน],Sell_CTW[Barcode],E125 ))</f>
        <v>15</v>
      </c>
      <c r="H125" s="64">
        <f t="shared" si="2"/>
        <v>11</v>
      </c>
      <c r="I125" s="81"/>
    </row>
    <row r="126" ht="22.5" customHeight="1">
      <c r="A126" s="258">
        <f>IF(E126="","",ROW()-ROW(tb_Sell[[#HEADERS],[ORDER]]))</f>
        <v>121</v>
      </c>
      <c r="B126" s="322">
        <v>45981.0</v>
      </c>
      <c r="C126" s="61" t="str">
        <f t="array" ref="C126">IF(E126="","",INDEX(tb_MainDatabase[Scent],MATCH(E126,tb_MainDatabase[Barcode],0)))</f>
        <v>Velvet Oud</v>
      </c>
      <c r="D126" s="61" t="str">
        <f t="array" ref="D126">IF(E126="","",INDEX(tb_MainDatabase[Size],MATCH(E126,tb_MainDatabase[Barcode],0)))</f>
        <v>30 ml.</v>
      </c>
      <c r="E126" s="81">
        <v>8.857128012048E12</v>
      </c>
      <c r="F126" s="81">
        <f>IF(E126="","",SUMIFS(tb_PO[จำนวน],tb_PO[Barcode],E126 ))</f>
        <v>25</v>
      </c>
      <c r="G126" s="81">
        <f>IF(E126="","",SUMIFS(Sell_CTW[จำนวน],Sell_CTW[Barcode],E126 ))</f>
        <v>12</v>
      </c>
      <c r="H126" s="64">
        <f t="shared" si="2"/>
        <v>13</v>
      </c>
      <c r="I126" s="81"/>
    </row>
    <row r="127" ht="22.5" customHeight="1">
      <c r="A127" s="258">
        <f>IF(E127="","",ROW()-ROW(tb_Sell[[#HEADERS],[ORDER]]))</f>
        <v>122</v>
      </c>
      <c r="B127" s="322">
        <v>45981.0</v>
      </c>
      <c r="C127" s="61" t="str">
        <f t="array" ref="C127">IF(E127="","",INDEX(tb_MainDatabase[Scent],MATCH(E127,tb_MainDatabase[Barcode],0)))</f>
        <v>Velvet Oud</v>
      </c>
      <c r="D127" s="61" t="str">
        <f t="array" ref="D127">IF(E127="","",INDEX(tb_MainDatabase[Size],MATCH(E127,tb_MainDatabase[Barcode],0)))</f>
        <v>10 ml.</v>
      </c>
      <c r="E127" s="81">
        <v>8.857128012047E12</v>
      </c>
      <c r="F127" s="81">
        <f>IF(E127="","",SUMIFS(tb_PO[จำนวน],tb_PO[Barcode],E127 ))</f>
        <v>66</v>
      </c>
      <c r="G127" s="81">
        <f>IF(E127="","",SUMIFS(Sell_CTW[จำนวน],Sell_CTW[Barcode],E127 ))</f>
        <v>50</v>
      </c>
      <c r="H127" s="64">
        <f t="shared" si="2"/>
        <v>16</v>
      </c>
      <c r="I127" s="81"/>
    </row>
    <row r="128" ht="22.5" customHeight="1">
      <c r="A128" s="258">
        <f>IF(E128="","",ROW()-ROW(tb_Sell[[#HEADERS],[ORDER]]))</f>
        <v>123</v>
      </c>
      <c r="B128" s="322">
        <v>45981.0</v>
      </c>
      <c r="C128" s="61" t="str">
        <f t="array" ref="C128">IF(E128="","",INDEX(tb_MainDatabase[Scent],MATCH(E128,tb_MainDatabase[Barcode],0)))</f>
        <v>Velvet Oud</v>
      </c>
      <c r="D128" s="61" t="str">
        <f t="array" ref="D128">IF(E128="","",INDEX(tb_MainDatabase[Size],MATCH(E128,tb_MainDatabase[Barcode],0)))</f>
        <v>4 ml.</v>
      </c>
      <c r="E128" s="81">
        <v>8.857128012046E12</v>
      </c>
      <c r="F128" s="81">
        <f>IF(E128="","",SUMIFS(tb_PO[จำนวน],tb_PO[Barcode],E128 ))</f>
        <v>0</v>
      </c>
      <c r="G128" s="81">
        <f>IF(E128="","",SUMIFS(Sell_CTW[จำนวน],Sell_CTW[Barcode],E128 ))</f>
        <v>1</v>
      </c>
      <c r="H128" s="64">
        <f t="shared" si="2"/>
        <v>-1</v>
      </c>
      <c r="I128" s="81"/>
    </row>
    <row r="129" ht="22.5" customHeight="1">
      <c r="A129" s="258">
        <f>IF(E129="","",ROW()-ROW(tb_Sell[[#HEADERS],[ORDER]]))</f>
        <v>124</v>
      </c>
      <c r="B129" s="322">
        <v>45981.0</v>
      </c>
      <c r="C129" s="61" t="str">
        <f t="array" ref="C129">IF(E129="","",INDEX(tb_MainDatabase[Scent],MATCH(E129,tb_MainDatabase[Barcode],0)))</f>
        <v>Victory</v>
      </c>
      <c r="D129" s="61" t="str">
        <f t="array" ref="D129">IF(E129="","",INDEX(tb_MainDatabase[Size],MATCH(E129,tb_MainDatabase[Barcode],0)))</f>
        <v>50 ml.</v>
      </c>
      <c r="E129" s="81">
        <v>8.857128011164E12</v>
      </c>
      <c r="F129" s="81">
        <f>IF(E129="","",SUMIFS(tb_PO[จำนวน],tb_PO[Barcode],E129 ))</f>
        <v>15</v>
      </c>
      <c r="G129" s="81">
        <f>IF(E129="","",SUMIFS(Sell_CTW[จำนวน],Sell_CTW[Barcode],E129 ))</f>
        <v>9</v>
      </c>
      <c r="H129" s="64">
        <f t="shared" si="2"/>
        <v>6</v>
      </c>
      <c r="I129" s="81"/>
    </row>
    <row r="130" ht="22.5" customHeight="1">
      <c r="A130" s="258">
        <f>IF(E130="","",ROW()-ROW(tb_Sell[[#HEADERS],[ORDER]]))</f>
        <v>125</v>
      </c>
      <c r="B130" s="322">
        <v>45981.0</v>
      </c>
      <c r="C130" s="61" t="str">
        <f t="array" ref="C130">IF(E130="","",INDEX(tb_MainDatabase[Scent],MATCH(E130,tb_MainDatabase[Barcode],0)))</f>
        <v>Victory</v>
      </c>
      <c r="D130" s="61" t="str">
        <f t="array" ref="D130">IF(E130="","",INDEX(tb_MainDatabase[Size],MATCH(E130,tb_MainDatabase[Barcode],0)))</f>
        <v>30 ml.</v>
      </c>
      <c r="E130" s="81">
        <v>8.85712801143E12</v>
      </c>
      <c r="F130" s="81">
        <f>IF(E130="","",SUMIFS(tb_PO[จำนวน],tb_PO[Barcode],E130 ))</f>
        <v>12</v>
      </c>
      <c r="G130" s="81">
        <f>IF(E130="","",SUMIFS(Sell_CTW[จำนวน],Sell_CTW[Barcode],E130 ))</f>
        <v>7</v>
      </c>
      <c r="H130" s="64">
        <f t="shared" si="2"/>
        <v>5</v>
      </c>
      <c r="I130" s="81"/>
    </row>
    <row r="131" ht="22.5" customHeight="1">
      <c r="A131" s="258">
        <f>IF(E131="","",ROW()-ROW(tb_Sell[[#HEADERS],[ORDER]]))</f>
        <v>126</v>
      </c>
      <c r="B131" s="322">
        <v>45981.0</v>
      </c>
      <c r="C131" s="61" t="str">
        <f t="array" ref="C131">IF(E131="","",INDEX(tb_MainDatabase[Scent],MATCH(E131,tb_MainDatabase[Barcode],0)))</f>
        <v>Victory</v>
      </c>
      <c r="D131" s="61" t="str">
        <f t="array" ref="D131">IF(E131="","",INDEX(tb_MainDatabase[Size],MATCH(E131,tb_MainDatabase[Barcode],0)))</f>
        <v>10 ml.</v>
      </c>
      <c r="E131" s="81">
        <v>8.857128011263E12</v>
      </c>
      <c r="F131" s="81">
        <f>IF(E131="","",SUMIFS(tb_PO[จำนวน],tb_PO[Barcode],E131 ))</f>
        <v>43</v>
      </c>
      <c r="G131" s="81">
        <f>IF(E131="","",SUMIFS(Sell_CTW[จำนวน],Sell_CTW[Barcode],E131 ))</f>
        <v>37</v>
      </c>
      <c r="H131" s="64">
        <f t="shared" si="2"/>
        <v>6</v>
      </c>
      <c r="I131" s="81"/>
    </row>
    <row r="132" ht="22.5" customHeight="1">
      <c r="A132" s="258">
        <f>IF(E132="","",ROW()-ROW(tb_Sell[[#HEADERS],[ORDER]]))</f>
        <v>127</v>
      </c>
      <c r="B132" s="322">
        <v>45981.0</v>
      </c>
      <c r="C132" s="61" t="str">
        <f t="array" ref="C132">IF(E132="","",INDEX(tb_MainDatabase[Scent],MATCH(E132,tb_MainDatabase[Barcode],0)))</f>
        <v>Victory</v>
      </c>
      <c r="D132" s="61" t="str">
        <f t="array" ref="D132">IF(E132="","",INDEX(tb_MainDatabase[Size],MATCH(E132,tb_MainDatabase[Barcode],0)))</f>
        <v>4 ml.</v>
      </c>
      <c r="E132" s="81">
        <v>8.857128011751E12</v>
      </c>
      <c r="F132" s="81">
        <f>IF(E132="","",SUMIFS(tb_PO[จำนวน],tb_PO[Barcode],E132 ))</f>
        <v>0</v>
      </c>
      <c r="G132" s="81">
        <f>IF(E132="","",SUMIFS(Sell_CTW[จำนวน],Sell_CTW[Barcode],E132 ))</f>
        <v>0</v>
      </c>
      <c r="H132" s="64">
        <f t="shared" si="2"/>
        <v>0</v>
      </c>
      <c r="I132" s="81"/>
    </row>
    <row r="133" ht="22.5" customHeight="1">
      <c r="A133" s="258">
        <f>IF(E133="","",ROW()-ROW(tb_Sell[[#HEADERS],[ORDER]]))</f>
        <v>128</v>
      </c>
      <c r="B133" s="322">
        <v>45981.0</v>
      </c>
      <c r="C133" s="61" t="str">
        <f t="array" ref="C133">IF(E133="","",INDEX(tb_MainDatabase[Scent],MATCH(E133,tb_MainDatabase[Barcode],0)))</f>
        <v>Virgin X</v>
      </c>
      <c r="D133" s="61" t="str">
        <f t="array" ref="D133">IF(E133="","",INDEX(tb_MainDatabase[Size],MATCH(E133,tb_MainDatabase[Barcode],0)))</f>
        <v>50 ml.</v>
      </c>
      <c r="E133" s="81">
        <v>8.857128011256E12</v>
      </c>
      <c r="F133" s="81">
        <f>IF(E133="","",SUMIFS(tb_PO[จำนวน],tb_PO[Barcode],E133 ))</f>
        <v>10</v>
      </c>
      <c r="G133" s="81">
        <f>IF(E133="","",SUMIFS(Sell_CTW[จำนวน],Sell_CTW[Barcode],E133 ))</f>
        <v>6</v>
      </c>
      <c r="H133" s="64">
        <f t="shared" si="2"/>
        <v>4</v>
      </c>
      <c r="I133" s="81"/>
    </row>
    <row r="134" ht="22.5" customHeight="1">
      <c r="A134" s="258">
        <f>IF(E134="","",ROW()-ROW(tb_Sell[[#HEADERS],[ORDER]]))</f>
        <v>129</v>
      </c>
      <c r="B134" s="322">
        <v>45981.0</v>
      </c>
      <c r="C134" s="61" t="str">
        <f t="array" ref="C134">IF(E134="","",INDEX(tb_MainDatabase[Scent],MATCH(E134,tb_MainDatabase[Barcode],0)))</f>
        <v>Virgin X</v>
      </c>
      <c r="D134" s="61" t="str">
        <f t="array" ref="D134">IF(E134="","",INDEX(tb_MainDatabase[Size],MATCH(E134,tb_MainDatabase[Barcode],0)))</f>
        <v>30 ml.</v>
      </c>
      <c r="E134" s="81">
        <v>8.857128011997E12</v>
      </c>
      <c r="F134" s="81">
        <f>IF(E134="","",SUMIFS(tb_PO[จำนวน],tb_PO[Barcode],E134 ))</f>
        <v>13</v>
      </c>
      <c r="G134" s="81">
        <f>IF(E134="","",SUMIFS(Sell_CTW[จำนวน],Sell_CTW[Barcode],E134 ))</f>
        <v>8</v>
      </c>
      <c r="H134" s="64">
        <f t="shared" si="2"/>
        <v>5</v>
      </c>
      <c r="I134" s="81"/>
    </row>
    <row r="135" ht="22.5" customHeight="1">
      <c r="A135" s="258">
        <f>IF(E135="","",ROW()-ROW(tb_Sell[[#HEADERS],[ORDER]]))</f>
        <v>130</v>
      </c>
      <c r="B135" s="322">
        <v>45981.0</v>
      </c>
      <c r="C135" s="61" t="str">
        <f t="array" ref="C135">IF(E135="","",INDEX(tb_MainDatabase[Scent],MATCH(E135,tb_MainDatabase[Barcode],0)))</f>
        <v>Virgin X</v>
      </c>
      <c r="D135" s="61" t="str">
        <f t="array" ref="D135">IF(E135="","",INDEX(tb_MainDatabase[Size],MATCH(E135,tb_MainDatabase[Barcode],0)))</f>
        <v>10 ml.</v>
      </c>
      <c r="E135" s="81">
        <v>8.857128012053E12</v>
      </c>
      <c r="F135" s="81">
        <f>IF(E135="","",SUMIFS(tb_PO[จำนวน],tb_PO[Barcode],E135 ))</f>
        <v>68</v>
      </c>
      <c r="G135" s="81">
        <f>IF(E135="","",SUMIFS(Sell_CTW[จำนวน],Sell_CTW[Barcode],E135 ))</f>
        <v>62</v>
      </c>
      <c r="H135" s="64">
        <f t="shared" si="2"/>
        <v>6</v>
      </c>
      <c r="I135" s="81"/>
    </row>
    <row r="136" ht="22.5" customHeight="1">
      <c r="A136" s="258">
        <f>IF(E136="","",ROW()-ROW(tb_Sell[[#HEADERS],[ORDER]]))</f>
        <v>131</v>
      </c>
      <c r="B136" s="322">
        <v>45981.0</v>
      </c>
      <c r="C136" s="61" t="str">
        <f t="array" ref="C136">IF(E136="","",INDEX(tb_MainDatabase[Scent],MATCH(E136,tb_MainDatabase[Barcode],0)))</f>
        <v>Virgin X</v>
      </c>
      <c r="D136" s="61" t="str">
        <f t="array" ref="D136">IF(E136="","",INDEX(tb_MainDatabase[Size],MATCH(E136,tb_MainDatabase[Barcode],0)))</f>
        <v>4 ml.</v>
      </c>
      <c r="E136" s="81">
        <v>8.857128012054E12</v>
      </c>
      <c r="F136" s="81">
        <f>IF(E136="","",SUMIFS(tb_PO[จำนวน],tb_PO[Barcode],E136 ))</f>
        <v>40</v>
      </c>
      <c r="G136" s="81">
        <f>IF(E136="","",SUMIFS(Sell_CTW[จำนวน],Sell_CTW[Barcode],E136 ))</f>
        <v>43</v>
      </c>
      <c r="H136" s="64">
        <f t="shared" si="2"/>
        <v>-3</v>
      </c>
      <c r="I136" s="81"/>
    </row>
    <row r="137" ht="22.5" customHeight="1">
      <c r="A137" s="258">
        <f>IF(E137="","",ROW()-ROW(tb_Sell[[#HEADERS],[ORDER]]))</f>
        <v>132</v>
      </c>
      <c r="B137" s="322">
        <v>45981.0</v>
      </c>
      <c r="C137" s="61" t="str">
        <f t="array" ref="C137">IF(E137="","",INDEX(tb_MainDatabase[Scent],MATCH(E137,tb_MainDatabase[Barcode],0)))</f>
        <v>Vivid</v>
      </c>
      <c r="D137" s="61" t="str">
        <f t="array" ref="D137">IF(E137="","",INDEX(tb_MainDatabase[Size],MATCH(E137,tb_MainDatabase[Barcode],0)))</f>
        <v>50 ml.</v>
      </c>
      <c r="E137" s="81">
        <v>8.857128011065E12</v>
      </c>
      <c r="F137" s="81">
        <f>IF(E137="","",SUMIFS(tb_PO[จำนวน],tb_PO[Barcode],E137 ))</f>
        <v>16</v>
      </c>
      <c r="G137" s="81">
        <f>IF(E137="","",SUMIFS(Sell_CTW[จำนวน],Sell_CTW[Barcode],E137 ))</f>
        <v>11</v>
      </c>
      <c r="H137" s="64">
        <f t="shared" si="2"/>
        <v>5</v>
      </c>
      <c r="I137" s="81"/>
    </row>
    <row r="138" ht="22.5" customHeight="1">
      <c r="A138" s="258">
        <f>IF(E138="","",ROW()-ROW(tb_Sell[[#HEADERS],[ORDER]]))</f>
        <v>133</v>
      </c>
      <c r="B138" s="322">
        <v>45981.0</v>
      </c>
      <c r="C138" s="61" t="str">
        <f t="array" ref="C138">IF(E138="","",INDEX(tb_MainDatabase[Scent],MATCH(E138,tb_MainDatabase[Barcode],0)))</f>
        <v>Vivid</v>
      </c>
      <c r="D138" s="61" t="str">
        <f t="array" ref="D138">IF(E138="","",INDEX(tb_MainDatabase[Size],MATCH(E138,tb_MainDatabase[Barcode],0)))</f>
        <v>30 ml.</v>
      </c>
      <c r="E138" s="81">
        <v>8.857128011898E12</v>
      </c>
      <c r="F138" s="81">
        <f>IF(E138="","",SUMIFS(tb_PO[จำนวน],tb_PO[Barcode],E138 ))</f>
        <v>18</v>
      </c>
      <c r="G138" s="81">
        <f>IF(E138="","",SUMIFS(Sell_CTW[จำนวน],Sell_CTW[Barcode],E138 ))</f>
        <v>11</v>
      </c>
      <c r="H138" s="64">
        <f t="shared" si="2"/>
        <v>7</v>
      </c>
      <c r="I138" s="81"/>
    </row>
    <row r="139" ht="22.5" customHeight="1">
      <c r="A139" s="258">
        <f>IF(E139="","",ROW()-ROW(tb_Sell[[#HEADERS],[ORDER]]))</f>
        <v>134</v>
      </c>
      <c r="B139" s="322">
        <v>45981.0</v>
      </c>
      <c r="C139" s="61" t="str">
        <f t="array" ref="C139">IF(E139="","",INDEX(tb_MainDatabase[Scent],MATCH(E139,tb_MainDatabase[Barcode],0)))</f>
        <v>Vivid</v>
      </c>
      <c r="D139" s="61" t="str">
        <f t="array" ref="D139">IF(E139="","",INDEX(tb_MainDatabase[Size],MATCH(E139,tb_MainDatabase[Barcode],0)))</f>
        <v>10 ml.</v>
      </c>
      <c r="E139" s="81">
        <v>8.85712801206E12</v>
      </c>
      <c r="F139" s="81">
        <f>IF(E139="","",SUMIFS(tb_PO[จำนวน],tb_PO[Barcode],E139 ))</f>
        <v>47</v>
      </c>
      <c r="G139" s="81">
        <f>IF(E139="","",SUMIFS(Sell_CTW[จำนวน],Sell_CTW[Barcode],E139 ))</f>
        <v>38</v>
      </c>
      <c r="H139" s="64">
        <f t="shared" si="2"/>
        <v>9</v>
      </c>
      <c r="I139" s="81"/>
    </row>
    <row r="140" ht="22.5" customHeight="1">
      <c r="A140" s="258">
        <f>IF(E140="","",ROW()-ROW(tb_Sell[[#HEADERS],[ORDER]]))</f>
        <v>135</v>
      </c>
      <c r="B140" s="322">
        <v>45981.0</v>
      </c>
      <c r="C140" s="61" t="str">
        <f t="array" ref="C140">IF(E140="","",INDEX(tb_MainDatabase[Scent],MATCH(E140,tb_MainDatabase[Barcode],0)))</f>
        <v>Vivid</v>
      </c>
      <c r="D140" s="61" t="str">
        <f t="array" ref="D140">IF(E140="","",INDEX(tb_MainDatabase[Size],MATCH(E140,tb_MainDatabase[Barcode],0)))</f>
        <v>4 ml.</v>
      </c>
      <c r="E140" s="81">
        <v>8.857128012061E12</v>
      </c>
      <c r="F140" s="81">
        <f>IF(E140="","",SUMIFS(tb_PO[จำนวน],tb_PO[Barcode],E140 ))</f>
        <v>20</v>
      </c>
      <c r="G140" s="81">
        <f>IF(E140="","",SUMIFS(Sell_CTW[จำนวน],Sell_CTW[Barcode],E140 ))</f>
        <v>19</v>
      </c>
      <c r="H140" s="64">
        <f t="shared" si="2"/>
        <v>1</v>
      </c>
      <c r="I140" s="81"/>
    </row>
    <row r="141" ht="22.5" customHeight="1">
      <c r="A141" s="258">
        <f>IF(E141="","",ROW()-ROW(tb_Sell[[#HEADERS],[ORDER]]))</f>
        <v>136</v>
      </c>
      <c r="B141" s="322">
        <v>45981.0</v>
      </c>
      <c r="C141" s="61" t="str">
        <f t="array" ref="C141">IF(E141="","",INDEX(tb_MainDatabase[Scent],MATCH(E141,tb_MainDatabase[Barcode],0)))</f>
        <v>Voyage</v>
      </c>
      <c r="D141" s="61" t="str">
        <f t="array" ref="D141">IF(E141="","",INDEX(tb_MainDatabase[Size],MATCH(E141,tb_MainDatabase[Barcode],0)))</f>
        <v>50 ml.</v>
      </c>
      <c r="E141" s="81">
        <v>8.857128012019E12</v>
      </c>
      <c r="F141" s="81">
        <f>IF(E141="","",SUMIFS(tb_PO[จำนวน],tb_PO[Barcode],E141 ))</f>
        <v>39</v>
      </c>
      <c r="G141" s="81">
        <f>IF(E141="","",SUMIFS(Sell_CTW[จำนวน],Sell_CTW[Barcode],E141 ))</f>
        <v>26</v>
      </c>
      <c r="H141" s="64">
        <f t="shared" si="2"/>
        <v>13</v>
      </c>
      <c r="I141" s="81"/>
    </row>
    <row r="142" ht="22.5" customHeight="1">
      <c r="A142" s="258">
        <f>IF(E142="","",ROW()-ROW(tb_Sell[[#HEADERS],[ORDER]]))</f>
        <v>137</v>
      </c>
      <c r="B142" s="322">
        <v>45981.0</v>
      </c>
      <c r="C142" s="61" t="str">
        <f t="array" ref="C142">IF(E142="","",INDEX(tb_MainDatabase[Scent],MATCH(E142,tb_MainDatabase[Barcode],0)))</f>
        <v>Voyage</v>
      </c>
      <c r="D142" s="61" t="str">
        <f t="array" ref="D142">IF(E142="","",INDEX(tb_MainDatabase[Size],MATCH(E142,tb_MainDatabase[Barcode],0)))</f>
        <v>30 ml.</v>
      </c>
      <c r="E142" s="81">
        <v>8.857128012023E12</v>
      </c>
      <c r="F142" s="81">
        <f>IF(E142="","",SUMIFS(tb_PO[จำนวน],tb_PO[Barcode],E142 ))</f>
        <v>30</v>
      </c>
      <c r="G142" s="81">
        <f>IF(E142="","",SUMIFS(Sell_CTW[จำนวน],Sell_CTW[Barcode],E142 ))</f>
        <v>16</v>
      </c>
      <c r="H142" s="64">
        <f t="shared" si="2"/>
        <v>14</v>
      </c>
      <c r="I142" s="81"/>
    </row>
    <row r="143" ht="22.5" customHeight="1">
      <c r="A143" s="258">
        <f>IF(E143="","",ROW()-ROW(tb_Sell[[#HEADERS],[ORDER]]))</f>
        <v>138</v>
      </c>
      <c r="B143" s="322">
        <v>45981.0</v>
      </c>
      <c r="C143" s="61" t="str">
        <f t="array" ref="C143">IF(E143="","",INDEX(tb_MainDatabase[Scent],MATCH(E143,tb_MainDatabase[Barcode],0)))</f>
        <v>Voyage</v>
      </c>
      <c r="D143" s="61" t="str">
        <f t="array" ref="D143">IF(E143="","",INDEX(tb_MainDatabase[Size],MATCH(E143,tb_MainDatabase[Barcode],0)))</f>
        <v>10 ml.</v>
      </c>
      <c r="E143" s="81">
        <v>8.857128012027E12</v>
      </c>
      <c r="F143" s="81">
        <f>IF(E143="","",SUMIFS(tb_PO[จำนวน],tb_PO[Barcode],E143 ))</f>
        <v>87</v>
      </c>
      <c r="G143" s="81">
        <f>IF(E143="","",SUMIFS(Sell_CTW[จำนวน],Sell_CTW[Barcode],E143 ))</f>
        <v>67</v>
      </c>
      <c r="H143" s="64">
        <f t="shared" si="2"/>
        <v>20</v>
      </c>
      <c r="I143" s="81"/>
    </row>
    <row r="144" ht="22.5" customHeight="1">
      <c r="A144" s="258">
        <f>IF(E144="","",ROW()-ROW(tb_Sell[[#HEADERS],[ORDER]]))</f>
        <v>139</v>
      </c>
      <c r="B144" s="322">
        <v>45981.0</v>
      </c>
      <c r="C144" s="61" t="str">
        <f t="array" ref="C144">IF(E144="","",INDEX(tb_MainDatabase[Scent],MATCH(E144,tb_MainDatabase[Barcode],0)))</f>
        <v>Voyage</v>
      </c>
      <c r="D144" s="61" t="str">
        <f t="array" ref="D144">IF(E144="","",INDEX(tb_MainDatabase[Size],MATCH(E144,tb_MainDatabase[Barcode],0)))</f>
        <v>4 ml.</v>
      </c>
      <c r="E144" s="81">
        <v>8.857128012045E12</v>
      </c>
      <c r="F144" s="81">
        <f>IF(E144="","",SUMIFS(tb_PO[จำนวน],tb_PO[Barcode],E144 ))</f>
        <v>5</v>
      </c>
      <c r="G144" s="81">
        <f>IF(E144="","",SUMIFS(Sell_CTW[จำนวน],Sell_CTW[Barcode],E144 ))</f>
        <v>5</v>
      </c>
      <c r="H144" s="64">
        <f t="shared" si="2"/>
        <v>0</v>
      </c>
      <c r="I144" s="81"/>
    </row>
    <row r="145" ht="22.5" customHeight="1">
      <c r="A145" s="258">
        <f>IF(E145="","",ROW()-ROW(tb_Sell[[#HEADERS],[ORDER]]))</f>
        <v>140</v>
      </c>
      <c r="B145" s="322">
        <v>45981.0</v>
      </c>
      <c r="C145" s="61" t="str">
        <f t="array" ref="C145">IF(E145="","",INDEX(tb_MainDatabase[Scent],MATCH(E145,tb_MainDatabase[Barcode],0)))</f>
        <v>Zeus</v>
      </c>
      <c r="D145" s="61" t="str">
        <f t="array" ref="D145">IF(E145="","",INDEX(tb_MainDatabase[Size],MATCH(E145,tb_MainDatabase[Barcode],0)))</f>
        <v>50 ml.</v>
      </c>
      <c r="E145" s="81">
        <v>8.857128011027E12</v>
      </c>
      <c r="F145" s="81">
        <f>IF(E145="","",SUMIFS(tb_PO[จำนวน],tb_PO[Barcode],E145 ))</f>
        <v>35</v>
      </c>
      <c r="G145" s="81">
        <f>IF(E145="","",SUMIFS(Sell_CTW[จำนวน],Sell_CTW[Barcode],E145 ))</f>
        <v>20</v>
      </c>
      <c r="H145" s="64">
        <f t="shared" si="2"/>
        <v>15</v>
      </c>
      <c r="I145" s="81"/>
    </row>
    <row r="146" ht="22.5" customHeight="1">
      <c r="A146" s="258">
        <f>IF(E146="","",ROW()-ROW(tb_Sell[[#HEADERS],[ORDER]]))</f>
        <v>141</v>
      </c>
      <c r="B146" s="322">
        <v>45981.0</v>
      </c>
      <c r="C146" s="61" t="str">
        <f t="array" ref="C146">IF(E146="","",INDEX(tb_MainDatabase[Scent],MATCH(E146,tb_MainDatabase[Barcode],0)))</f>
        <v>Zeus</v>
      </c>
      <c r="D146" s="61" t="str">
        <f t="array" ref="D146">IF(E146="","",INDEX(tb_MainDatabase[Size],MATCH(E146,tb_MainDatabase[Barcode],0)))</f>
        <v>30 ml.</v>
      </c>
      <c r="E146" s="81">
        <v>8.857128011843E12</v>
      </c>
      <c r="F146" s="81">
        <f>IF(E146="","",SUMIFS(tb_PO[จำนวน],tb_PO[Barcode],E146 ))</f>
        <v>22</v>
      </c>
      <c r="G146" s="81">
        <f>IF(E146="","",SUMIFS(Sell_CTW[จำนวน],Sell_CTW[Barcode],E146 ))</f>
        <v>12</v>
      </c>
      <c r="H146" s="64">
        <f t="shared" si="2"/>
        <v>10</v>
      </c>
      <c r="I146" s="81"/>
    </row>
    <row r="147" ht="22.5" customHeight="1">
      <c r="A147" s="258">
        <f>IF(E147="","",ROW()-ROW(tb_Sell[[#HEADERS],[ORDER]]))</f>
        <v>142</v>
      </c>
      <c r="B147" s="322">
        <v>45981.0</v>
      </c>
      <c r="C147" s="61" t="str">
        <f t="array" ref="C147">IF(E147="","",INDEX(tb_MainDatabase[Scent],MATCH(E147,tb_MainDatabase[Barcode],0)))</f>
        <v>Zeus</v>
      </c>
      <c r="D147" s="61" t="str">
        <f t="array" ref="D147">IF(E147="","",INDEX(tb_MainDatabase[Size],MATCH(E147,tb_MainDatabase[Barcode],0)))</f>
        <v>10 ml.</v>
      </c>
      <c r="E147" s="81">
        <v>8.857128012041E12</v>
      </c>
      <c r="F147" s="81">
        <f>IF(E147="","",SUMIFS(tb_PO[จำนวน],tb_PO[Barcode],E147 ))</f>
        <v>44</v>
      </c>
      <c r="G147" s="81">
        <f>IF(E147="","",SUMIFS(Sell_CTW[จำนวน],Sell_CTW[Barcode],E147 ))</f>
        <v>28</v>
      </c>
      <c r="H147" s="64">
        <f t="shared" si="2"/>
        <v>16</v>
      </c>
      <c r="I147" s="81"/>
    </row>
    <row r="148" ht="22.5" customHeight="1">
      <c r="A148" s="258">
        <f>IF(E148="","",ROW()-ROW(tb_Sell[[#HEADERS],[ORDER]]))</f>
        <v>143</v>
      </c>
      <c r="B148" s="322">
        <v>45981.0</v>
      </c>
      <c r="C148" s="61" t="str">
        <f t="array" ref="C148">IF(E148="","",INDEX(tb_MainDatabase[Scent],MATCH(E148,tb_MainDatabase[Barcode],0)))</f>
        <v>Zeus</v>
      </c>
      <c r="D148" s="61" t="str">
        <f t="array" ref="D148">IF(E148="","",INDEX(tb_MainDatabase[Size],MATCH(E148,tb_MainDatabase[Barcode],0)))</f>
        <v>4 ml.</v>
      </c>
      <c r="E148" s="81">
        <v>8.857128012017E12</v>
      </c>
      <c r="F148" s="81">
        <f>IF(E148="","",SUMIFS(tb_PO[จำนวน],tb_PO[Barcode],E148 ))</f>
        <v>20</v>
      </c>
      <c r="G148" s="81">
        <f>IF(E148="","",SUMIFS(Sell_CTW[จำนวน],Sell_CTW[Barcode],E148 ))</f>
        <v>18</v>
      </c>
      <c r="H148" s="64">
        <f t="shared" si="2"/>
        <v>2</v>
      </c>
      <c r="I148" s="81"/>
    </row>
    <row r="149" ht="22.5" customHeight="1">
      <c r="A149" s="258">
        <f>IF(E149="","",ROW()-ROW(tb_Sell[[#HEADERS],[ORDER]]))</f>
        <v>144</v>
      </c>
      <c r="B149" s="322"/>
      <c r="C149" s="61" t="str">
        <f t="array" ref="C149">IF(E149="","",INDEX(tb_MainDatabase[Scent],MATCH(E149,tb_MainDatabase[Barcode],0)))</f>
        <v>ถุงกระดาษ Size M</v>
      </c>
      <c r="D149" s="61" t="str">
        <f t="array" ref="D149">IF(E149="","",INDEX(tb_MainDatabase[Size],MATCH(E149,tb_MainDatabase[Barcode],0)))</f>
        <v>Size M</v>
      </c>
      <c r="E149" s="328">
        <v>8.857128012134E12</v>
      </c>
      <c r="F149" s="81">
        <f>IF(E149="","",SUMIFS(tb_PO[จำนวน],tb_PO[Barcode],E149 ))</f>
        <v>615</v>
      </c>
      <c r="G149" s="81">
        <f>IF(E149="","",SUMIFS(Sell_CTW[จำนวน],Sell_CTW[Barcode],E149 ))</f>
        <v>0</v>
      </c>
      <c r="H149" s="64">
        <f t="shared" si="2"/>
        <v>615</v>
      </c>
      <c r="I149" s="81"/>
    </row>
    <row r="150" ht="22.5" customHeight="1">
      <c r="A150" s="258">
        <f>IF(E150="","",ROW()-ROW(tb_Sell[[#HEADERS],[ORDER]]))</f>
        <v>145</v>
      </c>
      <c r="B150" s="322"/>
      <c r="C150" s="61" t="str">
        <f t="array" ref="C150">IF(E150="","",INDEX(tb_MainDatabase[Scent],MATCH(E150,tb_MainDatabase[Barcode],0)))</f>
        <v>ถุงกระดาษ Size S</v>
      </c>
      <c r="D150" s="61" t="str">
        <f t="array" ref="D150">IF(E150="","",INDEX(tb_MainDatabase[Size],MATCH(E150,tb_MainDatabase[Barcode],0)))</f>
        <v>Size S</v>
      </c>
      <c r="E150" s="329">
        <v>8.857128012133E12</v>
      </c>
      <c r="F150" s="81">
        <f>IF(E150="","",SUMIFS(tb_PO[จำนวน],tb_PO[Barcode],E150 ))</f>
        <v>500</v>
      </c>
      <c r="G150" s="81">
        <f>IF(E150="","",SUMIFS(Sell_CTW[จำนวน],Sell_CTW[Barcode],E150 ))</f>
        <v>0</v>
      </c>
      <c r="H150" s="64">
        <f t="shared" si="2"/>
        <v>500</v>
      </c>
      <c r="I150" s="81"/>
    </row>
    <row r="151" ht="22.5" customHeight="1">
      <c r="A151" s="258">
        <f>IF(E151="","",ROW()-ROW(tb_Sell[[#HEADERS],[ORDER]]))</f>
        <v>146</v>
      </c>
      <c r="B151" s="322"/>
      <c r="C151" s="61" t="str">
        <f t="array" ref="C151">IF(E151="","",INDEX(tb_MainDatabase[Scent],MATCH(E151,tb_MainDatabase[Barcode],0)))</f>
        <v>Tumbler CYOC (White)</v>
      </c>
      <c r="D151" s="61" t="str">
        <f t="array" ref="D151">IF(E151="","",INDEX(tb_MainDatabase[Size],MATCH(E151,tb_MainDatabase[Barcode],0)))</f>
        <v>White</v>
      </c>
      <c r="E151" s="328">
        <v>8.85712801213E12</v>
      </c>
      <c r="F151" s="81">
        <f>IF(E151="","",SUMIFS(tb_PO[จำนวน],tb_PO[Barcode],E151 ))</f>
        <v>44</v>
      </c>
      <c r="G151" s="81">
        <f>IF(E151="","",SUMIFS(Sell_CTW[จำนวน],Sell_CTW[Barcode],E151 ))</f>
        <v>35</v>
      </c>
      <c r="H151" s="64">
        <f t="shared" si="2"/>
        <v>9</v>
      </c>
      <c r="I151" s="81"/>
    </row>
    <row r="152" ht="22.5" customHeight="1">
      <c r="A152" s="258">
        <f>IF(E152="","",ROW()-ROW(tb_Sell[[#HEADERS],[ORDER]]))</f>
        <v>147</v>
      </c>
      <c r="B152" s="322"/>
      <c r="C152" s="61" t="str">
        <f t="array" ref="C152">IF(E152="","",INDEX(tb_MainDatabase[Scent],MATCH(E152,tb_MainDatabase[Barcode],0)))</f>
        <v>Tumbler CYOC (Dark Blue)</v>
      </c>
      <c r="D152" s="61" t="str">
        <f t="array" ref="D152">IF(E152="","",INDEX(tb_MainDatabase[Size],MATCH(E152,tb_MainDatabase[Barcode],0)))</f>
        <v>Dark Blue</v>
      </c>
      <c r="E152" s="329">
        <v>8.857128012131E12</v>
      </c>
      <c r="F152" s="81">
        <f>IF(E152="","",SUMIFS(tb_PO[จำนวน],tb_PO[Barcode],E152 ))</f>
        <v>9</v>
      </c>
      <c r="G152" s="81">
        <f>IF(E152="","",SUMIFS(Sell_CTW[จำนวน],Sell_CTW[Barcode],E152 ))</f>
        <v>9</v>
      </c>
      <c r="H152" s="64">
        <f t="shared" si="2"/>
        <v>0</v>
      </c>
      <c r="I152" s="81"/>
    </row>
    <row r="153" ht="22.5" customHeight="1">
      <c r="A153" s="258">
        <f>IF(E153="","",ROW()-ROW(tb_Sell[[#HEADERS],[ORDER]]))</f>
        <v>148</v>
      </c>
      <c r="B153" s="322"/>
      <c r="C153" s="61" t="str">
        <f t="array" ref="C153">IF(E153="","",INDEX(tb_MainDatabase[Scent],MATCH(E153,tb_MainDatabase[Barcode],0)))</f>
        <v>Cloth BAG CYOC</v>
      </c>
      <c r="D153" s="61" t="str">
        <f t="array" ref="D153">IF(E153="","",INDEX(tb_MainDatabase[Size],MATCH(E153,tb_MainDatabase[Barcode],0)))</f>
        <v>Size M</v>
      </c>
      <c r="E153" s="328">
        <v>8.857128012132E12</v>
      </c>
      <c r="F153" s="81">
        <f>IF(E153="","",SUMIFS(tb_PO[จำนวน],tb_PO[Barcode],E153 ))</f>
        <v>80</v>
      </c>
      <c r="G153" s="81">
        <f>IF(E153="","",SUMIFS(Sell_CTW[จำนวน],Sell_CTW[Barcode],E153 ))</f>
        <v>30</v>
      </c>
      <c r="H153" s="64">
        <f t="shared" si="2"/>
        <v>50</v>
      </c>
      <c r="I153" s="81"/>
    </row>
  </sheetData>
  <mergeCells count="1">
    <mergeCell ref="A2:I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2.13"/>
    <col customWidth="1" min="3" max="3" width="20.5"/>
    <col customWidth="1" min="4" max="4" width="18.0"/>
    <col customWidth="1" min="5" max="5" width="13.75"/>
    <col customWidth="1" min="6" max="6" width="16.13"/>
    <col customWidth="1" min="7" max="8" width="10.0"/>
    <col customWidth="1" min="9" max="9" width="19.63"/>
    <col customWidth="1" min="11" max="12" width="14.5"/>
    <col customWidth="1" min="13" max="13" width="37.63"/>
  </cols>
  <sheetData>
    <row r="1" ht="22.5" customHeight="1">
      <c r="A1" s="33" t="s">
        <v>8</v>
      </c>
      <c r="B1" s="330" t="s">
        <v>1521</v>
      </c>
      <c r="C1" s="33" t="s">
        <v>1522</v>
      </c>
      <c r="D1" s="33" t="s">
        <v>1523</v>
      </c>
      <c r="E1" s="33" t="s">
        <v>1524</v>
      </c>
      <c r="F1" s="33" t="s">
        <v>1525</v>
      </c>
      <c r="G1" s="33" t="s">
        <v>1526</v>
      </c>
      <c r="H1" s="33" t="s">
        <v>15</v>
      </c>
      <c r="I1" s="33" t="s">
        <v>25</v>
      </c>
      <c r="J1" s="33" t="s">
        <v>1527</v>
      </c>
      <c r="K1" s="331" t="s">
        <v>1528</v>
      </c>
      <c r="L1" s="332" t="s">
        <v>1529</v>
      </c>
      <c r="M1" s="33" t="s">
        <v>1530</v>
      </c>
      <c r="N1" s="54"/>
      <c r="O1" s="54"/>
      <c r="P1" s="54"/>
      <c r="Q1" s="54"/>
      <c r="R1" s="54"/>
      <c r="S1" s="54"/>
      <c r="T1" s="54"/>
      <c r="U1" s="54"/>
      <c r="V1" s="54"/>
    </row>
    <row r="2" ht="22.5" hidden="1" customHeight="1">
      <c r="A2" s="61">
        <f>IF(B2="","",ROW()-ROW(tb_Export[[#HEADERS],[Order]]))</f>
        <v>1</v>
      </c>
      <c r="B2" s="322">
        <v>45981.0</v>
      </c>
      <c r="C2" s="64" t="s">
        <v>50</v>
      </c>
      <c r="D2" s="64" t="s">
        <v>1531</v>
      </c>
      <c r="E2" s="64" t="s">
        <v>1076</v>
      </c>
      <c r="F2" s="64">
        <v>8.857128011287E12</v>
      </c>
      <c r="G2" s="64" t="str">
        <f t="array" ref="G2">XLOOKUP(F2,tb_MainDatabase[Barcode],tb_MainDatabase[Grand],"")</f>
        <v>EDP</v>
      </c>
      <c r="H2" s="64" t="str">
        <f t="array" ref="H2">XLOOKUP(F2,tb_MainDatabase[Barcode],tb_MainDatabase[Size],"")</f>
        <v>50 ml.</v>
      </c>
      <c r="I2" s="64" t="s">
        <v>1532</v>
      </c>
      <c r="J2" s="81">
        <f>IF(D2="","",countif(tb_Export[SKU],D2))</f>
        <v>1</v>
      </c>
      <c r="K2" s="64" t="s">
        <v>1528</v>
      </c>
      <c r="L2" s="81" t="str">
        <f t="shared" ref="L2:L221" si="1">XLOOKUP(D2,#REF!,#REF!,"")</f>
        <v>#REF!</v>
      </c>
      <c r="M2" s="81"/>
    </row>
    <row r="3" ht="22.5" hidden="1" customHeight="1">
      <c r="A3" s="61">
        <f>IF(B3="","",ROW()-ROW(tb_Export[[#HEADERS],[Order]]))</f>
        <v>2</v>
      </c>
      <c r="B3" s="322">
        <v>45981.0</v>
      </c>
      <c r="C3" s="64" t="s">
        <v>50</v>
      </c>
      <c r="D3" s="64" t="s">
        <v>1533</v>
      </c>
      <c r="E3" s="64" t="s">
        <v>1076</v>
      </c>
      <c r="F3" s="64">
        <v>8.857128011287E12</v>
      </c>
      <c r="G3" s="64" t="str">
        <f t="array" ref="G3">XLOOKUP(F3,tb_MainDatabase[Barcode],tb_MainDatabase[Grand],"")</f>
        <v>EDP</v>
      </c>
      <c r="H3" s="64" t="str">
        <f t="array" ref="H3">XLOOKUP(F3,tb_MainDatabase[Barcode],tb_MainDatabase[Size],"")</f>
        <v>50 ml.</v>
      </c>
      <c r="I3" s="64" t="s">
        <v>1532</v>
      </c>
      <c r="J3" s="81">
        <f>IF(D3="","",countif(tb_Export[SKU],D3))</f>
        <v>1</v>
      </c>
      <c r="K3" s="64" t="s">
        <v>1528</v>
      </c>
      <c r="L3" s="81" t="str">
        <f t="shared" si="1"/>
        <v>#REF!</v>
      </c>
      <c r="M3" s="81"/>
    </row>
    <row r="4" ht="22.5" hidden="1" customHeight="1">
      <c r="A4" s="61">
        <f>IF(B4="","",ROW()-ROW(tb_Export[[#HEADERS],[Order]]))</f>
        <v>3</v>
      </c>
      <c r="B4" s="322">
        <v>45981.0</v>
      </c>
      <c r="C4" s="64" t="s">
        <v>50</v>
      </c>
      <c r="D4" s="64" t="s">
        <v>1534</v>
      </c>
      <c r="E4" s="64" t="s">
        <v>1076</v>
      </c>
      <c r="F4" s="64">
        <v>8.857128011287E12</v>
      </c>
      <c r="G4" s="64" t="str">
        <f t="array" ref="G4">XLOOKUP(F4,tb_MainDatabase[Barcode],tb_MainDatabase[Grand],"")</f>
        <v>EDP</v>
      </c>
      <c r="H4" s="64" t="str">
        <f t="array" ref="H4">XLOOKUP(F4,tb_MainDatabase[Barcode],tb_MainDatabase[Size],"")</f>
        <v>50 ml.</v>
      </c>
      <c r="I4" s="64" t="s">
        <v>1532</v>
      </c>
      <c r="J4" s="81">
        <f>IF(D4="","",countif(tb_Export[SKU],D4))</f>
        <v>1</v>
      </c>
      <c r="K4" s="64" t="s">
        <v>1528</v>
      </c>
      <c r="L4" s="81" t="str">
        <f t="shared" si="1"/>
        <v>#REF!</v>
      </c>
      <c r="M4" s="81"/>
    </row>
    <row r="5" ht="22.5" hidden="1" customHeight="1">
      <c r="A5" s="61">
        <f>IF(B5="","",ROW()-ROW(tb_Export[[#HEADERS],[Order]]))</f>
        <v>4</v>
      </c>
      <c r="B5" s="322">
        <v>45981.0</v>
      </c>
      <c r="C5" s="64" t="s">
        <v>50</v>
      </c>
      <c r="D5" s="333" t="s">
        <v>1535</v>
      </c>
      <c r="E5" s="333" t="s">
        <v>1076</v>
      </c>
      <c r="F5" s="64">
        <v>8.857128011287E12</v>
      </c>
      <c r="G5" s="64" t="str">
        <f t="array" ref="G5">XLOOKUP(F5,tb_MainDatabase[Barcode],tb_MainDatabase[Grand],"")</f>
        <v>EDP</v>
      </c>
      <c r="H5" s="64" t="str">
        <f t="array" ref="H5">XLOOKUP(F5,tb_MainDatabase[Barcode],tb_MainDatabase[Size],"")</f>
        <v>50 ml.</v>
      </c>
      <c r="I5" s="64" t="s">
        <v>1532</v>
      </c>
      <c r="J5" s="81">
        <f>IF(D5="","",countif(tb_Export[SKU],D5))</f>
        <v>1</v>
      </c>
      <c r="K5" s="64" t="s">
        <v>1528</v>
      </c>
      <c r="L5" s="81" t="str">
        <f t="shared" si="1"/>
        <v>#REF!</v>
      </c>
      <c r="M5" s="81"/>
    </row>
    <row r="6" ht="22.5" hidden="1" customHeight="1">
      <c r="A6" s="61">
        <f>IF(B6="","",ROW()-ROW(tb_Export[[#HEADERS],[Order]]))</f>
        <v>5</v>
      </c>
      <c r="B6" s="322">
        <v>45981.0</v>
      </c>
      <c r="C6" s="64" t="s">
        <v>50</v>
      </c>
      <c r="D6" s="64" t="s">
        <v>1538</v>
      </c>
      <c r="E6" s="64" t="s">
        <v>1076</v>
      </c>
      <c r="F6" s="64">
        <v>8.857128011287E12</v>
      </c>
      <c r="G6" s="64" t="str">
        <f t="array" ref="G6">XLOOKUP(F6,tb_MainDatabase[Barcode],tb_MainDatabase[Grand],"")</f>
        <v>EDP</v>
      </c>
      <c r="H6" s="64" t="str">
        <f t="array" ref="H6">XLOOKUP(F6,tb_MainDatabase[Barcode],tb_MainDatabase[Size],"")</f>
        <v>50 ml.</v>
      </c>
      <c r="I6" s="64" t="s">
        <v>1532</v>
      </c>
      <c r="J6" s="81">
        <f>IF(D6="","",countif(tb_Export[SKU],D6))</f>
        <v>1</v>
      </c>
      <c r="K6" s="64" t="s">
        <v>1528</v>
      </c>
      <c r="L6" s="81" t="str">
        <f t="shared" si="1"/>
        <v>#REF!</v>
      </c>
      <c r="M6" s="81"/>
    </row>
    <row r="7" ht="22.5" hidden="1" customHeight="1">
      <c r="A7" s="61">
        <f>IF(B7="","",ROW()-ROW(tb_Export[[#HEADERS],[Order]]))</f>
        <v>6</v>
      </c>
      <c r="B7" s="322">
        <v>45981.0</v>
      </c>
      <c r="C7" s="64" t="s">
        <v>50</v>
      </c>
      <c r="D7" s="64" t="s">
        <v>1540</v>
      </c>
      <c r="E7" s="64" t="s">
        <v>1076</v>
      </c>
      <c r="F7" s="64">
        <v>8.857128011287E12</v>
      </c>
      <c r="G7" s="64" t="str">
        <f t="array" ref="G7">XLOOKUP(F7,tb_MainDatabase[Barcode],tb_MainDatabase[Grand],"")</f>
        <v>EDP</v>
      </c>
      <c r="H7" s="64" t="str">
        <f t="array" ref="H7">XLOOKUP(F7,tb_MainDatabase[Barcode],tb_MainDatabase[Size],"")</f>
        <v>50 ml.</v>
      </c>
      <c r="I7" s="64" t="s">
        <v>1532</v>
      </c>
      <c r="J7" s="81">
        <f>IF(D7="","",countif(tb_Export[SKU],D7))</f>
        <v>1</v>
      </c>
      <c r="K7" s="64" t="s">
        <v>1528</v>
      </c>
      <c r="L7" s="81" t="str">
        <f t="shared" si="1"/>
        <v>#REF!</v>
      </c>
      <c r="M7" s="81"/>
    </row>
    <row r="8" ht="22.5" hidden="1" customHeight="1">
      <c r="A8" s="61">
        <f>IF(B8="","",ROW()-ROW(tb_Export[[#HEADERS],[Order]]))</f>
        <v>7</v>
      </c>
      <c r="B8" s="322">
        <v>45981.0</v>
      </c>
      <c r="C8" s="64" t="s">
        <v>50</v>
      </c>
      <c r="D8" s="64" t="s">
        <v>1542</v>
      </c>
      <c r="E8" s="64" t="s">
        <v>1076</v>
      </c>
      <c r="F8" s="64">
        <v>8.857128011287E12</v>
      </c>
      <c r="G8" s="64" t="str">
        <f t="array" ref="G8">XLOOKUP(F8,tb_MainDatabase[Barcode],tb_MainDatabase[Grand],"")</f>
        <v>EDP</v>
      </c>
      <c r="H8" s="64" t="str">
        <f t="array" ref="H8">XLOOKUP(F8,tb_MainDatabase[Barcode],tb_MainDatabase[Size],"")</f>
        <v>50 ml.</v>
      </c>
      <c r="I8" s="64" t="s">
        <v>1532</v>
      </c>
      <c r="J8" s="81">
        <f>IF(D8="","",countif(tb_Export[SKU],D8))</f>
        <v>1</v>
      </c>
      <c r="K8" s="64" t="s">
        <v>1528</v>
      </c>
      <c r="L8" s="81" t="str">
        <f t="shared" si="1"/>
        <v>#REF!</v>
      </c>
      <c r="M8" s="81"/>
    </row>
    <row r="9" ht="22.5" hidden="1" customHeight="1">
      <c r="A9" s="61">
        <f>IF(B9="","",ROW()-ROW(tb_Export[[#HEADERS],[Order]]))</f>
        <v>8</v>
      </c>
      <c r="B9" s="322">
        <v>45981.0</v>
      </c>
      <c r="C9" s="64" t="s">
        <v>50</v>
      </c>
      <c r="D9" s="64" t="s">
        <v>1543</v>
      </c>
      <c r="E9" s="64" t="s">
        <v>1076</v>
      </c>
      <c r="F9" s="64">
        <v>8.857128011287E12</v>
      </c>
      <c r="G9" s="64" t="str">
        <f t="array" ref="G9">XLOOKUP(F9,tb_MainDatabase[Barcode],tb_MainDatabase[Grand],"")</f>
        <v>EDP</v>
      </c>
      <c r="H9" s="64" t="str">
        <f t="array" ref="H9">XLOOKUP(F9,tb_MainDatabase[Barcode],tb_MainDatabase[Size],"")</f>
        <v>50 ml.</v>
      </c>
      <c r="I9" s="64" t="s">
        <v>1532</v>
      </c>
      <c r="J9" s="81">
        <f>IF(D9="","",countif(tb_Export[SKU],D9))</f>
        <v>1</v>
      </c>
      <c r="K9" s="64" t="s">
        <v>1528</v>
      </c>
      <c r="L9" s="81" t="str">
        <f t="shared" si="1"/>
        <v>#REF!</v>
      </c>
      <c r="M9" s="81"/>
    </row>
    <row r="10" ht="22.5" hidden="1" customHeight="1">
      <c r="A10" s="61">
        <f>IF(B10="","",ROW()-ROW(tb_Export[[#HEADERS],[Order]]))</f>
        <v>9</v>
      </c>
      <c r="B10" s="322">
        <v>45981.0</v>
      </c>
      <c r="C10" s="64" t="s">
        <v>50</v>
      </c>
      <c r="D10" s="64" t="s">
        <v>1545</v>
      </c>
      <c r="E10" s="64" t="s">
        <v>1076</v>
      </c>
      <c r="F10" s="64">
        <v>8.857128011287E12</v>
      </c>
      <c r="G10" s="64" t="str">
        <f t="array" ref="G10">XLOOKUP(F10,tb_MainDatabase[Barcode],tb_MainDatabase[Grand],"")</f>
        <v>EDP</v>
      </c>
      <c r="H10" s="64" t="str">
        <f t="array" ref="H10">XLOOKUP(F10,tb_MainDatabase[Barcode],tb_MainDatabase[Size],"")</f>
        <v>50 ml.</v>
      </c>
      <c r="I10" s="64" t="s">
        <v>1532</v>
      </c>
      <c r="J10" s="81">
        <f>IF(D10="","",countif(tb_Export[SKU],D10))</f>
        <v>1</v>
      </c>
      <c r="K10" s="64" t="s">
        <v>1528</v>
      </c>
      <c r="L10" s="81" t="str">
        <f t="shared" si="1"/>
        <v>#REF!</v>
      </c>
      <c r="M10" s="81"/>
    </row>
    <row r="11" ht="22.5" hidden="1" customHeight="1">
      <c r="A11" s="61">
        <f>IF(B11="","",ROW()-ROW(tb_Export[[#HEADERS],[Order]]))</f>
        <v>10</v>
      </c>
      <c r="B11" s="322">
        <v>45981.0</v>
      </c>
      <c r="C11" s="64" t="s">
        <v>50</v>
      </c>
      <c r="D11" s="64" t="s">
        <v>1546</v>
      </c>
      <c r="E11" s="64" t="s">
        <v>1076</v>
      </c>
      <c r="F11" s="64">
        <v>8.857128011287E12</v>
      </c>
      <c r="G11" s="64" t="str">
        <f t="array" ref="G11">XLOOKUP(F11,tb_MainDatabase[Barcode],tb_MainDatabase[Grand],"")</f>
        <v>EDP</v>
      </c>
      <c r="H11" s="64" t="str">
        <f t="array" ref="H11">XLOOKUP(F11,tb_MainDatabase[Barcode],tb_MainDatabase[Size],"")</f>
        <v>50 ml.</v>
      </c>
      <c r="I11" s="64" t="s">
        <v>1532</v>
      </c>
      <c r="J11" s="81">
        <f>IF(D11="","",countif(tb_Export[SKU],D11))</f>
        <v>1</v>
      </c>
      <c r="K11" s="64" t="s">
        <v>1528</v>
      </c>
      <c r="L11" s="81" t="str">
        <f t="shared" si="1"/>
        <v>#REF!</v>
      </c>
      <c r="M11" s="81"/>
    </row>
    <row r="12" ht="22.5" hidden="1" customHeight="1">
      <c r="A12" s="61">
        <f>IF(B12="","",ROW()-ROW(tb_Export[[#HEADERS],[Order]]))</f>
        <v>11</v>
      </c>
      <c r="B12" s="322">
        <v>45981.0</v>
      </c>
      <c r="C12" s="64" t="s">
        <v>50</v>
      </c>
      <c r="D12" s="64" t="s">
        <v>1547</v>
      </c>
      <c r="E12" s="64" t="s">
        <v>1076</v>
      </c>
      <c r="F12" s="64">
        <v>8.857128011287E12</v>
      </c>
      <c r="G12" s="64" t="str">
        <f t="array" ref="G12">XLOOKUP(F12,tb_MainDatabase[Barcode],tb_MainDatabase[Grand],"")</f>
        <v>EDP</v>
      </c>
      <c r="H12" s="64" t="str">
        <f t="array" ref="H12">XLOOKUP(F12,tb_MainDatabase[Barcode],tb_MainDatabase[Size],"")</f>
        <v>50 ml.</v>
      </c>
      <c r="I12" s="64" t="s">
        <v>1532</v>
      </c>
      <c r="J12" s="81">
        <f>IF(D12="","",countif(tb_Export[SKU],D12))</f>
        <v>1</v>
      </c>
      <c r="K12" s="64" t="s">
        <v>1528</v>
      </c>
      <c r="L12" s="81" t="str">
        <f t="shared" si="1"/>
        <v>#REF!</v>
      </c>
      <c r="M12" s="81"/>
    </row>
    <row r="13" ht="22.5" hidden="1" customHeight="1">
      <c r="A13" s="61">
        <f>IF(B13="","",ROW()-ROW(tb_Export[[#HEADERS],[Order]]))</f>
        <v>12</v>
      </c>
      <c r="B13" s="322">
        <v>45981.0</v>
      </c>
      <c r="C13" s="64" t="s">
        <v>50</v>
      </c>
      <c r="D13" s="64" t="s">
        <v>1549</v>
      </c>
      <c r="E13" s="64" t="s">
        <v>1076</v>
      </c>
      <c r="F13" s="64">
        <v>8.857128011287E12</v>
      </c>
      <c r="G13" s="64" t="str">
        <f t="array" ref="G13">XLOOKUP(F13,tb_MainDatabase[Barcode],tb_MainDatabase[Grand],"")</f>
        <v>EDP</v>
      </c>
      <c r="H13" s="64" t="str">
        <f t="array" ref="H13">XLOOKUP(F13,tb_MainDatabase[Barcode],tb_MainDatabase[Size],"")</f>
        <v>50 ml.</v>
      </c>
      <c r="I13" s="64" t="s">
        <v>1532</v>
      </c>
      <c r="J13" s="81">
        <f>IF(D13="","",countif(tb_Export[SKU],D13))</f>
        <v>1</v>
      </c>
      <c r="K13" s="64" t="s">
        <v>1528</v>
      </c>
      <c r="L13" s="81" t="str">
        <f t="shared" si="1"/>
        <v>#REF!</v>
      </c>
      <c r="M13" s="81"/>
    </row>
    <row r="14" ht="22.5" hidden="1" customHeight="1">
      <c r="A14" s="61">
        <f>IF(B14="","",ROW()-ROW(tb_Export[[#HEADERS],[Order]]))</f>
        <v>13</v>
      </c>
      <c r="B14" s="322">
        <v>45981.0</v>
      </c>
      <c r="C14" s="64" t="s">
        <v>50</v>
      </c>
      <c r="D14" s="64" t="s">
        <v>1551</v>
      </c>
      <c r="E14" s="64" t="s">
        <v>1076</v>
      </c>
      <c r="F14" s="64">
        <v>8.857128011287E12</v>
      </c>
      <c r="G14" s="64" t="str">
        <f t="array" ref="G14">XLOOKUP(F14,tb_MainDatabase[Barcode],tb_MainDatabase[Grand],"")</f>
        <v>EDP</v>
      </c>
      <c r="H14" s="64" t="str">
        <f t="array" ref="H14">XLOOKUP(F14,tb_MainDatabase[Barcode],tb_MainDatabase[Size],"")</f>
        <v>50 ml.</v>
      </c>
      <c r="I14" s="64" t="s">
        <v>1532</v>
      </c>
      <c r="J14" s="81">
        <f>IF(D14="","",countif(tb_Export[SKU],D14))</f>
        <v>1</v>
      </c>
      <c r="K14" s="64" t="s">
        <v>1528</v>
      </c>
      <c r="L14" s="81" t="str">
        <f t="shared" si="1"/>
        <v>#REF!</v>
      </c>
      <c r="M14" s="81"/>
    </row>
    <row r="15" ht="22.5" hidden="1" customHeight="1">
      <c r="A15" s="61">
        <f>IF(B15="","",ROW()-ROW(tb_Export[[#HEADERS],[Order]]))</f>
        <v>14</v>
      </c>
      <c r="B15" s="322">
        <v>45981.0</v>
      </c>
      <c r="C15" s="64" t="s">
        <v>50</v>
      </c>
      <c r="D15" s="64" t="s">
        <v>1552</v>
      </c>
      <c r="E15" s="64" t="s">
        <v>1076</v>
      </c>
      <c r="F15" s="64">
        <v>8.857128011287E12</v>
      </c>
      <c r="G15" s="64" t="str">
        <f t="array" ref="G15">XLOOKUP(F15,tb_MainDatabase[Barcode],tb_MainDatabase[Grand],"")</f>
        <v>EDP</v>
      </c>
      <c r="H15" s="64" t="str">
        <f t="array" ref="H15">XLOOKUP(F15,tb_MainDatabase[Barcode],tb_MainDatabase[Size],"")</f>
        <v>50 ml.</v>
      </c>
      <c r="I15" s="64" t="s">
        <v>1532</v>
      </c>
      <c r="J15" s="81">
        <f>IF(D15="","",countif(tb_Export[SKU],D15))</f>
        <v>1</v>
      </c>
      <c r="K15" s="64" t="s">
        <v>1528</v>
      </c>
      <c r="L15" s="81" t="str">
        <f t="shared" si="1"/>
        <v>#REF!</v>
      </c>
      <c r="M15" s="81"/>
    </row>
    <row r="16" ht="22.5" hidden="1" customHeight="1">
      <c r="A16" s="61">
        <f>IF(B16="","",ROW()-ROW(tb_Export[[#HEADERS],[Order]]))</f>
        <v>15</v>
      </c>
      <c r="B16" s="322">
        <v>45981.0</v>
      </c>
      <c r="C16" s="64" t="s">
        <v>50</v>
      </c>
      <c r="D16" s="64" t="s">
        <v>1554</v>
      </c>
      <c r="E16" s="64" t="s">
        <v>1076</v>
      </c>
      <c r="F16" s="64">
        <v>8.857128011287E12</v>
      </c>
      <c r="G16" s="64" t="str">
        <f t="array" ref="G16">XLOOKUP(F16,tb_MainDatabase[Barcode],tb_MainDatabase[Grand],"")</f>
        <v>EDP</v>
      </c>
      <c r="H16" s="64" t="str">
        <f t="array" ref="H16">XLOOKUP(F16,tb_MainDatabase[Barcode],tb_MainDatabase[Size],"")</f>
        <v>50 ml.</v>
      </c>
      <c r="I16" s="64" t="s">
        <v>1532</v>
      </c>
      <c r="J16" s="81">
        <f>IF(D16="","",countif(tb_Export[SKU],D16))</f>
        <v>1</v>
      </c>
      <c r="K16" s="64" t="s">
        <v>1528</v>
      </c>
      <c r="L16" s="81" t="str">
        <f t="shared" si="1"/>
        <v>#REF!</v>
      </c>
      <c r="M16" s="81"/>
    </row>
    <row r="17" ht="22.5" hidden="1" customHeight="1">
      <c r="A17" s="61">
        <f>IF(B17="","",ROW()-ROW(tb_Export[[#HEADERS],[Order]]))</f>
        <v>16</v>
      </c>
      <c r="B17" s="322">
        <v>45981.0</v>
      </c>
      <c r="C17" s="64" t="s">
        <v>50</v>
      </c>
      <c r="D17" s="64" t="s">
        <v>1556</v>
      </c>
      <c r="E17" s="64" t="s">
        <v>1076</v>
      </c>
      <c r="F17" s="64">
        <v>8.857128011287E12</v>
      </c>
      <c r="G17" s="64" t="str">
        <f t="array" ref="G17">XLOOKUP(F17,tb_MainDatabase[Barcode],tb_MainDatabase[Grand],"")</f>
        <v>EDP</v>
      </c>
      <c r="H17" s="64" t="str">
        <f t="array" ref="H17">XLOOKUP(F17,tb_MainDatabase[Barcode],tb_MainDatabase[Size],"")</f>
        <v>50 ml.</v>
      </c>
      <c r="I17" s="64" t="s">
        <v>1532</v>
      </c>
      <c r="J17" s="81">
        <f>IF(D17="","",countif(tb_Export[SKU],D17))</f>
        <v>1</v>
      </c>
      <c r="K17" s="64" t="s">
        <v>1528</v>
      </c>
      <c r="L17" s="81" t="str">
        <f t="shared" si="1"/>
        <v>#REF!</v>
      </c>
      <c r="M17" s="81"/>
    </row>
    <row r="18" ht="22.5" hidden="1" customHeight="1">
      <c r="A18" s="61">
        <f>IF(B18="","",ROW()-ROW(tb_Export[[#HEADERS],[Order]]))</f>
        <v>17</v>
      </c>
      <c r="B18" s="322">
        <v>45981.0</v>
      </c>
      <c r="C18" s="64" t="s">
        <v>50</v>
      </c>
      <c r="D18" s="64" t="s">
        <v>1560</v>
      </c>
      <c r="E18" s="64" t="s">
        <v>1076</v>
      </c>
      <c r="F18" s="64">
        <v>8.857128011287E12</v>
      </c>
      <c r="G18" s="64" t="str">
        <f t="array" ref="G18">XLOOKUP(F18,tb_MainDatabase[Barcode],tb_MainDatabase[Grand],"")</f>
        <v>EDP</v>
      </c>
      <c r="H18" s="64" t="str">
        <f t="array" ref="H18">XLOOKUP(F18,tb_MainDatabase[Barcode],tb_MainDatabase[Size],"")</f>
        <v>50 ml.</v>
      </c>
      <c r="I18" s="64" t="s">
        <v>1532</v>
      </c>
      <c r="J18" s="81">
        <f>IF(D18="","",countif(tb_Export[SKU],D18))</f>
        <v>1</v>
      </c>
      <c r="K18" s="64" t="s">
        <v>1528</v>
      </c>
      <c r="L18" s="81" t="str">
        <f t="shared" si="1"/>
        <v>#REF!</v>
      </c>
      <c r="M18" s="81"/>
    </row>
    <row r="19" ht="22.5" hidden="1" customHeight="1">
      <c r="A19" s="61">
        <f>IF(B19="","",ROW()-ROW(tb_Export[[#HEADERS],[Order]]))</f>
        <v>18</v>
      </c>
      <c r="B19" s="322">
        <v>45981.0</v>
      </c>
      <c r="C19" s="64" t="s">
        <v>50</v>
      </c>
      <c r="D19" s="64" t="s">
        <v>1562</v>
      </c>
      <c r="E19" s="64" t="s">
        <v>1076</v>
      </c>
      <c r="F19" s="64">
        <v>8.857128011287E12</v>
      </c>
      <c r="G19" s="64" t="str">
        <f t="array" ref="G19">XLOOKUP(F19,tb_MainDatabase[Barcode],tb_MainDatabase[Grand],"")</f>
        <v>EDP</v>
      </c>
      <c r="H19" s="64" t="str">
        <f t="array" ref="H19">XLOOKUP(F19,tb_MainDatabase[Barcode],tb_MainDatabase[Size],"")</f>
        <v>50 ml.</v>
      </c>
      <c r="I19" s="64" t="s">
        <v>1532</v>
      </c>
      <c r="J19" s="81">
        <f>IF(D19="","",countif(tb_Export[SKU],D19))</f>
        <v>1</v>
      </c>
      <c r="K19" s="64" t="s">
        <v>1528</v>
      </c>
      <c r="L19" s="81" t="str">
        <f t="shared" si="1"/>
        <v>#REF!</v>
      </c>
      <c r="M19" s="81"/>
    </row>
    <row r="20" ht="22.5" hidden="1" customHeight="1">
      <c r="A20" s="61">
        <f>IF(B20="","",ROW()-ROW(tb_Export[[#HEADERS],[Order]]))</f>
        <v>19</v>
      </c>
      <c r="B20" s="322">
        <v>45981.0</v>
      </c>
      <c r="C20" s="64" t="s">
        <v>50</v>
      </c>
      <c r="D20" s="64" t="s">
        <v>1563</v>
      </c>
      <c r="E20" s="64" t="s">
        <v>1076</v>
      </c>
      <c r="F20" s="64">
        <v>8.857128011287E12</v>
      </c>
      <c r="G20" s="64" t="str">
        <f t="array" ref="G20">XLOOKUP(F20,tb_MainDatabase[Barcode],tb_MainDatabase[Grand],"")</f>
        <v>EDP</v>
      </c>
      <c r="H20" s="64" t="str">
        <f t="array" ref="H20">XLOOKUP(F20,tb_MainDatabase[Barcode],tb_MainDatabase[Size],"")</f>
        <v>50 ml.</v>
      </c>
      <c r="I20" s="64" t="s">
        <v>1532</v>
      </c>
      <c r="J20" s="81">
        <f>IF(D20="","",countif(tb_Export[SKU],D20))</f>
        <v>1</v>
      </c>
      <c r="K20" s="64" t="s">
        <v>1528</v>
      </c>
      <c r="L20" s="81" t="str">
        <f t="shared" si="1"/>
        <v>#REF!</v>
      </c>
      <c r="M20" s="81"/>
    </row>
    <row r="21" ht="22.5" hidden="1" customHeight="1">
      <c r="A21" s="61">
        <f>IF(B21="","",ROW()-ROW(tb_Export[[#HEADERS],[Order]]))</f>
        <v>20</v>
      </c>
      <c r="B21" s="322">
        <v>45981.0</v>
      </c>
      <c r="C21" s="64" t="s">
        <v>50</v>
      </c>
      <c r="D21" s="64" t="s">
        <v>1564</v>
      </c>
      <c r="E21" s="64" t="s">
        <v>1076</v>
      </c>
      <c r="F21" s="64">
        <v>8.857128011287E12</v>
      </c>
      <c r="G21" s="64" t="str">
        <f t="array" ref="G21">XLOOKUP(F21,tb_MainDatabase[Barcode],tb_MainDatabase[Grand],"")</f>
        <v>EDP</v>
      </c>
      <c r="H21" s="64" t="str">
        <f t="array" ref="H21">XLOOKUP(F21,tb_MainDatabase[Barcode],tb_MainDatabase[Size],"")</f>
        <v>50 ml.</v>
      </c>
      <c r="I21" s="64" t="s">
        <v>1532</v>
      </c>
      <c r="J21" s="81">
        <f>IF(D21="","",countif(tb_Export[SKU],D21))</f>
        <v>1</v>
      </c>
      <c r="K21" s="64" t="s">
        <v>1528</v>
      </c>
      <c r="L21" s="81" t="str">
        <f t="shared" si="1"/>
        <v>#REF!</v>
      </c>
      <c r="M21" s="81"/>
    </row>
    <row r="22" ht="22.5" hidden="1" customHeight="1">
      <c r="A22" s="61">
        <f>IF(B22="","",ROW()-ROW(tb_Export[[#HEADERS],[Order]]))</f>
        <v>21</v>
      </c>
      <c r="B22" s="322">
        <v>45981.0</v>
      </c>
      <c r="C22" s="64" t="s">
        <v>50</v>
      </c>
      <c r="D22" s="64" t="s">
        <v>1566</v>
      </c>
      <c r="E22" s="64" t="s">
        <v>1054</v>
      </c>
      <c r="F22" s="64">
        <v>8.8571280113E12</v>
      </c>
      <c r="G22" s="64" t="str">
        <f t="array" ref="G22">XLOOKUP(F22,tb_MainDatabase[Barcode],tb_MainDatabase[Grand],"")</f>
        <v>EDP</v>
      </c>
      <c r="H22" s="64" t="str">
        <f t="array" ref="H22">XLOOKUP(F22,tb_MainDatabase[Barcode],tb_MainDatabase[Size],"")</f>
        <v>50 ml.</v>
      </c>
      <c r="I22" s="64" t="s">
        <v>1532</v>
      </c>
      <c r="J22" s="81">
        <f>IF(D22="","",countif(tb_Export[SKU],D22))</f>
        <v>1</v>
      </c>
      <c r="K22" s="64" t="s">
        <v>1528</v>
      </c>
      <c r="L22" s="81" t="str">
        <f t="shared" si="1"/>
        <v>#REF!</v>
      </c>
      <c r="M22" s="81"/>
    </row>
    <row r="23" ht="22.5" hidden="1" customHeight="1">
      <c r="A23" s="61">
        <f>IF(B23="","",ROW()-ROW(tb_Export[[#HEADERS],[Order]]))</f>
        <v>22</v>
      </c>
      <c r="B23" s="322">
        <v>45981.0</v>
      </c>
      <c r="C23" s="64" t="s">
        <v>50</v>
      </c>
      <c r="D23" s="64" t="s">
        <v>1568</v>
      </c>
      <c r="E23" s="64" t="s">
        <v>1054</v>
      </c>
      <c r="F23" s="64">
        <v>8.8571280113E12</v>
      </c>
      <c r="G23" s="64" t="str">
        <f t="array" ref="G23">XLOOKUP(F23,tb_MainDatabase[Barcode],tb_MainDatabase[Grand],"")</f>
        <v>EDP</v>
      </c>
      <c r="H23" s="64" t="str">
        <f t="array" ref="H23">XLOOKUP(F23,tb_MainDatabase[Barcode],tb_MainDatabase[Size],"")</f>
        <v>50 ml.</v>
      </c>
      <c r="I23" s="64" t="s">
        <v>1532</v>
      </c>
      <c r="J23" s="81">
        <f>IF(D23="","",countif(tb_Export[SKU],D23))</f>
        <v>1</v>
      </c>
      <c r="K23" s="64" t="s">
        <v>1528</v>
      </c>
      <c r="L23" s="81" t="str">
        <f t="shared" si="1"/>
        <v>#REF!</v>
      </c>
      <c r="M23" s="81"/>
    </row>
    <row r="24" ht="22.5" hidden="1" customHeight="1">
      <c r="A24" s="61">
        <f>IF(B24="","",ROW()-ROW(tb_Export[[#HEADERS],[Order]]))</f>
        <v>23</v>
      </c>
      <c r="B24" s="322">
        <v>45981.0</v>
      </c>
      <c r="C24" s="64" t="s">
        <v>50</v>
      </c>
      <c r="D24" s="64" t="s">
        <v>1570</v>
      </c>
      <c r="E24" s="64" t="s">
        <v>1054</v>
      </c>
      <c r="F24" s="64">
        <v>8.8571280113E12</v>
      </c>
      <c r="G24" s="64" t="str">
        <f t="array" ref="G24">XLOOKUP(F24,tb_MainDatabase[Barcode],tb_MainDatabase[Grand],"")</f>
        <v>EDP</v>
      </c>
      <c r="H24" s="64" t="str">
        <f t="array" ref="H24">XLOOKUP(F24,tb_MainDatabase[Barcode],tb_MainDatabase[Size],"")</f>
        <v>50 ml.</v>
      </c>
      <c r="I24" s="64" t="s">
        <v>1532</v>
      </c>
      <c r="J24" s="81">
        <f>IF(D24="","",countif(tb_Export[SKU],D24))</f>
        <v>1</v>
      </c>
      <c r="K24" s="64" t="s">
        <v>1528</v>
      </c>
      <c r="L24" s="81" t="str">
        <f t="shared" si="1"/>
        <v>#REF!</v>
      </c>
      <c r="M24" s="81"/>
    </row>
    <row r="25" ht="22.5" hidden="1" customHeight="1">
      <c r="A25" s="61">
        <f>IF(B25="","",ROW()-ROW(tb_Export[[#HEADERS],[Order]]))</f>
        <v>24</v>
      </c>
      <c r="B25" s="322">
        <v>45981.0</v>
      </c>
      <c r="C25" s="64" t="s">
        <v>50</v>
      </c>
      <c r="D25" s="64" t="s">
        <v>1571</v>
      </c>
      <c r="E25" s="64" t="s">
        <v>1054</v>
      </c>
      <c r="F25" s="64">
        <v>8.8571280113E12</v>
      </c>
      <c r="G25" s="64" t="str">
        <f t="array" ref="G25">XLOOKUP(F25,tb_MainDatabase[Barcode],tb_MainDatabase[Grand],"")</f>
        <v>EDP</v>
      </c>
      <c r="H25" s="64" t="str">
        <f t="array" ref="H25">XLOOKUP(F25,tb_MainDatabase[Barcode],tb_MainDatabase[Size],"")</f>
        <v>50 ml.</v>
      </c>
      <c r="I25" s="64" t="s">
        <v>1532</v>
      </c>
      <c r="J25" s="81">
        <f>IF(D25="","",countif(tb_Export[SKU],D25))</f>
        <v>1</v>
      </c>
      <c r="K25" s="64" t="s">
        <v>1528</v>
      </c>
      <c r="L25" s="81" t="str">
        <f t="shared" si="1"/>
        <v>#REF!</v>
      </c>
      <c r="M25" s="81"/>
    </row>
    <row r="26" ht="22.5" hidden="1" customHeight="1">
      <c r="A26" s="61">
        <f>IF(B26="","",ROW()-ROW(tb_Export[[#HEADERS],[Order]]))</f>
        <v>25</v>
      </c>
      <c r="B26" s="322">
        <v>45981.0</v>
      </c>
      <c r="C26" s="64" t="s">
        <v>50</v>
      </c>
      <c r="D26" s="64" t="s">
        <v>1572</v>
      </c>
      <c r="E26" s="64" t="s">
        <v>1054</v>
      </c>
      <c r="F26" s="64">
        <v>8.8571280113E12</v>
      </c>
      <c r="G26" s="64" t="str">
        <f t="array" ref="G26">XLOOKUP(F26,tb_MainDatabase[Barcode],tb_MainDatabase[Grand],"")</f>
        <v>EDP</v>
      </c>
      <c r="H26" s="64" t="str">
        <f t="array" ref="H26">XLOOKUP(F26,tb_MainDatabase[Barcode],tb_MainDatabase[Size],"")</f>
        <v>50 ml.</v>
      </c>
      <c r="I26" s="64" t="s">
        <v>1532</v>
      </c>
      <c r="J26" s="81">
        <f>IF(D26="","",countif(tb_Export[SKU],D26))</f>
        <v>1</v>
      </c>
      <c r="K26" s="64" t="s">
        <v>1528</v>
      </c>
      <c r="L26" s="81" t="str">
        <f t="shared" si="1"/>
        <v>#REF!</v>
      </c>
      <c r="M26" s="81"/>
    </row>
    <row r="27" ht="22.5" hidden="1" customHeight="1">
      <c r="A27" s="61">
        <f>IF(B27="","",ROW()-ROW(tb_Export[[#HEADERS],[Order]]))</f>
        <v>26</v>
      </c>
      <c r="B27" s="322">
        <v>45981.0</v>
      </c>
      <c r="C27" s="64" t="s">
        <v>50</v>
      </c>
      <c r="D27" s="64" t="s">
        <v>1573</v>
      </c>
      <c r="E27" s="64" t="s">
        <v>1054</v>
      </c>
      <c r="F27" s="64">
        <v>8.8571280113E12</v>
      </c>
      <c r="G27" s="64" t="str">
        <f t="array" ref="G27">XLOOKUP(F27,tb_MainDatabase[Barcode],tb_MainDatabase[Grand],"")</f>
        <v>EDP</v>
      </c>
      <c r="H27" s="64" t="str">
        <f t="array" ref="H27">XLOOKUP(F27,tb_MainDatabase[Barcode],tb_MainDatabase[Size],"")</f>
        <v>50 ml.</v>
      </c>
      <c r="I27" s="64" t="s">
        <v>1532</v>
      </c>
      <c r="J27" s="81">
        <f>IF(D27="","",countif(tb_Export[SKU],D27))</f>
        <v>1</v>
      </c>
      <c r="K27" s="64" t="s">
        <v>1528</v>
      </c>
      <c r="L27" s="81" t="str">
        <f t="shared" si="1"/>
        <v>#REF!</v>
      </c>
      <c r="M27" s="81"/>
    </row>
    <row r="28" ht="22.5" hidden="1" customHeight="1">
      <c r="A28" s="61">
        <f>IF(B28="","",ROW()-ROW(tb_Export[[#HEADERS],[Order]]))</f>
        <v>27</v>
      </c>
      <c r="B28" s="322">
        <v>45981.0</v>
      </c>
      <c r="C28" s="64" t="s">
        <v>50</v>
      </c>
      <c r="D28" s="64" t="s">
        <v>1574</v>
      </c>
      <c r="E28" s="64" t="s">
        <v>1054</v>
      </c>
      <c r="F28" s="64">
        <v>8.8571280113E12</v>
      </c>
      <c r="G28" s="64" t="str">
        <f t="array" ref="G28">XLOOKUP(F28,tb_MainDatabase[Barcode],tb_MainDatabase[Grand],"")</f>
        <v>EDP</v>
      </c>
      <c r="H28" s="64" t="str">
        <f t="array" ref="H28">XLOOKUP(F28,tb_MainDatabase[Barcode],tb_MainDatabase[Size],"")</f>
        <v>50 ml.</v>
      </c>
      <c r="I28" s="64" t="s">
        <v>1532</v>
      </c>
      <c r="J28" s="81">
        <f>IF(D28="","",countif(tb_Export[SKU],D28))</f>
        <v>1</v>
      </c>
      <c r="K28" s="64" t="s">
        <v>1528</v>
      </c>
      <c r="L28" s="81" t="str">
        <f t="shared" si="1"/>
        <v>#REF!</v>
      </c>
      <c r="M28" s="81"/>
    </row>
    <row r="29" ht="22.5" hidden="1" customHeight="1">
      <c r="A29" s="61">
        <f>IF(B29="","",ROW()-ROW(tb_Export[[#HEADERS],[Order]]))</f>
        <v>28</v>
      </c>
      <c r="B29" s="322">
        <v>45981.0</v>
      </c>
      <c r="C29" s="64" t="s">
        <v>50</v>
      </c>
      <c r="D29" s="64" t="s">
        <v>1575</v>
      </c>
      <c r="E29" s="64" t="s">
        <v>1054</v>
      </c>
      <c r="F29" s="64">
        <v>8.8571280113E12</v>
      </c>
      <c r="G29" s="64" t="str">
        <f t="array" ref="G29">XLOOKUP(F29,tb_MainDatabase[Barcode],tb_MainDatabase[Grand],"")</f>
        <v>EDP</v>
      </c>
      <c r="H29" s="64" t="str">
        <f t="array" ref="H29">XLOOKUP(F29,tb_MainDatabase[Barcode],tb_MainDatabase[Size],"")</f>
        <v>50 ml.</v>
      </c>
      <c r="I29" s="64" t="s">
        <v>1532</v>
      </c>
      <c r="J29" s="81">
        <f>IF(D29="","",countif(tb_Export[SKU],D29))</f>
        <v>1</v>
      </c>
      <c r="K29" s="64" t="s">
        <v>1528</v>
      </c>
      <c r="L29" s="81" t="str">
        <f t="shared" si="1"/>
        <v>#REF!</v>
      </c>
      <c r="M29" s="81"/>
    </row>
    <row r="30" ht="22.5" hidden="1" customHeight="1">
      <c r="A30" s="61">
        <f>IF(B30="","",ROW()-ROW(tb_Export[[#HEADERS],[Order]]))</f>
        <v>29</v>
      </c>
      <c r="B30" s="322">
        <v>45981.0</v>
      </c>
      <c r="C30" s="64" t="s">
        <v>50</v>
      </c>
      <c r="D30" s="64" t="s">
        <v>1577</v>
      </c>
      <c r="E30" s="64" t="s">
        <v>1054</v>
      </c>
      <c r="F30" s="64">
        <v>8.8571280113E12</v>
      </c>
      <c r="G30" s="64" t="str">
        <f t="array" ref="G30">XLOOKUP(F30,tb_MainDatabase[Barcode],tb_MainDatabase[Grand],"")</f>
        <v>EDP</v>
      </c>
      <c r="H30" s="64" t="str">
        <f t="array" ref="H30">XLOOKUP(F30,tb_MainDatabase[Barcode],tb_MainDatabase[Size],"")</f>
        <v>50 ml.</v>
      </c>
      <c r="I30" s="64" t="s">
        <v>1532</v>
      </c>
      <c r="J30" s="81">
        <f>IF(D30="","",countif(tb_Export[SKU],D30))</f>
        <v>1</v>
      </c>
      <c r="K30" s="64" t="s">
        <v>1528</v>
      </c>
      <c r="L30" s="81" t="str">
        <f t="shared" si="1"/>
        <v>#REF!</v>
      </c>
      <c r="M30" s="81"/>
    </row>
    <row r="31" ht="22.5" hidden="1" customHeight="1">
      <c r="A31" s="61">
        <f>IF(B31="","",ROW()-ROW(tb_Export[[#HEADERS],[Order]]))</f>
        <v>30</v>
      </c>
      <c r="B31" s="322">
        <v>45981.0</v>
      </c>
      <c r="C31" s="64" t="s">
        <v>50</v>
      </c>
      <c r="D31" s="64" t="s">
        <v>1579</v>
      </c>
      <c r="E31" s="64" t="s">
        <v>1054</v>
      </c>
      <c r="F31" s="64">
        <v>8.8571280113E12</v>
      </c>
      <c r="G31" s="64" t="str">
        <f t="array" ref="G31">XLOOKUP(F31,tb_MainDatabase[Barcode],tb_MainDatabase[Grand],"")</f>
        <v>EDP</v>
      </c>
      <c r="H31" s="64" t="str">
        <f t="array" ref="H31">XLOOKUP(F31,tb_MainDatabase[Barcode],tb_MainDatabase[Size],"")</f>
        <v>50 ml.</v>
      </c>
      <c r="I31" s="64" t="s">
        <v>1532</v>
      </c>
      <c r="J31" s="81">
        <f>IF(D31="","",countif(tb_Export[SKU],D31))</f>
        <v>1</v>
      </c>
      <c r="K31" s="64" t="s">
        <v>1528</v>
      </c>
      <c r="L31" s="81" t="str">
        <f t="shared" si="1"/>
        <v>#REF!</v>
      </c>
      <c r="M31" s="81"/>
    </row>
    <row r="32" ht="22.5" hidden="1" customHeight="1">
      <c r="A32" s="61">
        <f>IF(B32="","",ROW()-ROW(tb_Export[[#HEADERS],[Order]]))</f>
        <v>31</v>
      </c>
      <c r="B32" s="322">
        <v>45981.0</v>
      </c>
      <c r="C32" s="64" t="s">
        <v>50</v>
      </c>
      <c r="D32" s="64" t="s">
        <v>1580</v>
      </c>
      <c r="E32" s="64" t="s">
        <v>1054</v>
      </c>
      <c r="F32" s="64">
        <v>8.8571280113E12</v>
      </c>
      <c r="G32" s="64" t="str">
        <f t="array" ref="G32">XLOOKUP(F32,tb_MainDatabase[Barcode],tb_MainDatabase[Grand],"")</f>
        <v>EDP</v>
      </c>
      <c r="H32" s="64" t="str">
        <f t="array" ref="H32">XLOOKUP(F32,tb_MainDatabase[Barcode],tb_MainDatabase[Size],"")</f>
        <v>50 ml.</v>
      </c>
      <c r="I32" s="64" t="s">
        <v>1532</v>
      </c>
      <c r="J32" s="81">
        <f>IF(D32="","",countif(tb_Export[SKU],D32))</f>
        <v>1</v>
      </c>
      <c r="K32" s="64" t="s">
        <v>1528</v>
      </c>
      <c r="L32" s="81" t="str">
        <f t="shared" si="1"/>
        <v>#REF!</v>
      </c>
      <c r="M32" s="81"/>
    </row>
    <row r="33" ht="22.5" hidden="1" customHeight="1">
      <c r="A33" s="61">
        <f>IF(B33="","",ROW()-ROW(tb_Export[[#HEADERS],[Order]]))</f>
        <v>32</v>
      </c>
      <c r="B33" s="322">
        <v>45981.0</v>
      </c>
      <c r="C33" s="64" t="s">
        <v>50</v>
      </c>
      <c r="D33" s="64" t="s">
        <v>1582</v>
      </c>
      <c r="E33" s="64" t="s">
        <v>1054</v>
      </c>
      <c r="F33" s="64">
        <v>8.8571280113E12</v>
      </c>
      <c r="G33" s="64" t="str">
        <f t="array" ref="G33">XLOOKUP(F33,tb_MainDatabase[Barcode],tb_MainDatabase[Grand],"")</f>
        <v>EDP</v>
      </c>
      <c r="H33" s="64" t="str">
        <f t="array" ref="H33">XLOOKUP(F33,tb_MainDatabase[Barcode],tb_MainDatabase[Size],"")</f>
        <v>50 ml.</v>
      </c>
      <c r="I33" s="64" t="s">
        <v>1532</v>
      </c>
      <c r="J33" s="81">
        <f>IF(D33="","",countif(tb_Export[SKU],D33))</f>
        <v>1</v>
      </c>
      <c r="K33" s="64" t="s">
        <v>1528</v>
      </c>
      <c r="L33" s="81" t="str">
        <f t="shared" si="1"/>
        <v>#REF!</v>
      </c>
      <c r="M33" s="81"/>
    </row>
    <row r="34" ht="22.5" hidden="1" customHeight="1">
      <c r="A34" s="61">
        <f>IF(B34="","",ROW()-ROW(tb_Export[[#HEADERS],[Order]]))</f>
        <v>33</v>
      </c>
      <c r="B34" s="322">
        <v>45981.0</v>
      </c>
      <c r="C34" s="64" t="s">
        <v>50</v>
      </c>
      <c r="D34" s="64" t="s">
        <v>1583</v>
      </c>
      <c r="E34" s="64" t="s">
        <v>1054</v>
      </c>
      <c r="F34" s="64">
        <v>8.8571280113E12</v>
      </c>
      <c r="G34" s="64" t="str">
        <f t="array" ref="G34">XLOOKUP(F34,tb_MainDatabase[Barcode],tb_MainDatabase[Grand],"")</f>
        <v>EDP</v>
      </c>
      <c r="H34" s="64" t="str">
        <f t="array" ref="H34">XLOOKUP(F34,tb_MainDatabase[Barcode],tb_MainDatabase[Size],"")</f>
        <v>50 ml.</v>
      </c>
      <c r="I34" s="64" t="s">
        <v>1532</v>
      </c>
      <c r="J34" s="81">
        <f>IF(D34="","",countif(tb_Export[SKU],D34))</f>
        <v>1</v>
      </c>
      <c r="K34" s="64" t="s">
        <v>1528</v>
      </c>
      <c r="L34" s="81" t="str">
        <f t="shared" si="1"/>
        <v>#REF!</v>
      </c>
      <c r="M34" s="81"/>
    </row>
    <row r="35" ht="22.5" hidden="1" customHeight="1">
      <c r="A35" s="61">
        <f>IF(B35="","",ROW()-ROW(tb_Export[[#HEADERS],[Order]]))</f>
        <v>34</v>
      </c>
      <c r="B35" s="322">
        <v>45981.0</v>
      </c>
      <c r="C35" s="64" t="s">
        <v>50</v>
      </c>
      <c r="D35" s="64" t="s">
        <v>1584</v>
      </c>
      <c r="E35" s="64" t="s">
        <v>1054</v>
      </c>
      <c r="F35" s="64">
        <v>8.8571280113E12</v>
      </c>
      <c r="G35" s="64" t="str">
        <f t="array" ref="G35">XLOOKUP(F35,tb_MainDatabase[Barcode],tb_MainDatabase[Grand],"")</f>
        <v>EDP</v>
      </c>
      <c r="H35" s="64" t="str">
        <f t="array" ref="H35">XLOOKUP(F35,tb_MainDatabase[Barcode],tb_MainDatabase[Size],"")</f>
        <v>50 ml.</v>
      </c>
      <c r="I35" s="64" t="s">
        <v>1532</v>
      </c>
      <c r="J35" s="81">
        <f>IF(D35="","",countif(tb_Export[SKU],D35))</f>
        <v>1</v>
      </c>
      <c r="K35" s="64" t="s">
        <v>1528</v>
      </c>
      <c r="L35" s="81" t="str">
        <f t="shared" si="1"/>
        <v>#REF!</v>
      </c>
      <c r="M35" s="81"/>
    </row>
    <row r="36" ht="22.5" hidden="1" customHeight="1">
      <c r="A36" s="61">
        <f>IF(B36="","",ROW()-ROW(tb_Export[[#HEADERS],[Order]]))</f>
        <v>35</v>
      </c>
      <c r="B36" s="322">
        <v>45981.0</v>
      </c>
      <c r="C36" s="64" t="s">
        <v>50</v>
      </c>
      <c r="D36" s="64" t="s">
        <v>1585</v>
      </c>
      <c r="E36" s="64" t="s">
        <v>1054</v>
      </c>
      <c r="F36" s="64">
        <v>8.8571280113E12</v>
      </c>
      <c r="G36" s="64" t="str">
        <f t="array" ref="G36">XLOOKUP(F36,tb_MainDatabase[Barcode],tb_MainDatabase[Grand],"")</f>
        <v>EDP</v>
      </c>
      <c r="H36" s="64" t="str">
        <f t="array" ref="H36">XLOOKUP(F36,tb_MainDatabase[Barcode],tb_MainDatabase[Size],"")</f>
        <v>50 ml.</v>
      </c>
      <c r="I36" s="64" t="s">
        <v>1532</v>
      </c>
      <c r="J36" s="81">
        <f>IF(D36="","",countif(tb_Export[SKU],D36))</f>
        <v>1</v>
      </c>
      <c r="K36" s="64" t="s">
        <v>1528</v>
      </c>
      <c r="L36" s="81" t="str">
        <f t="shared" si="1"/>
        <v>#REF!</v>
      </c>
      <c r="M36" s="81"/>
    </row>
    <row r="37" ht="22.5" hidden="1" customHeight="1">
      <c r="A37" s="61">
        <f>IF(B37="","",ROW()-ROW(tb_Export[[#HEADERS],[Order]]))</f>
        <v>36</v>
      </c>
      <c r="B37" s="322">
        <v>45981.0</v>
      </c>
      <c r="C37" s="64" t="s">
        <v>50</v>
      </c>
      <c r="D37" s="64" t="s">
        <v>1586</v>
      </c>
      <c r="E37" s="64" t="s">
        <v>1054</v>
      </c>
      <c r="F37" s="64">
        <v>8.8571280113E12</v>
      </c>
      <c r="G37" s="64" t="str">
        <f t="array" ref="G37">XLOOKUP(F37,tb_MainDatabase[Barcode],tb_MainDatabase[Grand],"")</f>
        <v>EDP</v>
      </c>
      <c r="H37" s="64" t="str">
        <f t="array" ref="H37">XLOOKUP(F37,tb_MainDatabase[Barcode],tb_MainDatabase[Size],"")</f>
        <v>50 ml.</v>
      </c>
      <c r="I37" s="64" t="s">
        <v>1532</v>
      </c>
      <c r="J37" s="81">
        <f>IF(D37="","",countif(tb_Export[SKU],D37))</f>
        <v>1</v>
      </c>
      <c r="K37" s="64" t="s">
        <v>1528</v>
      </c>
      <c r="L37" s="81" t="str">
        <f t="shared" si="1"/>
        <v>#REF!</v>
      </c>
      <c r="M37" s="81"/>
    </row>
    <row r="38" ht="22.5" hidden="1" customHeight="1">
      <c r="A38" s="61">
        <f>IF(B38="","",ROW()-ROW(tb_Export[[#HEADERS],[Order]]))</f>
        <v>37</v>
      </c>
      <c r="B38" s="322">
        <v>45981.0</v>
      </c>
      <c r="C38" s="64" t="s">
        <v>50</v>
      </c>
      <c r="D38" s="64" t="s">
        <v>1587</v>
      </c>
      <c r="E38" s="64" t="s">
        <v>1054</v>
      </c>
      <c r="F38" s="64">
        <v>8.8571280113E12</v>
      </c>
      <c r="G38" s="64" t="str">
        <f t="array" ref="G38">XLOOKUP(F38,tb_MainDatabase[Barcode],tb_MainDatabase[Grand],"")</f>
        <v>EDP</v>
      </c>
      <c r="H38" s="64" t="str">
        <f t="array" ref="H38">XLOOKUP(F38,tb_MainDatabase[Barcode],tb_MainDatabase[Size],"")</f>
        <v>50 ml.</v>
      </c>
      <c r="I38" s="64" t="s">
        <v>1532</v>
      </c>
      <c r="J38" s="81">
        <f>IF(D38="","",countif(tb_Export[SKU],D38))</f>
        <v>1</v>
      </c>
      <c r="K38" s="64" t="s">
        <v>1528</v>
      </c>
      <c r="L38" s="81" t="str">
        <f t="shared" si="1"/>
        <v>#REF!</v>
      </c>
      <c r="M38" s="81"/>
    </row>
    <row r="39" ht="22.5" hidden="1" customHeight="1">
      <c r="A39" s="61">
        <f>IF(B39="","",ROW()-ROW(tb_Export[[#HEADERS],[Order]]))</f>
        <v>38</v>
      </c>
      <c r="B39" s="322">
        <v>45981.0</v>
      </c>
      <c r="C39" s="64" t="s">
        <v>50</v>
      </c>
      <c r="D39" s="64" t="s">
        <v>1590</v>
      </c>
      <c r="E39" s="64" t="s">
        <v>1054</v>
      </c>
      <c r="F39" s="64">
        <v>8.8571280113E12</v>
      </c>
      <c r="G39" s="64" t="str">
        <f t="array" ref="G39">XLOOKUP(F39,tb_MainDatabase[Barcode],tb_MainDatabase[Grand],"")</f>
        <v>EDP</v>
      </c>
      <c r="H39" s="64" t="str">
        <f t="array" ref="H39">XLOOKUP(F39,tb_MainDatabase[Barcode],tb_MainDatabase[Size],"")</f>
        <v>50 ml.</v>
      </c>
      <c r="I39" s="64" t="s">
        <v>1532</v>
      </c>
      <c r="J39" s="81">
        <f>IF(D39="","",countif(tb_Export[SKU],D39))</f>
        <v>1</v>
      </c>
      <c r="K39" s="64" t="s">
        <v>1528</v>
      </c>
      <c r="L39" s="81" t="str">
        <f t="shared" si="1"/>
        <v>#REF!</v>
      </c>
      <c r="M39" s="81"/>
    </row>
    <row r="40" ht="22.5" hidden="1" customHeight="1">
      <c r="A40" s="61">
        <f>IF(B40="","",ROW()-ROW(tb_Export[[#HEADERS],[Order]]))</f>
        <v>39</v>
      </c>
      <c r="B40" s="322">
        <v>45981.0</v>
      </c>
      <c r="C40" s="64" t="s">
        <v>50</v>
      </c>
      <c r="D40" s="64" t="s">
        <v>1591</v>
      </c>
      <c r="E40" s="64" t="s">
        <v>1054</v>
      </c>
      <c r="F40" s="64">
        <v>8.8571280113E12</v>
      </c>
      <c r="G40" s="64" t="str">
        <f t="array" ref="G40">XLOOKUP(F40,tb_MainDatabase[Barcode],tb_MainDatabase[Grand],"")</f>
        <v>EDP</v>
      </c>
      <c r="H40" s="64" t="str">
        <f t="array" ref="H40">XLOOKUP(F40,tb_MainDatabase[Barcode],tb_MainDatabase[Size],"")</f>
        <v>50 ml.</v>
      </c>
      <c r="I40" s="64" t="s">
        <v>1532</v>
      </c>
      <c r="J40" s="81">
        <f>IF(D40="","",countif(tb_Export[SKU],D40))</f>
        <v>1</v>
      </c>
      <c r="K40" s="64" t="s">
        <v>1528</v>
      </c>
      <c r="L40" s="81" t="str">
        <f t="shared" si="1"/>
        <v>#REF!</v>
      </c>
      <c r="M40" s="81"/>
    </row>
    <row r="41" ht="22.5" hidden="1" customHeight="1">
      <c r="A41" s="61">
        <f>IF(B41="","",ROW()-ROW(tb_Export[[#HEADERS],[Order]]))</f>
        <v>40</v>
      </c>
      <c r="B41" s="322">
        <v>45981.0</v>
      </c>
      <c r="C41" s="64" t="s">
        <v>50</v>
      </c>
      <c r="D41" s="64" t="s">
        <v>1592</v>
      </c>
      <c r="E41" s="64" t="s">
        <v>1054</v>
      </c>
      <c r="F41" s="64">
        <v>8.8571280113E12</v>
      </c>
      <c r="G41" s="64" t="str">
        <f t="array" ref="G41">XLOOKUP(F41,tb_MainDatabase[Barcode],tb_MainDatabase[Grand],"")</f>
        <v>EDP</v>
      </c>
      <c r="H41" s="64" t="str">
        <f t="array" ref="H41">XLOOKUP(F41,tb_MainDatabase[Barcode],tb_MainDatabase[Size],"")</f>
        <v>50 ml.</v>
      </c>
      <c r="I41" s="64" t="s">
        <v>1532</v>
      </c>
      <c r="J41" s="81">
        <f>IF(D41="","",countif(tb_Export[SKU],D41))</f>
        <v>1</v>
      </c>
      <c r="K41" s="64" t="s">
        <v>1528</v>
      </c>
      <c r="L41" s="81" t="str">
        <f t="shared" si="1"/>
        <v>#REF!</v>
      </c>
      <c r="M41" s="81"/>
    </row>
    <row r="42" ht="22.5" hidden="1" customHeight="1">
      <c r="A42" s="61">
        <f>IF(B42="","",ROW()-ROW(tb_Export[[#HEADERS],[Order]]))</f>
        <v>41</v>
      </c>
      <c r="B42" s="322">
        <v>45981.0</v>
      </c>
      <c r="C42" s="64" t="s">
        <v>50</v>
      </c>
      <c r="D42" s="64" t="s">
        <v>1593</v>
      </c>
      <c r="E42" s="64" t="s">
        <v>1087</v>
      </c>
      <c r="F42" s="64">
        <v>8.857128011171E12</v>
      </c>
      <c r="G42" s="64" t="str">
        <f t="array" ref="G42">XLOOKUP(F42,tb_MainDatabase[Barcode],tb_MainDatabase[Grand],"")</f>
        <v>EDP</v>
      </c>
      <c r="H42" s="64" t="str">
        <f t="array" ref="H42">XLOOKUP(F42,tb_MainDatabase[Barcode],tb_MainDatabase[Size],"")</f>
        <v>50 ml.</v>
      </c>
      <c r="I42" s="64" t="s">
        <v>1532</v>
      </c>
      <c r="J42" s="81">
        <f>IF(D42="","",countif(tb_Export[SKU],D42))</f>
        <v>1</v>
      </c>
      <c r="K42" s="64" t="s">
        <v>1528</v>
      </c>
      <c r="L42" s="81" t="str">
        <f t="shared" si="1"/>
        <v>#REF!</v>
      </c>
      <c r="M42" s="81"/>
    </row>
    <row r="43" ht="22.5" hidden="1" customHeight="1">
      <c r="A43" s="61">
        <f>IF(B43="","",ROW()-ROW(tb_Export[[#HEADERS],[Order]]))</f>
        <v>42</v>
      </c>
      <c r="B43" s="322">
        <v>45981.0</v>
      </c>
      <c r="C43" s="64" t="s">
        <v>50</v>
      </c>
      <c r="D43" s="64" t="s">
        <v>1595</v>
      </c>
      <c r="E43" s="64" t="s">
        <v>1087</v>
      </c>
      <c r="F43" s="64">
        <v>8.857128011171E12</v>
      </c>
      <c r="G43" s="64" t="str">
        <f t="array" ref="G43">XLOOKUP(F43,tb_MainDatabase[Barcode],tb_MainDatabase[Grand],"")</f>
        <v>EDP</v>
      </c>
      <c r="H43" s="64" t="str">
        <f t="array" ref="H43">XLOOKUP(F43,tb_MainDatabase[Barcode],tb_MainDatabase[Size],"")</f>
        <v>50 ml.</v>
      </c>
      <c r="I43" s="64" t="s">
        <v>1532</v>
      </c>
      <c r="J43" s="81">
        <f>IF(D43="","",countif(tb_Export[SKU],D43))</f>
        <v>1</v>
      </c>
      <c r="K43" s="64" t="s">
        <v>1528</v>
      </c>
      <c r="L43" s="81" t="str">
        <f t="shared" si="1"/>
        <v>#REF!</v>
      </c>
      <c r="M43" s="81"/>
    </row>
    <row r="44" ht="22.5" hidden="1" customHeight="1">
      <c r="A44" s="61">
        <f>IF(B44="","",ROW()-ROW(tb_Export[[#HEADERS],[Order]]))</f>
        <v>43</v>
      </c>
      <c r="B44" s="322">
        <v>45981.0</v>
      </c>
      <c r="C44" s="64" t="s">
        <v>50</v>
      </c>
      <c r="D44" s="64" t="s">
        <v>1596</v>
      </c>
      <c r="E44" s="64" t="s">
        <v>1087</v>
      </c>
      <c r="F44" s="64">
        <v>8.857128011171E12</v>
      </c>
      <c r="G44" s="64" t="str">
        <f t="array" ref="G44">XLOOKUP(F44,tb_MainDatabase[Barcode],tb_MainDatabase[Grand],"")</f>
        <v>EDP</v>
      </c>
      <c r="H44" s="64" t="str">
        <f t="array" ref="H44">XLOOKUP(F44,tb_MainDatabase[Barcode],tb_MainDatabase[Size],"")</f>
        <v>50 ml.</v>
      </c>
      <c r="I44" s="64" t="s">
        <v>1532</v>
      </c>
      <c r="J44" s="81">
        <f>IF(D44="","",countif(tb_Export[SKU],D44))</f>
        <v>1</v>
      </c>
      <c r="K44" s="64" t="s">
        <v>1528</v>
      </c>
      <c r="L44" s="81" t="str">
        <f t="shared" si="1"/>
        <v>#REF!</v>
      </c>
      <c r="M44" s="81"/>
    </row>
    <row r="45" ht="22.5" hidden="1" customHeight="1">
      <c r="A45" s="61">
        <f>IF(B45="","",ROW()-ROW(tb_Export[[#HEADERS],[Order]]))</f>
        <v>44</v>
      </c>
      <c r="B45" s="322">
        <v>45981.0</v>
      </c>
      <c r="C45" s="64" t="s">
        <v>50</v>
      </c>
      <c r="D45" s="64" t="s">
        <v>1597</v>
      </c>
      <c r="E45" s="64" t="s">
        <v>1087</v>
      </c>
      <c r="F45" s="64">
        <v>8.857128011171E12</v>
      </c>
      <c r="G45" s="64" t="str">
        <f t="array" ref="G45">XLOOKUP(F45,tb_MainDatabase[Barcode],tb_MainDatabase[Grand],"")</f>
        <v>EDP</v>
      </c>
      <c r="H45" s="64" t="str">
        <f t="array" ref="H45">XLOOKUP(F45,tb_MainDatabase[Barcode],tb_MainDatabase[Size],"")</f>
        <v>50 ml.</v>
      </c>
      <c r="I45" s="64" t="s">
        <v>1532</v>
      </c>
      <c r="J45" s="81">
        <f>IF(D45="","",countif(tb_Export[SKU],D45))</f>
        <v>1</v>
      </c>
      <c r="K45" s="64" t="s">
        <v>1528</v>
      </c>
      <c r="L45" s="81" t="str">
        <f t="shared" si="1"/>
        <v>#REF!</v>
      </c>
      <c r="M45" s="81"/>
    </row>
    <row r="46" ht="22.5" hidden="1" customHeight="1">
      <c r="A46" s="61">
        <f>IF(B46="","",ROW()-ROW(tb_Export[[#HEADERS],[Order]]))</f>
        <v>45</v>
      </c>
      <c r="B46" s="322">
        <v>45981.0</v>
      </c>
      <c r="C46" s="64" t="s">
        <v>50</v>
      </c>
      <c r="D46" s="64" t="s">
        <v>1599</v>
      </c>
      <c r="E46" s="64" t="s">
        <v>1087</v>
      </c>
      <c r="F46" s="64">
        <v>8.857128011171E12</v>
      </c>
      <c r="G46" s="64" t="str">
        <f t="array" ref="G46">XLOOKUP(F46,tb_MainDatabase[Barcode],tb_MainDatabase[Grand],"")</f>
        <v>EDP</v>
      </c>
      <c r="H46" s="64" t="str">
        <f t="array" ref="H46">XLOOKUP(F46,tb_MainDatabase[Barcode],tb_MainDatabase[Size],"")</f>
        <v>50 ml.</v>
      </c>
      <c r="I46" s="64" t="s">
        <v>1532</v>
      </c>
      <c r="J46" s="81">
        <f>IF(D46="","",countif(tb_Export[SKU],D46))</f>
        <v>1</v>
      </c>
      <c r="K46" s="64" t="s">
        <v>1528</v>
      </c>
      <c r="L46" s="81" t="str">
        <f t="shared" si="1"/>
        <v>#REF!</v>
      </c>
      <c r="M46" s="81"/>
    </row>
    <row r="47" ht="22.5" hidden="1" customHeight="1">
      <c r="A47" s="61">
        <f>IF(B47="","",ROW()-ROW(tb_Export[[#HEADERS],[Order]]))</f>
        <v>46</v>
      </c>
      <c r="B47" s="322">
        <v>45981.0</v>
      </c>
      <c r="C47" s="64" t="s">
        <v>50</v>
      </c>
      <c r="D47" s="64" t="s">
        <v>1600</v>
      </c>
      <c r="E47" s="64" t="s">
        <v>1087</v>
      </c>
      <c r="F47" s="64">
        <v>8.857128011171E12</v>
      </c>
      <c r="G47" s="64" t="str">
        <f t="array" ref="G47">XLOOKUP(F47,tb_MainDatabase[Barcode],tb_MainDatabase[Grand],"")</f>
        <v>EDP</v>
      </c>
      <c r="H47" s="64" t="str">
        <f t="array" ref="H47">XLOOKUP(F47,tb_MainDatabase[Barcode],tb_MainDatabase[Size],"")</f>
        <v>50 ml.</v>
      </c>
      <c r="I47" s="64" t="s">
        <v>1532</v>
      </c>
      <c r="J47" s="81">
        <f>IF(D47="","",countif(tb_Export[SKU],D47))</f>
        <v>1</v>
      </c>
      <c r="K47" s="64" t="s">
        <v>1528</v>
      </c>
      <c r="L47" s="81" t="str">
        <f t="shared" si="1"/>
        <v>#REF!</v>
      </c>
      <c r="M47" s="81"/>
    </row>
    <row r="48" ht="22.5" hidden="1" customHeight="1">
      <c r="A48" s="61">
        <f>IF(B48="","",ROW()-ROW(tb_Export[[#HEADERS],[Order]]))</f>
        <v>47</v>
      </c>
      <c r="B48" s="322">
        <v>45981.0</v>
      </c>
      <c r="C48" s="64" t="s">
        <v>50</v>
      </c>
      <c r="D48" s="64" t="s">
        <v>1601</v>
      </c>
      <c r="E48" s="64" t="s">
        <v>1087</v>
      </c>
      <c r="F48" s="64">
        <v>8.857128011171E12</v>
      </c>
      <c r="G48" s="64" t="str">
        <f t="array" ref="G48">XLOOKUP(F48,tb_MainDatabase[Barcode],tb_MainDatabase[Grand],"")</f>
        <v>EDP</v>
      </c>
      <c r="H48" s="64" t="str">
        <f t="array" ref="H48">XLOOKUP(F48,tb_MainDatabase[Barcode],tb_MainDatabase[Size],"")</f>
        <v>50 ml.</v>
      </c>
      <c r="I48" s="64" t="s">
        <v>1532</v>
      </c>
      <c r="J48" s="81">
        <f>IF(D48="","",countif(tb_Export[SKU],D48))</f>
        <v>1</v>
      </c>
      <c r="K48" s="64" t="s">
        <v>1528</v>
      </c>
      <c r="L48" s="81" t="str">
        <f t="shared" si="1"/>
        <v>#REF!</v>
      </c>
      <c r="M48" s="81"/>
    </row>
    <row r="49" ht="22.5" hidden="1" customHeight="1">
      <c r="A49" s="61">
        <f>IF(B49="","",ROW()-ROW(tb_Export[[#HEADERS],[Order]]))</f>
        <v>48</v>
      </c>
      <c r="B49" s="322">
        <v>45981.0</v>
      </c>
      <c r="C49" s="64" t="s">
        <v>50</v>
      </c>
      <c r="D49" s="64" t="s">
        <v>1602</v>
      </c>
      <c r="E49" s="64" t="s">
        <v>1087</v>
      </c>
      <c r="F49" s="64">
        <v>8.857128011171E12</v>
      </c>
      <c r="G49" s="64" t="str">
        <f t="array" ref="G49">XLOOKUP(F49,tb_MainDatabase[Barcode],tb_MainDatabase[Grand],"")</f>
        <v>EDP</v>
      </c>
      <c r="H49" s="64" t="str">
        <f t="array" ref="H49">XLOOKUP(F49,tb_MainDatabase[Barcode],tb_MainDatabase[Size],"")</f>
        <v>50 ml.</v>
      </c>
      <c r="I49" s="64" t="s">
        <v>1532</v>
      </c>
      <c r="J49" s="81">
        <f>IF(D49="","",countif(tb_Export[SKU],D49))</f>
        <v>1</v>
      </c>
      <c r="K49" s="64" t="s">
        <v>1528</v>
      </c>
      <c r="L49" s="81" t="str">
        <f t="shared" si="1"/>
        <v>#REF!</v>
      </c>
      <c r="M49" s="81"/>
    </row>
    <row r="50" ht="22.5" hidden="1" customHeight="1">
      <c r="A50" s="61">
        <f>IF(B50="","",ROW()-ROW(tb_Export[[#HEADERS],[Order]]))</f>
        <v>49</v>
      </c>
      <c r="B50" s="322">
        <v>45981.0</v>
      </c>
      <c r="C50" s="64" t="s">
        <v>50</v>
      </c>
      <c r="D50" s="64" t="s">
        <v>1603</v>
      </c>
      <c r="E50" s="64" t="s">
        <v>1087</v>
      </c>
      <c r="F50" s="64">
        <v>8.857128011171E12</v>
      </c>
      <c r="G50" s="64" t="str">
        <f t="array" ref="G50">XLOOKUP(F50,tb_MainDatabase[Barcode],tb_MainDatabase[Grand],"")</f>
        <v>EDP</v>
      </c>
      <c r="H50" s="64" t="str">
        <f t="array" ref="H50">XLOOKUP(F50,tb_MainDatabase[Barcode],tb_MainDatabase[Size],"")</f>
        <v>50 ml.</v>
      </c>
      <c r="I50" s="64" t="s">
        <v>1532</v>
      </c>
      <c r="J50" s="81">
        <f>IF(D50="","",countif(tb_Export[SKU],D50))</f>
        <v>1</v>
      </c>
      <c r="K50" s="64" t="s">
        <v>1528</v>
      </c>
      <c r="L50" s="81" t="str">
        <f t="shared" si="1"/>
        <v>#REF!</v>
      </c>
      <c r="M50" s="81"/>
    </row>
    <row r="51" ht="22.5" hidden="1" customHeight="1">
      <c r="A51" s="61">
        <f>IF(B51="","",ROW()-ROW(tb_Export[[#HEADERS],[Order]]))</f>
        <v>50</v>
      </c>
      <c r="B51" s="322">
        <v>45981.0</v>
      </c>
      <c r="C51" s="64" t="s">
        <v>50</v>
      </c>
      <c r="D51" s="64" t="s">
        <v>1604</v>
      </c>
      <c r="E51" s="64" t="s">
        <v>1087</v>
      </c>
      <c r="F51" s="64">
        <v>8.857128011171E12</v>
      </c>
      <c r="G51" s="64" t="str">
        <f t="array" ref="G51">XLOOKUP(F51,tb_MainDatabase[Barcode],tb_MainDatabase[Grand],"")</f>
        <v>EDP</v>
      </c>
      <c r="H51" s="64" t="str">
        <f t="array" ref="H51">XLOOKUP(F51,tb_MainDatabase[Barcode],tb_MainDatabase[Size],"")</f>
        <v>50 ml.</v>
      </c>
      <c r="I51" s="64" t="s">
        <v>1532</v>
      </c>
      <c r="J51" s="81">
        <f>IF(D51="","",countif(tb_Export[SKU],D51))</f>
        <v>1</v>
      </c>
      <c r="K51" s="64" t="s">
        <v>1528</v>
      </c>
      <c r="L51" s="81" t="str">
        <f t="shared" si="1"/>
        <v>#REF!</v>
      </c>
      <c r="M51" s="81"/>
    </row>
    <row r="52" ht="22.5" hidden="1" customHeight="1">
      <c r="A52" s="61">
        <f>IF(B52="","",ROW()-ROW(tb_Export[[#HEADERS],[Order]]))</f>
        <v>51</v>
      </c>
      <c r="B52" s="322">
        <v>45981.0</v>
      </c>
      <c r="C52" s="64" t="s">
        <v>50</v>
      </c>
      <c r="D52" s="64" t="s">
        <v>1605</v>
      </c>
      <c r="E52" s="64" t="s">
        <v>1087</v>
      </c>
      <c r="F52" s="64">
        <v>8.857128011171E12</v>
      </c>
      <c r="G52" s="64" t="str">
        <f t="array" ref="G52">XLOOKUP(F52,tb_MainDatabase[Barcode],tb_MainDatabase[Grand],"")</f>
        <v>EDP</v>
      </c>
      <c r="H52" s="64" t="str">
        <f t="array" ref="H52">XLOOKUP(F52,tb_MainDatabase[Barcode],tb_MainDatabase[Size],"")</f>
        <v>50 ml.</v>
      </c>
      <c r="I52" s="64" t="s">
        <v>1532</v>
      </c>
      <c r="J52" s="81">
        <f>IF(D52="","",countif(tb_Export[SKU],D52))</f>
        <v>1</v>
      </c>
      <c r="K52" s="64" t="s">
        <v>1528</v>
      </c>
      <c r="L52" s="81" t="str">
        <f t="shared" si="1"/>
        <v>#REF!</v>
      </c>
      <c r="M52" s="81"/>
    </row>
    <row r="53" ht="22.5" hidden="1" customHeight="1">
      <c r="A53" s="61">
        <f>IF(B53="","",ROW()-ROW(tb_Export[[#HEADERS],[Order]]))</f>
        <v>52</v>
      </c>
      <c r="B53" s="322">
        <v>45981.0</v>
      </c>
      <c r="C53" s="64" t="s">
        <v>50</v>
      </c>
      <c r="D53" s="64" t="s">
        <v>1607</v>
      </c>
      <c r="E53" s="64" t="s">
        <v>1087</v>
      </c>
      <c r="F53" s="64">
        <v>8.857128011171E12</v>
      </c>
      <c r="G53" s="64" t="str">
        <f t="array" ref="G53">XLOOKUP(F53,tb_MainDatabase[Barcode],tb_MainDatabase[Grand],"")</f>
        <v>EDP</v>
      </c>
      <c r="H53" s="64" t="str">
        <f t="array" ref="H53">XLOOKUP(F53,tb_MainDatabase[Barcode],tb_MainDatabase[Size],"")</f>
        <v>50 ml.</v>
      </c>
      <c r="I53" s="64" t="s">
        <v>1532</v>
      </c>
      <c r="J53" s="81">
        <f>IF(D53="","",countif(tb_Export[SKU],D53))</f>
        <v>1</v>
      </c>
      <c r="K53" s="64" t="s">
        <v>1528</v>
      </c>
      <c r="L53" s="81" t="str">
        <f t="shared" si="1"/>
        <v>#REF!</v>
      </c>
      <c r="M53" s="81"/>
    </row>
    <row r="54" ht="22.5" hidden="1" customHeight="1">
      <c r="A54" s="61">
        <f>IF(B54="","",ROW()-ROW(tb_Export[[#HEADERS],[Order]]))</f>
        <v>53</v>
      </c>
      <c r="B54" s="322">
        <v>45981.0</v>
      </c>
      <c r="C54" s="64" t="s">
        <v>50</v>
      </c>
      <c r="D54" s="64" t="s">
        <v>1608</v>
      </c>
      <c r="E54" s="64" t="s">
        <v>1087</v>
      </c>
      <c r="F54" s="64">
        <v>8.857128011171E12</v>
      </c>
      <c r="G54" s="64" t="str">
        <f t="array" ref="G54">XLOOKUP(F54,tb_MainDatabase[Barcode],tb_MainDatabase[Grand],"")</f>
        <v>EDP</v>
      </c>
      <c r="H54" s="64" t="str">
        <f t="array" ref="H54">XLOOKUP(F54,tb_MainDatabase[Barcode],tb_MainDatabase[Size],"")</f>
        <v>50 ml.</v>
      </c>
      <c r="I54" s="64" t="s">
        <v>1532</v>
      </c>
      <c r="J54" s="81">
        <f>IF(D54="","",countif(tb_Export[SKU],D54))</f>
        <v>1</v>
      </c>
      <c r="K54" s="64" t="s">
        <v>1528</v>
      </c>
      <c r="L54" s="81" t="str">
        <f t="shared" si="1"/>
        <v>#REF!</v>
      </c>
      <c r="M54" s="81"/>
    </row>
    <row r="55" ht="22.5" hidden="1" customHeight="1">
      <c r="A55" s="61">
        <f>IF(B55="","",ROW()-ROW(tb_Export[[#HEADERS],[Order]]))</f>
        <v>54</v>
      </c>
      <c r="B55" s="322">
        <v>45981.0</v>
      </c>
      <c r="C55" s="64" t="s">
        <v>50</v>
      </c>
      <c r="D55" s="64" t="s">
        <v>1609</v>
      </c>
      <c r="E55" s="64" t="s">
        <v>1087</v>
      </c>
      <c r="F55" s="64">
        <v>8.857128011171E12</v>
      </c>
      <c r="G55" s="64" t="str">
        <f t="array" ref="G55">XLOOKUP(F55,tb_MainDatabase[Barcode],tb_MainDatabase[Grand],"")</f>
        <v>EDP</v>
      </c>
      <c r="H55" s="64" t="str">
        <f t="array" ref="H55">XLOOKUP(F55,tb_MainDatabase[Barcode],tb_MainDatabase[Size],"")</f>
        <v>50 ml.</v>
      </c>
      <c r="I55" s="64" t="s">
        <v>1532</v>
      </c>
      <c r="J55" s="81">
        <f>IF(D55="","",countif(tb_Export[SKU],D55))</f>
        <v>1</v>
      </c>
      <c r="K55" s="64" t="s">
        <v>1528</v>
      </c>
      <c r="L55" s="81" t="str">
        <f t="shared" si="1"/>
        <v>#REF!</v>
      </c>
      <c r="M55" s="81"/>
    </row>
    <row r="56" ht="22.5" hidden="1" customHeight="1">
      <c r="A56" s="61">
        <f>IF(B56="","",ROW()-ROW(tb_Export[[#HEADERS],[Order]]))</f>
        <v>55</v>
      </c>
      <c r="B56" s="322">
        <v>45981.0</v>
      </c>
      <c r="C56" s="64" t="s">
        <v>50</v>
      </c>
      <c r="D56" s="64" t="s">
        <v>1611</v>
      </c>
      <c r="E56" s="64" t="s">
        <v>1087</v>
      </c>
      <c r="F56" s="64">
        <v>8.857128011171E12</v>
      </c>
      <c r="G56" s="64" t="str">
        <f t="array" ref="G56">XLOOKUP(F56,tb_MainDatabase[Barcode],tb_MainDatabase[Grand],"")</f>
        <v>EDP</v>
      </c>
      <c r="H56" s="64" t="str">
        <f t="array" ref="H56">XLOOKUP(F56,tb_MainDatabase[Barcode],tb_MainDatabase[Size],"")</f>
        <v>50 ml.</v>
      </c>
      <c r="I56" s="64" t="s">
        <v>1532</v>
      </c>
      <c r="J56" s="81">
        <f>IF(D56="","",countif(tb_Export[SKU],D56))</f>
        <v>1</v>
      </c>
      <c r="K56" s="64" t="s">
        <v>1528</v>
      </c>
      <c r="L56" s="81" t="str">
        <f t="shared" si="1"/>
        <v>#REF!</v>
      </c>
      <c r="M56" s="81"/>
    </row>
    <row r="57" ht="22.5" hidden="1" customHeight="1">
      <c r="A57" s="61">
        <f>IF(B57="","",ROW()-ROW(tb_Export[[#HEADERS],[Order]]))</f>
        <v>56</v>
      </c>
      <c r="B57" s="322">
        <v>45981.0</v>
      </c>
      <c r="C57" s="64" t="s">
        <v>50</v>
      </c>
      <c r="D57" s="64" t="s">
        <v>1612</v>
      </c>
      <c r="E57" s="64" t="s">
        <v>1087</v>
      </c>
      <c r="F57" s="64">
        <v>8.857128011171E12</v>
      </c>
      <c r="G57" s="64" t="str">
        <f t="array" ref="G57">XLOOKUP(F57,tb_MainDatabase[Barcode],tb_MainDatabase[Grand],"")</f>
        <v>EDP</v>
      </c>
      <c r="H57" s="64" t="str">
        <f t="array" ref="H57">XLOOKUP(F57,tb_MainDatabase[Barcode],tb_MainDatabase[Size],"")</f>
        <v>50 ml.</v>
      </c>
      <c r="I57" s="64" t="s">
        <v>1532</v>
      </c>
      <c r="J57" s="81">
        <f>IF(D57="","",countif(tb_Export[SKU],D57))</f>
        <v>1</v>
      </c>
      <c r="K57" s="64" t="s">
        <v>1528</v>
      </c>
      <c r="L57" s="81" t="str">
        <f t="shared" si="1"/>
        <v>#REF!</v>
      </c>
      <c r="M57" s="81"/>
    </row>
    <row r="58" ht="22.5" hidden="1" customHeight="1">
      <c r="A58" s="61">
        <f>IF(B58="","",ROW()-ROW(tb_Export[[#HEADERS],[Order]]))</f>
        <v>57</v>
      </c>
      <c r="B58" s="322">
        <v>45981.0</v>
      </c>
      <c r="C58" s="64" t="s">
        <v>50</v>
      </c>
      <c r="D58" s="64" t="s">
        <v>1614</v>
      </c>
      <c r="E58" s="64" t="s">
        <v>1087</v>
      </c>
      <c r="F58" s="64">
        <v>8.857128011171E12</v>
      </c>
      <c r="G58" s="64" t="str">
        <f t="array" ref="G58">XLOOKUP(F58,tb_MainDatabase[Barcode],tb_MainDatabase[Grand],"")</f>
        <v>EDP</v>
      </c>
      <c r="H58" s="64" t="str">
        <f t="array" ref="H58">XLOOKUP(F58,tb_MainDatabase[Barcode],tb_MainDatabase[Size],"")</f>
        <v>50 ml.</v>
      </c>
      <c r="I58" s="64" t="s">
        <v>1532</v>
      </c>
      <c r="J58" s="81">
        <f>IF(D58="","",countif(tb_Export[SKU],D58))</f>
        <v>1</v>
      </c>
      <c r="K58" s="64" t="s">
        <v>1528</v>
      </c>
      <c r="L58" s="81" t="str">
        <f t="shared" si="1"/>
        <v>#REF!</v>
      </c>
      <c r="M58" s="81"/>
    </row>
    <row r="59" ht="22.5" hidden="1" customHeight="1">
      <c r="A59" s="61">
        <f>IF(B59="","",ROW()-ROW(tb_Export[[#HEADERS],[Order]]))</f>
        <v>58</v>
      </c>
      <c r="B59" s="322">
        <v>45981.0</v>
      </c>
      <c r="C59" s="64" t="s">
        <v>50</v>
      </c>
      <c r="D59" s="64" t="s">
        <v>1616</v>
      </c>
      <c r="E59" s="64" t="s">
        <v>1087</v>
      </c>
      <c r="F59" s="64">
        <v>8.857128011171E12</v>
      </c>
      <c r="G59" s="64" t="str">
        <f t="array" ref="G59">XLOOKUP(F59,tb_MainDatabase[Barcode],tb_MainDatabase[Grand],"")</f>
        <v>EDP</v>
      </c>
      <c r="H59" s="64" t="str">
        <f t="array" ref="H59">XLOOKUP(F59,tb_MainDatabase[Barcode],tb_MainDatabase[Size],"")</f>
        <v>50 ml.</v>
      </c>
      <c r="I59" s="64" t="s">
        <v>1532</v>
      </c>
      <c r="J59" s="81">
        <f>IF(D59="","",countif(tb_Export[SKU],D59))</f>
        <v>1</v>
      </c>
      <c r="K59" s="64" t="s">
        <v>1528</v>
      </c>
      <c r="L59" s="81" t="str">
        <f t="shared" si="1"/>
        <v>#REF!</v>
      </c>
      <c r="M59" s="81"/>
    </row>
    <row r="60" ht="22.5" hidden="1" customHeight="1">
      <c r="A60" s="61">
        <f>IF(B60="","",ROW()-ROW(tb_Export[[#HEADERS],[Order]]))</f>
        <v>59</v>
      </c>
      <c r="B60" s="322">
        <v>45981.0</v>
      </c>
      <c r="C60" s="64" t="s">
        <v>50</v>
      </c>
      <c r="D60" s="64" t="s">
        <v>1617</v>
      </c>
      <c r="E60" s="64" t="s">
        <v>1087</v>
      </c>
      <c r="F60" s="64">
        <v>8.857128011171E12</v>
      </c>
      <c r="G60" s="64" t="str">
        <f t="array" ref="G60">XLOOKUP(F60,tb_MainDatabase[Barcode],tb_MainDatabase[Grand],"")</f>
        <v>EDP</v>
      </c>
      <c r="H60" s="64" t="str">
        <f t="array" ref="H60">XLOOKUP(F60,tb_MainDatabase[Barcode],tb_MainDatabase[Size],"")</f>
        <v>50 ml.</v>
      </c>
      <c r="I60" s="64" t="s">
        <v>1532</v>
      </c>
      <c r="J60" s="81">
        <f>IF(D60="","",countif(tb_Export[SKU],D60))</f>
        <v>1</v>
      </c>
      <c r="K60" s="64" t="s">
        <v>1528</v>
      </c>
      <c r="L60" s="81" t="str">
        <f t="shared" si="1"/>
        <v>#REF!</v>
      </c>
      <c r="M60" s="81"/>
    </row>
    <row r="61" ht="22.5" hidden="1" customHeight="1">
      <c r="A61" s="61">
        <f>IF(B61="","",ROW()-ROW(tb_Export[[#HEADERS],[Order]]))</f>
        <v>60</v>
      </c>
      <c r="B61" s="322">
        <v>45981.0</v>
      </c>
      <c r="C61" s="64" t="s">
        <v>50</v>
      </c>
      <c r="D61" s="64" t="s">
        <v>1618</v>
      </c>
      <c r="E61" s="64" t="s">
        <v>1087</v>
      </c>
      <c r="F61" s="64">
        <v>8.857128011171E12</v>
      </c>
      <c r="G61" s="64" t="str">
        <f t="array" ref="G61">XLOOKUP(F61,tb_MainDatabase[Barcode],tb_MainDatabase[Grand],"")</f>
        <v>EDP</v>
      </c>
      <c r="H61" s="64" t="str">
        <f t="array" ref="H61">XLOOKUP(F61,tb_MainDatabase[Barcode],tb_MainDatabase[Size],"")</f>
        <v>50 ml.</v>
      </c>
      <c r="I61" s="64" t="s">
        <v>1532</v>
      </c>
      <c r="J61" s="81">
        <f>IF(D61="","",countif(tb_Export[SKU],D61))</f>
        <v>1</v>
      </c>
      <c r="K61" s="64" t="s">
        <v>1528</v>
      </c>
      <c r="L61" s="81" t="str">
        <f t="shared" si="1"/>
        <v>#REF!</v>
      </c>
      <c r="M61" s="81"/>
    </row>
    <row r="62" ht="22.5" hidden="1" customHeight="1">
      <c r="A62" s="61">
        <f>IF(B62="","",ROW()-ROW(tb_Export[[#HEADERS],[Order]]))</f>
        <v>61</v>
      </c>
      <c r="B62" s="322">
        <v>45981.0</v>
      </c>
      <c r="C62" s="64" t="s">
        <v>50</v>
      </c>
      <c r="D62" s="64" t="s">
        <v>1620</v>
      </c>
      <c r="E62" s="64" t="s">
        <v>1069</v>
      </c>
      <c r="F62" s="64">
        <v>8.857128011058E12</v>
      </c>
      <c r="G62" s="64" t="str">
        <f t="array" ref="G62">XLOOKUP(F62,tb_MainDatabase[Barcode],tb_MainDatabase[Grand],"")</f>
        <v>EDP</v>
      </c>
      <c r="H62" s="64" t="str">
        <f t="array" ref="H62">XLOOKUP(F62,tb_MainDatabase[Barcode],tb_MainDatabase[Size],"")</f>
        <v>50 ml.</v>
      </c>
      <c r="I62" s="64" t="s">
        <v>1532</v>
      </c>
      <c r="J62" s="81">
        <f>IF(D62="","",countif(tb_Export[SKU],D62))</f>
        <v>1</v>
      </c>
      <c r="K62" s="64" t="s">
        <v>1528</v>
      </c>
      <c r="L62" s="81" t="str">
        <f t="shared" si="1"/>
        <v>#REF!</v>
      </c>
      <c r="M62" s="81"/>
    </row>
    <row r="63" ht="22.5" hidden="1" customHeight="1">
      <c r="A63" s="61">
        <f>IF(B63="","",ROW()-ROW(tb_Export[[#HEADERS],[Order]]))</f>
        <v>62</v>
      </c>
      <c r="B63" s="322">
        <v>45981.0</v>
      </c>
      <c r="C63" s="64" t="s">
        <v>50</v>
      </c>
      <c r="D63" s="64" t="s">
        <v>1622</v>
      </c>
      <c r="E63" s="64" t="s">
        <v>1069</v>
      </c>
      <c r="F63" s="64">
        <v>8.857128011058E12</v>
      </c>
      <c r="G63" s="64" t="str">
        <f t="array" ref="G63">XLOOKUP(F63,tb_MainDatabase[Barcode],tb_MainDatabase[Grand],"")</f>
        <v>EDP</v>
      </c>
      <c r="H63" s="64" t="str">
        <f t="array" ref="H63">XLOOKUP(F63,tb_MainDatabase[Barcode],tb_MainDatabase[Size],"")</f>
        <v>50 ml.</v>
      </c>
      <c r="I63" s="64" t="s">
        <v>1532</v>
      </c>
      <c r="J63" s="81">
        <f>IF(D63="","",countif(tb_Export[SKU],D63))</f>
        <v>1</v>
      </c>
      <c r="K63" s="64" t="s">
        <v>1528</v>
      </c>
      <c r="L63" s="81" t="str">
        <f t="shared" si="1"/>
        <v>#REF!</v>
      </c>
      <c r="M63" s="81"/>
    </row>
    <row r="64" ht="22.5" hidden="1" customHeight="1">
      <c r="A64" s="61">
        <f>IF(B64="","",ROW()-ROW(tb_Export[[#HEADERS],[Order]]))</f>
        <v>63</v>
      </c>
      <c r="B64" s="322">
        <v>45981.0</v>
      </c>
      <c r="C64" s="64" t="s">
        <v>50</v>
      </c>
      <c r="D64" s="64" t="s">
        <v>1623</v>
      </c>
      <c r="E64" s="64" t="s">
        <v>1069</v>
      </c>
      <c r="F64" s="64">
        <v>8.857128011058E12</v>
      </c>
      <c r="G64" s="64" t="str">
        <f t="array" ref="G64">XLOOKUP(F64,tb_MainDatabase[Barcode],tb_MainDatabase[Grand],"")</f>
        <v>EDP</v>
      </c>
      <c r="H64" s="64" t="str">
        <f t="array" ref="H64">XLOOKUP(F64,tb_MainDatabase[Barcode],tb_MainDatabase[Size],"")</f>
        <v>50 ml.</v>
      </c>
      <c r="I64" s="64" t="s">
        <v>1532</v>
      </c>
      <c r="J64" s="81">
        <f>IF(D64="","",countif(tb_Export[SKU],D64))</f>
        <v>1</v>
      </c>
      <c r="K64" s="64" t="s">
        <v>1528</v>
      </c>
      <c r="L64" s="81" t="str">
        <f t="shared" si="1"/>
        <v>#REF!</v>
      </c>
      <c r="M64" s="81"/>
    </row>
    <row r="65" ht="22.5" hidden="1" customHeight="1">
      <c r="A65" s="61">
        <f>IF(B65="","",ROW()-ROW(tb_Export[[#HEADERS],[Order]]))</f>
        <v>64</v>
      </c>
      <c r="B65" s="322">
        <v>45981.0</v>
      </c>
      <c r="C65" s="64" t="s">
        <v>50</v>
      </c>
      <c r="D65" s="64" t="s">
        <v>1624</v>
      </c>
      <c r="E65" s="64" t="s">
        <v>1069</v>
      </c>
      <c r="F65" s="64">
        <v>8.857128011058E12</v>
      </c>
      <c r="G65" s="64" t="str">
        <f t="array" ref="G65">XLOOKUP(F65,tb_MainDatabase[Barcode],tb_MainDatabase[Grand],"")</f>
        <v>EDP</v>
      </c>
      <c r="H65" s="64" t="str">
        <f t="array" ref="H65">XLOOKUP(F65,tb_MainDatabase[Barcode],tb_MainDatabase[Size],"")</f>
        <v>50 ml.</v>
      </c>
      <c r="I65" s="64" t="s">
        <v>1532</v>
      </c>
      <c r="J65" s="81">
        <f>IF(D65="","",countif(tb_Export[SKU],D65))</f>
        <v>1</v>
      </c>
      <c r="K65" s="64" t="s">
        <v>1528</v>
      </c>
      <c r="L65" s="81" t="str">
        <f t="shared" si="1"/>
        <v>#REF!</v>
      </c>
      <c r="M65" s="81"/>
    </row>
    <row r="66" ht="22.5" hidden="1" customHeight="1">
      <c r="A66" s="61">
        <f>IF(B66="","",ROW()-ROW(tb_Export[[#HEADERS],[Order]]))</f>
        <v>65</v>
      </c>
      <c r="B66" s="322">
        <v>45981.0</v>
      </c>
      <c r="C66" s="64" t="s">
        <v>50</v>
      </c>
      <c r="D66" s="64" t="s">
        <v>1625</v>
      </c>
      <c r="E66" s="64" t="s">
        <v>1069</v>
      </c>
      <c r="F66" s="64">
        <v>8.857128011058E12</v>
      </c>
      <c r="G66" s="64" t="str">
        <f t="array" ref="G66">XLOOKUP(F66,tb_MainDatabase[Barcode],tb_MainDatabase[Grand],"")</f>
        <v>EDP</v>
      </c>
      <c r="H66" s="64" t="str">
        <f t="array" ref="H66">XLOOKUP(F66,tb_MainDatabase[Barcode],tb_MainDatabase[Size],"")</f>
        <v>50 ml.</v>
      </c>
      <c r="I66" s="64" t="s">
        <v>1532</v>
      </c>
      <c r="J66" s="81">
        <f>IF(D66="","",countif(tb_Export[SKU],D66))</f>
        <v>1</v>
      </c>
      <c r="K66" s="64" t="s">
        <v>1528</v>
      </c>
      <c r="L66" s="81" t="str">
        <f t="shared" si="1"/>
        <v>#REF!</v>
      </c>
      <c r="M66" s="81"/>
    </row>
    <row r="67" ht="22.5" hidden="1" customHeight="1">
      <c r="A67" s="61">
        <f>IF(B67="","",ROW()-ROW(tb_Export[[#HEADERS],[Order]]))</f>
        <v>66</v>
      </c>
      <c r="B67" s="322">
        <v>45981.0</v>
      </c>
      <c r="C67" s="64" t="s">
        <v>50</v>
      </c>
      <c r="D67" s="64" t="s">
        <v>1626</v>
      </c>
      <c r="E67" s="64" t="s">
        <v>1069</v>
      </c>
      <c r="F67" s="64">
        <v>8.857128011058E12</v>
      </c>
      <c r="G67" s="64" t="str">
        <f t="array" ref="G67">XLOOKUP(F67,tb_MainDatabase[Barcode],tb_MainDatabase[Grand],"")</f>
        <v>EDP</v>
      </c>
      <c r="H67" s="64" t="str">
        <f t="array" ref="H67">XLOOKUP(F67,tb_MainDatabase[Barcode],tb_MainDatabase[Size],"")</f>
        <v>50 ml.</v>
      </c>
      <c r="I67" s="64" t="s">
        <v>1532</v>
      </c>
      <c r="J67" s="81">
        <f>IF(D67="","",countif(tb_Export[SKU],D67))</f>
        <v>1</v>
      </c>
      <c r="K67" s="64" t="s">
        <v>1528</v>
      </c>
      <c r="L67" s="81" t="str">
        <f t="shared" si="1"/>
        <v>#REF!</v>
      </c>
      <c r="M67" s="81"/>
    </row>
    <row r="68" ht="22.5" hidden="1" customHeight="1">
      <c r="A68" s="61">
        <f>IF(B68="","",ROW()-ROW(tb_Export[[#HEADERS],[Order]]))</f>
        <v>67</v>
      </c>
      <c r="B68" s="322">
        <v>45981.0</v>
      </c>
      <c r="C68" s="64" t="s">
        <v>50</v>
      </c>
      <c r="D68" s="64" t="s">
        <v>1628</v>
      </c>
      <c r="E68" s="64" t="s">
        <v>1069</v>
      </c>
      <c r="F68" s="64">
        <v>8.857128011058E12</v>
      </c>
      <c r="G68" s="64" t="str">
        <f t="array" ref="G68">XLOOKUP(F68,tb_MainDatabase[Barcode],tb_MainDatabase[Grand],"")</f>
        <v>EDP</v>
      </c>
      <c r="H68" s="64" t="str">
        <f t="array" ref="H68">XLOOKUP(F68,tb_MainDatabase[Barcode],tb_MainDatabase[Size],"")</f>
        <v>50 ml.</v>
      </c>
      <c r="I68" s="64" t="s">
        <v>1532</v>
      </c>
      <c r="J68" s="81">
        <f>IF(D68="","",countif(tb_Export[SKU],D68))</f>
        <v>1</v>
      </c>
      <c r="K68" s="64" t="s">
        <v>1528</v>
      </c>
      <c r="L68" s="81" t="str">
        <f t="shared" si="1"/>
        <v>#REF!</v>
      </c>
      <c r="M68" s="81"/>
    </row>
    <row r="69" ht="22.5" hidden="1" customHeight="1">
      <c r="A69" s="61">
        <f>IF(B69="","",ROW()-ROW(tb_Export[[#HEADERS],[Order]]))</f>
        <v>68</v>
      </c>
      <c r="B69" s="322">
        <v>45981.0</v>
      </c>
      <c r="C69" s="64" t="s">
        <v>50</v>
      </c>
      <c r="D69" s="64" t="s">
        <v>1629</v>
      </c>
      <c r="E69" s="64" t="s">
        <v>1069</v>
      </c>
      <c r="F69" s="64">
        <v>8.857128011058E12</v>
      </c>
      <c r="G69" s="64" t="str">
        <f t="array" ref="G69">XLOOKUP(F69,tb_MainDatabase[Barcode],tb_MainDatabase[Grand],"")</f>
        <v>EDP</v>
      </c>
      <c r="H69" s="64" t="str">
        <f t="array" ref="H69">XLOOKUP(F69,tb_MainDatabase[Barcode],tb_MainDatabase[Size],"")</f>
        <v>50 ml.</v>
      </c>
      <c r="I69" s="64" t="s">
        <v>1532</v>
      </c>
      <c r="J69" s="81">
        <f>IF(D69="","",countif(tb_Export[SKU],D69))</f>
        <v>1</v>
      </c>
      <c r="K69" s="64" t="s">
        <v>1528</v>
      </c>
      <c r="L69" s="81" t="str">
        <f t="shared" si="1"/>
        <v>#REF!</v>
      </c>
      <c r="M69" s="81"/>
    </row>
    <row r="70" ht="22.5" hidden="1" customHeight="1">
      <c r="A70" s="61">
        <f>IF(B70="","",ROW()-ROW(tb_Export[[#HEADERS],[Order]]))</f>
        <v>69</v>
      </c>
      <c r="B70" s="322">
        <v>45981.0</v>
      </c>
      <c r="C70" s="64" t="s">
        <v>50</v>
      </c>
      <c r="D70" s="64" t="s">
        <v>1630</v>
      </c>
      <c r="E70" s="64" t="s">
        <v>1069</v>
      </c>
      <c r="F70" s="64">
        <v>8.857128011058E12</v>
      </c>
      <c r="G70" s="64" t="str">
        <f t="array" ref="G70">XLOOKUP(F70,tb_MainDatabase[Barcode],tb_MainDatabase[Grand],"")</f>
        <v>EDP</v>
      </c>
      <c r="H70" s="64" t="str">
        <f t="array" ref="H70">XLOOKUP(F70,tb_MainDatabase[Barcode],tb_MainDatabase[Size],"")</f>
        <v>50 ml.</v>
      </c>
      <c r="I70" s="64" t="s">
        <v>1532</v>
      </c>
      <c r="J70" s="81">
        <f>IF(D70="","",countif(tb_Export[SKU],D70))</f>
        <v>1</v>
      </c>
      <c r="K70" s="64" t="s">
        <v>1528</v>
      </c>
      <c r="L70" s="81" t="str">
        <f t="shared" si="1"/>
        <v>#REF!</v>
      </c>
      <c r="M70" s="81"/>
    </row>
    <row r="71" ht="22.5" hidden="1" customHeight="1">
      <c r="A71" s="61">
        <f>IF(B71="","",ROW()-ROW(tb_Export[[#HEADERS],[Order]]))</f>
        <v>70</v>
      </c>
      <c r="B71" s="322">
        <v>45981.0</v>
      </c>
      <c r="C71" s="64" t="s">
        <v>50</v>
      </c>
      <c r="D71" s="64" t="s">
        <v>1631</v>
      </c>
      <c r="E71" s="64" t="s">
        <v>1069</v>
      </c>
      <c r="F71" s="64">
        <v>8.857128011058E12</v>
      </c>
      <c r="G71" s="64" t="str">
        <f t="array" ref="G71">XLOOKUP(F71,tb_MainDatabase[Barcode],tb_MainDatabase[Grand],"")</f>
        <v>EDP</v>
      </c>
      <c r="H71" s="64" t="str">
        <f t="array" ref="H71">XLOOKUP(F71,tb_MainDatabase[Barcode],tb_MainDatabase[Size],"")</f>
        <v>50 ml.</v>
      </c>
      <c r="I71" s="64" t="s">
        <v>1532</v>
      </c>
      <c r="J71" s="81">
        <f>IF(D71="","",countif(tb_Export[SKU],D71))</f>
        <v>1</v>
      </c>
      <c r="K71" s="64" t="s">
        <v>1528</v>
      </c>
      <c r="L71" s="81" t="str">
        <f t="shared" si="1"/>
        <v>#REF!</v>
      </c>
      <c r="M71" s="81"/>
    </row>
    <row r="72" ht="22.5" hidden="1" customHeight="1">
      <c r="A72" s="61">
        <f>IF(B72="","",ROW()-ROW(tb_Export[[#HEADERS],[Order]]))</f>
        <v>71</v>
      </c>
      <c r="B72" s="322">
        <v>45981.0</v>
      </c>
      <c r="C72" s="64" t="s">
        <v>50</v>
      </c>
      <c r="D72" s="64" t="s">
        <v>1633</v>
      </c>
      <c r="E72" s="64" t="s">
        <v>1069</v>
      </c>
      <c r="F72" s="64">
        <v>8.857128011058E12</v>
      </c>
      <c r="G72" s="64" t="str">
        <f t="array" ref="G72">XLOOKUP(F72,tb_MainDatabase[Barcode],tb_MainDatabase[Grand],"")</f>
        <v>EDP</v>
      </c>
      <c r="H72" s="64" t="str">
        <f t="array" ref="H72">XLOOKUP(F72,tb_MainDatabase[Barcode],tb_MainDatabase[Size],"")</f>
        <v>50 ml.</v>
      </c>
      <c r="I72" s="64" t="s">
        <v>1532</v>
      </c>
      <c r="J72" s="81">
        <f>IF(D72="","",countif(tb_Export[SKU],D72))</f>
        <v>1</v>
      </c>
      <c r="K72" s="64" t="s">
        <v>1528</v>
      </c>
      <c r="L72" s="81" t="str">
        <f t="shared" si="1"/>
        <v>#REF!</v>
      </c>
      <c r="M72" s="81"/>
    </row>
    <row r="73" ht="22.5" hidden="1" customHeight="1">
      <c r="A73" s="61">
        <f>IF(B73="","",ROW()-ROW(tb_Export[[#HEADERS],[Order]]))</f>
        <v>72</v>
      </c>
      <c r="B73" s="322">
        <v>45981.0</v>
      </c>
      <c r="C73" s="64" t="s">
        <v>50</v>
      </c>
      <c r="D73" s="64" t="s">
        <v>1635</v>
      </c>
      <c r="E73" s="64" t="s">
        <v>1069</v>
      </c>
      <c r="F73" s="64">
        <v>8.857128011058E12</v>
      </c>
      <c r="G73" s="64" t="str">
        <f t="array" ref="G73">XLOOKUP(F73,tb_MainDatabase[Barcode],tb_MainDatabase[Grand],"")</f>
        <v>EDP</v>
      </c>
      <c r="H73" s="64" t="str">
        <f t="array" ref="H73">XLOOKUP(F73,tb_MainDatabase[Barcode],tb_MainDatabase[Size],"")</f>
        <v>50 ml.</v>
      </c>
      <c r="I73" s="64" t="s">
        <v>1532</v>
      </c>
      <c r="J73" s="81">
        <f>IF(D73="","",countif(tb_Export[SKU],D73))</f>
        <v>1</v>
      </c>
      <c r="K73" s="64" t="s">
        <v>1528</v>
      </c>
      <c r="L73" s="81" t="str">
        <f t="shared" si="1"/>
        <v>#REF!</v>
      </c>
      <c r="M73" s="81"/>
    </row>
    <row r="74" ht="22.5" hidden="1" customHeight="1">
      <c r="A74" s="61">
        <f>IF(B74="","",ROW()-ROW(tb_Export[[#HEADERS],[Order]]))</f>
        <v>73</v>
      </c>
      <c r="B74" s="322">
        <v>45981.0</v>
      </c>
      <c r="C74" s="64" t="s">
        <v>50</v>
      </c>
      <c r="D74" s="64" t="s">
        <v>1637</v>
      </c>
      <c r="E74" s="64" t="s">
        <v>1069</v>
      </c>
      <c r="F74" s="64">
        <v>8.857128011058E12</v>
      </c>
      <c r="G74" s="64" t="str">
        <f t="array" ref="G74">XLOOKUP(F74,tb_MainDatabase[Barcode],tb_MainDatabase[Grand],"")</f>
        <v>EDP</v>
      </c>
      <c r="H74" s="64" t="str">
        <f t="array" ref="H74">XLOOKUP(F74,tb_MainDatabase[Barcode],tb_MainDatabase[Size],"")</f>
        <v>50 ml.</v>
      </c>
      <c r="I74" s="64" t="s">
        <v>1532</v>
      </c>
      <c r="J74" s="81">
        <f>IF(D74="","",countif(tb_Export[SKU],D74))</f>
        <v>1</v>
      </c>
      <c r="K74" s="64" t="s">
        <v>1528</v>
      </c>
      <c r="L74" s="81" t="str">
        <f t="shared" si="1"/>
        <v>#REF!</v>
      </c>
      <c r="M74" s="81"/>
    </row>
    <row r="75" ht="22.5" hidden="1" customHeight="1">
      <c r="A75" s="61">
        <f>IF(B75="","",ROW()-ROW(tb_Export[[#HEADERS],[Order]]))</f>
        <v>74</v>
      </c>
      <c r="B75" s="322">
        <v>45981.0</v>
      </c>
      <c r="C75" s="64" t="s">
        <v>50</v>
      </c>
      <c r="D75" s="64" t="s">
        <v>1640</v>
      </c>
      <c r="E75" s="64" t="s">
        <v>1069</v>
      </c>
      <c r="F75" s="64">
        <v>8.857128011058E12</v>
      </c>
      <c r="G75" s="64" t="str">
        <f t="array" ref="G75">XLOOKUP(F75,tb_MainDatabase[Barcode],tb_MainDatabase[Grand],"")</f>
        <v>EDP</v>
      </c>
      <c r="H75" s="64" t="str">
        <f t="array" ref="H75">XLOOKUP(F75,tb_MainDatabase[Barcode],tb_MainDatabase[Size],"")</f>
        <v>50 ml.</v>
      </c>
      <c r="I75" s="64" t="s">
        <v>1532</v>
      </c>
      <c r="J75" s="81">
        <f>IF(D75="","",countif(tb_Export[SKU],D75))</f>
        <v>1</v>
      </c>
      <c r="K75" s="64" t="s">
        <v>1528</v>
      </c>
      <c r="L75" s="81" t="str">
        <f t="shared" si="1"/>
        <v>#REF!</v>
      </c>
      <c r="M75" s="81"/>
    </row>
    <row r="76" ht="22.5" hidden="1" customHeight="1">
      <c r="A76" s="61">
        <f>IF(B76="","",ROW()-ROW(tb_Export[[#HEADERS],[Order]]))</f>
        <v>75</v>
      </c>
      <c r="B76" s="322">
        <v>45981.0</v>
      </c>
      <c r="C76" s="64" t="s">
        <v>50</v>
      </c>
      <c r="D76" s="64" t="s">
        <v>1641</v>
      </c>
      <c r="E76" s="64" t="s">
        <v>1069</v>
      </c>
      <c r="F76" s="64">
        <v>8.857128011058E12</v>
      </c>
      <c r="G76" s="64" t="str">
        <f t="array" ref="G76">XLOOKUP(F76,tb_MainDatabase[Barcode],tb_MainDatabase[Grand],"")</f>
        <v>EDP</v>
      </c>
      <c r="H76" s="64" t="str">
        <f t="array" ref="H76">XLOOKUP(F76,tb_MainDatabase[Barcode],tb_MainDatabase[Size],"")</f>
        <v>50 ml.</v>
      </c>
      <c r="I76" s="64" t="s">
        <v>1532</v>
      </c>
      <c r="J76" s="81">
        <f>IF(D76="","",countif(tb_Export[SKU],D76))</f>
        <v>1</v>
      </c>
      <c r="K76" s="64" t="s">
        <v>1528</v>
      </c>
      <c r="L76" s="81" t="str">
        <f t="shared" si="1"/>
        <v>#REF!</v>
      </c>
      <c r="M76" s="81"/>
    </row>
    <row r="77" ht="22.5" hidden="1" customHeight="1">
      <c r="A77" s="61">
        <f>IF(B77="","",ROW()-ROW(tb_Export[[#HEADERS],[Order]]))</f>
        <v>76</v>
      </c>
      <c r="B77" s="322">
        <v>45981.0</v>
      </c>
      <c r="C77" s="64" t="s">
        <v>50</v>
      </c>
      <c r="D77" s="64" t="s">
        <v>1642</v>
      </c>
      <c r="E77" s="64" t="s">
        <v>1069</v>
      </c>
      <c r="F77" s="64">
        <v>8.857128011058E12</v>
      </c>
      <c r="G77" s="64" t="str">
        <f t="array" ref="G77">XLOOKUP(F77,tb_MainDatabase[Barcode],tb_MainDatabase[Grand],"")</f>
        <v>EDP</v>
      </c>
      <c r="H77" s="64" t="str">
        <f t="array" ref="H77">XLOOKUP(F77,tb_MainDatabase[Barcode],tb_MainDatabase[Size],"")</f>
        <v>50 ml.</v>
      </c>
      <c r="I77" s="64" t="s">
        <v>1532</v>
      </c>
      <c r="J77" s="81">
        <f>IF(D77="","",countif(tb_Export[SKU],D77))</f>
        <v>1</v>
      </c>
      <c r="K77" s="64" t="s">
        <v>1528</v>
      </c>
      <c r="L77" s="81" t="str">
        <f t="shared" si="1"/>
        <v>#REF!</v>
      </c>
      <c r="M77" s="81"/>
    </row>
    <row r="78" ht="22.5" hidden="1" customHeight="1">
      <c r="A78" s="61">
        <f>IF(B78="","",ROW()-ROW(tb_Export[[#HEADERS],[Order]]))</f>
        <v>77</v>
      </c>
      <c r="B78" s="322">
        <v>45981.0</v>
      </c>
      <c r="C78" s="64" t="s">
        <v>50</v>
      </c>
      <c r="D78" s="64" t="s">
        <v>1644</v>
      </c>
      <c r="E78" s="64" t="s">
        <v>1069</v>
      </c>
      <c r="F78" s="64">
        <v>8.857128011058E12</v>
      </c>
      <c r="G78" s="64" t="str">
        <f t="array" ref="G78">XLOOKUP(F78,tb_MainDatabase[Barcode],tb_MainDatabase[Grand],"")</f>
        <v>EDP</v>
      </c>
      <c r="H78" s="64" t="str">
        <f t="array" ref="H78">XLOOKUP(F78,tb_MainDatabase[Barcode],tb_MainDatabase[Size],"")</f>
        <v>50 ml.</v>
      </c>
      <c r="I78" s="64" t="s">
        <v>1532</v>
      </c>
      <c r="J78" s="81">
        <f>IF(D78="","",countif(tb_Export[SKU],D78))</f>
        <v>1</v>
      </c>
      <c r="K78" s="64" t="s">
        <v>1528</v>
      </c>
      <c r="L78" s="81" t="str">
        <f t="shared" si="1"/>
        <v>#REF!</v>
      </c>
      <c r="M78" s="81"/>
    </row>
    <row r="79" ht="22.5" hidden="1" customHeight="1">
      <c r="A79" s="61">
        <f>IF(B79="","",ROW()-ROW(tb_Export[[#HEADERS],[Order]]))</f>
        <v>78</v>
      </c>
      <c r="B79" s="322">
        <v>45981.0</v>
      </c>
      <c r="C79" s="64" t="s">
        <v>50</v>
      </c>
      <c r="D79" s="64" t="s">
        <v>1645</v>
      </c>
      <c r="E79" s="64" t="s">
        <v>1069</v>
      </c>
      <c r="F79" s="64">
        <v>8.857128011058E12</v>
      </c>
      <c r="G79" s="64" t="str">
        <f t="array" ref="G79">XLOOKUP(F79,tb_MainDatabase[Barcode],tb_MainDatabase[Grand],"")</f>
        <v>EDP</v>
      </c>
      <c r="H79" s="64" t="str">
        <f t="array" ref="H79">XLOOKUP(F79,tb_MainDatabase[Barcode],tb_MainDatabase[Size],"")</f>
        <v>50 ml.</v>
      </c>
      <c r="I79" s="64" t="s">
        <v>1532</v>
      </c>
      <c r="J79" s="81">
        <f>IF(D79="","",countif(tb_Export[SKU],D79))</f>
        <v>1</v>
      </c>
      <c r="K79" s="64" t="s">
        <v>1528</v>
      </c>
      <c r="L79" s="81" t="str">
        <f t="shared" si="1"/>
        <v>#REF!</v>
      </c>
      <c r="M79" s="81"/>
    </row>
    <row r="80" ht="22.5" hidden="1" customHeight="1">
      <c r="A80" s="61">
        <f>IF(B80="","",ROW()-ROW(tb_Export[[#HEADERS],[Order]]))</f>
        <v>79</v>
      </c>
      <c r="B80" s="322">
        <v>45981.0</v>
      </c>
      <c r="C80" s="64" t="s">
        <v>50</v>
      </c>
      <c r="D80" s="64" t="s">
        <v>1646</v>
      </c>
      <c r="E80" s="64" t="s">
        <v>1069</v>
      </c>
      <c r="F80" s="64">
        <v>8.857128011058E12</v>
      </c>
      <c r="G80" s="64" t="str">
        <f t="array" ref="G80">XLOOKUP(F80,tb_MainDatabase[Barcode],tb_MainDatabase[Grand],"")</f>
        <v>EDP</v>
      </c>
      <c r="H80" s="64" t="str">
        <f t="array" ref="H80">XLOOKUP(F80,tb_MainDatabase[Barcode],tb_MainDatabase[Size],"")</f>
        <v>50 ml.</v>
      </c>
      <c r="I80" s="64" t="s">
        <v>1532</v>
      </c>
      <c r="J80" s="81">
        <f>IF(D80="","",countif(tb_Export[SKU],D80))</f>
        <v>1</v>
      </c>
      <c r="K80" s="64" t="s">
        <v>1528</v>
      </c>
      <c r="L80" s="81" t="str">
        <f t="shared" si="1"/>
        <v>#REF!</v>
      </c>
      <c r="M80" s="81"/>
    </row>
    <row r="81" ht="22.5" hidden="1" customHeight="1">
      <c r="A81" s="61">
        <f>IF(B81="","",ROW()-ROW(tb_Export[[#HEADERS],[Order]]))</f>
        <v>80</v>
      </c>
      <c r="B81" s="322">
        <v>45981.0</v>
      </c>
      <c r="C81" s="64" t="s">
        <v>50</v>
      </c>
      <c r="D81" s="64" t="s">
        <v>1648</v>
      </c>
      <c r="E81" s="64" t="s">
        <v>1069</v>
      </c>
      <c r="F81" s="64">
        <v>8.857128011058E12</v>
      </c>
      <c r="G81" s="64" t="str">
        <f t="array" ref="G81">XLOOKUP(F81,tb_MainDatabase[Barcode],tb_MainDatabase[Grand],"")</f>
        <v>EDP</v>
      </c>
      <c r="H81" s="64" t="str">
        <f t="array" ref="H81">XLOOKUP(F81,tb_MainDatabase[Barcode],tb_MainDatabase[Size],"")</f>
        <v>50 ml.</v>
      </c>
      <c r="I81" s="64" t="s">
        <v>1532</v>
      </c>
      <c r="J81" s="81">
        <f>IF(D81="","",countif(tb_Export[SKU],D81))</f>
        <v>1</v>
      </c>
      <c r="K81" s="64" t="s">
        <v>1528</v>
      </c>
      <c r="L81" s="81" t="str">
        <f t="shared" si="1"/>
        <v>#REF!</v>
      </c>
      <c r="M81" s="81"/>
    </row>
    <row r="82" ht="22.5" hidden="1" customHeight="1">
      <c r="A82" s="61">
        <f>IF(B82="","",ROW()-ROW(tb_Export[[#HEADERS],[Order]]))</f>
        <v>81</v>
      </c>
      <c r="B82" s="322">
        <v>45981.0</v>
      </c>
      <c r="C82" s="64" t="s">
        <v>50</v>
      </c>
      <c r="D82" s="64" t="s">
        <v>1650</v>
      </c>
      <c r="E82" s="64" t="s">
        <v>1111</v>
      </c>
      <c r="F82" s="64">
        <v>8.857128011027E12</v>
      </c>
      <c r="G82" s="64" t="str">
        <f t="array" ref="G82">XLOOKUP(F82,tb_MainDatabase[Barcode],tb_MainDatabase[Grand],"")</f>
        <v>EDP</v>
      </c>
      <c r="H82" s="64" t="str">
        <f t="array" ref="H82">XLOOKUP(F82,tb_MainDatabase[Barcode],tb_MainDatabase[Size],"")</f>
        <v>50 ml.</v>
      </c>
      <c r="I82" s="64" t="s">
        <v>1532</v>
      </c>
      <c r="J82" s="81">
        <f>IF(D82="","",countif(tb_Export[SKU],D82))</f>
        <v>1</v>
      </c>
      <c r="K82" s="64" t="s">
        <v>1528</v>
      </c>
      <c r="L82" s="81" t="str">
        <f t="shared" si="1"/>
        <v>#REF!</v>
      </c>
      <c r="M82" s="81"/>
    </row>
    <row r="83" ht="22.5" hidden="1" customHeight="1">
      <c r="A83" s="61">
        <f>IF(B83="","",ROW()-ROW(tb_Export[[#HEADERS],[Order]]))</f>
        <v>82</v>
      </c>
      <c r="B83" s="322">
        <v>45981.0</v>
      </c>
      <c r="C83" s="64" t="s">
        <v>50</v>
      </c>
      <c r="D83" s="64" t="s">
        <v>1651</v>
      </c>
      <c r="E83" s="64" t="s">
        <v>1111</v>
      </c>
      <c r="F83" s="64">
        <v>8.857128011027E12</v>
      </c>
      <c r="G83" s="64" t="str">
        <f t="array" ref="G83">XLOOKUP(F83,tb_MainDatabase[Barcode],tb_MainDatabase[Grand],"")</f>
        <v>EDP</v>
      </c>
      <c r="H83" s="64" t="str">
        <f t="array" ref="H83">XLOOKUP(F83,tb_MainDatabase[Barcode],tb_MainDatabase[Size],"")</f>
        <v>50 ml.</v>
      </c>
      <c r="I83" s="64" t="s">
        <v>1532</v>
      </c>
      <c r="J83" s="81">
        <f>IF(D83="","",countif(tb_Export[SKU],D83))</f>
        <v>1</v>
      </c>
      <c r="K83" s="64" t="s">
        <v>1528</v>
      </c>
      <c r="L83" s="81" t="str">
        <f t="shared" si="1"/>
        <v>#REF!</v>
      </c>
      <c r="M83" s="81"/>
    </row>
    <row r="84" ht="22.5" hidden="1" customHeight="1">
      <c r="A84" s="61">
        <f>IF(B84="","",ROW()-ROW(tb_Export[[#HEADERS],[Order]]))</f>
        <v>83</v>
      </c>
      <c r="B84" s="322">
        <v>45981.0</v>
      </c>
      <c r="C84" s="64" t="s">
        <v>50</v>
      </c>
      <c r="D84" s="64" t="s">
        <v>1652</v>
      </c>
      <c r="E84" s="64" t="s">
        <v>1111</v>
      </c>
      <c r="F84" s="64">
        <v>8.857128011027E12</v>
      </c>
      <c r="G84" s="64" t="str">
        <f t="array" ref="G84">XLOOKUP(F84,tb_MainDatabase[Barcode],tb_MainDatabase[Grand],"")</f>
        <v>EDP</v>
      </c>
      <c r="H84" s="64" t="str">
        <f t="array" ref="H84">XLOOKUP(F84,tb_MainDatabase[Barcode],tb_MainDatabase[Size],"")</f>
        <v>50 ml.</v>
      </c>
      <c r="I84" s="64" t="s">
        <v>1532</v>
      </c>
      <c r="J84" s="81">
        <f>IF(D84="","",countif(tb_Export[SKU],D84))</f>
        <v>1</v>
      </c>
      <c r="K84" s="64" t="s">
        <v>1528</v>
      </c>
      <c r="L84" s="81" t="str">
        <f t="shared" si="1"/>
        <v>#REF!</v>
      </c>
      <c r="M84" s="81"/>
    </row>
    <row r="85" ht="22.5" hidden="1" customHeight="1">
      <c r="A85" s="61">
        <f>IF(B85="","",ROW()-ROW(tb_Export[[#HEADERS],[Order]]))</f>
        <v>84</v>
      </c>
      <c r="B85" s="322">
        <v>45981.0</v>
      </c>
      <c r="C85" s="64" t="s">
        <v>50</v>
      </c>
      <c r="D85" s="64" t="s">
        <v>1654</v>
      </c>
      <c r="E85" s="64" t="s">
        <v>1111</v>
      </c>
      <c r="F85" s="64">
        <v>8.857128011027E12</v>
      </c>
      <c r="G85" s="64" t="str">
        <f t="array" ref="G85">XLOOKUP(F85,tb_MainDatabase[Barcode],tb_MainDatabase[Grand],"")</f>
        <v>EDP</v>
      </c>
      <c r="H85" s="64" t="str">
        <f t="array" ref="H85">XLOOKUP(F85,tb_MainDatabase[Barcode],tb_MainDatabase[Size],"")</f>
        <v>50 ml.</v>
      </c>
      <c r="I85" s="64" t="s">
        <v>1532</v>
      </c>
      <c r="J85" s="81">
        <f>IF(D85="","",countif(tb_Export[SKU],D85))</f>
        <v>1</v>
      </c>
      <c r="K85" s="64" t="s">
        <v>1528</v>
      </c>
      <c r="L85" s="81" t="str">
        <f t="shared" si="1"/>
        <v>#REF!</v>
      </c>
      <c r="M85" s="81"/>
    </row>
    <row r="86" ht="22.5" hidden="1" customHeight="1">
      <c r="A86" s="61">
        <f>IF(B86="","",ROW()-ROW(tb_Export[[#HEADERS],[Order]]))</f>
        <v>85</v>
      </c>
      <c r="B86" s="322">
        <v>45981.0</v>
      </c>
      <c r="C86" s="64" t="s">
        <v>50</v>
      </c>
      <c r="D86" s="64" t="s">
        <v>1657</v>
      </c>
      <c r="E86" s="64" t="s">
        <v>1111</v>
      </c>
      <c r="F86" s="64">
        <v>8.857128011027E12</v>
      </c>
      <c r="G86" s="64" t="str">
        <f t="array" ref="G86">XLOOKUP(F86,tb_MainDatabase[Barcode],tb_MainDatabase[Grand],"")</f>
        <v>EDP</v>
      </c>
      <c r="H86" s="64" t="str">
        <f t="array" ref="H86">XLOOKUP(F86,tb_MainDatabase[Barcode],tb_MainDatabase[Size],"")</f>
        <v>50 ml.</v>
      </c>
      <c r="I86" s="64" t="s">
        <v>1532</v>
      </c>
      <c r="J86" s="81">
        <f>IF(D86="","",countif(tb_Export[SKU],D86))</f>
        <v>1</v>
      </c>
      <c r="K86" s="64" t="s">
        <v>1528</v>
      </c>
      <c r="L86" s="81" t="str">
        <f t="shared" si="1"/>
        <v>#REF!</v>
      </c>
      <c r="M86" s="81"/>
    </row>
    <row r="87" ht="22.5" hidden="1" customHeight="1">
      <c r="A87" s="61">
        <f>IF(B87="","",ROW()-ROW(tb_Export[[#HEADERS],[Order]]))</f>
        <v>86</v>
      </c>
      <c r="B87" s="322">
        <v>45981.0</v>
      </c>
      <c r="C87" s="64" t="s">
        <v>50</v>
      </c>
      <c r="D87" s="64" t="s">
        <v>1660</v>
      </c>
      <c r="E87" s="64" t="s">
        <v>1111</v>
      </c>
      <c r="F87" s="64">
        <v>8.857128011027E12</v>
      </c>
      <c r="G87" s="64" t="str">
        <f t="array" ref="G87">XLOOKUP(F87,tb_MainDatabase[Barcode],tb_MainDatabase[Grand],"")</f>
        <v>EDP</v>
      </c>
      <c r="H87" s="64" t="str">
        <f t="array" ref="H87">XLOOKUP(F87,tb_MainDatabase[Barcode],tb_MainDatabase[Size],"")</f>
        <v>50 ml.</v>
      </c>
      <c r="I87" s="64" t="s">
        <v>1532</v>
      </c>
      <c r="J87" s="81">
        <f>IF(D87="","",countif(tb_Export[SKU],D87))</f>
        <v>1</v>
      </c>
      <c r="K87" s="64" t="s">
        <v>1528</v>
      </c>
      <c r="L87" s="81" t="str">
        <f t="shared" si="1"/>
        <v>#REF!</v>
      </c>
      <c r="M87" s="81"/>
    </row>
    <row r="88" ht="22.5" hidden="1" customHeight="1">
      <c r="A88" s="61">
        <f>IF(B88="","",ROW()-ROW(tb_Export[[#HEADERS],[Order]]))</f>
        <v>87</v>
      </c>
      <c r="B88" s="322">
        <v>45981.0</v>
      </c>
      <c r="C88" s="64" t="s">
        <v>50</v>
      </c>
      <c r="D88" s="64" t="s">
        <v>1661</v>
      </c>
      <c r="E88" s="64" t="s">
        <v>1111</v>
      </c>
      <c r="F88" s="64">
        <v>8.857128011027E12</v>
      </c>
      <c r="G88" s="64" t="str">
        <f t="array" ref="G88">XLOOKUP(F88,tb_MainDatabase[Barcode],tb_MainDatabase[Grand],"")</f>
        <v>EDP</v>
      </c>
      <c r="H88" s="64" t="str">
        <f t="array" ref="H88">XLOOKUP(F88,tb_MainDatabase[Barcode],tb_MainDatabase[Size],"")</f>
        <v>50 ml.</v>
      </c>
      <c r="I88" s="64" t="s">
        <v>1532</v>
      </c>
      <c r="J88" s="81">
        <f>IF(D88="","",countif(tb_Export[SKU],D88))</f>
        <v>1</v>
      </c>
      <c r="K88" s="64" t="s">
        <v>1528</v>
      </c>
      <c r="L88" s="81" t="str">
        <f t="shared" si="1"/>
        <v>#REF!</v>
      </c>
      <c r="M88" s="81"/>
    </row>
    <row r="89" ht="22.5" hidden="1" customHeight="1">
      <c r="A89" s="61">
        <f>IF(B89="","",ROW()-ROW(tb_Export[[#HEADERS],[Order]]))</f>
        <v>88</v>
      </c>
      <c r="B89" s="322">
        <v>45981.0</v>
      </c>
      <c r="C89" s="64" t="s">
        <v>50</v>
      </c>
      <c r="D89" s="64" t="s">
        <v>1662</v>
      </c>
      <c r="E89" s="64" t="s">
        <v>1111</v>
      </c>
      <c r="F89" s="64">
        <v>8.857128011027E12</v>
      </c>
      <c r="G89" s="64" t="str">
        <f t="array" ref="G89">XLOOKUP(F89,tb_MainDatabase[Barcode],tb_MainDatabase[Grand],"")</f>
        <v>EDP</v>
      </c>
      <c r="H89" s="64" t="str">
        <f t="array" ref="H89">XLOOKUP(F89,tb_MainDatabase[Barcode],tb_MainDatabase[Size],"")</f>
        <v>50 ml.</v>
      </c>
      <c r="I89" s="64" t="s">
        <v>1532</v>
      </c>
      <c r="J89" s="81">
        <f>IF(D89="","",countif(tb_Export[SKU],D89))</f>
        <v>1</v>
      </c>
      <c r="K89" s="64" t="s">
        <v>1528</v>
      </c>
      <c r="L89" s="81" t="str">
        <f t="shared" si="1"/>
        <v>#REF!</v>
      </c>
      <c r="M89" s="81"/>
    </row>
    <row r="90" ht="22.5" hidden="1" customHeight="1">
      <c r="A90" s="61">
        <f>IF(B90="","",ROW()-ROW(tb_Export[[#HEADERS],[Order]]))</f>
        <v>89</v>
      </c>
      <c r="B90" s="322">
        <v>45981.0</v>
      </c>
      <c r="C90" s="64" t="s">
        <v>50</v>
      </c>
      <c r="D90" s="64" t="s">
        <v>1664</v>
      </c>
      <c r="E90" s="64" t="s">
        <v>1111</v>
      </c>
      <c r="F90" s="64">
        <v>8.857128011027E12</v>
      </c>
      <c r="G90" s="64" t="str">
        <f t="array" ref="G90">XLOOKUP(F90,tb_MainDatabase[Barcode],tb_MainDatabase[Grand],"")</f>
        <v>EDP</v>
      </c>
      <c r="H90" s="64" t="str">
        <f t="array" ref="H90">XLOOKUP(F90,tb_MainDatabase[Barcode],tb_MainDatabase[Size],"")</f>
        <v>50 ml.</v>
      </c>
      <c r="I90" s="64" t="s">
        <v>1532</v>
      </c>
      <c r="J90" s="81">
        <f>IF(D90="","",countif(tb_Export[SKU],D90))</f>
        <v>1</v>
      </c>
      <c r="K90" s="64" t="s">
        <v>1528</v>
      </c>
      <c r="L90" s="81" t="str">
        <f t="shared" si="1"/>
        <v>#REF!</v>
      </c>
      <c r="M90" s="81"/>
    </row>
    <row r="91" ht="22.5" hidden="1" customHeight="1">
      <c r="A91" s="61">
        <f>IF(B91="","",ROW()-ROW(tb_Export[[#HEADERS],[Order]]))</f>
        <v>90</v>
      </c>
      <c r="B91" s="322">
        <v>45981.0</v>
      </c>
      <c r="C91" s="64" t="s">
        <v>50</v>
      </c>
      <c r="D91" s="64" t="s">
        <v>1665</v>
      </c>
      <c r="E91" s="64" t="s">
        <v>1111</v>
      </c>
      <c r="F91" s="64">
        <v>8.857128011027E12</v>
      </c>
      <c r="G91" s="64" t="str">
        <f t="array" ref="G91">XLOOKUP(F91,tb_MainDatabase[Barcode],tb_MainDatabase[Grand],"")</f>
        <v>EDP</v>
      </c>
      <c r="H91" s="64" t="str">
        <f t="array" ref="H91">XLOOKUP(F91,tb_MainDatabase[Barcode],tb_MainDatabase[Size],"")</f>
        <v>50 ml.</v>
      </c>
      <c r="I91" s="64" t="s">
        <v>1532</v>
      </c>
      <c r="J91" s="81">
        <f>IF(D91="","",countif(tb_Export[SKU],D91))</f>
        <v>1</v>
      </c>
      <c r="K91" s="64" t="s">
        <v>1528</v>
      </c>
      <c r="L91" s="81" t="str">
        <f t="shared" si="1"/>
        <v>#REF!</v>
      </c>
      <c r="M91" s="81"/>
    </row>
    <row r="92" ht="22.5" hidden="1" customHeight="1">
      <c r="A92" s="61">
        <f>IF(B92="","",ROW()-ROW(tb_Export[[#HEADERS],[Order]]))</f>
        <v>91</v>
      </c>
      <c r="B92" s="322">
        <v>45981.0</v>
      </c>
      <c r="C92" s="64" t="s">
        <v>50</v>
      </c>
      <c r="D92" s="64" t="s">
        <v>1666</v>
      </c>
      <c r="E92" s="64" t="s">
        <v>1111</v>
      </c>
      <c r="F92" s="64">
        <v>8.857128011027E12</v>
      </c>
      <c r="G92" s="64" t="str">
        <f t="array" ref="G92">XLOOKUP(F92,tb_MainDatabase[Barcode],tb_MainDatabase[Grand],"")</f>
        <v>EDP</v>
      </c>
      <c r="H92" s="64" t="str">
        <f t="array" ref="H92">XLOOKUP(F92,tb_MainDatabase[Barcode],tb_MainDatabase[Size],"")</f>
        <v>50 ml.</v>
      </c>
      <c r="I92" s="64" t="s">
        <v>1532</v>
      </c>
      <c r="J92" s="81">
        <f>IF(D92="","",countif(tb_Export[SKU],D92))</f>
        <v>1</v>
      </c>
      <c r="K92" s="64" t="s">
        <v>1528</v>
      </c>
      <c r="L92" s="81" t="str">
        <f t="shared" si="1"/>
        <v>#REF!</v>
      </c>
      <c r="M92" s="81"/>
    </row>
    <row r="93" ht="22.5" hidden="1" customHeight="1">
      <c r="A93" s="61">
        <f>IF(B93="","",ROW()-ROW(tb_Export[[#HEADERS],[Order]]))</f>
        <v>92</v>
      </c>
      <c r="B93" s="322">
        <v>45981.0</v>
      </c>
      <c r="C93" s="64" t="s">
        <v>50</v>
      </c>
      <c r="D93" s="64" t="s">
        <v>1669</v>
      </c>
      <c r="E93" s="64" t="s">
        <v>1111</v>
      </c>
      <c r="F93" s="64">
        <v>8.857128011027E12</v>
      </c>
      <c r="G93" s="64" t="str">
        <f t="array" ref="G93">XLOOKUP(F93,tb_MainDatabase[Barcode],tb_MainDatabase[Grand],"")</f>
        <v>EDP</v>
      </c>
      <c r="H93" s="64" t="str">
        <f t="array" ref="H93">XLOOKUP(F93,tb_MainDatabase[Barcode],tb_MainDatabase[Size],"")</f>
        <v>50 ml.</v>
      </c>
      <c r="I93" s="64" t="s">
        <v>1532</v>
      </c>
      <c r="J93" s="81">
        <f>IF(D93="","",countif(tb_Export[SKU],D93))</f>
        <v>1</v>
      </c>
      <c r="K93" s="64" t="s">
        <v>1528</v>
      </c>
      <c r="L93" s="81" t="str">
        <f t="shared" si="1"/>
        <v>#REF!</v>
      </c>
      <c r="M93" s="81"/>
    </row>
    <row r="94" ht="22.5" hidden="1" customHeight="1">
      <c r="A94" s="61">
        <f>IF(B94="","",ROW()-ROW(tb_Export[[#HEADERS],[Order]]))</f>
        <v>93</v>
      </c>
      <c r="B94" s="322">
        <v>45981.0</v>
      </c>
      <c r="C94" s="64" t="s">
        <v>50</v>
      </c>
      <c r="D94" s="64" t="s">
        <v>1670</v>
      </c>
      <c r="E94" s="64" t="s">
        <v>1111</v>
      </c>
      <c r="F94" s="64">
        <v>8.857128011027E12</v>
      </c>
      <c r="G94" s="64" t="str">
        <f t="array" ref="G94">XLOOKUP(F94,tb_MainDatabase[Barcode],tb_MainDatabase[Grand],"")</f>
        <v>EDP</v>
      </c>
      <c r="H94" s="64" t="str">
        <f t="array" ref="H94">XLOOKUP(F94,tb_MainDatabase[Barcode],tb_MainDatabase[Size],"")</f>
        <v>50 ml.</v>
      </c>
      <c r="I94" s="64" t="s">
        <v>1532</v>
      </c>
      <c r="J94" s="81">
        <f>IF(D94="","",countif(tb_Export[SKU],D94))</f>
        <v>1</v>
      </c>
      <c r="K94" s="64" t="s">
        <v>1528</v>
      </c>
      <c r="L94" s="81" t="str">
        <f t="shared" si="1"/>
        <v>#REF!</v>
      </c>
      <c r="M94" s="81"/>
    </row>
    <row r="95" ht="22.5" hidden="1" customHeight="1">
      <c r="A95" s="61">
        <f>IF(B95="","",ROW()-ROW(tb_Export[[#HEADERS],[Order]]))</f>
        <v>94</v>
      </c>
      <c r="B95" s="322">
        <v>45981.0</v>
      </c>
      <c r="C95" s="64" t="s">
        <v>50</v>
      </c>
      <c r="D95" s="64" t="s">
        <v>1671</v>
      </c>
      <c r="E95" s="64" t="s">
        <v>1111</v>
      </c>
      <c r="F95" s="64">
        <v>8.857128011027E12</v>
      </c>
      <c r="G95" s="64" t="str">
        <f t="array" ref="G95">XLOOKUP(F95,tb_MainDatabase[Barcode],tb_MainDatabase[Grand],"")</f>
        <v>EDP</v>
      </c>
      <c r="H95" s="64" t="str">
        <f t="array" ref="H95">XLOOKUP(F95,tb_MainDatabase[Barcode],tb_MainDatabase[Size],"")</f>
        <v>50 ml.</v>
      </c>
      <c r="I95" s="64" t="s">
        <v>1532</v>
      </c>
      <c r="J95" s="81">
        <f>IF(D95="","",countif(tb_Export[SKU],D95))</f>
        <v>1</v>
      </c>
      <c r="K95" s="64" t="s">
        <v>1528</v>
      </c>
      <c r="L95" s="81" t="str">
        <f t="shared" si="1"/>
        <v>#REF!</v>
      </c>
      <c r="M95" s="81"/>
    </row>
    <row r="96" ht="22.5" hidden="1" customHeight="1">
      <c r="A96" s="61">
        <f>IF(B96="","",ROW()-ROW(tb_Export[[#HEADERS],[Order]]))</f>
        <v>95</v>
      </c>
      <c r="B96" s="322">
        <v>45981.0</v>
      </c>
      <c r="C96" s="64" t="s">
        <v>50</v>
      </c>
      <c r="D96" s="64" t="s">
        <v>1674</v>
      </c>
      <c r="E96" s="64" t="s">
        <v>1111</v>
      </c>
      <c r="F96" s="64">
        <v>8.857128011027E12</v>
      </c>
      <c r="G96" s="64" t="str">
        <f t="array" ref="G96">XLOOKUP(F96,tb_MainDatabase[Barcode],tb_MainDatabase[Grand],"")</f>
        <v>EDP</v>
      </c>
      <c r="H96" s="64" t="str">
        <f t="array" ref="H96">XLOOKUP(F96,tb_MainDatabase[Barcode],tb_MainDatabase[Size],"")</f>
        <v>50 ml.</v>
      </c>
      <c r="I96" s="64" t="s">
        <v>1532</v>
      </c>
      <c r="J96" s="81">
        <f>IF(D96="","",countif(tb_Export[SKU],D96))</f>
        <v>1</v>
      </c>
      <c r="K96" s="64" t="s">
        <v>1528</v>
      </c>
      <c r="L96" s="81" t="str">
        <f t="shared" si="1"/>
        <v>#REF!</v>
      </c>
      <c r="M96" s="81"/>
    </row>
    <row r="97" ht="22.5" hidden="1" customHeight="1">
      <c r="A97" s="61">
        <f>IF(B97="","",ROW()-ROW(tb_Export[[#HEADERS],[Order]]))</f>
        <v>96</v>
      </c>
      <c r="B97" s="322">
        <v>45981.0</v>
      </c>
      <c r="C97" s="64" t="s">
        <v>50</v>
      </c>
      <c r="D97" s="64" t="s">
        <v>1675</v>
      </c>
      <c r="E97" s="64" t="s">
        <v>1111</v>
      </c>
      <c r="F97" s="64">
        <v>8.857128011027E12</v>
      </c>
      <c r="G97" s="64" t="str">
        <f t="array" ref="G97">XLOOKUP(F97,tb_MainDatabase[Barcode],tb_MainDatabase[Grand],"")</f>
        <v>EDP</v>
      </c>
      <c r="H97" s="64" t="str">
        <f t="array" ref="H97">XLOOKUP(F97,tb_MainDatabase[Barcode],tb_MainDatabase[Size],"")</f>
        <v>50 ml.</v>
      </c>
      <c r="I97" s="64" t="s">
        <v>1532</v>
      </c>
      <c r="J97" s="81">
        <f>IF(D97="","",countif(tb_Export[SKU],D97))</f>
        <v>1</v>
      </c>
      <c r="K97" s="64" t="s">
        <v>1528</v>
      </c>
      <c r="L97" s="81" t="str">
        <f t="shared" si="1"/>
        <v>#REF!</v>
      </c>
      <c r="M97" s="81"/>
    </row>
    <row r="98" ht="22.5" hidden="1" customHeight="1">
      <c r="A98" s="61">
        <f>IF(B98="","",ROW()-ROW(tb_Export[[#HEADERS],[Order]]))</f>
        <v>97</v>
      </c>
      <c r="B98" s="322">
        <v>45981.0</v>
      </c>
      <c r="C98" s="64" t="s">
        <v>50</v>
      </c>
      <c r="D98" s="64" t="s">
        <v>1676</v>
      </c>
      <c r="E98" s="64" t="s">
        <v>1111</v>
      </c>
      <c r="F98" s="64">
        <v>8.857128011027E12</v>
      </c>
      <c r="G98" s="64" t="str">
        <f t="array" ref="G98">XLOOKUP(F98,tb_MainDatabase[Barcode],tb_MainDatabase[Grand],"")</f>
        <v>EDP</v>
      </c>
      <c r="H98" s="64" t="str">
        <f t="array" ref="H98">XLOOKUP(F98,tb_MainDatabase[Barcode],tb_MainDatabase[Size],"")</f>
        <v>50 ml.</v>
      </c>
      <c r="I98" s="64" t="s">
        <v>1532</v>
      </c>
      <c r="J98" s="81">
        <f>IF(D98="","",countif(tb_Export[SKU],D98))</f>
        <v>1</v>
      </c>
      <c r="K98" s="64" t="s">
        <v>1528</v>
      </c>
      <c r="L98" s="81" t="str">
        <f t="shared" si="1"/>
        <v>#REF!</v>
      </c>
      <c r="M98" s="81"/>
    </row>
    <row r="99" ht="22.5" hidden="1" customHeight="1">
      <c r="A99" s="61">
        <f>IF(B99="","",ROW()-ROW(tb_Export[[#HEADERS],[Order]]))</f>
        <v>98</v>
      </c>
      <c r="B99" s="322">
        <v>45981.0</v>
      </c>
      <c r="C99" s="64" t="s">
        <v>50</v>
      </c>
      <c r="D99" s="64" t="s">
        <v>1677</v>
      </c>
      <c r="E99" s="64" t="s">
        <v>1111</v>
      </c>
      <c r="F99" s="64">
        <v>8.857128011027E12</v>
      </c>
      <c r="G99" s="64" t="str">
        <f t="array" ref="G99">XLOOKUP(F99,tb_MainDatabase[Barcode],tb_MainDatabase[Grand],"")</f>
        <v>EDP</v>
      </c>
      <c r="H99" s="64" t="str">
        <f t="array" ref="H99">XLOOKUP(F99,tb_MainDatabase[Barcode],tb_MainDatabase[Size],"")</f>
        <v>50 ml.</v>
      </c>
      <c r="I99" s="64" t="s">
        <v>1532</v>
      </c>
      <c r="J99" s="81">
        <f>IF(D99="","",countif(tb_Export[SKU],D99))</f>
        <v>1</v>
      </c>
      <c r="K99" s="64" t="s">
        <v>1528</v>
      </c>
      <c r="L99" s="81" t="str">
        <f t="shared" si="1"/>
        <v>#REF!</v>
      </c>
      <c r="M99" s="81"/>
    </row>
    <row r="100" ht="22.5" hidden="1" customHeight="1">
      <c r="A100" s="61">
        <f>IF(B100="","",ROW()-ROW(tb_Export[[#HEADERS],[Order]]))</f>
        <v>99</v>
      </c>
      <c r="B100" s="322">
        <v>45981.0</v>
      </c>
      <c r="C100" s="64" t="s">
        <v>50</v>
      </c>
      <c r="D100" s="64" t="s">
        <v>1678</v>
      </c>
      <c r="E100" s="64" t="s">
        <v>1111</v>
      </c>
      <c r="F100" s="64">
        <v>8.857128011027E12</v>
      </c>
      <c r="G100" s="64" t="str">
        <f t="array" ref="G100">XLOOKUP(F100,tb_MainDatabase[Barcode],tb_MainDatabase[Grand],"")</f>
        <v>EDP</v>
      </c>
      <c r="H100" s="64" t="str">
        <f t="array" ref="H100">XLOOKUP(F100,tb_MainDatabase[Barcode],tb_MainDatabase[Size],"")</f>
        <v>50 ml.</v>
      </c>
      <c r="I100" s="64" t="s">
        <v>1532</v>
      </c>
      <c r="J100" s="81">
        <f>IF(D100="","",countif(tb_Export[SKU],D100))</f>
        <v>1</v>
      </c>
      <c r="K100" s="64" t="s">
        <v>1528</v>
      </c>
      <c r="L100" s="81" t="str">
        <f t="shared" si="1"/>
        <v>#REF!</v>
      </c>
      <c r="M100" s="81"/>
    </row>
    <row r="101" ht="22.5" hidden="1" customHeight="1">
      <c r="A101" s="61">
        <f>IF(B101="","",ROW()-ROW(tb_Export[[#HEADERS],[Order]]))</f>
        <v>100</v>
      </c>
      <c r="B101" s="322">
        <v>45981.0</v>
      </c>
      <c r="C101" s="64" t="s">
        <v>50</v>
      </c>
      <c r="D101" s="64" t="s">
        <v>1680</v>
      </c>
      <c r="E101" s="64" t="s">
        <v>1111</v>
      </c>
      <c r="F101" s="64">
        <v>8.857128011027E12</v>
      </c>
      <c r="G101" s="64" t="str">
        <f t="array" ref="G101">XLOOKUP(F101,tb_MainDatabase[Barcode],tb_MainDatabase[Grand],"")</f>
        <v>EDP</v>
      </c>
      <c r="H101" s="64" t="str">
        <f t="array" ref="H101">XLOOKUP(F101,tb_MainDatabase[Barcode],tb_MainDatabase[Size],"")</f>
        <v>50 ml.</v>
      </c>
      <c r="I101" s="64" t="s">
        <v>1532</v>
      </c>
      <c r="J101" s="81">
        <f>IF(D101="","",countif(tb_Export[SKU],D101))</f>
        <v>1</v>
      </c>
      <c r="K101" s="64" t="s">
        <v>1528</v>
      </c>
      <c r="L101" s="81" t="str">
        <f t="shared" si="1"/>
        <v>#REF!</v>
      </c>
      <c r="M101" s="81"/>
    </row>
    <row r="102" ht="22.5" hidden="1" customHeight="1">
      <c r="A102" s="61">
        <f>IF(B102="","",ROW()-ROW(tb_Export[[#HEADERS],[Order]]))</f>
        <v>101</v>
      </c>
      <c r="B102" s="322">
        <v>45981.0</v>
      </c>
      <c r="C102" s="64" t="s">
        <v>50</v>
      </c>
      <c r="D102" s="64" t="s">
        <v>1681</v>
      </c>
      <c r="E102" s="64" t="s">
        <v>1084</v>
      </c>
      <c r="F102" s="64">
        <v>8.857128011119E12</v>
      </c>
      <c r="G102" s="64" t="str">
        <f t="array" ref="G102">XLOOKUP(F102,tb_MainDatabase[Barcode],tb_MainDatabase[Grand],"")</f>
        <v>EDP</v>
      </c>
      <c r="H102" s="64" t="str">
        <f t="array" ref="H102">XLOOKUP(F102,tb_MainDatabase[Barcode],tb_MainDatabase[Size],"")</f>
        <v>50 ml.</v>
      </c>
      <c r="I102" s="64" t="s">
        <v>1532</v>
      </c>
      <c r="J102" s="81">
        <f>IF(D102="","",countif(tb_Export[SKU],D102))</f>
        <v>1</v>
      </c>
      <c r="K102" s="64" t="s">
        <v>1528</v>
      </c>
      <c r="L102" s="81" t="str">
        <f t="shared" si="1"/>
        <v>#REF!</v>
      </c>
      <c r="M102" s="81"/>
    </row>
    <row r="103" ht="22.5" hidden="1" customHeight="1">
      <c r="A103" s="61">
        <f>IF(B103="","",ROW()-ROW(tb_Export[[#HEADERS],[Order]]))</f>
        <v>102</v>
      </c>
      <c r="B103" s="322">
        <v>45981.0</v>
      </c>
      <c r="C103" s="64" t="s">
        <v>50</v>
      </c>
      <c r="D103" s="64" t="s">
        <v>1683</v>
      </c>
      <c r="E103" s="64" t="s">
        <v>1084</v>
      </c>
      <c r="F103" s="64">
        <v>8.857128011119E12</v>
      </c>
      <c r="G103" s="64" t="str">
        <f t="array" ref="G103">XLOOKUP(F103,tb_MainDatabase[Barcode],tb_MainDatabase[Grand],"")</f>
        <v>EDP</v>
      </c>
      <c r="H103" s="64" t="str">
        <f t="array" ref="H103">XLOOKUP(F103,tb_MainDatabase[Barcode],tb_MainDatabase[Size],"")</f>
        <v>50 ml.</v>
      </c>
      <c r="I103" s="64" t="s">
        <v>1532</v>
      </c>
      <c r="J103" s="81">
        <f>IF(D103="","",countif(tb_Export[SKU],D103))</f>
        <v>1</v>
      </c>
      <c r="K103" s="64" t="s">
        <v>1528</v>
      </c>
      <c r="L103" s="81" t="str">
        <f t="shared" si="1"/>
        <v>#REF!</v>
      </c>
      <c r="M103" s="81"/>
    </row>
    <row r="104" ht="22.5" hidden="1" customHeight="1">
      <c r="A104" s="61">
        <f>IF(B104="","",ROW()-ROW(tb_Export[[#HEADERS],[Order]]))</f>
        <v>103</v>
      </c>
      <c r="B104" s="322">
        <v>45981.0</v>
      </c>
      <c r="C104" s="64" t="s">
        <v>50</v>
      </c>
      <c r="D104" s="64" t="s">
        <v>1684</v>
      </c>
      <c r="E104" s="64" t="s">
        <v>1084</v>
      </c>
      <c r="F104" s="64">
        <v>8.857128011119E12</v>
      </c>
      <c r="G104" s="64" t="str">
        <f t="array" ref="G104">XLOOKUP(F104,tb_MainDatabase[Barcode],tb_MainDatabase[Grand],"")</f>
        <v>EDP</v>
      </c>
      <c r="H104" s="64" t="str">
        <f t="array" ref="H104">XLOOKUP(F104,tb_MainDatabase[Barcode],tb_MainDatabase[Size],"")</f>
        <v>50 ml.</v>
      </c>
      <c r="I104" s="64" t="s">
        <v>1532</v>
      </c>
      <c r="J104" s="81">
        <f>IF(D104="","",countif(tb_Export[SKU],D104))</f>
        <v>1</v>
      </c>
      <c r="K104" s="64" t="s">
        <v>1528</v>
      </c>
      <c r="L104" s="81" t="str">
        <f t="shared" si="1"/>
        <v>#REF!</v>
      </c>
      <c r="M104" s="81"/>
    </row>
    <row r="105" ht="22.5" hidden="1" customHeight="1">
      <c r="A105" s="61">
        <f>IF(B105="","",ROW()-ROW(tb_Export[[#HEADERS],[Order]]))</f>
        <v>104</v>
      </c>
      <c r="B105" s="322">
        <v>45981.0</v>
      </c>
      <c r="C105" s="64" t="s">
        <v>50</v>
      </c>
      <c r="D105" s="64" t="s">
        <v>1685</v>
      </c>
      <c r="E105" s="64" t="s">
        <v>1084</v>
      </c>
      <c r="F105" s="64">
        <v>8.857128011119E12</v>
      </c>
      <c r="G105" s="64" t="str">
        <f t="array" ref="G105">XLOOKUP(F105,tb_MainDatabase[Barcode],tb_MainDatabase[Grand],"")</f>
        <v>EDP</v>
      </c>
      <c r="H105" s="64" t="str">
        <f t="array" ref="H105">XLOOKUP(F105,tb_MainDatabase[Barcode],tb_MainDatabase[Size],"")</f>
        <v>50 ml.</v>
      </c>
      <c r="I105" s="64" t="s">
        <v>1532</v>
      </c>
      <c r="J105" s="81">
        <f>IF(D105="","",countif(tb_Export[SKU],D105))</f>
        <v>1</v>
      </c>
      <c r="K105" s="64" t="s">
        <v>1528</v>
      </c>
      <c r="L105" s="81" t="str">
        <f t="shared" si="1"/>
        <v>#REF!</v>
      </c>
      <c r="M105" s="81"/>
    </row>
    <row r="106" ht="22.5" hidden="1" customHeight="1">
      <c r="A106" s="61">
        <f>IF(B106="","",ROW()-ROW(tb_Export[[#HEADERS],[Order]]))</f>
        <v>105</v>
      </c>
      <c r="B106" s="322">
        <v>45981.0</v>
      </c>
      <c r="C106" s="64" t="s">
        <v>50</v>
      </c>
      <c r="D106" s="64" t="s">
        <v>1686</v>
      </c>
      <c r="E106" s="64" t="s">
        <v>1084</v>
      </c>
      <c r="F106" s="64">
        <v>8.857128011119E12</v>
      </c>
      <c r="G106" s="64" t="str">
        <f t="array" ref="G106">XLOOKUP(F106,tb_MainDatabase[Barcode],tb_MainDatabase[Grand],"")</f>
        <v>EDP</v>
      </c>
      <c r="H106" s="64" t="str">
        <f t="array" ref="H106">XLOOKUP(F106,tb_MainDatabase[Barcode],tb_MainDatabase[Size],"")</f>
        <v>50 ml.</v>
      </c>
      <c r="I106" s="64" t="s">
        <v>1532</v>
      </c>
      <c r="J106" s="81">
        <f>IF(D106="","",countif(tb_Export[SKU],D106))</f>
        <v>1</v>
      </c>
      <c r="K106" s="64" t="s">
        <v>1528</v>
      </c>
      <c r="L106" s="81" t="str">
        <f t="shared" si="1"/>
        <v>#REF!</v>
      </c>
      <c r="M106" s="81"/>
    </row>
    <row r="107" ht="22.5" hidden="1" customHeight="1">
      <c r="A107" s="61">
        <f>IF(B107="","",ROW()-ROW(tb_Export[[#HEADERS],[Order]]))</f>
        <v>106</v>
      </c>
      <c r="B107" s="322">
        <v>45981.0</v>
      </c>
      <c r="C107" s="64" t="s">
        <v>50</v>
      </c>
      <c r="D107" s="64" t="s">
        <v>1687</v>
      </c>
      <c r="E107" s="64" t="s">
        <v>1084</v>
      </c>
      <c r="F107" s="64">
        <v>8.857128011119E12</v>
      </c>
      <c r="G107" s="64" t="str">
        <f t="array" ref="G107">XLOOKUP(F107,tb_MainDatabase[Barcode],tb_MainDatabase[Grand],"")</f>
        <v>EDP</v>
      </c>
      <c r="H107" s="64" t="str">
        <f t="array" ref="H107">XLOOKUP(F107,tb_MainDatabase[Barcode],tb_MainDatabase[Size],"")</f>
        <v>50 ml.</v>
      </c>
      <c r="I107" s="64" t="s">
        <v>1532</v>
      </c>
      <c r="J107" s="81">
        <f>IF(D107="","",countif(tb_Export[SKU],D107))</f>
        <v>1</v>
      </c>
      <c r="K107" s="64" t="s">
        <v>1528</v>
      </c>
      <c r="L107" s="81" t="str">
        <f t="shared" si="1"/>
        <v>#REF!</v>
      </c>
      <c r="M107" s="81"/>
    </row>
    <row r="108" ht="22.5" hidden="1" customHeight="1">
      <c r="A108" s="61">
        <f>IF(B108="","",ROW()-ROW(tb_Export[[#HEADERS],[Order]]))</f>
        <v>107</v>
      </c>
      <c r="B108" s="322">
        <v>45981.0</v>
      </c>
      <c r="C108" s="64" t="s">
        <v>50</v>
      </c>
      <c r="D108" s="64" t="s">
        <v>1688</v>
      </c>
      <c r="E108" s="64" t="s">
        <v>1084</v>
      </c>
      <c r="F108" s="64">
        <v>8.857128011119E12</v>
      </c>
      <c r="G108" s="64" t="str">
        <f t="array" ref="G108">XLOOKUP(F108,tb_MainDatabase[Barcode],tb_MainDatabase[Grand],"")</f>
        <v>EDP</v>
      </c>
      <c r="H108" s="64" t="str">
        <f t="array" ref="H108">XLOOKUP(F108,tb_MainDatabase[Barcode],tb_MainDatabase[Size],"")</f>
        <v>50 ml.</v>
      </c>
      <c r="I108" s="64" t="s">
        <v>1532</v>
      </c>
      <c r="J108" s="81">
        <f>IF(D108="","",countif(tb_Export[SKU],D108))</f>
        <v>1</v>
      </c>
      <c r="K108" s="64" t="s">
        <v>1528</v>
      </c>
      <c r="L108" s="81" t="str">
        <f t="shared" si="1"/>
        <v>#REF!</v>
      </c>
      <c r="M108" s="81"/>
    </row>
    <row r="109" ht="22.5" hidden="1" customHeight="1">
      <c r="A109" s="61">
        <f>IF(B109="","",ROW()-ROW(tb_Export[[#HEADERS],[Order]]))</f>
        <v>108</v>
      </c>
      <c r="B109" s="322">
        <v>45981.0</v>
      </c>
      <c r="C109" s="64" t="s">
        <v>50</v>
      </c>
      <c r="D109" s="64" t="s">
        <v>1689</v>
      </c>
      <c r="E109" s="64" t="s">
        <v>1084</v>
      </c>
      <c r="F109" s="64">
        <v>8.857128011119E12</v>
      </c>
      <c r="G109" s="64" t="str">
        <f t="array" ref="G109">XLOOKUP(F109,tb_MainDatabase[Barcode],tb_MainDatabase[Grand],"")</f>
        <v>EDP</v>
      </c>
      <c r="H109" s="64" t="str">
        <f t="array" ref="H109">XLOOKUP(F109,tb_MainDatabase[Barcode],tb_MainDatabase[Size],"")</f>
        <v>50 ml.</v>
      </c>
      <c r="I109" s="64" t="s">
        <v>1532</v>
      </c>
      <c r="J109" s="81">
        <f>IF(D109="","",countif(tb_Export[SKU],D109))</f>
        <v>1</v>
      </c>
      <c r="K109" s="64" t="s">
        <v>1528</v>
      </c>
      <c r="L109" s="81" t="str">
        <f t="shared" si="1"/>
        <v>#REF!</v>
      </c>
      <c r="M109" s="81"/>
    </row>
    <row r="110" ht="22.5" hidden="1" customHeight="1">
      <c r="A110" s="61">
        <f>IF(B110="","",ROW()-ROW(tb_Export[[#HEADERS],[Order]]))</f>
        <v>109</v>
      </c>
      <c r="B110" s="322">
        <v>45981.0</v>
      </c>
      <c r="C110" s="64" t="s">
        <v>50</v>
      </c>
      <c r="D110" s="64" t="s">
        <v>1691</v>
      </c>
      <c r="E110" s="64" t="s">
        <v>1084</v>
      </c>
      <c r="F110" s="64">
        <v>8.857128011119E12</v>
      </c>
      <c r="G110" s="64" t="str">
        <f t="array" ref="G110">XLOOKUP(F110,tb_MainDatabase[Barcode],tb_MainDatabase[Grand],"")</f>
        <v>EDP</v>
      </c>
      <c r="H110" s="64" t="str">
        <f t="array" ref="H110">XLOOKUP(F110,tb_MainDatabase[Barcode],tb_MainDatabase[Size],"")</f>
        <v>50 ml.</v>
      </c>
      <c r="I110" s="64" t="s">
        <v>1532</v>
      </c>
      <c r="J110" s="81">
        <f>IF(D110="","",countif(tb_Export[SKU],D110))</f>
        <v>1</v>
      </c>
      <c r="K110" s="64" t="s">
        <v>1528</v>
      </c>
      <c r="L110" s="81" t="str">
        <f t="shared" si="1"/>
        <v>#REF!</v>
      </c>
      <c r="M110" s="81"/>
    </row>
    <row r="111" ht="22.5" hidden="1" customHeight="1">
      <c r="A111" s="61">
        <f>IF(B111="","",ROW()-ROW(tb_Export[[#HEADERS],[Order]]))</f>
        <v>110</v>
      </c>
      <c r="B111" s="322">
        <v>45981.0</v>
      </c>
      <c r="C111" s="64" t="s">
        <v>50</v>
      </c>
      <c r="D111" s="64" t="s">
        <v>1693</v>
      </c>
      <c r="E111" s="64" t="s">
        <v>1084</v>
      </c>
      <c r="F111" s="64">
        <v>8.857128011119E12</v>
      </c>
      <c r="G111" s="64" t="str">
        <f t="array" ref="G111">XLOOKUP(F111,tb_MainDatabase[Barcode],tb_MainDatabase[Grand],"")</f>
        <v>EDP</v>
      </c>
      <c r="H111" s="64" t="str">
        <f t="array" ref="H111">XLOOKUP(F111,tb_MainDatabase[Barcode],tb_MainDatabase[Size],"")</f>
        <v>50 ml.</v>
      </c>
      <c r="I111" s="64" t="s">
        <v>1532</v>
      </c>
      <c r="J111" s="81">
        <f>IF(D111="","",countif(tb_Export[SKU],D111))</f>
        <v>1</v>
      </c>
      <c r="K111" s="64" t="s">
        <v>1528</v>
      </c>
      <c r="L111" s="81" t="str">
        <f t="shared" si="1"/>
        <v>#REF!</v>
      </c>
      <c r="M111" s="81"/>
    </row>
    <row r="112" ht="22.5" hidden="1" customHeight="1">
      <c r="A112" s="61">
        <f>IF(B112="","",ROW()-ROW(tb_Export[[#HEADERS],[Order]]))</f>
        <v>111</v>
      </c>
      <c r="B112" s="322">
        <v>45981.0</v>
      </c>
      <c r="C112" s="64" t="s">
        <v>50</v>
      </c>
      <c r="D112" s="64" t="s">
        <v>1695</v>
      </c>
      <c r="E112" s="64" t="s">
        <v>1084</v>
      </c>
      <c r="F112" s="64">
        <v>8.857128011119E12</v>
      </c>
      <c r="G112" s="64" t="str">
        <f t="array" ref="G112">XLOOKUP(F112,tb_MainDatabase[Barcode],tb_MainDatabase[Grand],"")</f>
        <v>EDP</v>
      </c>
      <c r="H112" s="64" t="str">
        <f t="array" ref="H112">XLOOKUP(F112,tb_MainDatabase[Barcode],tb_MainDatabase[Size],"")</f>
        <v>50 ml.</v>
      </c>
      <c r="I112" s="64" t="s">
        <v>1532</v>
      </c>
      <c r="J112" s="81">
        <f>IF(D112="","",countif(tb_Export[SKU],D112))</f>
        <v>1</v>
      </c>
      <c r="K112" s="64" t="s">
        <v>1528</v>
      </c>
      <c r="L112" s="81" t="str">
        <f t="shared" si="1"/>
        <v>#REF!</v>
      </c>
      <c r="M112" s="81"/>
    </row>
    <row r="113" ht="22.5" hidden="1" customHeight="1">
      <c r="A113" s="61">
        <f>IF(B113="","",ROW()-ROW(tb_Export[[#HEADERS],[Order]]))</f>
        <v>112</v>
      </c>
      <c r="B113" s="322">
        <v>45981.0</v>
      </c>
      <c r="C113" s="64" t="s">
        <v>50</v>
      </c>
      <c r="D113" s="64" t="s">
        <v>1696</v>
      </c>
      <c r="E113" s="64" t="s">
        <v>1084</v>
      </c>
      <c r="F113" s="64">
        <v>8.857128011119E12</v>
      </c>
      <c r="G113" s="64" t="str">
        <f t="array" ref="G113">XLOOKUP(F113,tb_MainDatabase[Barcode],tb_MainDatabase[Grand],"")</f>
        <v>EDP</v>
      </c>
      <c r="H113" s="64" t="str">
        <f t="array" ref="H113">XLOOKUP(F113,tb_MainDatabase[Barcode],tb_MainDatabase[Size],"")</f>
        <v>50 ml.</v>
      </c>
      <c r="I113" s="64" t="s">
        <v>1532</v>
      </c>
      <c r="J113" s="81">
        <f>IF(D113="","",countif(tb_Export[SKU],D113))</f>
        <v>1</v>
      </c>
      <c r="K113" s="64" t="s">
        <v>1528</v>
      </c>
      <c r="L113" s="81" t="str">
        <f t="shared" si="1"/>
        <v>#REF!</v>
      </c>
      <c r="M113" s="81"/>
    </row>
    <row r="114" ht="22.5" hidden="1" customHeight="1">
      <c r="A114" s="61">
        <f>IF(B114="","",ROW()-ROW(tb_Export[[#HEADERS],[Order]]))</f>
        <v>113</v>
      </c>
      <c r="B114" s="322">
        <v>45981.0</v>
      </c>
      <c r="C114" s="64" t="s">
        <v>50</v>
      </c>
      <c r="D114" s="64" t="s">
        <v>1698</v>
      </c>
      <c r="E114" s="64" t="s">
        <v>1084</v>
      </c>
      <c r="F114" s="64">
        <v>8.857128011119E12</v>
      </c>
      <c r="G114" s="64" t="str">
        <f t="array" ref="G114">XLOOKUP(F114,tb_MainDatabase[Barcode],tb_MainDatabase[Grand],"")</f>
        <v>EDP</v>
      </c>
      <c r="H114" s="64" t="str">
        <f t="array" ref="H114">XLOOKUP(F114,tb_MainDatabase[Barcode],tb_MainDatabase[Size],"")</f>
        <v>50 ml.</v>
      </c>
      <c r="I114" s="64" t="s">
        <v>1532</v>
      </c>
      <c r="J114" s="81">
        <f>IF(D114="","",countif(tb_Export[SKU],D114))</f>
        <v>1</v>
      </c>
      <c r="K114" s="64" t="s">
        <v>1528</v>
      </c>
      <c r="L114" s="81" t="str">
        <f t="shared" si="1"/>
        <v>#REF!</v>
      </c>
      <c r="M114" s="81"/>
    </row>
    <row r="115" ht="22.5" hidden="1" customHeight="1">
      <c r="A115" s="61">
        <f>IF(B115="","",ROW()-ROW(tb_Export[[#HEADERS],[Order]]))</f>
        <v>114</v>
      </c>
      <c r="B115" s="322">
        <v>45981.0</v>
      </c>
      <c r="C115" s="64" t="s">
        <v>50</v>
      </c>
      <c r="D115" s="64" t="s">
        <v>1701</v>
      </c>
      <c r="E115" s="64" t="s">
        <v>1084</v>
      </c>
      <c r="F115" s="64">
        <v>8.857128011119E12</v>
      </c>
      <c r="G115" s="64" t="str">
        <f t="array" ref="G115">XLOOKUP(F115,tb_MainDatabase[Barcode],tb_MainDatabase[Grand],"")</f>
        <v>EDP</v>
      </c>
      <c r="H115" s="64" t="str">
        <f t="array" ref="H115">XLOOKUP(F115,tb_MainDatabase[Barcode],tb_MainDatabase[Size],"")</f>
        <v>50 ml.</v>
      </c>
      <c r="I115" s="64" t="s">
        <v>1532</v>
      </c>
      <c r="J115" s="81">
        <f>IF(D115="","",countif(tb_Export[SKU],D115))</f>
        <v>1</v>
      </c>
      <c r="K115" s="64" t="s">
        <v>1528</v>
      </c>
      <c r="L115" s="81" t="str">
        <f t="shared" si="1"/>
        <v>#REF!</v>
      </c>
      <c r="M115" s="81"/>
    </row>
    <row r="116" ht="22.5" hidden="1" customHeight="1">
      <c r="A116" s="61">
        <f>IF(B116="","",ROW()-ROW(tb_Export[[#HEADERS],[Order]]))</f>
        <v>115</v>
      </c>
      <c r="B116" s="322">
        <v>45981.0</v>
      </c>
      <c r="C116" s="64" t="s">
        <v>50</v>
      </c>
      <c r="D116" s="64" t="s">
        <v>1702</v>
      </c>
      <c r="E116" s="64" t="s">
        <v>1084</v>
      </c>
      <c r="F116" s="64">
        <v>8.857128011119E12</v>
      </c>
      <c r="G116" s="64" t="str">
        <f t="array" ref="G116">XLOOKUP(F116,tb_MainDatabase[Barcode],tb_MainDatabase[Grand],"")</f>
        <v>EDP</v>
      </c>
      <c r="H116" s="64" t="str">
        <f t="array" ref="H116">XLOOKUP(F116,tb_MainDatabase[Barcode],tb_MainDatabase[Size],"")</f>
        <v>50 ml.</v>
      </c>
      <c r="I116" s="64" t="s">
        <v>1532</v>
      </c>
      <c r="J116" s="81">
        <f>IF(D116="","",countif(tb_Export[SKU],D116))</f>
        <v>1</v>
      </c>
      <c r="K116" s="64" t="s">
        <v>1528</v>
      </c>
      <c r="L116" s="81" t="str">
        <f t="shared" si="1"/>
        <v>#REF!</v>
      </c>
      <c r="M116" s="81"/>
    </row>
    <row r="117" ht="22.5" hidden="1" customHeight="1">
      <c r="A117" s="61">
        <f>IF(B117="","",ROW()-ROW(tb_Export[[#HEADERS],[Order]]))</f>
        <v>116</v>
      </c>
      <c r="B117" s="322">
        <v>45981.0</v>
      </c>
      <c r="C117" s="64" t="s">
        <v>50</v>
      </c>
      <c r="D117" s="64" t="s">
        <v>1703</v>
      </c>
      <c r="E117" s="64" t="s">
        <v>1084</v>
      </c>
      <c r="F117" s="64">
        <v>8.857128011119E12</v>
      </c>
      <c r="G117" s="64" t="str">
        <f t="array" ref="G117">XLOOKUP(F117,tb_MainDatabase[Barcode],tb_MainDatabase[Grand],"")</f>
        <v>EDP</v>
      </c>
      <c r="H117" s="64" t="str">
        <f t="array" ref="H117">XLOOKUP(F117,tb_MainDatabase[Barcode],tb_MainDatabase[Size],"")</f>
        <v>50 ml.</v>
      </c>
      <c r="I117" s="64" t="s">
        <v>1532</v>
      </c>
      <c r="J117" s="81">
        <f>IF(D117="","",countif(tb_Export[SKU],D117))</f>
        <v>1</v>
      </c>
      <c r="K117" s="64" t="s">
        <v>1528</v>
      </c>
      <c r="L117" s="81" t="str">
        <f t="shared" si="1"/>
        <v>#REF!</v>
      </c>
      <c r="M117" s="81"/>
    </row>
    <row r="118" ht="22.5" hidden="1" customHeight="1">
      <c r="A118" s="61">
        <f>IF(B118="","",ROW()-ROW(tb_Export[[#HEADERS],[Order]]))</f>
        <v>117</v>
      </c>
      <c r="B118" s="322">
        <v>45981.0</v>
      </c>
      <c r="C118" s="64" t="s">
        <v>50</v>
      </c>
      <c r="D118" s="64" t="s">
        <v>1705</v>
      </c>
      <c r="E118" s="64" t="s">
        <v>1084</v>
      </c>
      <c r="F118" s="64">
        <v>8.857128011119E12</v>
      </c>
      <c r="G118" s="64" t="str">
        <f t="array" ref="G118">XLOOKUP(F118,tb_MainDatabase[Barcode],tb_MainDatabase[Grand],"")</f>
        <v>EDP</v>
      </c>
      <c r="H118" s="64" t="str">
        <f t="array" ref="H118">XLOOKUP(F118,tb_MainDatabase[Barcode],tb_MainDatabase[Size],"")</f>
        <v>50 ml.</v>
      </c>
      <c r="I118" s="64" t="s">
        <v>1532</v>
      </c>
      <c r="J118" s="81">
        <f>IF(D118="","",countif(tb_Export[SKU],D118))</f>
        <v>1</v>
      </c>
      <c r="K118" s="64" t="s">
        <v>1528</v>
      </c>
      <c r="L118" s="81" t="str">
        <f t="shared" si="1"/>
        <v>#REF!</v>
      </c>
      <c r="M118" s="81"/>
    </row>
    <row r="119" ht="22.5" hidden="1" customHeight="1">
      <c r="A119" s="61">
        <f>IF(B119="","",ROW()-ROW(tb_Export[[#HEADERS],[Order]]))</f>
        <v>118</v>
      </c>
      <c r="B119" s="322">
        <v>45981.0</v>
      </c>
      <c r="C119" s="64" t="s">
        <v>50</v>
      </c>
      <c r="D119" s="64" t="s">
        <v>1706</v>
      </c>
      <c r="E119" s="64" t="s">
        <v>1084</v>
      </c>
      <c r="F119" s="64">
        <v>8.857128011119E12</v>
      </c>
      <c r="G119" s="64" t="str">
        <f t="array" ref="G119">XLOOKUP(F119,tb_MainDatabase[Barcode],tb_MainDatabase[Grand],"")</f>
        <v>EDP</v>
      </c>
      <c r="H119" s="64" t="str">
        <f t="array" ref="H119">XLOOKUP(F119,tb_MainDatabase[Barcode],tb_MainDatabase[Size],"")</f>
        <v>50 ml.</v>
      </c>
      <c r="I119" s="64" t="s">
        <v>1532</v>
      </c>
      <c r="J119" s="81">
        <f>IF(D119="","",countif(tb_Export[SKU],D119))</f>
        <v>1</v>
      </c>
      <c r="K119" s="64" t="s">
        <v>1528</v>
      </c>
      <c r="L119" s="81" t="str">
        <f t="shared" si="1"/>
        <v>#REF!</v>
      </c>
      <c r="M119" s="81"/>
    </row>
    <row r="120" ht="22.5" hidden="1" customHeight="1">
      <c r="A120" s="61">
        <f>IF(B120="","",ROW()-ROW(tb_Export[[#HEADERS],[Order]]))</f>
        <v>119</v>
      </c>
      <c r="B120" s="322">
        <v>45981.0</v>
      </c>
      <c r="C120" s="64" t="s">
        <v>50</v>
      </c>
      <c r="D120" s="64" t="s">
        <v>1707</v>
      </c>
      <c r="E120" s="64" t="s">
        <v>1084</v>
      </c>
      <c r="F120" s="64">
        <v>8.857128011119E12</v>
      </c>
      <c r="G120" s="64" t="str">
        <f t="array" ref="G120">XLOOKUP(F120,tb_MainDatabase[Barcode],tb_MainDatabase[Grand],"")</f>
        <v>EDP</v>
      </c>
      <c r="H120" s="64" t="str">
        <f t="array" ref="H120">XLOOKUP(F120,tb_MainDatabase[Barcode],tb_MainDatabase[Size],"")</f>
        <v>50 ml.</v>
      </c>
      <c r="I120" s="64" t="s">
        <v>1532</v>
      </c>
      <c r="J120" s="81">
        <f>IF(D120="","",countif(tb_Export[SKU],D120))</f>
        <v>1</v>
      </c>
      <c r="K120" s="64" t="s">
        <v>1528</v>
      </c>
      <c r="L120" s="81" t="str">
        <f t="shared" si="1"/>
        <v>#REF!</v>
      </c>
      <c r="M120" s="81"/>
    </row>
    <row r="121" ht="22.5" hidden="1" customHeight="1">
      <c r="A121" s="61">
        <f>IF(B121="","",ROW()-ROW(tb_Export[[#HEADERS],[Order]]))</f>
        <v>120</v>
      </c>
      <c r="B121" s="322">
        <v>45981.0</v>
      </c>
      <c r="C121" s="64" t="s">
        <v>50</v>
      </c>
      <c r="D121" s="64" t="s">
        <v>1709</v>
      </c>
      <c r="E121" s="64" t="s">
        <v>1084</v>
      </c>
      <c r="F121" s="64">
        <v>8.857128011119E12</v>
      </c>
      <c r="G121" s="64" t="str">
        <f t="array" ref="G121">XLOOKUP(F121,tb_MainDatabase[Barcode],tb_MainDatabase[Grand],"")</f>
        <v>EDP</v>
      </c>
      <c r="H121" s="64" t="str">
        <f t="array" ref="H121">XLOOKUP(F121,tb_MainDatabase[Barcode],tb_MainDatabase[Size],"")</f>
        <v>50 ml.</v>
      </c>
      <c r="I121" s="64" t="s">
        <v>1532</v>
      </c>
      <c r="J121" s="81">
        <f>IF(D121="","",countif(tb_Export[SKU],D121))</f>
        <v>1</v>
      </c>
      <c r="K121" s="64" t="s">
        <v>1528</v>
      </c>
      <c r="L121" s="81" t="str">
        <f t="shared" si="1"/>
        <v>#REF!</v>
      </c>
      <c r="M121" s="81"/>
    </row>
    <row r="122" ht="22.5" hidden="1" customHeight="1">
      <c r="A122" s="61">
        <f>IF(B122="","",ROW()-ROW(tb_Export[[#HEADERS],[Order]]))</f>
        <v>121</v>
      </c>
      <c r="B122" s="322">
        <v>45981.0</v>
      </c>
      <c r="C122" s="64" t="s">
        <v>50</v>
      </c>
      <c r="D122" s="64" t="s">
        <v>1711</v>
      </c>
      <c r="E122" s="64" t="s">
        <v>1031</v>
      </c>
      <c r="F122" s="64">
        <v>8.857128012018E12</v>
      </c>
      <c r="G122" s="64" t="str">
        <f t="array" ref="G122">XLOOKUP(F122,tb_MainDatabase[Barcode],tb_MainDatabase[Grand],"")</f>
        <v>EDP</v>
      </c>
      <c r="H122" s="64" t="str">
        <f t="array" ref="H122">XLOOKUP(F122,tb_MainDatabase[Barcode],tb_MainDatabase[Size],"")</f>
        <v>50 ml.</v>
      </c>
      <c r="I122" s="64" t="s">
        <v>1532</v>
      </c>
      <c r="J122" s="81">
        <f>IF(D122="","",countif(tb_Export[SKU],D122))</f>
        <v>1</v>
      </c>
      <c r="K122" s="64" t="s">
        <v>1528</v>
      </c>
      <c r="L122" s="81" t="str">
        <f t="shared" si="1"/>
        <v>#REF!</v>
      </c>
      <c r="M122" s="81"/>
    </row>
    <row r="123" ht="22.5" hidden="1" customHeight="1">
      <c r="A123" s="61">
        <f>IF(B123="","",ROW()-ROW(tb_Export[[#HEADERS],[Order]]))</f>
        <v>122</v>
      </c>
      <c r="B123" s="322">
        <v>45981.0</v>
      </c>
      <c r="C123" s="64" t="s">
        <v>50</v>
      </c>
      <c r="D123" s="64" t="s">
        <v>1712</v>
      </c>
      <c r="E123" s="64" t="s">
        <v>1031</v>
      </c>
      <c r="F123" s="64">
        <v>8.857128012018E12</v>
      </c>
      <c r="G123" s="64" t="str">
        <f t="array" ref="G123">XLOOKUP(F123,tb_MainDatabase[Barcode],tb_MainDatabase[Grand],"")</f>
        <v>EDP</v>
      </c>
      <c r="H123" s="64" t="str">
        <f t="array" ref="H123">XLOOKUP(F123,tb_MainDatabase[Barcode],tb_MainDatabase[Size],"")</f>
        <v>50 ml.</v>
      </c>
      <c r="I123" s="64" t="s">
        <v>1532</v>
      </c>
      <c r="J123" s="81">
        <f>IF(D123="","",countif(tb_Export[SKU],D123))</f>
        <v>2</v>
      </c>
      <c r="K123" s="64" t="s">
        <v>1528</v>
      </c>
      <c r="L123" s="81" t="str">
        <f t="shared" si="1"/>
        <v>#REF!</v>
      </c>
      <c r="M123" s="81"/>
    </row>
    <row r="124" ht="22.5" hidden="1" customHeight="1">
      <c r="A124" s="61">
        <f>IF(B124="","",ROW()-ROW(tb_Export[[#HEADERS],[Order]]))</f>
        <v>123</v>
      </c>
      <c r="B124" s="322">
        <v>45981.0</v>
      </c>
      <c r="C124" s="64" t="s">
        <v>50</v>
      </c>
      <c r="D124" s="64" t="s">
        <v>1712</v>
      </c>
      <c r="E124" s="64" t="s">
        <v>1031</v>
      </c>
      <c r="F124" s="64">
        <v>8.857128012018E12</v>
      </c>
      <c r="G124" s="64" t="str">
        <f t="array" ref="G124">XLOOKUP(F124,tb_MainDatabase[Barcode],tb_MainDatabase[Grand],"")</f>
        <v>EDP</v>
      </c>
      <c r="H124" s="64" t="str">
        <f t="array" ref="H124">XLOOKUP(F124,tb_MainDatabase[Barcode],tb_MainDatabase[Size],"")</f>
        <v>50 ml.</v>
      </c>
      <c r="I124" s="64" t="s">
        <v>1532</v>
      </c>
      <c r="J124" s="81">
        <f>IF(D124="","",countif(tb_Export[SKU],D124))</f>
        <v>2</v>
      </c>
      <c r="K124" s="64" t="s">
        <v>1528</v>
      </c>
      <c r="L124" s="81" t="str">
        <f t="shared" si="1"/>
        <v>#REF!</v>
      </c>
      <c r="M124" s="81"/>
    </row>
    <row r="125" ht="22.5" hidden="1" customHeight="1">
      <c r="A125" s="61">
        <f>IF(B125="","",ROW()-ROW(tb_Export[[#HEADERS],[Order]]))</f>
        <v>124</v>
      </c>
      <c r="B125" s="322">
        <v>45981.0</v>
      </c>
      <c r="C125" s="64" t="s">
        <v>50</v>
      </c>
      <c r="D125" s="64" t="s">
        <v>1713</v>
      </c>
      <c r="E125" s="64" t="s">
        <v>1031</v>
      </c>
      <c r="F125" s="64">
        <v>8.857128012018E12</v>
      </c>
      <c r="G125" s="64" t="str">
        <f t="array" ref="G125">XLOOKUP(F125,tb_MainDatabase[Barcode],tb_MainDatabase[Grand],"")</f>
        <v>EDP</v>
      </c>
      <c r="H125" s="64" t="str">
        <f t="array" ref="H125">XLOOKUP(F125,tb_MainDatabase[Barcode],tb_MainDatabase[Size],"")</f>
        <v>50 ml.</v>
      </c>
      <c r="I125" s="64" t="s">
        <v>1532</v>
      </c>
      <c r="J125" s="81">
        <f>IF(D125="","",countif(tb_Export[SKU],D125))</f>
        <v>1</v>
      </c>
      <c r="K125" s="64" t="s">
        <v>1528</v>
      </c>
      <c r="L125" s="81" t="str">
        <f t="shared" si="1"/>
        <v>#REF!</v>
      </c>
      <c r="M125" s="81"/>
    </row>
    <row r="126" ht="22.5" hidden="1" customHeight="1">
      <c r="A126" s="61">
        <f>IF(B126="","",ROW()-ROW(tb_Export[[#HEADERS],[Order]]))</f>
        <v>125</v>
      </c>
      <c r="B126" s="322">
        <v>45981.0</v>
      </c>
      <c r="C126" s="64" t="s">
        <v>50</v>
      </c>
      <c r="D126" s="64" t="s">
        <v>1714</v>
      </c>
      <c r="E126" s="64" t="s">
        <v>1031</v>
      </c>
      <c r="F126" s="64">
        <v>8.857128012018E12</v>
      </c>
      <c r="G126" s="64" t="str">
        <f t="array" ref="G126">XLOOKUP(F126,tb_MainDatabase[Barcode],tb_MainDatabase[Grand],"")</f>
        <v>EDP</v>
      </c>
      <c r="H126" s="64" t="str">
        <f t="array" ref="H126">XLOOKUP(F126,tb_MainDatabase[Barcode],tb_MainDatabase[Size],"")</f>
        <v>50 ml.</v>
      </c>
      <c r="I126" s="64" t="s">
        <v>1532</v>
      </c>
      <c r="J126" s="81">
        <f>IF(D126="","",countif(tb_Export[SKU],D126))</f>
        <v>1</v>
      </c>
      <c r="K126" s="64" t="s">
        <v>1528</v>
      </c>
      <c r="L126" s="81" t="str">
        <f t="shared" si="1"/>
        <v>#REF!</v>
      </c>
      <c r="M126" s="81"/>
    </row>
    <row r="127" ht="22.5" hidden="1" customHeight="1">
      <c r="A127" s="61">
        <f>IF(B127="","",ROW()-ROW(tb_Export[[#HEADERS],[Order]]))</f>
        <v>126</v>
      </c>
      <c r="B127" s="322">
        <v>45981.0</v>
      </c>
      <c r="C127" s="64" t="s">
        <v>50</v>
      </c>
      <c r="D127" s="64" t="s">
        <v>1716</v>
      </c>
      <c r="E127" s="64" t="s">
        <v>1031</v>
      </c>
      <c r="F127" s="64">
        <v>8.857128012018E12</v>
      </c>
      <c r="G127" s="64" t="str">
        <f t="array" ref="G127">XLOOKUP(F127,tb_MainDatabase[Barcode],tb_MainDatabase[Grand],"")</f>
        <v>EDP</v>
      </c>
      <c r="H127" s="64" t="str">
        <f t="array" ref="H127">XLOOKUP(F127,tb_MainDatabase[Barcode],tb_MainDatabase[Size],"")</f>
        <v>50 ml.</v>
      </c>
      <c r="I127" s="64" t="s">
        <v>1532</v>
      </c>
      <c r="J127" s="81">
        <f>IF(D127="","",countif(tb_Export[SKU],D127))</f>
        <v>1</v>
      </c>
      <c r="K127" s="64" t="s">
        <v>1528</v>
      </c>
      <c r="L127" s="81" t="str">
        <f t="shared" si="1"/>
        <v>#REF!</v>
      </c>
      <c r="M127" s="81"/>
    </row>
    <row r="128" ht="22.5" hidden="1" customHeight="1">
      <c r="A128" s="61">
        <f>IF(B128="","",ROW()-ROW(tb_Export[[#HEADERS],[Order]]))</f>
        <v>127</v>
      </c>
      <c r="B128" s="322">
        <v>45981.0</v>
      </c>
      <c r="C128" s="64" t="s">
        <v>50</v>
      </c>
      <c r="D128" s="64" t="s">
        <v>1718</v>
      </c>
      <c r="E128" s="64" t="s">
        <v>1031</v>
      </c>
      <c r="F128" s="64">
        <v>8.857128012018E12</v>
      </c>
      <c r="G128" s="64" t="str">
        <f t="array" ref="G128">XLOOKUP(F128,tb_MainDatabase[Barcode],tb_MainDatabase[Grand],"")</f>
        <v>EDP</v>
      </c>
      <c r="H128" s="64" t="str">
        <f t="array" ref="H128">XLOOKUP(F128,tb_MainDatabase[Barcode],tb_MainDatabase[Size],"")</f>
        <v>50 ml.</v>
      </c>
      <c r="I128" s="64" t="s">
        <v>1532</v>
      </c>
      <c r="J128" s="81">
        <f>IF(D128="","",countif(tb_Export[SKU],D128))</f>
        <v>1</v>
      </c>
      <c r="K128" s="64" t="s">
        <v>1528</v>
      </c>
      <c r="L128" s="81" t="str">
        <f t="shared" si="1"/>
        <v>#REF!</v>
      </c>
      <c r="M128" s="81"/>
    </row>
    <row r="129" ht="22.5" hidden="1" customHeight="1">
      <c r="A129" s="61">
        <f>IF(B129="","",ROW()-ROW(tb_Export[[#HEADERS],[Order]]))</f>
        <v>128</v>
      </c>
      <c r="B129" s="322">
        <v>45981.0</v>
      </c>
      <c r="C129" s="64" t="s">
        <v>50</v>
      </c>
      <c r="D129" s="64" t="s">
        <v>1719</v>
      </c>
      <c r="E129" s="64" t="s">
        <v>1031</v>
      </c>
      <c r="F129" s="64">
        <v>8.857128012018E12</v>
      </c>
      <c r="G129" s="64" t="str">
        <f t="array" ref="G129">XLOOKUP(F129,tb_MainDatabase[Barcode],tb_MainDatabase[Grand],"")</f>
        <v>EDP</v>
      </c>
      <c r="H129" s="64" t="str">
        <f t="array" ref="H129">XLOOKUP(F129,tb_MainDatabase[Barcode],tb_MainDatabase[Size],"")</f>
        <v>50 ml.</v>
      </c>
      <c r="I129" s="64" t="s">
        <v>1532</v>
      </c>
      <c r="J129" s="81">
        <f>IF(D129="","",countif(tb_Export[SKU],D129))</f>
        <v>1</v>
      </c>
      <c r="K129" s="64" t="s">
        <v>1528</v>
      </c>
      <c r="L129" s="81" t="str">
        <f t="shared" si="1"/>
        <v>#REF!</v>
      </c>
      <c r="M129" s="81"/>
    </row>
    <row r="130" ht="22.5" hidden="1" customHeight="1">
      <c r="A130" s="61">
        <f>IF(B130="","",ROW()-ROW(tb_Export[[#HEADERS],[Order]]))</f>
        <v>129</v>
      </c>
      <c r="B130" s="322">
        <v>45981.0</v>
      </c>
      <c r="C130" s="64" t="s">
        <v>50</v>
      </c>
      <c r="D130" s="64" t="s">
        <v>1720</v>
      </c>
      <c r="E130" s="64" t="s">
        <v>1031</v>
      </c>
      <c r="F130" s="64">
        <v>8.857128012018E12</v>
      </c>
      <c r="G130" s="64" t="str">
        <f t="array" ref="G130">XLOOKUP(F130,tb_MainDatabase[Barcode],tb_MainDatabase[Grand],"")</f>
        <v>EDP</v>
      </c>
      <c r="H130" s="64" t="str">
        <f t="array" ref="H130">XLOOKUP(F130,tb_MainDatabase[Barcode],tb_MainDatabase[Size],"")</f>
        <v>50 ml.</v>
      </c>
      <c r="I130" s="64" t="s">
        <v>1532</v>
      </c>
      <c r="J130" s="81">
        <f>IF(D130="","",countif(tb_Export[SKU],D130))</f>
        <v>1</v>
      </c>
      <c r="K130" s="64" t="s">
        <v>1528</v>
      </c>
      <c r="L130" s="81" t="str">
        <f t="shared" si="1"/>
        <v>#REF!</v>
      </c>
      <c r="M130" s="81"/>
    </row>
    <row r="131" ht="22.5" hidden="1" customHeight="1">
      <c r="A131" s="61">
        <f>IF(B131="","",ROW()-ROW(tb_Export[[#HEADERS],[Order]]))</f>
        <v>130</v>
      </c>
      <c r="B131" s="322">
        <v>45981.0</v>
      </c>
      <c r="C131" s="64" t="s">
        <v>50</v>
      </c>
      <c r="D131" s="64" t="s">
        <v>1722</v>
      </c>
      <c r="E131" s="64" t="s">
        <v>1031</v>
      </c>
      <c r="F131" s="64">
        <v>8.857128012018E12</v>
      </c>
      <c r="G131" s="64" t="str">
        <f t="array" ref="G131">XLOOKUP(F131,tb_MainDatabase[Barcode],tb_MainDatabase[Grand],"")</f>
        <v>EDP</v>
      </c>
      <c r="H131" s="64" t="str">
        <f t="array" ref="H131">XLOOKUP(F131,tb_MainDatabase[Barcode],tb_MainDatabase[Size],"")</f>
        <v>50 ml.</v>
      </c>
      <c r="I131" s="64" t="s">
        <v>1532</v>
      </c>
      <c r="J131" s="81">
        <f>IF(D131="","",countif(tb_Export[SKU],D131))</f>
        <v>1</v>
      </c>
      <c r="K131" s="64" t="s">
        <v>1528</v>
      </c>
      <c r="L131" s="81" t="str">
        <f t="shared" si="1"/>
        <v>#REF!</v>
      </c>
      <c r="M131" s="81"/>
    </row>
    <row r="132" ht="22.5" hidden="1" customHeight="1">
      <c r="A132" s="61">
        <f>IF(B132="","",ROW()-ROW(tb_Export[[#HEADERS],[Order]]))</f>
        <v>131</v>
      </c>
      <c r="B132" s="322">
        <v>45981.0</v>
      </c>
      <c r="C132" s="64" t="s">
        <v>50</v>
      </c>
      <c r="D132" s="64" t="s">
        <v>1723</v>
      </c>
      <c r="E132" s="64" t="s">
        <v>1031</v>
      </c>
      <c r="F132" s="64">
        <v>8.857128012018E12</v>
      </c>
      <c r="G132" s="64" t="str">
        <f t="array" ref="G132">XLOOKUP(F132,tb_MainDatabase[Barcode],tb_MainDatabase[Grand],"")</f>
        <v>EDP</v>
      </c>
      <c r="H132" s="64" t="str">
        <f t="array" ref="H132">XLOOKUP(F132,tb_MainDatabase[Barcode],tb_MainDatabase[Size],"")</f>
        <v>50 ml.</v>
      </c>
      <c r="I132" s="64" t="s">
        <v>1532</v>
      </c>
      <c r="J132" s="81">
        <f>IF(D132="","",countif(tb_Export[SKU],D132))</f>
        <v>1</v>
      </c>
      <c r="K132" s="64" t="s">
        <v>1528</v>
      </c>
      <c r="L132" s="81" t="str">
        <f t="shared" si="1"/>
        <v>#REF!</v>
      </c>
      <c r="M132" s="81"/>
    </row>
    <row r="133" ht="22.5" hidden="1" customHeight="1">
      <c r="A133" s="61">
        <f>IF(B133="","",ROW()-ROW(tb_Export[[#HEADERS],[Order]]))</f>
        <v>132</v>
      </c>
      <c r="B133" s="322">
        <v>45981.0</v>
      </c>
      <c r="C133" s="64" t="s">
        <v>50</v>
      </c>
      <c r="D133" s="64" t="s">
        <v>1725</v>
      </c>
      <c r="E133" s="64" t="s">
        <v>1031</v>
      </c>
      <c r="F133" s="64">
        <v>8.857128012018E12</v>
      </c>
      <c r="G133" s="64" t="str">
        <f t="array" ref="G133">XLOOKUP(F133,tb_MainDatabase[Barcode],tb_MainDatabase[Grand],"")</f>
        <v>EDP</v>
      </c>
      <c r="H133" s="64" t="str">
        <f t="array" ref="H133">XLOOKUP(F133,tb_MainDatabase[Barcode],tb_MainDatabase[Size],"")</f>
        <v>50 ml.</v>
      </c>
      <c r="I133" s="64" t="s">
        <v>1532</v>
      </c>
      <c r="J133" s="81">
        <f>IF(D133="","",countif(tb_Export[SKU],D133))</f>
        <v>1</v>
      </c>
      <c r="K133" s="64" t="s">
        <v>1528</v>
      </c>
      <c r="L133" s="81" t="str">
        <f t="shared" si="1"/>
        <v>#REF!</v>
      </c>
      <c r="M133" s="81"/>
    </row>
    <row r="134" ht="22.5" hidden="1" customHeight="1">
      <c r="A134" s="61">
        <f>IF(B134="","",ROW()-ROW(tb_Export[[#HEADERS],[Order]]))</f>
        <v>133</v>
      </c>
      <c r="B134" s="322">
        <v>45981.0</v>
      </c>
      <c r="C134" s="64" t="s">
        <v>50</v>
      </c>
      <c r="D134" s="64" t="s">
        <v>1726</v>
      </c>
      <c r="E134" s="64" t="s">
        <v>1031</v>
      </c>
      <c r="F134" s="64">
        <v>8.857128012018E12</v>
      </c>
      <c r="G134" s="64" t="str">
        <f t="array" ref="G134">XLOOKUP(F134,tb_MainDatabase[Barcode],tb_MainDatabase[Grand],"")</f>
        <v>EDP</v>
      </c>
      <c r="H134" s="64" t="str">
        <f t="array" ref="H134">XLOOKUP(F134,tb_MainDatabase[Barcode],tb_MainDatabase[Size],"")</f>
        <v>50 ml.</v>
      </c>
      <c r="I134" s="64" t="s">
        <v>1532</v>
      </c>
      <c r="J134" s="81">
        <f>IF(D134="","",countif(tb_Export[SKU],D134))</f>
        <v>1</v>
      </c>
      <c r="K134" s="64" t="s">
        <v>1528</v>
      </c>
      <c r="L134" s="81" t="str">
        <f t="shared" si="1"/>
        <v>#REF!</v>
      </c>
      <c r="M134" s="81"/>
    </row>
    <row r="135" ht="22.5" hidden="1" customHeight="1">
      <c r="A135" s="61">
        <f>IF(B135="","",ROW()-ROW(tb_Export[[#HEADERS],[Order]]))</f>
        <v>134</v>
      </c>
      <c r="B135" s="322">
        <v>45981.0</v>
      </c>
      <c r="C135" s="64" t="s">
        <v>50</v>
      </c>
      <c r="D135" s="64" t="s">
        <v>1729</v>
      </c>
      <c r="E135" s="64" t="s">
        <v>1031</v>
      </c>
      <c r="F135" s="64">
        <v>8.857128012018E12</v>
      </c>
      <c r="G135" s="64" t="str">
        <f t="array" ref="G135">XLOOKUP(F135,tb_MainDatabase[Barcode],tb_MainDatabase[Grand],"")</f>
        <v>EDP</v>
      </c>
      <c r="H135" s="64" t="str">
        <f t="array" ref="H135">XLOOKUP(F135,tb_MainDatabase[Barcode],tb_MainDatabase[Size],"")</f>
        <v>50 ml.</v>
      </c>
      <c r="I135" s="64" t="s">
        <v>1532</v>
      </c>
      <c r="J135" s="81">
        <f>IF(D135="","",countif(tb_Export[SKU],D135))</f>
        <v>1</v>
      </c>
      <c r="K135" s="64" t="s">
        <v>1528</v>
      </c>
      <c r="L135" s="81" t="str">
        <f t="shared" si="1"/>
        <v>#REF!</v>
      </c>
      <c r="M135" s="81"/>
    </row>
    <row r="136" ht="22.5" hidden="1" customHeight="1">
      <c r="A136" s="61">
        <f>IF(B136="","",ROW()-ROW(tb_Export[[#HEADERS],[Order]]))</f>
        <v>135</v>
      </c>
      <c r="B136" s="322">
        <v>45981.0</v>
      </c>
      <c r="C136" s="64" t="s">
        <v>50</v>
      </c>
      <c r="D136" s="64" t="s">
        <v>1731</v>
      </c>
      <c r="E136" s="64" t="s">
        <v>1031</v>
      </c>
      <c r="F136" s="64">
        <v>8.857128012018E12</v>
      </c>
      <c r="G136" s="64" t="str">
        <f t="array" ref="G136">XLOOKUP(F136,tb_MainDatabase[Barcode],tb_MainDatabase[Grand],"")</f>
        <v>EDP</v>
      </c>
      <c r="H136" s="64" t="str">
        <f t="array" ref="H136">XLOOKUP(F136,tb_MainDatabase[Barcode],tb_MainDatabase[Size],"")</f>
        <v>50 ml.</v>
      </c>
      <c r="I136" s="64" t="s">
        <v>1532</v>
      </c>
      <c r="J136" s="81">
        <f>IF(D136="","",countif(tb_Export[SKU],D136))</f>
        <v>1</v>
      </c>
      <c r="K136" s="64" t="s">
        <v>1528</v>
      </c>
      <c r="L136" s="81" t="str">
        <f t="shared" si="1"/>
        <v>#REF!</v>
      </c>
      <c r="M136" s="81"/>
    </row>
    <row r="137" ht="22.5" hidden="1" customHeight="1">
      <c r="A137" s="61">
        <f>IF(B137="","",ROW()-ROW(tb_Export[[#HEADERS],[Order]]))</f>
        <v>136</v>
      </c>
      <c r="B137" s="322">
        <v>45981.0</v>
      </c>
      <c r="C137" s="64" t="s">
        <v>50</v>
      </c>
      <c r="D137" s="64" t="s">
        <v>1732</v>
      </c>
      <c r="E137" s="64" t="s">
        <v>1058</v>
      </c>
      <c r="F137" s="64">
        <v>8.857128011317E12</v>
      </c>
      <c r="G137" s="64" t="str">
        <f t="array" ref="G137">XLOOKUP(F137,tb_MainDatabase[Barcode],tb_MainDatabase[Grand],"")</f>
        <v>EDP</v>
      </c>
      <c r="H137" s="64" t="str">
        <f t="array" ref="H137">XLOOKUP(F137,tb_MainDatabase[Barcode],tb_MainDatabase[Size],"")</f>
        <v>50 ml.</v>
      </c>
      <c r="I137" s="64" t="s">
        <v>1532</v>
      </c>
      <c r="J137" s="81">
        <f>IF(D137="","",countif(tb_Export[SKU],D137))</f>
        <v>1</v>
      </c>
      <c r="K137" s="64" t="s">
        <v>1528</v>
      </c>
      <c r="L137" s="81" t="str">
        <f t="shared" si="1"/>
        <v>#REF!</v>
      </c>
      <c r="M137" s="81"/>
    </row>
    <row r="138" ht="22.5" hidden="1" customHeight="1">
      <c r="A138" s="61">
        <f>IF(B138="","",ROW()-ROW(tb_Export[[#HEADERS],[Order]]))</f>
        <v>137</v>
      </c>
      <c r="B138" s="322">
        <v>45981.0</v>
      </c>
      <c r="C138" s="64" t="s">
        <v>50</v>
      </c>
      <c r="D138" s="64" t="s">
        <v>1733</v>
      </c>
      <c r="E138" s="64" t="s">
        <v>1058</v>
      </c>
      <c r="F138" s="64">
        <v>8.857128011317E12</v>
      </c>
      <c r="G138" s="64" t="str">
        <f t="array" ref="G138">XLOOKUP(F138,tb_MainDatabase[Barcode],tb_MainDatabase[Grand],"")</f>
        <v>EDP</v>
      </c>
      <c r="H138" s="64" t="str">
        <f t="array" ref="H138">XLOOKUP(F138,tb_MainDatabase[Barcode],tb_MainDatabase[Size],"")</f>
        <v>50 ml.</v>
      </c>
      <c r="I138" s="64" t="s">
        <v>1532</v>
      </c>
      <c r="J138" s="81">
        <f>IF(D138="","",countif(tb_Export[SKU],D138))</f>
        <v>1</v>
      </c>
      <c r="K138" s="64" t="s">
        <v>1528</v>
      </c>
      <c r="L138" s="81" t="str">
        <f t="shared" si="1"/>
        <v>#REF!</v>
      </c>
      <c r="M138" s="81"/>
    </row>
    <row r="139" ht="22.5" hidden="1" customHeight="1">
      <c r="A139" s="61">
        <f>IF(B139="","",ROW()-ROW(tb_Export[[#HEADERS],[Order]]))</f>
        <v>138</v>
      </c>
      <c r="B139" s="322">
        <v>45981.0</v>
      </c>
      <c r="C139" s="64" t="s">
        <v>50</v>
      </c>
      <c r="D139" s="64" t="s">
        <v>1737</v>
      </c>
      <c r="E139" s="64" t="s">
        <v>1058</v>
      </c>
      <c r="F139" s="64">
        <v>8.857128011317E12</v>
      </c>
      <c r="G139" s="64" t="str">
        <f t="array" ref="G139">XLOOKUP(F139,tb_MainDatabase[Barcode],tb_MainDatabase[Grand],"")</f>
        <v>EDP</v>
      </c>
      <c r="H139" s="64" t="str">
        <f t="array" ref="H139">XLOOKUP(F139,tb_MainDatabase[Barcode],tb_MainDatabase[Size],"")</f>
        <v>50 ml.</v>
      </c>
      <c r="I139" s="64" t="s">
        <v>1532</v>
      </c>
      <c r="J139" s="81">
        <f>IF(D139="","",countif(tb_Export[SKU],D139))</f>
        <v>1</v>
      </c>
      <c r="K139" s="64" t="s">
        <v>1528</v>
      </c>
      <c r="L139" s="81" t="str">
        <f t="shared" si="1"/>
        <v>#REF!</v>
      </c>
      <c r="M139" s="81"/>
    </row>
    <row r="140" ht="22.5" hidden="1" customHeight="1">
      <c r="A140" s="61">
        <f>IF(B140="","",ROW()-ROW(tb_Export[[#HEADERS],[Order]]))</f>
        <v>139</v>
      </c>
      <c r="B140" s="322">
        <v>45981.0</v>
      </c>
      <c r="C140" s="64" t="s">
        <v>50</v>
      </c>
      <c r="D140" s="64" t="s">
        <v>1738</v>
      </c>
      <c r="E140" s="64" t="s">
        <v>1058</v>
      </c>
      <c r="F140" s="64">
        <v>8.857128011317E12</v>
      </c>
      <c r="G140" s="64" t="str">
        <f t="array" ref="G140">XLOOKUP(F140,tb_MainDatabase[Barcode],tb_MainDatabase[Grand],"")</f>
        <v>EDP</v>
      </c>
      <c r="H140" s="64" t="str">
        <f t="array" ref="H140">XLOOKUP(F140,tb_MainDatabase[Barcode],tb_MainDatabase[Size],"")</f>
        <v>50 ml.</v>
      </c>
      <c r="I140" s="64" t="s">
        <v>1532</v>
      </c>
      <c r="J140" s="81">
        <f>IF(D140="","",countif(tb_Export[SKU],D140))</f>
        <v>1</v>
      </c>
      <c r="K140" s="64" t="s">
        <v>1528</v>
      </c>
      <c r="L140" s="81" t="str">
        <f t="shared" si="1"/>
        <v>#REF!</v>
      </c>
      <c r="M140" s="81"/>
    </row>
    <row r="141" ht="22.5" hidden="1" customHeight="1">
      <c r="A141" s="61">
        <f>IF(B141="","",ROW()-ROW(tb_Export[[#HEADERS],[Order]]))</f>
        <v>140</v>
      </c>
      <c r="B141" s="322">
        <v>45981.0</v>
      </c>
      <c r="C141" s="64" t="s">
        <v>50</v>
      </c>
      <c r="D141" s="64" t="s">
        <v>1739</v>
      </c>
      <c r="E141" s="64" t="s">
        <v>1058</v>
      </c>
      <c r="F141" s="64">
        <v>8.857128011317E12</v>
      </c>
      <c r="G141" s="64" t="str">
        <f t="array" ref="G141">XLOOKUP(F141,tb_MainDatabase[Barcode],tb_MainDatabase[Grand],"")</f>
        <v>EDP</v>
      </c>
      <c r="H141" s="64" t="str">
        <f t="array" ref="H141">XLOOKUP(F141,tb_MainDatabase[Barcode],tb_MainDatabase[Size],"")</f>
        <v>50 ml.</v>
      </c>
      <c r="I141" s="64" t="s">
        <v>1532</v>
      </c>
      <c r="J141" s="81">
        <f>IF(D141="","",countif(tb_Export[SKU],D141))</f>
        <v>1</v>
      </c>
      <c r="K141" s="64" t="s">
        <v>1528</v>
      </c>
      <c r="L141" s="81" t="str">
        <f t="shared" si="1"/>
        <v>#REF!</v>
      </c>
      <c r="M141" s="81"/>
    </row>
    <row r="142" ht="22.5" hidden="1" customHeight="1">
      <c r="A142" s="61">
        <f>IF(B142="","",ROW()-ROW(tb_Export[[#HEADERS],[Order]]))</f>
        <v>141</v>
      </c>
      <c r="B142" s="322">
        <v>45981.0</v>
      </c>
      <c r="C142" s="64" t="s">
        <v>50</v>
      </c>
      <c r="D142" s="64" t="s">
        <v>1740</v>
      </c>
      <c r="E142" s="64" t="s">
        <v>1058</v>
      </c>
      <c r="F142" s="64">
        <v>8.857128011317E12</v>
      </c>
      <c r="G142" s="64" t="str">
        <f t="array" ref="G142">XLOOKUP(F142,tb_MainDatabase[Barcode],tb_MainDatabase[Grand],"")</f>
        <v>EDP</v>
      </c>
      <c r="H142" s="64" t="str">
        <f t="array" ref="H142">XLOOKUP(F142,tb_MainDatabase[Barcode],tb_MainDatabase[Size],"")</f>
        <v>50 ml.</v>
      </c>
      <c r="I142" s="64" t="s">
        <v>1532</v>
      </c>
      <c r="J142" s="81">
        <f>IF(D142="","",countif(tb_Export[SKU],D142))</f>
        <v>1</v>
      </c>
      <c r="K142" s="64" t="s">
        <v>1528</v>
      </c>
      <c r="L142" s="81" t="str">
        <f t="shared" si="1"/>
        <v>#REF!</v>
      </c>
      <c r="M142" s="81"/>
    </row>
    <row r="143" ht="22.5" hidden="1" customHeight="1">
      <c r="A143" s="61">
        <f>IF(B143="","",ROW()-ROW(tb_Export[[#HEADERS],[Order]]))</f>
        <v>142</v>
      </c>
      <c r="B143" s="322">
        <v>45981.0</v>
      </c>
      <c r="C143" s="64" t="s">
        <v>50</v>
      </c>
      <c r="D143" s="64" t="s">
        <v>1741</v>
      </c>
      <c r="E143" s="64" t="s">
        <v>1058</v>
      </c>
      <c r="F143" s="64">
        <v>8.857128011317E12</v>
      </c>
      <c r="G143" s="64" t="str">
        <f t="array" ref="G143">XLOOKUP(F143,tb_MainDatabase[Barcode],tb_MainDatabase[Grand],"")</f>
        <v>EDP</v>
      </c>
      <c r="H143" s="64" t="str">
        <f t="array" ref="H143">XLOOKUP(F143,tb_MainDatabase[Barcode],tb_MainDatabase[Size],"")</f>
        <v>50 ml.</v>
      </c>
      <c r="I143" s="64" t="s">
        <v>1532</v>
      </c>
      <c r="J143" s="81">
        <f>IF(D143="","",countif(tb_Export[SKU],D143))</f>
        <v>1</v>
      </c>
      <c r="K143" s="64" t="s">
        <v>1528</v>
      </c>
      <c r="L143" s="81" t="str">
        <f t="shared" si="1"/>
        <v>#REF!</v>
      </c>
      <c r="M143" s="81"/>
    </row>
    <row r="144" ht="22.5" hidden="1" customHeight="1">
      <c r="A144" s="61">
        <f>IF(B144="","",ROW()-ROW(tb_Export[[#HEADERS],[Order]]))</f>
        <v>143</v>
      </c>
      <c r="B144" s="322">
        <v>45981.0</v>
      </c>
      <c r="C144" s="64" t="s">
        <v>50</v>
      </c>
      <c r="D144" s="64" t="s">
        <v>1743</v>
      </c>
      <c r="E144" s="64" t="s">
        <v>1058</v>
      </c>
      <c r="F144" s="64">
        <v>8.857128011317E12</v>
      </c>
      <c r="G144" s="64" t="str">
        <f t="array" ref="G144">XLOOKUP(F144,tb_MainDatabase[Barcode],tb_MainDatabase[Grand],"")</f>
        <v>EDP</v>
      </c>
      <c r="H144" s="64" t="str">
        <f t="array" ref="H144">XLOOKUP(F144,tb_MainDatabase[Barcode],tb_MainDatabase[Size],"")</f>
        <v>50 ml.</v>
      </c>
      <c r="I144" s="64" t="s">
        <v>1532</v>
      </c>
      <c r="J144" s="81">
        <f>IF(D144="","",countif(tb_Export[SKU],D144))</f>
        <v>1</v>
      </c>
      <c r="K144" s="64" t="s">
        <v>1528</v>
      </c>
      <c r="L144" s="81" t="str">
        <f t="shared" si="1"/>
        <v>#REF!</v>
      </c>
      <c r="M144" s="81"/>
    </row>
    <row r="145" ht="22.5" hidden="1" customHeight="1">
      <c r="A145" s="61">
        <f>IF(B145="","",ROW()-ROW(tb_Export[[#HEADERS],[Order]]))</f>
        <v>144</v>
      </c>
      <c r="B145" s="322">
        <v>45981.0</v>
      </c>
      <c r="C145" s="64" t="s">
        <v>50</v>
      </c>
      <c r="D145" s="64" t="s">
        <v>1744</v>
      </c>
      <c r="E145" s="64" t="s">
        <v>1058</v>
      </c>
      <c r="F145" s="64">
        <v>8.857128011317E12</v>
      </c>
      <c r="G145" s="64" t="str">
        <f t="array" ref="G145">XLOOKUP(F145,tb_MainDatabase[Barcode],tb_MainDatabase[Grand],"")</f>
        <v>EDP</v>
      </c>
      <c r="H145" s="64" t="str">
        <f t="array" ref="H145">XLOOKUP(F145,tb_MainDatabase[Barcode],tb_MainDatabase[Size],"")</f>
        <v>50 ml.</v>
      </c>
      <c r="I145" s="64" t="s">
        <v>1532</v>
      </c>
      <c r="J145" s="81">
        <f>IF(D145="","",countif(tb_Export[SKU],D145))</f>
        <v>1</v>
      </c>
      <c r="K145" s="64" t="s">
        <v>1528</v>
      </c>
      <c r="L145" s="81" t="str">
        <f t="shared" si="1"/>
        <v>#REF!</v>
      </c>
      <c r="M145" s="81"/>
    </row>
    <row r="146" ht="22.5" hidden="1" customHeight="1">
      <c r="A146" s="61">
        <f>IF(B146="","",ROW()-ROW(tb_Export[[#HEADERS],[Order]]))</f>
        <v>145</v>
      </c>
      <c r="B146" s="322">
        <v>45981.0</v>
      </c>
      <c r="C146" s="64" t="s">
        <v>50</v>
      </c>
      <c r="D146" s="64" t="s">
        <v>1745</v>
      </c>
      <c r="E146" s="64" t="s">
        <v>1058</v>
      </c>
      <c r="F146" s="64">
        <v>8.857128011317E12</v>
      </c>
      <c r="G146" s="64" t="str">
        <f t="array" ref="G146">XLOOKUP(F146,tb_MainDatabase[Barcode],tb_MainDatabase[Grand],"")</f>
        <v>EDP</v>
      </c>
      <c r="H146" s="64" t="str">
        <f t="array" ref="H146">XLOOKUP(F146,tb_MainDatabase[Barcode],tb_MainDatabase[Size],"")</f>
        <v>50 ml.</v>
      </c>
      <c r="I146" s="64" t="s">
        <v>1532</v>
      </c>
      <c r="J146" s="81">
        <f>IF(D146="","",countif(tb_Export[SKU],D146))</f>
        <v>1</v>
      </c>
      <c r="K146" s="64" t="s">
        <v>1528</v>
      </c>
      <c r="L146" s="81" t="str">
        <f t="shared" si="1"/>
        <v>#REF!</v>
      </c>
      <c r="M146" s="81"/>
    </row>
    <row r="147" ht="22.5" hidden="1" customHeight="1">
      <c r="A147" s="61">
        <f>IF(B147="","",ROW()-ROW(tb_Export[[#HEADERS],[Order]]))</f>
        <v>146</v>
      </c>
      <c r="B147" s="322">
        <v>45981.0</v>
      </c>
      <c r="C147" s="64" t="s">
        <v>50</v>
      </c>
      <c r="D147" s="64" t="s">
        <v>1747</v>
      </c>
      <c r="E147" s="64" t="s">
        <v>1039</v>
      </c>
      <c r="F147" s="64">
        <v>8.857128011072E12</v>
      </c>
      <c r="G147" s="64" t="str">
        <f t="array" ref="G147">XLOOKUP(F147,tb_MainDatabase[Barcode],tb_MainDatabase[Grand],"")</f>
        <v>EDP</v>
      </c>
      <c r="H147" s="64" t="str">
        <f t="array" ref="H147">XLOOKUP(F147,tb_MainDatabase[Barcode],tb_MainDatabase[Size],"")</f>
        <v>50 ml.</v>
      </c>
      <c r="I147" s="64" t="s">
        <v>1532</v>
      </c>
      <c r="J147" s="81">
        <f>IF(D147="","",countif(tb_Export[SKU],D147))</f>
        <v>1</v>
      </c>
      <c r="K147" s="64" t="s">
        <v>1528</v>
      </c>
      <c r="L147" s="81" t="str">
        <f t="shared" si="1"/>
        <v>#REF!</v>
      </c>
      <c r="M147" s="81"/>
    </row>
    <row r="148" ht="22.5" hidden="1" customHeight="1">
      <c r="A148" s="61">
        <f>IF(B148="","",ROW()-ROW(tb_Export[[#HEADERS],[Order]]))</f>
        <v>147</v>
      </c>
      <c r="B148" s="322">
        <v>45981.0</v>
      </c>
      <c r="C148" s="64" t="s">
        <v>50</v>
      </c>
      <c r="D148" s="64" t="s">
        <v>1748</v>
      </c>
      <c r="E148" s="64" t="s">
        <v>1039</v>
      </c>
      <c r="F148" s="64">
        <v>8.857128011072E12</v>
      </c>
      <c r="G148" s="64" t="str">
        <f t="array" ref="G148">XLOOKUP(F148,tb_MainDatabase[Barcode],tb_MainDatabase[Grand],"")</f>
        <v>EDP</v>
      </c>
      <c r="H148" s="64" t="str">
        <f t="array" ref="H148">XLOOKUP(F148,tb_MainDatabase[Barcode],tb_MainDatabase[Size],"")</f>
        <v>50 ml.</v>
      </c>
      <c r="I148" s="64" t="s">
        <v>1532</v>
      </c>
      <c r="J148" s="81">
        <f>IF(D148="","",countif(tb_Export[SKU],D148))</f>
        <v>1</v>
      </c>
      <c r="K148" s="64" t="s">
        <v>1528</v>
      </c>
      <c r="L148" s="81" t="str">
        <f t="shared" si="1"/>
        <v>#REF!</v>
      </c>
      <c r="M148" s="81"/>
    </row>
    <row r="149" ht="22.5" hidden="1" customHeight="1">
      <c r="A149" s="61">
        <f>IF(B149="","",ROW()-ROW(tb_Export[[#HEADERS],[Order]]))</f>
        <v>148</v>
      </c>
      <c r="B149" s="322">
        <v>45981.0</v>
      </c>
      <c r="C149" s="64" t="s">
        <v>50</v>
      </c>
      <c r="D149" s="64" t="s">
        <v>1749</v>
      </c>
      <c r="E149" s="64" t="s">
        <v>1039</v>
      </c>
      <c r="F149" s="64">
        <v>8.857128011072E12</v>
      </c>
      <c r="G149" s="64" t="str">
        <f t="array" ref="G149">XLOOKUP(F149,tb_MainDatabase[Barcode],tb_MainDatabase[Grand],"")</f>
        <v>EDP</v>
      </c>
      <c r="H149" s="64" t="str">
        <f t="array" ref="H149">XLOOKUP(F149,tb_MainDatabase[Barcode],tb_MainDatabase[Size],"")</f>
        <v>50 ml.</v>
      </c>
      <c r="I149" s="64" t="s">
        <v>1532</v>
      </c>
      <c r="J149" s="81">
        <f>IF(D149="","",countif(tb_Export[SKU],D149))</f>
        <v>1</v>
      </c>
      <c r="K149" s="64" t="s">
        <v>1528</v>
      </c>
      <c r="L149" s="81" t="str">
        <f t="shared" si="1"/>
        <v>#REF!</v>
      </c>
      <c r="M149" s="81"/>
    </row>
    <row r="150" ht="22.5" hidden="1" customHeight="1">
      <c r="A150" s="61">
        <f>IF(B150="","",ROW()-ROW(tb_Export[[#HEADERS],[Order]]))</f>
        <v>149</v>
      </c>
      <c r="B150" s="322">
        <v>45981.0</v>
      </c>
      <c r="C150" s="64" t="s">
        <v>50</v>
      </c>
      <c r="D150" s="64" t="s">
        <v>1750</v>
      </c>
      <c r="E150" s="64" t="s">
        <v>1039</v>
      </c>
      <c r="F150" s="64">
        <v>8.857128011072E12</v>
      </c>
      <c r="G150" s="64" t="str">
        <f t="array" ref="G150">XLOOKUP(F150,tb_MainDatabase[Barcode],tb_MainDatabase[Grand],"")</f>
        <v>EDP</v>
      </c>
      <c r="H150" s="64" t="str">
        <f t="array" ref="H150">XLOOKUP(F150,tb_MainDatabase[Barcode],tb_MainDatabase[Size],"")</f>
        <v>50 ml.</v>
      </c>
      <c r="I150" s="64" t="s">
        <v>1532</v>
      </c>
      <c r="J150" s="81">
        <f>IF(D150="","",countif(tb_Export[SKU],D150))</f>
        <v>1</v>
      </c>
      <c r="K150" s="64" t="s">
        <v>1528</v>
      </c>
      <c r="L150" s="81" t="str">
        <f t="shared" si="1"/>
        <v>#REF!</v>
      </c>
      <c r="M150" s="81"/>
    </row>
    <row r="151" ht="22.5" hidden="1" customHeight="1">
      <c r="A151" s="61">
        <f>IF(B151="","",ROW()-ROW(tb_Export[[#HEADERS],[Order]]))</f>
        <v>150</v>
      </c>
      <c r="B151" s="322">
        <v>45981.0</v>
      </c>
      <c r="C151" s="64" t="s">
        <v>50</v>
      </c>
      <c r="D151" s="64" t="s">
        <v>1751</v>
      </c>
      <c r="E151" s="64" t="s">
        <v>1039</v>
      </c>
      <c r="F151" s="64">
        <v>8.857128011072E12</v>
      </c>
      <c r="G151" s="64" t="str">
        <f t="array" ref="G151">XLOOKUP(F151,tb_MainDatabase[Barcode],tb_MainDatabase[Grand],"")</f>
        <v>EDP</v>
      </c>
      <c r="H151" s="64" t="str">
        <f t="array" ref="H151">XLOOKUP(F151,tb_MainDatabase[Barcode],tb_MainDatabase[Size],"")</f>
        <v>50 ml.</v>
      </c>
      <c r="I151" s="64" t="s">
        <v>1532</v>
      </c>
      <c r="J151" s="81">
        <f>IF(D151="","",countif(tb_Export[SKU],D151))</f>
        <v>1</v>
      </c>
      <c r="K151" s="64" t="s">
        <v>1528</v>
      </c>
      <c r="L151" s="81" t="str">
        <f t="shared" si="1"/>
        <v>#REF!</v>
      </c>
      <c r="M151" s="81"/>
    </row>
    <row r="152" ht="22.5" hidden="1" customHeight="1">
      <c r="A152" s="61">
        <f>IF(B152="","",ROW()-ROW(tb_Export[[#HEADERS],[Order]]))</f>
        <v>151</v>
      </c>
      <c r="B152" s="322">
        <v>45981.0</v>
      </c>
      <c r="C152" s="64" t="s">
        <v>50</v>
      </c>
      <c r="D152" s="64" t="s">
        <v>1752</v>
      </c>
      <c r="E152" s="64" t="s">
        <v>1039</v>
      </c>
      <c r="F152" s="64">
        <v>8.857128011072E12</v>
      </c>
      <c r="G152" s="64" t="str">
        <f t="array" ref="G152">XLOOKUP(F152,tb_MainDatabase[Barcode],tb_MainDatabase[Grand],"")</f>
        <v>EDP</v>
      </c>
      <c r="H152" s="64" t="str">
        <f t="array" ref="H152">XLOOKUP(F152,tb_MainDatabase[Barcode],tb_MainDatabase[Size],"")</f>
        <v>50 ml.</v>
      </c>
      <c r="I152" s="64" t="s">
        <v>1532</v>
      </c>
      <c r="J152" s="81">
        <f>IF(D152="","",countif(tb_Export[SKU],D152))</f>
        <v>1</v>
      </c>
      <c r="K152" s="64" t="s">
        <v>1528</v>
      </c>
      <c r="L152" s="81" t="str">
        <f t="shared" si="1"/>
        <v>#REF!</v>
      </c>
      <c r="M152" s="81"/>
    </row>
    <row r="153" ht="22.5" hidden="1" customHeight="1">
      <c r="A153" s="61">
        <f>IF(B153="","",ROW()-ROW(tb_Export[[#HEADERS],[Order]]))</f>
        <v>152</v>
      </c>
      <c r="B153" s="322">
        <v>45981.0</v>
      </c>
      <c r="C153" s="64" t="s">
        <v>50</v>
      </c>
      <c r="D153" s="64" t="s">
        <v>1753</v>
      </c>
      <c r="E153" s="64" t="s">
        <v>1039</v>
      </c>
      <c r="F153" s="64">
        <v>8.857128011072E12</v>
      </c>
      <c r="G153" s="64" t="str">
        <f t="array" ref="G153">XLOOKUP(F153,tb_MainDatabase[Barcode],tb_MainDatabase[Grand],"")</f>
        <v>EDP</v>
      </c>
      <c r="H153" s="64" t="str">
        <f t="array" ref="H153">XLOOKUP(F153,tb_MainDatabase[Barcode],tb_MainDatabase[Size],"")</f>
        <v>50 ml.</v>
      </c>
      <c r="I153" s="64" t="s">
        <v>1532</v>
      </c>
      <c r="J153" s="81">
        <f>IF(D153="","",countif(tb_Export[SKU],D153))</f>
        <v>1</v>
      </c>
      <c r="K153" s="64" t="s">
        <v>1528</v>
      </c>
      <c r="L153" s="81" t="str">
        <f t="shared" si="1"/>
        <v>#REF!</v>
      </c>
      <c r="M153" s="81"/>
    </row>
    <row r="154" ht="22.5" hidden="1" customHeight="1">
      <c r="A154" s="61">
        <f>IF(B154="","",ROW()-ROW(tb_Export[[#HEADERS],[Order]]))</f>
        <v>153</v>
      </c>
      <c r="B154" s="322">
        <v>45981.0</v>
      </c>
      <c r="C154" s="64" t="s">
        <v>50</v>
      </c>
      <c r="D154" s="64" t="s">
        <v>1755</v>
      </c>
      <c r="E154" s="64" t="s">
        <v>1039</v>
      </c>
      <c r="F154" s="64">
        <v>8.857128011072E12</v>
      </c>
      <c r="G154" s="64" t="str">
        <f t="array" ref="G154">XLOOKUP(F154,tb_MainDatabase[Barcode],tb_MainDatabase[Grand],"")</f>
        <v>EDP</v>
      </c>
      <c r="H154" s="64" t="str">
        <f t="array" ref="H154">XLOOKUP(F154,tb_MainDatabase[Barcode],tb_MainDatabase[Size],"")</f>
        <v>50 ml.</v>
      </c>
      <c r="I154" s="64" t="s">
        <v>1532</v>
      </c>
      <c r="J154" s="81">
        <f>IF(D154="","",countif(tb_Export[SKU],D154))</f>
        <v>1</v>
      </c>
      <c r="K154" s="64" t="s">
        <v>1528</v>
      </c>
      <c r="L154" s="81" t="str">
        <f t="shared" si="1"/>
        <v>#REF!</v>
      </c>
      <c r="M154" s="81"/>
    </row>
    <row r="155" ht="22.5" hidden="1" customHeight="1">
      <c r="A155" s="61">
        <f>IF(B155="","",ROW()-ROW(tb_Export[[#HEADERS],[Order]]))</f>
        <v>154</v>
      </c>
      <c r="B155" s="322">
        <v>45981.0</v>
      </c>
      <c r="C155" s="64" t="s">
        <v>50</v>
      </c>
      <c r="D155" s="64" t="s">
        <v>1756</v>
      </c>
      <c r="E155" s="64" t="s">
        <v>1039</v>
      </c>
      <c r="F155" s="64">
        <v>8.857128011072E12</v>
      </c>
      <c r="G155" s="64" t="str">
        <f t="array" ref="G155">XLOOKUP(F155,tb_MainDatabase[Barcode],tb_MainDatabase[Grand],"")</f>
        <v>EDP</v>
      </c>
      <c r="H155" s="64" t="str">
        <f t="array" ref="H155">XLOOKUP(F155,tb_MainDatabase[Barcode],tb_MainDatabase[Size],"")</f>
        <v>50 ml.</v>
      </c>
      <c r="I155" s="64" t="s">
        <v>1532</v>
      </c>
      <c r="J155" s="81">
        <f>IF(D155="","",countif(tb_Export[SKU],D155))</f>
        <v>1</v>
      </c>
      <c r="K155" s="64" t="s">
        <v>1528</v>
      </c>
      <c r="L155" s="81" t="str">
        <f t="shared" si="1"/>
        <v>#REF!</v>
      </c>
      <c r="M155" s="81"/>
    </row>
    <row r="156" ht="22.5" hidden="1" customHeight="1">
      <c r="A156" s="61">
        <f>IF(B156="","",ROW()-ROW(tb_Export[[#HEADERS],[Order]]))</f>
        <v>155</v>
      </c>
      <c r="B156" s="322">
        <v>45981.0</v>
      </c>
      <c r="C156" s="64" t="s">
        <v>50</v>
      </c>
      <c r="D156" s="64" t="s">
        <v>1757</v>
      </c>
      <c r="E156" s="64" t="s">
        <v>1039</v>
      </c>
      <c r="F156" s="64">
        <v>8.857128011072E12</v>
      </c>
      <c r="G156" s="64" t="str">
        <f t="array" ref="G156">XLOOKUP(F156,tb_MainDatabase[Barcode],tb_MainDatabase[Grand],"")</f>
        <v>EDP</v>
      </c>
      <c r="H156" s="64" t="str">
        <f t="array" ref="H156">XLOOKUP(F156,tb_MainDatabase[Barcode],tb_MainDatabase[Size],"")</f>
        <v>50 ml.</v>
      </c>
      <c r="I156" s="64" t="s">
        <v>1532</v>
      </c>
      <c r="J156" s="81">
        <f>IF(D156="","",countif(tb_Export[SKU],D156))</f>
        <v>1</v>
      </c>
      <c r="K156" s="64" t="s">
        <v>1528</v>
      </c>
      <c r="L156" s="81" t="str">
        <f t="shared" si="1"/>
        <v>#REF!</v>
      </c>
      <c r="M156" s="81"/>
    </row>
    <row r="157" ht="22.5" hidden="1" customHeight="1">
      <c r="A157" s="61">
        <f>IF(B157="","",ROW()-ROW(tb_Export[[#HEADERS],[Order]]))</f>
        <v>156</v>
      </c>
      <c r="B157" s="322">
        <v>45981.0</v>
      </c>
      <c r="C157" s="64" t="s">
        <v>50</v>
      </c>
      <c r="D157" s="64" t="s">
        <v>1760</v>
      </c>
      <c r="E157" s="64" t="s">
        <v>1048</v>
      </c>
      <c r="F157" s="64">
        <v>8.857128012021E12</v>
      </c>
      <c r="G157" s="64" t="str">
        <f t="array" ref="G157">XLOOKUP(F157,tb_MainDatabase[Barcode],tb_MainDatabase[Grand],"")</f>
        <v>EDP</v>
      </c>
      <c r="H157" s="64" t="str">
        <f t="array" ref="H157">XLOOKUP(F157,tb_MainDatabase[Barcode],tb_MainDatabase[Size],"")</f>
        <v>50 ml.</v>
      </c>
      <c r="I157" s="64" t="s">
        <v>1532</v>
      </c>
      <c r="J157" s="81">
        <f>IF(D157="","",countif(tb_Export[SKU],D157))</f>
        <v>1</v>
      </c>
      <c r="K157" s="64" t="s">
        <v>1528</v>
      </c>
      <c r="L157" s="81" t="str">
        <f t="shared" si="1"/>
        <v>#REF!</v>
      </c>
      <c r="M157" s="81"/>
    </row>
    <row r="158" ht="22.5" hidden="1" customHeight="1">
      <c r="A158" s="61">
        <f>IF(B158="","",ROW()-ROW(tb_Export[[#HEADERS],[Order]]))</f>
        <v>157</v>
      </c>
      <c r="B158" s="322">
        <v>45981.0</v>
      </c>
      <c r="C158" s="64" t="s">
        <v>50</v>
      </c>
      <c r="D158" s="64" t="s">
        <v>1761</v>
      </c>
      <c r="E158" s="64" t="s">
        <v>1048</v>
      </c>
      <c r="F158" s="64">
        <v>8.857128012021E12</v>
      </c>
      <c r="G158" s="64" t="str">
        <f t="array" ref="G158">XLOOKUP(F158,tb_MainDatabase[Barcode],tb_MainDatabase[Grand],"")</f>
        <v>EDP</v>
      </c>
      <c r="H158" s="64" t="str">
        <f t="array" ref="H158">XLOOKUP(F158,tb_MainDatabase[Barcode],tb_MainDatabase[Size],"")</f>
        <v>50 ml.</v>
      </c>
      <c r="I158" s="64" t="s">
        <v>1532</v>
      </c>
      <c r="J158" s="81">
        <f>IF(D158="","",countif(tb_Export[SKU],D158))</f>
        <v>1</v>
      </c>
      <c r="K158" s="64" t="s">
        <v>1528</v>
      </c>
      <c r="L158" s="81" t="str">
        <f t="shared" si="1"/>
        <v>#REF!</v>
      </c>
      <c r="M158" s="81"/>
    </row>
    <row r="159" ht="22.5" hidden="1" customHeight="1">
      <c r="A159" s="61">
        <f>IF(B159="","",ROW()-ROW(tb_Export[[#HEADERS],[Order]]))</f>
        <v>158</v>
      </c>
      <c r="B159" s="322">
        <v>45981.0</v>
      </c>
      <c r="C159" s="64" t="s">
        <v>50</v>
      </c>
      <c r="D159" s="64" t="s">
        <v>1762</v>
      </c>
      <c r="E159" s="64" t="s">
        <v>1048</v>
      </c>
      <c r="F159" s="64">
        <v>8.857128012021E12</v>
      </c>
      <c r="G159" s="64" t="str">
        <f t="array" ref="G159">XLOOKUP(F159,tb_MainDatabase[Barcode],tb_MainDatabase[Grand],"")</f>
        <v>EDP</v>
      </c>
      <c r="H159" s="64" t="str">
        <f t="array" ref="H159">XLOOKUP(F159,tb_MainDatabase[Barcode],tb_MainDatabase[Size],"")</f>
        <v>50 ml.</v>
      </c>
      <c r="I159" s="64" t="s">
        <v>1532</v>
      </c>
      <c r="J159" s="81">
        <f>IF(D159="","",countif(tb_Export[SKU],D159))</f>
        <v>1</v>
      </c>
      <c r="K159" s="64" t="s">
        <v>1528</v>
      </c>
      <c r="L159" s="81" t="str">
        <f t="shared" si="1"/>
        <v>#REF!</v>
      </c>
      <c r="M159" s="81"/>
    </row>
    <row r="160" ht="22.5" hidden="1" customHeight="1">
      <c r="A160" s="61">
        <f>IF(B160="","",ROW()-ROW(tb_Export[[#HEADERS],[Order]]))</f>
        <v>159</v>
      </c>
      <c r="B160" s="322">
        <v>45981.0</v>
      </c>
      <c r="C160" s="64" t="s">
        <v>50</v>
      </c>
      <c r="D160" s="64" t="s">
        <v>1763</v>
      </c>
      <c r="E160" s="64" t="s">
        <v>1048</v>
      </c>
      <c r="F160" s="64">
        <v>8.857128012021E12</v>
      </c>
      <c r="G160" s="64" t="str">
        <f t="array" ref="G160">XLOOKUP(F160,tb_MainDatabase[Barcode],tb_MainDatabase[Grand],"")</f>
        <v>EDP</v>
      </c>
      <c r="H160" s="64" t="str">
        <f t="array" ref="H160">XLOOKUP(F160,tb_MainDatabase[Barcode],tb_MainDatabase[Size],"")</f>
        <v>50 ml.</v>
      </c>
      <c r="I160" s="64" t="s">
        <v>1532</v>
      </c>
      <c r="J160" s="81">
        <f>IF(D160="","",countif(tb_Export[SKU],D160))</f>
        <v>1</v>
      </c>
      <c r="K160" s="64" t="s">
        <v>1528</v>
      </c>
      <c r="L160" s="81" t="str">
        <f t="shared" si="1"/>
        <v>#REF!</v>
      </c>
      <c r="M160" s="81"/>
    </row>
    <row r="161" ht="22.5" hidden="1" customHeight="1">
      <c r="A161" s="61">
        <f>IF(B161="","",ROW()-ROW(tb_Export[[#HEADERS],[Order]]))</f>
        <v>160</v>
      </c>
      <c r="B161" s="322">
        <v>45981.0</v>
      </c>
      <c r="C161" s="64" t="s">
        <v>50</v>
      </c>
      <c r="D161" s="64" t="s">
        <v>1765</v>
      </c>
      <c r="E161" s="64" t="s">
        <v>1048</v>
      </c>
      <c r="F161" s="64">
        <v>8.857128012021E12</v>
      </c>
      <c r="G161" s="64" t="str">
        <f t="array" ref="G161">XLOOKUP(F161,tb_MainDatabase[Barcode],tb_MainDatabase[Grand],"")</f>
        <v>EDP</v>
      </c>
      <c r="H161" s="64" t="str">
        <f t="array" ref="H161">XLOOKUP(F161,tb_MainDatabase[Barcode],tb_MainDatabase[Size],"")</f>
        <v>50 ml.</v>
      </c>
      <c r="I161" s="64" t="s">
        <v>1532</v>
      </c>
      <c r="J161" s="81">
        <f>IF(D161="","",countif(tb_Export[SKU],D161))</f>
        <v>1</v>
      </c>
      <c r="K161" s="64" t="s">
        <v>1528</v>
      </c>
      <c r="L161" s="81" t="str">
        <f t="shared" si="1"/>
        <v>#REF!</v>
      </c>
      <c r="M161" s="81"/>
    </row>
    <row r="162" ht="22.5" hidden="1" customHeight="1">
      <c r="A162" s="61">
        <f>IF(B162="","",ROW()-ROW(tb_Export[[#HEADERS],[Order]]))</f>
        <v>161</v>
      </c>
      <c r="B162" s="322">
        <v>45981.0</v>
      </c>
      <c r="C162" s="64" t="s">
        <v>50</v>
      </c>
      <c r="D162" s="64" t="s">
        <v>1766</v>
      </c>
      <c r="E162" s="64" t="s">
        <v>1767</v>
      </c>
      <c r="F162" s="64">
        <v>8.857128011256E12</v>
      </c>
      <c r="G162" s="64" t="str">
        <f t="array" ref="G162">XLOOKUP(F162,tb_MainDatabase[Barcode],tb_MainDatabase[Grand],"")</f>
        <v>EDP</v>
      </c>
      <c r="H162" s="64" t="str">
        <f t="array" ref="H162">XLOOKUP(F162,tb_MainDatabase[Barcode],tb_MainDatabase[Size],"")</f>
        <v>50 ml.</v>
      </c>
      <c r="I162" s="64" t="s">
        <v>1532</v>
      </c>
      <c r="J162" s="81">
        <f>IF(D162="","",countif(tb_Export[SKU],D162))</f>
        <v>1</v>
      </c>
      <c r="K162" s="64" t="s">
        <v>1528</v>
      </c>
      <c r="L162" s="81" t="str">
        <f t="shared" si="1"/>
        <v>#REF!</v>
      </c>
      <c r="M162" s="81"/>
    </row>
    <row r="163" ht="22.5" hidden="1" customHeight="1">
      <c r="A163" s="61">
        <f>IF(B163="","",ROW()-ROW(tb_Export[[#HEADERS],[Order]]))</f>
        <v>162</v>
      </c>
      <c r="B163" s="322">
        <v>45981.0</v>
      </c>
      <c r="C163" s="64" t="s">
        <v>50</v>
      </c>
      <c r="D163" s="64" t="s">
        <v>1769</v>
      </c>
      <c r="E163" s="64" t="s">
        <v>1767</v>
      </c>
      <c r="F163" s="64">
        <v>8.857128011256E12</v>
      </c>
      <c r="G163" s="64" t="str">
        <f t="array" ref="G163">XLOOKUP(F163,tb_MainDatabase[Barcode],tb_MainDatabase[Grand],"")</f>
        <v>EDP</v>
      </c>
      <c r="H163" s="64" t="str">
        <f t="array" ref="H163">XLOOKUP(F163,tb_MainDatabase[Barcode],tb_MainDatabase[Size],"")</f>
        <v>50 ml.</v>
      </c>
      <c r="I163" s="64" t="s">
        <v>1532</v>
      </c>
      <c r="J163" s="81">
        <f>IF(D163="","",countif(tb_Export[SKU],D163))</f>
        <v>1</v>
      </c>
      <c r="K163" s="64" t="s">
        <v>1528</v>
      </c>
      <c r="L163" s="81" t="str">
        <f t="shared" si="1"/>
        <v>#REF!</v>
      </c>
      <c r="M163" s="81"/>
    </row>
    <row r="164" ht="22.5" hidden="1" customHeight="1">
      <c r="A164" s="61">
        <f>IF(B164="","",ROW()-ROW(tb_Export[[#HEADERS],[Order]]))</f>
        <v>163</v>
      </c>
      <c r="B164" s="322">
        <v>45981.0</v>
      </c>
      <c r="C164" s="64" t="s">
        <v>50</v>
      </c>
      <c r="D164" s="64" t="s">
        <v>1770</v>
      </c>
      <c r="E164" s="64" t="s">
        <v>1767</v>
      </c>
      <c r="F164" s="64">
        <v>8.857128011256E12</v>
      </c>
      <c r="G164" s="64" t="str">
        <f t="array" ref="G164">XLOOKUP(F164,tb_MainDatabase[Barcode],tb_MainDatabase[Grand],"")</f>
        <v>EDP</v>
      </c>
      <c r="H164" s="64" t="str">
        <f t="array" ref="H164">XLOOKUP(F164,tb_MainDatabase[Barcode],tb_MainDatabase[Size],"")</f>
        <v>50 ml.</v>
      </c>
      <c r="I164" s="64" t="s">
        <v>1532</v>
      </c>
      <c r="J164" s="81">
        <f>IF(D164="","",countif(tb_Export[SKU],D164))</f>
        <v>1</v>
      </c>
      <c r="K164" s="64" t="s">
        <v>1528</v>
      </c>
      <c r="L164" s="81" t="str">
        <f t="shared" si="1"/>
        <v>#REF!</v>
      </c>
      <c r="M164" s="81"/>
    </row>
    <row r="165" ht="22.5" hidden="1" customHeight="1">
      <c r="A165" s="61">
        <f>IF(B165="","",ROW()-ROW(tb_Export[[#HEADERS],[Order]]))</f>
        <v>164</v>
      </c>
      <c r="B165" s="322">
        <v>45981.0</v>
      </c>
      <c r="C165" s="64" t="s">
        <v>50</v>
      </c>
      <c r="D165" s="64" t="s">
        <v>1772</v>
      </c>
      <c r="E165" s="64" t="s">
        <v>1767</v>
      </c>
      <c r="F165" s="64">
        <v>8.857128011256E12</v>
      </c>
      <c r="G165" s="64" t="str">
        <f t="array" ref="G165">XLOOKUP(F165,tb_MainDatabase[Barcode],tb_MainDatabase[Grand],"")</f>
        <v>EDP</v>
      </c>
      <c r="H165" s="64" t="str">
        <f t="array" ref="H165">XLOOKUP(F165,tb_MainDatabase[Barcode],tb_MainDatabase[Size],"")</f>
        <v>50 ml.</v>
      </c>
      <c r="I165" s="64" t="s">
        <v>1532</v>
      </c>
      <c r="J165" s="81">
        <f>IF(D165="","",countif(tb_Export[SKU],D165))</f>
        <v>1</v>
      </c>
      <c r="K165" s="64" t="s">
        <v>1528</v>
      </c>
      <c r="L165" s="81" t="str">
        <f t="shared" si="1"/>
        <v>#REF!</v>
      </c>
      <c r="M165" s="81"/>
    </row>
    <row r="166" ht="22.5" hidden="1" customHeight="1">
      <c r="A166" s="61">
        <f>IF(B166="","",ROW()-ROW(tb_Export[[#HEADERS],[Order]]))</f>
        <v>165</v>
      </c>
      <c r="B166" s="322">
        <v>45981.0</v>
      </c>
      <c r="C166" s="64" t="s">
        <v>50</v>
      </c>
      <c r="D166" s="64" t="s">
        <v>1773</v>
      </c>
      <c r="E166" s="64" t="s">
        <v>1767</v>
      </c>
      <c r="F166" s="64">
        <v>8.857128011256E12</v>
      </c>
      <c r="G166" s="64" t="str">
        <f t="array" ref="G166">XLOOKUP(F166,tb_MainDatabase[Barcode],tb_MainDatabase[Grand],"")</f>
        <v>EDP</v>
      </c>
      <c r="H166" s="64" t="str">
        <f t="array" ref="H166">XLOOKUP(F166,tb_MainDatabase[Barcode],tb_MainDatabase[Size],"")</f>
        <v>50 ml.</v>
      </c>
      <c r="I166" s="64" t="s">
        <v>1532</v>
      </c>
      <c r="J166" s="81">
        <f>IF(D166="","",countif(tb_Export[SKU],D166))</f>
        <v>1</v>
      </c>
      <c r="K166" s="64" t="s">
        <v>1528</v>
      </c>
      <c r="L166" s="81" t="str">
        <f t="shared" si="1"/>
        <v>#REF!</v>
      </c>
      <c r="M166" s="81"/>
    </row>
    <row r="167" ht="22.5" hidden="1" customHeight="1">
      <c r="A167" s="61">
        <f>IF(B167="","",ROW()-ROW(tb_Export[[#HEADERS],[Order]]))</f>
        <v>166</v>
      </c>
      <c r="B167" s="322">
        <v>45981.0</v>
      </c>
      <c r="C167" s="64" t="s">
        <v>50</v>
      </c>
      <c r="D167" s="64" t="s">
        <v>1774</v>
      </c>
      <c r="E167" s="64" t="s">
        <v>1767</v>
      </c>
      <c r="F167" s="64">
        <v>8.857128011256E12</v>
      </c>
      <c r="G167" s="64" t="str">
        <f t="array" ref="G167">XLOOKUP(F167,tb_MainDatabase[Barcode],tb_MainDatabase[Grand],"")</f>
        <v>EDP</v>
      </c>
      <c r="H167" s="64" t="str">
        <f t="array" ref="H167">XLOOKUP(F167,tb_MainDatabase[Barcode],tb_MainDatabase[Size],"")</f>
        <v>50 ml.</v>
      </c>
      <c r="I167" s="64" t="s">
        <v>1532</v>
      </c>
      <c r="J167" s="81">
        <f>IF(D167="","",countif(tb_Export[SKU],D167))</f>
        <v>1</v>
      </c>
      <c r="K167" s="64" t="s">
        <v>1528</v>
      </c>
      <c r="L167" s="81" t="str">
        <f t="shared" si="1"/>
        <v>#REF!</v>
      </c>
      <c r="M167" s="81"/>
    </row>
    <row r="168" ht="22.5" hidden="1" customHeight="1">
      <c r="A168" s="61">
        <f>IF(B168="","",ROW()-ROW(tb_Export[[#HEADERS],[Order]]))</f>
        <v>167</v>
      </c>
      <c r="B168" s="322">
        <v>45981.0</v>
      </c>
      <c r="C168" s="64" t="s">
        <v>50</v>
      </c>
      <c r="D168" s="64" t="s">
        <v>1776</v>
      </c>
      <c r="E168" s="64" t="s">
        <v>1767</v>
      </c>
      <c r="F168" s="64">
        <v>8.857128011256E12</v>
      </c>
      <c r="G168" s="64" t="str">
        <f t="array" ref="G168">XLOOKUP(F168,tb_MainDatabase[Barcode],tb_MainDatabase[Grand],"")</f>
        <v>EDP</v>
      </c>
      <c r="H168" s="64" t="str">
        <f t="array" ref="H168">XLOOKUP(F168,tb_MainDatabase[Barcode],tb_MainDatabase[Size],"")</f>
        <v>50 ml.</v>
      </c>
      <c r="I168" s="64" t="s">
        <v>1532</v>
      </c>
      <c r="J168" s="81">
        <f>IF(D168="","",countif(tb_Export[SKU],D168))</f>
        <v>1</v>
      </c>
      <c r="K168" s="64" t="s">
        <v>1528</v>
      </c>
      <c r="L168" s="81" t="str">
        <f t="shared" si="1"/>
        <v>#REF!</v>
      </c>
      <c r="M168" s="81"/>
    </row>
    <row r="169" ht="22.5" hidden="1" customHeight="1">
      <c r="A169" s="61">
        <f>IF(B169="","",ROW()-ROW(tb_Export[[#HEADERS],[Order]]))</f>
        <v>168</v>
      </c>
      <c r="B169" s="322">
        <v>45981.0</v>
      </c>
      <c r="C169" s="64" t="s">
        <v>50</v>
      </c>
      <c r="D169" s="64" t="s">
        <v>1777</v>
      </c>
      <c r="E169" s="64" t="s">
        <v>1767</v>
      </c>
      <c r="F169" s="64">
        <v>8.857128011256E12</v>
      </c>
      <c r="G169" s="64" t="str">
        <f t="array" ref="G169">XLOOKUP(F169,tb_MainDatabase[Barcode],tb_MainDatabase[Grand],"")</f>
        <v>EDP</v>
      </c>
      <c r="H169" s="64" t="str">
        <f t="array" ref="H169">XLOOKUP(F169,tb_MainDatabase[Barcode],tb_MainDatabase[Size],"")</f>
        <v>50 ml.</v>
      </c>
      <c r="I169" s="64" t="s">
        <v>1532</v>
      </c>
      <c r="J169" s="81">
        <f>IF(D169="","",countif(tb_Export[SKU],D169))</f>
        <v>1</v>
      </c>
      <c r="K169" s="64" t="s">
        <v>1528</v>
      </c>
      <c r="L169" s="81" t="str">
        <f t="shared" si="1"/>
        <v>#REF!</v>
      </c>
      <c r="M169" s="81"/>
    </row>
    <row r="170" ht="22.5" hidden="1" customHeight="1">
      <c r="A170" s="61">
        <f>IF(B170="","",ROW()-ROW(tb_Export[[#HEADERS],[Order]]))</f>
        <v>169</v>
      </c>
      <c r="B170" s="322">
        <v>45981.0</v>
      </c>
      <c r="C170" s="64" t="s">
        <v>50</v>
      </c>
      <c r="D170" s="64" t="s">
        <v>1779</v>
      </c>
      <c r="E170" s="64" t="s">
        <v>1767</v>
      </c>
      <c r="F170" s="64">
        <v>8.857128011256E12</v>
      </c>
      <c r="G170" s="64" t="str">
        <f t="array" ref="G170">XLOOKUP(F170,tb_MainDatabase[Barcode],tb_MainDatabase[Grand],"")</f>
        <v>EDP</v>
      </c>
      <c r="H170" s="64" t="str">
        <f t="array" ref="H170">XLOOKUP(F170,tb_MainDatabase[Barcode],tb_MainDatabase[Size],"")</f>
        <v>50 ml.</v>
      </c>
      <c r="I170" s="64" t="s">
        <v>1532</v>
      </c>
      <c r="J170" s="81">
        <f>IF(D170="","",countif(tb_Export[SKU],D170))</f>
        <v>1</v>
      </c>
      <c r="K170" s="64" t="s">
        <v>1528</v>
      </c>
      <c r="L170" s="81" t="str">
        <f t="shared" si="1"/>
        <v>#REF!</v>
      </c>
      <c r="M170" s="81"/>
    </row>
    <row r="171" ht="22.5" hidden="1" customHeight="1">
      <c r="A171" s="61">
        <f>IF(B171="","",ROW()-ROW(tb_Export[[#HEADERS],[Order]]))</f>
        <v>170</v>
      </c>
      <c r="B171" s="322">
        <v>45981.0</v>
      </c>
      <c r="C171" s="64" t="s">
        <v>50</v>
      </c>
      <c r="D171" s="64" t="s">
        <v>1780</v>
      </c>
      <c r="E171" s="64" t="s">
        <v>1767</v>
      </c>
      <c r="F171" s="64">
        <v>8.857128011256E12</v>
      </c>
      <c r="G171" s="64" t="str">
        <f t="array" ref="G171">XLOOKUP(F171,tb_MainDatabase[Barcode],tb_MainDatabase[Grand],"")</f>
        <v>EDP</v>
      </c>
      <c r="H171" s="64" t="str">
        <f t="array" ref="H171">XLOOKUP(F171,tb_MainDatabase[Barcode],tb_MainDatabase[Size],"")</f>
        <v>50 ml.</v>
      </c>
      <c r="I171" s="64" t="s">
        <v>1532</v>
      </c>
      <c r="J171" s="81">
        <f>IF(D171="","",countif(tb_Export[SKU],D171))</f>
        <v>1</v>
      </c>
      <c r="K171" s="64" t="s">
        <v>1528</v>
      </c>
      <c r="L171" s="81" t="str">
        <f t="shared" si="1"/>
        <v>#REF!</v>
      </c>
      <c r="M171" s="81"/>
    </row>
    <row r="172" ht="22.5" hidden="1" customHeight="1">
      <c r="A172" s="61">
        <f>IF(B172="","",ROW()-ROW(tb_Export[[#HEADERS],[Order]]))</f>
        <v>171</v>
      </c>
      <c r="B172" s="322">
        <v>45981.0</v>
      </c>
      <c r="C172" s="64" t="s">
        <v>50</v>
      </c>
      <c r="D172" s="64" t="s">
        <v>1782</v>
      </c>
      <c r="E172" s="64" t="s">
        <v>1093</v>
      </c>
      <c r="F172" s="64">
        <v>8.85712801114E12</v>
      </c>
      <c r="G172" s="64" t="str">
        <f t="array" ref="G172">XLOOKUP(F172,tb_MainDatabase[Barcode],tb_MainDatabase[Grand],"")</f>
        <v>EDP</v>
      </c>
      <c r="H172" s="64" t="str">
        <f t="array" ref="H172">XLOOKUP(F172,tb_MainDatabase[Barcode],tb_MainDatabase[Size],"")</f>
        <v>50 ml.</v>
      </c>
      <c r="I172" s="64" t="s">
        <v>1532</v>
      </c>
      <c r="J172" s="81">
        <f>IF(D172="","",countif(tb_Export[SKU],D172))</f>
        <v>1</v>
      </c>
      <c r="K172" s="64" t="s">
        <v>1528</v>
      </c>
      <c r="L172" s="81" t="str">
        <f t="shared" si="1"/>
        <v>#REF!</v>
      </c>
      <c r="M172" s="81"/>
    </row>
    <row r="173" ht="22.5" hidden="1" customHeight="1">
      <c r="A173" s="61">
        <f>IF(B173="","",ROW()-ROW(tb_Export[[#HEADERS],[Order]]))</f>
        <v>172</v>
      </c>
      <c r="B173" s="322">
        <v>45981.0</v>
      </c>
      <c r="C173" s="64" t="s">
        <v>50</v>
      </c>
      <c r="D173" s="64" t="s">
        <v>1783</v>
      </c>
      <c r="E173" s="64" t="s">
        <v>1093</v>
      </c>
      <c r="F173" s="64">
        <v>8.85712801114E12</v>
      </c>
      <c r="G173" s="64" t="str">
        <f t="array" ref="G173">XLOOKUP(F173,tb_MainDatabase[Barcode],tb_MainDatabase[Grand],"")</f>
        <v>EDP</v>
      </c>
      <c r="H173" s="64" t="str">
        <f t="array" ref="H173">XLOOKUP(F173,tb_MainDatabase[Barcode],tb_MainDatabase[Size],"")</f>
        <v>50 ml.</v>
      </c>
      <c r="I173" s="64" t="s">
        <v>1532</v>
      </c>
      <c r="J173" s="81">
        <f>IF(D173="","",countif(tb_Export[SKU],D173))</f>
        <v>1</v>
      </c>
      <c r="K173" s="64" t="s">
        <v>1528</v>
      </c>
      <c r="L173" s="81" t="str">
        <f t="shared" si="1"/>
        <v>#REF!</v>
      </c>
      <c r="M173" s="81"/>
    </row>
    <row r="174" ht="22.5" hidden="1" customHeight="1">
      <c r="A174" s="61">
        <f>IF(B174="","",ROW()-ROW(tb_Export[[#HEADERS],[Order]]))</f>
        <v>173</v>
      </c>
      <c r="B174" s="322">
        <v>45981.0</v>
      </c>
      <c r="C174" s="64" t="s">
        <v>50</v>
      </c>
      <c r="D174" s="64" t="s">
        <v>1784</v>
      </c>
      <c r="E174" s="64" t="s">
        <v>1093</v>
      </c>
      <c r="F174" s="64">
        <v>8.85712801114E12</v>
      </c>
      <c r="G174" s="64" t="str">
        <f t="array" ref="G174">XLOOKUP(F174,tb_MainDatabase[Barcode],tb_MainDatabase[Grand],"")</f>
        <v>EDP</v>
      </c>
      <c r="H174" s="64" t="str">
        <f t="array" ref="H174">XLOOKUP(F174,tb_MainDatabase[Barcode],tb_MainDatabase[Size],"")</f>
        <v>50 ml.</v>
      </c>
      <c r="I174" s="64" t="s">
        <v>1532</v>
      </c>
      <c r="J174" s="81">
        <f>IF(D174="","",countif(tb_Export[SKU],D174))</f>
        <v>1</v>
      </c>
      <c r="K174" s="64" t="s">
        <v>1528</v>
      </c>
      <c r="L174" s="81" t="str">
        <f t="shared" si="1"/>
        <v>#REF!</v>
      </c>
      <c r="M174" s="81"/>
    </row>
    <row r="175" ht="22.5" hidden="1" customHeight="1">
      <c r="A175" s="61">
        <f>IF(B175="","",ROW()-ROW(tb_Export[[#HEADERS],[Order]]))</f>
        <v>174</v>
      </c>
      <c r="B175" s="322">
        <v>45981.0</v>
      </c>
      <c r="C175" s="64" t="s">
        <v>50</v>
      </c>
      <c r="D175" s="64" t="s">
        <v>1786</v>
      </c>
      <c r="E175" s="64" t="s">
        <v>1093</v>
      </c>
      <c r="F175" s="64">
        <v>8.85712801114E12</v>
      </c>
      <c r="G175" s="64" t="str">
        <f t="array" ref="G175">XLOOKUP(F175,tb_MainDatabase[Barcode],tb_MainDatabase[Grand],"")</f>
        <v>EDP</v>
      </c>
      <c r="H175" s="64" t="str">
        <f t="array" ref="H175">XLOOKUP(F175,tb_MainDatabase[Barcode],tb_MainDatabase[Size],"")</f>
        <v>50 ml.</v>
      </c>
      <c r="I175" s="64" t="s">
        <v>1532</v>
      </c>
      <c r="J175" s="81">
        <f>IF(D175="","",countif(tb_Export[SKU],D175))</f>
        <v>1</v>
      </c>
      <c r="K175" s="64" t="s">
        <v>1528</v>
      </c>
      <c r="L175" s="81" t="str">
        <f t="shared" si="1"/>
        <v>#REF!</v>
      </c>
      <c r="M175" s="81"/>
    </row>
    <row r="176" ht="22.5" hidden="1" customHeight="1">
      <c r="A176" s="61">
        <f>IF(B176="","",ROW()-ROW(tb_Export[[#HEADERS],[Order]]))</f>
        <v>175</v>
      </c>
      <c r="B176" s="322">
        <v>45981.0</v>
      </c>
      <c r="C176" s="64" t="s">
        <v>50</v>
      </c>
      <c r="D176" s="64" t="s">
        <v>1787</v>
      </c>
      <c r="E176" s="64" t="s">
        <v>1093</v>
      </c>
      <c r="F176" s="64">
        <v>8.85712801114E12</v>
      </c>
      <c r="G176" s="64" t="str">
        <f t="array" ref="G176">XLOOKUP(F176,tb_MainDatabase[Barcode],tb_MainDatabase[Grand],"")</f>
        <v>EDP</v>
      </c>
      <c r="H176" s="64" t="str">
        <f t="array" ref="H176">XLOOKUP(F176,tb_MainDatabase[Barcode],tb_MainDatabase[Size],"")</f>
        <v>50 ml.</v>
      </c>
      <c r="I176" s="64" t="s">
        <v>1532</v>
      </c>
      <c r="J176" s="81">
        <f>IF(D176="","",countif(tb_Export[SKU],D176))</f>
        <v>1</v>
      </c>
      <c r="K176" s="64" t="s">
        <v>1528</v>
      </c>
      <c r="L176" s="81" t="str">
        <f t="shared" si="1"/>
        <v>#REF!</v>
      </c>
      <c r="M176" s="81"/>
    </row>
    <row r="177" ht="22.5" hidden="1" customHeight="1">
      <c r="A177" s="61">
        <f>IF(B177="","",ROW()-ROW(tb_Export[[#HEADERS],[Order]]))</f>
        <v>176</v>
      </c>
      <c r="B177" s="322">
        <v>45981.0</v>
      </c>
      <c r="C177" s="64" t="s">
        <v>50</v>
      </c>
      <c r="D177" s="64" t="s">
        <v>1788</v>
      </c>
      <c r="E177" s="64" t="s">
        <v>1093</v>
      </c>
      <c r="F177" s="64">
        <v>8.85712801114E12</v>
      </c>
      <c r="G177" s="64" t="str">
        <f t="array" ref="G177">XLOOKUP(F177,tb_MainDatabase[Barcode],tb_MainDatabase[Grand],"")</f>
        <v>EDP</v>
      </c>
      <c r="H177" s="64" t="str">
        <f t="array" ref="H177">XLOOKUP(F177,tb_MainDatabase[Barcode],tb_MainDatabase[Size],"")</f>
        <v>50 ml.</v>
      </c>
      <c r="I177" s="64" t="s">
        <v>1532</v>
      </c>
      <c r="J177" s="81">
        <f>IF(D177="","",countif(tb_Export[SKU],D177))</f>
        <v>1</v>
      </c>
      <c r="K177" s="64" t="s">
        <v>1528</v>
      </c>
      <c r="L177" s="81" t="str">
        <f t="shared" si="1"/>
        <v>#REF!</v>
      </c>
      <c r="M177" s="81"/>
    </row>
    <row r="178" ht="22.5" hidden="1" customHeight="1">
      <c r="A178" s="61">
        <f>IF(B178="","",ROW()-ROW(tb_Export[[#HEADERS],[Order]]))</f>
        <v>177</v>
      </c>
      <c r="B178" s="322">
        <v>45981.0</v>
      </c>
      <c r="C178" s="64" t="s">
        <v>50</v>
      </c>
      <c r="D178" s="64" t="s">
        <v>1789</v>
      </c>
      <c r="E178" s="64" t="s">
        <v>1093</v>
      </c>
      <c r="F178" s="64">
        <v>8.85712801114E12</v>
      </c>
      <c r="G178" s="64" t="str">
        <f t="array" ref="G178">XLOOKUP(F178,tb_MainDatabase[Barcode],tb_MainDatabase[Grand],"")</f>
        <v>EDP</v>
      </c>
      <c r="H178" s="64" t="str">
        <f t="array" ref="H178">XLOOKUP(F178,tb_MainDatabase[Barcode],tb_MainDatabase[Size],"")</f>
        <v>50 ml.</v>
      </c>
      <c r="I178" s="64" t="s">
        <v>1532</v>
      </c>
      <c r="J178" s="81">
        <f>IF(D178="","",countif(tb_Export[SKU],D178))</f>
        <v>1</v>
      </c>
      <c r="K178" s="64" t="s">
        <v>1528</v>
      </c>
      <c r="L178" s="81" t="str">
        <f t="shared" si="1"/>
        <v>#REF!</v>
      </c>
      <c r="M178" s="81"/>
    </row>
    <row r="179" ht="22.5" hidden="1" customHeight="1">
      <c r="A179" s="61">
        <f>IF(B179="","",ROW()-ROW(tb_Export[[#HEADERS],[Order]]))</f>
        <v>178</v>
      </c>
      <c r="B179" s="322">
        <v>45981.0</v>
      </c>
      <c r="C179" s="64" t="s">
        <v>50</v>
      </c>
      <c r="D179" s="64" t="s">
        <v>1791</v>
      </c>
      <c r="E179" s="64" t="s">
        <v>1093</v>
      </c>
      <c r="F179" s="64">
        <v>8.85712801114E12</v>
      </c>
      <c r="G179" s="64" t="str">
        <f t="array" ref="G179">XLOOKUP(F179,tb_MainDatabase[Barcode],tb_MainDatabase[Grand],"")</f>
        <v>EDP</v>
      </c>
      <c r="H179" s="64" t="str">
        <f t="array" ref="H179">XLOOKUP(F179,tb_MainDatabase[Barcode],tb_MainDatabase[Size],"")</f>
        <v>50 ml.</v>
      </c>
      <c r="I179" s="64" t="s">
        <v>1532</v>
      </c>
      <c r="J179" s="81">
        <f>IF(D179="","",countif(tb_Export[SKU],D179))</f>
        <v>1</v>
      </c>
      <c r="K179" s="64" t="s">
        <v>1528</v>
      </c>
      <c r="L179" s="81" t="str">
        <f t="shared" si="1"/>
        <v>#REF!</v>
      </c>
      <c r="M179" s="81"/>
    </row>
    <row r="180" ht="22.5" hidden="1" customHeight="1">
      <c r="A180" s="61">
        <f>IF(B180="","",ROW()-ROW(tb_Export[[#HEADERS],[Order]]))</f>
        <v>179</v>
      </c>
      <c r="B180" s="322">
        <v>45981.0</v>
      </c>
      <c r="C180" s="64" t="s">
        <v>50</v>
      </c>
      <c r="D180" s="64" t="s">
        <v>1792</v>
      </c>
      <c r="E180" s="64" t="s">
        <v>1093</v>
      </c>
      <c r="F180" s="64">
        <v>8.85712801114E12</v>
      </c>
      <c r="G180" s="64" t="str">
        <f t="array" ref="G180">XLOOKUP(F180,tb_MainDatabase[Barcode],tb_MainDatabase[Grand],"")</f>
        <v>EDP</v>
      </c>
      <c r="H180" s="64" t="str">
        <f t="array" ref="H180">XLOOKUP(F180,tb_MainDatabase[Barcode],tb_MainDatabase[Size],"")</f>
        <v>50 ml.</v>
      </c>
      <c r="I180" s="64" t="s">
        <v>1532</v>
      </c>
      <c r="J180" s="81">
        <f>IF(D180="","",countif(tb_Export[SKU],D180))</f>
        <v>1</v>
      </c>
      <c r="K180" s="64" t="s">
        <v>1528</v>
      </c>
      <c r="L180" s="81" t="str">
        <f t="shared" si="1"/>
        <v>#REF!</v>
      </c>
      <c r="M180" s="81"/>
    </row>
    <row r="181" ht="22.5" hidden="1" customHeight="1">
      <c r="A181" s="61">
        <f>IF(B181="","",ROW()-ROW(tb_Export[[#HEADERS],[Order]]))</f>
        <v>180</v>
      </c>
      <c r="B181" s="322">
        <v>45981.0</v>
      </c>
      <c r="C181" s="64" t="s">
        <v>50</v>
      </c>
      <c r="D181" s="64" t="s">
        <v>1793</v>
      </c>
      <c r="E181" s="64" t="s">
        <v>1093</v>
      </c>
      <c r="F181" s="64">
        <v>8.85712801114E12</v>
      </c>
      <c r="G181" s="64" t="str">
        <f t="array" ref="G181">XLOOKUP(F181,tb_MainDatabase[Barcode],tb_MainDatabase[Grand],"")</f>
        <v>EDP</v>
      </c>
      <c r="H181" s="64" t="str">
        <f t="array" ref="H181">XLOOKUP(F181,tb_MainDatabase[Barcode],tb_MainDatabase[Size],"")</f>
        <v>50 ml.</v>
      </c>
      <c r="I181" s="64" t="s">
        <v>1532</v>
      </c>
      <c r="J181" s="81">
        <f>IF(D181="","",countif(tb_Export[SKU],D181))</f>
        <v>1</v>
      </c>
      <c r="K181" s="64" t="s">
        <v>1528</v>
      </c>
      <c r="L181" s="81" t="str">
        <f t="shared" si="1"/>
        <v>#REF!</v>
      </c>
      <c r="M181" s="81"/>
    </row>
    <row r="182" ht="22.5" hidden="1" customHeight="1">
      <c r="A182" s="61">
        <f>IF(B182="","",ROW()-ROW(tb_Export[[#HEADERS],[Order]]))</f>
        <v>181</v>
      </c>
      <c r="B182" s="322">
        <v>45981.0</v>
      </c>
      <c r="C182" s="64" t="s">
        <v>50</v>
      </c>
      <c r="D182" s="64" t="s">
        <v>1794</v>
      </c>
      <c r="E182" s="64" t="s">
        <v>1109</v>
      </c>
      <c r="F182" s="64">
        <v>8.857128012019E12</v>
      </c>
      <c r="G182" s="64" t="str">
        <f t="array" ref="G182">XLOOKUP(F182,tb_MainDatabase[Barcode],tb_MainDatabase[Grand],"")</f>
        <v>EDP</v>
      </c>
      <c r="H182" s="64" t="str">
        <f t="array" ref="H182">XLOOKUP(F182,tb_MainDatabase[Barcode],tb_MainDatabase[Size],"")</f>
        <v>50 ml.</v>
      </c>
      <c r="I182" s="64" t="s">
        <v>1532</v>
      </c>
      <c r="J182" s="81">
        <f>IF(D182="","",countif(tb_Export[SKU],D182))</f>
        <v>1</v>
      </c>
      <c r="K182" s="64" t="s">
        <v>1528</v>
      </c>
      <c r="L182" s="81" t="str">
        <f t="shared" si="1"/>
        <v>#REF!</v>
      </c>
      <c r="M182" s="81"/>
    </row>
    <row r="183" ht="22.5" hidden="1" customHeight="1">
      <c r="A183" s="61">
        <f>IF(B183="","",ROW()-ROW(tb_Export[[#HEADERS],[Order]]))</f>
        <v>182</v>
      </c>
      <c r="B183" s="322">
        <v>45981.0</v>
      </c>
      <c r="C183" s="64" t="s">
        <v>50</v>
      </c>
      <c r="D183" s="64" t="s">
        <v>1795</v>
      </c>
      <c r="E183" s="64" t="s">
        <v>1109</v>
      </c>
      <c r="F183" s="64">
        <v>8.857128012019E12</v>
      </c>
      <c r="G183" s="64" t="str">
        <f t="array" ref="G183">XLOOKUP(F183,tb_MainDatabase[Barcode],tb_MainDatabase[Grand],"")</f>
        <v>EDP</v>
      </c>
      <c r="H183" s="64" t="str">
        <f t="array" ref="H183">XLOOKUP(F183,tb_MainDatabase[Barcode],tb_MainDatabase[Size],"")</f>
        <v>50 ml.</v>
      </c>
      <c r="I183" s="64" t="s">
        <v>1532</v>
      </c>
      <c r="J183" s="81">
        <f>IF(D183="","",countif(tb_Export[SKU],D183))</f>
        <v>1</v>
      </c>
      <c r="K183" s="64" t="s">
        <v>1528</v>
      </c>
      <c r="L183" s="81" t="str">
        <f t="shared" si="1"/>
        <v>#REF!</v>
      </c>
      <c r="M183" s="81"/>
    </row>
    <row r="184" ht="22.5" hidden="1" customHeight="1">
      <c r="A184" s="61">
        <f>IF(B184="","",ROW()-ROW(tb_Export[[#HEADERS],[Order]]))</f>
        <v>183</v>
      </c>
      <c r="B184" s="322">
        <v>45981.0</v>
      </c>
      <c r="C184" s="64" t="s">
        <v>50</v>
      </c>
      <c r="D184" s="64" t="s">
        <v>1797</v>
      </c>
      <c r="E184" s="64" t="s">
        <v>1109</v>
      </c>
      <c r="F184" s="64">
        <v>8.857128012019E12</v>
      </c>
      <c r="G184" s="64" t="str">
        <f t="array" ref="G184">XLOOKUP(F184,tb_MainDatabase[Barcode],tb_MainDatabase[Grand],"")</f>
        <v>EDP</v>
      </c>
      <c r="H184" s="64" t="str">
        <f t="array" ref="H184">XLOOKUP(F184,tb_MainDatabase[Barcode],tb_MainDatabase[Size],"")</f>
        <v>50 ml.</v>
      </c>
      <c r="I184" s="64" t="s">
        <v>1532</v>
      </c>
      <c r="J184" s="81">
        <f>IF(D184="","",countif(tb_Export[SKU],D184))</f>
        <v>1</v>
      </c>
      <c r="K184" s="64" t="s">
        <v>1528</v>
      </c>
      <c r="L184" s="81" t="str">
        <f t="shared" si="1"/>
        <v>#REF!</v>
      </c>
      <c r="M184" s="81"/>
    </row>
    <row r="185" ht="22.5" hidden="1" customHeight="1">
      <c r="A185" s="61">
        <f>IF(B185="","",ROW()-ROW(tb_Export[[#HEADERS],[Order]]))</f>
        <v>184</v>
      </c>
      <c r="B185" s="322">
        <v>45981.0</v>
      </c>
      <c r="C185" s="64" t="s">
        <v>50</v>
      </c>
      <c r="D185" s="64" t="s">
        <v>1798</v>
      </c>
      <c r="E185" s="64" t="s">
        <v>1109</v>
      </c>
      <c r="F185" s="64">
        <v>8.857128012019E12</v>
      </c>
      <c r="G185" s="64" t="str">
        <f t="array" ref="G185">XLOOKUP(F185,tb_MainDatabase[Barcode],tb_MainDatabase[Grand],"")</f>
        <v>EDP</v>
      </c>
      <c r="H185" s="64" t="str">
        <f t="array" ref="H185">XLOOKUP(F185,tb_MainDatabase[Barcode],tb_MainDatabase[Size],"")</f>
        <v>50 ml.</v>
      </c>
      <c r="I185" s="64" t="s">
        <v>1532</v>
      </c>
      <c r="J185" s="81">
        <f>IF(D185="","",countif(tb_Export[SKU],D185))</f>
        <v>1</v>
      </c>
      <c r="K185" s="64" t="s">
        <v>1528</v>
      </c>
      <c r="L185" s="81" t="str">
        <f t="shared" si="1"/>
        <v>#REF!</v>
      </c>
      <c r="M185" s="81"/>
    </row>
    <row r="186" ht="22.5" hidden="1" customHeight="1">
      <c r="A186" s="61">
        <f>IF(B186="","",ROW()-ROW(tb_Export[[#HEADERS],[Order]]))</f>
        <v>185</v>
      </c>
      <c r="B186" s="322">
        <v>45981.0</v>
      </c>
      <c r="C186" s="64" t="s">
        <v>50</v>
      </c>
      <c r="D186" s="64" t="s">
        <v>1799</v>
      </c>
      <c r="E186" s="64" t="s">
        <v>1109</v>
      </c>
      <c r="F186" s="64">
        <v>8.857128012019E12</v>
      </c>
      <c r="G186" s="64" t="str">
        <f t="array" ref="G186">XLOOKUP(F186,tb_MainDatabase[Barcode],tb_MainDatabase[Grand],"")</f>
        <v>EDP</v>
      </c>
      <c r="H186" s="64" t="str">
        <f t="array" ref="H186">XLOOKUP(F186,tb_MainDatabase[Barcode],tb_MainDatabase[Size],"")</f>
        <v>50 ml.</v>
      </c>
      <c r="I186" s="64" t="s">
        <v>1532</v>
      </c>
      <c r="J186" s="81">
        <f>IF(D186="","",countif(tb_Export[SKU],D186))</f>
        <v>1</v>
      </c>
      <c r="K186" s="64" t="s">
        <v>1528</v>
      </c>
      <c r="L186" s="81" t="str">
        <f t="shared" si="1"/>
        <v>#REF!</v>
      </c>
      <c r="M186" s="81"/>
    </row>
    <row r="187" ht="22.5" hidden="1" customHeight="1">
      <c r="A187" s="61">
        <f>IF(B187="","",ROW()-ROW(tb_Export[[#HEADERS],[Order]]))</f>
        <v>186</v>
      </c>
      <c r="B187" s="322">
        <v>45981.0</v>
      </c>
      <c r="C187" s="64" t="s">
        <v>50</v>
      </c>
      <c r="D187" s="64" t="s">
        <v>1800</v>
      </c>
      <c r="E187" s="64" t="s">
        <v>1109</v>
      </c>
      <c r="F187" s="64">
        <v>8.857128012019E12</v>
      </c>
      <c r="G187" s="64" t="str">
        <f t="array" ref="G187">XLOOKUP(F187,tb_MainDatabase[Barcode],tb_MainDatabase[Grand],"")</f>
        <v>EDP</v>
      </c>
      <c r="H187" s="64" t="str">
        <f t="array" ref="H187">XLOOKUP(F187,tb_MainDatabase[Barcode],tb_MainDatabase[Size],"")</f>
        <v>50 ml.</v>
      </c>
      <c r="I187" s="64" t="s">
        <v>1532</v>
      </c>
      <c r="J187" s="81">
        <f>IF(D187="","",countif(tb_Export[SKU],D187))</f>
        <v>1</v>
      </c>
      <c r="K187" s="64" t="s">
        <v>1528</v>
      </c>
      <c r="L187" s="81" t="str">
        <f t="shared" si="1"/>
        <v>#REF!</v>
      </c>
      <c r="M187" s="81"/>
    </row>
    <row r="188" ht="22.5" hidden="1" customHeight="1">
      <c r="A188" s="61">
        <f>IF(B188="","",ROW()-ROW(tb_Export[[#HEADERS],[Order]]))</f>
        <v>187</v>
      </c>
      <c r="B188" s="322">
        <v>45981.0</v>
      </c>
      <c r="C188" s="64" t="s">
        <v>50</v>
      </c>
      <c r="D188" s="64" t="s">
        <v>1801</v>
      </c>
      <c r="E188" s="64" t="s">
        <v>1109</v>
      </c>
      <c r="F188" s="64">
        <v>8.857128012019E12</v>
      </c>
      <c r="G188" s="64" t="str">
        <f t="array" ref="G188">XLOOKUP(F188,tb_MainDatabase[Barcode],tb_MainDatabase[Grand],"")</f>
        <v>EDP</v>
      </c>
      <c r="H188" s="64" t="str">
        <f t="array" ref="H188">XLOOKUP(F188,tb_MainDatabase[Barcode],tb_MainDatabase[Size],"")</f>
        <v>50 ml.</v>
      </c>
      <c r="I188" s="64" t="s">
        <v>1532</v>
      </c>
      <c r="J188" s="81">
        <f>IF(D188="","",countif(tb_Export[SKU],D188))</f>
        <v>1</v>
      </c>
      <c r="K188" s="64" t="s">
        <v>1528</v>
      </c>
      <c r="L188" s="81" t="str">
        <f t="shared" si="1"/>
        <v>#REF!</v>
      </c>
      <c r="M188" s="81"/>
    </row>
    <row r="189" ht="22.5" hidden="1" customHeight="1">
      <c r="A189" s="61">
        <f>IF(B189="","",ROW()-ROW(tb_Export[[#HEADERS],[Order]]))</f>
        <v>188</v>
      </c>
      <c r="B189" s="322">
        <v>45981.0</v>
      </c>
      <c r="C189" s="64" t="s">
        <v>50</v>
      </c>
      <c r="D189" s="64" t="s">
        <v>1803</v>
      </c>
      <c r="E189" s="64" t="s">
        <v>1109</v>
      </c>
      <c r="F189" s="64">
        <v>8.857128012019E12</v>
      </c>
      <c r="G189" s="64" t="str">
        <f t="array" ref="G189">XLOOKUP(F189,tb_MainDatabase[Barcode],tb_MainDatabase[Grand],"")</f>
        <v>EDP</v>
      </c>
      <c r="H189" s="64" t="str">
        <f t="array" ref="H189">XLOOKUP(F189,tb_MainDatabase[Barcode],tb_MainDatabase[Size],"")</f>
        <v>50 ml.</v>
      </c>
      <c r="I189" s="64" t="s">
        <v>1532</v>
      </c>
      <c r="J189" s="81">
        <f>IF(D189="","",countif(tb_Export[SKU],D189))</f>
        <v>1</v>
      </c>
      <c r="K189" s="64" t="s">
        <v>1528</v>
      </c>
      <c r="L189" s="81" t="str">
        <f t="shared" si="1"/>
        <v>#REF!</v>
      </c>
      <c r="M189" s="81"/>
    </row>
    <row r="190" ht="22.5" hidden="1" customHeight="1">
      <c r="A190" s="61">
        <f>IF(B190="","",ROW()-ROW(tb_Export[[#HEADERS],[Order]]))</f>
        <v>189</v>
      </c>
      <c r="B190" s="322">
        <v>45981.0</v>
      </c>
      <c r="C190" s="64" t="s">
        <v>50</v>
      </c>
      <c r="D190" s="64" t="s">
        <v>1805</v>
      </c>
      <c r="E190" s="64" t="s">
        <v>1109</v>
      </c>
      <c r="F190" s="64">
        <v>8.857128012019E12</v>
      </c>
      <c r="G190" s="64" t="str">
        <f t="array" ref="G190">XLOOKUP(F190,tb_MainDatabase[Barcode],tb_MainDatabase[Grand],"")</f>
        <v>EDP</v>
      </c>
      <c r="H190" s="64" t="str">
        <f t="array" ref="H190">XLOOKUP(F190,tb_MainDatabase[Barcode],tb_MainDatabase[Size],"")</f>
        <v>50 ml.</v>
      </c>
      <c r="I190" s="64" t="s">
        <v>1532</v>
      </c>
      <c r="J190" s="81">
        <f>IF(D190="","",countif(tb_Export[SKU],D190))</f>
        <v>1</v>
      </c>
      <c r="K190" s="64" t="s">
        <v>1528</v>
      </c>
      <c r="L190" s="81" t="str">
        <f t="shared" si="1"/>
        <v>#REF!</v>
      </c>
      <c r="M190" s="81"/>
    </row>
    <row r="191" ht="22.5" hidden="1" customHeight="1">
      <c r="A191" s="61">
        <f>IF(B191="","",ROW()-ROW(tb_Export[[#HEADERS],[Order]]))</f>
        <v>190</v>
      </c>
      <c r="B191" s="322">
        <v>45981.0</v>
      </c>
      <c r="C191" s="64" t="s">
        <v>50</v>
      </c>
      <c r="D191" s="64" t="s">
        <v>1806</v>
      </c>
      <c r="E191" s="64" t="s">
        <v>1109</v>
      </c>
      <c r="F191" s="64">
        <v>8.857128012019E12</v>
      </c>
      <c r="G191" s="64" t="str">
        <f t="array" ref="G191">XLOOKUP(F191,tb_MainDatabase[Barcode],tb_MainDatabase[Grand],"")</f>
        <v>EDP</v>
      </c>
      <c r="H191" s="64" t="str">
        <f t="array" ref="H191">XLOOKUP(F191,tb_MainDatabase[Barcode],tb_MainDatabase[Size],"")</f>
        <v>50 ml.</v>
      </c>
      <c r="I191" s="64" t="s">
        <v>1532</v>
      </c>
      <c r="J191" s="81">
        <f>IF(D191="","",countif(tb_Export[SKU],D191))</f>
        <v>1</v>
      </c>
      <c r="K191" s="64" t="s">
        <v>1528</v>
      </c>
      <c r="L191" s="81" t="str">
        <f t="shared" si="1"/>
        <v>#REF!</v>
      </c>
      <c r="M191" s="81"/>
    </row>
    <row r="192" ht="22.5" hidden="1" customHeight="1">
      <c r="A192" s="61">
        <f>IF(B192="","",ROW()-ROW(tb_Export[[#HEADERS],[Order]]))</f>
        <v>191</v>
      </c>
      <c r="B192" s="322">
        <v>45981.0</v>
      </c>
      <c r="C192" s="64" t="s">
        <v>50</v>
      </c>
      <c r="D192" s="64" t="s">
        <v>1808</v>
      </c>
      <c r="E192" s="64" t="s">
        <v>1056</v>
      </c>
      <c r="F192" s="64">
        <v>8.85712801101E12</v>
      </c>
      <c r="G192" s="64" t="str">
        <f t="array" ref="G192">XLOOKUP(F192,tb_MainDatabase[Barcode],tb_MainDatabase[Grand],"")</f>
        <v>EDP</v>
      </c>
      <c r="H192" s="64" t="str">
        <f t="array" ref="H192">XLOOKUP(F192,tb_MainDatabase[Barcode],tb_MainDatabase[Size],"")</f>
        <v>50 ml.</v>
      </c>
      <c r="I192" s="64" t="s">
        <v>1532</v>
      </c>
      <c r="J192" s="81">
        <f>IF(D192="","",countif(tb_Export[SKU],D192))</f>
        <v>1</v>
      </c>
      <c r="K192" s="64" t="s">
        <v>1528</v>
      </c>
      <c r="L192" s="81" t="str">
        <f t="shared" si="1"/>
        <v>#REF!</v>
      </c>
      <c r="M192" s="81"/>
    </row>
    <row r="193" ht="22.5" hidden="1" customHeight="1">
      <c r="A193" s="61">
        <f>IF(B193="","",ROW()-ROW(tb_Export[[#HEADERS],[Order]]))</f>
        <v>192</v>
      </c>
      <c r="B193" s="322">
        <v>45981.0</v>
      </c>
      <c r="C193" s="64" t="s">
        <v>50</v>
      </c>
      <c r="D193" s="64" t="s">
        <v>1810</v>
      </c>
      <c r="E193" s="64" t="s">
        <v>1056</v>
      </c>
      <c r="F193" s="64">
        <v>8.85712801101E12</v>
      </c>
      <c r="G193" s="64" t="str">
        <f t="array" ref="G193">XLOOKUP(F193,tb_MainDatabase[Barcode],tb_MainDatabase[Grand],"")</f>
        <v>EDP</v>
      </c>
      <c r="H193" s="64" t="str">
        <f t="array" ref="H193">XLOOKUP(F193,tb_MainDatabase[Barcode],tb_MainDatabase[Size],"")</f>
        <v>50 ml.</v>
      </c>
      <c r="I193" s="64" t="s">
        <v>1532</v>
      </c>
      <c r="J193" s="81">
        <f>IF(D193="","",countif(tb_Export[SKU],D193))</f>
        <v>1</v>
      </c>
      <c r="K193" s="64" t="s">
        <v>1528</v>
      </c>
      <c r="L193" s="81" t="str">
        <f t="shared" si="1"/>
        <v>#REF!</v>
      </c>
      <c r="M193" s="81"/>
    </row>
    <row r="194" ht="22.5" hidden="1" customHeight="1">
      <c r="A194" s="61">
        <f>IF(B194="","",ROW()-ROW(tb_Export[[#HEADERS],[Order]]))</f>
        <v>193</v>
      </c>
      <c r="B194" s="322">
        <v>45981.0</v>
      </c>
      <c r="C194" s="64" t="s">
        <v>50</v>
      </c>
      <c r="D194" s="64" t="s">
        <v>1811</v>
      </c>
      <c r="E194" s="64" t="s">
        <v>1056</v>
      </c>
      <c r="F194" s="64">
        <v>8.85712801101E12</v>
      </c>
      <c r="G194" s="64" t="str">
        <f t="array" ref="G194">XLOOKUP(F194,tb_MainDatabase[Barcode],tb_MainDatabase[Grand],"")</f>
        <v>EDP</v>
      </c>
      <c r="H194" s="64" t="str">
        <f t="array" ref="H194">XLOOKUP(F194,tb_MainDatabase[Barcode],tb_MainDatabase[Size],"")</f>
        <v>50 ml.</v>
      </c>
      <c r="I194" s="64" t="s">
        <v>1532</v>
      </c>
      <c r="J194" s="81">
        <f>IF(D194="","",countif(tb_Export[SKU],D194))</f>
        <v>1</v>
      </c>
      <c r="K194" s="64" t="s">
        <v>1528</v>
      </c>
      <c r="L194" s="81" t="str">
        <f t="shared" si="1"/>
        <v>#REF!</v>
      </c>
      <c r="M194" s="81"/>
    </row>
    <row r="195" ht="22.5" hidden="1" customHeight="1">
      <c r="A195" s="61">
        <f>IF(B195="","",ROW()-ROW(tb_Export[[#HEADERS],[Order]]))</f>
        <v>194</v>
      </c>
      <c r="B195" s="322">
        <v>45981.0</v>
      </c>
      <c r="C195" s="64" t="s">
        <v>50</v>
      </c>
      <c r="D195" s="64" t="s">
        <v>1813</v>
      </c>
      <c r="E195" s="64" t="s">
        <v>1056</v>
      </c>
      <c r="F195" s="64">
        <v>8.85712801101E12</v>
      </c>
      <c r="G195" s="64" t="str">
        <f t="array" ref="G195">XLOOKUP(F195,tb_MainDatabase[Barcode],tb_MainDatabase[Grand],"")</f>
        <v>EDP</v>
      </c>
      <c r="H195" s="64" t="str">
        <f t="array" ref="H195">XLOOKUP(F195,tb_MainDatabase[Barcode],tb_MainDatabase[Size],"")</f>
        <v>50 ml.</v>
      </c>
      <c r="I195" s="64" t="s">
        <v>1532</v>
      </c>
      <c r="J195" s="81">
        <f>IF(D195="","",countif(tb_Export[SKU],D195))</f>
        <v>1</v>
      </c>
      <c r="K195" s="64" t="s">
        <v>1528</v>
      </c>
      <c r="L195" s="81" t="str">
        <f t="shared" si="1"/>
        <v>#REF!</v>
      </c>
      <c r="M195" s="81"/>
    </row>
    <row r="196" ht="22.5" hidden="1" customHeight="1">
      <c r="A196" s="61">
        <f>IF(B196="","",ROW()-ROW(tb_Export[[#HEADERS],[Order]]))</f>
        <v>195</v>
      </c>
      <c r="B196" s="322">
        <v>45981.0</v>
      </c>
      <c r="C196" s="64" t="s">
        <v>50</v>
      </c>
      <c r="D196" s="64" t="s">
        <v>1814</v>
      </c>
      <c r="E196" s="64" t="s">
        <v>1056</v>
      </c>
      <c r="F196" s="64">
        <v>8.85712801101E12</v>
      </c>
      <c r="G196" s="64" t="str">
        <f t="array" ref="G196">XLOOKUP(F196,tb_MainDatabase[Barcode],tb_MainDatabase[Grand],"")</f>
        <v>EDP</v>
      </c>
      <c r="H196" s="64" t="str">
        <f t="array" ref="H196">XLOOKUP(F196,tb_MainDatabase[Barcode],tb_MainDatabase[Size],"")</f>
        <v>50 ml.</v>
      </c>
      <c r="I196" s="64" t="s">
        <v>1532</v>
      </c>
      <c r="J196" s="81">
        <f>IF(D196="","",countif(tb_Export[SKU],D196))</f>
        <v>1</v>
      </c>
      <c r="K196" s="64" t="s">
        <v>1528</v>
      </c>
      <c r="L196" s="81" t="str">
        <f t="shared" si="1"/>
        <v>#REF!</v>
      </c>
      <c r="M196" s="81"/>
    </row>
    <row r="197" ht="22.5" hidden="1" customHeight="1">
      <c r="A197" s="61">
        <f>IF(B197="","",ROW()-ROW(tb_Export[[#HEADERS],[Order]]))</f>
        <v>196</v>
      </c>
      <c r="B197" s="322">
        <v>45981.0</v>
      </c>
      <c r="C197" s="64" t="s">
        <v>50</v>
      </c>
      <c r="D197" s="64" t="s">
        <v>1815</v>
      </c>
      <c r="E197" s="64" t="s">
        <v>1059</v>
      </c>
      <c r="F197" s="64">
        <v>8.857128011133E12</v>
      </c>
      <c r="G197" s="64" t="str">
        <f t="array" ref="G197">XLOOKUP(F197,tb_MainDatabase[Barcode],tb_MainDatabase[Grand],"")</f>
        <v>EDP</v>
      </c>
      <c r="H197" s="64" t="str">
        <f t="array" ref="H197">XLOOKUP(F197,tb_MainDatabase[Barcode],tb_MainDatabase[Size],"")</f>
        <v>50 ml.</v>
      </c>
      <c r="I197" s="64" t="s">
        <v>1532</v>
      </c>
      <c r="J197" s="81">
        <f>IF(D197="","",countif(tb_Export[SKU],D197))</f>
        <v>1</v>
      </c>
      <c r="K197" s="64" t="s">
        <v>1528</v>
      </c>
      <c r="L197" s="81" t="str">
        <f t="shared" si="1"/>
        <v>#REF!</v>
      </c>
      <c r="M197" s="81"/>
    </row>
    <row r="198" ht="22.5" hidden="1" customHeight="1">
      <c r="A198" s="61">
        <f>IF(B198="","",ROW()-ROW(tb_Export[[#HEADERS],[Order]]))</f>
        <v>197</v>
      </c>
      <c r="B198" s="322">
        <v>45981.0</v>
      </c>
      <c r="C198" s="64" t="s">
        <v>50</v>
      </c>
      <c r="D198" s="64" t="s">
        <v>1816</v>
      </c>
      <c r="E198" s="64" t="s">
        <v>1059</v>
      </c>
      <c r="F198" s="64">
        <v>8.857128011133E12</v>
      </c>
      <c r="G198" s="64" t="str">
        <f t="array" ref="G198">XLOOKUP(F198,tb_MainDatabase[Barcode],tb_MainDatabase[Grand],"")</f>
        <v>EDP</v>
      </c>
      <c r="H198" s="64" t="str">
        <f t="array" ref="H198">XLOOKUP(F198,tb_MainDatabase[Barcode],tb_MainDatabase[Size],"")</f>
        <v>50 ml.</v>
      </c>
      <c r="I198" s="64" t="s">
        <v>1532</v>
      </c>
      <c r="J198" s="81">
        <f>IF(D198="","",countif(tb_Export[SKU],D198))</f>
        <v>1</v>
      </c>
      <c r="K198" s="64" t="s">
        <v>1528</v>
      </c>
      <c r="L198" s="81" t="str">
        <f t="shared" si="1"/>
        <v>#REF!</v>
      </c>
      <c r="M198" s="81"/>
    </row>
    <row r="199" ht="22.5" hidden="1" customHeight="1">
      <c r="A199" s="61">
        <f>IF(B199="","",ROW()-ROW(tb_Export[[#HEADERS],[Order]]))</f>
        <v>198</v>
      </c>
      <c r="B199" s="322">
        <v>45981.0</v>
      </c>
      <c r="C199" s="64" t="s">
        <v>50</v>
      </c>
      <c r="D199" s="64" t="s">
        <v>1818</v>
      </c>
      <c r="E199" s="64" t="s">
        <v>1059</v>
      </c>
      <c r="F199" s="64">
        <v>8.857128011133E12</v>
      </c>
      <c r="G199" s="64" t="str">
        <f t="array" ref="G199">XLOOKUP(F199,tb_MainDatabase[Barcode],tb_MainDatabase[Grand],"")</f>
        <v>EDP</v>
      </c>
      <c r="H199" s="64" t="str">
        <f t="array" ref="H199">XLOOKUP(F199,tb_MainDatabase[Barcode],tb_MainDatabase[Size],"")</f>
        <v>50 ml.</v>
      </c>
      <c r="I199" s="64" t="s">
        <v>1532</v>
      </c>
      <c r="J199" s="81">
        <f>IF(D199="","",countif(tb_Export[SKU],D199))</f>
        <v>1</v>
      </c>
      <c r="K199" s="64" t="s">
        <v>1528</v>
      </c>
      <c r="L199" s="81" t="str">
        <f t="shared" si="1"/>
        <v>#REF!</v>
      </c>
      <c r="M199" s="81"/>
    </row>
    <row r="200" ht="22.5" hidden="1" customHeight="1">
      <c r="A200" s="61">
        <f>IF(B200="","",ROW()-ROW(tb_Export[[#HEADERS],[Order]]))</f>
        <v>199</v>
      </c>
      <c r="B200" s="322">
        <v>45981.0</v>
      </c>
      <c r="C200" s="64" t="s">
        <v>50</v>
      </c>
      <c r="D200" s="64" t="s">
        <v>1820</v>
      </c>
      <c r="E200" s="64" t="s">
        <v>1059</v>
      </c>
      <c r="F200" s="64">
        <v>8.857128011133E12</v>
      </c>
      <c r="G200" s="64" t="str">
        <f t="array" ref="G200">XLOOKUP(F200,tb_MainDatabase[Barcode],tb_MainDatabase[Grand],"")</f>
        <v>EDP</v>
      </c>
      <c r="H200" s="64" t="str">
        <f t="array" ref="H200">XLOOKUP(F200,tb_MainDatabase[Barcode],tb_MainDatabase[Size],"")</f>
        <v>50 ml.</v>
      </c>
      <c r="I200" s="64" t="s">
        <v>1532</v>
      </c>
      <c r="J200" s="81">
        <f>IF(D200="","",countif(tb_Export[SKU],D200))</f>
        <v>1</v>
      </c>
      <c r="K200" s="64" t="s">
        <v>1528</v>
      </c>
      <c r="L200" s="81" t="str">
        <f t="shared" si="1"/>
        <v>#REF!</v>
      </c>
      <c r="M200" s="81"/>
    </row>
    <row r="201" ht="22.5" hidden="1" customHeight="1">
      <c r="A201" s="61">
        <f>IF(B201="","",ROW()-ROW(tb_Export[[#HEADERS],[Order]]))</f>
        <v>200</v>
      </c>
      <c r="B201" s="322">
        <v>45981.0</v>
      </c>
      <c r="C201" s="64" t="s">
        <v>50</v>
      </c>
      <c r="D201" s="64" t="s">
        <v>1821</v>
      </c>
      <c r="E201" s="64" t="s">
        <v>1059</v>
      </c>
      <c r="F201" s="64">
        <v>8.857128011133E12</v>
      </c>
      <c r="G201" s="64" t="str">
        <f t="array" ref="G201">XLOOKUP(F201,tb_MainDatabase[Barcode],tb_MainDatabase[Grand],"")</f>
        <v>EDP</v>
      </c>
      <c r="H201" s="64" t="str">
        <f t="array" ref="H201">XLOOKUP(F201,tb_MainDatabase[Barcode],tb_MainDatabase[Size],"")</f>
        <v>50 ml.</v>
      </c>
      <c r="I201" s="64" t="s">
        <v>1532</v>
      </c>
      <c r="J201" s="81">
        <f>IF(D201="","",countif(tb_Export[SKU],D201))</f>
        <v>1</v>
      </c>
      <c r="K201" s="64" t="s">
        <v>1528</v>
      </c>
      <c r="L201" s="81" t="str">
        <f t="shared" si="1"/>
        <v>#REF!</v>
      </c>
      <c r="M201" s="81"/>
    </row>
    <row r="202" ht="22.5" hidden="1" customHeight="1">
      <c r="A202" s="61">
        <f>IF(B202="","",ROW()-ROW(tb_Export[[#HEADERS],[Order]]))</f>
        <v>201</v>
      </c>
      <c r="B202" s="322">
        <v>45981.0</v>
      </c>
      <c r="C202" s="64" t="s">
        <v>50</v>
      </c>
      <c r="D202" s="64" t="s">
        <v>1822</v>
      </c>
      <c r="E202" s="64" t="s">
        <v>1098</v>
      </c>
      <c r="F202" s="64">
        <v>8.857128011522E12</v>
      </c>
      <c r="G202" s="64" t="str">
        <f t="array" ref="G202">XLOOKUP(F202,tb_MainDatabase[Barcode],tb_MainDatabase[Grand],"")</f>
        <v>EDP</v>
      </c>
      <c r="H202" s="64" t="str">
        <f t="array" ref="H202">XLOOKUP(F202,tb_MainDatabase[Barcode],tb_MainDatabase[Size],"")</f>
        <v>50 ml.</v>
      </c>
      <c r="I202" s="64" t="s">
        <v>1532</v>
      </c>
      <c r="J202" s="81">
        <f>IF(D202="","",countif(tb_Export[SKU],D202))</f>
        <v>1</v>
      </c>
      <c r="K202" s="64" t="s">
        <v>1528</v>
      </c>
      <c r="L202" s="81" t="str">
        <f t="shared" si="1"/>
        <v>#REF!</v>
      </c>
      <c r="M202" s="81"/>
    </row>
    <row r="203" ht="22.5" hidden="1" customHeight="1">
      <c r="A203" s="61">
        <f>IF(B203="","",ROW()-ROW(tb_Export[[#HEADERS],[Order]]))</f>
        <v>202</v>
      </c>
      <c r="B203" s="322">
        <v>45981.0</v>
      </c>
      <c r="C203" s="64" t="s">
        <v>50</v>
      </c>
      <c r="D203" s="64" t="s">
        <v>1824</v>
      </c>
      <c r="E203" s="64" t="s">
        <v>1098</v>
      </c>
      <c r="F203" s="64">
        <v>8.857128011522E12</v>
      </c>
      <c r="G203" s="64" t="str">
        <f t="array" ref="G203">XLOOKUP(F203,tb_MainDatabase[Barcode],tb_MainDatabase[Grand],"")</f>
        <v>EDP</v>
      </c>
      <c r="H203" s="64" t="str">
        <f t="array" ref="H203">XLOOKUP(F203,tb_MainDatabase[Barcode],tb_MainDatabase[Size],"")</f>
        <v>50 ml.</v>
      </c>
      <c r="I203" s="64" t="s">
        <v>1532</v>
      </c>
      <c r="J203" s="81">
        <f>IF(D203="","",countif(tb_Export[SKU],D203))</f>
        <v>1</v>
      </c>
      <c r="K203" s="64" t="s">
        <v>1528</v>
      </c>
      <c r="L203" s="81" t="str">
        <f t="shared" si="1"/>
        <v>#REF!</v>
      </c>
      <c r="M203" s="81"/>
    </row>
    <row r="204" ht="22.5" hidden="1" customHeight="1">
      <c r="A204" s="61">
        <f>IF(B204="","",ROW()-ROW(tb_Export[[#HEADERS],[Order]]))</f>
        <v>203</v>
      </c>
      <c r="B204" s="322">
        <v>45981.0</v>
      </c>
      <c r="C204" s="64" t="s">
        <v>50</v>
      </c>
      <c r="D204" s="64" t="s">
        <v>1825</v>
      </c>
      <c r="E204" s="64" t="s">
        <v>1098</v>
      </c>
      <c r="F204" s="64">
        <v>8.857128011522E12</v>
      </c>
      <c r="G204" s="64" t="str">
        <f t="array" ref="G204">XLOOKUP(F204,tb_MainDatabase[Barcode],tb_MainDatabase[Grand],"")</f>
        <v>EDP</v>
      </c>
      <c r="H204" s="64" t="str">
        <f t="array" ref="H204">XLOOKUP(F204,tb_MainDatabase[Barcode],tb_MainDatabase[Size],"")</f>
        <v>50 ml.</v>
      </c>
      <c r="I204" s="64" t="s">
        <v>1532</v>
      </c>
      <c r="J204" s="81">
        <f>IF(D204="","",countif(tb_Export[SKU],D204))</f>
        <v>1</v>
      </c>
      <c r="K204" s="64" t="s">
        <v>1528</v>
      </c>
      <c r="L204" s="81" t="str">
        <f t="shared" si="1"/>
        <v>#REF!</v>
      </c>
      <c r="M204" s="81"/>
    </row>
    <row r="205" ht="22.5" hidden="1" customHeight="1">
      <c r="A205" s="61">
        <f>IF(B205="","",ROW()-ROW(tb_Export[[#HEADERS],[Order]]))</f>
        <v>204</v>
      </c>
      <c r="B205" s="322">
        <v>45981.0</v>
      </c>
      <c r="C205" s="64" t="s">
        <v>50</v>
      </c>
      <c r="D205" s="64" t="s">
        <v>1828</v>
      </c>
      <c r="E205" s="64" t="s">
        <v>1098</v>
      </c>
      <c r="F205" s="64">
        <v>8.857128011522E12</v>
      </c>
      <c r="G205" s="64" t="str">
        <f t="array" ref="G205">XLOOKUP(F205,tb_MainDatabase[Barcode],tb_MainDatabase[Grand],"")</f>
        <v>EDP</v>
      </c>
      <c r="H205" s="64" t="str">
        <f t="array" ref="H205">XLOOKUP(F205,tb_MainDatabase[Barcode],tb_MainDatabase[Size],"")</f>
        <v>50 ml.</v>
      </c>
      <c r="I205" s="64" t="s">
        <v>1532</v>
      </c>
      <c r="J205" s="81">
        <f>IF(D205="","",countif(tb_Export[SKU],D205))</f>
        <v>1</v>
      </c>
      <c r="K205" s="64" t="s">
        <v>1528</v>
      </c>
      <c r="L205" s="81" t="str">
        <f t="shared" si="1"/>
        <v>#REF!</v>
      </c>
      <c r="M205" s="81"/>
    </row>
    <row r="206" ht="22.5" hidden="1" customHeight="1">
      <c r="A206" s="61">
        <f>IF(B206="","",ROW()-ROW(tb_Export[[#HEADERS],[Order]]))</f>
        <v>205</v>
      </c>
      <c r="B206" s="322">
        <v>45981.0</v>
      </c>
      <c r="C206" s="64" t="s">
        <v>50</v>
      </c>
      <c r="D206" s="64" t="s">
        <v>1830</v>
      </c>
      <c r="E206" s="64" t="s">
        <v>1098</v>
      </c>
      <c r="F206" s="64">
        <v>8.857128011522E12</v>
      </c>
      <c r="G206" s="64" t="str">
        <f t="array" ref="G206">XLOOKUP(F206,tb_MainDatabase[Barcode],tb_MainDatabase[Grand],"")</f>
        <v>EDP</v>
      </c>
      <c r="H206" s="64" t="str">
        <f t="array" ref="H206">XLOOKUP(F206,tb_MainDatabase[Barcode],tb_MainDatabase[Size],"")</f>
        <v>50 ml.</v>
      </c>
      <c r="I206" s="64" t="s">
        <v>1532</v>
      </c>
      <c r="J206" s="81">
        <f>IF(D206="","",countif(tb_Export[SKU],D206))</f>
        <v>1</v>
      </c>
      <c r="K206" s="64" t="s">
        <v>1528</v>
      </c>
      <c r="L206" s="81" t="str">
        <f t="shared" si="1"/>
        <v>#REF!</v>
      </c>
      <c r="M206" s="81"/>
    </row>
    <row r="207" ht="22.5" hidden="1" customHeight="1">
      <c r="A207" s="61">
        <f>IF(B207="","",ROW()-ROW(tb_Export[[#HEADERS],[Order]]))</f>
        <v>206</v>
      </c>
      <c r="B207" s="322">
        <v>45981.0</v>
      </c>
      <c r="C207" s="64" t="s">
        <v>50</v>
      </c>
      <c r="D207" s="64" t="s">
        <v>1832</v>
      </c>
      <c r="E207" s="64" t="s">
        <v>1098</v>
      </c>
      <c r="F207" s="64">
        <v>8.857128011522E12</v>
      </c>
      <c r="G207" s="64" t="str">
        <f t="array" ref="G207">XLOOKUP(F207,tb_MainDatabase[Barcode],tb_MainDatabase[Grand],"")</f>
        <v>EDP</v>
      </c>
      <c r="H207" s="64" t="str">
        <f t="array" ref="H207">XLOOKUP(F207,tb_MainDatabase[Barcode],tb_MainDatabase[Size],"")</f>
        <v>50 ml.</v>
      </c>
      <c r="I207" s="64" t="s">
        <v>1532</v>
      </c>
      <c r="J207" s="81">
        <f>IF(D207="","",countif(tb_Export[SKU],D207))</f>
        <v>1</v>
      </c>
      <c r="K207" s="64" t="s">
        <v>1528</v>
      </c>
      <c r="L207" s="81" t="str">
        <f t="shared" si="1"/>
        <v>#REF!</v>
      </c>
      <c r="M207" s="81"/>
    </row>
    <row r="208" ht="22.5" hidden="1" customHeight="1">
      <c r="A208" s="61">
        <f>IF(B208="","",ROW()-ROW(tb_Export[[#HEADERS],[Order]]))</f>
        <v>207</v>
      </c>
      <c r="B208" s="322">
        <v>45981.0</v>
      </c>
      <c r="C208" s="64" t="s">
        <v>50</v>
      </c>
      <c r="D208" s="64" t="s">
        <v>1833</v>
      </c>
      <c r="E208" s="64" t="s">
        <v>1098</v>
      </c>
      <c r="F208" s="64">
        <v>8.857128011522E12</v>
      </c>
      <c r="G208" s="64" t="str">
        <f t="array" ref="G208">XLOOKUP(F208,tb_MainDatabase[Barcode],tb_MainDatabase[Grand],"")</f>
        <v>EDP</v>
      </c>
      <c r="H208" s="64" t="str">
        <f t="array" ref="H208">XLOOKUP(F208,tb_MainDatabase[Barcode],tb_MainDatabase[Size],"")</f>
        <v>50 ml.</v>
      </c>
      <c r="I208" s="64" t="s">
        <v>1532</v>
      </c>
      <c r="J208" s="81">
        <f>IF(D208="","",countif(tb_Export[SKU],D208))</f>
        <v>1</v>
      </c>
      <c r="K208" s="64" t="s">
        <v>1528</v>
      </c>
      <c r="L208" s="81" t="str">
        <f t="shared" si="1"/>
        <v>#REF!</v>
      </c>
      <c r="M208" s="81"/>
    </row>
    <row r="209" ht="22.5" hidden="1" customHeight="1">
      <c r="A209" s="61">
        <f>IF(B209="","",ROW()-ROW(tb_Export[[#HEADERS],[Order]]))</f>
        <v>208</v>
      </c>
      <c r="B209" s="322">
        <v>45981.0</v>
      </c>
      <c r="C209" s="64" t="s">
        <v>50</v>
      </c>
      <c r="D209" s="64" t="s">
        <v>1834</v>
      </c>
      <c r="E209" s="64" t="s">
        <v>1098</v>
      </c>
      <c r="F209" s="64">
        <v>8.857128011522E12</v>
      </c>
      <c r="G209" s="64" t="str">
        <f t="array" ref="G209">XLOOKUP(F209,tb_MainDatabase[Barcode],tb_MainDatabase[Grand],"")</f>
        <v>EDP</v>
      </c>
      <c r="H209" s="64" t="str">
        <f t="array" ref="H209">XLOOKUP(F209,tb_MainDatabase[Barcode],tb_MainDatabase[Size],"")</f>
        <v>50 ml.</v>
      </c>
      <c r="I209" s="64" t="s">
        <v>1532</v>
      </c>
      <c r="J209" s="81">
        <f>IF(D209="","",countif(tb_Export[SKU],D209))</f>
        <v>1</v>
      </c>
      <c r="K209" s="64" t="s">
        <v>1528</v>
      </c>
      <c r="L209" s="81" t="str">
        <f t="shared" si="1"/>
        <v>#REF!</v>
      </c>
      <c r="M209" s="81"/>
    </row>
    <row r="210" ht="22.5" hidden="1" customHeight="1">
      <c r="A210" s="61">
        <f>IF(B210="","",ROW()-ROW(tb_Export[[#HEADERS],[Order]]))</f>
        <v>209</v>
      </c>
      <c r="B210" s="322">
        <v>45981.0</v>
      </c>
      <c r="C210" s="64" t="s">
        <v>50</v>
      </c>
      <c r="D210" s="64" t="s">
        <v>1835</v>
      </c>
      <c r="E210" s="64" t="s">
        <v>1098</v>
      </c>
      <c r="F210" s="64">
        <v>8.857128011522E12</v>
      </c>
      <c r="G210" s="64" t="str">
        <f t="array" ref="G210">XLOOKUP(F210,tb_MainDatabase[Barcode],tb_MainDatabase[Grand],"")</f>
        <v>EDP</v>
      </c>
      <c r="H210" s="64" t="str">
        <f t="array" ref="H210">XLOOKUP(F210,tb_MainDatabase[Barcode],tb_MainDatabase[Size],"")</f>
        <v>50 ml.</v>
      </c>
      <c r="I210" s="64" t="s">
        <v>1532</v>
      </c>
      <c r="J210" s="81">
        <f>IF(D210="","",countif(tb_Export[SKU],D210))</f>
        <v>1</v>
      </c>
      <c r="K210" s="64" t="s">
        <v>1528</v>
      </c>
      <c r="L210" s="81" t="str">
        <f t="shared" si="1"/>
        <v>#REF!</v>
      </c>
      <c r="M210" s="81"/>
    </row>
    <row r="211" ht="22.5" hidden="1" customHeight="1">
      <c r="A211" s="61">
        <f>IF(B211="","",ROW()-ROW(tb_Export[[#HEADERS],[Order]]))</f>
        <v>210</v>
      </c>
      <c r="B211" s="322">
        <v>45981.0</v>
      </c>
      <c r="C211" s="64" t="s">
        <v>50</v>
      </c>
      <c r="D211" s="64" t="s">
        <v>1837</v>
      </c>
      <c r="E211" s="64" t="s">
        <v>1098</v>
      </c>
      <c r="F211" s="64">
        <v>8.857128011522E12</v>
      </c>
      <c r="G211" s="64" t="str">
        <f t="array" ref="G211">XLOOKUP(F211,tb_MainDatabase[Barcode],tb_MainDatabase[Grand],"")</f>
        <v>EDP</v>
      </c>
      <c r="H211" s="64" t="str">
        <f t="array" ref="H211">XLOOKUP(F211,tb_MainDatabase[Barcode],tb_MainDatabase[Size],"")</f>
        <v>50 ml.</v>
      </c>
      <c r="I211" s="64" t="s">
        <v>1532</v>
      </c>
      <c r="J211" s="81">
        <f>IF(D211="","",countif(tb_Export[SKU],D211))</f>
        <v>1</v>
      </c>
      <c r="K211" s="64" t="s">
        <v>1528</v>
      </c>
      <c r="L211" s="81" t="str">
        <f t="shared" si="1"/>
        <v>#REF!</v>
      </c>
      <c r="M211" s="81"/>
    </row>
    <row r="212" ht="22.5" hidden="1" customHeight="1">
      <c r="A212" s="61">
        <f>IF(B212="","",ROW()-ROW(tb_Export[[#HEADERS],[Order]]))</f>
        <v>211</v>
      </c>
      <c r="B212" s="322">
        <v>45981.0</v>
      </c>
      <c r="C212" s="64" t="s">
        <v>50</v>
      </c>
      <c r="D212" s="64" t="s">
        <v>1839</v>
      </c>
      <c r="E212" s="64" t="s">
        <v>1106</v>
      </c>
      <c r="F212" s="64">
        <v>8.857128011065E12</v>
      </c>
      <c r="G212" s="64" t="str">
        <f t="array" ref="G212">XLOOKUP(F212,tb_MainDatabase[Barcode],tb_MainDatabase[Grand],"")</f>
        <v>EDP</v>
      </c>
      <c r="H212" s="64" t="str">
        <f t="array" ref="H212">XLOOKUP(F212,tb_MainDatabase[Barcode],tb_MainDatabase[Size],"")</f>
        <v>50 ml.</v>
      </c>
      <c r="I212" s="64" t="s">
        <v>1532</v>
      </c>
      <c r="J212" s="81">
        <f>IF(D212="","",countif(tb_Export[SKU],D212))</f>
        <v>1</v>
      </c>
      <c r="K212" s="64" t="s">
        <v>1528</v>
      </c>
      <c r="L212" s="81" t="str">
        <f t="shared" si="1"/>
        <v>#REF!</v>
      </c>
      <c r="M212" s="81"/>
    </row>
    <row r="213" ht="22.5" hidden="1" customHeight="1">
      <c r="A213" s="61">
        <f>IF(B213="","",ROW()-ROW(tb_Export[[#HEADERS],[Order]]))</f>
        <v>212</v>
      </c>
      <c r="B213" s="322">
        <v>45981.0</v>
      </c>
      <c r="C213" s="64" t="s">
        <v>50</v>
      </c>
      <c r="D213" s="64" t="s">
        <v>1840</v>
      </c>
      <c r="E213" s="64" t="s">
        <v>1106</v>
      </c>
      <c r="F213" s="64">
        <v>8.857128011065E12</v>
      </c>
      <c r="G213" s="64" t="str">
        <f t="array" ref="G213">XLOOKUP(F213,tb_MainDatabase[Barcode],tb_MainDatabase[Grand],"")</f>
        <v>EDP</v>
      </c>
      <c r="H213" s="64" t="str">
        <f t="array" ref="H213">XLOOKUP(F213,tb_MainDatabase[Barcode],tb_MainDatabase[Size],"")</f>
        <v>50 ml.</v>
      </c>
      <c r="I213" s="64" t="s">
        <v>1532</v>
      </c>
      <c r="J213" s="81">
        <f>IF(D213="","",countif(tb_Export[SKU],D213))</f>
        <v>1</v>
      </c>
      <c r="K213" s="64" t="s">
        <v>1528</v>
      </c>
      <c r="L213" s="81" t="str">
        <f t="shared" si="1"/>
        <v>#REF!</v>
      </c>
      <c r="M213" s="81"/>
    </row>
    <row r="214" ht="22.5" hidden="1" customHeight="1">
      <c r="A214" s="61">
        <f>IF(B214="","",ROW()-ROW(tb_Export[[#HEADERS],[Order]]))</f>
        <v>213</v>
      </c>
      <c r="B214" s="322">
        <v>45981.0</v>
      </c>
      <c r="C214" s="64" t="s">
        <v>50</v>
      </c>
      <c r="D214" s="64" t="s">
        <v>1841</v>
      </c>
      <c r="E214" s="64" t="s">
        <v>1106</v>
      </c>
      <c r="F214" s="64">
        <v>8.857128011065E12</v>
      </c>
      <c r="G214" s="64" t="str">
        <f t="array" ref="G214">XLOOKUP(F214,tb_MainDatabase[Barcode],tb_MainDatabase[Grand],"")</f>
        <v>EDP</v>
      </c>
      <c r="H214" s="64" t="str">
        <f t="array" ref="H214">XLOOKUP(F214,tb_MainDatabase[Barcode],tb_MainDatabase[Size],"")</f>
        <v>50 ml.</v>
      </c>
      <c r="I214" s="64" t="s">
        <v>1532</v>
      </c>
      <c r="J214" s="81">
        <f>IF(D214="","",countif(tb_Export[SKU],D214))</f>
        <v>1</v>
      </c>
      <c r="K214" s="64" t="s">
        <v>1528</v>
      </c>
      <c r="L214" s="81" t="str">
        <f t="shared" si="1"/>
        <v>#REF!</v>
      </c>
      <c r="M214" s="81"/>
    </row>
    <row r="215" ht="22.5" hidden="1" customHeight="1">
      <c r="A215" s="61">
        <f>IF(B215="","",ROW()-ROW(tb_Export[[#HEADERS],[Order]]))</f>
        <v>214</v>
      </c>
      <c r="B215" s="322">
        <v>45981.0</v>
      </c>
      <c r="C215" s="64" t="s">
        <v>50</v>
      </c>
      <c r="D215" s="64" t="s">
        <v>1843</v>
      </c>
      <c r="E215" s="64" t="s">
        <v>1106</v>
      </c>
      <c r="F215" s="64">
        <v>8.857128011065E12</v>
      </c>
      <c r="G215" s="64" t="str">
        <f t="array" ref="G215">XLOOKUP(F215,tb_MainDatabase[Barcode],tb_MainDatabase[Grand],"")</f>
        <v>EDP</v>
      </c>
      <c r="H215" s="64" t="str">
        <f t="array" ref="H215">XLOOKUP(F215,tb_MainDatabase[Barcode],tb_MainDatabase[Size],"")</f>
        <v>50 ml.</v>
      </c>
      <c r="I215" s="64" t="s">
        <v>1532</v>
      </c>
      <c r="J215" s="81">
        <f>IF(D215="","",countif(tb_Export[SKU],D215))</f>
        <v>1</v>
      </c>
      <c r="K215" s="64" t="s">
        <v>1528</v>
      </c>
      <c r="L215" s="81" t="str">
        <f t="shared" si="1"/>
        <v>#REF!</v>
      </c>
      <c r="M215" s="81"/>
    </row>
    <row r="216" ht="22.5" hidden="1" customHeight="1">
      <c r="A216" s="61">
        <f>IF(B216="","",ROW()-ROW(tb_Export[[#HEADERS],[Order]]))</f>
        <v>215</v>
      </c>
      <c r="B216" s="322">
        <v>45981.0</v>
      </c>
      <c r="C216" s="64" t="s">
        <v>50</v>
      </c>
      <c r="D216" s="64" t="s">
        <v>1847</v>
      </c>
      <c r="E216" s="64" t="s">
        <v>1106</v>
      </c>
      <c r="F216" s="64">
        <v>8.857128011065E12</v>
      </c>
      <c r="G216" s="64" t="str">
        <f t="array" ref="G216">XLOOKUP(F216,tb_MainDatabase[Barcode],tb_MainDatabase[Grand],"")</f>
        <v>EDP</v>
      </c>
      <c r="H216" s="64" t="str">
        <f t="array" ref="H216">XLOOKUP(F216,tb_MainDatabase[Barcode],tb_MainDatabase[Size],"")</f>
        <v>50 ml.</v>
      </c>
      <c r="I216" s="64" t="s">
        <v>1532</v>
      </c>
      <c r="J216" s="81">
        <f>IF(D216="","",countif(tb_Export[SKU],D216))</f>
        <v>1</v>
      </c>
      <c r="K216" s="64" t="s">
        <v>1528</v>
      </c>
      <c r="L216" s="81" t="str">
        <f t="shared" si="1"/>
        <v>#REF!</v>
      </c>
      <c r="M216" s="81"/>
    </row>
    <row r="217" ht="22.5" hidden="1" customHeight="1">
      <c r="A217" s="61">
        <f>IF(B217="","",ROW()-ROW(tb_Export[[#HEADERS],[Order]]))</f>
        <v>216</v>
      </c>
      <c r="B217" s="322">
        <v>45981.0</v>
      </c>
      <c r="C217" s="64" t="s">
        <v>50</v>
      </c>
      <c r="D217" s="64" t="s">
        <v>1849</v>
      </c>
      <c r="E217" s="64" t="s">
        <v>1106</v>
      </c>
      <c r="F217" s="64">
        <v>8.857128011065E12</v>
      </c>
      <c r="G217" s="64" t="str">
        <f t="array" ref="G217">XLOOKUP(F217,tb_MainDatabase[Barcode],tb_MainDatabase[Grand],"")</f>
        <v>EDP</v>
      </c>
      <c r="H217" s="64" t="str">
        <f t="array" ref="H217">XLOOKUP(F217,tb_MainDatabase[Barcode],tb_MainDatabase[Size],"")</f>
        <v>50 ml.</v>
      </c>
      <c r="I217" s="64" t="s">
        <v>1532</v>
      </c>
      <c r="J217" s="81">
        <f>IF(D217="","",countif(tb_Export[SKU],D217))</f>
        <v>1</v>
      </c>
      <c r="K217" s="64" t="s">
        <v>1528</v>
      </c>
      <c r="L217" s="81" t="str">
        <f t="shared" si="1"/>
        <v>#REF!</v>
      </c>
      <c r="M217" s="81"/>
    </row>
    <row r="218" ht="22.5" hidden="1" customHeight="1">
      <c r="A218" s="61">
        <f>IF(B218="","",ROW()-ROW(tb_Export[[#HEADERS],[Order]]))</f>
        <v>217</v>
      </c>
      <c r="B218" s="322">
        <v>45981.0</v>
      </c>
      <c r="C218" s="64" t="s">
        <v>50</v>
      </c>
      <c r="D218" s="64" t="s">
        <v>1850</v>
      </c>
      <c r="E218" s="64" t="s">
        <v>1106</v>
      </c>
      <c r="F218" s="64">
        <v>8.857128011065E12</v>
      </c>
      <c r="G218" s="64" t="str">
        <f t="array" ref="G218">XLOOKUP(F218,tb_MainDatabase[Barcode],tb_MainDatabase[Grand],"")</f>
        <v>EDP</v>
      </c>
      <c r="H218" s="64" t="str">
        <f t="array" ref="H218">XLOOKUP(F218,tb_MainDatabase[Barcode],tb_MainDatabase[Size],"")</f>
        <v>50 ml.</v>
      </c>
      <c r="I218" s="64" t="s">
        <v>1532</v>
      </c>
      <c r="J218" s="81">
        <f>IF(D218="","",countif(tb_Export[SKU],D218))</f>
        <v>1</v>
      </c>
      <c r="K218" s="64" t="s">
        <v>1528</v>
      </c>
      <c r="L218" s="81" t="str">
        <f t="shared" si="1"/>
        <v>#REF!</v>
      </c>
      <c r="M218" s="81"/>
    </row>
    <row r="219" ht="22.5" hidden="1" customHeight="1">
      <c r="A219" s="61">
        <f>IF(B219="","",ROW()-ROW(tb_Export[[#HEADERS],[Order]]))</f>
        <v>218</v>
      </c>
      <c r="B219" s="322">
        <v>45981.0</v>
      </c>
      <c r="C219" s="64" t="s">
        <v>50</v>
      </c>
      <c r="D219" s="64" t="s">
        <v>1852</v>
      </c>
      <c r="E219" s="64" t="s">
        <v>1106</v>
      </c>
      <c r="F219" s="64">
        <v>8.857128011065E12</v>
      </c>
      <c r="G219" s="64" t="str">
        <f t="array" ref="G219">XLOOKUP(F219,tb_MainDatabase[Barcode],tb_MainDatabase[Grand],"")</f>
        <v>EDP</v>
      </c>
      <c r="H219" s="64" t="str">
        <f t="array" ref="H219">XLOOKUP(F219,tb_MainDatabase[Barcode],tb_MainDatabase[Size],"")</f>
        <v>50 ml.</v>
      </c>
      <c r="I219" s="64" t="s">
        <v>1532</v>
      </c>
      <c r="J219" s="81">
        <f>IF(D219="","",countif(tb_Export[SKU],D219))</f>
        <v>1</v>
      </c>
      <c r="K219" s="64" t="s">
        <v>1528</v>
      </c>
      <c r="L219" s="81" t="str">
        <f t="shared" si="1"/>
        <v>#REF!</v>
      </c>
      <c r="M219" s="81"/>
    </row>
    <row r="220" ht="22.5" hidden="1" customHeight="1">
      <c r="A220" s="61">
        <f>IF(B220="","",ROW()-ROW(tb_Export[[#HEADERS],[Order]]))</f>
        <v>219</v>
      </c>
      <c r="B220" s="322">
        <v>45981.0</v>
      </c>
      <c r="C220" s="64" t="s">
        <v>50</v>
      </c>
      <c r="D220" s="64" t="s">
        <v>1854</v>
      </c>
      <c r="E220" s="64" t="s">
        <v>1106</v>
      </c>
      <c r="F220" s="64">
        <v>8.857128011065E12</v>
      </c>
      <c r="G220" s="64" t="str">
        <f t="array" ref="G220">XLOOKUP(F220,tb_MainDatabase[Barcode],tb_MainDatabase[Grand],"")</f>
        <v>EDP</v>
      </c>
      <c r="H220" s="64" t="str">
        <f t="array" ref="H220">XLOOKUP(F220,tb_MainDatabase[Barcode],tb_MainDatabase[Size],"")</f>
        <v>50 ml.</v>
      </c>
      <c r="I220" s="64" t="s">
        <v>1532</v>
      </c>
      <c r="J220" s="81">
        <f>IF(D220="","",countif(tb_Export[SKU],D220))</f>
        <v>1</v>
      </c>
      <c r="K220" s="64" t="s">
        <v>1528</v>
      </c>
      <c r="L220" s="81" t="str">
        <f t="shared" si="1"/>
        <v>#REF!</v>
      </c>
      <c r="M220" s="81"/>
    </row>
    <row r="221" ht="22.5" hidden="1" customHeight="1">
      <c r="A221" s="61">
        <f>IF(B221="","",ROW()-ROW(tb_Export[[#HEADERS],[Order]]))</f>
        <v>220</v>
      </c>
      <c r="B221" s="322">
        <v>45981.0</v>
      </c>
      <c r="C221" s="64" t="s">
        <v>50</v>
      </c>
      <c r="D221" s="64" t="s">
        <v>1855</v>
      </c>
      <c r="E221" s="64" t="s">
        <v>1106</v>
      </c>
      <c r="F221" s="64">
        <v>8.857128011065E12</v>
      </c>
      <c r="G221" s="64" t="str">
        <f t="array" ref="G221">XLOOKUP(F221,tb_MainDatabase[Barcode],tb_MainDatabase[Grand],"")</f>
        <v>EDP</v>
      </c>
      <c r="H221" s="64" t="str">
        <f t="array" ref="H221">XLOOKUP(F221,tb_MainDatabase[Barcode],tb_MainDatabase[Size],"")</f>
        <v>50 ml.</v>
      </c>
      <c r="I221" s="64" t="s">
        <v>1532</v>
      </c>
      <c r="J221" s="81">
        <f>IF(D221="","",countif(tb_Export[SKU],D221))</f>
        <v>1</v>
      </c>
      <c r="K221" s="64" t="s">
        <v>1528</v>
      </c>
      <c r="L221" s="81" t="str">
        <f t="shared" si="1"/>
        <v>#REF!</v>
      </c>
      <c r="M221" s="81"/>
    </row>
    <row r="222" ht="22.5" customHeight="1">
      <c r="A222" s="334">
        <f>IF(B222="","",ROW()-ROW(tb_Export[[#HEADERS],[Order]]))</f>
        <v>221</v>
      </c>
      <c r="B222" s="335">
        <v>45981.0</v>
      </c>
      <c r="C222" s="336" t="s">
        <v>50</v>
      </c>
      <c r="D222" s="336" t="s">
        <v>1857</v>
      </c>
      <c r="E222" s="336" t="s">
        <v>1858</v>
      </c>
      <c r="F222" s="336">
        <v>8.857128011331E12</v>
      </c>
      <c r="G222" s="336" t="str">
        <f t="array" ref="G222">XLOOKUP(F222,tb_MainDatabase[Barcode],tb_MainDatabase[Grand],"")</f>
        <v>EDP</v>
      </c>
      <c r="H222" s="336" t="str">
        <f t="array" ref="H222">XLOOKUP(F222,tb_MainDatabase[Barcode],tb_MainDatabase[Size],"")</f>
        <v>50 ml.</v>
      </c>
      <c r="I222" s="336" t="s">
        <v>1532</v>
      </c>
      <c r="J222" s="337">
        <f>IF(D222="","",countif(tb_Export[SKU],D222))</f>
        <v>1</v>
      </c>
      <c r="K222" s="336" t="s">
        <v>1528</v>
      </c>
      <c r="L222" s="338">
        <v>46039.0</v>
      </c>
      <c r="M222" s="336" t="s">
        <v>1859</v>
      </c>
    </row>
    <row r="223" ht="22.5" hidden="1" customHeight="1">
      <c r="A223" s="61">
        <f>IF(B223="","",ROW()-ROW(tb_Export[[#HEADERS],[Order]]))</f>
        <v>222</v>
      </c>
      <c r="B223" s="322">
        <v>45981.0</v>
      </c>
      <c r="C223" s="64" t="s">
        <v>50</v>
      </c>
      <c r="D223" s="64" t="s">
        <v>1860</v>
      </c>
      <c r="E223" s="64" t="s">
        <v>1858</v>
      </c>
      <c r="F223" s="64">
        <v>8.857128011331E12</v>
      </c>
      <c r="G223" s="64" t="str">
        <f t="array" ref="G223">XLOOKUP(F223,tb_MainDatabase[Barcode],tb_MainDatabase[Grand],"")</f>
        <v>EDP</v>
      </c>
      <c r="H223" s="64" t="str">
        <f t="array" ref="H223">XLOOKUP(F223,tb_MainDatabase[Barcode],tb_MainDatabase[Size],"")</f>
        <v>50 ml.</v>
      </c>
      <c r="I223" s="64" t="s">
        <v>1532</v>
      </c>
      <c r="J223" s="81">
        <f>IF(D223="","",countif(tb_Export[SKU],D223))</f>
        <v>1</v>
      </c>
      <c r="K223" s="64" t="s">
        <v>1528</v>
      </c>
      <c r="L223" s="81" t="str">
        <f t="array" ref="L223">XLOOKUP(D223,#REF!,#REF!,"")</f>
        <v>#REF!</v>
      </c>
      <c r="M223" s="81"/>
    </row>
    <row r="224" ht="22.5" customHeight="1">
      <c r="A224" s="334">
        <f>IF(B224="","",ROW()-ROW(tb_Export[[#HEADERS],[Order]]))</f>
        <v>223</v>
      </c>
      <c r="B224" s="335">
        <v>45981.0</v>
      </c>
      <c r="C224" s="336" t="s">
        <v>50</v>
      </c>
      <c r="D224" s="336" t="s">
        <v>1861</v>
      </c>
      <c r="E224" s="336" t="s">
        <v>1858</v>
      </c>
      <c r="F224" s="336">
        <v>8.857128011331E12</v>
      </c>
      <c r="G224" s="336" t="str">
        <f t="array" ref="G224">XLOOKUP(F224,tb_MainDatabase[Barcode],tb_MainDatabase[Grand],"")</f>
        <v>EDP</v>
      </c>
      <c r="H224" s="336" t="str">
        <f t="array" ref="H224">XLOOKUP(F224,tb_MainDatabase[Barcode],tb_MainDatabase[Size],"")</f>
        <v>50 ml.</v>
      </c>
      <c r="I224" s="336" t="s">
        <v>1532</v>
      </c>
      <c r="J224" s="337">
        <f>IF(D224="","",countif(tb_Export[SKU],D224))</f>
        <v>1</v>
      </c>
      <c r="K224" s="336" t="s">
        <v>1528</v>
      </c>
      <c r="L224" s="338">
        <v>46039.0</v>
      </c>
      <c r="M224" s="336" t="s">
        <v>1859</v>
      </c>
    </row>
    <row r="225" ht="22.5" customHeight="1">
      <c r="A225" s="334">
        <f>IF(B225="","",ROW()-ROW(tb_Export[[#HEADERS],[Order]]))</f>
        <v>224</v>
      </c>
      <c r="B225" s="335">
        <v>45981.0</v>
      </c>
      <c r="C225" s="336" t="s">
        <v>50</v>
      </c>
      <c r="D225" s="336" t="s">
        <v>1863</v>
      </c>
      <c r="E225" s="336" t="s">
        <v>1858</v>
      </c>
      <c r="F225" s="336">
        <v>8.857128011331E12</v>
      </c>
      <c r="G225" s="336" t="str">
        <f t="array" ref="G225">XLOOKUP(F225,tb_MainDatabase[Barcode],tb_MainDatabase[Grand],"")</f>
        <v>EDP</v>
      </c>
      <c r="H225" s="336" t="str">
        <f t="array" ref="H225">XLOOKUP(F225,tb_MainDatabase[Barcode],tb_MainDatabase[Size],"")</f>
        <v>50 ml.</v>
      </c>
      <c r="I225" s="336" t="s">
        <v>1532</v>
      </c>
      <c r="J225" s="337">
        <f>IF(D225="","",countif(tb_Export[SKU],D225))</f>
        <v>1</v>
      </c>
      <c r="K225" s="336" t="s">
        <v>1528</v>
      </c>
      <c r="L225" s="338">
        <v>46039.0</v>
      </c>
      <c r="M225" s="336" t="s">
        <v>1859</v>
      </c>
    </row>
    <row r="226" ht="22.5" hidden="1" customHeight="1">
      <c r="A226" s="61">
        <f>IF(B226="","",ROW()-ROW(tb_Export[[#HEADERS],[Order]]))</f>
        <v>225</v>
      </c>
      <c r="B226" s="322">
        <v>45981.0</v>
      </c>
      <c r="C226" s="64" t="s">
        <v>50</v>
      </c>
      <c r="D226" s="64" t="s">
        <v>1866</v>
      </c>
      <c r="E226" s="64" t="s">
        <v>1858</v>
      </c>
      <c r="F226" s="64">
        <v>8.857128011331E12</v>
      </c>
      <c r="G226" s="64" t="str">
        <f t="array" ref="G226">XLOOKUP(F226,tb_MainDatabase[Barcode],tb_MainDatabase[Grand],"")</f>
        <v>EDP</v>
      </c>
      <c r="H226" s="64" t="str">
        <f t="array" ref="H226">XLOOKUP(F226,tb_MainDatabase[Barcode],tb_MainDatabase[Size],"")</f>
        <v>50 ml.</v>
      </c>
      <c r="I226" s="64" t="s">
        <v>1532</v>
      </c>
      <c r="J226" s="81">
        <f>IF(D226="","",countif(tb_Export[SKU],D226))</f>
        <v>1</v>
      </c>
      <c r="K226" s="64" t="s">
        <v>1528</v>
      </c>
      <c r="L226" s="81" t="str">
        <f t="shared" ref="L226:L375" si="2">XLOOKUP(D226,#REF!,#REF!,"")</f>
        <v>#REF!</v>
      </c>
      <c r="M226" s="81"/>
    </row>
    <row r="227" ht="22.5" hidden="1" customHeight="1">
      <c r="A227" s="61">
        <f>IF(B227="","",ROW()-ROW(tb_Export[[#HEADERS],[Order]]))</f>
        <v>226</v>
      </c>
      <c r="B227" s="322">
        <v>45981.0</v>
      </c>
      <c r="C227" s="64" t="s">
        <v>50</v>
      </c>
      <c r="D227" s="64" t="s">
        <v>1868</v>
      </c>
      <c r="E227" s="64" t="s">
        <v>1095</v>
      </c>
      <c r="F227" s="64">
        <v>8.857128011096E12</v>
      </c>
      <c r="G227" s="64" t="str">
        <f t="array" ref="G227">XLOOKUP(F227,tb_MainDatabase[Barcode],tb_MainDatabase[Grand],"")</f>
        <v>EDP</v>
      </c>
      <c r="H227" s="64" t="str">
        <f t="array" ref="H227">XLOOKUP(F227,tb_MainDatabase[Barcode],tb_MainDatabase[Size],"")</f>
        <v>50 ml.</v>
      </c>
      <c r="I227" s="64" t="s">
        <v>1532</v>
      </c>
      <c r="J227" s="81">
        <f>IF(D227="","",countif(tb_Export[SKU],D227))</f>
        <v>1</v>
      </c>
      <c r="K227" s="64" t="s">
        <v>1528</v>
      </c>
      <c r="L227" s="81" t="str">
        <f t="shared" si="2"/>
        <v>#REF!</v>
      </c>
      <c r="M227" s="81"/>
    </row>
    <row r="228" ht="22.5" hidden="1" customHeight="1">
      <c r="A228" s="61">
        <f>IF(B228="","",ROW()-ROW(tb_Export[[#HEADERS],[Order]]))</f>
        <v>227</v>
      </c>
      <c r="B228" s="322">
        <v>45981.0</v>
      </c>
      <c r="C228" s="64" t="s">
        <v>50</v>
      </c>
      <c r="D228" s="64" t="s">
        <v>1870</v>
      </c>
      <c r="E228" s="64" t="s">
        <v>1095</v>
      </c>
      <c r="F228" s="64">
        <v>8.857128011096E12</v>
      </c>
      <c r="G228" s="64" t="str">
        <f t="array" ref="G228">XLOOKUP(F228,tb_MainDatabase[Barcode],tb_MainDatabase[Grand],"")</f>
        <v>EDP</v>
      </c>
      <c r="H228" s="64" t="str">
        <f t="array" ref="H228">XLOOKUP(F228,tb_MainDatabase[Barcode],tb_MainDatabase[Size],"")</f>
        <v>50 ml.</v>
      </c>
      <c r="I228" s="64" t="s">
        <v>1532</v>
      </c>
      <c r="J228" s="81">
        <f>IF(D228="","",countif(tb_Export[SKU],D228))</f>
        <v>1</v>
      </c>
      <c r="K228" s="64" t="s">
        <v>1528</v>
      </c>
      <c r="L228" s="81" t="str">
        <f t="shared" si="2"/>
        <v>#REF!</v>
      </c>
      <c r="M228" s="81"/>
    </row>
    <row r="229" ht="22.5" hidden="1" customHeight="1">
      <c r="A229" s="61">
        <f>IF(B229="","",ROW()-ROW(tb_Export[[#HEADERS],[Order]]))</f>
        <v>228</v>
      </c>
      <c r="B229" s="322">
        <v>45981.0</v>
      </c>
      <c r="C229" s="64" t="s">
        <v>50</v>
      </c>
      <c r="D229" s="64" t="s">
        <v>1871</v>
      </c>
      <c r="E229" s="64" t="s">
        <v>1095</v>
      </c>
      <c r="F229" s="64">
        <v>8.857128011096E12</v>
      </c>
      <c r="G229" s="64" t="str">
        <f t="array" ref="G229">XLOOKUP(F229,tb_MainDatabase[Barcode],tb_MainDatabase[Grand],"")</f>
        <v>EDP</v>
      </c>
      <c r="H229" s="64" t="str">
        <f t="array" ref="H229">XLOOKUP(F229,tb_MainDatabase[Barcode],tb_MainDatabase[Size],"")</f>
        <v>50 ml.</v>
      </c>
      <c r="I229" s="64" t="s">
        <v>1532</v>
      </c>
      <c r="J229" s="81">
        <f>IF(D229="","",countif(tb_Export[SKU],D229))</f>
        <v>1</v>
      </c>
      <c r="K229" s="64" t="s">
        <v>1528</v>
      </c>
      <c r="L229" s="81" t="str">
        <f t="shared" si="2"/>
        <v>#REF!</v>
      </c>
      <c r="M229" s="81"/>
    </row>
    <row r="230" ht="22.5" hidden="1" customHeight="1">
      <c r="A230" s="61">
        <f>IF(B230="","",ROW()-ROW(tb_Export[[#HEADERS],[Order]]))</f>
        <v>229</v>
      </c>
      <c r="B230" s="322">
        <v>45981.0</v>
      </c>
      <c r="C230" s="64" t="s">
        <v>50</v>
      </c>
      <c r="D230" s="64" t="s">
        <v>1872</v>
      </c>
      <c r="E230" s="64" t="s">
        <v>1095</v>
      </c>
      <c r="F230" s="64">
        <v>8.857128011096E12</v>
      </c>
      <c r="G230" s="64" t="str">
        <f t="array" ref="G230">XLOOKUP(F230,tb_MainDatabase[Barcode],tb_MainDatabase[Grand],"")</f>
        <v>EDP</v>
      </c>
      <c r="H230" s="64" t="str">
        <f t="array" ref="H230">XLOOKUP(F230,tb_MainDatabase[Barcode],tb_MainDatabase[Size],"")</f>
        <v>50 ml.</v>
      </c>
      <c r="I230" s="64" t="s">
        <v>1532</v>
      </c>
      <c r="J230" s="81">
        <f>IF(D230="","",countif(tb_Export[SKU],D230))</f>
        <v>1</v>
      </c>
      <c r="K230" s="64" t="s">
        <v>1528</v>
      </c>
      <c r="L230" s="81" t="str">
        <f t="shared" si="2"/>
        <v>#REF!</v>
      </c>
      <c r="M230" s="81"/>
    </row>
    <row r="231" ht="22.5" hidden="1" customHeight="1">
      <c r="A231" s="61">
        <f>IF(B231="","",ROW()-ROW(tb_Export[[#HEADERS],[Order]]))</f>
        <v>230</v>
      </c>
      <c r="B231" s="322">
        <v>45981.0</v>
      </c>
      <c r="C231" s="64" t="s">
        <v>50</v>
      </c>
      <c r="D231" s="64" t="s">
        <v>1874</v>
      </c>
      <c r="E231" s="64" t="s">
        <v>1095</v>
      </c>
      <c r="F231" s="64">
        <v>8.857128011096E12</v>
      </c>
      <c r="G231" s="64" t="str">
        <f t="array" ref="G231">XLOOKUP(F231,tb_MainDatabase[Barcode],tb_MainDatabase[Grand],"")</f>
        <v>EDP</v>
      </c>
      <c r="H231" s="64" t="str">
        <f t="array" ref="H231">XLOOKUP(F231,tb_MainDatabase[Barcode],tb_MainDatabase[Size],"")</f>
        <v>50 ml.</v>
      </c>
      <c r="I231" s="64" t="s">
        <v>1532</v>
      </c>
      <c r="J231" s="81">
        <f>IF(D231="","",countif(tb_Export[SKU],D231))</f>
        <v>1</v>
      </c>
      <c r="K231" s="64" t="s">
        <v>1528</v>
      </c>
      <c r="L231" s="81" t="str">
        <f t="shared" si="2"/>
        <v>#REF!</v>
      </c>
      <c r="M231" s="81"/>
    </row>
    <row r="232" ht="22.5" hidden="1" customHeight="1">
      <c r="A232" s="61">
        <f>IF(B232="","",ROW()-ROW(tb_Export[[#HEADERS],[Order]]))</f>
        <v>231</v>
      </c>
      <c r="B232" s="322">
        <v>45981.0</v>
      </c>
      <c r="C232" s="64" t="s">
        <v>50</v>
      </c>
      <c r="D232" s="64" t="s">
        <v>1876</v>
      </c>
      <c r="E232" s="64" t="s">
        <v>1065</v>
      </c>
      <c r="F232" s="64">
        <v>8.857128011034E12</v>
      </c>
      <c r="G232" s="64" t="str">
        <f t="array" ref="G232">XLOOKUP(F232,tb_MainDatabase[Barcode],tb_MainDatabase[Grand],"")</f>
        <v>EDP</v>
      </c>
      <c r="H232" s="64" t="str">
        <f t="array" ref="H232">XLOOKUP(F232,tb_MainDatabase[Barcode],tb_MainDatabase[Size],"")</f>
        <v>50 ml.</v>
      </c>
      <c r="I232" s="64" t="s">
        <v>1532</v>
      </c>
      <c r="J232" s="81">
        <f>IF(D232="","",countif(tb_Export[SKU],D232))</f>
        <v>1</v>
      </c>
      <c r="K232" s="64" t="s">
        <v>1528</v>
      </c>
      <c r="L232" s="81" t="str">
        <f t="shared" si="2"/>
        <v>#REF!</v>
      </c>
      <c r="M232" s="81"/>
    </row>
    <row r="233" ht="22.5" hidden="1" customHeight="1">
      <c r="A233" s="61">
        <f>IF(B233="","",ROW()-ROW(tb_Export[[#HEADERS],[Order]]))</f>
        <v>232</v>
      </c>
      <c r="B233" s="322">
        <v>45981.0</v>
      </c>
      <c r="C233" s="64" t="s">
        <v>50</v>
      </c>
      <c r="D233" s="64" t="s">
        <v>1877</v>
      </c>
      <c r="E233" s="64" t="s">
        <v>1065</v>
      </c>
      <c r="F233" s="64">
        <v>8.857128011034E12</v>
      </c>
      <c r="G233" s="64" t="str">
        <f t="array" ref="G233">XLOOKUP(F233,tb_MainDatabase[Barcode],tb_MainDatabase[Grand],"")</f>
        <v>EDP</v>
      </c>
      <c r="H233" s="64" t="str">
        <f t="array" ref="H233">XLOOKUP(F233,tb_MainDatabase[Barcode],tb_MainDatabase[Size],"")</f>
        <v>50 ml.</v>
      </c>
      <c r="I233" s="64" t="s">
        <v>1532</v>
      </c>
      <c r="J233" s="81">
        <f>IF(D233="","",countif(tb_Export[SKU],D233))</f>
        <v>1</v>
      </c>
      <c r="K233" s="64" t="s">
        <v>1528</v>
      </c>
      <c r="L233" s="81" t="str">
        <f t="shared" si="2"/>
        <v>#REF!</v>
      </c>
      <c r="M233" s="81"/>
    </row>
    <row r="234" ht="22.5" hidden="1" customHeight="1">
      <c r="A234" s="61">
        <f>IF(B234="","",ROW()-ROW(tb_Export[[#HEADERS],[Order]]))</f>
        <v>233</v>
      </c>
      <c r="B234" s="322">
        <v>45981.0</v>
      </c>
      <c r="C234" s="64" t="s">
        <v>50</v>
      </c>
      <c r="D234" s="64" t="s">
        <v>1879</v>
      </c>
      <c r="E234" s="64" t="s">
        <v>1065</v>
      </c>
      <c r="F234" s="64">
        <v>8.857128011034E12</v>
      </c>
      <c r="G234" s="64" t="str">
        <f t="array" ref="G234">XLOOKUP(F234,tb_MainDatabase[Barcode],tb_MainDatabase[Grand],"")</f>
        <v>EDP</v>
      </c>
      <c r="H234" s="64" t="str">
        <f t="array" ref="H234">XLOOKUP(F234,tb_MainDatabase[Barcode],tb_MainDatabase[Size],"")</f>
        <v>50 ml.</v>
      </c>
      <c r="I234" s="64" t="s">
        <v>1532</v>
      </c>
      <c r="J234" s="81">
        <f>IF(D234="","",countif(tb_Export[SKU],D234))</f>
        <v>1</v>
      </c>
      <c r="K234" s="64" t="s">
        <v>1528</v>
      </c>
      <c r="L234" s="81" t="str">
        <f t="shared" si="2"/>
        <v>#REF!</v>
      </c>
      <c r="M234" s="81"/>
    </row>
    <row r="235" ht="22.5" hidden="1" customHeight="1">
      <c r="A235" s="61">
        <f>IF(B235="","",ROW()-ROW(tb_Export[[#HEADERS],[Order]]))</f>
        <v>234</v>
      </c>
      <c r="B235" s="322">
        <v>45981.0</v>
      </c>
      <c r="C235" s="64" t="s">
        <v>50</v>
      </c>
      <c r="D235" s="64" t="s">
        <v>1880</v>
      </c>
      <c r="E235" s="64" t="s">
        <v>1065</v>
      </c>
      <c r="F235" s="64">
        <v>8.857128011034E12</v>
      </c>
      <c r="G235" s="64" t="str">
        <f t="array" ref="G235">XLOOKUP(F235,tb_MainDatabase[Barcode],tb_MainDatabase[Grand],"")</f>
        <v>EDP</v>
      </c>
      <c r="H235" s="64" t="str">
        <f t="array" ref="H235">XLOOKUP(F235,tb_MainDatabase[Barcode],tb_MainDatabase[Size],"")</f>
        <v>50 ml.</v>
      </c>
      <c r="I235" s="64" t="s">
        <v>1532</v>
      </c>
      <c r="J235" s="81">
        <f>IF(D235="","",countif(tb_Export[SKU],D235))</f>
        <v>1</v>
      </c>
      <c r="K235" s="64" t="s">
        <v>1528</v>
      </c>
      <c r="L235" s="81" t="str">
        <f t="shared" si="2"/>
        <v>#REF!</v>
      </c>
      <c r="M235" s="81"/>
    </row>
    <row r="236" ht="22.5" hidden="1" customHeight="1">
      <c r="A236" s="61">
        <f>IF(B236="","",ROW()-ROW(tb_Export[[#HEADERS],[Order]]))</f>
        <v>235</v>
      </c>
      <c r="B236" s="322">
        <v>45981.0</v>
      </c>
      <c r="C236" s="64" t="s">
        <v>50</v>
      </c>
      <c r="D236" s="64" t="s">
        <v>1881</v>
      </c>
      <c r="E236" s="64" t="s">
        <v>1065</v>
      </c>
      <c r="F236" s="64">
        <v>8.857128011034E12</v>
      </c>
      <c r="G236" s="64" t="str">
        <f t="array" ref="G236">XLOOKUP(F236,tb_MainDatabase[Barcode],tb_MainDatabase[Grand],"")</f>
        <v>EDP</v>
      </c>
      <c r="H236" s="64" t="str">
        <f t="array" ref="H236">XLOOKUP(F236,tb_MainDatabase[Barcode],tb_MainDatabase[Size],"")</f>
        <v>50 ml.</v>
      </c>
      <c r="I236" s="64" t="s">
        <v>1532</v>
      </c>
      <c r="J236" s="81">
        <f>IF(D236="","",countif(tb_Export[SKU],D236))</f>
        <v>1</v>
      </c>
      <c r="K236" s="64" t="s">
        <v>1528</v>
      </c>
      <c r="L236" s="81" t="str">
        <f t="shared" si="2"/>
        <v>#REF!</v>
      </c>
      <c r="M236" s="81"/>
    </row>
    <row r="237" ht="22.5" hidden="1" customHeight="1">
      <c r="A237" s="61">
        <f>IF(B237="","",ROW()-ROW(tb_Export[[#HEADERS],[Order]]))</f>
        <v>236</v>
      </c>
      <c r="B237" s="322">
        <v>45981.0</v>
      </c>
      <c r="C237" s="64" t="s">
        <v>50</v>
      </c>
      <c r="D237" s="64" t="s">
        <v>1882</v>
      </c>
      <c r="E237" s="64" t="s">
        <v>1042</v>
      </c>
      <c r="F237" s="64">
        <v>8.857128011225E12</v>
      </c>
      <c r="G237" s="64" t="str">
        <f t="array" ref="G237">XLOOKUP(F237,tb_MainDatabase[Barcode],tb_MainDatabase[Grand],"")</f>
        <v>EDP</v>
      </c>
      <c r="H237" s="64" t="str">
        <f t="array" ref="H237">XLOOKUP(F237,tb_MainDatabase[Barcode],tb_MainDatabase[Size],"")</f>
        <v>50 ml.</v>
      </c>
      <c r="I237" s="64" t="s">
        <v>1532</v>
      </c>
      <c r="J237" s="81">
        <f>IF(D237="","",countif(tb_Export[SKU],D237))</f>
        <v>1</v>
      </c>
      <c r="K237" s="64" t="s">
        <v>1528</v>
      </c>
      <c r="L237" s="81" t="str">
        <f t="shared" si="2"/>
        <v>#REF!</v>
      </c>
      <c r="M237" s="81"/>
    </row>
    <row r="238" ht="22.5" hidden="1" customHeight="1">
      <c r="A238" s="61">
        <f>IF(B238="","",ROW()-ROW(tb_Export[[#HEADERS],[Order]]))</f>
        <v>237</v>
      </c>
      <c r="B238" s="322">
        <v>45981.0</v>
      </c>
      <c r="C238" s="64" t="s">
        <v>50</v>
      </c>
      <c r="D238" s="64" t="s">
        <v>1884</v>
      </c>
      <c r="E238" s="64" t="s">
        <v>1042</v>
      </c>
      <c r="F238" s="64">
        <v>8.857128011225E12</v>
      </c>
      <c r="G238" s="64" t="str">
        <f t="array" ref="G238">XLOOKUP(F238,tb_MainDatabase[Barcode],tb_MainDatabase[Grand],"")</f>
        <v>EDP</v>
      </c>
      <c r="H238" s="64" t="str">
        <f t="array" ref="H238">XLOOKUP(F238,tb_MainDatabase[Barcode],tb_MainDatabase[Size],"")</f>
        <v>50 ml.</v>
      </c>
      <c r="I238" s="64" t="s">
        <v>1532</v>
      </c>
      <c r="J238" s="81">
        <f>IF(D238="","",countif(tb_Export[SKU],D238))</f>
        <v>1</v>
      </c>
      <c r="K238" s="64" t="s">
        <v>1528</v>
      </c>
      <c r="L238" s="81" t="str">
        <f t="shared" si="2"/>
        <v>#REF!</v>
      </c>
      <c r="M238" s="81"/>
    </row>
    <row r="239" ht="22.5" hidden="1" customHeight="1">
      <c r="A239" s="61">
        <f>IF(B239="","",ROW()-ROW(tb_Export[[#HEADERS],[Order]]))</f>
        <v>238</v>
      </c>
      <c r="B239" s="322">
        <v>45981.0</v>
      </c>
      <c r="C239" s="64" t="s">
        <v>50</v>
      </c>
      <c r="D239" s="64" t="s">
        <v>1885</v>
      </c>
      <c r="E239" s="64" t="s">
        <v>1042</v>
      </c>
      <c r="F239" s="64">
        <v>8.857128011225E12</v>
      </c>
      <c r="G239" s="64" t="str">
        <f t="array" ref="G239">XLOOKUP(F239,tb_MainDatabase[Barcode],tb_MainDatabase[Grand],"")</f>
        <v>EDP</v>
      </c>
      <c r="H239" s="64" t="str">
        <f t="array" ref="H239">XLOOKUP(F239,tb_MainDatabase[Barcode],tb_MainDatabase[Size],"")</f>
        <v>50 ml.</v>
      </c>
      <c r="I239" s="64" t="s">
        <v>1532</v>
      </c>
      <c r="J239" s="81">
        <f>IF(D239="","",countif(tb_Export[SKU],D239))</f>
        <v>1</v>
      </c>
      <c r="K239" s="64" t="s">
        <v>1528</v>
      </c>
      <c r="L239" s="81" t="str">
        <f t="shared" si="2"/>
        <v>#REF!</v>
      </c>
      <c r="M239" s="81"/>
    </row>
    <row r="240" ht="22.5" hidden="1" customHeight="1">
      <c r="A240" s="61">
        <f>IF(B240="","",ROW()-ROW(tb_Export[[#HEADERS],[Order]]))</f>
        <v>239</v>
      </c>
      <c r="B240" s="322">
        <v>45981.0</v>
      </c>
      <c r="C240" s="64" t="s">
        <v>50</v>
      </c>
      <c r="D240" s="64" t="s">
        <v>1886</v>
      </c>
      <c r="E240" s="64" t="s">
        <v>1042</v>
      </c>
      <c r="F240" s="64">
        <v>8.857128011225E12</v>
      </c>
      <c r="G240" s="64" t="str">
        <f t="array" ref="G240">XLOOKUP(F240,tb_MainDatabase[Barcode],tb_MainDatabase[Grand],"")</f>
        <v>EDP</v>
      </c>
      <c r="H240" s="64" t="str">
        <f t="array" ref="H240">XLOOKUP(F240,tb_MainDatabase[Barcode],tb_MainDatabase[Size],"")</f>
        <v>50 ml.</v>
      </c>
      <c r="I240" s="64" t="s">
        <v>1532</v>
      </c>
      <c r="J240" s="81">
        <f>IF(D240="","",countif(tb_Export[SKU],D240))</f>
        <v>1</v>
      </c>
      <c r="K240" s="64" t="s">
        <v>1528</v>
      </c>
      <c r="L240" s="81" t="str">
        <f t="shared" si="2"/>
        <v>#REF!</v>
      </c>
      <c r="M240" s="81"/>
    </row>
    <row r="241" ht="22.5" hidden="1" customHeight="1">
      <c r="A241" s="61">
        <f>IF(B241="","",ROW()-ROW(tb_Export[[#HEADERS],[Order]]))</f>
        <v>240</v>
      </c>
      <c r="B241" s="322">
        <v>45981.0</v>
      </c>
      <c r="C241" s="64" t="s">
        <v>50</v>
      </c>
      <c r="D241" s="64" t="s">
        <v>1888</v>
      </c>
      <c r="E241" s="64" t="s">
        <v>1042</v>
      </c>
      <c r="F241" s="64">
        <v>8.857128011225E12</v>
      </c>
      <c r="G241" s="64" t="str">
        <f t="array" ref="G241">XLOOKUP(F241,tb_MainDatabase[Barcode],tb_MainDatabase[Grand],"")</f>
        <v>EDP</v>
      </c>
      <c r="H241" s="64" t="str">
        <f t="array" ref="H241">XLOOKUP(F241,tb_MainDatabase[Barcode],tb_MainDatabase[Size],"")</f>
        <v>50 ml.</v>
      </c>
      <c r="I241" s="64" t="s">
        <v>1532</v>
      </c>
      <c r="J241" s="81">
        <f>IF(D241="","",countif(tb_Export[SKU],D241))</f>
        <v>1</v>
      </c>
      <c r="K241" s="64" t="s">
        <v>1528</v>
      </c>
      <c r="L241" s="81" t="str">
        <f t="shared" si="2"/>
        <v>#REF!</v>
      </c>
      <c r="M241" s="81"/>
    </row>
    <row r="242" ht="22.5" hidden="1" customHeight="1">
      <c r="A242" s="61">
        <f>IF(B242="","",ROW()-ROW(tb_Export[[#HEADERS],[Order]]))</f>
        <v>241</v>
      </c>
      <c r="B242" s="322">
        <v>45981.0</v>
      </c>
      <c r="C242" s="64" t="s">
        <v>50</v>
      </c>
      <c r="D242" s="64" t="s">
        <v>1889</v>
      </c>
      <c r="E242" s="64" t="s">
        <v>1101</v>
      </c>
      <c r="F242" s="64">
        <v>8.857128011164E12</v>
      </c>
      <c r="G242" s="64" t="str">
        <f t="array" ref="G242">XLOOKUP(F242,tb_MainDatabase[Barcode],tb_MainDatabase[Grand],"")</f>
        <v>EDP</v>
      </c>
      <c r="H242" s="64" t="str">
        <f t="array" ref="H242">XLOOKUP(F242,tb_MainDatabase[Barcode],tb_MainDatabase[Size],"")</f>
        <v>50 ml.</v>
      </c>
      <c r="I242" s="64" t="s">
        <v>1532</v>
      </c>
      <c r="J242" s="81">
        <f>IF(D242="","",countif(tb_Export[SKU],D242))</f>
        <v>1</v>
      </c>
      <c r="K242" s="64" t="s">
        <v>1528</v>
      </c>
      <c r="L242" s="81" t="str">
        <f t="shared" si="2"/>
        <v>#REF!</v>
      </c>
      <c r="M242" s="81"/>
    </row>
    <row r="243" ht="22.5" hidden="1" customHeight="1">
      <c r="A243" s="61">
        <f>IF(B243="","",ROW()-ROW(tb_Export[[#HEADERS],[Order]]))</f>
        <v>242</v>
      </c>
      <c r="B243" s="322">
        <v>45981.0</v>
      </c>
      <c r="C243" s="64" t="s">
        <v>50</v>
      </c>
      <c r="D243" s="64" t="s">
        <v>1891</v>
      </c>
      <c r="E243" s="64" t="s">
        <v>1101</v>
      </c>
      <c r="F243" s="64">
        <v>8.857128011164E12</v>
      </c>
      <c r="G243" s="64" t="str">
        <f t="array" ref="G243">XLOOKUP(F243,tb_MainDatabase[Barcode],tb_MainDatabase[Grand],"")</f>
        <v>EDP</v>
      </c>
      <c r="H243" s="64" t="str">
        <f t="array" ref="H243">XLOOKUP(F243,tb_MainDatabase[Barcode],tb_MainDatabase[Size],"")</f>
        <v>50 ml.</v>
      </c>
      <c r="I243" s="64" t="s">
        <v>1532</v>
      </c>
      <c r="J243" s="81">
        <f>IF(D243="","",countif(tb_Export[SKU],D243))</f>
        <v>1</v>
      </c>
      <c r="K243" s="64" t="s">
        <v>1528</v>
      </c>
      <c r="L243" s="81" t="str">
        <f t="shared" si="2"/>
        <v>#REF!</v>
      </c>
      <c r="M243" s="81"/>
    </row>
    <row r="244" ht="22.5" hidden="1" customHeight="1">
      <c r="A244" s="61">
        <f>IF(B244="","",ROW()-ROW(tb_Export[[#HEADERS],[Order]]))</f>
        <v>243</v>
      </c>
      <c r="B244" s="322">
        <v>45981.0</v>
      </c>
      <c r="C244" s="64" t="s">
        <v>50</v>
      </c>
      <c r="D244" s="64" t="s">
        <v>1892</v>
      </c>
      <c r="E244" s="64" t="s">
        <v>1101</v>
      </c>
      <c r="F244" s="64">
        <v>8.857128011164E12</v>
      </c>
      <c r="G244" s="64" t="str">
        <f t="array" ref="G244">XLOOKUP(F244,tb_MainDatabase[Barcode],tb_MainDatabase[Grand],"")</f>
        <v>EDP</v>
      </c>
      <c r="H244" s="64" t="str">
        <f t="array" ref="H244">XLOOKUP(F244,tb_MainDatabase[Barcode],tb_MainDatabase[Size],"")</f>
        <v>50 ml.</v>
      </c>
      <c r="I244" s="64" t="s">
        <v>1532</v>
      </c>
      <c r="J244" s="81">
        <f>IF(D244="","",countif(tb_Export[SKU],D244))</f>
        <v>1</v>
      </c>
      <c r="K244" s="64" t="s">
        <v>1528</v>
      </c>
      <c r="L244" s="81" t="str">
        <f t="shared" si="2"/>
        <v>#REF!</v>
      </c>
      <c r="M244" s="81"/>
    </row>
    <row r="245" ht="22.5" hidden="1" customHeight="1">
      <c r="A245" s="61">
        <f>IF(B245="","",ROW()-ROW(tb_Export[[#HEADERS],[Order]]))</f>
        <v>244</v>
      </c>
      <c r="B245" s="322">
        <v>45981.0</v>
      </c>
      <c r="C245" s="64" t="s">
        <v>50</v>
      </c>
      <c r="D245" s="64" t="s">
        <v>1894</v>
      </c>
      <c r="E245" s="64" t="s">
        <v>1101</v>
      </c>
      <c r="F245" s="64">
        <v>8.857128011164E12</v>
      </c>
      <c r="G245" s="64" t="str">
        <f t="array" ref="G245">XLOOKUP(F245,tb_MainDatabase[Barcode],tb_MainDatabase[Grand],"")</f>
        <v>EDP</v>
      </c>
      <c r="H245" s="64" t="str">
        <f t="array" ref="H245">XLOOKUP(F245,tb_MainDatabase[Barcode],tb_MainDatabase[Size],"")</f>
        <v>50 ml.</v>
      </c>
      <c r="I245" s="64" t="s">
        <v>1532</v>
      </c>
      <c r="J245" s="81">
        <f>IF(D245="","",countif(tb_Export[SKU],D245))</f>
        <v>1</v>
      </c>
      <c r="K245" s="64" t="s">
        <v>1528</v>
      </c>
      <c r="L245" s="81" t="str">
        <f t="shared" si="2"/>
        <v>#REF!</v>
      </c>
      <c r="M245" s="81"/>
    </row>
    <row r="246" ht="22.5" hidden="1" customHeight="1">
      <c r="A246" s="61">
        <f>IF(B246="","",ROW()-ROW(tb_Export[[#HEADERS],[Order]]))</f>
        <v>245</v>
      </c>
      <c r="B246" s="322">
        <v>45981.0</v>
      </c>
      <c r="C246" s="64" t="s">
        <v>50</v>
      </c>
      <c r="D246" s="64" t="s">
        <v>1895</v>
      </c>
      <c r="E246" s="64" t="s">
        <v>1101</v>
      </c>
      <c r="F246" s="64">
        <v>8.857128011164E12</v>
      </c>
      <c r="G246" s="64" t="str">
        <f t="array" ref="G246">XLOOKUP(F246,tb_MainDatabase[Barcode],tb_MainDatabase[Grand],"")</f>
        <v>EDP</v>
      </c>
      <c r="H246" s="64" t="str">
        <f t="array" ref="H246">XLOOKUP(F246,tb_MainDatabase[Barcode],tb_MainDatabase[Size],"")</f>
        <v>50 ml.</v>
      </c>
      <c r="I246" s="64" t="s">
        <v>1532</v>
      </c>
      <c r="J246" s="81">
        <f>IF(D246="","",countif(tb_Export[SKU],D246))</f>
        <v>1</v>
      </c>
      <c r="K246" s="64" t="s">
        <v>1528</v>
      </c>
      <c r="L246" s="81" t="str">
        <f t="shared" si="2"/>
        <v>#REF!</v>
      </c>
      <c r="M246" s="81"/>
    </row>
    <row r="247" ht="22.5" hidden="1" customHeight="1">
      <c r="A247" s="61">
        <f>IF(B247="","",ROW()-ROW(tb_Export[[#HEADERS],[Order]]))</f>
        <v>246</v>
      </c>
      <c r="B247" s="322">
        <v>45981.0</v>
      </c>
      <c r="C247" s="64" t="s">
        <v>50</v>
      </c>
      <c r="D247" s="64" t="s">
        <v>1896</v>
      </c>
      <c r="E247" s="64" t="s">
        <v>1090</v>
      </c>
      <c r="F247" s="64">
        <v>8.857128011294E12</v>
      </c>
      <c r="G247" s="64" t="str">
        <f t="array" ref="G247">XLOOKUP(F247,tb_MainDatabase[Barcode],tb_MainDatabase[Grand],"")</f>
        <v>EDP</v>
      </c>
      <c r="H247" s="64" t="str">
        <f t="array" ref="H247">XLOOKUP(F247,tb_MainDatabase[Barcode],tb_MainDatabase[Size],"")</f>
        <v>50 ml.</v>
      </c>
      <c r="I247" s="64" t="s">
        <v>1532</v>
      </c>
      <c r="J247" s="81">
        <f>IF(D247="","",countif(tb_Export[SKU],D247))</f>
        <v>1</v>
      </c>
      <c r="K247" s="64" t="s">
        <v>1528</v>
      </c>
      <c r="L247" s="81" t="str">
        <f t="shared" si="2"/>
        <v>#REF!</v>
      </c>
      <c r="M247" s="81"/>
    </row>
    <row r="248" ht="22.5" hidden="1" customHeight="1">
      <c r="A248" s="61">
        <f>IF(B248="","",ROW()-ROW(tb_Export[[#HEADERS],[Order]]))</f>
        <v>247</v>
      </c>
      <c r="B248" s="322">
        <v>45981.0</v>
      </c>
      <c r="C248" s="64" t="s">
        <v>50</v>
      </c>
      <c r="D248" s="64" t="s">
        <v>1897</v>
      </c>
      <c r="E248" s="64" t="s">
        <v>1090</v>
      </c>
      <c r="F248" s="64">
        <v>8.857128011294E12</v>
      </c>
      <c r="G248" s="64" t="str">
        <f t="array" ref="G248">XLOOKUP(F248,tb_MainDatabase[Barcode],tb_MainDatabase[Grand],"")</f>
        <v>EDP</v>
      </c>
      <c r="H248" s="64" t="str">
        <f t="array" ref="H248">XLOOKUP(F248,tb_MainDatabase[Barcode],tb_MainDatabase[Size],"")</f>
        <v>50 ml.</v>
      </c>
      <c r="I248" s="64" t="s">
        <v>1532</v>
      </c>
      <c r="J248" s="81">
        <f>IF(D248="","",countif(tb_Export[SKU],D248))</f>
        <v>1</v>
      </c>
      <c r="K248" s="64" t="s">
        <v>1528</v>
      </c>
      <c r="L248" s="81" t="str">
        <f t="shared" si="2"/>
        <v>#REF!</v>
      </c>
      <c r="M248" s="81"/>
    </row>
    <row r="249" ht="22.5" hidden="1" customHeight="1">
      <c r="A249" s="61">
        <f>IF(B249="","",ROW()-ROW(tb_Export[[#HEADERS],[Order]]))</f>
        <v>248</v>
      </c>
      <c r="B249" s="322">
        <v>45981.0</v>
      </c>
      <c r="C249" s="64" t="s">
        <v>50</v>
      </c>
      <c r="D249" s="64" t="s">
        <v>1898</v>
      </c>
      <c r="E249" s="64" t="s">
        <v>1090</v>
      </c>
      <c r="F249" s="64">
        <v>8.857128011294E12</v>
      </c>
      <c r="G249" s="64" t="str">
        <f t="array" ref="G249">XLOOKUP(F249,tb_MainDatabase[Barcode],tb_MainDatabase[Grand],"")</f>
        <v>EDP</v>
      </c>
      <c r="H249" s="64" t="str">
        <f t="array" ref="H249">XLOOKUP(F249,tb_MainDatabase[Barcode],tb_MainDatabase[Size],"")</f>
        <v>50 ml.</v>
      </c>
      <c r="I249" s="64" t="s">
        <v>1532</v>
      </c>
      <c r="J249" s="81">
        <f>IF(D249="","",countif(tb_Export[SKU],D249))</f>
        <v>1</v>
      </c>
      <c r="K249" s="64" t="s">
        <v>1528</v>
      </c>
      <c r="L249" s="81" t="str">
        <f t="shared" si="2"/>
        <v>#REF!</v>
      </c>
      <c r="M249" s="81"/>
    </row>
    <row r="250" ht="22.5" hidden="1" customHeight="1">
      <c r="A250" s="61">
        <f>IF(B250="","",ROW()-ROW(tb_Export[[#HEADERS],[Order]]))</f>
        <v>249</v>
      </c>
      <c r="B250" s="322">
        <v>45981.0</v>
      </c>
      <c r="C250" s="64" t="s">
        <v>50</v>
      </c>
      <c r="D250" s="64" t="s">
        <v>1899</v>
      </c>
      <c r="E250" s="64" t="s">
        <v>1090</v>
      </c>
      <c r="F250" s="64">
        <v>8.857128011294E12</v>
      </c>
      <c r="G250" s="64" t="str">
        <f t="array" ref="G250">XLOOKUP(F250,tb_MainDatabase[Barcode],tb_MainDatabase[Grand],"")</f>
        <v>EDP</v>
      </c>
      <c r="H250" s="64" t="str">
        <f t="array" ref="H250">XLOOKUP(F250,tb_MainDatabase[Barcode],tb_MainDatabase[Size],"")</f>
        <v>50 ml.</v>
      </c>
      <c r="I250" s="64" t="s">
        <v>1532</v>
      </c>
      <c r="J250" s="81">
        <f>IF(D250="","",countif(tb_Export[SKU],D250))</f>
        <v>1</v>
      </c>
      <c r="K250" s="64" t="s">
        <v>1528</v>
      </c>
      <c r="L250" s="81" t="str">
        <f t="shared" si="2"/>
        <v>#REF!</v>
      </c>
      <c r="M250" s="81"/>
    </row>
    <row r="251" ht="22.5" hidden="1" customHeight="1">
      <c r="A251" s="61">
        <f>IF(B251="","",ROW()-ROW(tb_Export[[#HEADERS],[Order]]))</f>
        <v>250</v>
      </c>
      <c r="B251" s="322">
        <v>45981.0</v>
      </c>
      <c r="C251" s="64" t="s">
        <v>50</v>
      </c>
      <c r="D251" s="64" t="s">
        <v>1900</v>
      </c>
      <c r="E251" s="64" t="s">
        <v>1090</v>
      </c>
      <c r="F251" s="64">
        <v>8.857128011294E12</v>
      </c>
      <c r="G251" s="64" t="str">
        <f t="array" ref="G251">XLOOKUP(F251,tb_MainDatabase[Barcode],tb_MainDatabase[Grand],"")</f>
        <v>EDP</v>
      </c>
      <c r="H251" s="64" t="str">
        <f t="array" ref="H251">XLOOKUP(F251,tb_MainDatabase[Barcode],tb_MainDatabase[Size],"")</f>
        <v>50 ml.</v>
      </c>
      <c r="I251" s="64" t="s">
        <v>1532</v>
      </c>
      <c r="J251" s="81">
        <f>IF(D251="","",countif(tb_Export[SKU],D251))</f>
        <v>1</v>
      </c>
      <c r="K251" s="64" t="s">
        <v>1528</v>
      </c>
      <c r="L251" s="81" t="str">
        <f t="shared" si="2"/>
        <v>#REF!</v>
      </c>
      <c r="M251" s="81"/>
    </row>
    <row r="252" ht="22.5" hidden="1" customHeight="1">
      <c r="A252" s="61">
        <f>IF(B252="","",ROW()-ROW(tb_Export[[#HEADERS],[Order]]))</f>
        <v>251</v>
      </c>
      <c r="B252" s="322">
        <v>45981.0</v>
      </c>
      <c r="C252" s="64" t="s">
        <v>50</v>
      </c>
      <c r="D252" s="64" t="s">
        <v>1901</v>
      </c>
      <c r="E252" s="64" t="s">
        <v>1082</v>
      </c>
      <c r="F252" s="64">
        <v>8.857128011041E12</v>
      </c>
      <c r="G252" s="64" t="str">
        <f t="array" ref="G252">XLOOKUP(F252,tb_MainDatabase[Barcode],tb_MainDatabase[Grand],"")</f>
        <v>EDP</v>
      </c>
      <c r="H252" s="64" t="str">
        <f t="array" ref="H252">XLOOKUP(F252,tb_MainDatabase[Barcode],tb_MainDatabase[Size],"")</f>
        <v>50 ml.</v>
      </c>
      <c r="I252" s="64" t="s">
        <v>1532</v>
      </c>
      <c r="J252" s="81">
        <f>IF(D252="","",countif(tb_Export[SKU],D252))</f>
        <v>1</v>
      </c>
      <c r="K252" s="64" t="s">
        <v>1528</v>
      </c>
      <c r="L252" s="81" t="str">
        <f t="shared" si="2"/>
        <v>#REF!</v>
      </c>
      <c r="M252" s="81"/>
    </row>
    <row r="253" ht="22.5" hidden="1" customHeight="1">
      <c r="A253" s="61">
        <f>IF(B253="","",ROW()-ROW(tb_Export[[#HEADERS],[Order]]))</f>
        <v>252</v>
      </c>
      <c r="B253" s="322">
        <v>45981.0</v>
      </c>
      <c r="C253" s="64" t="s">
        <v>50</v>
      </c>
      <c r="D253" s="64" t="s">
        <v>1903</v>
      </c>
      <c r="E253" s="64" t="s">
        <v>1082</v>
      </c>
      <c r="F253" s="64">
        <v>8.857128011041E12</v>
      </c>
      <c r="G253" s="64" t="str">
        <f t="array" ref="G253">XLOOKUP(F253,tb_MainDatabase[Barcode],tb_MainDatabase[Grand],"")</f>
        <v>EDP</v>
      </c>
      <c r="H253" s="64" t="str">
        <f t="array" ref="H253">XLOOKUP(F253,tb_MainDatabase[Barcode],tb_MainDatabase[Size],"")</f>
        <v>50 ml.</v>
      </c>
      <c r="I253" s="64" t="s">
        <v>1532</v>
      </c>
      <c r="J253" s="81">
        <f>IF(D253="","",countif(tb_Export[SKU],D253))</f>
        <v>1</v>
      </c>
      <c r="K253" s="64" t="s">
        <v>1528</v>
      </c>
      <c r="L253" s="81" t="str">
        <f t="shared" si="2"/>
        <v>#REF!</v>
      </c>
      <c r="M253" s="81"/>
    </row>
    <row r="254" ht="22.5" hidden="1" customHeight="1">
      <c r="A254" s="61">
        <f>IF(B254="","",ROW()-ROW(tb_Export[[#HEADERS],[Order]]))</f>
        <v>253</v>
      </c>
      <c r="B254" s="322">
        <v>45981.0</v>
      </c>
      <c r="C254" s="64" t="s">
        <v>50</v>
      </c>
      <c r="D254" s="64" t="s">
        <v>1904</v>
      </c>
      <c r="E254" s="64" t="s">
        <v>1082</v>
      </c>
      <c r="F254" s="64">
        <v>8.857128011041E12</v>
      </c>
      <c r="G254" s="64" t="str">
        <f t="array" ref="G254">XLOOKUP(F254,tb_MainDatabase[Barcode],tb_MainDatabase[Grand],"")</f>
        <v>EDP</v>
      </c>
      <c r="H254" s="64" t="str">
        <f t="array" ref="H254">XLOOKUP(F254,tb_MainDatabase[Barcode],tb_MainDatabase[Size],"")</f>
        <v>50 ml.</v>
      </c>
      <c r="I254" s="64" t="s">
        <v>1532</v>
      </c>
      <c r="J254" s="81">
        <f>IF(D254="","",countif(tb_Export[SKU],D254))</f>
        <v>1</v>
      </c>
      <c r="K254" s="64" t="s">
        <v>1528</v>
      </c>
      <c r="L254" s="81" t="str">
        <f t="shared" si="2"/>
        <v>#REF!</v>
      </c>
      <c r="M254" s="81"/>
    </row>
    <row r="255" ht="22.5" hidden="1" customHeight="1">
      <c r="A255" s="61">
        <f>IF(B255="","",ROW()-ROW(tb_Export[[#HEADERS],[Order]]))</f>
        <v>254</v>
      </c>
      <c r="B255" s="322">
        <v>45981.0</v>
      </c>
      <c r="C255" s="64" t="s">
        <v>50</v>
      </c>
      <c r="D255" s="64" t="s">
        <v>1905</v>
      </c>
      <c r="E255" s="64" t="s">
        <v>1082</v>
      </c>
      <c r="F255" s="64">
        <v>8.857128011041E12</v>
      </c>
      <c r="G255" s="64" t="str">
        <f t="array" ref="G255">XLOOKUP(F255,tb_MainDatabase[Barcode],tb_MainDatabase[Grand],"")</f>
        <v>EDP</v>
      </c>
      <c r="H255" s="64" t="str">
        <f t="array" ref="H255">XLOOKUP(F255,tb_MainDatabase[Barcode],tb_MainDatabase[Size],"")</f>
        <v>50 ml.</v>
      </c>
      <c r="I255" s="64" t="s">
        <v>1532</v>
      </c>
      <c r="J255" s="81">
        <f>IF(D255="","",countif(tb_Export[SKU],D255))</f>
        <v>1</v>
      </c>
      <c r="K255" s="64" t="s">
        <v>1528</v>
      </c>
      <c r="L255" s="81" t="str">
        <f t="shared" si="2"/>
        <v>#REF!</v>
      </c>
      <c r="M255" s="81"/>
    </row>
    <row r="256" ht="22.5" hidden="1" customHeight="1">
      <c r="A256" s="61">
        <f>IF(B256="","",ROW()-ROW(tb_Export[[#HEADERS],[Order]]))</f>
        <v>255</v>
      </c>
      <c r="B256" s="322">
        <v>45981.0</v>
      </c>
      <c r="C256" s="64" t="s">
        <v>50</v>
      </c>
      <c r="D256" s="64" t="s">
        <v>1906</v>
      </c>
      <c r="E256" s="64" t="s">
        <v>1082</v>
      </c>
      <c r="F256" s="64">
        <v>8.857128011041E12</v>
      </c>
      <c r="G256" s="64" t="str">
        <f t="array" ref="G256">XLOOKUP(F256,tb_MainDatabase[Barcode],tb_MainDatabase[Grand],"")</f>
        <v>EDP</v>
      </c>
      <c r="H256" s="64" t="str">
        <f t="array" ref="H256">XLOOKUP(F256,tb_MainDatabase[Barcode],tb_MainDatabase[Size],"")</f>
        <v>50 ml.</v>
      </c>
      <c r="I256" s="64" t="s">
        <v>1532</v>
      </c>
      <c r="J256" s="81">
        <f>IF(D256="","",countif(tb_Export[SKU],D256))</f>
        <v>1</v>
      </c>
      <c r="K256" s="64" t="s">
        <v>1528</v>
      </c>
      <c r="L256" s="81" t="str">
        <f t="shared" si="2"/>
        <v>#REF!</v>
      </c>
      <c r="M256" s="81"/>
    </row>
    <row r="257" ht="22.5" hidden="1" customHeight="1">
      <c r="A257" s="61">
        <f>IF(B257="","",ROW()-ROW(tb_Export[[#HEADERS],[Order]]))</f>
        <v>256</v>
      </c>
      <c r="B257" s="322">
        <v>45981.0</v>
      </c>
      <c r="C257" s="64" t="s">
        <v>50</v>
      </c>
      <c r="D257" s="64" t="s">
        <v>1908</v>
      </c>
      <c r="E257" s="64" t="s">
        <v>1082</v>
      </c>
      <c r="F257" s="64">
        <v>8.857128011041E12</v>
      </c>
      <c r="G257" s="64" t="str">
        <f t="array" ref="G257">XLOOKUP(F257,tb_MainDatabase[Barcode],tb_MainDatabase[Grand],"")</f>
        <v>EDP</v>
      </c>
      <c r="H257" s="64" t="str">
        <f t="array" ref="H257">XLOOKUP(F257,tb_MainDatabase[Barcode],tb_MainDatabase[Size],"")</f>
        <v>50 ml.</v>
      </c>
      <c r="I257" s="64" t="s">
        <v>1532</v>
      </c>
      <c r="J257" s="81">
        <f>IF(D257="","",countif(tb_Export[SKU],D257))</f>
        <v>1</v>
      </c>
      <c r="K257" s="64" t="s">
        <v>1528</v>
      </c>
      <c r="L257" s="81" t="str">
        <f t="shared" si="2"/>
        <v>#REF!</v>
      </c>
      <c r="M257" s="81"/>
    </row>
    <row r="258" ht="22.5" hidden="1" customHeight="1">
      <c r="A258" s="61">
        <f>IF(B258="","",ROW()-ROW(tb_Export[[#HEADERS],[Order]]))</f>
        <v>257</v>
      </c>
      <c r="B258" s="322">
        <v>45981.0</v>
      </c>
      <c r="C258" s="64" t="s">
        <v>50</v>
      </c>
      <c r="D258" s="64" t="s">
        <v>1910</v>
      </c>
      <c r="E258" s="64" t="s">
        <v>1082</v>
      </c>
      <c r="F258" s="64">
        <v>8.857128011041E12</v>
      </c>
      <c r="G258" s="64" t="str">
        <f t="array" ref="G258">XLOOKUP(F258,tb_MainDatabase[Barcode],tb_MainDatabase[Grand],"")</f>
        <v>EDP</v>
      </c>
      <c r="H258" s="64" t="str">
        <f t="array" ref="H258">XLOOKUP(F258,tb_MainDatabase[Barcode],tb_MainDatabase[Size],"")</f>
        <v>50 ml.</v>
      </c>
      <c r="I258" s="64" t="s">
        <v>1532</v>
      </c>
      <c r="J258" s="81">
        <f>IF(D258="","",countif(tb_Export[SKU],D258))</f>
        <v>1</v>
      </c>
      <c r="K258" s="64" t="s">
        <v>1528</v>
      </c>
      <c r="L258" s="81" t="str">
        <f t="shared" si="2"/>
        <v>#REF!</v>
      </c>
      <c r="M258" s="81"/>
    </row>
    <row r="259" ht="22.5" hidden="1" customHeight="1">
      <c r="A259" s="61">
        <f>IF(B259="","",ROW()-ROW(tb_Export[[#HEADERS],[Order]]))</f>
        <v>258</v>
      </c>
      <c r="B259" s="322">
        <v>45981.0</v>
      </c>
      <c r="C259" s="64" t="s">
        <v>50</v>
      </c>
      <c r="D259" s="64" t="s">
        <v>1911</v>
      </c>
      <c r="E259" s="64" t="s">
        <v>1082</v>
      </c>
      <c r="F259" s="64">
        <v>8.857128011041E12</v>
      </c>
      <c r="G259" s="64" t="str">
        <f t="array" ref="G259">XLOOKUP(F259,tb_MainDatabase[Barcode],tb_MainDatabase[Grand],"")</f>
        <v>EDP</v>
      </c>
      <c r="H259" s="64" t="str">
        <f t="array" ref="H259">XLOOKUP(F259,tb_MainDatabase[Barcode],tb_MainDatabase[Size],"")</f>
        <v>50 ml.</v>
      </c>
      <c r="I259" s="64" t="s">
        <v>1532</v>
      </c>
      <c r="J259" s="81">
        <f>IF(D259="","",countif(tb_Export[SKU],D259))</f>
        <v>1</v>
      </c>
      <c r="K259" s="64" t="s">
        <v>1528</v>
      </c>
      <c r="L259" s="81" t="str">
        <f t="shared" si="2"/>
        <v>#REF!</v>
      </c>
      <c r="M259" s="81"/>
    </row>
    <row r="260" ht="22.5" hidden="1" customHeight="1">
      <c r="A260" s="61">
        <f>IF(B260="","",ROW()-ROW(tb_Export[[#HEADERS],[Order]]))</f>
        <v>259</v>
      </c>
      <c r="B260" s="322">
        <v>45981.0</v>
      </c>
      <c r="C260" s="64" t="s">
        <v>50</v>
      </c>
      <c r="D260" s="64" t="s">
        <v>1913</v>
      </c>
      <c r="E260" s="64" t="s">
        <v>1082</v>
      </c>
      <c r="F260" s="64">
        <v>8.857128011041E12</v>
      </c>
      <c r="G260" s="64" t="str">
        <f t="array" ref="G260">XLOOKUP(F260,tb_MainDatabase[Barcode],tb_MainDatabase[Grand],"")</f>
        <v>EDP</v>
      </c>
      <c r="H260" s="64" t="str">
        <f t="array" ref="H260">XLOOKUP(F260,tb_MainDatabase[Barcode],tb_MainDatabase[Size],"")</f>
        <v>50 ml.</v>
      </c>
      <c r="I260" s="64" t="s">
        <v>1532</v>
      </c>
      <c r="J260" s="81">
        <f>IF(D260="","",countif(tb_Export[SKU],D260))</f>
        <v>1</v>
      </c>
      <c r="K260" s="64" t="s">
        <v>1528</v>
      </c>
      <c r="L260" s="81" t="str">
        <f t="shared" si="2"/>
        <v>#REF!</v>
      </c>
      <c r="M260" s="81"/>
    </row>
    <row r="261" ht="22.5" hidden="1" customHeight="1">
      <c r="A261" s="61">
        <f>IF(B261="","",ROW()-ROW(tb_Export[[#HEADERS],[Order]]))</f>
        <v>260</v>
      </c>
      <c r="B261" s="322">
        <v>45981.0</v>
      </c>
      <c r="C261" s="64" t="s">
        <v>50</v>
      </c>
      <c r="D261" s="64" t="s">
        <v>1914</v>
      </c>
      <c r="E261" s="64" t="s">
        <v>1082</v>
      </c>
      <c r="F261" s="64">
        <v>8.857128011041E12</v>
      </c>
      <c r="G261" s="64" t="str">
        <f t="array" ref="G261">XLOOKUP(F261,tb_MainDatabase[Barcode],tb_MainDatabase[Grand],"")</f>
        <v>EDP</v>
      </c>
      <c r="H261" s="64" t="str">
        <f t="array" ref="H261">XLOOKUP(F261,tb_MainDatabase[Barcode],tb_MainDatabase[Size],"")</f>
        <v>50 ml.</v>
      </c>
      <c r="I261" s="64" t="s">
        <v>1532</v>
      </c>
      <c r="J261" s="81">
        <f>IF(D261="","",countif(tb_Export[SKU],D261))</f>
        <v>1</v>
      </c>
      <c r="K261" s="64" t="s">
        <v>1528</v>
      </c>
      <c r="L261" s="81" t="str">
        <f t="shared" si="2"/>
        <v>#REF!</v>
      </c>
      <c r="M261" s="81"/>
    </row>
    <row r="262" ht="22.5" hidden="1" customHeight="1">
      <c r="A262" s="61">
        <f>IF(B262="","",ROW()-ROW(tb_Export[[#HEADERS],[Order]]))</f>
        <v>261</v>
      </c>
      <c r="B262" s="322">
        <v>45981.0</v>
      </c>
      <c r="C262" s="64" t="s">
        <v>50</v>
      </c>
      <c r="D262" s="64" t="s">
        <v>1915</v>
      </c>
      <c r="E262" s="64" t="s">
        <v>1072</v>
      </c>
      <c r="F262" s="64">
        <v>8.85712801202E12</v>
      </c>
      <c r="G262" s="64" t="str">
        <f t="array" ref="G262">XLOOKUP(F262,tb_MainDatabase[Barcode],tb_MainDatabase[Grand],"")</f>
        <v>EDP</v>
      </c>
      <c r="H262" s="64" t="str">
        <f t="array" ref="H262">XLOOKUP(F262,tb_MainDatabase[Barcode],tb_MainDatabase[Size],"")</f>
        <v>50 ml.</v>
      </c>
      <c r="I262" s="64" t="s">
        <v>1532</v>
      </c>
      <c r="J262" s="81">
        <f>IF(D262="","",countif(tb_Export[SKU],D262))</f>
        <v>1</v>
      </c>
      <c r="K262" s="64" t="s">
        <v>1528</v>
      </c>
      <c r="L262" s="81" t="str">
        <f t="shared" si="2"/>
        <v>#REF!</v>
      </c>
      <c r="M262" s="81"/>
    </row>
    <row r="263" ht="22.5" hidden="1" customHeight="1">
      <c r="A263" s="61">
        <f>IF(B263="","",ROW()-ROW(tb_Export[[#HEADERS],[Order]]))</f>
        <v>262</v>
      </c>
      <c r="B263" s="322">
        <v>45981.0</v>
      </c>
      <c r="C263" s="64" t="s">
        <v>50</v>
      </c>
      <c r="D263" s="64" t="s">
        <v>1916</v>
      </c>
      <c r="E263" s="64" t="s">
        <v>1072</v>
      </c>
      <c r="F263" s="64">
        <v>8.85712801202E12</v>
      </c>
      <c r="G263" s="64" t="str">
        <f t="array" ref="G263">XLOOKUP(F263,tb_MainDatabase[Barcode],tb_MainDatabase[Grand],"")</f>
        <v>EDP</v>
      </c>
      <c r="H263" s="64" t="str">
        <f t="array" ref="H263">XLOOKUP(F263,tb_MainDatabase[Barcode],tb_MainDatabase[Size],"")</f>
        <v>50 ml.</v>
      </c>
      <c r="I263" s="64" t="s">
        <v>1532</v>
      </c>
      <c r="J263" s="81">
        <f>IF(D263="","",countif(tb_Export[SKU],D263))</f>
        <v>1</v>
      </c>
      <c r="K263" s="64" t="s">
        <v>1528</v>
      </c>
      <c r="L263" s="81" t="str">
        <f t="shared" si="2"/>
        <v>#REF!</v>
      </c>
      <c r="M263" s="81"/>
    </row>
    <row r="264" ht="22.5" hidden="1" customHeight="1">
      <c r="A264" s="61">
        <f>IF(B264="","",ROW()-ROW(tb_Export[[#HEADERS],[Order]]))</f>
        <v>263</v>
      </c>
      <c r="B264" s="322">
        <v>45981.0</v>
      </c>
      <c r="C264" s="64" t="s">
        <v>50</v>
      </c>
      <c r="D264" s="64" t="s">
        <v>1917</v>
      </c>
      <c r="E264" s="64" t="s">
        <v>1072</v>
      </c>
      <c r="F264" s="64">
        <v>8.85712801202E12</v>
      </c>
      <c r="G264" s="64" t="str">
        <f t="array" ref="G264">XLOOKUP(F264,tb_MainDatabase[Barcode],tb_MainDatabase[Grand],"")</f>
        <v>EDP</v>
      </c>
      <c r="H264" s="64" t="str">
        <f t="array" ref="H264">XLOOKUP(F264,tb_MainDatabase[Barcode],tb_MainDatabase[Size],"")</f>
        <v>50 ml.</v>
      </c>
      <c r="I264" s="64" t="s">
        <v>1532</v>
      </c>
      <c r="J264" s="81">
        <f>IF(D264="","",countif(tb_Export[SKU],D264))</f>
        <v>1</v>
      </c>
      <c r="K264" s="64" t="s">
        <v>1528</v>
      </c>
      <c r="L264" s="81" t="str">
        <f t="shared" si="2"/>
        <v>#REF!</v>
      </c>
      <c r="M264" s="81"/>
    </row>
    <row r="265" ht="22.5" hidden="1" customHeight="1">
      <c r="A265" s="61">
        <f>IF(B265="","",ROW()-ROW(tb_Export[[#HEADERS],[Order]]))</f>
        <v>264</v>
      </c>
      <c r="B265" s="322">
        <v>45981.0</v>
      </c>
      <c r="C265" s="64" t="s">
        <v>50</v>
      </c>
      <c r="D265" s="64" t="s">
        <v>1919</v>
      </c>
      <c r="E265" s="64" t="s">
        <v>1072</v>
      </c>
      <c r="F265" s="64">
        <v>8.85712801202E12</v>
      </c>
      <c r="G265" s="64" t="str">
        <f t="array" ref="G265">XLOOKUP(F265,tb_MainDatabase[Barcode],tb_MainDatabase[Grand],"")</f>
        <v>EDP</v>
      </c>
      <c r="H265" s="64" t="str">
        <f t="array" ref="H265">XLOOKUP(F265,tb_MainDatabase[Barcode],tb_MainDatabase[Size],"")</f>
        <v>50 ml.</v>
      </c>
      <c r="I265" s="64" t="s">
        <v>1532</v>
      </c>
      <c r="J265" s="81">
        <f>IF(D265="","",countif(tb_Export[SKU],D265))</f>
        <v>1</v>
      </c>
      <c r="K265" s="64" t="s">
        <v>1528</v>
      </c>
      <c r="L265" s="81" t="str">
        <f t="shared" si="2"/>
        <v>#REF!</v>
      </c>
      <c r="M265" s="81"/>
    </row>
    <row r="266" ht="22.5" hidden="1" customHeight="1">
      <c r="A266" s="61">
        <f>IF(B266="","",ROW()-ROW(tb_Export[[#HEADERS],[Order]]))</f>
        <v>265</v>
      </c>
      <c r="B266" s="322">
        <v>45981.0</v>
      </c>
      <c r="C266" s="64" t="s">
        <v>50</v>
      </c>
      <c r="D266" s="64" t="s">
        <v>1920</v>
      </c>
      <c r="E266" s="64" t="s">
        <v>1072</v>
      </c>
      <c r="F266" s="64">
        <v>8.85712801202E12</v>
      </c>
      <c r="G266" s="64" t="str">
        <f t="array" ref="G266">XLOOKUP(F266,tb_MainDatabase[Barcode],tb_MainDatabase[Grand],"")</f>
        <v>EDP</v>
      </c>
      <c r="H266" s="64" t="str">
        <f t="array" ref="H266">XLOOKUP(F266,tb_MainDatabase[Barcode],tb_MainDatabase[Size],"")</f>
        <v>50 ml.</v>
      </c>
      <c r="I266" s="64" t="s">
        <v>1532</v>
      </c>
      <c r="J266" s="81">
        <f>IF(D266="","",countif(tb_Export[SKU],D266))</f>
        <v>1</v>
      </c>
      <c r="K266" s="64" t="s">
        <v>1528</v>
      </c>
      <c r="L266" s="81" t="str">
        <f t="shared" si="2"/>
        <v>#REF!</v>
      </c>
      <c r="M266" s="81"/>
    </row>
    <row r="267" ht="22.5" hidden="1" customHeight="1">
      <c r="A267" s="61">
        <f>IF(B267="","",ROW()-ROW(tb_Export[[#HEADERS],[Order]]))</f>
        <v>266</v>
      </c>
      <c r="B267" s="322">
        <v>45981.0</v>
      </c>
      <c r="C267" s="64" t="s">
        <v>50</v>
      </c>
      <c r="D267" s="64" t="s">
        <v>1921</v>
      </c>
      <c r="E267" s="64" t="s">
        <v>1922</v>
      </c>
      <c r="F267" s="64">
        <v>8.857128011188E12</v>
      </c>
      <c r="G267" s="64" t="str">
        <f t="array" ref="G267">XLOOKUP(F267,tb_MainDatabase[Barcode],tb_MainDatabase[Grand],"")</f>
        <v>EDP</v>
      </c>
      <c r="H267" s="64" t="str">
        <f t="array" ref="H267">XLOOKUP(F267,tb_MainDatabase[Barcode],tb_MainDatabase[Size],"")</f>
        <v>50 ml.</v>
      </c>
      <c r="I267" s="64" t="s">
        <v>1532</v>
      </c>
      <c r="J267" s="81">
        <f>IF(D267="","",countif(tb_Export[SKU],D267))</f>
        <v>1</v>
      </c>
      <c r="K267" s="64" t="s">
        <v>1528</v>
      </c>
      <c r="L267" s="81" t="str">
        <f t="shared" si="2"/>
        <v>#REF!</v>
      </c>
      <c r="M267" s="81"/>
    </row>
    <row r="268" ht="22.5" hidden="1" customHeight="1">
      <c r="A268" s="61">
        <f>IF(B268="","",ROW()-ROW(tb_Export[[#HEADERS],[Order]]))</f>
        <v>267</v>
      </c>
      <c r="B268" s="322">
        <v>45981.0</v>
      </c>
      <c r="C268" s="64" t="s">
        <v>50</v>
      </c>
      <c r="D268" s="64" t="s">
        <v>1923</v>
      </c>
      <c r="E268" s="64" t="s">
        <v>1922</v>
      </c>
      <c r="F268" s="64">
        <v>8.857128011188E12</v>
      </c>
      <c r="G268" s="64" t="str">
        <f t="array" ref="G268">XLOOKUP(F268,tb_MainDatabase[Barcode],tb_MainDatabase[Grand],"")</f>
        <v>EDP</v>
      </c>
      <c r="H268" s="64" t="str">
        <f t="array" ref="H268">XLOOKUP(F268,tb_MainDatabase[Barcode],tb_MainDatabase[Size],"")</f>
        <v>50 ml.</v>
      </c>
      <c r="I268" s="64" t="s">
        <v>1532</v>
      </c>
      <c r="J268" s="81">
        <f>IF(D268="","",countif(tb_Export[SKU],D268))</f>
        <v>1</v>
      </c>
      <c r="K268" s="64" t="s">
        <v>1528</v>
      </c>
      <c r="L268" s="81" t="str">
        <f t="shared" si="2"/>
        <v>#REF!</v>
      </c>
      <c r="M268" s="81"/>
    </row>
    <row r="269" ht="22.5" hidden="1" customHeight="1">
      <c r="A269" s="61">
        <f>IF(B269="","",ROW()-ROW(tb_Export[[#HEADERS],[Order]]))</f>
        <v>268</v>
      </c>
      <c r="B269" s="322">
        <v>45981.0</v>
      </c>
      <c r="C269" s="64" t="s">
        <v>50</v>
      </c>
      <c r="D269" s="64" t="s">
        <v>1925</v>
      </c>
      <c r="E269" s="64" t="s">
        <v>1922</v>
      </c>
      <c r="F269" s="64">
        <v>8.857128011188E12</v>
      </c>
      <c r="G269" s="64" t="str">
        <f t="array" ref="G269">XLOOKUP(F269,tb_MainDatabase[Barcode],tb_MainDatabase[Grand],"")</f>
        <v>EDP</v>
      </c>
      <c r="H269" s="64" t="str">
        <f t="array" ref="H269">XLOOKUP(F269,tb_MainDatabase[Barcode],tb_MainDatabase[Size],"")</f>
        <v>50 ml.</v>
      </c>
      <c r="I269" s="64" t="s">
        <v>1532</v>
      </c>
      <c r="J269" s="81">
        <f>IF(D269="","",countif(tb_Export[SKU],D269))</f>
        <v>1</v>
      </c>
      <c r="K269" s="64" t="s">
        <v>1528</v>
      </c>
      <c r="L269" s="81" t="str">
        <f t="shared" si="2"/>
        <v>#REF!</v>
      </c>
      <c r="M269" s="81"/>
    </row>
    <row r="270" ht="22.5" hidden="1" customHeight="1">
      <c r="A270" s="61">
        <f>IF(B270="","",ROW()-ROW(tb_Export[[#HEADERS],[Order]]))</f>
        <v>269</v>
      </c>
      <c r="B270" s="322">
        <v>45981.0</v>
      </c>
      <c r="C270" s="64" t="s">
        <v>50</v>
      </c>
      <c r="D270" s="64" t="s">
        <v>1926</v>
      </c>
      <c r="E270" s="64" t="s">
        <v>1922</v>
      </c>
      <c r="F270" s="64">
        <v>8.857128011188E12</v>
      </c>
      <c r="G270" s="64" t="str">
        <f t="array" ref="G270">XLOOKUP(F270,tb_MainDatabase[Barcode],tb_MainDatabase[Grand],"")</f>
        <v>EDP</v>
      </c>
      <c r="H270" s="64" t="str">
        <f t="array" ref="H270">XLOOKUP(F270,tb_MainDatabase[Barcode],tb_MainDatabase[Size],"")</f>
        <v>50 ml.</v>
      </c>
      <c r="I270" s="64" t="s">
        <v>1532</v>
      </c>
      <c r="J270" s="81">
        <f>IF(D270="","",countif(tb_Export[SKU],D270))</f>
        <v>1</v>
      </c>
      <c r="K270" s="64" t="s">
        <v>1528</v>
      </c>
      <c r="L270" s="81" t="str">
        <f t="shared" si="2"/>
        <v>#REF!</v>
      </c>
      <c r="M270" s="81"/>
    </row>
    <row r="271" ht="22.5" hidden="1" customHeight="1">
      <c r="A271" s="61">
        <f>IF(B271="","",ROW()-ROW(tb_Export[[#HEADERS],[Order]]))</f>
        <v>270</v>
      </c>
      <c r="B271" s="322">
        <v>45981.0</v>
      </c>
      <c r="C271" s="64" t="s">
        <v>50</v>
      </c>
      <c r="D271" s="64" t="s">
        <v>1928</v>
      </c>
      <c r="E271" s="64" t="s">
        <v>1922</v>
      </c>
      <c r="F271" s="64">
        <v>8.857128011188E12</v>
      </c>
      <c r="G271" s="64" t="str">
        <f t="array" ref="G271">XLOOKUP(F271,tb_MainDatabase[Barcode],tb_MainDatabase[Grand],"")</f>
        <v>EDP</v>
      </c>
      <c r="H271" s="64" t="str">
        <f t="array" ref="H271">XLOOKUP(F271,tb_MainDatabase[Barcode],tb_MainDatabase[Size],"")</f>
        <v>50 ml.</v>
      </c>
      <c r="I271" s="64" t="s">
        <v>1532</v>
      </c>
      <c r="J271" s="81">
        <f>IF(D271="","",countif(tb_Export[SKU],D271))</f>
        <v>1</v>
      </c>
      <c r="K271" s="64" t="s">
        <v>1528</v>
      </c>
      <c r="L271" s="81" t="str">
        <f t="shared" si="2"/>
        <v>#REF!</v>
      </c>
      <c r="M271" s="81"/>
    </row>
    <row r="272" ht="22.5" hidden="1" customHeight="1">
      <c r="A272" s="61">
        <f>IF(B272="","",ROW()-ROW(tb_Export[[#HEADERS],[Order]]))</f>
        <v>271</v>
      </c>
      <c r="B272" s="322">
        <v>45981.0</v>
      </c>
      <c r="C272" s="64" t="s">
        <v>50</v>
      </c>
      <c r="D272" s="64" t="s">
        <v>1930</v>
      </c>
      <c r="E272" s="64" t="s">
        <v>1114</v>
      </c>
      <c r="F272" s="64">
        <v>8.857128011669E12</v>
      </c>
      <c r="G272" s="64" t="str">
        <f t="array" ref="G272">XLOOKUP(F272,tb_MainDatabase[Barcode],tb_MainDatabase[Grand],"")</f>
        <v>EDP+</v>
      </c>
      <c r="H272" s="64" t="str">
        <f t="array" ref="H272">XLOOKUP(F272,tb_MainDatabase[Barcode],tb_MainDatabase[Size],"")</f>
        <v>50 ml.</v>
      </c>
      <c r="I272" s="64" t="s">
        <v>1532</v>
      </c>
      <c r="J272" s="81">
        <f>IF(D272="","",countif(tb_Export[SKU],D272))</f>
        <v>1</v>
      </c>
      <c r="K272" s="64" t="s">
        <v>1528</v>
      </c>
      <c r="L272" s="81" t="str">
        <f t="shared" si="2"/>
        <v>#REF!</v>
      </c>
      <c r="M272" s="81"/>
    </row>
    <row r="273" ht="22.5" hidden="1" customHeight="1">
      <c r="A273" s="61">
        <f>IF(B273="","",ROW()-ROW(tb_Export[[#HEADERS],[Order]]))</f>
        <v>272</v>
      </c>
      <c r="B273" s="322">
        <v>45981.0</v>
      </c>
      <c r="C273" s="64" t="s">
        <v>50</v>
      </c>
      <c r="D273" s="64" t="s">
        <v>1931</v>
      </c>
      <c r="E273" s="64" t="s">
        <v>1114</v>
      </c>
      <c r="F273" s="64">
        <v>8.857128011669E12</v>
      </c>
      <c r="G273" s="64" t="str">
        <f t="array" ref="G273">XLOOKUP(F273,tb_MainDatabase[Barcode],tb_MainDatabase[Grand],"")</f>
        <v>EDP+</v>
      </c>
      <c r="H273" s="64" t="str">
        <f t="array" ref="H273">XLOOKUP(F273,tb_MainDatabase[Barcode],tb_MainDatabase[Size],"")</f>
        <v>50 ml.</v>
      </c>
      <c r="I273" s="64" t="s">
        <v>1532</v>
      </c>
      <c r="J273" s="81">
        <f>IF(D273="","",countif(tb_Export[SKU],D273))</f>
        <v>1</v>
      </c>
      <c r="K273" s="64" t="s">
        <v>1528</v>
      </c>
      <c r="L273" s="81" t="str">
        <f t="shared" si="2"/>
        <v>#REF!</v>
      </c>
      <c r="M273" s="81"/>
    </row>
    <row r="274" ht="22.5" hidden="1" customHeight="1">
      <c r="A274" s="61">
        <f>IF(B274="","",ROW()-ROW(tb_Export[[#HEADERS],[Order]]))</f>
        <v>273</v>
      </c>
      <c r="B274" s="322">
        <v>45981.0</v>
      </c>
      <c r="C274" s="64" t="s">
        <v>50</v>
      </c>
      <c r="D274" s="64" t="s">
        <v>1932</v>
      </c>
      <c r="E274" s="64" t="s">
        <v>1130</v>
      </c>
      <c r="F274" s="64">
        <v>8.857128011713E12</v>
      </c>
      <c r="G274" s="64" t="str">
        <f t="array" ref="G274">XLOOKUP(F274,tb_MainDatabase[Barcode],tb_MainDatabase[Grand],"")</f>
        <v>EDP+</v>
      </c>
      <c r="H274" s="64" t="str">
        <f t="array" ref="H274">XLOOKUP(F274,tb_MainDatabase[Barcode],tb_MainDatabase[Size],"")</f>
        <v>50 ml.</v>
      </c>
      <c r="I274" s="64" t="s">
        <v>1532</v>
      </c>
      <c r="J274" s="81">
        <f>IF(D274="","",countif(tb_Export[SKU],D274))</f>
        <v>1</v>
      </c>
      <c r="K274" s="64" t="s">
        <v>1528</v>
      </c>
      <c r="L274" s="81" t="str">
        <f t="shared" si="2"/>
        <v>#REF!</v>
      </c>
      <c r="M274" s="81"/>
    </row>
    <row r="275" ht="22.5" hidden="1" customHeight="1">
      <c r="A275" s="61">
        <f>IF(B275="","",ROW()-ROW(tb_Export[[#HEADERS],[Order]]))</f>
        <v>274</v>
      </c>
      <c r="B275" s="322">
        <v>45981.0</v>
      </c>
      <c r="C275" s="64" t="s">
        <v>50</v>
      </c>
      <c r="D275" s="64" t="s">
        <v>1935</v>
      </c>
      <c r="E275" s="64" t="s">
        <v>1130</v>
      </c>
      <c r="F275" s="64">
        <v>8.857128011713E12</v>
      </c>
      <c r="G275" s="64" t="str">
        <f t="array" ref="G275">XLOOKUP(F275,tb_MainDatabase[Barcode],tb_MainDatabase[Grand],"")</f>
        <v>EDP+</v>
      </c>
      <c r="H275" s="64" t="str">
        <f t="array" ref="H275">XLOOKUP(F275,tb_MainDatabase[Barcode],tb_MainDatabase[Size],"")</f>
        <v>50 ml.</v>
      </c>
      <c r="I275" s="64" t="s">
        <v>1532</v>
      </c>
      <c r="J275" s="81">
        <f>IF(D275="","",countif(tb_Export[SKU],D275))</f>
        <v>1</v>
      </c>
      <c r="K275" s="64" t="s">
        <v>1528</v>
      </c>
      <c r="L275" s="81" t="str">
        <f t="shared" si="2"/>
        <v>#REF!</v>
      </c>
      <c r="M275" s="81"/>
    </row>
    <row r="276" ht="22.5" hidden="1" customHeight="1">
      <c r="A276" s="61">
        <f>IF(B276="","",ROW()-ROW(tb_Export[[#HEADERS],[Order]]))</f>
        <v>275</v>
      </c>
      <c r="B276" s="322">
        <v>45981.0</v>
      </c>
      <c r="C276" s="64" t="s">
        <v>50</v>
      </c>
      <c r="D276" s="64" t="s">
        <v>1936</v>
      </c>
      <c r="E276" s="64" t="s">
        <v>1937</v>
      </c>
      <c r="F276" s="64">
        <v>8.857128011591E12</v>
      </c>
      <c r="G276" s="64" t="str">
        <f t="array" ref="G276">XLOOKUP(F276,tb_MainDatabase[Barcode],tb_MainDatabase[Grand],"")</f>
        <v>PARFUM</v>
      </c>
      <c r="H276" s="64" t="str">
        <f t="array" ref="H276">XLOOKUP(F276,tb_MainDatabase[Barcode],tb_MainDatabase[Size],"")</f>
        <v>50 ml.</v>
      </c>
      <c r="I276" s="64" t="s">
        <v>1532</v>
      </c>
      <c r="J276" s="81">
        <f>IF(D276="","",countif(tb_Export[SKU],D276))</f>
        <v>1</v>
      </c>
      <c r="K276" s="64" t="s">
        <v>1528</v>
      </c>
      <c r="L276" s="81" t="str">
        <f t="shared" si="2"/>
        <v>#REF!</v>
      </c>
      <c r="M276" s="81"/>
    </row>
    <row r="277" ht="22.5" hidden="1" customHeight="1">
      <c r="A277" s="61">
        <f>IF(B277="","",ROW()-ROW(tb_Export[[#HEADERS],[Order]]))</f>
        <v>276</v>
      </c>
      <c r="B277" s="322">
        <v>45981.0</v>
      </c>
      <c r="C277" s="64" t="s">
        <v>50</v>
      </c>
      <c r="D277" s="64" t="s">
        <v>1938</v>
      </c>
      <c r="E277" s="64" t="s">
        <v>1937</v>
      </c>
      <c r="F277" s="64">
        <v>8.857128011591E12</v>
      </c>
      <c r="G277" s="64" t="str">
        <f t="array" ref="G277">XLOOKUP(F277,tb_MainDatabase[Barcode],tb_MainDatabase[Grand],"")</f>
        <v>PARFUM</v>
      </c>
      <c r="H277" s="64" t="str">
        <f t="array" ref="H277">XLOOKUP(F277,tb_MainDatabase[Barcode],tb_MainDatabase[Size],"")</f>
        <v>50 ml.</v>
      </c>
      <c r="I277" s="64" t="s">
        <v>1532</v>
      </c>
      <c r="J277" s="81">
        <f>IF(D277="","",countif(tb_Export[SKU],D277))</f>
        <v>1</v>
      </c>
      <c r="K277" s="64" t="s">
        <v>1528</v>
      </c>
      <c r="L277" s="81" t="str">
        <f t="shared" si="2"/>
        <v>#REF!</v>
      </c>
      <c r="M277" s="81"/>
    </row>
    <row r="278" ht="22.5" hidden="1" customHeight="1">
      <c r="A278" s="61">
        <f>IF(B278="","",ROW()-ROW(tb_Export[[#HEADERS],[Order]]))</f>
        <v>277</v>
      </c>
      <c r="B278" s="322">
        <v>45981.0</v>
      </c>
      <c r="C278" s="64" t="s">
        <v>50</v>
      </c>
      <c r="D278" s="64" t="s">
        <v>1940</v>
      </c>
      <c r="E278" s="64" t="s">
        <v>1937</v>
      </c>
      <c r="F278" s="64">
        <v>8.857128011591E12</v>
      </c>
      <c r="G278" s="64" t="str">
        <f t="array" ref="G278">XLOOKUP(F278,tb_MainDatabase[Barcode],tb_MainDatabase[Grand],"")</f>
        <v>PARFUM</v>
      </c>
      <c r="H278" s="64" t="str">
        <f t="array" ref="H278">XLOOKUP(F278,tb_MainDatabase[Barcode],tb_MainDatabase[Size],"")</f>
        <v>50 ml.</v>
      </c>
      <c r="I278" s="64" t="s">
        <v>1532</v>
      </c>
      <c r="J278" s="81">
        <f>IF(D278="","",countif(tb_Export[SKU],D278))</f>
        <v>1</v>
      </c>
      <c r="K278" s="64" t="s">
        <v>1528</v>
      </c>
      <c r="L278" s="81" t="str">
        <f t="shared" si="2"/>
        <v>#REF!</v>
      </c>
      <c r="M278" s="81"/>
    </row>
    <row r="279" ht="22.5" hidden="1" customHeight="1">
      <c r="A279" s="61">
        <f>IF(B279="","",ROW()-ROW(tb_Export[[#HEADERS],[Order]]))</f>
        <v>278</v>
      </c>
      <c r="B279" s="322">
        <v>45981.0</v>
      </c>
      <c r="C279" s="64" t="s">
        <v>50</v>
      </c>
      <c r="D279" s="64" t="s">
        <v>1942</v>
      </c>
      <c r="E279" s="64" t="s">
        <v>1937</v>
      </c>
      <c r="F279" s="64">
        <v>8.857128011591E12</v>
      </c>
      <c r="G279" s="64" t="str">
        <f t="array" ref="G279">XLOOKUP(F279,tb_MainDatabase[Barcode],tb_MainDatabase[Grand],"")</f>
        <v>PARFUM</v>
      </c>
      <c r="H279" s="64" t="str">
        <f t="array" ref="H279">XLOOKUP(F279,tb_MainDatabase[Barcode],tb_MainDatabase[Size],"")</f>
        <v>50 ml.</v>
      </c>
      <c r="I279" s="64" t="s">
        <v>1532</v>
      </c>
      <c r="J279" s="81">
        <f>IF(D279="","",countif(tb_Export[SKU],D279))</f>
        <v>1</v>
      </c>
      <c r="K279" s="64" t="s">
        <v>1528</v>
      </c>
      <c r="L279" s="81" t="str">
        <f t="shared" si="2"/>
        <v>#REF!</v>
      </c>
      <c r="M279" s="81"/>
    </row>
    <row r="280" ht="22.5" hidden="1" customHeight="1">
      <c r="A280" s="61">
        <f>IF(B280="","",ROW()-ROW(tb_Export[[#HEADERS],[Order]]))</f>
        <v>279</v>
      </c>
      <c r="B280" s="322">
        <v>45981.0</v>
      </c>
      <c r="C280" s="64" t="s">
        <v>50</v>
      </c>
      <c r="D280" s="64" t="s">
        <v>1943</v>
      </c>
      <c r="E280" s="64" t="s">
        <v>1937</v>
      </c>
      <c r="F280" s="64">
        <v>8.857128011591E12</v>
      </c>
      <c r="G280" s="64" t="str">
        <f t="array" ref="G280">XLOOKUP(F280,tb_MainDatabase[Barcode],tb_MainDatabase[Grand],"")</f>
        <v>PARFUM</v>
      </c>
      <c r="H280" s="64" t="str">
        <f t="array" ref="H280">XLOOKUP(F280,tb_MainDatabase[Barcode],tb_MainDatabase[Size],"")</f>
        <v>50 ml.</v>
      </c>
      <c r="I280" s="64" t="s">
        <v>1532</v>
      </c>
      <c r="J280" s="81">
        <f>IF(D280="","",countif(tb_Export[SKU],D280))</f>
        <v>1</v>
      </c>
      <c r="K280" s="64" t="s">
        <v>1528</v>
      </c>
      <c r="L280" s="81" t="str">
        <f t="shared" si="2"/>
        <v>#REF!</v>
      </c>
      <c r="M280" s="81"/>
    </row>
    <row r="281" ht="22.5" hidden="1" customHeight="1">
      <c r="A281" s="61">
        <f>IF(B281="","",ROW()-ROW(tb_Export[[#HEADERS],[Order]]))</f>
        <v>280</v>
      </c>
      <c r="B281" s="322">
        <v>45981.0</v>
      </c>
      <c r="C281" s="64" t="s">
        <v>203</v>
      </c>
      <c r="D281" s="64" t="s">
        <v>1944</v>
      </c>
      <c r="E281" s="64" t="s">
        <v>1082</v>
      </c>
      <c r="F281" s="64">
        <v>8.857128011881E12</v>
      </c>
      <c r="G281" s="64" t="str">
        <f t="array" ref="G281">XLOOKUP(F281,tb_MainDatabase[Barcode],tb_MainDatabase[Grand],"")</f>
        <v>EDP</v>
      </c>
      <c r="H281" s="64" t="str">
        <f t="array" ref="H281">XLOOKUP(F281,tb_MainDatabase[Barcode],tb_MainDatabase[Size],"")</f>
        <v>30 ml.</v>
      </c>
      <c r="I281" s="64" t="s">
        <v>1532</v>
      </c>
      <c r="J281" s="81">
        <f>IF(D281="","",countif(tb_Export[SKU],D281))</f>
        <v>1</v>
      </c>
      <c r="K281" s="64" t="s">
        <v>1528</v>
      </c>
      <c r="L281" s="81" t="str">
        <f t="shared" si="2"/>
        <v>#REF!</v>
      </c>
      <c r="M281" s="81"/>
    </row>
    <row r="282" ht="22.5" hidden="1" customHeight="1">
      <c r="A282" s="61">
        <f>IF(B282="","",ROW()-ROW(tb_Export[[#HEADERS],[Order]]))</f>
        <v>281</v>
      </c>
      <c r="B282" s="322">
        <v>45981.0</v>
      </c>
      <c r="C282" s="64" t="s">
        <v>203</v>
      </c>
      <c r="D282" s="64" t="s">
        <v>1945</v>
      </c>
      <c r="E282" s="64" t="s">
        <v>1082</v>
      </c>
      <c r="F282" s="64">
        <v>8.857128011881E12</v>
      </c>
      <c r="G282" s="64" t="str">
        <f t="array" ref="G282">XLOOKUP(F282,tb_MainDatabase[Barcode],tb_MainDatabase[Grand],"")</f>
        <v>EDP</v>
      </c>
      <c r="H282" s="64" t="str">
        <f t="array" ref="H282">XLOOKUP(F282,tb_MainDatabase[Barcode],tb_MainDatabase[Size],"")</f>
        <v>30 ml.</v>
      </c>
      <c r="I282" s="64" t="s">
        <v>1532</v>
      </c>
      <c r="J282" s="81">
        <f>IF(D282="","",countif(tb_Export[SKU],D282))</f>
        <v>1</v>
      </c>
      <c r="K282" s="64" t="s">
        <v>1528</v>
      </c>
      <c r="L282" s="81" t="str">
        <f t="shared" si="2"/>
        <v>#REF!</v>
      </c>
      <c r="M282" s="81"/>
    </row>
    <row r="283" ht="22.5" hidden="1" customHeight="1">
      <c r="A283" s="61">
        <f>IF(B283="","",ROW()-ROW(tb_Export[[#HEADERS],[Order]]))</f>
        <v>282</v>
      </c>
      <c r="B283" s="322">
        <v>45981.0</v>
      </c>
      <c r="C283" s="64" t="s">
        <v>203</v>
      </c>
      <c r="D283" s="64" t="s">
        <v>1946</v>
      </c>
      <c r="E283" s="64" t="s">
        <v>1082</v>
      </c>
      <c r="F283" s="64">
        <v>8.857128011881E12</v>
      </c>
      <c r="G283" s="64" t="str">
        <f t="array" ref="G283">XLOOKUP(F283,tb_MainDatabase[Barcode],tb_MainDatabase[Grand],"")</f>
        <v>EDP</v>
      </c>
      <c r="H283" s="64" t="str">
        <f t="array" ref="H283">XLOOKUP(F283,tb_MainDatabase[Barcode],tb_MainDatabase[Size],"")</f>
        <v>30 ml.</v>
      </c>
      <c r="I283" s="64" t="s">
        <v>1532</v>
      </c>
      <c r="J283" s="81">
        <f>IF(D283="","",countif(tb_Export[SKU],D283))</f>
        <v>1</v>
      </c>
      <c r="K283" s="64" t="s">
        <v>1528</v>
      </c>
      <c r="L283" s="81" t="str">
        <f t="shared" si="2"/>
        <v>#REF!</v>
      </c>
      <c r="M283" s="81"/>
    </row>
    <row r="284" ht="22.5" hidden="1" customHeight="1">
      <c r="A284" s="61">
        <f>IF(B284="","",ROW()-ROW(tb_Export[[#HEADERS],[Order]]))</f>
        <v>283</v>
      </c>
      <c r="B284" s="322">
        <v>45981.0</v>
      </c>
      <c r="C284" s="64" t="s">
        <v>203</v>
      </c>
      <c r="D284" s="64" t="s">
        <v>1948</v>
      </c>
      <c r="E284" s="64" t="s">
        <v>1082</v>
      </c>
      <c r="F284" s="64">
        <v>8.857128011881E12</v>
      </c>
      <c r="G284" s="64" t="str">
        <f t="array" ref="G284">XLOOKUP(F284,tb_MainDatabase[Barcode],tb_MainDatabase[Grand],"")</f>
        <v>EDP</v>
      </c>
      <c r="H284" s="64" t="str">
        <f t="array" ref="H284">XLOOKUP(F284,tb_MainDatabase[Barcode],tb_MainDatabase[Size],"")</f>
        <v>30 ml.</v>
      </c>
      <c r="I284" s="64" t="s">
        <v>1532</v>
      </c>
      <c r="J284" s="81">
        <f>IF(D284="","",countif(tb_Export[SKU],D284))</f>
        <v>1</v>
      </c>
      <c r="K284" s="64" t="s">
        <v>1528</v>
      </c>
      <c r="L284" s="81" t="str">
        <f t="shared" si="2"/>
        <v>#REF!</v>
      </c>
      <c r="M284" s="81"/>
    </row>
    <row r="285" ht="22.5" hidden="1" customHeight="1">
      <c r="A285" s="61">
        <f>IF(B285="","",ROW()-ROW(tb_Export[[#HEADERS],[Order]]))</f>
        <v>284</v>
      </c>
      <c r="B285" s="322">
        <v>45981.0</v>
      </c>
      <c r="C285" s="64" t="s">
        <v>203</v>
      </c>
      <c r="D285" s="64" t="s">
        <v>1949</v>
      </c>
      <c r="E285" s="64" t="s">
        <v>1082</v>
      </c>
      <c r="F285" s="64">
        <v>8.857128011881E12</v>
      </c>
      <c r="G285" s="64" t="str">
        <f t="array" ref="G285">XLOOKUP(F285,tb_MainDatabase[Barcode],tb_MainDatabase[Grand],"")</f>
        <v>EDP</v>
      </c>
      <c r="H285" s="64" t="str">
        <f t="array" ref="H285">XLOOKUP(F285,tb_MainDatabase[Barcode],tb_MainDatabase[Size],"")</f>
        <v>30 ml.</v>
      </c>
      <c r="I285" s="64" t="s">
        <v>1532</v>
      </c>
      <c r="J285" s="81">
        <f>IF(D285="","",countif(tb_Export[SKU],D285))</f>
        <v>1</v>
      </c>
      <c r="K285" s="64" t="s">
        <v>1528</v>
      </c>
      <c r="L285" s="81" t="str">
        <f t="shared" si="2"/>
        <v>#REF!</v>
      </c>
      <c r="M285" s="81"/>
    </row>
    <row r="286" ht="22.5" hidden="1" customHeight="1">
      <c r="A286" s="61">
        <f>IF(B286="","",ROW()-ROW(tb_Export[[#HEADERS],[Order]]))</f>
        <v>285</v>
      </c>
      <c r="B286" s="322">
        <v>45981.0</v>
      </c>
      <c r="C286" s="64" t="s">
        <v>203</v>
      </c>
      <c r="D286" s="64" t="s">
        <v>1951</v>
      </c>
      <c r="E286" s="64" t="s">
        <v>1082</v>
      </c>
      <c r="F286" s="64">
        <v>8.857128011881E12</v>
      </c>
      <c r="G286" s="64" t="str">
        <f t="array" ref="G286">XLOOKUP(F286,tb_MainDatabase[Barcode],tb_MainDatabase[Grand],"")</f>
        <v>EDP</v>
      </c>
      <c r="H286" s="64" t="str">
        <f t="array" ref="H286">XLOOKUP(F286,tb_MainDatabase[Barcode],tb_MainDatabase[Size],"")</f>
        <v>30 ml.</v>
      </c>
      <c r="I286" s="64" t="s">
        <v>1532</v>
      </c>
      <c r="J286" s="81">
        <f>IF(D286="","",countif(tb_Export[SKU],D286))</f>
        <v>1</v>
      </c>
      <c r="K286" s="64" t="s">
        <v>1528</v>
      </c>
      <c r="L286" s="81" t="str">
        <f t="shared" si="2"/>
        <v>#REF!</v>
      </c>
      <c r="M286" s="81"/>
    </row>
    <row r="287" ht="22.5" hidden="1" customHeight="1">
      <c r="A287" s="61">
        <f>IF(B287="","",ROW()-ROW(tb_Export[[#HEADERS],[Order]]))</f>
        <v>286</v>
      </c>
      <c r="B287" s="322">
        <v>45981.0</v>
      </c>
      <c r="C287" s="64" t="s">
        <v>203</v>
      </c>
      <c r="D287" s="64" t="s">
        <v>1952</v>
      </c>
      <c r="E287" s="64" t="s">
        <v>1082</v>
      </c>
      <c r="F287" s="64">
        <v>8.857128011881E12</v>
      </c>
      <c r="G287" s="64" t="str">
        <f t="array" ref="G287">XLOOKUP(F287,tb_MainDatabase[Barcode],tb_MainDatabase[Grand],"")</f>
        <v>EDP</v>
      </c>
      <c r="H287" s="64" t="str">
        <f t="array" ref="H287">XLOOKUP(F287,tb_MainDatabase[Barcode],tb_MainDatabase[Size],"")</f>
        <v>30 ml.</v>
      </c>
      <c r="I287" s="64" t="s">
        <v>1532</v>
      </c>
      <c r="J287" s="81">
        <f>IF(D287="","",countif(tb_Export[SKU],D287))</f>
        <v>1</v>
      </c>
      <c r="K287" s="64" t="s">
        <v>1528</v>
      </c>
      <c r="L287" s="81" t="str">
        <f t="shared" si="2"/>
        <v>#REF!</v>
      </c>
      <c r="M287" s="81"/>
    </row>
    <row r="288" ht="22.5" hidden="1" customHeight="1">
      <c r="A288" s="61">
        <f>IF(B288="","",ROW()-ROW(tb_Export[[#HEADERS],[Order]]))</f>
        <v>287</v>
      </c>
      <c r="B288" s="322">
        <v>45981.0</v>
      </c>
      <c r="C288" s="64" t="s">
        <v>203</v>
      </c>
      <c r="D288" s="64" t="s">
        <v>1954</v>
      </c>
      <c r="E288" s="64" t="s">
        <v>1082</v>
      </c>
      <c r="F288" s="64">
        <v>8.857128011881E12</v>
      </c>
      <c r="G288" s="64" t="str">
        <f t="array" ref="G288">XLOOKUP(F288,tb_MainDatabase[Barcode],tb_MainDatabase[Grand],"")</f>
        <v>EDP</v>
      </c>
      <c r="H288" s="64" t="str">
        <f t="array" ref="H288">XLOOKUP(F288,tb_MainDatabase[Barcode],tb_MainDatabase[Size],"")</f>
        <v>30 ml.</v>
      </c>
      <c r="I288" s="64" t="s">
        <v>1532</v>
      </c>
      <c r="J288" s="81">
        <f>IF(D288="","",countif(tb_Export[SKU],D288))</f>
        <v>1</v>
      </c>
      <c r="K288" s="64" t="s">
        <v>1528</v>
      </c>
      <c r="L288" s="81" t="str">
        <f t="shared" si="2"/>
        <v>#REF!</v>
      </c>
      <c r="M288" s="81"/>
    </row>
    <row r="289" ht="22.5" hidden="1" customHeight="1">
      <c r="A289" s="61">
        <f>IF(B289="","",ROW()-ROW(tb_Export[[#HEADERS],[Order]]))</f>
        <v>288</v>
      </c>
      <c r="B289" s="322">
        <v>45981.0</v>
      </c>
      <c r="C289" s="64" t="s">
        <v>203</v>
      </c>
      <c r="D289" s="64" t="s">
        <v>1955</v>
      </c>
      <c r="E289" s="64" t="s">
        <v>1082</v>
      </c>
      <c r="F289" s="64">
        <v>8.857128011881E12</v>
      </c>
      <c r="G289" s="64" t="str">
        <f t="array" ref="G289">XLOOKUP(F289,tb_MainDatabase[Barcode],tb_MainDatabase[Grand],"")</f>
        <v>EDP</v>
      </c>
      <c r="H289" s="64" t="str">
        <f t="array" ref="H289">XLOOKUP(F289,tb_MainDatabase[Barcode],tb_MainDatabase[Size],"")</f>
        <v>30 ml.</v>
      </c>
      <c r="I289" s="64" t="s">
        <v>1532</v>
      </c>
      <c r="J289" s="81">
        <f>IF(D289="","",countif(tb_Export[SKU],D289))</f>
        <v>1</v>
      </c>
      <c r="K289" s="64" t="s">
        <v>1528</v>
      </c>
      <c r="L289" s="81" t="str">
        <f t="shared" si="2"/>
        <v>#REF!</v>
      </c>
      <c r="M289" s="81"/>
    </row>
    <row r="290" ht="22.5" hidden="1" customHeight="1">
      <c r="A290" s="61">
        <f>IF(B290="","",ROW()-ROW(tb_Export[[#HEADERS],[Order]]))</f>
        <v>289</v>
      </c>
      <c r="B290" s="322">
        <v>45981.0</v>
      </c>
      <c r="C290" s="64" t="s">
        <v>203</v>
      </c>
      <c r="D290" s="64" t="s">
        <v>1956</v>
      </c>
      <c r="E290" s="64" t="s">
        <v>1082</v>
      </c>
      <c r="F290" s="64">
        <v>8.857128011881E12</v>
      </c>
      <c r="G290" s="64" t="str">
        <f t="array" ref="G290">XLOOKUP(F290,tb_MainDatabase[Barcode],tb_MainDatabase[Grand],"")</f>
        <v>EDP</v>
      </c>
      <c r="H290" s="64" t="str">
        <f t="array" ref="H290">XLOOKUP(F290,tb_MainDatabase[Barcode],tb_MainDatabase[Size],"")</f>
        <v>30 ml.</v>
      </c>
      <c r="I290" s="64" t="s">
        <v>1532</v>
      </c>
      <c r="J290" s="81">
        <f>IF(D290="","",countif(tb_Export[SKU],D290))</f>
        <v>1</v>
      </c>
      <c r="K290" s="64" t="s">
        <v>1528</v>
      </c>
      <c r="L290" s="81" t="str">
        <f t="shared" si="2"/>
        <v>#REF!</v>
      </c>
      <c r="M290" s="81"/>
    </row>
    <row r="291" ht="22.5" hidden="1" customHeight="1">
      <c r="A291" s="61">
        <f>IF(B291="","",ROW()-ROW(tb_Export[[#HEADERS],[Order]]))</f>
        <v>290</v>
      </c>
      <c r="B291" s="322">
        <v>45981.0</v>
      </c>
      <c r="C291" s="64" t="s">
        <v>203</v>
      </c>
      <c r="D291" s="64" t="s">
        <v>1958</v>
      </c>
      <c r="E291" s="64" t="s">
        <v>1087</v>
      </c>
      <c r="F291" s="64">
        <v>8.857128011967E12</v>
      </c>
      <c r="G291" s="64" t="str">
        <f t="array" ref="G291">XLOOKUP(F291,tb_MainDatabase[Barcode],tb_MainDatabase[Grand],"")</f>
        <v/>
      </c>
      <c r="H291" s="64" t="str">
        <f t="array" ref="H291">XLOOKUP(F291,tb_MainDatabase[Barcode],tb_MainDatabase[Size],"")</f>
        <v/>
      </c>
      <c r="I291" s="64" t="s">
        <v>1532</v>
      </c>
      <c r="J291" s="81">
        <f>IF(D291="","",countif(tb_Export[SKU],D291))</f>
        <v>1</v>
      </c>
      <c r="K291" s="64" t="s">
        <v>1528</v>
      </c>
      <c r="L291" s="81" t="str">
        <f t="shared" si="2"/>
        <v>#REF!</v>
      </c>
      <c r="M291" s="81"/>
    </row>
    <row r="292" ht="22.5" hidden="1" customHeight="1">
      <c r="A292" s="61">
        <f>IF(B292="","",ROW()-ROW(tb_Export[[#HEADERS],[Order]]))</f>
        <v>291</v>
      </c>
      <c r="B292" s="322">
        <v>45981.0</v>
      </c>
      <c r="C292" s="64" t="s">
        <v>203</v>
      </c>
      <c r="D292" s="64" t="s">
        <v>1959</v>
      </c>
      <c r="E292" s="64" t="s">
        <v>1087</v>
      </c>
      <c r="F292" s="64">
        <v>8.857128011967E12</v>
      </c>
      <c r="G292" s="64" t="str">
        <f t="array" ref="G292">XLOOKUP(F292,tb_MainDatabase[Barcode],tb_MainDatabase[Grand],"")</f>
        <v/>
      </c>
      <c r="H292" s="64" t="str">
        <f t="array" ref="H292">XLOOKUP(F292,tb_MainDatabase[Barcode],tb_MainDatabase[Size],"")</f>
        <v/>
      </c>
      <c r="I292" s="64" t="s">
        <v>1532</v>
      </c>
      <c r="J292" s="81">
        <f>IF(D292="","",countif(tb_Export[SKU],D292))</f>
        <v>1</v>
      </c>
      <c r="K292" s="64" t="s">
        <v>1528</v>
      </c>
      <c r="L292" s="81" t="str">
        <f t="shared" si="2"/>
        <v>#REF!</v>
      </c>
      <c r="M292" s="81"/>
    </row>
    <row r="293" ht="22.5" hidden="1" customHeight="1">
      <c r="A293" s="61">
        <f>IF(B293="","",ROW()-ROW(tb_Export[[#HEADERS],[Order]]))</f>
        <v>292</v>
      </c>
      <c r="B293" s="322">
        <v>45981.0</v>
      </c>
      <c r="C293" s="64" t="s">
        <v>203</v>
      </c>
      <c r="D293" s="64" t="s">
        <v>1960</v>
      </c>
      <c r="E293" s="64" t="s">
        <v>1087</v>
      </c>
      <c r="F293" s="64">
        <v>8.857128011967E12</v>
      </c>
      <c r="G293" s="64" t="str">
        <f t="array" ref="G293">XLOOKUP(F293,tb_MainDatabase[Barcode],tb_MainDatabase[Grand],"")</f>
        <v/>
      </c>
      <c r="H293" s="64" t="str">
        <f t="array" ref="H293">XLOOKUP(F293,tb_MainDatabase[Barcode],tb_MainDatabase[Size],"")</f>
        <v/>
      </c>
      <c r="I293" s="64" t="s">
        <v>1532</v>
      </c>
      <c r="J293" s="81">
        <f>IF(D293="","",countif(tb_Export[SKU],D293))</f>
        <v>1</v>
      </c>
      <c r="K293" s="64" t="s">
        <v>1528</v>
      </c>
      <c r="L293" s="81" t="str">
        <f t="shared" si="2"/>
        <v>#REF!</v>
      </c>
      <c r="M293" s="81"/>
    </row>
    <row r="294" ht="22.5" hidden="1" customHeight="1">
      <c r="A294" s="61">
        <f>IF(B294="","",ROW()-ROW(tb_Export[[#HEADERS],[Order]]))</f>
        <v>293</v>
      </c>
      <c r="B294" s="322">
        <v>45981.0</v>
      </c>
      <c r="C294" s="64" t="s">
        <v>203</v>
      </c>
      <c r="D294" s="64" t="s">
        <v>1961</v>
      </c>
      <c r="E294" s="64" t="s">
        <v>1087</v>
      </c>
      <c r="F294" s="64">
        <v>8.857128011967E12</v>
      </c>
      <c r="G294" s="64" t="str">
        <f t="array" ref="G294">XLOOKUP(F294,tb_MainDatabase[Barcode],tb_MainDatabase[Grand],"")</f>
        <v/>
      </c>
      <c r="H294" s="64" t="str">
        <f t="array" ref="H294">XLOOKUP(F294,tb_MainDatabase[Barcode],tb_MainDatabase[Size],"")</f>
        <v/>
      </c>
      <c r="I294" s="64" t="s">
        <v>1532</v>
      </c>
      <c r="J294" s="81">
        <f>IF(D294="","",countif(tb_Export[SKU],D294))</f>
        <v>1</v>
      </c>
      <c r="K294" s="64" t="s">
        <v>1528</v>
      </c>
      <c r="L294" s="81" t="str">
        <f t="shared" si="2"/>
        <v>#REF!</v>
      </c>
      <c r="M294" s="81"/>
    </row>
    <row r="295" ht="22.5" hidden="1" customHeight="1">
      <c r="A295" s="61">
        <f>IF(B295="","",ROW()-ROW(tb_Export[[#HEADERS],[Order]]))</f>
        <v>294</v>
      </c>
      <c r="B295" s="322">
        <v>45981.0</v>
      </c>
      <c r="C295" s="64" t="s">
        <v>203</v>
      </c>
      <c r="D295" s="64" t="s">
        <v>1962</v>
      </c>
      <c r="E295" s="64" t="s">
        <v>1087</v>
      </c>
      <c r="F295" s="64">
        <v>8.857128011967E12</v>
      </c>
      <c r="G295" s="64" t="str">
        <f t="array" ref="G295">XLOOKUP(F295,tb_MainDatabase[Barcode],tb_MainDatabase[Grand],"")</f>
        <v/>
      </c>
      <c r="H295" s="64" t="str">
        <f t="array" ref="H295">XLOOKUP(F295,tb_MainDatabase[Barcode],tb_MainDatabase[Size],"")</f>
        <v/>
      </c>
      <c r="I295" s="64" t="s">
        <v>1532</v>
      </c>
      <c r="J295" s="81">
        <f>IF(D295="","",countif(tb_Export[SKU],D295))</f>
        <v>1</v>
      </c>
      <c r="K295" s="64" t="s">
        <v>1528</v>
      </c>
      <c r="L295" s="81" t="str">
        <f t="shared" si="2"/>
        <v>#REF!</v>
      </c>
      <c r="M295" s="81"/>
    </row>
    <row r="296" ht="22.5" hidden="1" customHeight="1">
      <c r="A296" s="61">
        <f>IF(B296="","",ROW()-ROW(tb_Export[[#HEADERS],[Order]]))</f>
        <v>295</v>
      </c>
      <c r="B296" s="322">
        <v>45981.0</v>
      </c>
      <c r="C296" s="64" t="s">
        <v>203</v>
      </c>
      <c r="D296" s="64" t="s">
        <v>1964</v>
      </c>
      <c r="E296" s="64" t="s">
        <v>1087</v>
      </c>
      <c r="F296" s="64">
        <v>8.857128011967E12</v>
      </c>
      <c r="G296" s="64" t="str">
        <f t="array" ref="G296">XLOOKUP(F296,tb_MainDatabase[Barcode],tb_MainDatabase[Grand],"")</f>
        <v/>
      </c>
      <c r="H296" s="64" t="str">
        <f t="array" ref="H296">XLOOKUP(F296,tb_MainDatabase[Barcode],tb_MainDatabase[Size],"")</f>
        <v/>
      </c>
      <c r="I296" s="64" t="s">
        <v>1532</v>
      </c>
      <c r="J296" s="81">
        <f>IF(D296="","",countif(tb_Export[SKU],D296))</f>
        <v>1</v>
      </c>
      <c r="K296" s="64" t="s">
        <v>1528</v>
      </c>
      <c r="L296" s="81" t="str">
        <f t="shared" si="2"/>
        <v>#REF!</v>
      </c>
      <c r="M296" s="81"/>
    </row>
    <row r="297" ht="22.5" hidden="1" customHeight="1">
      <c r="A297" s="61">
        <f>IF(B297="","",ROW()-ROW(tb_Export[[#HEADERS],[Order]]))</f>
        <v>296</v>
      </c>
      <c r="B297" s="322">
        <v>45981.0</v>
      </c>
      <c r="C297" s="64" t="s">
        <v>203</v>
      </c>
      <c r="D297" s="64" t="s">
        <v>1965</v>
      </c>
      <c r="E297" s="64" t="s">
        <v>1087</v>
      </c>
      <c r="F297" s="64">
        <v>8.857128011967E12</v>
      </c>
      <c r="G297" s="64" t="str">
        <f t="array" ref="G297">XLOOKUP(F297,tb_MainDatabase[Barcode],tb_MainDatabase[Grand],"")</f>
        <v/>
      </c>
      <c r="H297" s="64" t="str">
        <f t="array" ref="H297">XLOOKUP(F297,tb_MainDatabase[Barcode],tb_MainDatabase[Size],"")</f>
        <v/>
      </c>
      <c r="I297" s="64" t="s">
        <v>1532</v>
      </c>
      <c r="J297" s="81">
        <f>IF(D297="","",countif(tb_Export[SKU],D297))</f>
        <v>1</v>
      </c>
      <c r="K297" s="64" t="s">
        <v>1528</v>
      </c>
      <c r="L297" s="81" t="str">
        <f t="shared" si="2"/>
        <v>#REF!</v>
      </c>
      <c r="M297" s="81"/>
    </row>
    <row r="298" ht="22.5" hidden="1" customHeight="1">
      <c r="A298" s="61">
        <f>IF(B298="","",ROW()-ROW(tb_Export[[#HEADERS],[Order]]))</f>
        <v>297</v>
      </c>
      <c r="B298" s="322">
        <v>45981.0</v>
      </c>
      <c r="C298" s="64" t="s">
        <v>203</v>
      </c>
      <c r="D298" s="64" t="s">
        <v>1967</v>
      </c>
      <c r="E298" s="64" t="s">
        <v>1087</v>
      </c>
      <c r="F298" s="64">
        <v>8.857128011967E12</v>
      </c>
      <c r="G298" s="64" t="str">
        <f t="array" ref="G298">XLOOKUP(F298,tb_MainDatabase[Barcode],tb_MainDatabase[Grand],"")</f>
        <v/>
      </c>
      <c r="H298" s="64" t="str">
        <f t="array" ref="H298">XLOOKUP(F298,tb_MainDatabase[Barcode],tb_MainDatabase[Size],"")</f>
        <v/>
      </c>
      <c r="I298" s="64" t="s">
        <v>1532</v>
      </c>
      <c r="J298" s="81">
        <f>IF(D298="","",countif(tb_Export[SKU],D298))</f>
        <v>1</v>
      </c>
      <c r="K298" s="64" t="s">
        <v>1528</v>
      </c>
      <c r="L298" s="81" t="str">
        <f t="shared" si="2"/>
        <v>#REF!</v>
      </c>
      <c r="M298" s="81"/>
    </row>
    <row r="299" ht="22.5" hidden="1" customHeight="1">
      <c r="A299" s="61">
        <f>IF(B299="","",ROW()-ROW(tb_Export[[#HEADERS],[Order]]))</f>
        <v>298</v>
      </c>
      <c r="B299" s="322">
        <v>45981.0</v>
      </c>
      <c r="C299" s="64" t="s">
        <v>203</v>
      </c>
      <c r="D299" s="64" t="s">
        <v>1968</v>
      </c>
      <c r="E299" s="64" t="s">
        <v>1087</v>
      </c>
      <c r="F299" s="64">
        <v>8.857128011967E12</v>
      </c>
      <c r="G299" s="64" t="str">
        <f t="array" ref="G299">XLOOKUP(F299,tb_MainDatabase[Barcode],tb_MainDatabase[Grand],"")</f>
        <v/>
      </c>
      <c r="H299" s="64" t="str">
        <f t="array" ref="H299">XLOOKUP(F299,tb_MainDatabase[Barcode],tb_MainDatabase[Size],"")</f>
        <v/>
      </c>
      <c r="I299" s="64" t="s">
        <v>1532</v>
      </c>
      <c r="J299" s="81">
        <f>IF(D299="","",countif(tb_Export[SKU],D299))</f>
        <v>1</v>
      </c>
      <c r="K299" s="64" t="s">
        <v>1528</v>
      </c>
      <c r="L299" s="81" t="str">
        <f t="shared" si="2"/>
        <v>#REF!</v>
      </c>
      <c r="M299" s="81"/>
    </row>
    <row r="300" ht="22.5" hidden="1" customHeight="1">
      <c r="A300" s="61">
        <f>IF(B300="","",ROW()-ROW(tb_Export[[#HEADERS],[Order]]))</f>
        <v>299</v>
      </c>
      <c r="B300" s="322">
        <v>45981.0</v>
      </c>
      <c r="C300" s="64" t="s">
        <v>203</v>
      </c>
      <c r="D300" s="64" t="s">
        <v>1969</v>
      </c>
      <c r="E300" s="64" t="s">
        <v>1087</v>
      </c>
      <c r="F300" s="64">
        <v>8.857128011967E12</v>
      </c>
      <c r="G300" s="64" t="str">
        <f t="array" ref="G300">XLOOKUP(F300,tb_MainDatabase[Barcode],tb_MainDatabase[Grand],"")</f>
        <v/>
      </c>
      <c r="H300" s="64" t="str">
        <f t="array" ref="H300">XLOOKUP(F300,tb_MainDatabase[Barcode],tb_MainDatabase[Size],"")</f>
        <v/>
      </c>
      <c r="I300" s="64" t="s">
        <v>1532</v>
      </c>
      <c r="J300" s="81">
        <f>IF(D300="","",countif(tb_Export[SKU],D300))</f>
        <v>1</v>
      </c>
      <c r="K300" s="64" t="s">
        <v>1528</v>
      </c>
      <c r="L300" s="81" t="str">
        <f t="shared" si="2"/>
        <v>#REF!</v>
      </c>
      <c r="M300" s="81"/>
    </row>
    <row r="301" ht="22.5" hidden="1" customHeight="1">
      <c r="A301" s="61">
        <f>IF(B301="","",ROW()-ROW(tb_Export[[#HEADERS],[Order]]))</f>
        <v>300</v>
      </c>
      <c r="B301" s="322">
        <v>45981.0</v>
      </c>
      <c r="C301" s="64" t="s">
        <v>203</v>
      </c>
      <c r="D301" s="64" t="s">
        <v>1971</v>
      </c>
      <c r="E301" s="64" t="s">
        <v>1054</v>
      </c>
      <c r="F301" s="64">
        <v>8.857128011874E12</v>
      </c>
      <c r="G301" s="64" t="str">
        <f t="array" ref="G301">XLOOKUP(F301,tb_MainDatabase[Barcode],tb_MainDatabase[Grand],"")</f>
        <v>EDP</v>
      </c>
      <c r="H301" s="64" t="str">
        <f t="array" ref="H301">XLOOKUP(F301,tb_MainDatabase[Barcode],tb_MainDatabase[Size],"")</f>
        <v>30 ml.</v>
      </c>
      <c r="I301" s="64" t="s">
        <v>1532</v>
      </c>
      <c r="J301" s="81">
        <f>IF(D301="","",countif(tb_Export[SKU],D301))</f>
        <v>1</v>
      </c>
      <c r="K301" s="64" t="s">
        <v>1528</v>
      </c>
      <c r="L301" s="81" t="str">
        <f t="shared" si="2"/>
        <v>#REF!</v>
      </c>
      <c r="M301" s="81"/>
    </row>
    <row r="302" ht="22.5" hidden="1" customHeight="1">
      <c r="A302" s="61">
        <f>IF(B302="","",ROW()-ROW(tb_Export[[#HEADERS],[Order]]))</f>
        <v>301</v>
      </c>
      <c r="B302" s="322">
        <v>45981.0</v>
      </c>
      <c r="C302" s="64" t="s">
        <v>203</v>
      </c>
      <c r="D302" s="64" t="s">
        <v>1972</v>
      </c>
      <c r="E302" s="64" t="s">
        <v>1054</v>
      </c>
      <c r="F302" s="64">
        <v>8.857128011874E12</v>
      </c>
      <c r="G302" s="64" t="str">
        <f t="array" ref="G302">XLOOKUP(F302,tb_MainDatabase[Barcode],tb_MainDatabase[Grand],"")</f>
        <v>EDP</v>
      </c>
      <c r="H302" s="64" t="str">
        <f t="array" ref="H302">XLOOKUP(F302,tb_MainDatabase[Barcode],tb_MainDatabase[Size],"")</f>
        <v>30 ml.</v>
      </c>
      <c r="I302" s="64" t="s">
        <v>1532</v>
      </c>
      <c r="J302" s="81">
        <f>IF(D302="","",countif(tb_Export[SKU],D302))</f>
        <v>1</v>
      </c>
      <c r="K302" s="64" t="s">
        <v>1528</v>
      </c>
      <c r="L302" s="81" t="str">
        <f t="shared" si="2"/>
        <v>#REF!</v>
      </c>
      <c r="M302" s="81"/>
    </row>
    <row r="303" ht="22.5" hidden="1" customHeight="1">
      <c r="A303" s="61">
        <f>IF(B303="","",ROW()-ROW(tb_Export[[#HEADERS],[Order]]))</f>
        <v>302</v>
      </c>
      <c r="B303" s="322">
        <v>45981.0</v>
      </c>
      <c r="C303" s="64" t="s">
        <v>203</v>
      </c>
      <c r="D303" s="64" t="s">
        <v>1974</v>
      </c>
      <c r="E303" s="64" t="s">
        <v>1054</v>
      </c>
      <c r="F303" s="64">
        <v>8.857128011874E12</v>
      </c>
      <c r="G303" s="64" t="str">
        <f t="array" ref="G303">XLOOKUP(F303,tb_MainDatabase[Barcode],tb_MainDatabase[Grand],"")</f>
        <v>EDP</v>
      </c>
      <c r="H303" s="64" t="str">
        <f t="array" ref="H303">XLOOKUP(F303,tb_MainDatabase[Barcode],tb_MainDatabase[Size],"")</f>
        <v>30 ml.</v>
      </c>
      <c r="I303" s="64" t="s">
        <v>1532</v>
      </c>
      <c r="J303" s="81">
        <f>IF(D303="","",countif(tb_Export[SKU],D303))</f>
        <v>1</v>
      </c>
      <c r="K303" s="64" t="s">
        <v>1528</v>
      </c>
      <c r="L303" s="81" t="str">
        <f t="shared" si="2"/>
        <v>#REF!</v>
      </c>
      <c r="M303" s="81"/>
    </row>
    <row r="304" ht="22.5" hidden="1" customHeight="1">
      <c r="A304" s="61">
        <f>IF(B304="","",ROW()-ROW(tb_Export[[#HEADERS],[Order]]))</f>
        <v>303</v>
      </c>
      <c r="B304" s="322">
        <v>45981.0</v>
      </c>
      <c r="C304" s="64" t="s">
        <v>203</v>
      </c>
      <c r="D304" s="64" t="s">
        <v>1977</v>
      </c>
      <c r="E304" s="64" t="s">
        <v>1054</v>
      </c>
      <c r="F304" s="64">
        <v>8.857128011874E12</v>
      </c>
      <c r="G304" s="64" t="str">
        <f t="array" ref="G304">XLOOKUP(F304,tb_MainDatabase[Barcode],tb_MainDatabase[Grand],"")</f>
        <v>EDP</v>
      </c>
      <c r="H304" s="64" t="str">
        <f t="array" ref="H304">XLOOKUP(F304,tb_MainDatabase[Barcode],tb_MainDatabase[Size],"")</f>
        <v>30 ml.</v>
      </c>
      <c r="I304" s="64" t="s">
        <v>1532</v>
      </c>
      <c r="J304" s="81">
        <f>IF(D304="","",countif(tb_Export[SKU],D304))</f>
        <v>1</v>
      </c>
      <c r="K304" s="64" t="s">
        <v>1528</v>
      </c>
      <c r="L304" s="81" t="str">
        <f t="shared" si="2"/>
        <v>#REF!</v>
      </c>
      <c r="M304" s="81"/>
    </row>
    <row r="305" ht="22.5" hidden="1" customHeight="1">
      <c r="A305" s="61">
        <f>IF(B305="","",ROW()-ROW(tb_Export[[#HEADERS],[Order]]))</f>
        <v>304</v>
      </c>
      <c r="B305" s="322">
        <v>45981.0</v>
      </c>
      <c r="C305" s="64" t="s">
        <v>203</v>
      </c>
      <c r="D305" s="64" t="s">
        <v>1979</v>
      </c>
      <c r="E305" s="64" t="s">
        <v>1054</v>
      </c>
      <c r="F305" s="64">
        <v>8.857128011874E12</v>
      </c>
      <c r="G305" s="64" t="str">
        <f t="array" ref="G305">XLOOKUP(F305,tb_MainDatabase[Barcode],tb_MainDatabase[Grand],"")</f>
        <v>EDP</v>
      </c>
      <c r="H305" s="64" t="str">
        <f t="array" ref="H305">XLOOKUP(F305,tb_MainDatabase[Barcode],tb_MainDatabase[Size],"")</f>
        <v>30 ml.</v>
      </c>
      <c r="I305" s="64" t="s">
        <v>1532</v>
      </c>
      <c r="J305" s="81">
        <f>IF(D305="","",countif(tb_Export[SKU],D305))</f>
        <v>1</v>
      </c>
      <c r="K305" s="64" t="s">
        <v>1528</v>
      </c>
      <c r="L305" s="81" t="str">
        <f t="shared" si="2"/>
        <v>#REF!</v>
      </c>
      <c r="M305" s="81"/>
    </row>
    <row r="306" ht="22.5" hidden="1" customHeight="1">
      <c r="A306" s="61">
        <f>IF(B306="","",ROW()-ROW(tb_Export[[#HEADERS],[Order]]))</f>
        <v>305</v>
      </c>
      <c r="B306" s="322">
        <v>45981.0</v>
      </c>
      <c r="C306" s="64" t="s">
        <v>203</v>
      </c>
      <c r="D306" s="64" t="s">
        <v>1980</v>
      </c>
      <c r="E306" s="64" t="s">
        <v>1054</v>
      </c>
      <c r="F306" s="64">
        <v>8.857128011874E12</v>
      </c>
      <c r="G306" s="64" t="str">
        <f t="array" ref="G306">XLOOKUP(F306,tb_MainDatabase[Barcode],tb_MainDatabase[Grand],"")</f>
        <v>EDP</v>
      </c>
      <c r="H306" s="64" t="str">
        <f t="array" ref="H306">XLOOKUP(F306,tb_MainDatabase[Barcode],tb_MainDatabase[Size],"")</f>
        <v>30 ml.</v>
      </c>
      <c r="I306" s="64" t="s">
        <v>1532</v>
      </c>
      <c r="J306" s="81">
        <f>IF(D306="","",countif(tb_Export[SKU],D306))</f>
        <v>1</v>
      </c>
      <c r="K306" s="64" t="s">
        <v>1528</v>
      </c>
      <c r="L306" s="81" t="str">
        <f t="shared" si="2"/>
        <v>#REF!</v>
      </c>
      <c r="M306" s="81"/>
    </row>
    <row r="307" ht="22.5" hidden="1" customHeight="1">
      <c r="A307" s="61">
        <f>IF(B307="","",ROW()-ROW(tb_Export[[#HEADERS],[Order]]))</f>
        <v>306</v>
      </c>
      <c r="B307" s="322">
        <v>45981.0</v>
      </c>
      <c r="C307" s="64" t="s">
        <v>203</v>
      </c>
      <c r="D307" s="64" t="s">
        <v>1982</v>
      </c>
      <c r="E307" s="64" t="s">
        <v>1054</v>
      </c>
      <c r="F307" s="64">
        <v>8.857128011874E12</v>
      </c>
      <c r="G307" s="64" t="str">
        <f t="array" ref="G307">XLOOKUP(F307,tb_MainDatabase[Barcode],tb_MainDatabase[Grand],"")</f>
        <v>EDP</v>
      </c>
      <c r="H307" s="64" t="str">
        <f t="array" ref="H307">XLOOKUP(F307,tb_MainDatabase[Barcode],tb_MainDatabase[Size],"")</f>
        <v>30 ml.</v>
      </c>
      <c r="I307" s="64" t="s">
        <v>1532</v>
      </c>
      <c r="J307" s="81">
        <f>IF(D307="","",countif(tb_Export[SKU],D307))</f>
        <v>1</v>
      </c>
      <c r="K307" s="64" t="s">
        <v>1528</v>
      </c>
      <c r="L307" s="81" t="str">
        <f t="shared" si="2"/>
        <v>#REF!</v>
      </c>
      <c r="M307" s="81"/>
    </row>
    <row r="308" ht="22.5" hidden="1" customHeight="1">
      <c r="A308" s="61">
        <f>IF(B308="","",ROW()-ROW(tb_Export[[#HEADERS],[Order]]))</f>
        <v>307</v>
      </c>
      <c r="B308" s="322">
        <v>45981.0</v>
      </c>
      <c r="C308" s="64" t="s">
        <v>203</v>
      </c>
      <c r="D308" s="64" t="s">
        <v>1983</v>
      </c>
      <c r="E308" s="64" t="s">
        <v>1054</v>
      </c>
      <c r="F308" s="64">
        <v>8.857128011874E12</v>
      </c>
      <c r="G308" s="64" t="str">
        <f t="array" ref="G308">XLOOKUP(F308,tb_MainDatabase[Barcode],tb_MainDatabase[Grand],"")</f>
        <v>EDP</v>
      </c>
      <c r="H308" s="64" t="str">
        <f t="array" ref="H308">XLOOKUP(F308,tb_MainDatabase[Barcode],tb_MainDatabase[Size],"")</f>
        <v>30 ml.</v>
      </c>
      <c r="I308" s="64" t="s">
        <v>1532</v>
      </c>
      <c r="J308" s="81">
        <f>IF(D308="","",countif(tb_Export[SKU],D308))</f>
        <v>1</v>
      </c>
      <c r="K308" s="64" t="s">
        <v>1528</v>
      </c>
      <c r="L308" s="81" t="str">
        <f t="shared" si="2"/>
        <v>#REF!</v>
      </c>
      <c r="M308" s="81"/>
    </row>
    <row r="309" ht="22.5" hidden="1" customHeight="1">
      <c r="A309" s="61">
        <f>IF(B309="","",ROW()-ROW(tb_Export[[#HEADERS],[Order]]))</f>
        <v>308</v>
      </c>
      <c r="B309" s="322">
        <v>45981.0</v>
      </c>
      <c r="C309" s="64" t="s">
        <v>203</v>
      </c>
      <c r="D309" s="64" t="s">
        <v>1985</v>
      </c>
      <c r="E309" s="64" t="s">
        <v>1054</v>
      </c>
      <c r="F309" s="64">
        <v>8.857128011874E12</v>
      </c>
      <c r="G309" s="64" t="str">
        <f t="array" ref="G309">XLOOKUP(F309,tb_MainDatabase[Barcode],tb_MainDatabase[Grand],"")</f>
        <v>EDP</v>
      </c>
      <c r="H309" s="64" t="str">
        <f t="array" ref="H309">XLOOKUP(F309,tb_MainDatabase[Barcode],tb_MainDatabase[Size],"")</f>
        <v>30 ml.</v>
      </c>
      <c r="I309" s="64" t="s">
        <v>1532</v>
      </c>
      <c r="J309" s="81">
        <f>IF(D309="","",countif(tb_Export[SKU],D309))</f>
        <v>1</v>
      </c>
      <c r="K309" s="64" t="s">
        <v>1528</v>
      </c>
      <c r="L309" s="81" t="str">
        <f t="shared" si="2"/>
        <v>#REF!</v>
      </c>
      <c r="M309" s="81"/>
    </row>
    <row r="310" ht="22.5" hidden="1" customHeight="1">
      <c r="A310" s="61">
        <f>IF(B310="","",ROW()-ROW(tb_Export[[#HEADERS],[Order]]))</f>
        <v>309</v>
      </c>
      <c r="B310" s="322">
        <v>45981.0</v>
      </c>
      <c r="C310" s="64" t="s">
        <v>203</v>
      </c>
      <c r="D310" s="64" t="s">
        <v>1986</v>
      </c>
      <c r="E310" s="64" t="s">
        <v>1054</v>
      </c>
      <c r="F310" s="64">
        <v>8.857128011874E12</v>
      </c>
      <c r="G310" s="64" t="str">
        <f t="array" ref="G310">XLOOKUP(F310,tb_MainDatabase[Barcode],tb_MainDatabase[Grand],"")</f>
        <v>EDP</v>
      </c>
      <c r="H310" s="64" t="str">
        <f t="array" ref="H310">XLOOKUP(F310,tb_MainDatabase[Barcode],tb_MainDatabase[Size],"")</f>
        <v>30 ml.</v>
      </c>
      <c r="I310" s="64" t="s">
        <v>1532</v>
      </c>
      <c r="J310" s="81">
        <f>IF(D310="","",countif(tb_Export[SKU],D310))</f>
        <v>1</v>
      </c>
      <c r="K310" s="64" t="s">
        <v>1528</v>
      </c>
      <c r="L310" s="81" t="str">
        <f t="shared" si="2"/>
        <v>#REF!</v>
      </c>
      <c r="M310" s="81"/>
    </row>
    <row r="311" ht="22.5" hidden="1" customHeight="1">
      <c r="A311" s="61">
        <f>IF(B311="","",ROW()-ROW(tb_Export[[#HEADERS],[Order]]))</f>
        <v>310</v>
      </c>
      <c r="B311" s="322">
        <v>45981.0</v>
      </c>
      <c r="C311" s="64" t="s">
        <v>203</v>
      </c>
      <c r="D311" s="64" t="s">
        <v>1987</v>
      </c>
      <c r="E311" s="64" t="s">
        <v>1069</v>
      </c>
      <c r="F311" s="64">
        <v>8.857128011904E12</v>
      </c>
      <c r="G311" s="64" t="str">
        <f t="array" ref="G311">XLOOKUP(F311,tb_MainDatabase[Barcode],tb_MainDatabase[Grand],"")</f>
        <v>EDP</v>
      </c>
      <c r="H311" s="64" t="str">
        <f t="array" ref="H311">XLOOKUP(F311,tb_MainDatabase[Barcode],tb_MainDatabase[Size],"")</f>
        <v>30 ml.</v>
      </c>
      <c r="I311" s="64" t="s">
        <v>1532</v>
      </c>
      <c r="J311" s="81">
        <f>IF(D311="","",countif(tb_Export[SKU],D311))</f>
        <v>1</v>
      </c>
      <c r="K311" s="64" t="s">
        <v>1528</v>
      </c>
      <c r="L311" s="81" t="str">
        <f t="shared" si="2"/>
        <v>#REF!</v>
      </c>
      <c r="M311" s="81"/>
    </row>
    <row r="312" ht="22.5" hidden="1" customHeight="1">
      <c r="A312" s="61">
        <f>IF(B312="","",ROW()-ROW(tb_Export[[#HEADERS],[Order]]))</f>
        <v>311</v>
      </c>
      <c r="B312" s="322">
        <v>45981.0</v>
      </c>
      <c r="C312" s="64" t="s">
        <v>203</v>
      </c>
      <c r="D312" s="64" t="s">
        <v>1988</v>
      </c>
      <c r="E312" s="64" t="s">
        <v>1069</v>
      </c>
      <c r="F312" s="64">
        <v>8.857128011904E12</v>
      </c>
      <c r="G312" s="64" t="str">
        <f t="array" ref="G312">XLOOKUP(F312,tb_MainDatabase[Barcode],tb_MainDatabase[Grand],"")</f>
        <v>EDP</v>
      </c>
      <c r="H312" s="64" t="str">
        <f t="array" ref="H312">XLOOKUP(F312,tb_MainDatabase[Barcode],tb_MainDatabase[Size],"")</f>
        <v>30 ml.</v>
      </c>
      <c r="I312" s="64" t="s">
        <v>1532</v>
      </c>
      <c r="J312" s="81">
        <f>IF(D312="","",countif(tb_Export[SKU],D312))</f>
        <v>1</v>
      </c>
      <c r="K312" s="64" t="s">
        <v>1528</v>
      </c>
      <c r="L312" s="81" t="str">
        <f t="shared" si="2"/>
        <v>#REF!</v>
      </c>
      <c r="M312" s="81"/>
    </row>
    <row r="313" ht="22.5" hidden="1" customHeight="1">
      <c r="A313" s="61">
        <f>IF(B313="","",ROW()-ROW(tb_Export[[#HEADERS],[Order]]))</f>
        <v>312</v>
      </c>
      <c r="B313" s="322">
        <v>45981.0</v>
      </c>
      <c r="C313" s="64" t="s">
        <v>203</v>
      </c>
      <c r="D313" s="64" t="s">
        <v>1990</v>
      </c>
      <c r="E313" s="64" t="s">
        <v>1069</v>
      </c>
      <c r="F313" s="64">
        <v>8.857128011904E12</v>
      </c>
      <c r="G313" s="64" t="str">
        <f t="array" ref="G313">XLOOKUP(F313,tb_MainDatabase[Barcode],tb_MainDatabase[Grand],"")</f>
        <v>EDP</v>
      </c>
      <c r="H313" s="64" t="str">
        <f t="array" ref="H313">XLOOKUP(F313,tb_MainDatabase[Barcode],tb_MainDatabase[Size],"")</f>
        <v>30 ml.</v>
      </c>
      <c r="I313" s="64" t="s">
        <v>1532</v>
      </c>
      <c r="J313" s="81">
        <f>IF(D313="","",countif(tb_Export[SKU],D313))</f>
        <v>1</v>
      </c>
      <c r="K313" s="64" t="s">
        <v>1528</v>
      </c>
      <c r="L313" s="81" t="str">
        <f t="shared" si="2"/>
        <v>#REF!</v>
      </c>
      <c r="M313" s="81"/>
    </row>
    <row r="314" ht="22.5" hidden="1" customHeight="1">
      <c r="A314" s="61">
        <f>IF(B314="","",ROW()-ROW(tb_Export[[#HEADERS],[Order]]))</f>
        <v>313</v>
      </c>
      <c r="B314" s="322">
        <v>45981.0</v>
      </c>
      <c r="C314" s="64" t="s">
        <v>203</v>
      </c>
      <c r="D314" s="64" t="s">
        <v>1991</v>
      </c>
      <c r="E314" s="64" t="s">
        <v>1069</v>
      </c>
      <c r="F314" s="64">
        <v>8.857128011904E12</v>
      </c>
      <c r="G314" s="64" t="str">
        <f t="array" ref="G314">XLOOKUP(F314,tb_MainDatabase[Barcode],tb_MainDatabase[Grand],"")</f>
        <v>EDP</v>
      </c>
      <c r="H314" s="64" t="str">
        <f t="array" ref="H314">XLOOKUP(F314,tb_MainDatabase[Barcode],tb_MainDatabase[Size],"")</f>
        <v>30 ml.</v>
      </c>
      <c r="I314" s="64" t="s">
        <v>1532</v>
      </c>
      <c r="J314" s="81">
        <f>IF(D314="","",countif(tb_Export[SKU],D314))</f>
        <v>2</v>
      </c>
      <c r="K314" s="64" t="s">
        <v>1528</v>
      </c>
      <c r="L314" s="81" t="str">
        <f t="shared" si="2"/>
        <v>#REF!</v>
      </c>
      <c r="M314" s="81"/>
    </row>
    <row r="315" ht="22.5" hidden="1" customHeight="1">
      <c r="A315" s="61">
        <f>IF(B315="","",ROW()-ROW(tb_Export[[#HEADERS],[Order]]))</f>
        <v>314</v>
      </c>
      <c r="B315" s="322">
        <v>45981.0</v>
      </c>
      <c r="C315" s="64" t="s">
        <v>203</v>
      </c>
      <c r="D315" s="64" t="s">
        <v>1991</v>
      </c>
      <c r="E315" s="64" t="s">
        <v>1069</v>
      </c>
      <c r="F315" s="64">
        <v>8.857128011904E12</v>
      </c>
      <c r="G315" s="64" t="str">
        <f t="array" ref="G315">XLOOKUP(F315,tb_MainDatabase[Barcode],tb_MainDatabase[Grand],"")</f>
        <v>EDP</v>
      </c>
      <c r="H315" s="64" t="str">
        <f t="array" ref="H315">XLOOKUP(F315,tb_MainDatabase[Barcode],tb_MainDatabase[Size],"")</f>
        <v>30 ml.</v>
      </c>
      <c r="I315" s="64" t="s">
        <v>1532</v>
      </c>
      <c r="J315" s="81">
        <f>IF(D315="","",countif(tb_Export[SKU],D315))</f>
        <v>2</v>
      </c>
      <c r="K315" s="64" t="s">
        <v>1528</v>
      </c>
      <c r="L315" s="81" t="str">
        <f t="shared" si="2"/>
        <v>#REF!</v>
      </c>
      <c r="M315" s="81"/>
    </row>
    <row r="316" ht="22.5" hidden="1" customHeight="1">
      <c r="A316" s="61">
        <f>IF(B316="","",ROW()-ROW(tb_Export[[#HEADERS],[Order]]))</f>
        <v>315</v>
      </c>
      <c r="B316" s="322">
        <v>45981.0</v>
      </c>
      <c r="C316" s="64" t="s">
        <v>203</v>
      </c>
      <c r="D316" s="64" t="s">
        <v>1993</v>
      </c>
      <c r="E316" s="64" t="s">
        <v>1069</v>
      </c>
      <c r="F316" s="64">
        <v>8.857128011904E12</v>
      </c>
      <c r="G316" s="64" t="str">
        <f t="array" ref="G316">XLOOKUP(F316,tb_MainDatabase[Barcode],tb_MainDatabase[Grand],"")</f>
        <v>EDP</v>
      </c>
      <c r="H316" s="64" t="str">
        <f t="array" ref="H316">XLOOKUP(F316,tb_MainDatabase[Barcode],tb_MainDatabase[Size],"")</f>
        <v>30 ml.</v>
      </c>
      <c r="I316" s="64" t="s">
        <v>1532</v>
      </c>
      <c r="J316" s="81">
        <f>IF(D316="","",countif(tb_Export[SKU],D316))</f>
        <v>1</v>
      </c>
      <c r="K316" s="64" t="s">
        <v>1528</v>
      </c>
      <c r="L316" s="81" t="str">
        <f t="shared" si="2"/>
        <v>#REF!</v>
      </c>
      <c r="M316" s="81"/>
    </row>
    <row r="317" ht="22.5" hidden="1" customHeight="1">
      <c r="A317" s="61">
        <f>IF(B317="","",ROW()-ROW(tb_Export[[#HEADERS],[Order]]))</f>
        <v>316</v>
      </c>
      <c r="B317" s="322">
        <v>45981.0</v>
      </c>
      <c r="C317" s="64" t="s">
        <v>203</v>
      </c>
      <c r="D317" s="64" t="s">
        <v>1995</v>
      </c>
      <c r="E317" s="64" t="s">
        <v>1069</v>
      </c>
      <c r="F317" s="64">
        <v>8.857128011904E12</v>
      </c>
      <c r="G317" s="64" t="str">
        <f t="array" ref="G317">XLOOKUP(F317,tb_MainDatabase[Barcode],tb_MainDatabase[Grand],"")</f>
        <v>EDP</v>
      </c>
      <c r="H317" s="64" t="str">
        <f t="array" ref="H317">XLOOKUP(F317,tb_MainDatabase[Barcode],tb_MainDatabase[Size],"")</f>
        <v>30 ml.</v>
      </c>
      <c r="I317" s="64" t="s">
        <v>1532</v>
      </c>
      <c r="J317" s="81">
        <f>IF(D317="","",countif(tb_Export[SKU],D317))</f>
        <v>1</v>
      </c>
      <c r="K317" s="64" t="s">
        <v>1528</v>
      </c>
      <c r="L317" s="81" t="str">
        <f t="shared" si="2"/>
        <v>#REF!</v>
      </c>
      <c r="M317" s="81"/>
    </row>
    <row r="318" ht="22.5" hidden="1" customHeight="1">
      <c r="A318" s="61">
        <f>IF(B318="","",ROW()-ROW(tb_Export[[#HEADERS],[Order]]))</f>
        <v>317</v>
      </c>
      <c r="B318" s="322">
        <v>45981.0</v>
      </c>
      <c r="C318" s="64" t="s">
        <v>203</v>
      </c>
      <c r="D318" s="64" t="s">
        <v>1996</v>
      </c>
      <c r="E318" s="64" t="s">
        <v>1069</v>
      </c>
      <c r="F318" s="64">
        <v>8.857128011904E12</v>
      </c>
      <c r="G318" s="64" t="str">
        <f t="array" ref="G318">XLOOKUP(F318,tb_MainDatabase[Barcode],tb_MainDatabase[Grand],"")</f>
        <v>EDP</v>
      </c>
      <c r="H318" s="64" t="str">
        <f t="array" ref="H318">XLOOKUP(F318,tb_MainDatabase[Barcode],tb_MainDatabase[Size],"")</f>
        <v>30 ml.</v>
      </c>
      <c r="I318" s="64" t="s">
        <v>1532</v>
      </c>
      <c r="J318" s="81">
        <f>IF(D318="","",countif(tb_Export[SKU],D318))</f>
        <v>1</v>
      </c>
      <c r="K318" s="64" t="s">
        <v>1528</v>
      </c>
      <c r="L318" s="81" t="str">
        <f t="shared" si="2"/>
        <v>#REF!</v>
      </c>
      <c r="M318" s="81"/>
    </row>
    <row r="319" ht="22.5" hidden="1" customHeight="1">
      <c r="A319" s="61">
        <f>IF(B319="","",ROW()-ROW(tb_Export[[#HEADERS],[Order]]))</f>
        <v>318</v>
      </c>
      <c r="B319" s="322">
        <v>45981.0</v>
      </c>
      <c r="C319" s="64" t="s">
        <v>203</v>
      </c>
      <c r="D319" s="64" t="s">
        <v>1998</v>
      </c>
      <c r="E319" s="64" t="s">
        <v>1069</v>
      </c>
      <c r="F319" s="64">
        <v>8.857128011904E12</v>
      </c>
      <c r="G319" s="64" t="str">
        <f t="array" ref="G319">XLOOKUP(F319,tb_MainDatabase[Barcode],tb_MainDatabase[Grand],"")</f>
        <v>EDP</v>
      </c>
      <c r="H319" s="64" t="str">
        <f t="array" ref="H319">XLOOKUP(F319,tb_MainDatabase[Barcode],tb_MainDatabase[Size],"")</f>
        <v>30 ml.</v>
      </c>
      <c r="I319" s="64" t="s">
        <v>1532</v>
      </c>
      <c r="J319" s="81">
        <f>IF(D319="","",countif(tb_Export[SKU],D319))</f>
        <v>1</v>
      </c>
      <c r="K319" s="64" t="s">
        <v>1528</v>
      </c>
      <c r="L319" s="81" t="str">
        <f t="shared" si="2"/>
        <v>#REF!</v>
      </c>
      <c r="M319" s="81"/>
    </row>
    <row r="320" ht="22.5" hidden="1" customHeight="1">
      <c r="A320" s="61">
        <f>IF(B320="","",ROW()-ROW(tb_Export[[#HEADERS],[Order]]))</f>
        <v>319</v>
      </c>
      <c r="B320" s="322">
        <v>45981.0</v>
      </c>
      <c r="C320" s="64" t="s">
        <v>203</v>
      </c>
      <c r="D320" s="64" t="s">
        <v>1999</v>
      </c>
      <c r="E320" s="64" t="s">
        <v>1069</v>
      </c>
      <c r="F320" s="64">
        <v>8.857128011904E12</v>
      </c>
      <c r="G320" s="64" t="str">
        <f t="array" ref="G320">XLOOKUP(F320,tb_MainDatabase[Barcode],tb_MainDatabase[Grand],"")</f>
        <v>EDP</v>
      </c>
      <c r="H320" s="64" t="str">
        <f t="array" ref="H320">XLOOKUP(F320,tb_MainDatabase[Barcode],tb_MainDatabase[Size],"")</f>
        <v>30 ml.</v>
      </c>
      <c r="I320" s="64" t="s">
        <v>1532</v>
      </c>
      <c r="J320" s="81">
        <f>IF(D320="","",countif(tb_Export[SKU],D320))</f>
        <v>1</v>
      </c>
      <c r="K320" s="64" t="s">
        <v>1528</v>
      </c>
      <c r="L320" s="81" t="str">
        <f t="shared" si="2"/>
        <v>#REF!</v>
      </c>
      <c r="M320" s="81"/>
    </row>
    <row r="321" ht="22.5" hidden="1" customHeight="1">
      <c r="A321" s="61">
        <f>IF(B321="","",ROW()-ROW(tb_Export[[#HEADERS],[Order]]))</f>
        <v>320</v>
      </c>
      <c r="B321" s="322">
        <v>45981.0</v>
      </c>
      <c r="C321" s="64" t="s">
        <v>203</v>
      </c>
      <c r="D321" s="64" t="s">
        <v>2000</v>
      </c>
      <c r="E321" s="64" t="s">
        <v>1109</v>
      </c>
      <c r="F321" s="64">
        <v>8.857128012023E12</v>
      </c>
      <c r="G321" s="64" t="str">
        <f t="array" ref="G321">XLOOKUP(F321,tb_MainDatabase[Barcode],tb_MainDatabase[Grand],"")</f>
        <v>EDP</v>
      </c>
      <c r="H321" s="64" t="str">
        <f t="array" ref="H321">XLOOKUP(F321,tb_MainDatabase[Barcode],tb_MainDatabase[Size],"")</f>
        <v>30 ml.</v>
      </c>
      <c r="I321" s="64" t="s">
        <v>1532</v>
      </c>
      <c r="J321" s="81">
        <f>IF(D321="","",countif(tb_Export[SKU],D321))</f>
        <v>1</v>
      </c>
      <c r="K321" s="64" t="s">
        <v>1528</v>
      </c>
      <c r="L321" s="81" t="str">
        <f t="shared" si="2"/>
        <v>#REF!</v>
      </c>
      <c r="M321" s="81"/>
    </row>
    <row r="322" ht="22.5" hidden="1" customHeight="1">
      <c r="A322" s="61">
        <f>IF(B322="","",ROW()-ROW(tb_Export[[#HEADERS],[Order]]))</f>
        <v>321</v>
      </c>
      <c r="B322" s="322">
        <v>45981.0</v>
      </c>
      <c r="C322" s="64" t="s">
        <v>203</v>
      </c>
      <c r="D322" s="64" t="s">
        <v>2001</v>
      </c>
      <c r="E322" s="64" t="s">
        <v>1109</v>
      </c>
      <c r="F322" s="64">
        <v>8.857128012023E12</v>
      </c>
      <c r="G322" s="64" t="str">
        <f t="array" ref="G322">XLOOKUP(F322,tb_MainDatabase[Barcode],tb_MainDatabase[Grand],"")</f>
        <v>EDP</v>
      </c>
      <c r="H322" s="64" t="str">
        <f t="array" ref="H322">XLOOKUP(F322,tb_MainDatabase[Barcode],tb_MainDatabase[Size],"")</f>
        <v>30 ml.</v>
      </c>
      <c r="I322" s="64" t="s">
        <v>1532</v>
      </c>
      <c r="J322" s="81">
        <f>IF(D322="","",countif(tb_Export[SKU],D322))</f>
        <v>1</v>
      </c>
      <c r="K322" s="64" t="s">
        <v>1528</v>
      </c>
      <c r="L322" s="81" t="str">
        <f t="shared" si="2"/>
        <v>#REF!</v>
      </c>
      <c r="M322" s="81"/>
    </row>
    <row r="323" ht="22.5" hidden="1" customHeight="1">
      <c r="A323" s="61">
        <f>IF(B323="","",ROW()-ROW(tb_Export[[#HEADERS],[Order]]))</f>
        <v>322</v>
      </c>
      <c r="B323" s="322">
        <v>45981.0</v>
      </c>
      <c r="C323" s="64" t="s">
        <v>203</v>
      </c>
      <c r="D323" s="64" t="s">
        <v>2004</v>
      </c>
      <c r="E323" s="64" t="s">
        <v>1109</v>
      </c>
      <c r="F323" s="64">
        <v>8.857128012023E12</v>
      </c>
      <c r="G323" s="64" t="str">
        <f t="array" ref="G323">XLOOKUP(F323,tb_MainDatabase[Barcode],tb_MainDatabase[Grand],"")</f>
        <v>EDP</v>
      </c>
      <c r="H323" s="64" t="str">
        <f t="array" ref="H323">XLOOKUP(F323,tb_MainDatabase[Barcode],tb_MainDatabase[Size],"")</f>
        <v>30 ml.</v>
      </c>
      <c r="I323" s="64" t="s">
        <v>1532</v>
      </c>
      <c r="J323" s="81">
        <f>IF(D323="","",countif(tb_Export[SKU],D323))</f>
        <v>1</v>
      </c>
      <c r="K323" s="64" t="s">
        <v>1528</v>
      </c>
      <c r="L323" s="81" t="str">
        <f t="shared" si="2"/>
        <v>#REF!</v>
      </c>
      <c r="M323" s="81"/>
    </row>
    <row r="324" ht="22.5" hidden="1" customHeight="1">
      <c r="A324" s="61">
        <f>IF(B324="","",ROW()-ROW(tb_Export[[#HEADERS],[Order]]))</f>
        <v>323</v>
      </c>
      <c r="B324" s="322">
        <v>45981.0</v>
      </c>
      <c r="C324" s="64" t="s">
        <v>203</v>
      </c>
      <c r="D324" s="64" t="s">
        <v>2005</v>
      </c>
      <c r="E324" s="64" t="s">
        <v>1109</v>
      </c>
      <c r="F324" s="64">
        <v>8.857128012023E12</v>
      </c>
      <c r="G324" s="64" t="str">
        <f t="array" ref="G324">XLOOKUP(F324,tb_MainDatabase[Barcode],tb_MainDatabase[Grand],"")</f>
        <v>EDP</v>
      </c>
      <c r="H324" s="64" t="str">
        <f t="array" ref="H324">XLOOKUP(F324,tb_MainDatabase[Barcode],tb_MainDatabase[Size],"")</f>
        <v>30 ml.</v>
      </c>
      <c r="I324" s="64" t="s">
        <v>1532</v>
      </c>
      <c r="J324" s="81">
        <f>IF(D324="","",countif(tb_Export[SKU],D324))</f>
        <v>1</v>
      </c>
      <c r="K324" s="64" t="s">
        <v>1528</v>
      </c>
      <c r="L324" s="81" t="str">
        <f t="shared" si="2"/>
        <v>#REF!</v>
      </c>
      <c r="M324" s="81"/>
    </row>
    <row r="325" ht="22.5" hidden="1" customHeight="1">
      <c r="A325" s="61">
        <f>IF(B325="","",ROW()-ROW(tb_Export[[#HEADERS],[Order]]))</f>
        <v>324</v>
      </c>
      <c r="B325" s="322">
        <v>45981.0</v>
      </c>
      <c r="C325" s="64" t="s">
        <v>203</v>
      </c>
      <c r="D325" s="64" t="s">
        <v>2006</v>
      </c>
      <c r="E325" s="64" t="s">
        <v>1109</v>
      </c>
      <c r="F325" s="64">
        <v>8.857128012023E12</v>
      </c>
      <c r="G325" s="64" t="str">
        <f t="array" ref="G325">XLOOKUP(F325,tb_MainDatabase[Barcode],tb_MainDatabase[Grand],"")</f>
        <v>EDP</v>
      </c>
      <c r="H325" s="64" t="str">
        <f t="array" ref="H325">XLOOKUP(F325,tb_MainDatabase[Barcode],tb_MainDatabase[Size],"")</f>
        <v>30 ml.</v>
      </c>
      <c r="I325" s="64" t="s">
        <v>1532</v>
      </c>
      <c r="J325" s="81">
        <f>IF(D325="","",countif(tb_Export[SKU],D325))</f>
        <v>1</v>
      </c>
      <c r="K325" s="64" t="s">
        <v>1528</v>
      </c>
      <c r="L325" s="81" t="str">
        <f t="shared" si="2"/>
        <v>#REF!</v>
      </c>
      <c r="M325" s="81"/>
    </row>
    <row r="326" ht="22.5" hidden="1" customHeight="1">
      <c r="A326" s="61">
        <f>IF(B326="","",ROW()-ROW(tb_Export[[#HEADERS],[Order]]))</f>
        <v>325</v>
      </c>
      <c r="B326" s="322">
        <v>45981.0</v>
      </c>
      <c r="C326" s="64" t="s">
        <v>203</v>
      </c>
      <c r="D326" s="64" t="s">
        <v>2007</v>
      </c>
      <c r="E326" s="64" t="s">
        <v>1109</v>
      </c>
      <c r="F326" s="64">
        <v>8.857128012023E12</v>
      </c>
      <c r="G326" s="64" t="str">
        <f t="array" ref="G326">XLOOKUP(F326,tb_MainDatabase[Barcode],tb_MainDatabase[Grand],"")</f>
        <v>EDP</v>
      </c>
      <c r="H326" s="64" t="str">
        <f t="array" ref="H326">XLOOKUP(F326,tb_MainDatabase[Barcode],tb_MainDatabase[Size],"")</f>
        <v>30 ml.</v>
      </c>
      <c r="I326" s="64" t="s">
        <v>1532</v>
      </c>
      <c r="J326" s="81">
        <f>IF(D326="","",countif(tb_Export[SKU],D326))</f>
        <v>1</v>
      </c>
      <c r="K326" s="64" t="s">
        <v>1528</v>
      </c>
      <c r="L326" s="81" t="str">
        <f t="shared" si="2"/>
        <v>#REF!</v>
      </c>
      <c r="M326" s="81"/>
    </row>
    <row r="327" ht="22.5" hidden="1" customHeight="1">
      <c r="A327" s="61">
        <f>IF(B327="","",ROW()-ROW(tb_Export[[#HEADERS],[Order]]))</f>
        <v>326</v>
      </c>
      <c r="B327" s="322">
        <v>45981.0</v>
      </c>
      <c r="C327" s="64" t="s">
        <v>203</v>
      </c>
      <c r="D327" s="64" t="s">
        <v>2008</v>
      </c>
      <c r="E327" s="64" t="s">
        <v>1109</v>
      </c>
      <c r="F327" s="64">
        <v>8.857128012023E12</v>
      </c>
      <c r="G327" s="64" t="str">
        <f t="array" ref="G327">XLOOKUP(F327,tb_MainDatabase[Barcode],tb_MainDatabase[Grand],"")</f>
        <v>EDP</v>
      </c>
      <c r="H327" s="64" t="str">
        <f t="array" ref="H327">XLOOKUP(F327,tb_MainDatabase[Barcode],tb_MainDatabase[Size],"")</f>
        <v>30 ml.</v>
      </c>
      <c r="I327" s="64" t="s">
        <v>1532</v>
      </c>
      <c r="J327" s="81">
        <f>IF(D327="","",countif(tb_Export[SKU],D327))</f>
        <v>1</v>
      </c>
      <c r="K327" s="64" t="s">
        <v>1528</v>
      </c>
      <c r="L327" s="81" t="str">
        <f t="shared" si="2"/>
        <v>#REF!</v>
      </c>
      <c r="M327" s="81"/>
    </row>
    <row r="328" ht="22.5" hidden="1" customHeight="1">
      <c r="A328" s="61">
        <f>IF(B328="","",ROW()-ROW(tb_Export[[#HEADERS],[Order]]))</f>
        <v>327</v>
      </c>
      <c r="B328" s="322">
        <v>45981.0</v>
      </c>
      <c r="C328" s="64" t="s">
        <v>203</v>
      </c>
      <c r="D328" s="64" t="s">
        <v>2010</v>
      </c>
      <c r="E328" s="64" t="s">
        <v>1109</v>
      </c>
      <c r="F328" s="64">
        <v>8.857128012023E12</v>
      </c>
      <c r="G328" s="64" t="str">
        <f t="array" ref="G328">XLOOKUP(F328,tb_MainDatabase[Barcode],tb_MainDatabase[Grand],"")</f>
        <v>EDP</v>
      </c>
      <c r="H328" s="64" t="str">
        <f t="array" ref="H328">XLOOKUP(F328,tb_MainDatabase[Barcode],tb_MainDatabase[Size],"")</f>
        <v>30 ml.</v>
      </c>
      <c r="I328" s="64" t="s">
        <v>1532</v>
      </c>
      <c r="J328" s="81">
        <f>IF(D328="","",countif(tb_Export[SKU],D328))</f>
        <v>1</v>
      </c>
      <c r="K328" s="64" t="s">
        <v>1528</v>
      </c>
      <c r="L328" s="81" t="str">
        <f t="shared" si="2"/>
        <v>#REF!</v>
      </c>
      <c r="M328" s="81"/>
    </row>
    <row r="329" ht="22.5" hidden="1" customHeight="1">
      <c r="A329" s="61">
        <f>IF(B329="","",ROW()-ROW(tb_Export[[#HEADERS],[Order]]))</f>
        <v>328</v>
      </c>
      <c r="B329" s="322">
        <v>45981.0</v>
      </c>
      <c r="C329" s="64" t="s">
        <v>203</v>
      </c>
      <c r="D329" s="64" t="s">
        <v>2011</v>
      </c>
      <c r="E329" s="64" t="s">
        <v>1109</v>
      </c>
      <c r="F329" s="64">
        <v>8.857128012023E12</v>
      </c>
      <c r="G329" s="64" t="str">
        <f t="array" ref="G329">XLOOKUP(F329,tb_MainDatabase[Barcode],tb_MainDatabase[Grand],"")</f>
        <v>EDP</v>
      </c>
      <c r="H329" s="64" t="str">
        <f t="array" ref="H329">XLOOKUP(F329,tb_MainDatabase[Barcode],tb_MainDatabase[Size],"")</f>
        <v>30 ml.</v>
      </c>
      <c r="I329" s="64" t="s">
        <v>1532</v>
      </c>
      <c r="J329" s="81">
        <f>IF(D329="","",countif(tb_Export[SKU],D329))</f>
        <v>1</v>
      </c>
      <c r="K329" s="64" t="s">
        <v>1528</v>
      </c>
      <c r="L329" s="81" t="str">
        <f t="shared" si="2"/>
        <v>#REF!</v>
      </c>
      <c r="M329" s="81"/>
    </row>
    <row r="330" ht="22.5" hidden="1" customHeight="1">
      <c r="A330" s="61">
        <f>IF(B330="","",ROW()-ROW(tb_Export[[#HEADERS],[Order]]))</f>
        <v>329</v>
      </c>
      <c r="B330" s="322">
        <v>45981.0</v>
      </c>
      <c r="C330" s="64" t="s">
        <v>203</v>
      </c>
      <c r="D330" s="64" t="s">
        <v>2013</v>
      </c>
      <c r="E330" s="64" t="s">
        <v>1109</v>
      </c>
      <c r="F330" s="64">
        <v>8.857128012023E12</v>
      </c>
      <c r="G330" s="64" t="str">
        <f t="array" ref="G330">XLOOKUP(F330,tb_MainDatabase[Barcode],tb_MainDatabase[Grand],"")</f>
        <v>EDP</v>
      </c>
      <c r="H330" s="64" t="str">
        <f t="array" ref="H330">XLOOKUP(F330,tb_MainDatabase[Barcode],tb_MainDatabase[Size],"")</f>
        <v>30 ml.</v>
      </c>
      <c r="I330" s="64" t="s">
        <v>1532</v>
      </c>
      <c r="J330" s="81">
        <f>IF(D330="","",countif(tb_Export[SKU],D330))</f>
        <v>1</v>
      </c>
      <c r="K330" s="64" t="s">
        <v>1528</v>
      </c>
      <c r="L330" s="81" t="str">
        <f t="shared" si="2"/>
        <v>#REF!</v>
      </c>
      <c r="M330" s="81"/>
    </row>
    <row r="331" ht="22.5" hidden="1" customHeight="1">
      <c r="A331" s="61">
        <f>IF(B331="","",ROW()-ROW(tb_Export[[#HEADERS],[Order]]))</f>
        <v>330</v>
      </c>
      <c r="B331" s="322">
        <v>45981.0</v>
      </c>
      <c r="C331" s="64" t="s">
        <v>203</v>
      </c>
      <c r="D331" s="64" t="s">
        <v>2014</v>
      </c>
      <c r="E331" s="64" t="s">
        <v>1093</v>
      </c>
      <c r="F331" s="64">
        <v>8.857128011911E12</v>
      </c>
      <c r="G331" s="64" t="str">
        <f t="array" ref="G331">XLOOKUP(F331,tb_MainDatabase[Barcode],tb_MainDatabase[Grand],"")</f>
        <v>EDP</v>
      </c>
      <c r="H331" s="64" t="str">
        <f t="array" ref="H331">XLOOKUP(F331,tb_MainDatabase[Barcode],tb_MainDatabase[Size],"")</f>
        <v>30 ml.</v>
      </c>
      <c r="I331" s="64" t="s">
        <v>1532</v>
      </c>
      <c r="J331" s="81">
        <f>IF(D331="","",countif(tb_Export[SKU],D331))</f>
        <v>1</v>
      </c>
      <c r="K331" s="64" t="s">
        <v>1528</v>
      </c>
      <c r="L331" s="81" t="str">
        <f t="shared" si="2"/>
        <v>#REF!</v>
      </c>
      <c r="M331" s="81"/>
    </row>
    <row r="332" ht="22.5" hidden="1" customHeight="1">
      <c r="A332" s="61">
        <f>IF(B332="","",ROW()-ROW(tb_Export[[#HEADERS],[Order]]))</f>
        <v>331</v>
      </c>
      <c r="B332" s="322">
        <v>45981.0</v>
      </c>
      <c r="C332" s="64" t="s">
        <v>203</v>
      </c>
      <c r="D332" s="64" t="s">
        <v>2016</v>
      </c>
      <c r="E332" s="64" t="s">
        <v>1093</v>
      </c>
      <c r="F332" s="64">
        <v>8.857128011911E12</v>
      </c>
      <c r="G332" s="64" t="str">
        <f t="array" ref="G332">XLOOKUP(F332,tb_MainDatabase[Barcode],tb_MainDatabase[Grand],"")</f>
        <v>EDP</v>
      </c>
      <c r="H332" s="64" t="str">
        <f t="array" ref="H332">XLOOKUP(F332,tb_MainDatabase[Barcode],tb_MainDatabase[Size],"")</f>
        <v>30 ml.</v>
      </c>
      <c r="I332" s="64" t="s">
        <v>1532</v>
      </c>
      <c r="J332" s="81">
        <f>IF(D332="","",countif(tb_Export[SKU],D332))</f>
        <v>1</v>
      </c>
      <c r="K332" s="64" t="s">
        <v>1528</v>
      </c>
      <c r="L332" s="81" t="str">
        <f t="shared" si="2"/>
        <v>#REF!</v>
      </c>
      <c r="M332" s="81"/>
    </row>
    <row r="333" ht="22.5" hidden="1" customHeight="1">
      <c r="A333" s="61">
        <f>IF(B333="","",ROW()-ROW(tb_Export[[#HEADERS],[Order]]))</f>
        <v>332</v>
      </c>
      <c r="B333" s="322">
        <v>45981.0</v>
      </c>
      <c r="C333" s="64" t="s">
        <v>203</v>
      </c>
      <c r="D333" s="64" t="s">
        <v>2018</v>
      </c>
      <c r="E333" s="64" t="s">
        <v>1093</v>
      </c>
      <c r="F333" s="64">
        <v>8.857128011911E12</v>
      </c>
      <c r="G333" s="64" t="str">
        <f t="array" ref="G333">XLOOKUP(F333,tb_MainDatabase[Barcode],tb_MainDatabase[Grand],"")</f>
        <v>EDP</v>
      </c>
      <c r="H333" s="64" t="str">
        <f t="array" ref="H333">XLOOKUP(F333,tb_MainDatabase[Barcode],tb_MainDatabase[Size],"")</f>
        <v>30 ml.</v>
      </c>
      <c r="I333" s="64" t="s">
        <v>1532</v>
      </c>
      <c r="J333" s="81">
        <f>IF(D333="","",countif(tb_Export[SKU],D333))</f>
        <v>1</v>
      </c>
      <c r="K333" s="64" t="s">
        <v>1528</v>
      </c>
      <c r="L333" s="81" t="str">
        <f t="shared" si="2"/>
        <v>#REF!</v>
      </c>
      <c r="M333" s="81"/>
    </row>
    <row r="334" ht="22.5" hidden="1" customHeight="1">
      <c r="A334" s="61">
        <f>IF(B334="","",ROW()-ROW(tb_Export[[#HEADERS],[Order]]))</f>
        <v>333</v>
      </c>
      <c r="B334" s="322">
        <v>45981.0</v>
      </c>
      <c r="C334" s="64" t="s">
        <v>203</v>
      </c>
      <c r="D334" s="64" t="s">
        <v>2019</v>
      </c>
      <c r="E334" s="64" t="s">
        <v>1093</v>
      </c>
      <c r="F334" s="64">
        <v>8.857128011911E12</v>
      </c>
      <c r="G334" s="64" t="str">
        <f t="array" ref="G334">XLOOKUP(F334,tb_MainDatabase[Barcode],tb_MainDatabase[Grand],"")</f>
        <v>EDP</v>
      </c>
      <c r="H334" s="64" t="str">
        <f t="array" ref="H334">XLOOKUP(F334,tb_MainDatabase[Barcode],tb_MainDatabase[Size],"")</f>
        <v>30 ml.</v>
      </c>
      <c r="I334" s="64" t="s">
        <v>1532</v>
      </c>
      <c r="J334" s="81">
        <f>IF(D334="","",countif(tb_Export[SKU],D334))</f>
        <v>1</v>
      </c>
      <c r="K334" s="64" t="s">
        <v>1528</v>
      </c>
      <c r="L334" s="81" t="str">
        <f t="shared" si="2"/>
        <v>#REF!</v>
      </c>
      <c r="M334" s="81"/>
    </row>
    <row r="335" ht="22.5" hidden="1" customHeight="1">
      <c r="A335" s="61">
        <f>IF(B335="","",ROW()-ROW(tb_Export[[#HEADERS],[Order]]))</f>
        <v>334</v>
      </c>
      <c r="B335" s="322">
        <v>45981.0</v>
      </c>
      <c r="C335" s="64" t="s">
        <v>203</v>
      </c>
      <c r="D335" s="64" t="s">
        <v>2021</v>
      </c>
      <c r="E335" s="64" t="s">
        <v>1093</v>
      </c>
      <c r="F335" s="64">
        <v>8.857128011911E12</v>
      </c>
      <c r="G335" s="64" t="str">
        <f t="array" ref="G335">XLOOKUP(F335,tb_MainDatabase[Barcode],tb_MainDatabase[Grand],"")</f>
        <v>EDP</v>
      </c>
      <c r="H335" s="64" t="str">
        <f t="array" ref="H335">XLOOKUP(F335,tb_MainDatabase[Barcode],tb_MainDatabase[Size],"")</f>
        <v>30 ml.</v>
      </c>
      <c r="I335" s="64" t="s">
        <v>1532</v>
      </c>
      <c r="J335" s="81">
        <f>IF(D335="","",countif(tb_Export[SKU],D335))</f>
        <v>1</v>
      </c>
      <c r="K335" s="64" t="s">
        <v>1528</v>
      </c>
      <c r="L335" s="81" t="str">
        <f t="shared" si="2"/>
        <v>#REF!</v>
      </c>
      <c r="M335" s="81"/>
    </row>
    <row r="336" ht="22.5" hidden="1" customHeight="1">
      <c r="A336" s="61">
        <f>IF(B336="","",ROW()-ROW(tb_Export[[#HEADERS],[Order]]))</f>
        <v>335</v>
      </c>
      <c r="B336" s="322">
        <v>45981.0</v>
      </c>
      <c r="C336" s="64" t="s">
        <v>203</v>
      </c>
      <c r="D336" s="64" t="s">
        <v>2022</v>
      </c>
      <c r="E336" s="64" t="s">
        <v>1093</v>
      </c>
      <c r="F336" s="64">
        <v>8.857128011911E12</v>
      </c>
      <c r="G336" s="64" t="str">
        <f t="array" ref="G336">XLOOKUP(F336,tb_MainDatabase[Barcode],tb_MainDatabase[Grand],"")</f>
        <v>EDP</v>
      </c>
      <c r="H336" s="64" t="str">
        <f t="array" ref="H336">XLOOKUP(F336,tb_MainDatabase[Barcode],tb_MainDatabase[Size],"")</f>
        <v>30 ml.</v>
      </c>
      <c r="I336" s="64" t="s">
        <v>1532</v>
      </c>
      <c r="J336" s="81">
        <f>IF(D336="","",countif(tb_Export[SKU],D336))</f>
        <v>1</v>
      </c>
      <c r="K336" s="64" t="s">
        <v>1528</v>
      </c>
      <c r="L336" s="81" t="str">
        <f t="shared" si="2"/>
        <v>#REF!</v>
      </c>
      <c r="M336" s="81"/>
    </row>
    <row r="337" ht="22.5" hidden="1" customHeight="1">
      <c r="A337" s="61">
        <f>IF(B337="","",ROW()-ROW(tb_Export[[#HEADERS],[Order]]))</f>
        <v>336</v>
      </c>
      <c r="B337" s="322">
        <v>45981.0</v>
      </c>
      <c r="C337" s="64" t="s">
        <v>203</v>
      </c>
      <c r="D337" s="64" t="s">
        <v>2023</v>
      </c>
      <c r="E337" s="64" t="s">
        <v>1093</v>
      </c>
      <c r="F337" s="64">
        <v>8.857128011911E12</v>
      </c>
      <c r="G337" s="64" t="str">
        <f t="array" ref="G337">XLOOKUP(F337,tb_MainDatabase[Barcode],tb_MainDatabase[Grand],"")</f>
        <v>EDP</v>
      </c>
      <c r="H337" s="64" t="str">
        <f t="array" ref="H337">XLOOKUP(F337,tb_MainDatabase[Barcode],tb_MainDatabase[Size],"")</f>
        <v>30 ml.</v>
      </c>
      <c r="I337" s="64" t="s">
        <v>1532</v>
      </c>
      <c r="J337" s="81">
        <f>IF(D337="","",countif(tb_Export[SKU],D337))</f>
        <v>1</v>
      </c>
      <c r="K337" s="64" t="s">
        <v>1528</v>
      </c>
      <c r="L337" s="81" t="str">
        <f t="shared" si="2"/>
        <v>#REF!</v>
      </c>
      <c r="M337" s="81"/>
    </row>
    <row r="338" ht="22.5" hidden="1" customHeight="1">
      <c r="A338" s="61">
        <f>IF(B338="","",ROW()-ROW(tb_Export[[#HEADERS],[Order]]))</f>
        <v>337</v>
      </c>
      <c r="B338" s="322">
        <v>45981.0</v>
      </c>
      <c r="C338" s="64" t="s">
        <v>203</v>
      </c>
      <c r="D338" s="64" t="s">
        <v>2024</v>
      </c>
      <c r="E338" s="64" t="s">
        <v>1093</v>
      </c>
      <c r="F338" s="64">
        <v>8.857128011911E12</v>
      </c>
      <c r="G338" s="64" t="str">
        <f t="array" ref="G338">XLOOKUP(F338,tb_MainDatabase[Barcode],tb_MainDatabase[Grand],"")</f>
        <v>EDP</v>
      </c>
      <c r="H338" s="64" t="str">
        <f t="array" ref="H338">XLOOKUP(F338,tb_MainDatabase[Barcode],tb_MainDatabase[Size],"")</f>
        <v>30 ml.</v>
      </c>
      <c r="I338" s="64" t="s">
        <v>1532</v>
      </c>
      <c r="J338" s="81">
        <f>IF(D338="","",countif(tb_Export[SKU],D338))</f>
        <v>1</v>
      </c>
      <c r="K338" s="64" t="s">
        <v>1528</v>
      </c>
      <c r="L338" s="81" t="str">
        <f t="shared" si="2"/>
        <v>#REF!</v>
      </c>
      <c r="M338" s="81"/>
    </row>
    <row r="339" ht="22.5" hidden="1" customHeight="1">
      <c r="A339" s="61">
        <f>IF(B339="","",ROW()-ROW(tb_Export[[#HEADERS],[Order]]))</f>
        <v>338</v>
      </c>
      <c r="B339" s="322">
        <v>45981.0</v>
      </c>
      <c r="C339" s="64" t="s">
        <v>203</v>
      </c>
      <c r="D339" s="64" t="s">
        <v>2025</v>
      </c>
      <c r="E339" s="64" t="s">
        <v>1093</v>
      </c>
      <c r="F339" s="64">
        <v>8.857128011911E12</v>
      </c>
      <c r="G339" s="64" t="str">
        <f t="array" ref="G339">XLOOKUP(F339,tb_MainDatabase[Barcode],tb_MainDatabase[Grand],"")</f>
        <v>EDP</v>
      </c>
      <c r="H339" s="64" t="str">
        <f t="array" ref="H339">XLOOKUP(F339,tb_MainDatabase[Barcode],tb_MainDatabase[Size],"")</f>
        <v>30 ml.</v>
      </c>
      <c r="I339" s="64" t="s">
        <v>1532</v>
      </c>
      <c r="J339" s="81">
        <f>IF(D339="","",countif(tb_Export[SKU],D339))</f>
        <v>1</v>
      </c>
      <c r="K339" s="64" t="s">
        <v>1528</v>
      </c>
      <c r="L339" s="81" t="str">
        <f t="shared" si="2"/>
        <v>#REF!</v>
      </c>
      <c r="M339" s="81"/>
    </row>
    <row r="340" ht="22.5" hidden="1" customHeight="1">
      <c r="A340" s="61">
        <f>IF(B340="","",ROW()-ROW(tb_Export[[#HEADERS],[Order]]))</f>
        <v>339</v>
      </c>
      <c r="B340" s="322">
        <v>45981.0</v>
      </c>
      <c r="C340" s="64" t="s">
        <v>203</v>
      </c>
      <c r="D340" s="64" t="s">
        <v>2027</v>
      </c>
      <c r="E340" s="64" t="s">
        <v>1093</v>
      </c>
      <c r="F340" s="64">
        <v>8.857128011911E12</v>
      </c>
      <c r="G340" s="64" t="str">
        <f t="array" ref="G340">XLOOKUP(F340,tb_MainDatabase[Barcode],tb_MainDatabase[Grand],"")</f>
        <v>EDP</v>
      </c>
      <c r="H340" s="64" t="str">
        <f t="array" ref="H340">XLOOKUP(F340,tb_MainDatabase[Barcode],tb_MainDatabase[Size],"")</f>
        <v>30 ml.</v>
      </c>
      <c r="I340" s="64" t="s">
        <v>1532</v>
      </c>
      <c r="J340" s="81">
        <f>IF(D340="","",countif(tb_Export[SKU],D340))</f>
        <v>1</v>
      </c>
      <c r="K340" s="64" t="s">
        <v>1528</v>
      </c>
      <c r="L340" s="81" t="str">
        <f t="shared" si="2"/>
        <v>#REF!</v>
      </c>
      <c r="M340" s="81"/>
    </row>
    <row r="341" ht="22.5" hidden="1" customHeight="1">
      <c r="A341" s="61">
        <f>IF(B341="","",ROW()-ROW(tb_Export[[#HEADERS],[Order]]))</f>
        <v>340</v>
      </c>
      <c r="B341" s="322">
        <v>45981.0</v>
      </c>
      <c r="C341" s="64" t="s">
        <v>203</v>
      </c>
      <c r="D341" s="64" t="s">
        <v>2028</v>
      </c>
      <c r="E341" s="64" t="s">
        <v>1767</v>
      </c>
      <c r="F341" s="64">
        <v>8.857128011997E12</v>
      </c>
      <c r="G341" s="64" t="str">
        <f t="array" ref="G341">XLOOKUP(F341,tb_MainDatabase[Barcode],tb_MainDatabase[Grand],"")</f>
        <v>EDP</v>
      </c>
      <c r="H341" s="64" t="str">
        <f t="array" ref="H341">XLOOKUP(F341,tb_MainDatabase[Barcode],tb_MainDatabase[Size],"")</f>
        <v>30 ml.</v>
      </c>
      <c r="I341" s="64" t="s">
        <v>1532</v>
      </c>
      <c r="J341" s="81">
        <f>IF(D341="","",countif(tb_Export[SKU],D341))</f>
        <v>1</v>
      </c>
      <c r="K341" s="64" t="s">
        <v>1528</v>
      </c>
      <c r="L341" s="81" t="str">
        <f t="shared" si="2"/>
        <v>#REF!</v>
      </c>
      <c r="M341" s="81"/>
    </row>
    <row r="342" ht="22.5" hidden="1" customHeight="1">
      <c r="A342" s="61">
        <f>IF(B342="","",ROW()-ROW(tb_Export[[#HEADERS],[Order]]))</f>
        <v>341</v>
      </c>
      <c r="B342" s="322">
        <v>45981.0</v>
      </c>
      <c r="C342" s="64" t="s">
        <v>203</v>
      </c>
      <c r="D342" s="64" t="s">
        <v>2029</v>
      </c>
      <c r="E342" s="64" t="s">
        <v>1767</v>
      </c>
      <c r="F342" s="64">
        <v>8.857128011997E12</v>
      </c>
      <c r="G342" s="64" t="str">
        <f t="array" ref="G342">XLOOKUP(F342,tb_MainDatabase[Barcode],tb_MainDatabase[Grand],"")</f>
        <v>EDP</v>
      </c>
      <c r="H342" s="64" t="str">
        <f t="array" ref="H342">XLOOKUP(F342,tb_MainDatabase[Barcode],tb_MainDatabase[Size],"")</f>
        <v>30 ml.</v>
      </c>
      <c r="I342" s="64" t="s">
        <v>1532</v>
      </c>
      <c r="J342" s="81">
        <f>IF(D342="","",countif(tb_Export[SKU],D342))</f>
        <v>1</v>
      </c>
      <c r="K342" s="64" t="s">
        <v>1528</v>
      </c>
      <c r="L342" s="81" t="str">
        <f t="shared" si="2"/>
        <v>#REF!</v>
      </c>
      <c r="M342" s="81"/>
    </row>
    <row r="343" ht="22.5" hidden="1" customHeight="1">
      <c r="A343" s="61">
        <f>IF(B343="","",ROW()-ROW(tb_Export[[#HEADERS],[Order]]))</f>
        <v>342</v>
      </c>
      <c r="B343" s="322">
        <v>45981.0</v>
      </c>
      <c r="C343" s="64" t="s">
        <v>203</v>
      </c>
      <c r="D343" s="64" t="s">
        <v>2030</v>
      </c>
      <c r="E343" s="64" t="s">
        <v>1767</v>
      </c>
      <c r="F343" s="64">
        <v>8.857128011997E12</v>
      </c>
      <c r="G343" s="64" t="str">
        <f t="array" ref="G343">XLOOKUP(F343,tb_MainDatabase[Barcode],tb_MainDatabase[Grand],"")</f>
        <v>EDP</v>
      </c>
      <c r="H343" s="64" t="str">
        <f t="array" ref="H343">XLOOKUP(F343,tb_MainDatabase[Barcode],tb_MainDatabase[Size],"")</f>
        <v>30 ml.</v>
      </c>
      <c r="I343" s="64" t="s">
        <v>1532</v>
      </c>
      <c r="J343" s="81">
        <f>IF(D343="","",countif(tb_Export[SKU],D343))</f>
        <v>1</v>
      </c>
      <c r="K343" s="64" t="s">
        <v>1528</v>
      </c>
      <c r="L343" s="81" t="str">
        <f t="shared" si="2"/>
        <v>#REF!</v>
      </c>
      <c r="M343" s="81"/>
    </row>
    <row r="344" ht="22.5" hidden="1" customHeight="1">
      <c r="A344" s="61">
        <f>IF(B344="","",ROW()-ROW(tb_Export[[#HEADERS],[Order]]))</f>
        <v>343</v>
      </c>
      <c r="B344" s="322">
        <v>45981.0</v>
      </c>
      <c r="C344" s="64" t="s">
        <v>203</v>
      </c>
      <c r="D344" s="64" t="s">
        <v>2031</v>
      </c>
      <c r="E344" s="64" t="s">
        <v>1767</v>
      </c>
      <c r="F344" s="64">
        <v>8.857128011997E12</v>
      </c>
      <c r="G344" s="64" t="str">
        <f t="array" ref="G344">XLOOKUP(F344,tb_MainDatabase[Barcode],tb_MainDatabase[Grand],"")</f>
        <v>EDP</v>
      </c>
      <c r="H344" s="64" t="str">
        <f t="array" ref="H344">XLOOKUP(F344,tb_MainDatabase[Barcode],tb_MainDatabase[Size],"")</f>
        <v>30 ml.</v>
      </c>
      <c r="I344" s="64" t="s">
        <v>1532</v>
      </c>
      <c r="J344" s="81">
        <f>IF(D344="","",countif(tb_Export[SKU],D344))</f>
        <v>1</v>
      </c>
      <c r="K344" s="64" t="s">
        <v>1528</v>
      </c>
      <c r="L344" s="81" t="str">
        <f t="shared" si="2"/>
        <v>#REF!</v>
      </c>
      <c r="M344" s="81"/>
    </row>
    <row r="345" ht="22.5" hidden="1" customHeight="1">
      <c r="A345" s="61">
        <f>IF(B345="","",ROW()-ROW(tb_Export[[#HEADERS],[Order]]))</f>
        <v>344</v>
      </c>
      <c r="B345" s="322">
        <v>45981.0</v>
      </c>
      <c r="C345" s="64" t="s">
        <v>203</v>
      </c>
      <c r="D345" s="64" t="s">
        <v>2032</v>
      </c>
      <c r="E345" s="64" t="s">
        <v>1767</v>
      </c>
      <c r="F345" s="64">
        <v>8.857128011997E12</v>
      </c>
      <c r="G345" s="64" t="str">
        <f t="array" ref="G345">XLOOKUP(F345,tb_MainDatabase[Barcode],tb_MainDatabase[Grand],"")</f>
        <v>EDP</v>
      </c>
      <c r="H345" s="64" t="str">
        <f t="array" ref="H345">XLOOKUP(F345,tb_MainDatabase[Barcode],tb_MainDatabase[Size],"")</f>
        <v>30 ml.</v>
      </c>
      <c r="I345" s="64" t="s">
        <v>1532</v>
      </c>
      <c r="J345" s="81">
        <f>IF(D345="","",countif(tb_Export[SKU],D345))</f>
        <v>1</v>
      </c>
      <c r="K345" s="64" t="s">
        <v>1528</v>
      </c>
      <c r="L345" s="81" t="str">
        <f t="shared" si="2"/>
        <v>#REF!</v>
      </c>
      <c r="M345" s="81"/>
    </row>
    <row r="346" ht="22.5" hidden="1" customHeight="1">
      <c r="A346" s="61">
        <f>IF(B346="","",ROW()-ROW(tb_Export[[#HEADERS],[Order]]))</f>
        <v>345</v>
      </c>
      <c r="B346" s="322">
        <v>45981.0</v>
      </c>
      <c r="C346" s="64" t="s">
        <v>203</v>
      </c>
      <c r="D346" s="64" t="s">
        <v>2034</v>
      </c>
      <c r="E346" s="64" t="s">
        <v>1767</v>
      </c>
      <c r="F346" s="64">
        <v>8.857128011997E12</v>
      </c>
      <c r="G346" s="64" t="str">
        <f t="array" ref="G346">XLOOKUP(F346,tb_MainDatabase[Barcode],tb_MainDatabase[Grand],"")</f>
        <v>EDP</v>
      </c>
      <c r="H346" s="64" t="str">
        <f t="array" ref="H346">XLOOKUP(F346,tb_MainDatabase[Barcode],tb_MainDatabase[Size],"")</f>
        <v>30 ml.</v>
      </c>
      <c r="I346" s="64" t="s">
        <v>1532</v>
      </c>
      <c r="J346" s="81">
        <f>IF(D346="","",countif(tb_Export[SKU],D346))</f>
        <v>1</v>
      </c>
      <c r="K346" s="64" t="s">
        <v>1528</v>
      </c>
      <c r="L346" s="81" t="str">
        <f t="shared" si="2"/>
        <v>#REF!</v>
      </c>
      <c r="M346" s="81"/>
    </row>
    <row r="347" ht="22.5" hidden="1" customHeight="1">
      <c r="A347" s="61">
        <f>IF(B347="","",ROW()-ROW(tb_Export[[#HEADERS],[Order]]))</f>
        <v>346</v>
      </c>
      <c r="B347" s="322">
        <v>45981.0</v>
      </c>
      <c r="C347" s="64" t="s">
        <v>203</v>
      </c>
      <c r="D347" s="64" t="s">
        <v>2035</v>
      </c>
      <c r="E347" s="64" t="s">
        <v>1767</v>
      </c>
      <c r="F347" s="64">
        <v>8.857128011997E12</v>
      </c>
      <c r="G347" s="64" t="str">
        <f t="array" ref="G347">XLOOKUP(F347,tb_MainDatabase[Barcode],tb_MainDatabase[Grand],"")</f>
        <v>EDP</v>
      </c>
      <c r="H347" s="64" t="str">
        <f t="array" ref="H347">XLOOKUP(F347,tb_MainDatabase[Barcode],tb_MainDatabase[Size],"")</f>
        <v>30 ml.</v>
      </c>
      <c r="I347" s="64" t="s">
        <v>1532</v>
      </c>
      <c r="J347" s="81">
        <f>IF(D347="","",countif(tb_Export[SKU],D347))</f>
        <v>1</v>
      </c>
      <c r="K347" s="64" t="s">
        <v>1528</v>
      </c>
      <c r="L347" s="81" t="str">
        <f t="shared" si="2"/>
        <v>#REF!</v>
      </c>
      <c r="M347" s="81"/>
    </row>
    <row r="348" ht="22.5" hidden="1" customHeight="1">
      <c r="A348" s="61">
        <f>IF(B348="","",ROW()-ROW(tb_Export[[#HEADERS],[Order]]))</f>
        <v>347</v>
      </c>
      <c r="B348" s="322">
        <v>45981.0</v>
      </c>
      <c r="C348" s="64" t="s">
        <v>203</v>
      </c>
      <c r="D348" s="64" t="s">
        <v>2036</v>
      </c>
      <c r="E348" s="64" t="s">
        <v>1767</v>
      </c>
      <c r="F348" s="64">
        <v>8.857128011997E12</v>
      </c>
      <c r="G348" s="64" t="str">
        <f t="array" ref="G348">XLOOKUP(F348,tb_MainDatabase[Barcode],tb_MainDatabase[Grand],"")</f>
        <v>EDP</v>
      </c>
      <c r="H348" s="64" t="str">
        <f t="array" ref="H348">XLOOKUP(F348,tb_MainDatabase[Barcode],tb_MainDatabase[Size],"")</f>
        <v>30 ml.</v>
      </c>
      <c r="I348" s="64" t="s">
        <v>1532</v>
      </c>
      <c r="J348" s="81">
        <f>IF(D348="","",countif(tb_Export[SKU],D348))</f>
        <v>1</v>
      </c>
      <c r="K348" s="64" t="s">
        <v>1528</v>
      </c>
      <c r="L348" s="81" t="str">
        <f t="shared" si="2"/>
        <v>#REF!</v>
      </c>
      <c r="M348" s="81"/>
    </row>
    <row r="349" ht="22.5" hidden="1" customHeight="1">
      <c r="A349" s="61">
        <f>IF(B349="","",ROW()-ROW(tb_Export[[#HEADERS],[Order]]))</f>
        <v>348</v>
      </c>
      <c r="B349" s="322">
        <v>45981.0</v>
      </c>
      <c r="C349" s="64" t="s">
        <v>203</v>
      </c>
      <c r="D349" s="64" t="s">
        <v>2037</v>
      </c>
      <c r="E349" s="64" t="s">
        <v>1767</v>
      </c>
      <c r="F349" s="64">
        <v>8.857128011997E12</v>
      </c>
      <c r="G349" s="64" t="str">
        <f t="array" ref="G349">XLOOKUP(F349,tb_MainDatabase[Barcode],tb_MainDatabase[Grand],"")</f>
        <v>EDP</v>
      </c>
      <c r="H349" s="64" t="str">
        <f t="array" ref="H349">XLOOKUP(F349,tb_MainDatabase[Barcode],tb_MainDatabase[Size],"")</f>
        <v>30 ml.</v>
      </c>
      <c r="I349" s="64" t="s">
        <v>1532</v>
      </c>
      <c r="J349" s="81">
        <f>IF(D349="","",countif(tb_Export[SKU],D349))</f>
        <v>1</v>
      </c>
      <c r="K349" s="64" t="s">
        <v>1528</v>
      </c>
      <c r="L349" s="81" t="str">
        <f t="shared" si="2"/>
        <v>#REF!</v>
      </c>
      <c r="M349" s="81"/>
    </row>
    <row r="350" ht="22.5" hidden="1" customHeight="1">
      <c r="A350" s="61">
        <f>IF(B350="","",ROW()-ROW(tb_Export[[#HEADERS],[Order]]))</f>
        <v>349</v>
      </c>
      <c r="B350" s="322">
        <v>45981.0</v>
      </c>
      <c r="C350" s="64" t="s">
        <v>203</v>
      </c>
      <c r="D350" s="64" t="s">
        <v>2038</v>
      </c>
      <c r="E350" s="64" t="s">
        <v>1767</v>
      </c>
      <c r="F350" s="64">
        <v>8.857128011997E12</v>
      </c>
      <c r="G350" s="64" t="str">
        <f t="array" ref="G350">XLOOKUP(F350,tb_MainDatabase[Barcode],tb_MainDatabase[Grand],"")</f>
        <v>EDP</v>
      </c>
      <c r="H350" s="64" t="str">
        <f t="array" ref="H350">XLOOKUP(F350,tb_MainDatabase[Barcode],tb_MainDatabase[Size],"")</f>
        <v>30 ml.</v>
      </c>
      <c r="I350" s="64" t="s">
        <v>1532</v>
      </c>
      <c r="J350" s="81">
        <f>IF(D350="","",countif(tb_Export[SKU],D350))</f>
        <v>1</v>
      </c>
      <c r="K350" s="64" t="s">
        <v>1528</v>
      </c>
      <c r="L350" s="81" t="str">
        <f t="shared" si="2"/>
        <v>#REF!</v>
      </c>
      <c r="M350" s="81"/>
    </row>
    <row r="351" ht="22.5" hidden="1" customHeight="1">
      <c r="A351" s="61">
        <f>IF(B351="","",ROW()-ROW(tb_Export[[#HEADERS],[Order]]))</f>
        <v>350</v>
      </c>
      <c r="B351" s="322">
        <v>45981.0</v>
      </c>
      <c r="C351" s="64" t="s">
        <v>203</v>
      </c>
      <c r="D351" s="64" t="s">
        <v>2039</v>
      </c>
      <c r="E351" s="64" t="s">
        <v>1031</v>
      </c>
      <c r="F351" s="64">
        <v>8.857128012022E12</v>
      </c>
      <c r="G351" s="64" t="str">
        <f t="array" ref="G351">XLOOKUP(F351,tb_MainDatabase[Barcode],tb_MainDatabase[Grand],"")</f>
        <v>EDP</v>
      </c>
      <c r="H351" s="64" t="str">
        <f t="array" ref="H351">XLOOKUP(F351,tb_MainDatabase[Barcode],tb_MainDatabase[Size],"")</f>
        <v>30 ml.</v>
      </c>
      <c r="I351" s="64" t="s">
        <v>1532</v>
      </c>
      <c r="J351" s="81">
        <f>IF(D351="","",countif(tb_Export[SKU],D351))</f>
        <v>1</v>
      </c>
      <c r="K351" s="64" t="s">
        <v>1528</v>
      </c>
      <c r="L351" s="81" t="str">
        <f t="shared" si="2"/>
        <v>#REF!</v>
      </c>
      <c r="M351" s="81"/>
    </row>
    <row r="352" ht="22.5" hidden="1" customHeight="1">
      <c r="A352" s="61">
        <f>IF(B352="","",ROW()-ROW(tb_Export[[#HEADERS],[Order]]))</f>
        <v>351</v>
      </c>
      <c r="B352" s="322">
        <v>45981.0</v>
      </c>
      <c r="C352" s="64" t="s">
        <v>203</v>
      </c>
      <c r="D352" s="64" t="s">
        <v>2041</v>
      </c>
      <c r="E352" s="64" t="s">
        <v>1031</v>
      </c>
      <c r="F352" s="64">
        <v>8.857128012022E12</v>
      </c>
      <c r="G352" s="64" t="str">
        <f t="array" ref="G352">XLOOKUP(F352,tb_MainDatabase[Barcode],tb_MainDatabase[Grand],"")</f>
        <v>EDP</v>
      </c>
      <c r="H352" s="64" t="str">
        <f t="array" ref="H352">XLOOKUP(F352,tb_MainDatabase[Barcode],tb_MainDatabase[Size],"")</f>
        <v>30 ml.</v>
      </c>
      <c r="I352" s="64" t="s">
        <v>1532</v>
      </c>
      <c r="J352" s="81">
        <f>IF(D352="","",countif(tb_Export[SKU],D352))</f>
        <v>1</v>
      </c>
      <c r="K352" s="64" t="s">
        <v>1528</v>
      </c>
      <c r="L352" s="81" t="str">
        <f t="shared" si="2"/>
        <v>#REF!</v>
      </c>
      <c r="M352" s="81"/>
    </row>
    <row r="353" ht="22.5" hidden="1" customHeight="1">
      <c r="A353" s="61">
        <f>IF(B353="","",ROW()-ROW(tb_Export[[#HEADERS],[Order]]))</f>
        <v>352</v>
      </c>
      <c r="B353" s="322">
        <v>45981.0</v>
      </c>
      <c r="C353" s="64" t="s">
        <v>203</v>
      </c>
      <c r="D353" s="64" t="s">
        <v>2042</v>
      </c>
      <c r="E353" s="64" t="s">
        <v>1031</v>
      </c>
      <c r="F353" s="64">
        <v>8.857128012022E12</v>
      </c>
      <c r="G353" s="64" t="str">
        <f t="array" ref="G353">XLOOKUP(F353,tb_MainDatabase[Barcode],tb_MainDatabase[Grand],"")</f>
        <v>EDP</v>
      </c>
      <c r="H353" s="64" t="str">
        <f t="array" ref="H353">XLOOKUP(F353,tb_MainDatabase[Barcode],tb_MainDatabase[Size],"")</f>
        <v>30 ml.</v>
      </c>
      <c r="I353" s="64" t="s">
        <v>1532</v>
      </c>
      <c r="J353" s="81">
        <f>IF(D353="","",countif(tb_Export[SKU],D353))</f>
        <v>1</v>
      </c>
      <c r="K353" s="64" t="s">
        <v>1528</v>
      </c>
      <c r="L353" s="81" t="str">
        <f t="shared" si="2"/>
        <v>#REF!</v>
      </c>
      <c r="M353" s="81"/>
    </row>
    <row r="354" ht="22.5" hidden="1" customHeight="1">
      <c r="A354" s="61">
        <f>IF(B354="","",ROW()-ROW(tb_Export[[#HEADERS],[Order]]))</f>
        <v>353</v>
      </c>
      <c r="B354" s="322">
        <v>45981.0</v>
      </c>
      <c r="C354" s="64" t="s">
        <v>203</v>
      </c>
      <c r="D354" s="64" t="s">
        <v>2044</v>
      </c>
      <c r="E354" s="64" t="s">
        <v>1031</v>
      </c>
      <c r="F354" s="64">
        <v>8.857128012022E12</v>
      </c>
      <c r="G354" s="64" t="str">
        <f t="array" ref="G354">XLOOKUP(F354,tb_MainDatabase[Barcode],tb_MainDatabase[Grand],"")</f>
        <v>EDP</v>
      </c>
      <c r="H354" s="64" t="str">
        <f t="array" ref="H354">XLOOKUP(F354,tb_MainDatabase[Barcode],tb_MainDatabase[Size],"")</f>
        <v>30 ml.</v>
      </c>
      <c r="I354" s="64" t="s">
        <v>1532</v>
      </c>
      <c r="J354" s="81">
        <f>IF(D354="","",countif(tb_Export[SKU],D354))</f>
        <v>1</v>
      </c>
      <c r="K354" s="64" t="s">
        <v>1528</v>
      </c>
      <c r="L354" s="81" t="str">
        <f t="shared" si="2"/>
        <v>#REF!</v>
      </c>
      <c r="M354" s="81"/>
    </row>
    <row r="355" ht="22.5" hidden="1" customHeight="1">
      <c r="A355" s="61">
        <f>IF(B355="","",ROW()-ROW(tb_Export[[#HEADERS],[Order]]))</f>
        <v>354</v>
      </c>
      <c r="B355" s="322">
        <v>45981.0</v>
      </c>
      <c r="C355" s="64" t="s">
        <v>203</v>
      </c>
      <c r="D355" s="64" t="s">
        <v>2046</v>
      </c>
      <c r="E355" s="64" t="s">
        <v>1031</v>
      </c>
      <c r="F355" s="64">
        <v>8.857128012022E12</v>
      </c>
      <c r="G355" s="64" t="str">
        <f t="array" ref="G355">XLOOKUP(F355,tb_MainDatabase[Barcode],tb_MainDatabase[Grand],"")</f>
        <v>EDP</v>
      </c>
      <c r="H355" s="64" t="str">
        <f t="array" ref="H355">XLOOKUP(F355,tb_MainDatabase[Barcode],tb_MainDatabase[Size],"")</f>
        <v>30 ml.</v>
      </c>
      <c r="I355" s="64" t="s">
        <v>1532</v>
      </c>
      <c r="J355" s="81">
        <f>IF(D355="","",countif(tb_Export[SKU],D355))</f>
        <v>1</v>
      </c>
      <c r="K355" s="64" t="s">
        <v>1528</v>
      </c>
      <c r="L355" s="81" t="str">
        <f t="shared" si="2"/>
        <v>#REF!</v>
      </c>
      <c r="M355" s="81"/>
    </row>
    <row r="356" ht="22.5" hidden="1" customHeight="1">
      <c r="A356" s="61">
        <f>IF(B356="","",ROW()-ROW(tb_Export[[#HEADERS],[Order]]))</f>
        <v>355</v>
      </c>
      <c r="B356" s="322">
        <v>45981.0</v>
      </c>
      <c r="C356" s="64" t="s">
        <v>203</v>
      </c>
      <c r="D356" s="64" t="s">
        <v>2047</v>
      </c>
      <c r="E356" s="64" t="s">
        <v>1031</v>
      </c>
      <c r="F356" s="64">
        <v>8.857128012022E12</v>
      </c>
      <c r="G356" s="64" t="str">
        <f t="array" ref="G356">XLOOKUP(F356,tb_MainDatabase[Barcode],tb_MainDatabase[Grand],"")</f>
        <v>EDP</v>
      </c>
      <c r="H356" s="64" t="str">
        <f t="array" ref="H356">XLOOKUP(F356,tb_MainDatabase[Barcode],tb_MainDatabase[Size],"")</f>
        <v>30 ml.</v>
      </c>
      <c r="I356" s="64" t="s">
        <v>1532</v>
      </c>
      <c r="J356" s="81">
        <f>IF(D356="","",countif(tb_Export[SKU],D356))</f>
        <v>1</v>
      </c>
      <c r="K356" s="64" t="s">
        <v>1528</v>
      </c>
      <c r="L356" s="81" t="str">
        <f t="shared" si="2"/>
        <v>#REF!</v>
      </c>
      <c r="M356" s="81"/>
    </row>
    <row r="357" ht="22.5" hidden="1" customHeight="1">
      <c r="A357" s="61">
        <f>IF(B357="","",ROW()-ROW(tb_Export[[#HEADERS],[Order]]))</f>
        <v>356</v>
      </c>
      <c r="B357" s="322">
        <v>45981.0</v>
      </c>
      <c r="C357" s="64" t="s">
        <v>203</v>
      </c>
      <c r="D357" s="64" t="s">
        <v>2049</v>
      </c>
      <c r="E357" s="64" t="s">
        <v>1031</v>
      </c>
      <c r="F357" s="64">
        <v>8.857128012022E12</v>
      </c>
      <c r="G357" s="64" t="str">
        <f t="array" ref="G357">XLOOKUP(F357,tb_MainDatabase[Barcode],tb_MainDatabase[Grand],"")</f>
        <v>EDP</v>
      </c>
      <c r="H357" s="64" t="str">
        <f t="array" ref="H357">XLOOKUP(F357,tb_MainDatabase[Barcode],tb_MainDatabase[Size],"")</f>
        <v>30 ml.</v>
      </c>
      <c r="I357" s="64" t="s">
        <v>1532</v>
      </c>
      <c r="J357" s="81">
        <f>IF(D357="","",countif(tb_Export[SKU],D357))</f>
        <v>1</v>
      </c>
      <c r="K357" s="64" t="s">
        <v>1528</v>
      </c>
      <c r="L357" s="81" t="str">
        <f t="shared" si="2"/>
        <v>#REF!</v>
      </c>
      <c r="M357" s="81"/>
    </row>
    <row r="358" ht="22.5" hidden="1" customHeight="1">
      <c r="A358" s="61">
        <f>IF(B358="","",ROW()-ROW(tb_Export[[#HEADERS],[Order]]))</f>
        <v>357</v>
      </c>
      <c r="B358" s="322">
        <v>45981.0</v>
      </c>
      <c r="C358" s="64" t="s">
        <v>203</v>
      </c>
      <c r="D358" s="64" t="s">
        <v>2051</v>
      </c>
      <c r="E358" s="64" t="s">
        <v>1031</v>
      </c>
      <c r="F358" s="64">
        <v>8.857128012022E12</v>
      </c>
      <c r="G358" s="64" t="str">
        <f t="array" ref="G358">XLOOKUP(F358,tb_MainDatabase[Barcode],tb_MainDatabase[Grand],"")</f>
        <v>EDP</v>
      </c>
      <c r="H358" s="64" t="str">
        <f t="array" ref="H358">XLOOKUP(F358,tb_MainDatabase[Barcode],tb_MainDatabase[Size],"")</f>
        <v>30 ml.</v>
      </c>
      <c r="I358" s="64" t="s">
        <v>1532</v>
      </c>
      <c r="J358" s="81">
        <f>IF(D358="","",countif(tb_Export[SKU],D358))</f>
        <v>1</v>
      </c>
      <c r="K358" s="64" t="s">
        <v>1528</v>
      </c>
      <c r="L358" s="81" t="str">
        <f t="shared" si="2"/>
        <v>#REF!</v>
      </c>
      <c r="M358" s="81"/>
    </row>
    <row r="359" ht="22.5" hidden="1" customHeight="1">
      <c r="A359" s="61">
        <f>IF(B359="","",ROW()-ROW(tb_Export[[#HEADERS],[Order]]))</f>
        <v>358</v>
      </c>
      <c r="B359" s="322">
        <v>45981.0</v>
      </c>
      <c r="C359" s="64" t="s">
        <v>203</v>
      </c>
      <c r="D359" s="64" t="s">
        <v>2052</v>
      </c>
      <c r="E359" s="64" t="s">
        <v>1031</v>
      </c>
      <c r="F359" s="64">
        <v>8.857128012022E12</v>
      </c>
      <c r="G359" s="64" t="str">
        <f t="array" ref="G359">XLOOKUP(F359,tb_MainDatabase[Barcode],tb_MainDatabase[Grand],"")</f>
        <v>EDP</v>
      </c>
      <c r="H359" s="64" t="str">
        <f t="array" ref="H359">XLOOKUP(F359,tb_MainDatabase[Barcode],tb_MainDatabase[Size],"")</f>
        <v>30 ml.</v>
      </c>
      <c r="I359" s="64" t="s">
        <v>1532</v>
      </c>
      <c r="J359" s="81">
        <f>IF(D359="","",countif(tb_Export[SKU],D359))</f>
        <v>1</v>
      </c>
      <c r="K359" s="64" t="s">
        <v>1528</v>
      </c>
      <c r="L359" s="81" t="str">
        <f t="shared" si="2"/>
        <v>#REF!</v>
      </c>
      <c r="M359" s="81"/>
    </row>
    <row r="360" ht="22.5" hidden="1" customHeight="1">
      <c r="A360" s="61">
        <f>IF(B360="","",ROW()-ROW(tb_Export[[#HEADERS],[Order]]))</f>
        <v>359</v>
      </c>
      <c r="B360" s="322">
        <v>45981.0</v>
      </c>
      <c r="C360" s="64" t="s">
        <v>203</v>
      </c>
      <c r="D360" s="64" t="s">
        <v>2054</v>
      </c>
      <c r="E360" s="64" t="s">
        <v>1031</v>
      </c>
      <c r="F360" s="64">
        <v>8.857128012022E12</v>
      </c>
      <c r="G360" s="64" t="str">
        <f t="array" ref="G360">XLOOKUP(F360,tb_MainDatabase[Barcode],tb_MainDatabase[Grand],"")</f>
        <v>EDP</v>
      </c>
      <c r="H360" s="64" t="str">
        <f t="array" ref="H360">XLOOKUP(F360,tb_MainDatabase[Barcode],tb_MainDatabase[Size],"")</f>
        <v>30 ml.</v>
      </c>
      <c r="I360" s="64" t="s">
        <v>1532</v>
      </c>
      <c r="J360" s="81">
        <f>IF(D360="","",countif(tb_Export[SKU],D360))</f>
        <v>1</v>
      </c>
      <c r="K360" s="64" t="s">
        <v>1528</v>
      </c>
      <c r="L360" s="81" t="str">
        <f t="shared" si="2"/>
        <v>#REF!</v>
      </c>
      <c r="M360" s="81"/>
    </row>
    <row r="361" ht="22.5" hidden="1" customHeight="1">
      <c r="A361" s="61">
        <f>IF(B361="","",ROW()-ROW(tb_Export[[#HEADERS],[Order]]))</f>
        <v>360</v>
      </c>
      <c r="B361" s="322">
        <v>45981.0</v>
      </c>
      <c r="C361" s="64" t="s">
        <v>203</v>
      </c>
      <c r="D361" s="64" t="s">
        <v>2055</v>
      </c>
      <c r="E361" s="64" t="s">
        <v>1039</v>
      </c>
      <c r="F361" s="64">
        <v>8.857128012031E12</v>
      </c>
      <c r="G361" s="64" t="str">
        <f t="array" ref="G361">XLOOKUP(F361,tb_MainDatabase[Barcode],tb_MainDatabase[Grand],"")</f>
        <v>EDP</v>
      </c>
      <c r="H361" s="64" t="str">
        <f t="array" ref="H361">XLOOKUP(F361,tb_MainDatabase[Barcode],tb_MainDatabase[Size],"")</f>
        <v>30 ml.</v>
      </c>
      <c r="I361" s="64" t="s">
        <v>1532</v>
      </c>
      <c r="J361" s="81">
        <f>IF(D361="","",countif(tb_Export[SKU],D361))</f>
        <v>1</v>
      </c>
      <c r="K361" s="64" t="s">
        <v>1528</v>
      </c>
      <c r="L361" s="81" t="str">
        <f t="shared" si="2"/>
        <v>#REF!</v>
      </c>
      <c r="M361" s="81"/>
    </row>
    <row r="362" ht="22.5" hidden="1" customHeight="1">
      <c r="A362" s="61">
        <f>IF(B362="","",ROW()-ROW(tb_Export[[#HEADERS],[Order]]))</f>
        <v>361</v>
      </c>
      <c r="B362" s="322">
        <v>45981.0</v>
      </c>
      <c r="C362" s="64" t="s">
        <v>203</v>
      </c>
      <c r="D362" s="64" t="s">
        <v>2056</v>
      </c>
      <c r="E362" s="64" t="s">
        <v>1039</v>
      </c>
      <c r="F362" s="64">
        <v>8.857128012031E12</v>
      </c>
      <c r="G362" s="64" t="str">
        <f t="array" ref="G362">XLOOKUP(F362,tb_MainDatabase[Barcode],tb_MainDatabase[Grand],"")</f>
        <v>EDP</v>
      </c>
      <c r="H362" s="64" t="str">
        <f t="array" ref="H362">XLOOKUP(F362,tb_MainDatabase[Barcode],tb_MainDatabase[Size],"")</f>
        <v>30 ml.</v>
      </c>
      <c r="I362" s="64" t="s">
        <v>1532</v>
      </c>
      <c r="J362" s="81">
        <f>IF(D362="","",countif(tb_Export[SKU],D362))</f>
        <v>1</v>
      </c>
      <c r="K362" s="64" t="s">
        <v>1528</v>
      </c>
      <c r="L362" s="81" t="str">
        <f t="shared" si="2"/>
        <v>#REF!</v>
      </c>
      <c r="M362" s="81"/>
    </row>
    <row r="363" ht="22.5" hidden="1" customHeight="1">
      <c r="A363" s="61">
        <f>IF(B363="","",ROW()-ROW(tb_Export[[#HEADERS],[Order]]))</f>
        <v>362</v>
      </c>
      <c r="B363" s="322">
        <v>45981.0</v>
      </c>
      <c r="C363" s="64" t="s">
        <v>203</v>
      </c>
      <c r="D363" s="64" t="s">
        <v>2058</v>
      </c>
      <c r="E363" s="64" t="s">
        <v>1039</v>
      </c>
      <c r="F363" s="64">
        <v>8.857128012031E12</v>
      </c>
      <c r="G363" s="64" t="str">
        <f t="array" ref="G363">XLOOKUP(F363,tb_MainDatabase[Barcode],tb_MainDatabase[Grand],"")</f>
        <v>EDP</v>
      </c>
      <c r="H363" s="64" t="str">
        <f t="array" ref="H363">XLOOKUP(F363,tb_MainDatabase[Barcode],tb_MainDatabase[Size],"")</f>
        <v>30 ml.</v>
      </c>
      <c r="I363" s="64" t="s">
        <v>1532</v>
      </c>
      <c r="J363" s="81">
        <f>IF(D363="","",countif(tb_Export[SKU],D363))</f>
        <v>1</v>
      </c>
      <c r="K363" s="64" t="s">
        <v>1528</v>
      </c>
      <c r="L363" s="81" t="str">
        <f t="shared" si="2"/>
        <v>#REF!</v>
      </c>
      <c r="M363" s="81"/>
    </row>
    <row r="364" ht="22.5" hidden="1" customHeight="1">
      <c r="A364" s="61">
        <f>IF(B364="","",ROW()-ROW(tb_Export[[#HEADERS],[Order]]))</f>
        <v>363</v>
      </c>
      <c r="B364" s="322">
        <v>45981.0</v>
      </c>
      <c r="C364" s="64" t="s">
        <v>203</v>
      </c>
      <c r="D364" s="64" t="s">
        <v>2060</v>
      </c>
      <c r="E364" s="64" t="s">
        <v>1039</v>
      </c>
      <c r="F364" s="64">
        <v>8.857128012031E12</v>
      </c>
      <c r="G364" s="64" t="str">
        <f t="array" ref="G364">XLOOKUP(F364,tb_MainDatabase[Barcode],tb_MainDatabase[Grand],"")</f>
        <v>EDP</v>
      </c>
      <c r="H364" s="64" t="str">
        <f t="array" ref="H364">XLOOKUP(F364,tb_MainDatabase[Barcode],tb_MainDatabase[Size],"")</f>
        <v>30 ml.</v>
      </c>
      <c r="I364" s="64" t="s">
        <v>1532</v>
      </c>
      <c r="J364" s="81">
        <f>IF(D364="","",countif(tb_Export[SKU],D364))</f>
        <v>1</v>
      </c>
      <c r="K364" s="64" t="s">
        <v>1528</v>
      </c>
      <c r="L364" s="81" t="str">
        <f t="shared" si="2"/>
        <v>#REF!</v>
      </c>
      <c r="M364" s="81"/>
    </row>
    <row r="365" ht="22.5" hidden="1" customHeight="1">
      <c r="A365" s="61">
        <f>IF(B365="","",ROW()-ROW(tb_Export[[#HEADERS],[Order]]))</f>
        <v>364</v>
      </c>
      <c r="B365" s="322">
        <v>45981.0</v>
      </c>
      <c r="C365" s="64" t="s">
        <v>203</v>
      </c>
      <c r="D365" s="64" t="s">
        <v>2062</v>
      </c>
      <c r="E365" s="64" t="s">
        <v>1039</v>
      </c>
      <c r="F365" s="64">
        <v>8.857128012031E12</v>
      </c>
      <c r="G365" s="64" t="str">
        <f t="array" ref="G365">XLOOKUP(F365,tb_MainDatabase[Barcode],tb_MainDatabase[Grand],"")</f>
        <v>EDP</v>
      </c>
      <c r="H365" s="64" t="str">
        <f t="array" ref="H365">XLOOKUP(F365,tb_MainDatabase[Barcode],tb_MainDatabase[Size],"")</f>
        <v>30 ml.</v>
      </c>
      <c r="I365" s="64" t="s">
        <v>1532</v>
      </c>
      <c r="J365" s="81">
        <f>IF(D365="","",countif(tb_Export[SKU],D365))</f>
        <v>1</v>
      </c>
      <c r="K365" s="64" t="s">
        <v>1528</v>
      </c>
      <c r="L365" s="81" t="str">
        <f t="shared" si="2"/>
        <v>#REF!</v>
      </c>
      <c r="M365" s="81"/>
    </row>
    <row r="366" ht="22.5" hidden="1" customHeight="1">
      <c r="A366" s="61">
        <f>IF(B366="","",ROW()-ROW(tb_Export[[#HEADERS],[Order]]))</f>
        <v>365</v>
      </c>
      <c r="B366" s="322">
        <v>45981.0</v>
      </c>
      <c r="C366" s="64" t="s">
        <v>203</v>
      </c>
      <c r="D366" s="64" t="s">
        <v>2065</v>
      </c>
      <c r="E366" s="64" t="s">
        <v>1039</v>
      </c>
      <c r="F366" s="64">
        <v>8.857128012031E12</v>
      </c>
      <c r="G366" s="64" t="str">
        <f t="array" ref="G366">XLOOKUP(F366,tb_MainDatabase[Barcode],tb_MainDatabase[Grand],"")</f>
        <v>EDP</v>
      </c>
      <c r="H366" s="64" t="str">
        <f t="array" ref="H366">XLOOKUP(F366,tb_MainDatabase[Barcode],tb_MainDatabase[Size],"")</f>
        <v>30 ml.</v>
      </c>
      <c r="I366" s="64" t="s">
        <v>1532</v>
      </c>
      <c r="J366" s="81">
        <f>IF(D366="","",countif(tb_Export[SKU],D366))</f>
        <v>1</v>
      </c>
      <c r="K366" s="64" t="s">
        <v>1528</v>
      </c>
      <c r="L366" s="81" t="str">
        <f t="shared" si="2"/>
        <v>#REF!</v>
      </c>
      <c r="M366" s="81"/>
    </row>
    <row r="367" ht="22.5" hidden="1" customHeight="1">
      <c r="A367" s="61">
        <f>IF(B367="","",ROW()-ROW(tb_Export[[#HEADERS],[Order]]))</f>
        <v>366</v>
      </c>
      <c r="B367" s="322">
        <v>45981.0</v>
      </c>
      <c r="C367" s="64" t="s">
        <v>203</v>
      </c>
      <c r="D367" s="64" t="s">
        <v>2067</v>
      </c>
      <c r="E367" s="64" t="s">
        <v>1039</v>
      </c>
      <c r="F367" s="64">
        <v>8.857128012031E12</v>
      </c>
      <c r="G367" s="64" t="str">
        <f t="array" ref="G367">XLOOKUP(F367,tb_MainDatabase[Barcode],tb_MainDatabase[Grand],"")</f>
        <v>EDP</v>
      </c>
      <c r="H367" s="64" t="str">
        <f t="array" ref="H367">XLOOKUP(F367,tb_MainDatabase[Barcode],tb_MainDatabase[Size],"")</f>
        <v>30 ml.</v>
      </c>
      <c r="I367" s="64" t="s">
        <v>1532</v>
      </c>
      <c r="J367" s="81">
        <f>IF(D367="","",countif(tb_Export[SKU],D367))</f>
        <v>1</v>
      </c>
      <c r="K367" s="64" t="s">
        <v>1528</v>
      </c>
      <c r="L367" s="81" t="str">
        <f t="shared" si="2"/>
        <v>#REF!</v>
      </c>
      <c r="M367" s="81"/>
    </row>
    <row r="368" ht="22.5" hidden="1" customHeight="1">
      <c r="A368" s="61">
        <f>IF(B368="","",ROW()-ROW(tb_Export[[#HEADERS],[Order]]))</f>
        <v>367</v>
      </c>
      <c r="B368" s="322">
        <v>45981.0</v>
      </c>
      <c r="C368" s="64" t="s">
        <v>203</v>
      </c>
      <c r="D368" s="64" t="s">
        <v>2068</v>
      </c>
      <c r="E368" s="64" t="s">
        <v>1039</v>
      </c>
      <c r="F368" s="64">
        <v>8.857128012031E12</v>
      </c>
      <c r="G368" s="64" t="str">
        <f t="array" ref="G368">XLOOKUP(F368,tb_MainDatabase[Barcode],tb_MainDatabase[Grand],"")</f>
        <v>EDP</v>
      </c>
      <c r="H368" s="64" t="str">
        <f t="array" ref="H368">XLOOKUP(F368,tb_MainDatabase[Barcode],tb_MainDatabase[Size],"")</f>
        <v>30 ml.</v>
      </c>
      <c r="I368" s="64" t="s">
        <v>1532</v>
      </c>
      <c r="J368" s="81">
        <f>IF(D368="","",countif(tb_Export[SKU],D368))</f>
        <v>1</v>
      </c>
      <c r="K368" s="64" t="s">
        <v>1528</v>
      </c>
      <c r="L368" s="81" t="str">
        <f t="shared" si="2"/>
        <v>#REF!</v>
      </c>
      <c r="M368" s="81"/>
    </row>
    <row r="369" ht="22.5" hidden="1" customHeight="1">
      <c r="A369" s="61">
        <f>IF(B369="","",ROW()-ROW(tb_Export[[#HEADERS],[Order]]))</f>
        <v>368</v>
      </c>
      <c r="B369" s="322">
        <v>45981.0</v>
      </c>
      <c r="C369" s="64" t="s">
        <v>203</v>
      </c>
      <c r="D369" s="64" t="s">
        <v>2070</v>
      </c>
      <c r="E369" s="64" t="s">
        <v>1039</v>
      </c>
      <c r="F369" s="64">
        <v>8.857128012031E12</v>
      </c>
      <c r="G369" s="64" t="str">
        <f t="array" ref="G369">XLOOKUP(F369,tb_MainDatabase[Barcode],tb_MainDatabase[Grand],"")</f>
        <v>EDP</v>
      </c>
      <c r="H369" s="64" t="str">
        <f t="array" ref="H369">XLOOKUP(F369,tb_MainDatabase[Barcode],tb_MainDatabase[Size],"")</f>
        <v>30 ml.</v>
      </c>
      <c r="I369" s="64" t="s">
        <v>1532</v>
      </c>
      <c r="J369" s="81">
        <f>IF(D369="","",countif(tb_Export[SKU],D369))</f>
        <v>1</v>
      </c>
      <c r="K369" s="64" t="s">
        <v>1528</v>
      </c>
      <c r="L369" s="81" t="str">
        <f t="shared" si="2"/>
        <v>#REF!</v>
      </c>
      <c r="M369" s="81"/>
    </row>
    <row r="370" ht="22.5" hidden="1" customHeight="1">
      <c r="A370" s="61">
        <f>IF(B370="","",ROW()-ROW(tb_Export[[#HEADERS],[Order]]))</f>
        <v>369</v>
      </c>
      <c r="B370" s="322">
        <v>45981.0</v>
      </c>
      <c r="C370" s="64" t="s">
        <v>203</v>
      </c>
      <c r="D370" s="64" t="s">
        <v>2071</v>
      </c>
      <c r="E370" s="64" t="s">
        <v>1039</v>
      </c>
      <c r="F370" s="64">
        <v>8.857128012031E12</v>
      </c>
      <c r="G370" s="64" t="str">
        <f t="array" ref="G370">XLOOKUP(F370,tb_MainDatabase[Barcode],tb_MainDatabase[Grand],"")</f>
        <v>EDP</v>
      </c>
      <c r="H370" s="64" t="str">
        <f t="array" ref="H370">XLOOKUP(F370,tb_MainDatabase[Barcode],tb_MainDatabase[Size],"")</f>
        <v>30 ml.</v>
      </c>
      <c r="I370" s="64" t="s">
        <v>1532</v>
      </c>
      <c r="J370" s="81">
        <f>IF(D370="","",countif(tb_Export[SKU],D370))</f>
        <v>1</v>
      </c>
      <c r="K370" s="64" t="s">
        <v>1528</v>
      </c>
      <c r="L370" s="81" t="str">
        <f t="shared" si="2"/>
        <v>#REF!</v>
      </c>
      <c r="M370" s="81"/>
    </row>
    <row r="371" ht="22.5" hidden="1" customHeight="1">
      <c r="A371" s="61">
        <f>IF(B371="","",ROW()-ROW(tb_Export[[#HEADERS],[Order]]))</f>
        <v>370</v>
      </c>
      <c r="B371" s="322">
        <v>45981.0</v>
      </c>
      <c r="C371" s="64" t="s">
        <v>203</v>
      </c>
      <c r="D371" s="64" t="s">
        <v>2072</v>
      </c>
      <c r="E371" s="64" t="s">
        <v>1101</v>
      </c>
      <c r="F371" s="64">
        <v>8.85712801143E12</v>
      </c>
      <c r="G371" s="64" t="str">
        <f t="array" ref="G371">XLOOKUP(F371,tb_MainDatabase[Barcode],tb_MainDatabase[Grand],"")</f>
        <v>EDP</v>
      </c>
      <c r="H371" s="64" t="str">
        <f t="array" ref="H371">XLOOKUP(F371,tb_MainDatabase[Barcode],tb_MainDatabase[Size],"")</f>
        <v>30 ml.</v>
      </c>
      <c r="I371" s="64" t="s">
        <v>1532</v>
      </c>
      <c r="J371" s="81">
        <f>IF(D371="","",countif(tb_Export[SKU],D371))</f>
        <v>1</v>
      </c>
      <c r="K371" s="64" t="s">
        <v>1528</v>
      </c>
      <c r="L371" s="81" t="str">
        <f t="shared" si="2"/>
        <v>#REF!</v>
      </c>
      <c r="M371" s="81"/>
    </row>
    <row r="372" ht="22.5" hidden="1" customHeight="1">
      <c r="A372" s="61">
        <f>IF(B372="","",ROW()-ROW(tb_Export[[#HEADERS],[Order]]))</f>
        <v>371</v>
      </c>
      <c r="B372" s="322">
        <v>45981.0</v>
      </c>
      <c r="C372" s="64" t="s">
        <v>203</v>
      </c>
      <c r="D372" s="64" t="s">
        <v>2074</v>
      </c>
      <c r="E372" s="64" t="s">
        <v>1101</v>
      </c>
      <c r="F372" s="64">
        <v>8.85712801143E12</v>
      </c>
      <c r="G372" s="64" t="str">
        <f t="array" ref="G372">XLOOKUP(F372,tb_MainDatabase[Barcode],tb_MainDatabase[Grand],"")</f>
        <v>EDP</v>
      </c>
      <c r="H372" s="64" t="str">
        <f t="array" ref="H372">XLOOKUP(F372,tb_MainDatabase[Barcode],tb_MainDatabase[Size],"")</f>
        <v>30 ml.</v>
      </c>
      <c r="I372" s="64" t="s">
        <v>1532</v>
      </c>
      <c r="J372" s="81">
        <f>IF(D372="","",countif(tb_Export[SKU],D372))</f>
        <v>1</v>
      </c>
      <c r="K372" s="64" t="s">
        <v>1528</v>
      </c>
      <c r="L372" s="81" t="str">
        <f t="shared" si="2"/>
        <v>#REF!</v>
      </c>
      <c r="M372" s="81"/>
    </row>
    <row r="373" ht="22.5" hidden="1" customHeight="1">
      <c r="A373" s="61">
        <f>IF(B373="","",ROW()-ROW(tb_Export[[#HEADERS],[Order]]))</f>
        <v>372</v>
      </c>
      <c r="B373" s="322">
        <v>45981.0</v>
      </c>
      <c r="C373" s="64" t="s">
        <v>203</v>
      </c>
      <c r="D373" s="64" t="s">
        <v>2075</v>
      </c>
      <c r="E373" s="64" t="s">
        <v>1101</v>
      </c>
      <c r="F373" s="64">
        <v>8.85712801143E12</v>
      </c>
      <c r="G373" s="64" t="str">
        <f t="array" ref="G373">XLOOKUP(F373,tb_MainDatabase[Barcode],tb_MainDatabase[Grand],"")</f>
        <v>EDP</v>
      </c>
      <c r="H373" s="64" t="str">
        <f t="array" ref="H373">XLOOKUP(F373,tb_MainDatabase[Barcode],tb_MainDatabase[Size],"")</f>
        <v>30 ml.</v>
      </c>
      <c r="I373" s="64" t="s">
        <v>1532</v>
      </c>
      <c r="J373" s="81">
        <f>IF(D373="","",countif(tb_Export[SKU],D373))</f>
        <v>1</v>
      </c>
      <c r="K373" s="64" t="s">
        <v>1528</v>
      </c>
      <c r="L373" s="81" t="str">
        <f t="shared" si="2"/>
        <v>#REF!</v>
      </c>
      <c r="M373" s="81"/>
    </row>
    <row r="374" ht="22.5" hidden="1" customHeight="1">
      <c r="A374" s="61">
        <f>IF(B374="","",ROW()-ROW(tb_Export[[#HEADERS],[Order]]))</f>
        <v>373</v>
      </c>
      <c r="B374" s="322">
        <v>45981.0</v>
      </c>
      <c r="C374" s="64" t="s">
        <v>203</v>
      </c>
      <c r="D374" s="64" t="s">
        <v>2077</v>
      </c>
      <c r="E374" s="64" t="s">
        <v>1101</v>
      </c>
      <c r="F374" s="64">
        <v>8.85712801143E12</v>
      </c>
      <c r="G374" s="64" t="str">
        <f t="array" ref="G374">XLOOKUP(F374,tb_MainDatabase[Barcode],tb_MainDatabase[Grand],"")</f>
        <v>EDP</v>
      </c>
      <c r="H374" s="64" t="str">
        <f t="array" ref="H374">XLOOKUP(F374,tb_MainDatabase[Barcode],tb_MainDatabase[Size],"")</f>
        <v>30 ml.</v>
      </c>
      <c r="I374" s="64" t="s">
        <v>1532</v>
      </c>
      <c r="J374" s="81">
        <f>IF(D374="","",countif(tb_Export[SKU],D374))</f>
        <v>1</v>
      </c>
      <c r="K374" s="64" t="s">
        <v>1528</v>
      </c>
      <c r="L374" s="81" t="str">
        <f t="shared" si="2"/>
        <v>#REF!</v>
      </c>
      <c r="M374" s="81"/>
    </row>
    <row r="375" ht="22.5" hidden="1" customHeight="1">
      <c r="A375" s="61">
        <f>IF(B375="","",ROW()-ROW(tb_Export[[#HEADERS],[Order]]))</f>
        <v>374</v>
      </c>
      <c r="B375" s="322">
        <v>45981.0</v>
      </c>
      <c r="C375" s="64" t="s">
        <v>203</v>
      </c>
      <c r="D375" s="64" t="s">
        <v>2078</v>
      </c>
      <c r="E375" s="64" t="s">
        <v>1101</v>
      </c>
      <c r="F375" s="64">
        <v>8.85712801143E12</v>
      </c>
      <c r="G375" s="64" t="str">
        <f t="array" ref="G375">XLOOKUP(F375,tb_MainDatabase[Barcode],tb_MainDatabase[Grand],"")</f>
        <v>EDP</v>
      </c>
      <c r="H375" s="64" t="str">
        <f t="array" ref="H375">XLOOKUP(F375,tb_MainDatabase[Barcode],tb_MainDatabase[Size],"")</f>
        <v>30 ml.</v>
      </c>
      <c r="I375" s="64" t="s">
        <v>1532</v>
      </c>
      <c r="J375" s="81">
        <f>IF(D375="","",countif(tb_Export[SKU],D375))</f>
        <v>1</v>
      </c>
      <c r="K375" s="64" t="s">
        <v>1528</v>
      </c>
      <c r="L375" s="81" t="str">
        <f t="shared" si="2"/>
        <v>#REF!</v>
      </c>
      <c r="M375" s="81"/>
    </row>
    <row r="376" ht="22.5" customHeight="1">
      <c r="A376" s="334">
        <f>IF(B376="","",ROW()-ROW(tb_Export[[#HEADERS],[Order]]))</f>
        <v>375</v>
      </c>
      <c r="B376" s="335">
        <v>45981.0</v>
      </c>
      <c r="C376" s="336" t="s">
        <v>203</v>
      </c>
      <c r="D376" s="336" t="s">
        <v>2079</v>
      </c>
      <c r="E376" s="336" t="s">
        <v>1858</v>
      </c>
      <c r="F376" s="336">
        <v>8.857128012086E12</v>
      </c>
      <c r="G376" s="336" t="str">
        <f t="array" ref="G376">XLOOKUP(F376,tb_MainDatabase[Barcode],tb_MainDatabase[Grand],"")</f>
        <v>EDP</v>
      </c>
      <c r="H376" s="336" t="str">
        <f t="array" ref="H376">XLOOKUP(F376,tb_MainDatabase[Barcode],tb_MainDatabase[Size],"")</f>
        <v>30 ml.</v>
      </c>
      <c r="I376" s="336" t="s">
        <v>1532</v>
      </c>
      <c r="J376" s="337">
        <f>IF(D376="","",countif(tb_Export[SKU],D376))</f>
        <v>1</v>
      </c>
      <c r="K376" s="336" t="s">
        <v>1528</v>
      </c>
      <c r="L376" s="338">
        <v>46039.0</v>
      </c>
      <c r="M376" s="336" t="s">
        <v>1859</v>
      </c>
    </row>
    <row r="377" ht="22.5" customHeight="1">
      <c r="A377" s="334">
        <f>IF(B377="","",ROW()-ROW(tb_Export[[#HEADERS],[Order]]))</f>
        <v>376</v>
      </c>
      <c r="B377" s="335">
        <v>45981.0</v>
      </c>
      <c r="C377" s="336" t="s">
        <v>203</v>
      </c>
      <c r="D377" s="336" t="s">
        <v>2080</v>
      </c>
      <c r="E377" s="336" t="s">
        <v>1858</v>
      </c>
      <c r="F377" s="336">
        <v>8.857128012086E12</v>
      </c>
      <c r="G377" s="336" t="str">
        <f t="array" ref="G377">XLOOKUP(F377,tb_MainDatabase[Barcode],tb_MainDatabase[Grand],"")</f>
        <v>EDP</v>
      </c>
      <c r="H377" s="336" t="str">
        <f t="array" ref="H377">XLOOKUP(F377,tb_MainDatabase[Barcode],tb_MainDatabase[Size],"")</f>
        <v>30 ml.</v>
      </c>
      <c r="I377" s="336" t="s">
        <v>1532</v>
      </c>
      <c r="J377" s="337">
        <f>IF(D377="","",countif(tb_Export[SKU],D377))</f>
        <v>1</v>
      </c>
      <c r="K377" s="336" t="s">
        <v>1528</v>
      </c>
      <c r="L377" s="338">
        <v>46039.0</v>
      </c>
      <c r="M377" s="336" t="s">
        <v>1859</v>
      </c>
    </row>
    <row r="378" ht="22.5" customHeight="1">
      <c r="A378" s="334">
        <f>IF(B378="","",ROW()-ROW(tb_Export[[#HEADERS],[Order]]))</f>
        <v>377</v>
      </c>
      <c r="B378" s="335">
        <v>45981.0</v>
      </c>
      <c r="C378" s="336" t="s">
        <v>203</v>
      </c>
      <c r="D378" s="336" t="s">
        <v>2081</v>
      </c>
      <c r="E378" s="336" t="s">
        <v>1858</v>
      </c>
      <c r="F378" s="336">
        <v>8.857128012086E12</v>
      </c>
      <c r="G378" s="336" t="str">
        <f t="array" ref="G378">XLOOKUP(F378,tb_MainDatabase[Barcode],tb_MainDatabase[Grand],"")</f>
        <v>EDP</v>
      </c>
      <c r="H378" s="336" t="str">
        <f t="array" ref="H378">XLOOKUP(F378,tb_MainDatabase[Barcode],tb_MainDatabase[Size],"")</f>
        <v>30 ml.</v>
      </c>
      <c r="I378" s="336" t="s">
        <v>1532</v>
      </c>
      <c r="J378" s="337">
        <f>IF(D378="","",countif(tb_Export[SKU],D378))</f>
        <v>1</v>
      </c>
      <c r="K378" s="336" t="s">
        <v>1528</v>
      </c>
      <c r="L378" s="338">
        <v>46039.0</v>
      </c>
      <c r="M378" s="336" t="s">
        <v>1859</v>
      </c>
    </row>
    <row r="379" ht="22.5" customHeight="1">
      <c r="A379" s="334">
        <f>IF(B379="","",ROW()-ROW(tb_Export[[#HEADERS],[Order]]))</f>
        <v>378</v>
      </c>
      <c r="B379" s="335">
        <v>45981.0</v>
      </c>
      <c r="C379" s="336" t="s">
        <v>203</v>
      </c>
      <c r="D379" s="336" t="s">
        <v>2082</v>
      </c>
      <c r="E379" s="336" t="s">
        <v>1858</v>
      </c>
      <c r="F379" s="336">
        <v>8.857128012086E12</v>
      </c>
      <c r="G379" s="336" t="str">
        <f t="array" ref="G379">XLOOKUP(F379,tb_MainDatabase[Barcode],tb_MainDatabase[Grand],"")</f>
        <v>EDP</v>
      </c>
      <c r="H379" s="336" t="str">
        <f t="array" ref="H379">XLOOKUP(F379,tb_MainDatabase[Barcode],tb_MainDatabase[Size],"")</f>
        <v>30 ml.</v>
      </c>
      <c r="I379" s="336" t="s">
        <v>1532</v>
      </c>
      <c r="J379" s="337">
        <f>IF(D379="","",countif(tb_Export[SKU],D379))</f>
        <v>1</v>
      </c>
      <c r="K379" s="336" t="s">
        <v>1528</v>
      </c>
      <c r="L379" s="338">
        <v>46039.0</v>
      </c>
      <c r="M379" s="336" t="s">
        <v>1859</v>
      </c>
    </row>
    <row r="380" ht="22.5" customHeight="1">
      <c r="A380" s="334">
        <f>IF(B380="","",ROW()-ROW(tb_Export[[#HEADERS],[Order]]))</f>
        <v>379</v>
      </c>
      <c r="B380" s="335">
        <v>45981.0</v>
      </c>
      <c r="C380" s="336" t="s">
        <v>203</v>
      </c>
      <c r="D380" s="336" t="s">
        <v>2086</v>
      </c>
      <c r="E380" s="336" t="s">
        <v>1858</v>
      </c>
      <c r="F380" s="336">
        <v>8.857128012086E12</v>
      </c>
      <c r="G380" s="336" t="str">
        <f t="array" ref="G380">XLOOKUP(F380,tb_MainDatabase[Barcode],tb_MainDatabase[Grand],"")</f>
        <v>EDP</v>
      </c>
      <c r="H380" s="336" t="str">
        <f t="array" ref="H380">XLOOKUP(F380,tb_MainDatabase[Barcode],tb_MainDatabase[Size],"")</f>
        <v>30 ml.</v>
      </c>
      <c r="I380" s="336" t="s">
        <v>1532</v>
      </c>
      <c r="J380" s="337">
        <f>IF(D380="","",countif(tb_Export[SKU],D380))</f>
        <v>1</v>
      </c>
      <c r="K380" s="336" t="s">
        <v>1528</v>
      </c>
      <c r="L380" s="338">
        <v>46039.0</v>
      </c>
      <c r="M380" s="336" t="s">
        <v>1859</v>
      </c>
    </row>
    <row r="381" ht="22.5" hidden="1" customHeight="1">
      <c r="A381" s="61">
        <f>IF(B381="","",ROW()-ROW(tb_Export[[#HEADERS],[Order]]))</f>
        <v>380</v>
      </c>
      <c r="B381" s="322">
        <v>45981.0</v>
      </c>
      <c r="C381" s="64" t="s">
        <v>203</v>
      </c>
      <c r="D381" s="64" t="s">
        <v>2088</v>
      </c>
      <c r="E381" s="64" t="s">
        <v>1059</v>
      </c>
      <c r="F381" s="64">
        <v>8.857128011935E12</v>
      </c>
      <c r="G381" s="64" t="str">
        <f t="array" ref="G381">XLOOKUP(F381,tb_MainDatabase[Barcode],tb_MainDatabase[Grand],"")</f>
        <v>EDP</v>
      </c>
      <c r="H381" s="64" t="str">
        <f t="array" ref="H381">XLOOKUP(F381,tb_MainDatabase[Barcode],tb_MainDatabase[Size],"")</f>
        <v>30 ml.</v>
      </c>
      <c r="I381" s="64" t="s">
        <v>1532</v>
      </c>
      <c r="J381" s="81">
        <f>IF(D381="","",countif(tb_Export[SKU],D381))</f>
        <v>1</v>
      </c>
      <c r="K381" s="64" t="s">
        <v>1528</v>
      </c>
      <c r="L381" s="81" t="str">
        <f t="shared" ref="L381:L724" si="3">XLOOKUP(D381,#REF!,#REF!,"")</f>
        <v>#REF!</v>
      </c>
      <c r="M381" s="81"/>
    </row>
    <row r="382" ht="22.5" hidden="1" customHeight="1">
      <c r="A382" s="61">
        <f>IF(B382="","",ROW()-ROW(tb_Export[[#HEADERS],[Order]]))</f>
        <v>381</v>
      </c>
      <c r="B382" s="322">
        <v>45981.0</v>
      </c>
      <c r="C382" s="64" t="s">
        <v>203</v>
      </c>
      <c r="D382" s="64" t="s">
        <v>2089</v>
      </c>
      <c r="E382" s="64" t="s">
        <v>1059</v>
      </c>
      <c r="F382" s="64">
        <v>8.857128011935E12</v>
      </c>
      <c r="G382" s="64" t="str">
        <f t="array" ref="G382">XLOOKUP(F382,tb_MainDatabase[Barcode],tb_MainDatabase[Grand],"")</f>
        <v>EDP</v>
      </c>
      <c r="H382" s="64" t="str">
        <f t="array" ref="H382">XLOOKUP(F382,tb_MainDatabase[Barcode],tb_MainDatabase[Size],"")</f>
        <v>30 ml.</v>
      </c>
      <c r="I382" s="64" t="s">
        <v>1532</v>
      </c>
      <c r="J382" s="81">
        <f>IF(D382="","",countif(tb_Export[SKU],D382))</f>
        <v>1</v>
      </c>
      <c r="K382" s="64" t="s">
        <v>1528</v>
      </c>
      <c r="L382" s="81" t="str">
        <f t="shared" si="3"/>
        <v>#REF!</v>
      </c>
      <c r="M382" s="81"/>
    </row>
    <row r="383" ht="22.5" hidden="1" customHeight="1">
      <c r="A383" s="61">
        <f>IF(B383="","",ROW()-ROW(tb_Export[[#HEADERS],[Order]]))</f>
        <v>382</v>
      </c>
      <c r="B383" s="322">
        <v>45981.0</v>
      </c>
      <c r="C383" s="64" t="s">
        <v>203</v>
      </c>
      <c r="D383" s="64" t="s">
        <v>2091</v>
      </c>
      <c r="E383" s="64" t="s">
        <v>1059</v>
      </c>
      <c r="F383" s="64">
        <v>8.857128011935E12</v>
      </c>
      <c r="G383" s="64" t="str">
        <f t="array" ref="G383">XLOOKUP(F383,tb_MainDatabase[Barcode],tb_MainDatabase[Grand],"")</f>
        <v>EDP</v>
      </c>
      <c r="H383" s="64" t="str">
        <f t="array" ref="H383">XLOOKUP(F383,tb_MainDatabase[Barcode],tb_MainDatabase[Size],"")</f>
        <v>30 ml.</v>
      </c>
      <c r="I383" s="64" t="s">
        <v>1532</v>
      </c>
      <c r="J383" s="81">
        <f>IF(D383="","",countif(tb_Export[SKU],D383))</f>
        <v>1</v>
      </c>
      <c r="K383" s="64" t="s">
        <v>1528</v>
      </c>
      <c r="L383" s="81" t="str">
        <f t="shared" si="3"/>
        <v>#REF!</v>
      </c>
      <c r="M383" s="81"/>
    </row>
    <row r="384" ht="22.5" hidden="1" customHeight="1">
      <c r="A384" s="61">
        <f>IF(B384="","",ROW()-ROW(tb_Export[[#HEADERS],[Order]]))</f>
        <v>383</v>
      </c>
      <c r="B384" s="322">
        <v>45981.0</v>
      </c>
      <c r="C384" s="64" t="s">
        <v>203</v>
      </c>
      <c r="D384" s="64" t="s">
        <v>2093</v>
      </c>
      <c r="E384" s="64" t="s">
        <v>1059</v>
      </c>
      <c r="F384" s="64">
        <v>8.857128011935E12</v>
      </c>
      <c r="G384" s="64" t="str">
        <f t="array" ref="G384">XLOOKUP(F384,tb_MainDatabase[Barcode],tb_MainDatabase[Grand],"")</f>
        <v>EDP</v>
      </c>
      <c r="H384" s="64" t="str">
        <f t="array" ref="H384">XLOOKUP(F384,tb_MainDatabase[Barcode],tb_MainDatabase[Size],"")</f>
        <v>30 ml.</v>
      </c>
      <c r="I384" s="64" t="s">
        <v>1532</v>
      </c>
      <c r="J384" s="81">
        <f>IF(D384="","",countif(tb_Export[SKU],D384))</f>
        <v>1</v>
      </c>
      <c r="K384" s="64" t="s">
        <v>1528</v>
      </c>
      <c r="L384" s="81" t="str">
        <f t="shared" si="3"/>
        <v>#REF!</v>
      </c>
      <c r="M384" s="81"/>
    </row>
    <row r="385" ht="22.5" hidden="1" customHeight="1">
      <c r="A385" s="61">
        <f>IF(B385="","",ROW()-ROW(tb_Export[[#HEADERS],[Order]]))</f>
        <v>384</v>
      </c>
      <c r="B385" s="322">
        <v>45981.0</v>
      </c>
      <c r="C385" s="64" t="s">
        <v>203</v>
      </c>
      <c r="D385" s="64" t="s">
        <v>2094</v>
      </c>
      <c r="E385" s="64" t="s">
        <v>1059</v>
      </c>
      <c r="F385" s="64">
        <v>8.857128011935E12</v>
      </c>
      <c r="G385" s="64" t="str">
        <f t="array" ref="G385">XLOOKUP(F385,tb_MainDatabase[Barcode],tb_MainDatabase[Grand],"")</f>
        <v>EDP</v>
      </c>
      <c r="H385" s="64" t="str">
        <f t="array" ref="H385">XLOOKUP(F385,tb_MainDatabase[Barcode],tb_MainDatabase[Size],"")</f>
        <v>30 ml.</v>
      </c>
      <c r="I385" s="64" t="s">
        <v>1532</v>
      </c>
      <c r="J385" s="81">
        <f>IF(D385="","",countif(tb_Export[SKU],D385))</f>
        <v>1</v>
      </c>
      <c r="K385" s="64" t="s">
        <v>1528</v>
      </c>
      <c r="L385" s="81" t="str">
        <f t="shared" si="3"/>
        <v>#REF!</v>
      </c>
      <c r="M385" s="81"/>
    </row>
    <row r="386" ht="22.5" hidden="1" customHeight="1">
      <c r="A386" s="61">
        <f>IF(B386="","",ROW()-ROW(tb_Export[[#HEADERS],[Order]]))</f>
        <v>385</v>
      </c>
      <c r="B386" s="322">
        <v>45981.0</v>
      </c>
      <c r="C386" s="64" t="s">
        <v>203</v>
      </c>
      <c r="D386" s="64" t="s">
        <v>2096</v>
      </c>
      <c r="E386" s="64" t="s">
        <v>1042</v>
      </c>
      <c r="F386" s="64">
        <v>8.857128012064E12</v>
      </c>
      <c r="G386" s="64" t="str">
        <f t="array" ref="G386">XLOOKUP(F386,tb_MainDatabase[Barcode],tb_MainDatabase[Grand],"")</f>
        <v>EDP</v>
      </c>
      <c r="H386" s="64" t="str">
        <f t="array" ref="H386">XLOOKUP(F386,tb_MainDatabase[Barcode],tb_MainDatabase[Size],"")</f>
        <v>30 ml.</v>
      </c>
      <c r="I386" s="64" t="s">
        <v>1532</v>
      </c>
      <c r="J386" s="81">
        <f>IF(D386="","",countif(tb_Export[SKU],D386))</f>
        <v>1</v>
      </c>
      <c r="K386" s="64" t="s">
        <v>1528</v>
      </c>
      <c r="L386" s="81" t="str">
        <f t="shared" si="3"/>
        <v>#REF!</v>
      </c>
      <c r="M386" s="81"/>
    </row>
    <row r="387" ht="22.5" hidden="1" customHeight="1">
      <c r="A387" s="61">
        <f>IF(B387="","",ROW()-ROW(tb_Export[[#HEADERS],[Order]]))</f>
        <v>386</v>
      </c>
      <c r="B387" s="322">
        <v>45981.0</v>
      </c>
      <c r="C387" s="64" t="s">
        <v>203</v>
      </c>
      <c r="D387" s="64" t="s">
        <v>2097</v>
      </c>
      <c r="E387" s="64" t="s">
        <v>1042</v>
      </c>
      <c r="F387" s="64">
        <v>8.857128012064E12</v>
      </c>
      <c r="G387" s="64" t="str">
        <f t="array" ref="G387">XLOOKUP(F387,tb_MainDatabase[Barcode],tb_MainDatabase[Grand],"")</f>
        <v>EDP</v>
      </c>
      <c r="H387" s="64" t="str">
        <f t="array" ref="H387">XLOOKUP(F387,tb_MainDatabase[Barcode],tb_MainDatabase[Size],"")</f>
        <v>30 ml.</v>
      </c>
      <c r="I387" s="64" t="s">
        <v>1532</v>
      </c>
      <c r="J387" s="81">
        <f>IF(D387="","",countif(tb_Export[SKU],D387))</f>
        <v>1</v>
      </c>
      <c r="K387" s="64" t="s">
        <v>1528</v>
      </c>
      <c r="L387" s="81" t="str">
        <f t="shared" si="3"/>
        <v>#REF!</v>
      </c>
      <c r="M387" s="81"/>
    </row>
    <row r="388" ht="22.5" hidden="1" customHeight="1">
      <c r="A388" s="61">
        <f>IF(B388="","",ROW()-ROW(tb_Export[[#HEADERS],[Order]]))</f>
        <v>387</v>
      </c>
      <c r="B388" s="322">
        <v>45981.0</v>
      </c>
      <c r="C388" s="64" t="s">
        <v>203</v>
      </c>
      <c r="D388" s="64" t="s">
        <v>2099</v>
      </c>
      <c r="E388" s="64" t="s">
        <v>1042</v>
      </c>
      <c r="F388" s="64">
        <v>8.857128012064E12</v>
      </c>
      <c r="G388" s="64" t="str">
        <f t="array" ref="G388">XLOOKUP(F388,tb_MainDatabase[Barcode],tb_MainDatabase[Grand],"")</f>
        <v>EDP</v>
      </c>
      <c r="H388" s="64" t="str">
        <f t="array" ref="H388">XLOOKUP(F388,tb_MainDatabase[Barcode],tb_MainDatabase[Size],"")</f>
        <v>30 ml.</v>
      </c>
      <c r="I388" s="64" t="s">
        <v>1532</v>
      </c>
      <c r="J388" s="81">
        <f>IF(D388="","",countif(tb_Export[SKU],D388))</f>
        <v>1</v>
      </c>
      <c r="K388" s="64" t="s">
        <v>1528</v>
      </c>
      <c r="L388" s="81" t="str">
        <f t="shared" si="3"/>
        <v>#REF!</v>
      </c>
      <c r="M388" s="81"/>
    </row>
    <row r="389" ht="22.5" hidden="1" customHeight="1">
      <c r="A389" s="61">
        <f>IF(B389="","",ROW()-ROW(tb_Export[[#HEADERS],[Order]]))</f>
        <v>388</v>
      </c>
      <c r="B389" s="322">
        <v>45981.0</v>
      </c>
      <c r="C389" s="64" t="s">
        <v>203</v>
      </c>
      <c r="D389" s="64" t="s">
        <v>2102</v>
      </c>
      <c r="E389" s="64" t="s">
        <v>1042</v>
      </c>
      <c r="F389" s="64">
        <v>8.857128012064E12</v>
      </c>
      <c r="G389" s="64" t="str">
        <f t="array" ref="G389">XLOOKUP(F389,tb_MainDatabase[Barcode],tb_MainDatabase[Grand],"")</f>
        <v>EDP</v>
      </c>
      <c r="H389" s="64" t="str">
        <f t="array" ref="H389">XLOOKUP(F389,tb_MainDatabase[Barcode],tb_MainDatabase[Size],"")</f>
        <v>30 ml.</v>
      </c>
      <c r="I389" s="64" t="s">
        <v>1532</v>
      </c>
      <c r="J389" s="81">
        <f>IF(D389="","",countif(tb_Export[SKU],D389))</f>
        <v>1</v>
      </c>
      <c r="K389" s="64" t="s">
        <v>1528</v>
      </c>
      <c r="L389" s="81" t="str">
        <f t="shared" si="3"/>
        <v>#REF!</v>
      </c>
      <c r="M389" s="81"/>
    </row>
    <row r="390" ht="22.5" hidden="1" customHeight="1">
      <c r="A390" s="61">
        <f>IF(B390="","",ROW()-ROW(tb_Export[[#HEADERS],[Order]]))</f>
        <v>389</v>
      </c>
      <c r="B390" s="322">
        <v>45981.0</v>
      </c>
      <c r="C390" s="64" t="s">
        <v>203</v>
      </c>
      <c r="D390" s="64" t="s">
        <v>2104</v>
      </c>
      <c r="E390" s="64" t="s">
        <v>1042</v>
      </c>
      <c r="F390" s="64">
        <v>8.857128012064E12</v>
      </c>
      <c r="G390" s="64" t="str">
        <f t="array" ref="G390">XLOOKUP(F390,tb_MainDatabase[Barcode],tb_MainDatabase[Grand],"")</f>
        <v>EDP</v>
      </c>
      <c r="H390" s="64" t="str">
        <f t="array" ref="H390">XLOOKUP(F390,tb_MainDatabase[Barcode],tb_MainDatabase[Size],"")</f>
        <v>30 ml.</v>
      </c>
      <c r="I390" s="64" t="s">
        <v>1532</v>
      </c>
      <c r="J390" s="81">
        <f>IF(D390="","",countif(tb_Export[SKU],D390))</f>
        <v>1</v>
      </c>
      <c r="K390" s="64" t="s">
        <v>1528</v>
      </c>
      <c r="L390" s="81" t="str">
        <f t="shared" si="3"/>
        <v>#REF!</v>
      </c>
      <c r="M390" s="81"/>
    </row>
    <row r="391" ht="22.5" hidden="1" customHeight="1">
      <c r="A391" s="61">
        <f>IF(B391="","",ROW()-ROW(tb_Export[[#HEADERS],[Order]]))</f>
        <v>390</v>
      </c>
      <c r="B391" s="322">
        <v>45981.0</v>
      </c>
      <c r="C391" s="64" t="s">
        <v>203</v>
      </c>
      <c r="D391" s="64" t="s">
        <v>2106</v>
      </c>
      <c r="E391" s="64" t="s">
        <v>1106</v>
      </c>
      <c r="F391" s="64">
        <v>8.857128011898E12</v>
      </c>
      <c r="G391" s="64" t="str">
        <f t="array" ref="G391">XLOOKUP(F391,tb_MainDatabase[Barcode],tb_MainDatabase[Grand],"")</f>
        <v>EDP</v>
      </c>
      <c r="H391" s="64" t="str">
        <f t="array" ref="H391">XLOOKUP(F391,tb_MainDatabase[Barcode],tb_MainDatabase[Size],"")</f>
        <v>30 ml.</v>
      </c>
      <c r="I391" s="64" t="s">
        <v>1532</v>
      </c>
      <c r="J391" s="81">
        <f>IF(D391="","",countif(tb_Export[SKU],D391))</f>
        <v>1</v>
      </c>
      <c r="K391" s="64" t="s">
        <v>1528</v>
      </c>
      <c r="L391" s="81" t="str">
        <f t="shared" si="3"/>
        <v>#REF!</v>
      </c>
      <c r="M391" s="81"/>
    </row>
    <row r="392" ht="22.5" hidden="1" customHeight="1">
      <c r="A392" s="61">
        <f>IF(B392="","",ROW()-ROW(tb_Export[[#HEADERS],[Order]]))</f>
        <v>391</v>
      </c>
      <c r="B392" s="322">
        <v>45981.0</v>
      </c>
      <c r="C392" s="64" t="s">
        <v>203</v>
      </c>
      <c r="D392" s="64" t="s">
        <v>2107</v>
      </c>
      <c r="E392" s="64" t="s">
        <v>1106</v>
      </c>
      <c r="F392" s="64">
        <v>8.857128011898E12</v>
      </c>
      <c r="G392" s="64" t="str">
        <f t="array" ref="G392">XLOOKUP(F392,tb_MainDatabase[Barcode],tb_MainDatabase[Grand],"")</f>
        <v>EDP</v>
      </c>
      <c r="H392" s="64" t="str">
        <f t="array" ref="H392">XLOOKUP(F392,tb_MainDatabase[Barcode],tb_MainDatabase[Size],"")</f>
        <v>30 ml.</v>
      </c>
      <c r="I392" s="64" t="s">
        <v>1532</v>
      </c>
      <c r="J392" s="81">
        <f>IF(D392="","",countif(tb_Export[SKU],D392))</f>
        <v>1</v>
      </c>
      <c r="K392" s="64" t="s">
        <v>1528</v>
      </c>
      <c r="L392" s="81" t="str">
        <f t="shared" si="3"/>
        <v>#REF!</v>
      </c>
      <c r="M392" s="81"/>
    </row>
    <row r="393" ht="22.5" hidden="1" customHeight="1">
      <c r="A393" s="61">
        <f>IF(B393="","",ROW()-ROW(tb_Export[[#HEADERS],[Order]]))</f>
        <v>392</v>
      </c>
      <c r="B393" s="322">
        <v>45981.0</v>
      </c>
      <c r="C393" s="64" t="s">
        <v>203</v>
      </c>
      <c r="D393" s="64" t="s">
        <v>2109</v>
      </c>
      <c r="E393" s="64" t="s">
        <v>1106</v>
      </c>
      <c r="F393" s="64">
        <v>8.857128011898E12</v>
      </c>
      <c r="G393" s="64" t="str">
        <f t="array" ref="G393">XLOOKUP(F393,tb_MainDatabase[Barcode],tb_MainDatabase[Grand],"")</f>
        <v>EDP</v>
      </c>
      <c r="H393" s="64" t="str">
        <f t="array" ref="H393">XLOOKUP(F393,tb_MainDatabase[Barcode],tb_MainDatabase[Size],"")</f>
        <v>30 ml.</v>
      </c>
      <c r="I393" s="64" t="s">
        <v>1532</v>
      </c>
      <c r="J393" s="81">
        <f>IF(D393="","",countif(tb_Export[SKU],D393))</f>
        <v>1</v>
      </c>
      <c r="K393" s="64" t="s">
        <v>1528</v>
      </c>
      <c r="L393" s="81" t="str">
        <f t="shared" si="3"/>
        <v>#REF!</v>
      </c>
      <c r="M393" s="81"/>
    </row>
    <row r="394" ht="22.5" hidden="1" customHeight="1">
      <c r="A394" s="61">
        <f>IF(B394="","",ROW()-ROW(tb_Export[[#HEADERS],[Order]]))</f>
        <v>393</v>
      </c>
      <c r="B394" s="322">
        <v>45981.0</v>
      </c>
      <c r="C394" s="64" t="s">
        <v>203</v>
      </c>
      <c r="D394" s="64" t="s">
        <v>2111</v>
      </c>
      <c r="E394" s="64" t="s">
        <v>1106</v>
      </c>
      <c r="F394" s="64">
        <v>8.857128011898E12</v>
      </c>
      <c r="G394" s="64" t="str">
        <f t="array" ref="G394">XLOOKUP(F394,tb_MainDatabase[Barcode],tb_MainDatabase[Grand],"")</f>
        <v>EDP</v>
      </c>
      <c r="H394" s="64" t="str">
        <f t="array" ref="H394">XLOOKUP(F394,tb_MainDatabase[Barcode],tb_MainDatabase[Size],"")</f>
        <v>30 ml.</v>
      </c>
      <c r="I394" s="64" t="s">
        <v>1532</v>
      </c>
      <c r="J394" s="81">
        <f>IF(D394="","",countif(tb_Export[SKU],D394))</f>
        <v>1</v>
      </c>
      <c r="K394" s="64" t="s">
        <v>1528</v>
      </c>
      <c r="L394" s="81" t="str">
        <f t="shared" si="3"/>
        <v>#REF!</v>
      </c>
      <c r="M394" s="81"/>
    </row>
    <row r="395" ht="22.5" hidden="1" customHeight="1">
      <c r="A395" s="61">
        <f>IF(B395="","",ROW()-ROW(tb_Export[[#HEADERS],[Order]]))</f>
        <v>394</v>
      </c>
      <c r="B395" s="322">
        <v>45981.0</v>
      </c>
      <c r="C395" s="64" t="s">
        <v>203</v>
      </c>
      <c r="D395" s="64" t="s">
        <v>2112</v>
      </c>
      <c r="E395" s="64" t="s">
        <v>1106</v>
      </c>
      <c r="F395" s="64">
        <v>8.857128011898E12</v>
      </c>
      <c r="G395" s="64" t="str">
        <f t="array" ref="G395">XLOOKUP(F395,tb_MainDatabase[Barcode],tb_MainDatabase[Grand],"")</f>
        <v>EDP</v>
      </c>
      <c r="H395" s="64" t="str">
        <f t="array" ref="H395">XLOOKUP(F395,tb_MainDatabase[Barcode],tb_MainDatabase[Size],"")</f>
        <v>30 ml.</v>
      </c>
      <c r="I395" s="64" t="s">
        <v>1532</v>
      </c>
      <c r="J395" s="81">
        <f>IF(D395="","",countif(tb_Export[SKU],D395))</f>
        <v>1</v>
      </c>
      <c r="K395" s="64" t="s">
        <v>1528</v>
      </c>
      <c r="L395" s="81" t="str">
        <f t="shared" si="3"/>
        <v>#REF!</v>
      </c>
      <c r="M395" s="81"/>
    </row>
    <row r="396" ht="22.5" hidden="1" customHeight="1">
      <c r="A396" s="61">
        <f>IF(B396="","",ROW()-ROW(tb_Export[[#HEADERS],[Order]]))</f>
        <v>395</v>
      </c>
      <c r="B396" s="322">
        <v>45981.0</v>
      </c>
      <c r="C396" s="64" t="s">
        <v>203</v>
      </c>
      <c r="D396" s="64" t="s">
        <v>2113</v>
      </c>
      <c r="E396" s="64" t="s">
        <v>1106</v>
      </c>
      <c r="F396" s="64">
        <v>8.857128011898E12</v>
      </c>
      <c r="G396" s="64" t="str">
        <f t="array" ref="G396">XLOOKUP(F396,tb_MainDatabase[Barcode],tb_MainDatabase[Grand],"")</f>
        <v>EDP</v>
      </c>
      <c r="H396" s="64" t="str">
        <f t="array" ref="H396">XLOOKUP(F396,tb_MainDatabase[Barcode],tb_MainDatabase[Size],"")</f>
        <v>30 ml.</v>
      </c>
      <c r="I396" s="64" t="s">
        <v>1532</v>
      </c>
      <c r="J396" s="81">
        <f>IF(D396="","",countif(tb_Export[SKU],D396))</f>
        <v>1</v>
      </c>
      <c r="K396" s="64" t="s">
        <v>1528</v>
      </c>
      <c r="L396" s="81" t="str">
        <f t="shared" si="3"/>
        <v>#REF!</v>
      </c>
      <c r="M396" s="81"/>
    </row>
    <row r="397" ht="22.5" hidden="1" customHeight="1">
      <c r="A397" s="61">
        <f>IF(B397="","",ROW()-ROW(tb_Export[[#HEADERS],[Order]]))</f>
        <v>396</v>
      </c>
      <c r="B397" s="322">
        <v>45981.0</v>
      </c>
      <c r="C397" s="64" t="s">
        <v>203</v>
      </c>
      <c r="D397" s="64" t="s">
        <v>2114</v>
      </c>
      <c r="E397" s="64" t="s">
        <v>1106</v>
      </c>
      <c r="F397" s="64">
        <v>8.857128011898E12</v>
      </c>
      <c r="G397" s="64" t="str">
        <f t="array" ref="G397">XLOOKUP(F397,tb_MainDatabase[Barcode],tb_MainDatabase[Grand],"")</f>
        <v>EDP</v>
      </c>
      <c r="H397" s="64" t="str">
        <f t="array" ref="H397">XLOOKUP(F397,tb_MainDatabase[Barcode],tb_MainDatabase[Size],"")</f>
        <v>30 ml.</v>
      </c>
      <c r="I397" s="64" t="s">
        <v>1532</v>
      </c>
      <c r="J397" s="81">
        <f>IF(D397="","",countif(tb_Export[SKU],D397))</f>
        <v>1</v>
      </c>
      <c r="K397" s="64" t="s">
        <v>1528</v>
      </c>
      <c r="L397" s="81" t="str">
        <f t="shared" si="3"/>
        <v>#REF!</v>
      </c>
      <c r="M397" s="81"/>
    </row>
    <row r="398" ht="22.5" hidden="1" customHeight="1">
      <c r="A398" s="61">
        <f>IF(B398="","",ROW()-ROW(tb_Export[[#HEADERS],[Order]]))</f>
        <v>397</v>
      </c>
      <c r="B398" s="322">
        <v>45981.0</v>
      </c>
      <c r="C398" s="64" t="s">
        <v>203</v>
      </c>
      <c r="D398" s="64" t="s">
        <v>2115</v>
      </c>
      <c r="E398" s="64" t="s">
        <v>1048</v>
      </c>
      <c r="F398" s="64">
        <v>8.857128012025E12</v>
      </c>
      <c r="G398" s="64" t="str">
        <f t="array" ref="G398">XLOOKUP(F398,tb_MainDatabase[Barcode],tb_MainDatabase[Grand],"")</f>
        <v>EDP</v>
      </c>
      <c r="H398" s="64" t="str">
        <f t="array" ref="H398">XLOOKUP(F398,tb_MainDatabase[Barcode],tb_MainDatabase[Size],"")</f>
        <v>30 ml.</v>
      </c>
      <c r="I398" s="64" t="s">
        <v>1532</v>
      </c>
      <c r="J398" s="81">
        <f>IF(D398="","",countif(tb_Export[SKU],D398))</f>
        <v>1</v>
      </c>
      <c r="K398" s="64" t="s">
        <v>1528</v>
      </c>
      <c r="L398" s="81" t="str">
        <f t="shared" si="3"/>
        <v>#REF!</v>
      </c>
      <c r="M398" s="81"/>
    </row>
    <row r="399" ht="22.5" hidden="1" customHeight="1">
      <c r="A399" s="61">
        <f>IF(B399="","",ROW()-ROW(tb_Export[[#HEADERS],[Order]]))</f>
        <v>398</v>
      </c>
      <c r="B399" s="322">
        <v>45981.0</v>
      </c>
      <c r="C399" s="64" t="s">
        <v>203</v>
      </c>
      <c r="D399" s="64" t="s">
        <v>2117</v>
      </c>
      <c r="E399" s="64" t="s">
        <v>1048</v>
      </c>
      <c r="F399" s="64">
        <v>8.857128012025E12</v>
      </c>
      <c r="G399" s="64" t="str">
        <f t="array" ref="G399">XLOOKUP(F399,tb_MainDatabase[Barcode],tb_MainDatabase[Grand],"")</f>
        <v>EDP</v>
      </c>
      <c r="H399" s="64" t="str">
        <f t="array" ref="H399">XLOOKUP(F399,tb_MainDatabase[Barcode],tb_MainDatabase[Size],"")</f>
        <v>30 ml.</v>
      </c>
      <c r="I399" s="64" t="s">
        <v>1532</v>
      </c>
      <c r="J399" s="81">
        <f>IF(D399="","",countif(tb_Export[SKU],D399))</f>
        <v>1</v>
      </c>
      <c r="K399" s="64" t="s">
        <v>1528</v>
      </c>
      <c r="L399" s="81" t="str">
        <f t="shared" si="3"/>
        <v>#REF!</v>
      </c>
      <c r="M399" s="81"/>
    </row>
    <row r="400" ht="22.5" hidden="1" customHeight="1">
      <c r="A400" s="61">
        <f>IF(B400="","",ROW()-ROW(tb_Export[[#HEADERS],[Order]]))</f>
        <v>399</v>
      </c>
      <c r="B400" s="322">
        <v>45981.0</v>
      </c>
      <c r="C400" s="64" t="s">
        <v>203</v>
      </c>
      <c r="D400" s="64" t="s">
        <v>2118</v>
      </c>
      <c r="E400" s="64" t="s">
        <v>1048</v>
      </c>
      <c r="F400" s="64">
        <v>8.857128012025E12</v>
      </c>
      <c r="G400" s="64" t="str">
        <f t="array" ref="G400">XLOOKUP(F400,tb_MainDatabase[Barcode],tb_MainDatabase[Grand],"")</f>
        <v>EDP</v>
      </c>
      <c r="H400" s="64" t="str">
        <f t="array" ref="H400">XLOOKUP(F400,tb_MainDatabase[Barcode],tb_MainDatabase[Size],"")</f>
        <v>30 ml.</v>
      </c>
      <c r="I400" s="64" t="s">
        <v>1532</v>
      </c>
      <c r="J400" s="81">
        <f>IF(D400="","",countif(tb_Export[SKU],D400))</f>
        <v>1</v>
      </c>
      <c r="K400" s="64" t="s">
        <v>1528</v>
      </c>
      <c r="L400" s="81" t="str">
        <f t="shared" si="3"/>
        <v>#REF!</v>
      </c>
      <c r="M400" s="81"/>
    </row>
    <row r="401" ht="22.5" hidden="1" customHeight="1">
      <c r="A401" s="61">
        <f>IF(B401="","",ROW()-ROW(tb_Export[[#HEADERS],[Order]]))</f>
        <v>400</v>
      </c>
      <c r="B401" s="322">
        <v>45981.0</v>
      </c>
      <c r="C401" s="64" t="s">
        <v>203</v>
      </c>
      <c r="D401" s="64" t="s">
        <v>2119</v>
      </c>
      <c r="E401" s="64" t="s">
        <v>1048</v>
      </c>
      <c r="F401" s="64">
        <v>8.857128012025E12</v>
      </c>
      <c r="G401" s="64" t="str">
        <f t="array" ref="G401">XLOOKUP(F401,tb_MainDatabase[Barcode],tb_MainDatabase[Grand],"")</f>
        <v>EDP</v>
      </c>
      <c r="H401" s="64" t="str">
        <f t="array" ref="H401">XLOOKUP(F401,tb_MainDatabase[Barcode],tb_MainDatabase[Size],"")</f>
        <v>30 ml.</v>
      </c>
      <c r="I401" s="64" t="s">
        <v>1532</v>
      </c>
      <c r="J401" s="81">
        <f>IF(D401="","",countif(tb_Export[SKU],D401))</f>
        <v>1</v>
      </c>
      <c r="K401" s="64" t="s">
        <v>1528</v>
      </c>
      <c r="L401" s="81" t="str">
        <f t="shared" si="3"/>
        <v>#REF!</v>
      </c>
      <c r="M401" s="81"/>
    </row>
    <row r="402" ht="22.5" hidden="1" customHeight="1">
      <c r="A402" s="61">
        <f>IF(B402="","",ROW()-ROW(tb_Export[[#HEADERS],[Order]]))</f>
        <v>401</v>
      </c>
      <c r="B402" s="322">
        <v>45981.0</v>
      </c>
      <c r="C402" s="64" t="s">
        <v>203</v>
      </c>
      <c r="D402" s="64" t="s">
        <v>2121</v>
      </c>
      <c r="E402" s="64" t="s">
        <v>1048</v>
      </c>
      <c r="F402" s="64">
        <v>8.857128012025E12</v>
      </c>
      <c r="G402" s="64" t="str">
        <f t="array" ref="G402">XLOOKUP(F402,tb_MainDatabase[Barcode],tb_MainDatabase[Grand],"")</f>
        <v>EDP</v>
      </c>
      <c r="H402" s="64" t="str">
        <f t="array" ref="H402">XLOOKUP(F402,tb_MainDatabase[Barcode],tb_MainDatabase[Size],"")</f>
        <v>30 ml.</v>
      </c>
      <c r="I402" s="64" t="s">
        <v>1532</v>
      </c>
      <c r="J402" s="81">
        <f>IF(D402="","",countif(tb_Export[SKU],D402))</f>
        <v>1</v>
      </c>
      <c r="K402" s="64" t="s">
        <v>1528</v>
      </c>
      <c r="L402" s="81" t="str">
        <f t="shared" si="3"/>
        <v>#REF!</v>
      </c>
      <c r="M402" s="81"/>
    </row>
    <row r="403" ht="22.5" hidden="1" customHeight="1">
      <c r="A403" s="61">
        <f>IF(B403="","",ROW()-ROW(tb_Export[[#HEADERS],[Order]]))</f>
        <v>402</v>
      </c>
      <c r="B403" s="322">
        <v>45981.0</v>
      </c>
      <c r="C403" s="64" t="s">
        <v>203</v>
      </c>
      <c r="D403" s="64" t="s">
        <v>2122</v>
      </c>
      <c r="E403" s="64" t="s">
        <v>1095</v>
      </c>
      <c r="F403" s="64">
        <v>8.857128012069E12</v>
      </c>
      <c r="G403" s="64" t="str">
        <f t="array" ref="G403">XLOOKUP(F403,tb_MainDatabase[Barcode],tb_MainDatabase[Grand],"")</f>
        <v>EDP</v>
      </c>
      <c r="H403" s="64" t="str">
        <f t="array" ref="H403">XLOOKUP(F403,tb_MainDatabase[Barcode],tb_MainDatabase[Size],"")</f>
        <v>30 ml.</v>
      </c>
      <c r="I403" s="64" t="s">
        <v>1532</v>
      </c>
      <c r="J403" s="81">
        <f>IF(D403="","",countif(tb_Export[SKU],D403))</f>
        <v>1</v>
      </c>
      <c r="K403" s="64" t="s">
        <v>1528</v>
      </c>
      <c r="L403" s="81" t="str">
        <f t="shared" si="3"/>
        <v>#REF!</v>
      </c>
      <c r="M403" s="81"/>
    </row>
    <row r="404" ht="22.5" hidden="1" customHeight="1">
      <c r="A404" s="61">
        <f>IF(B404="","",ROW()-ROW(tb_Export[[#HEADERS],[Order]]))</f>
        <v>403</v>
      </c>
      <c r="B404" s="322">
        <v>45981.0</v>
      </c>
      <c r="C404" s="64" t="s">
        <v>203</v>
      </c>
      <c r="D404" s="64" t="s">
        <v>2123</v>
      </c>
      <c r="E404" s="64" t="s">
        <v>1095</v>
      </c>
      <c r="F404" s="64">
        <v>8.857128012069E12</v>
      </c>
      <c r="G404" s="64" t="str">
        <f t="array" ref="G404">XLOOKUP(F404,tb_MainDatabase[Barcode],tb_MainDatabase[Grand],"")</f>
        <v>EDP</v>
      </c>
      <c r="H404" s="64" t="str">
        <f t="array" ref="H404">XLOOKUP(F404,tb_MainDatabase[Barcode],tb_MainDatabase[Size],"")</f>
        <v>30 ml.</v>
      </c>
      <c r="I404" s="64" t="s">
        <v>1532</v>
      </c>
      <c r="J404" s="81">
        <f>IF(D404="","",countif(tb_Export[SKU],D404))</f>
        <v>1</v>
      </c>
      <c r="K404" s="64" t="s">
        <v>1528</v>
      </c>
      <c r="L404" s="81" t="str">
        <f t="shared" si="3"/>
        <v>#REF!</v>
      </c>
      <c r="M404" s="81"/>
    </row>
    <row r="405" ht="22.5" hidden="1" customHeight="1">
      <c r="A405" s="61">
        <f>IF(B405="","",ROW()-ROW(tb_Export[[#HEADERS],[Order]]))</f>
        <v>404</v>
      </c>
      <c r="B405" s="322">
        <v>45981.0</v>
      </c>
      <c r="C405" s="64" t="s">
        <v>203</v>
      </c>
      <c r="D405" s="64" t="s">
        <v>2125</v>
      </c>
      <c r="E405" s="64" t="s">
        <v>1095</v>
      </c>
      <c r="F405" s="64">
        <v>8.857128012069E12</v>
      </c>
      <c r="G405" s="64" t="str">
        <f t="array" ref="G405">XLOOKUP(F405,tb_MainDatabase[Barcode],tb_MainDatabase[Grand],"")</f>
        <v>EDP</v>
      </c>
      <c r="H405" s="64" t="str">
        <f t="array" ref="H405">XLOOKUP(F405,tb_MainDatabase[Barcode],tb_MainDatabase[Size],"")</f>
        <v>30 ml.</v>
      </c>
      <c r="I405" s="64" t="s">
        <v>1532</v>
      </c>
      <c r="J405" s="81">
        <f>IF(D405="","",countif(tb_Export[SKU],D405))</f>
        <v>1</v>
      </c>
      <c r="K405" s="64" t="s">
        <v>1528</v>
      </c>
      <c r="L405" s="81" t="str">
        <f t="shared" si="3"/>
        <v>#REF!</v>
      </c>
      <c r="M405" s="81"/>
    </row>
    <row r="406" ht="22.5" hidden="1" customHeight="1">
      <c r="A406" s="61">
        <f>IF(B406="","",ROW()-ROW(tb_Export[[#HEADERS],[Order]]))</f>
        <v>405</v>
      </c>
      <c r="B406" s="322">
        <v>45981.0</v>
      </c>
      <c r="C406" s="64" t="s">
        <v>203</v>
      </c>
      <c r="D406" s="64" t="s">
        <v>2126</v>
      </c>
      <c r="E406" s="64" t="s">
        <v>1095</v>
      </c>
      <c r="F406" s="64">
        <v>8.857128012069E12</v>
      </c>
      <c r="G406" s="64" t="str">
        <f t="array" ref="G406">XLOOKUP(F406,tb_MainDatabase[Barcode],tb_MainDatabase[Grand],"")</f>
        <v>EDP</v>
      </c>
      <c r="H406" s="64" t="str">
        <f t="array" ref="H406">XLOOKUP(F406,tb_MainDatabase[Barcode],tb_MainDatabase[Size],"")</f>
        <v>30 ml.</v>
      </c>
      <c r="I406" s="64" t="s">
        <v>1532</v>
      </c>
      <c r="J406" s="81">
        <f>IF(D406="","",countif(tb_Export[SKU],D406))</f>
        <v>1</v>
      </c>
      <c r="K406" s="64" t="s">
        <v>1528</v>
      </c>
      <c r="L406" s="81" t="str">
        <f t="shared" si="3"/>
        <v>#REF!</v>
      </c>
      <c r="M406" s="81"/>
    </row>
    <row r="407" ht="22.5" hidden="1" customHeight="1">
      <c r="A407" s="61">
        <f>IF(B407="","",ROW()-ROW(tb_Export[[#HEADERS],[Order]]))</f>
        <v>406</v>
      </c>
      <c r="B407" s="322">
        <v>45981.0</v>
      </c>
      <c r="C407" s="64" t="s">
        <v>203</v>
      </c>
      <c r="D407" s="64" t="s">
        <v>2127</v>
      </c>
      <c r="E407" s="64" t="s">
        <v>1111</v>
      </c>
      <c r="F407" s="64">
        <v>8.857128011843E12</v>
      </c>
      <c r="G407" s="64" t="str">
        <f t="array" ref="G407">XLOOKUP(F407,tb_MainDatabase[Barcode],tb_MainDatabase[Grand],"")</f>
        <v>EDP</v>
      </c>
      <c r="H407" s="64" t="str">
        <f t="array" ref="H407">XLOOKUP(F407,tb_MainDatabase[Barcode],tb_MainDatabase[Size],"")</f>
        <v>30 ml.</v>
      </c>
      <c r="I407" s="64" t="s">
        <v>1532</v>
      </c>
      <c r="J407" s="81">
        <f>IF(D407="","",countif(tb_Export[SKU],D407))</f>
        <v>1</v>
      </c>
      <c r="K407" s="64" t="s">
        <v>1528</v>
      </c>
      <c r="L407" s="81" t="str">
        <f t="shared" si="3"/>
        <v>#REF!</v>
      </c>
      <c r="M407" s="81"/>
    </row>
    <row r="408" ht="22.5" hidden="1" customHeight="1">
      <c r="A408" s="61">
        <f>IF(B408="","",ROW()-ROW(tb_Export[[#HEADERS],[Order]]))</f>
        <v>407</v>
      </c>
      <c r="B408" s="322">
        <v>45981.0</v>
      </c>
      <c r="C408" s="64" t="s">
        <v>203</v>
      </c>
      <c r="D408" s="64" t="s">
        <v>2128</v>
      </c>
      <c r="E408" s="64" t="s">
        <v>1111</v>
      </c>
      <c r="F408" s="64">
        <v>8.857128011843E12</v>
      </c>
      <c r="G408" s="64" t="str">
        <f t="array" ref="G408">XLOOKUP(F408,tb_MainDatabase[Barcode],tb_MainDatabase[Grand],"")</f>
        <v>EDP</v>
      </c>
      <c r="H408" s="64" t="str">
        <f t="array" ref="H408">XLOOKUP(F408,tb_MainDatabase[Barcode],tb_MainDatabase[Size],"")</f>
        <v>30 ml.</v>
      </c>
      <c r="I408" s="64" t="s">
        <v>1532</v>
      </c>
      <c r="J408" s="81">
        <f>IF(D408="","",countif(tb_Export[SKU],D408))</f>
        <v>1</v>
      </c>
      <c r="K408" s="64" t="s">
        <v>1528</v>
      </c>
      <c r="L408" s="81" t="str">
        <f t="shared" si="3"/>
        <v>#REF!</v>
      </c>
      <c r="M408" s="81"/>
    </row>
    <row r="409" ht="22.5" hidden="1" customHeight="1">
      <c r="A409" s="61">
        <f>IF(B409="","",ROW()-ROW(tb_Export[[#HEADERS],[Order]]))</f>
        <v>408</v>
      </c>
      <c r="B409" s="322">
        <v>45981.0</v>
      </c>
      <c r="C409" s="64" t="s">
        <v>203</v>
      </c>
      <c r="D409" s="64" t="s">
        <v>2129</v>
      </c>
      <c r="E409" s="64" t="s">
        <v>1111</v>
      </c>
      <c r="F409" s="64">
        <v>8.857128011843E12</v>
      </c>
      <c r="G409" s="64" t="str">
        <f t="array" ref="G409">XLOOKUP(F409,tb_MainDatabase[Barcode],tb_MainDatabase[Grand],"")</f>
        <v>EDP</v>
      </c>
      <c r="H409" s="64" t="str">
        <f t="array" ref="H409">XLOOKUP(F409,tb_MainDatabase[Barcode],tb_MainDatabase[Size],"")</f>
        <v>30 ml.</v>
      </c>
      <c r="I409" s="64" t="s">
        <v>1532</v>
      </c>
      <c r="J409" s="81">
        <f>IF(D409="","",countif(tb_Export[SKU],D409))</f>
        <v>1</v>
      </c>
      <c r="K409" s="64" t="s">
        <v>1528</v>
      </c>
      <c r="L409" s="81" t="str">
        <f t="shared" si="3"/>
        <v>#REF!</v>
      </c>
      <c r="M409" s="81"/>
    </row>
    <row r="410" ht="22.5" hidden="1" customHeight="1">
      <c r="A410" s="61">
        <f>IF(B410="","",ROW()-ROW(tb_Export[[#HEADERS],[Order]]))</f>
        <v>409</v>
      </c>
      <c r="B410" s="322">
        <v>45981.0</v>
      </c>
      <c r="C410" s="64" t="s">
        <v>203</v>
      </c>
      <c r="D410" s="64" t="s">
        <v>2131</v>
      </c>
      <c r="E410" s="64" t="s">
        <v>1111</v>
      </c>
      <c r="F410" s="64">
        <v>8.857128011843E12</v>
      </c>
      <c r="G410" s="64" t="str">
        <f t="array" ref="G410">XLOOKUP(F410,tb_MainDatabase[Barcode],tb_MainDatabase[Grand],"")</f>
        <v>EDP</v>
      </c>
      <c r="H410" s="64" t="str">
        <f t="array" ref="H410">XLOOKUP(F410,tb_MainDatabase[Barcode],tb_MainDatabase[Size],"")</f>
        <v>30 ml.</v>
      </c>
      <c r="I410" s="64" t="s">
        <v>1532</v>
      </c>
      <c r="J410" s="81">
        <f>IF(D410="","",countif(tb_Export[SKU],D410))</f>
        <v>1</v>
      </c>
      <c r="K410" s="64" t="s">
        <v>1528</v>
      </c>
      <c r="L410" s="81" t="str">
        <f t="shared" si="3"/>
        <v>#REF!</v>
      </c>
      <c r="M410" s="81"/>
    </row>
    <row r="411" ht="22.5" hidden="1" customHeight="1">
      <c r="A411" s="61">
        <f>IF(B411="","",ROW()-ROW(tb_Export[[#HEADERS],[Order]]))</f>
        <v>410</v>
      </c>
      <c r="B411" s="322">
        <v>45981.0</v>
      </c>
      <c r="C411" s="64" t="s">
        <v>203</v>
      </c>
      <c r="D411" s="64" t="s">
        <v>2132</v>
      </c>
      <c r="E411" s="64" t="s">
        <v>1111</v>
      </c>
      <c r="F411" s="64">
        <v>8.857128011843E12</v>
      </c>
      <c r="G411" s="64" t="str">
        <f t="array" ref="G411">XLOOKUP(F411,tb_MainDatabase[Barcode],tb_MainDatabase[Grand],"")</f>
        <v>EDP</v>
      </c>
      <c r="H411" s="64" t="str">
        <f t="array" ref="H411">XLOOKUP(F411,tb_MainDatabase[Barcode],tb_MainDatabase[Size],"")</f>
        <v>30 ml.</v>
      </c>
      <c r="I411" s="64" t="s">
        <v>1532</v>
      </c>
      <c r="J411" s="81">
        <f>IF(D411="","",countif(tb_Export[SKU],D411))</f>
        <v>1</v>
      </c>
      <c r="K411" s="64" t="s">
        <v>1528</v>
      </c>
      <c r="L411" s="81" t="str">
        <f t="shared" si="3"/>
        <v>#REF!</v>
      </c>
      <c r="M411" s="81"/>
    </row>
    <row r="412" ht="22.5" hidden="1" customHeight="1">
      <c r="A412" s="61">
        <f>IF(B412="","",ROW()-ROW(tb_Export[[#HEADERS],[Order]]))</f>
        <v>411</v>
      </c>
      <c r="B412" s="322">
        <v>45981.0</v>
      </c>
      <c r="C412" s="64" t="s">
        <v>203</v>
      </c>
      <c r="D412" s="64" t="s">
        <v>2133</v>
      </c>
      <c r="E412" s="64" t="s">
        <v>1111</v>
      </c>
      <c r="F412" s="64">
        <v>8.857128011843E12</v>
      </c>
      <c r="G412" s="64" t="str">
        <f t="array" ref="G412">XLOOKUP(F412,tb_MainDatabase[Barcode],tb_MainDatabase[Grand],"")</f>
        <v>EDP</v>
      </c>
      <c r="H412" s="64" t="str">
        <f t="array" ref="H412">XLOOKUP(F412,tb_MainDatabase[Barcode],tb_MainDatabase[Size],"")</f>
        <v>30 ml.</v>
      </c>
      <c r="I412" s="64" t="s">
        <v>1532</v>
      </c>
      <c r="J412" s="81">
        <f>IF(D412="","",countif(tb_Export[SKU],D412))</f>
        <v>1</v>
      </c>
      <c r="K412" s="64" t="s">
        <v>1528</v>
      </c>
      <c r="L412" s="81" t="str">
        <f t="shared" si="3"/>
        <v>#REF!</v>
      </c>
      <c r="M412" s="81"/>
    </row>
    <row r="413" ht="22.5" hidden="1" customHeight="1">
      <c r="A413" s="61">
        <f>IF(B413="","",ROW()-ROW(tb_Export[[#HEADERS],[Order]]))</f>
        <v>412</v>
      </c>
      <c r="B413" s="322">
        <v>45981.0</v>
      </c>
      <c r="C413" s="64" t="s">
        <v>203</v>
      </c>
      <c r="D413" s="64" t="s">
        <v>2135</v>
      </c>
      <c r="E413" s="64" t="s">
        <v>1111</v>
      </c>
      <c r="F413" s="64">
        <v>8.857128011843E12</v>
      </c>
      <c r="G413" s="64" t="str">
        <f t="array" ref="G413">XLOOKUP(F413,tb_MainDatabase[Barcode],tb_MainDatabase[Grand],"")</f>
        <v>EDP</v>
      </c>
      <c r="H413" s="64" t="str">
        <f t="array" ref="H413">XLOOKUP(F413,tb_MainDatabase[Barcode],tb_MainDatabase[Size],"")</f>
        <v>30 ml.</v>
      </c>
      <c r="I413" s="64" t="s">
        <v>1532</v>
      </c>
      <c r="J413" s="81">
        <f>IF(D413="","",countif(tb_Export[SKU],D413))</f>
        <v>1</v>
      </c>
      <c r="K413" s="64" t="s">
        <v>1528</v>
      </c>
      <c r="L413" s="81" t="str">
        <f t="shared" si="3"/>
        <v>#REF!</v>
      </c>
      <c r="M413" s="81"/>
    </row>
    <row r="414" ht="22.5" hidden="1" customHeight="1">
      <c r="A414" s="61">
        <f>IF(B414="","",ROW()-ROW(tb_Export[[#HEADERS],[Order]]))</f>
        <v>413</v>
      </c>
      <c r="B414" s="322">
        <v>45981.0</v>
      </c>
      <c r="C414" s="64" t="s">
        <v>203</v>
      </c>
      <c r="D414" s="64" t="s">
        <v>2136</v>
      </c>
      <c r="E414" s="64" t="s">
        <v>1111</v>
      </c>
      <c r="F414" s="64">
        <v>8.857128011843E12</v>
      </c>
      <c r="G414" s="64" t="str">
        <f t="array" ref="G414">XLOOKUP(F414,tb_MainDatabase[Barcode],tb_MainDatabase[Grand],"")</f>
        <v>EDP</v>
      </c>
      <c r="H414" s="64" t="str">
        <f t="array" ref="H414">XLOOKUP(F414,tb_MainDatabase[Barcode],tb_MainDatabase[Size],"")</f>
        <v>30 ml.</v>
      </c>
      <c r="I414" s="64" t="s">
        <v>1532</v>
      </c>
      <c r="J414" s="81">
        <f>IF(D414="","",countif(tb_Export[SKU],D414))</f>
        <v>1</v>
      </c>
      <c r="K414" s="64" t="s">
        <v>1528</v>
      </c>
      <c r="L414" s="81" t="str">
        <f t="shared" si="3"/>
        <v>#REF!</v>
      </c>
      <c r="M414" s="81"/>
    </row>
    <row r="415" ht="22.5" hidden="1" customHeight="1">
      <c r="A415" s="61">
        <f>IF(B415="","",ROW()-ROW(tb_Export[[#HEADERS],[Order]]))</f>
        <v>414</v>
      </c>
      <c r="B415" s="322">
        <v>45981.0</v>
      </c>
      <c r="C415" s="64" t="s">
        <v>203</v>
      </c>
      <c r="D415" s="64" t="s">
        <v>2138</v>
      </c>
      <c r="E415" s="64" t="s">
        <v>1111</v>
      </c>
      <c r="F415" s="64">
        <v>8.857128011843E12</v>
      </c>
      <c r="G415" s="64" t="str">
        <f t="array" ref="G415">XLOOKUP(F415,tb_MainDatabase[Barcode],tb_MainDatabase[Grand],"")</f>
        <v>EDP</v>
      </c>
      <c r="H415" s="64" t="str">
        <f t="array" ref="H415">XLOOKUP(F415,tb_MainDatabase[Barcode],tb_MainDatabase[Size],"")</f>
        <v>30 ml.</v>
      </c>
      <c r="I415" s="64" t="s">
        <v>1532</v>
      </c>
      <c r="J415" s="81">
        <f>IF(D415="","",countif(tb_Export[SKU],D415))</f>
        <v>1</v>
      </c>
      <c r="K415" s="64" t="s">
        <v>1528</v>
      </c>
      <c r="L415" s="81" t="str">
        <f t="shared" si="3"/>
        <v>#REF!</v>
      </c>
      <c r="M415" s="81"/>
    </row>
    <row r="416" ht="22.5" hidden="1" customHeight="1">
      <c r="A416" s="61">
        <f>IF(B416="","",ROW()-ROW(tb_Export[[#HEADERS],[Order]]))</f>
        <v>415</v>
      </c>
      <c r="B416" s="322">
        <v>45981.0</v>
      </c>
      <c r="C416" s="64" t="s">
        <v>203</v>
      </c>
      <c r="D416" s="64" t="s">
        <v>2139</v>
      </c>
      <c r="E416" s="64" t="s">
        <v>1111</v>
      </c>
      <c r="F416" s="64">
        <v>8.857128011843E12</v>
      </c>
      <c r="G416" s="64" t="str">
        <f t="array" ref="G416">XLOOKUP(F416,tb_MainDatabase[Barcode],tb_MainDatabase[Grand],"")</f>
        <v>EDP</v>
      </c>
      <c r="H416" s="64" t="str">
        <f t="array" ref="H416">XLOOKUP(F416,tb_MainDatabase[Barcode],tb_MainDatabase[Size],"")</f>
        <v>30 ml.</v>
      </c>
      <c r="I416" s="64" t="s">
        <v>1532</v>
      </c>
      <c r="J416" s="81">
        <f>IF(D416="","",countif(tb_Export[SKU],D416))</f>
        <v>1</v>
      </c>
      <c r="K416" s="64" t="s">
        <v>1528</v>
      </c>
      <c r="L416" s="81" t="str">
        <f t="shared" si="3"/>
        <v>#REF!</v>
      </c>
      <c r="M416" s="81"/>
    </row>
    <row r="417" ht="22.5" hidden="1" customHeight="1">
      <c r="A417" s="61">
        <f>IF(B417="","",ROW()-ROW(tb_Export[[#HEADERS],[Order]]))</f>
        <v>416</v>
      </c>
      <c r="B417" s="322">
        <v>45981.0</v>
      </c>
      <c r="C417" s="64" t="s">
        <v>203</v>
      </c>
      <c r="D417" s="64" t="s">
        <v>2140</v>
      </c>
      <c r="E417" s="64" t="s">
        <v>1076</v>
      </c>
      <c r="F417" s="64">
        <v>8.857128011836E12</v>
      </c>
      <c r="G417" s="64" t="str">
        <f t="array" ref="G417">XLOOKUP(F417,tb_MainDatabase[Barcode],tb_MainDatabase[Grand],"")</f>
        <v>EDP</v>
      </c>
      <c r="H417" s="64" t="str">
        <f t="array" ref="H417">XLOOKUP(F417,tb_MainDatabase[Barcode],tb_MainDatabase[Size],"")</f>
        <v>30 ml.</v>
      </c>
      <c r="I417" s="64" t="s">
        <v>1532</v>
      </c>
      <c r="J417" s="81">
        <f>IF(D417="","",countif(tb_Export[SKU],D417))</f>
        <v>1</v>
      </c>
      <c r="K417" s="64" t="s">
        <v>1528</v>
      </c>
      <c r="L417" s="81" t="str">
        <f t="shared" si="3"/>
        <v>#REF!</v>
      </c>
      <c r="M417" s="81"/>
    </row>
    <row r="418" ht="22.5" hidden="1" customHeight="1">
      <c r="A418" s="61">
        <f>IF(B418="","",ROW()-ROW(tb_Export[[#HEADERS],[Order]]))</f>
        <v>417</v>
      </c>
      <c r="B418" s="322">
        <v>45981.0</v>
      </c>
      <c r="C418" s="64" t="s">
        <v>203</v>
      </c>
      <c r="D418" s="64" t="s">
        <v>2141</v>
      </c>
      <c r="E418" s="64" t="s">
        <v>1076</v>
      </c>
      <c r="F418" s="64">
        <v>8.857128011836E12</v>
      </c>
      <c r="G418" s="64" t="str">
        <f t="array" ref="G418">XLOOKUP(F418,tb_MainDatabase[Barcode],tb_MainDatabase[Grand],"")</f>
        <v>EDP</v>
      </c>
      <c r="H418" s="64" t="str">
        <f t="array" ref="H418">XLOOKUP(F418,tb_MainDatabase[Barcode],tb_MainDatabase[Size],"")</f>
        <v>30 ml.</v>
      </c>
      <c r="I418" s="64" t="s">
        <v>1532</v>
      </c>
      <c r="J418" s="81">
        <f>IF(D418="","",countif(tb_Export[SKU],D418))</f>
        <v>1</v>
      </c>
      <c r="K418" s="64" t="s">
        <v>1528</v>
      </c>
      <c r="L418" s="81" t="str">
        <f t="shared" si="3"/>
        <v>#REF!</v>
      </c>
      <c r="M418" s="81"/>
    </row>
    <row r="419" ht="22.5" hidden="1" customHeight="1">
      <c r="A419" s="61">
        <f>IF(B419="","",ROW()-ROW(tb_Export[[#HEADERS],[Order]]))</f>
        <v>418</v>
      </c>
      <c r="B419" s="322">
        <v>45981.0</v>
      </c>
      <c r="C419" s="64" t="s">
        <v>203</v>
      </c>
      <c r="D419" s="64" t="s">
        <v>2143</v>
      </c>
      <c r="E419" s="64" t="s">
        <v>1076</v>
      </c>
      <c r="F419" s="64">
        <v>8.857128011836E12</v>
      </c>
      <c r="G419" s="64" t="str">
        <f t="array" ref="G419">XLOOKUP(F419,tb_MainDatabase[Barcode],tb_MainDatabase[Grand],"")</f>
        <v>EDP</v>
      </c>
      <c r="H419" s="64" t="str">
        <f t="array" ref="H419">XLOOKUP(F419,tb_MainDatabase[Barcode],tb_MainDatabase[Size],"")</f>
        <v>30 ml.</v>
      </c>
      <c r="I419" s="64" t="s">
        <v>1532</v>
      </c>
      <c r="J419" s="81">
        <f>IF(D419="","",countif(tb_Export[SKU],D419))</f>
        <v>1</v>
      </c>
      <c r="K419" s="64" t="s">
        <v>1528</v>
      </c>
      <c r="L419" s="81" t="str">
        <f t="shared" si="3"/>
        <v>#REF!</v>
      </c>
      <c r="M419" s="81"/>
    </row>
    <row r="420" ht="22.5" hidden="1" customHeight="1">
      <c r="A420" s="61">
        <f>IF(B420="","",ROW()-ROW(tb_Export[[#HEADERS],[Order]]))</f>
        <v>419</v>
      </c>
      <c r="B420" s="322">
        <v>45981.0</v>
      </c>
      <c r="C420" s="64" t="s">
        <v>203</v>
      </c>
      <c r="D420" s="64" t="s">
        <v>2144</v>
      </c>
      <c r="E420" s="64" t="s">
        <v>1076</v>
      </c>
      <c r="F420" s="64">
        <v>8.857128011836E12</v>
      </c>
      <c r="G420" s="64" t="str">
        <f t="array" ref="G420">XLOOKUP(F420,tb_MainDatabase[Barcode],tb_MainDatabase[Grand],"")</f>
        <v>EDP</v>
      </c>
      <c r="H420" s="64" t="str">
        <f t="array" ref="H420">XLOOKUP(F420,tb_MainDatabase[Barcode],tb_MainDatabase[Size],"")</f>
        <v>30 ml.</v>
      </c>
      <c r="I420" s="64" t="s">
        <v>1532</v>
      </c>
      <c r="J420" s="81">
        <f>IF(D420="","",countif(tb_Export[SKU],D420))</f>
        <v>1</v>
      </c>
      <c r="K420" s="64" t="s">
        <v>1528</v>
      </c>
      <c r="L420" s="81" t="str">
        <f t="shared" si="3"/>
        <v>#REF!</v>
      </c>
      <c r="M420" s="81"/>
    </row>
    <row r="421" ht="22.5" hidden="1" customHeight="1">
      <c r="A421" s="61">
        <f>IF(B421="","",ROW()-ROW(tb_Export[[#HEADERS],[Order]]))</f>
        <v>420</v>
      </c>
      <c r="B421" s="322">
        <v>45981.0</v>
      </c>
      <c r="C421" s="64" t="s">
        <v>203</v>
      </c>
      <c r="D421" s="64" t="s">
        <v>2145</v>
      </c>
      <c r="E421" s="64" t="s">
        <v>1076</v>
      </c>
      <c r="F421" s="64">
        <v>8.857128011836E12</v>
      </c>
      <c r="G421" s="64" t="str">
        <f t="array" ref="G421">XLOOKUP(F421,tb_MainDatabase[Barcode],tb_MainDatabase[Grand],"")</f>
        <v>EDP</v>
      </c>
      <c r="H421" s="64" t="str">
        <f t="array" ref="H421">XLOOKUP(F421,tb_MainDatabase[Barcode],tb_MainDatabase[Size],"")</f>
        <v>30 ml.</v>
      </c>
      <c r="I421" s="64" t="s">
        <v>1532</v>
      </c>
      <c r="J421" s="81">
        <f>IF(D421="","",countif(tb_Export[SKU],D421))</f>
        <v>1</v>
      </c>
      <c r="K421" s="64" t="s">
        <v>1528</v>
      </c>
      <c r="L421" s="81" t="str">
        <f t="shared" si="3"/>
        <v>#REF!</v>
      </c>
      <c r="M421" s="81"/>
    </row>
    <row r="422" ht="22.5" hidden="1" customHeight="1">
      <c r="A422" s="61">
        <f>IF(B422="","",ROW()-ROW(tb_Export[[#HEADERS],[Order]]))</f>
        <v>421</v>
      </c>
      <c r="B422" s="322">
        <v>45981.0</v>
      </c>
      <c r="C422" s="64" t="s">
        <v>203</v>
      </c>
      <c r="D422" s="64" t="s">
        <v>2147</v>
      </c>
      <c r="E422" s="64" t="s">
        <v>1076</v>
      </c>
      <c r="F422" s="64">
        <v>8.857128011836E12</v>
      </c>
      <c r="G422" s="64" t="str">
        <f t="array" ref="G422">XLOOKUP(F422,tb_MainDatabase[Barcode],tb_MainDatabase[Grand],"")</f>
        <v>EDP</v>
      </c>
      <c r="H422" s="64" t="str">
        <f t="array" ref="H422">XLOOKUP(F422,tb_MainDatabase[Barcode],tb_MainDatabase[Size],"")</f>
        <v>30 ml.</v>
      </c>
      <c r="I422" s="64" t="s">
        <v>1532</v>
      </c>
      <c r="J422" s="81">
        <f>IF(D422="","",countif(tb_Export[SKU],D422))</f>
        <v>1</v>
      </c>
      <c r="K422" s="64" t="s">
        <v>1528</v>
      </c>
      <c r="L422" s="81" t="str">
        <f t="shared" si="3"/>
        <v>#REF!</v>
      </c>
      <c r="M422" s="81"/>
    </row>
    <row r="423" ht="22.5" hidden="1" customHeight="1">
      <c r="A423" s="61">
        <f>IF(B423="","",ROW()-ROW(tb_Export[[#HEADERS],[Order]]))</f>
        <v>422</v>
      </c>
      <c r="B423" s="322">
        <v>45981.0</v>
      </c>
      <c r="C423" s="64" t="s">
        <v>203</v>
      </c>
      <c r="D423" s="64" t="s">
        <v>2148</v>
      </c>
      <c r="E423" s="64" t="s">
        <v>1076</v>
      </c>
      <c r="F423" s="64">
        <v>8.857128011836E12</v>
      </c>
      <c r="G423" s="64" t="str">
        <f t="array" ref="G423">XLOOKUP(F423,tb_MainDatabase[Barcode],tb_MainDatabase[Grand],"")</f>
        <v>EDP</v>
      </c>
      <c r="H423" s="64" t="str">
        <f t="array" ref="H423">XLOOKUP(F423,tb_MainDatabase[Barcode],tb_MainDatabase[Size],"")</f>
        <v>30 ml.</v>
      </c>
      <c r="I423" s="64" t="s">
        <v>1532</v>
      </c>
      <c r="J423" s="81">
        <f>IF(D423="","",countif(tb_Export[SKU],D423))</f>
        <v>1</v>
      </c>
      <c r="K423" s="64" t="s">
        <v>1528</v>
      </c>
      <c r="L423" s="81" t="str">
        <f t="shared" si="3"/>
        <v>#REF!</v>
      </c>
      <c r="M423" s="81"/>
    </row>
    <row r="424" ht="22.5" hidden="1" customHeight="1">
      <c r="A424" s="61">
        <f>IF(B424="","",ROW()-ROW(tb_Export[[#HEADERS],[Order]]))</f>
        <v>423</v>
      </c>
      <c r="B424" s="322">
        <v>45981.0</v>
      </c>
      <c r="C424" s="64" t="s">
        <v>203</v>
      </c>
      <c r="D424" s="64" t="s">
        <v>2149</v>
      </c>
      <c r="E424" s="64" t="s">
        <v>1076</v>
      </c>
      <c r="F424" s="64">
        <v>8.857128011836E12</v>
      </c>
      <c r="G424" s="64" t="str">
        <f t="array" ref="G424">XLOOKUP(F424,tb_MainDatabase[Barcode],tb_MainDatabase[Grand],"")</f>
        <v>EDP</v>
      </c>
      <c r="H424" s="64" t="str">
        <f t="array" ref="H424">XLOOKUP(F424,tb_MainDatabase[Barcode],tb_MainDatabase[Size],"")</f>
        <v>30 ml.</v>
      </c>
      <c r="I424" s="64" t="s">
        <v>1532</v>
      </c>
      <c r="J424" s="81">
        <f>IF(D424="","",countif(tb_Export[SKU],D424))</f>
        <v>1</v>
      </c>
      <c r="K424" s="64" t="s">
        <v>1528</v>
      </c>
      <c r="L424" s="81" t="str">
        <f t="shared" si="3"/>
        <v>#REF!</v>
      </c>
      <c r="M424" s="81"/>
    </row>
    <row r="425" ht="22.5" hidden="1" customHeight="1">
      <c r="A425" s="61">
        <f>IF(B425="","",ROW()-ROW(tb_Export[[#HEADERS],[Order]]))</f>
        <v>424</v>
      </c>
      <c r="B425" s="322">
        <v>45981.0</v>
      </c>
      <c r="C425" s="64" t="s">
        <v>203</v>
      </c>
      <c r="D425" s="64" t="s">
        <v>2150</v>
      </c>
      <c r="E425" s="64" t="s">
        <v>1076</v>
      </c>
      <c r="F425" s="64">
        <v>8.857128011836E12</v>
      </c>
      <c r="G425" s="64" t="str">
        <f t="array" ref="G425">XLOOKUP(F425,tb_MainDatabase[Barcode],tb_MainDatabase[Grand],"")</f>
        <v>EDP</v>
      </c>
      <c r="H425" s="64" t="str">
        <f t="array" ref="H425">XLOOKUP(F425,tb_MainDatabase[Barcode],tb_MainDatabase[Size],"")</f>
        <v>30 ml.</v>
      </c>
      <c r="I425" s="64" t="s">
        <v>1532</v>
      </c>
      <c r="J425" s="81">
        <f>IF(D425="","",countif(tb_Export[SKU],D425))</f>
        <v>1</v>
      </c>
      <c r="K425" s="64" t="s">
        <v>1528</v>
      </c>
      <c r="L425" s="81" t="str">
        <f t="shared" si="3"/>
        <v>#REF!</v>
      </c>
      <c r="M425" s="81"/>
    </row>
    <row r="426" ht="22.5" hidden="1" customHeight="1">
      <c r="A426" s="61">
        <f>IF(B426="","",ROW()-ROW(tb_Export[[#HEADERS],[Order]]))</f>
        <v>425</v>
      </c>
      <c r="B426" s="322">
        <v>45981.0</v>
      </c>
      <c r="C426" s="64" t="s">
        <v>203</v>
      </c>
      <c r="D426" s="64" t="s">
        <v>2152</v>
      </c>
      <c r="E426" s="64" t="s">
        <v>1084</v>
      </c>
      <c r="F426" s="64">
        <v>8.85712801185E12</v>
      </c>
      <c r="G426" s="64" t="str">
        <f t="array" ref="G426">XLOOKUP(F426,tb_MainDatabase[Barcode],tb_MainDatabase[Grand],"")</f>
        <v>EDP</v>
      </c>
      <c r="H426" s="64" t="str">
        <f t="array" ref="H426">XLOOKUP(F426,tb_MainDatabase[Barcode],tb_MainDatabase[Size],"")</f>
        <v>30 ml.</v>
      </c>
      <c r="I426" s="64" t="s">
        <v>1532</v>
      </c>
      <c r="J426" s="81">
        <f>IF(D426="","",countif(tb_Export[SKU],D426))</f>
        <v>1</v>
      </c>
      <c r="K426" s="64" t="s">
        <v>1528</v>
      </c>
      <c r="L426" s="81" t="str">
        <f t="shared" si="3"/>
        <v>#REF!</v>
      </c>
      <c r="M426" s="81"/>
    </row>
    <row r="427" ht="22.5" hidden="1" customHeight="1">
      <c r="A427" s="61">
        <f>IF(B427="","",ROW()-ROW(tb_Export[[#HEADERS],[Order]]))</f>
        <v>426</v>
      </c>
      <c r="B427" s="322">
        <v>45981.0</v>
      </c>
      <c r="C427" s="64" t="s">
        <v>203</v>
      </c>
      <c r="D427" s="64" t="s">
        <v>2153</v>
      </c>
      <c r="E427" s="64" t="s">
        <v>1084</v>
      </c>
      <c r="F427" s="64">
        <v>8.85712801185E12</v>
      </c>
      <c r="G427" s="64" t="str">
        <f t="array" ref="G427">XLOOKUP(F427,tb_MainDatabase[Barcode],tb_MainDatabase[Grand],"")</f>
        <v>EDP</v>
      </c>
      <c r="H427" s="64" t="str">
        <f t="array" ref="H427">XLOOKUP(F427,tb_MainDatabase[Barcode],tb_MainDatabase[Size],"")</f>
        <v>30 ml.</v>
      </c>
      <c r="I427" s="64" t="s">
        <v>1532</v>
      </c>
      <c r="J427" s="81">
        <f>IF(D427="","",countif(tb_Export[SKU],D427))</f>
        <v>1</v>
      </c>
      <c r="K427" s="64" t="s">
        <v>1528</v>
      </c>
      <c r="L427" s="81" t="str">
        <f t="shared" si="3"/>
        <v>#REF!</v>
      </c>
      <c r="M427" s="81"/>
    </row>
    <row r="428" ht="22.5" hidden="1" customHeight="1">
      <c r="A428" s="61">
        <f>IF(B428="","",ROW()-ROW(tb_Export[[#HEADERS],[Order]]))</f>
        <v>427</v>
      </c>
      <c r="B428" s="322">
        <v>45981.0</v>
      </c>
      <c r="C428" s="64" t="s">
        <v>203</v>
      </c>
      <c r="D428" s="64" t="s">
        <v>2154</v>
      </c>
      <c r="E428" s="64" t="s">
        <v>1084</v>
      </c>
      <c r="F428" s="64">
        <v>8.85712801185E12</v>
      </c>
      <c r="G428" s="64" t="str">
        <f t="array" ref="G428">XLOOKUP(F428,tb_MainDatabase[Barcode],tb_MainDatabase[Grand],"")</f>
        <v>EDP</v>
      </c>
      <c r="H428" s="64" t="str">
        <f t="array" ref="H428">XLOOKUP(F428,tb_MainDatabase[Barcode],tb_MainDatabase[Size],"")</f>
        <v>30 ml.</v>
      </c>
      <c r="I428" s="64" t="s">
        <v>1532</v>
      </c>
      <c r="J428" s="81">
        <f>IF(D428="","",countif(tb_Export[SKU],D428))</f>
        <v>1</v>
      </c>
      <c r="K428" s="64" t="s">
        <v>1528</v>
      </c>
      <c r="L428" s="81" t="str">
        <f t="shared" si="3"/>
        <v>#REF!</v>
      </c>
      <c r="M428" s="81"/>
    </row>
    <row r="429" ht="22.5" hidden="1" customHeight="1">
      <c r="A429" s="61">
        <f>IF(B429="","",ROW()-ROW(tb_Export[[#HEADERS],[Order]]))</f>
        <v>428</v>
      </c>
      <c r="B429" s="322">
        <v>45981.0</v>
      </c>
      <c r="C429" s="64" t="s">
        <v>203</v>
      </c>
      <c r="D429" s="64" t="s">
        <v>2156</v>
      </c>
      <c r="E429" s="64" t="s">
        <v>1084</v>
      </c>
      <c r="F429" s="64">
        <v>8.85712801185E12</v>
      </c>
      <c r="G429" s="64" t="str">
        <f t="array" ref="G429">XLOOKUP(F429,tb_MainDatabase[Barcode],tb_MainDatabase[Grand],"")</f>
        <v>EDP</v>
      </c>
      <c r="H429" s="64" t="str">
        <f t="array" ref="H429">XLOOKUP(F429,tb_MainDatabase[Barcode],tb_MainDatabase[Size],"")</f>
        <v>30 ml.</v>
      </c>
      <c r="I429" s="64" t="s">
        <v>1532</v>
      </c>
      <c r="J429" s="81">
        <f>IF(D429="","",countif(tb_Export[SKU],D429))</f>
        <v>1</v>
      </c>
      <c r="K429" s="64" t="s">
        <v>1528</v>
      </c>
      <c r="L429" s="81" t="str">
        <f t="shared" si="3"/>
        <v>#REF!</v>
      </c>
      <c r="M429" s="81"/>
    </row>
    <row r="430" ht="22.5" hidden="1" customHeight="1">
      <c r="A430" s="61">
        <f>IF(B430="","",ROW()-ROW(tb_Export[[#HEADERS],[Order]]))</f>
        <v>429</v>
      </c>
      <c r="B430" s="322">
        <v>45981.0</v>
      </c>
      <c r="C430" s="64" t="s">
        <v>203</v>
      </c>
      <c r="D430" s="64" t="s">
        <v>2157</v>
      </c>
      <c r="E430" s="64" t="s">
        <v>1084</v>
      </c>
      <c r="F430" s="64">
        <v>8.85712801185E12</v>
      </c>
      <c r="G430" s="64" t="str">
        <f t="array" ref="G430">XLOOKUP(F430,tb_MainDatabase[Barcode],tb_MainDatabase[Grand],"")</f>
        <v>EDP</v>
      </c>
      <c r="H430" s="64" t="str">
        <f t="array" ref="H430">XLOOKUP(F430,tb_MainDatabase[Barcode],tb_MainDatabase[Size],"")</f>
        <v>30 ml.</v>
      </c>
      <c r="I430" s="64" t="s">
        <v>1532</v>
      </c>
      <c r="J430" s="81">
        <f>IF(D430="","",countif(tb_Export[SKU],D430))</f>
        <v>1</v>
      </c>
      <c r="K430" s="64" t="s">
        <v>1528</v>
      </c>
      <c r="L430" s="81" t="str">
        <f t="shared" si="3"/>
        <v>#REF!</v>
      </c>
      <c r="M430" s="81"/>
    </row>
    <row r="431" ht="22.5" hidden="1" customHeight="1">
      <c r="A431" s="61">
        <f>IF(B431="","",ROW()-ROW(tb_Export[[#HEADERS],[Order]]))</f>
        <v>430</v>
      </c>
      <c r="B431" s="322">
        <v>45981.0</v>
      </c>
      <c r="C431" s="64" t="s">
        <v>203</v>
      </c>
      <c r="D431" s="64" t="s">
        <v>2158</v>
      </c>
      <c r="E431" s="64" t="s">
        <v>1084</v>
      </c>
      <c r="F431" s="64">
        <v>8.85712801185E12</v>
      </c>
      <c r="G431" s="64" t="str">
        <f t="array" ref="G431">XLOOKUP(F431,tb_MainDatabase[Barcode],tb_MainDatabase[Grand],"")</f>
        <v>EDP</v>
      </c>
      <c r="H431" s="64" t="str">
        <f t="array" ref="H431">XLOOKUP(F431,tb_MainDatabase[Barcode],tb_MainDatabase[Size],"")</f>
        <v>30 ml.</v>
      </c>
      <c r="I431" s="64" t="s">
        <v>1532</v>
      </c>
      <c r="J431" s="81">
        <f>IF(D431="","",countif(tb_Export[SKU],D431))</f>
        <v>1</v>
      </c>
      <c r="K431" s="64" t="s">
        <v>1528</v>
      </c>
      <c r="L431" s="81" t="str">
        <f t="shared" si="3"/>
        <v>#REF!</v>
      </c>
      <c r="M431" s="81"/>
    </row>
    <row r="432" ht="22.5" hidden="1" customHeight="1">
      <c r="A432" s="61">
        <f>IF(B432="","",ROW()-ROW(tb_Export[[#HEADERS],[Order]]))</f>
        <v>431</v>
      </c>
      <c r="B432" s="322">
        <v>45981.0</v>
      </c>
      <c r="C432" s="64" t="s">
        <v>203</v>
      </c>
      <c r="D432" s="64" t="s">
        <v>2159</v>
      </c>
      <c r="E432" s="64" t="s">
        <v>1084</v>
      </c>
      <c r="F432" s="64">
        <v>8.85712801185E12</v>
      </c>
      <c r="G432" s="64" t="str">
        <f t="array" ref="G432">XLOOKUP(F432,tb_MainDatabase[Barcode],tb_MainDatabase[Grand],"")</f>
        <v>EDP</v>
      </c>
      <c r="H432" s="64" t="str">
        <f t="array" ref="H432">XLOOKUP(F432,tb_MainDatabase[Barcode],tb_MainDatabase[Size],"")</f>
        <v>30 ml.</v>
      </c>
      <c r="I432" s="64" t="s">
        <v>1532</v>
      </c>
      <c r="J432" s="81">
        <f>IF(D432="","",countif(tb_Export[SKU],D432))</f>
        <v>1</v>
      </c>
      <c r="K432" s="64" t="s">
        <v>1528</v>
      </c>
      <c r="L432" s="81" t="str">
        <f t="shared" si="3"/>
        <v>#REF!</v>
      </c>
      <c r="M432" s="81"/>
    </row>
    <row r="433" ht="22.5" hidden="1" customHeight="1">
      <c r="A433" s="61">
        <f>IF(B433="","",ROW()-ROW(tb_Export[[#HEADERS],[Order]]))</f>
        <v>432</v>
      </c>
      <c r="B433" s="322">
        <v>45981.0</v>
      </c>
      <c r="C433" s="64" t="s">
        <v>203</v>
      </c>
      <c r="D433" s="64" t="s">
        <v>2160</v>
      </c>
      <c r="E433" s="64" t="s">
        <v>1084</v>
      </c>
      <c r="F433" s="64">
        <v>8.85712801185E12</v>
      </c>
      <c r="G433" s="64" t="str">
        <f t="array" ref="G433">XLOOKUP(F433,tb_MainDatabase[Barcode],tb_MainDatabase[Grand],"")</f>
        <v>EDP</v>
      </c>
      <c r="H433" s="64" t="str">
        <f t="array" ref="H433">XLOOKUP(F433,tb_MainDatabase[Barcode],tb_MainDatabase[Size],"")</f>
        <v>30 ml.</v>
      </c>
      <c r="I433" s="64" t="s">
        <v>1532</v>
      </c>
      <c r="J433" s="81">
        <f>IF(D433="","",countif(tb_Export[SKU],D433))</f>
        <v>1</v>
      </c>
      <c r="K433" s="64" t="s">
        <v>1528</v>
      </c>
      <c r="L433" s="81" t="str">
        <f t="shared" si="3"/>
        <v>#REF!</v>
      </c>
      <c r="M433" s="81"/>
    </row>
    <row r="434" ht="22.5" hidden="1" customHeight="1">
      <c r="A434" s="61">
        <f>IF(B434="","",ROW()-ROW(tb_Export[[#HEADERS],[Order]]))</f>
        <v>433</v>
      </c>
      <c r="B434" s="322">
        <v>45981.0</v>
      </c>
      <c r="C434" s="64" t="s">
        <v>203</v>
      </c>
      <c r="D434" s="64" t="s">
        <v>2161</v>
      </c>
      <c r="E434" s="64" t="s">
        <v>1084</v>
      </c>
      <c r="F434" s="64">
        <v>8.85712801185E12</v>
      </c>
      <c r="G434" s="64" t="str">
        <f t="array" ref="G434">XLOOKUP(F434,tb_MainDatabase[Barcode],tb_MainDatabase[Grand],"")</f>
        <v>EDP</v>
      </c>
      <c r="H434" s="64" t="str">
        <f t="array" ref="H434">XLOOKUP(F434,tb_MainDatabase[Barcode],tb_MainDatabase[Size],"")</f>
        <v>30 ml.</v>
      </c>
      <c r="I434" s="64" t="s">
        <v>1532</v>
      </c>
      <c r="J434" s="81">
        <f>IF(D434="","",countif(tb_Export[SKU],D434))</f>
        <v>1</v>
      </c>
      <c r="K434" s="64" t="s">
        <v>1528</v>
      </c>
      <c r="L434" s="81" t="str">
        <f t="shared" si="3"/>
        <v>#REF!</v>
      </c>
      <c r="M434" s="81"/>
    </row>
    <row r="435" ht="22.5" hidden="1" customHeight="1">
      <c r="A435" s="61">
        <f>IF(B435="","",ROW()-ROW(tb_Export[[#HEADERS],[Order]]))</f>
        <v>434</v>
      </c>
      <c r="B435" s="322">
        <v>45981.0</v>
      </c>
      <c r="C435" s="64" t="s">
        <v>203</v>
      </c>
      <c r="D435" s="64" t="s">
        <v>2162</v>
      </c>
      <c r="E435" s="64" t="s">
        <v>1098</v>
      </c>
      <c r="F435" s="64">
        <v>8.857128012048E12</v>
      </c>
      <c r="G435" s="64" t="str">
        <f t="array" ref="G435">XLOOKUP(F435,tb_MainDatabase[Barcode],tb_MainDatabase[Grand],"")</f>
        <v>EDP</v>
      </c>
      <c r="H435" s="64" t="str">
        <f t="array" ref="H435">XLOOKUP(F435,tb_MainDatabase[Barcode],tb_MainDatabase[Size],"")</f>
        <v>30 ml.</v>
      </c>
      <c r="I435" s="64" t="s">
        <v>1532</v>
      </c>
      <c r="J435" s="81">
        <f>IF(D435="","",countif(tb_Export[SKU],D435))</f>
        <v>1</v>
      </c>
      <c r="K435" s="64" t="s">
        <v>1528</v>
      </c>
      <c r="L435" s="81" t="str">
        <f t="shared" si="3"/>
        <v>#REF!</v>
      </c>
      <c r="M435" s="81"/>
    </row>
    <row r="436" ht="22.5" hidden="1" customHeight="1">
      <c r="A436" s="61">
        <f>IF(B436="","",ROW()-ROW(tb_Export[[#HEADERS],[Order]]))</f>
        <v>435</v>
      </c>
      <c r="B436" s="322">
        <v>45981.0</v>
      </c>
      <c r="C436" s="64" t="s">
        <v>203</v>
      </c>
      <c r="D436" s="64" t="s">
        <v>2163</v>
      </c>
      <c r="E436" s="64" t="s">
        <v>1098</v>
      </c>
      <c r="F436" s="64">
        <v>8.857128012048E12</v>
      </c>
      <c r="G436" s="64" t="str">
        <f t="array" ref="G436">XLOOKUP(F436,tb_MainDatabase[Barcode],tb_MainDatabase[Grand],"")</f>
        <v>EDP</v>
      </c>
      <c r="H436" s="64" t="str">
        <f t="array" ref="H436">XLOOKUP(F436,tb_MainDatabase[Barcode],tb_MainDatabase[Size],"")</f>
        <v>30 ml.</v>
      </c>
      <c r="I436" s="64" t="s">
        <v>1532</v>
      </c>
      <c r="J436" s="81">
        <f>IF(D436="","",countif(tb_Export[SKU],D436))</f>
        <v>1</v>
      </c>
      <c r="K436" s="64" t="s">
        <v>1528</v>
      </c>
      <c r="L436" s="81" t="str">
        <f t="shared" si="3"/>
        <v>#REF!</v>
      </c>
      <c r="M436" s="81"/>
    </row>
    <row r="437" ht="22.5" hidden="1" customHeight="1">
      <c r="A437" s="61">
        <f>IF(B437="","",ROW()-ROW(tb_Export[[#HEADERS],[Order]]))</f>
        <v>436</v>
      </c>
      <c r="B437" s="322">
        <v>45981.0</v>
      </c>
      <c r="C437" s="64" t="s">
        <v>203</v>
      </c>
      <c r="D437" s="64" t="s">
        <v>2164</v>
      </c>
      <c r="E437" s="64" t="s">
        <v>1098</v>
      </c>
      <c r="F437" s="64">
        <v>8.857128012048E12</v>
      </c>
      <c r="G437" s="64" t="str">
        <f t="array" ref="G437">XLOOKUP(F437,tb_MainDatabase[Barcode],tb_MainDatabase[Grand],"")</f>
        <v>EDP</v>
      </c>
      <c r="H437" s="64" t="str">
        <f t="array" ref="H437">XLOOKUP(F437,tb_MainDatabase[Barcode],tb_MainDatabase[Size],"")</f>
        <v>30 ml.</v>
      </c>
      <c r="I437" s="64" t="s">
        <v>1532</v>
      </c>
      <c r="J437" s="81">
        <f>IF(D437="","",countif(tb_Export[SKU],D437))</f>
        <v>1</v>
      </c>
      <c r="K437" s="64" t="s">
        <v>1528</v>
      </c>
      <c r="L437" s="81" t="str">
        <f t="shared" si="3"/>
        <v>#REF!</v>
      </c>
      <c r="M437" s="81"/>
    </row>
    <row r="438" ht="22.5" hidden="1" customHeight="1">
      <c r="A438" s="61">
        <f>IF(B438="","",ROW()-ROW(tb_Export[[#HEADERS],[Order]]))</f>
        <v>437</v>
      </c>
      <c r="B438" s="322">
        <v>45981.0</v>
      </c>
      <c r="C438" s="64" t="s">
        <v>203</v>
      </c>
      <c r="D438" s="64" t="s">
        <v>2165</v>
      </c>
      <c r="E438" s="64" t="s">
        <v>1098</v>
      </c>
      <c r="F438" s="64">
        <v>8.857128012048E12</v>
      </c>
      <c r="G438" s="64" t="str">
        <f t="array" ref="G438">XLOOKUP(F438,tb_MainDatabase[Barcode],tb_MainDatabase[Grand],"")</f>
        <v>EDP</v>
      </c>
      <c r="H438" s="64" t="str">
        <f t="array" ref="H438">XLOOKUP(F438,tb_MainDatabase[Barcode],tb_MainDatabase[Size],"")</f>
        <v>30 ml.</v>
      </c>
      <c r="I438" s="64" t="s">
        <v>1532</v>
      </c>
      <c r="J438" s="81">
        <f>IF(D438="","",countif(tb_Export[SKU],D438))</f>
        <v>1</v>
      </c>
      <c r="K438" s="64" t="s">
        <v>1528</v>
      </c>
      <c r="L438" s="81" t="str">
        <f t="shared" si="3"/>
        <v>#REF!</v>
      </c>
      <c r="M438" s="81"/>
    </row>
    <row r="439" ht="22.5" hidden="1" customHeight="1">
      <c r="A439" s="61">
        <f>IF(B439="","",ROW()-ROW(tb_Export[[#HEADERS],[Order]]))</f>
        <v>438</v>
      </c>
      <c r="B439" s="322">
        <v>45981.0</v>
      </c>
      <c r="C439" s="64" t="s">
        <v>203</v>
      </c>
      <c r="D439" s="64" t="s">
        <v>2167</v>
      </c>
      <c r="E439" s="64" t="s">
        <v>1098</v>
      </c>
      <c r="F439" s="64">
        <v>8.857128012048E12</v>
      </c>
      <c r="G439" s="64" t="str">
        <f t="array" ref="G439">XLOOKUP(F439,tb_MainDatabase[Barcode],tb_MainDatabase[Grand],"")</f>
        <v>EDP</v>
      </c>
      <c r="H439" s="64" t="str">
        <f t="array" ref="H439">XLOOKUP(F439,tb_MainDatabase[Barcode],tb_MainDatabase[Size],"")</f>
        <v>30 ml.</v>
      </c>
      <c r="I439" s="64" t="s">
        <v>1532</v>
      </c>
      <c r="J439" s="81">
        <f>IF(D439="","",countif(tb_Export[SKU],D439))</f>
        <v>1</v>
      </c>
      <c r="K439" s="64" t="s">
        <v>1528</v>
      </c>
      <c r="L439" s="81" t="str">
        <f t="shared" si="3"/>
        <v>#REF!</v>
      </c>
      <c r="M439" s="81"/>
    </row>
    <row r="440" ht="22.5" hidden="1" customHeight="1">
      <c r="A440" s="61">
        <f>IF(B440="","",ROW()-ROW(tb_Export[[#HEADERS],[Order]]))</f>
        <v>439</v>
      </c>
      <c r="B440" s="322">
        <v>45981.0</v>
      </c>
      <c r="C440" s="64" t="s">
        <v>203</v>
      </c>
      <c r="D440" s="64" t="s">
        <v>2168</v>
      </c>
      <c r="E440" s="64" t="s">
        <v>1098</v>
      </c>
      <c r="F440" s="64">
        <v>8.857128012048E12</v>
      </c>
      <c r="G440" s="64" t="str">
        <f t="array" ref="G440">XLOOKUP(F440,tb_MainDatabase[Barcode],tb_MainDatabase[Grand],"")</f>
        <v>EDP</v>
      </c>
      <c r="H440" s="64" t="str">
        <f t="array" ref="H440">XLOOKUP(F440,tb_MainDatabase[Barcode],tb_MainDatabase[Size],"")</f>
        <v>30 ml.</v>
      </c>
      <c r="I440" s="64" t="s">
        <v>1532</v>
      </c>
      <c r="J440" s="81">
        <f>IF(D440="","",countif(tb_Export[SKU],D440))</f>
        <v>1</v>
      </c>
      <c r="K440" s="64" t="s">
        <v>1528</v>
      </c>
      <c r="L440" s="81" t="str">
        <f t="shared" si="3"/>
        <v>#REF!</v>
      </c>
      <c r="M440" s="81"/>
    </row>
    <row r="441" ht="22.5" hidden="1" customHeight="1">
      <c r="A441" s="61">
        <f>IF(B441="","",ROW()-ROW(tb_Export[[#HEADERS],[Order]]))</f>
        <v>440</v>
      </c>
      <c r="B441" s="322">
        <v>45981.0</v>
      </c>
      <c r="C441" s="64" t="s">
        <v>203</v>
      </c>
      <c r="D441" s="64" t="s">
        <v>2169</v>
      </c>
      <c r="E441" s="64" t="s">
        <v>1098</v>
      </c>
      <c r="F441" s="64">
        <v>8.857128012048E12</v>
      </c>
      <c r="G441" s="64" t="str">
        <f t="array" ref="G441">XLOOKUP(F441,tb_MainDatabase[Barcode],tb_MainDatabase[Grand],"")</f>
        <v>EDP</v>
      </c>
      <c r="H441" s="64" t="str">
        <f t="array" ref="H441">XLOOKUP(F441,tb_MainDatabase[Barcode],tb_MainDatabase[Size],"")</f>
        <v>30 ml.</v>
      </c>
      <c r="I441" s="64" t="s">
        <v>1532</v>
      </c>
      <c r="J441" s="81">
        <f>IF(D441="","",countif(tb_Export[SKU],D441))</f>
        <v>1</v>
      </c>
      <c r="K441" s="64" t="s">
        <v>1528</v>
      </c>
      <c r="L441" s="81" t="str">
        <f t="shared" si="3"/>
        <v>#REF!</v>
      </c>
      <c r="M441" s="81"/>
    </row>
    <row r="442" ht="22.5" hidden="1" customHeight="1">
      <c r="A442" s="61">
        <f>IF(B442="","",ROW()-ROW(tb_Export[[#HEADERS],[Order]]))</f>
        <v>441</v>
      </c>
      <c r="B442" s="322">
        <v>45981.0</v>
      </c>
      <c r="C442" s="64" t="s">
        <v>203</v>
      </c>
      <c r="D442" s="64" t="s">
        <v>2171</v>
      </c>
      <c r="E442" s="64" t="s">
        <v>1098</v>
      </c>
      <c r="F442" s="64">
        <v>8.857128012048E12</v>
      </c>
      <c r="G442" s="64" t="str">
        <f t="array" ref="G442">XLOOKUP(F442,tb_MainDatabase[Barcode],tb_MainDatabase[Grand],"")</f>
        <v>EDP</v>
      </c>
      <c r="H442" s="64" t="str">
        <f t="array" ref="H442">XLOOKUP(F442,tb_MainDatabase[Barcode],tb_MainDatabase[Size],"")</f>
        <v>30 ml.</v>
      </c>
      <c r="I442" s="64" t="s">
        <v>1532</v>
      </c>
      <c r="J442" s="81">
        <f>IF(D442="","",countif(tb_Export[SKU],D442))</f>
        <v>1</v>
      </c>
      <c r="K442" s="64" t="s">
        <v>1528</v>
      </c>
      <c r="L442" s="81" t="str">
        <f t="shared" si="3"/>
        <v>#REF!</v>
      </c>
      <c r="M442" s="81"/>
    </row>
    <row r="443" ht="22.5" hidden="1" customHeight="1">
      <c r="A443" s="61">
        <f>IF(B443="","",ROW()-ROW(tb_Export[[#HEADERS],[Order]]))</f>
        <v>442</v>
      </c>
      <c r="B443" s="322">
        <v>45981.0</v>
      </c>
      <c r="C443" s="64" t="s">
        <v>203</v>
      </c>
      <c r="D443" s="64" t="s">
        <v>2172</v>
      </c>
      <c r="E443" s="64" t="s">
        <v>1098</v>
      </c>
      <c r="F443" s="64">
        <v>8.857128012048E12</v>
      </c>
      <c r="G443" s="64" t="str">
        <f t="array" ref="G443">XLOOKUP(F443,tb_MainDatabase[Barcode],tb_MainDatabase[Grand],"")</f>
        <v>EDP</v>
      </c>
      <c r="H443" s="64" t="str">
        <f t="array" ref="H443">XLOOKUP(F443,tb_MainDatabase[Barcode],tb_MainDatabase[Size],"")</f>
        <v>30 ml.</v>
      </c>
      <c r="I443" s="64" t="s">
        <v>1532</v>
      </c>
      <c r="J443" s="81">
        <f>IF(D443="","",countif(tb_Export[SKU],D443))</f>
        <v>1</v>
      </c>
      <c r="K443" s="64" t="s">
        <v>1528</v>
      </c>
      <c r="L443" s="81" t="str">
        <f t="shared" si="3"/>
        <v>#REF!</v>
      </c>
      <c r="M443" s="81"/>
    </row>
    <row r="444" ht="22.5" hidden="1" customHeight="1">
      <c r="A444" s="61">
        <f>IF(B444="","",ROW()-ROW(tb_Export[[#HEADERS],[Order]]))</f>
        <v>443</v>
      </c>
      <c r="B444" s="322">
        <v>45981.0</v>
      </c>
      <c r="C444" s="64" t="s">
        <v>203</v>
      </c>
      <c r="D444" s="64" t="s">
        <v>2174</v>
      </c>
      <c r="E444" s="64" t="s">
        <v>1098</v>
      </c>
      <c r="F444" s="64">
        <v>8.857128012048E12</v>
      </c>
      <c r="G444" s="64" t="str">
        <f t="array" ref="G444">XLOOKUP(F444,tb_MainDatabase[Barcode],tb_MainDatabase[Grand],"")</f>
        <v>EDP</v>
      </c>
      <c r="H444" s="64" t="str">
        <f t="array" ref="H444">XLOOKUP(F444,tb_MainDatabase[Barcode],tb_MainDatabase[Size],"")</f>
        <v>30 ml.</v>
      </c>
      <c r="I444" s="64" t="s">
        <v>1532</v>
      </c>
      <c r="J444" s="81">
        <f>IF(D444="","",countif(tb_Export[SKU],D444))</f>
        <v>1</v>
      </c>
      <c r="K444" s="64" t="s">
        <v>1528</v>
      </c>
      <c r="L444" s="81" t="str">
        <f t="shared" si="3"/>
        <v>#REF!</v>
      </c>
      <c r="M444" s="81"/>
    </row>
    <row r="445" ht="22.5" hidden="1" customHeight="1">
      <c r="A445" s="61">
        <f>IF(B445="","",ROW()-ROW(tb_Export[[#HEADERS],[Order]]))</f>
        <v>444</v>
      </c>
      <c r="B445" s="322">
        <v>45981.0</v>
      </c>
      <c r="C445" s="64" t="s">
        <v>203</v>
      </c>
      <c r="D445" s="64" t="s">
        <v>2175</v>
      </c>
      <c r="E445" s="64" t="s">
        <v>1056</v>
      </c>
      <c r="F445" s="64">
        <v>8.857128011812E12</v>
      </c>
      <c r="G445" s="64" t="str">
        <f t="array" ref="G445">XLOOKUP(F445,tb_MainDatabase[Barcode],tb_MainDatabase[Grand],"")</f>
        <v>EDP</v>
      </c>
      <c r="H445" s="64" t="str">
        <f t="array" ref="H445">XLOOKUP(F445,tb_MainDatabase[Barcode],tb_MainDatabase[Size],"")</f>
        <v>30 ml.</v>
      </c>
      <c r="I445" s="64" t="s">
        <v>1532</v>
      </c>
      <c r="J445" s="81">
        <f>IF(D445="","",countif(tb_Export[SKU],D445))</f>
        <v>1</v>
      </c>
      <c r="K445" s="64" t="s">
        <v>1528</v>
      </c>
      <c r="L445" s="81" t="str">
        <f t="shared" si="3"/>
        <v>#REF!</v>
      </c>
      <c r="M445" s="81"/>
    </row>
    <row r="446" ht="22.5" hidden="1" customHeight="1">
      <c r="A446" s="61">
        <f>IF(B446="","",ROW()-ROW(tb_Export[[#HEADERS],[Order]]))</f>
        <v>445</v>
      </c>
      <c r="B446" s="322">
        <v>45981.0</v>
      </c>
      <c r="C446" s="64" t="s">
        <v>203</v>
      </c>
      <c r="D446" s="64" t="s">
        <v>2176</v>
      </c>
      <c r="E446" s="64" t="s">
        <v>1056</v>
      </c>
      <c r="F446" s="64">
        <v>8.857128011812E12</v>
      </c>
      <c r="G446" s="64" t="str">
        <f t="array" ref="G446">XLOOKUP(F446,tb_MainDatabase[Barcode],tb_MainDatabase[Grand],"")</f>
        <v>EDP</v>
      </c>
      <c r="H446" s="64" t="str">
        <f t="array" ref="H446">XLOOKUP(F446,tb_MainDatabase[Barcode],tb_MainDatabase[Size],"")</f>
        <v>30 ml.</v>
      </c>
      <c r="I446" s="64" t="s">
        <v>1532</v>
      </c>
      <c r="J446" s="81">
        <f>IF(D446="","",countif(tb_Export[SKU],D446))</f>
        <v>1</v>
      </c>
      <c r="K446" s="64" t="s">
        <v>1528</v>
      </c>
      <c r="L446" s="81" t="str">
        <f t="shared" si="3"/>
        <v>#REF!</v>
      </c>
      <c r="M446" s="81"/>
    </row>
    <row r="447" ht="22.5" hidden="1" customHeight="1">
      <c r="A447" s="61">
        <f>IF(B447="","",ROW()-ROW(tb_Export[[#HEADERS],[Order]]))</f>
        <v>446</v>
      </c>
      <c r="B447" s="322">
        <v>45981.0</v>
      </c>
      <c r="C447" s="64" t="s">
        <v>203</v>
      </c>
      <c r="D447" s="64" t="s">
        <v>2177</v>
      </c>
      <c r="E447" s="64" t="s">
        <v>1072</v>
      </c>
      <c r="F447" s="64">
        <v>8.857128012024E12</v>
      </c>
      <c r="G447" s="64" t="str">
        <f t="array" ref="G447">XLOOKUP(F447,tb_MainDatabase[Barcode],tb_MainDatabase[Grand],"")</f>
        <v>EDP</v>
      </c>
      <c r="H447" s="64" t="str">
        <f t="array" ref="H447">XLOOKUP(F447,tb_MainDatabase[Barcode],tb_MainDatabase[Size],"")</f>
        <v>30 ml.</v>
      </c>
      <c r="I447" s="64" t="s">
        <v>1532</v>
      </c>
      <c r="J447" s="81">
        <f>IF(D447="","",countif(tb_Export[SKU],D447))</f>
        <v>2</v>
      </c>
      <c r="K447" s="64" t="s">
        <v>1528</v>
      </c>
      <c r="L447" s="81" t="str">
        <f t="shared" si="3"/>
        <v>#REF!</v>
      </c>
      <c r="M447" s="81"/>
    </row>
    <row r="448" ht="22.5" hidden="1" customHeight="1">
      <c r="A448" s="61">
        <f>IF(B448="","",ROW()-ROW(tb_Export[[#HEADERS],[Order]]))</f>
        <v>447</v>
      </c>
      <c r="B448" s="322">
        <v>45981.0</v>
      </c>
      <c r="C448" s="64" t="s">
        <v>203</v>
      </c>
      <c r="D448" s="64" t="s">
        <v>2177</v>
      </c>
      <c r="E448" s="64" t="s">
        <v>1072</v>
      </c>
      <c r="F448" s="64">
        <v>8.857128012024E12</v>
      </c>
      <c r="G448" s="64" t="str">
        <f t="array" ref="G448">XLOOKUP(F448,tb_MainDatabase[Barcode],tb_MainDatabase[Grand],"")</f>
        <v>EDP</v>
      </c>
      <c r="H448" s="64" t="str">
        <f t="array" ref="H448">XLOOKUP(F448,tb_MainDatabase[Barcode],tb_MainDatabase[Size],"")</f>
        <v>30 ml.</v>
      </c>
      <c r="I448" s="64" t="s">
        <v>1532</v>
      </c>
      <c r="J448" s="81">
        <f>IF(D448="","",countif(tb_Export[SKU],D448))</f>
        <v>2</v>
      </c>
      <c r="K448" s="64" t="s">
        <v>1528</v>
      </c>
      <c r="L448" s="81" t="str">
        <f t="shared" si="3"/>
        <v>#REF!</v>
      </c>
      <c r="M448" s="81"/>
    </row>
    <row r="449" ht="22.5" hidden="1" customHeight="1">
      <c r="A449" s="61">
        <f>IF(B449="","",ROW()-ROW(tb_Export[[#HEADERS],[Order]]))</f>
        <v>448</v>
      </c>
      <c r="B449" s="322">
        <v>45981.0</v>
      </c>
      <c r="C449" s="64" t="s">
        <v>203</v>
      </c>
      <c r="D449" s="64" t="s">
        <v>2179</v>
      </c>
      <c r="E449" s="64" t="s">
        <v>1072</v>
      </c>
      <c r="F449" s="64">
        <v>8.857128012024E12</v>
      </c>
      <c r="G449" s="64" t="str">
        <f t="array" ref="G449">XLOOKUP(F449,tb_MainDatabase[Barcode],tb_MainDatabase[Grand],"")</f>
        <v>EDP</v>
      </c>
      <c r="H449" s="64" t="str">
        <f t="array" ref="H449">XLOOKUP(F449,tb_MainDatabase[Barcode],tb_MainDatabase[Size],"")</f>
        <v>30 ml.</v>
      </c>
      <c r="I449" s="64" t="s">
        <v>1532</v>
      </c>
      <c r="J449" s="81">
        <f>IF(D449="","",countif(tb_Export[SKU],D449))</f>
        <v>1</v>
      </c>
      <c r="K449" s="64" t="s">
        <v>1528</v>
      </c>
      <c r="L449" s="81" t="str">
        <f t="shared" si="3"/>
        <v>#REF!</v>
      </c>
      <c r="M449" s="81"/>
    </row>
    <row r="450" ht="22.5" hidden="1" customHeight="1">
      <c r="A450" s="61">
        <f>IF(B450="","",ROW()-ROW(tb_Export[[#HEADERS],[Order]]))</f>
        <v>449</v>
      </c>
      <c r="B450" s="322">
        <v>45981.0</v>
      </c>
      <c r="C450" s="64" t="s">
        <v>203</v>
      </c>
      <c r="D450" s="64" t="s">
        <v>2180</v>
      </c>
      <c r="E450" s="64" t="s">
        <v>1072</v>
      </c>
      <c r="F450" s="64">
        <v>8.857128012024E12</v>
      </c>
      <c r="G450" s="64" t="str">
        <f t="array" ref="G450">XLOOKUP(F450,tb_MainDatabase[Barcode],tb_MainDatabase[Grand],"")</f>
        <v>EDP</v>
      </c>
      <c r="H450" s="64" t="str">
        <f t="array" ref="H450">XLOOKUP(F450,tb_MainDatabase[Barcode],tb_MainDatabase[Size],"")</f>
        <v>30 ml.</v>
      </c>
      <c r="I450" s="64" t="s">
        <v>1532</v>
      </c>
      <c r="J450" s="81">
        <f>IF(D450="","",countif(tb_Export[SKU],D450))</f>
        <v>1</v>
      </c>
      <c r="K450" s="64" t="s">
        <v>1528</v>
      </c>
      <c r="L450" s="81" t="str">
        <f t="shared" si="3"/>
        <v>#REF!</v>
      </c>
      <c r="M450" s="81"/>
    </row>
    <row r="451" ht="22.5" hidden="1" customHeight="1">
      <c r="A451" s="61">
        <f>IF(B451="","",ROW()-ROW(tb_Export[[#HEADERS],[Order]]))</f>
        <v>450</v>
      </c>
      <c r="B451" s="322">
        <v>45981.0</v>
      </c>
      <c r="C451" s="64" t="s">
        <v>203</v>
      </c>
      <c r="D451" s="64" t="s">
        <v>2183</v>
      </c>
      <c r="E451" s="64" t="s">
        <v>1072</v>
      </c>
      <c r="F451" s="64">
        <v>8.857128012024E12</v>
      </c>
      <c r="G451" s="64" t="str">
        <f t="array" ref="G451">XLOOKUP(F451,tb_MainDatabase[Barcode],tb_MainDatabase[Grand],"")</f>
        <v>EDP</v>
      </c>
      <c r="H451" s="64" t="str">
        <f t="array" ref="H451">XLOOKUP(F451,tb_MainDatabase[Barcode],tb_MainDatabase[Size],"")</f>
        <v>30 ml.</v>
      </c>
      <c r="I451" s="64" t="s">
        <v>1532</v>
      </c>
      <c r="J451" s="81">
        <f>IF(D451="","",countif(tb_Export[SKU],D451))</f>
        <v>1</v>
      </c>
      <c r="K451" s="64" t="s">
        <v>1528</v>
      </c>
      <c r="L451" s="81" t="str">
        <f t="shared" si="3"/>
        <v>#REF!</v>
      </c>
      <c r="M451" s="81"/>
    </row>
    <row r="452" ht="22.5" hidden="1" customHeight="1">
      <c r="A452" s="61">
        <f>IF(B452="","",ROW()-ROW(tb_Export[[#HEADERS],[Order]]))</f>
        <v>451</v>
      </c>
      <c r="B452" s="322">
        <v>45981.0</v>
      </c>
      <c r="C452" s="64" t="s">
        <v>203</v>
      </c>
      <c r="D452" s="64" t="s">
        <v>2185</v>
      </c>
      <c r="E452" s="64" t="s">
        <v>1058</v>
      </c>
      <c r="F452" s="64">
        <v>8.857128012057E12</v>
      </c>
      <c r="G452" s="64" t="str">
        <f t="array" ref="G452">XLOOKUP(F452,tb_MainDatabase[Barcode],tb_MainDatabase[Grand],"")</f>
        <v>EDP</v>
      </c>
      <c r="H452" s="64" t="str">
        <f t="array" ref="H452">XLOOKUP(F452,tb_MainDatabase[Barcode],tb_MainDatabase[Size],"")</f>
        <v>30 ml.</v>
      </c>
      <c r="I452" s="64" t="s">
        <v>1532</v>
      </c>
      <c r="J452" s="81">
        <f>IF(D452="","",countif(tb_Export[SKU],D452))</f>
        <v>1</v>
      </c>
      <c r="K452" s="64" t="s">
        <v>1528</v>
      </c>
      <c r="L452" s="81" t="str">
        <f t="shared" si="3"/>
        <v>#REF!</v>
      </c>
      <c r="M452" s="81"/>
    </row>
    <row r="453" ht="22.5" hidden="1" customHeight="1">
      <c r="A453" s="61">
        <f>IF(B453="","",ROW()-ROW(tb_Export[[#HEADERS],[Order]]))</f>
        <v>452</v>
      </c>
      <c r="B453" s="322">
        <v>45981.0</v>
      </c>
      <c r="C453" s="64" t="s">
        <v>203</v>
      </c>
      <c r="D453" s="64" t="s">
        <v>2186</v>
      </c>
      <c r="E453" s="64" t="s">
        <v>1058</v>
      </c>
      <c r="F453" s="64">
        <v>8.857128012057E12</v>
      </c>
      <c r="G453" s="64" t="str">
        <f t="array" ref="G453">XLOOKUP(F453,tb_MainDatabase[Barcode],tb_MainDatabase[Grand],"")</f>
        <v>EDP</v>
      </c>
      <c r="H453" s="64" t="str">
        <f t="array" ref="H453">XLOOKUP(F453,tb_MainDatabase[Barcode],tb_MainDatabase[Size],"")</f>
        <v>30 ml.</v>
      </c>
      <c r="I453" s="64" t="s">
        <v>1532</v>
      </c>
      <c r="J453" s="81">
        <f>IF(D453="","",countif(tb_Export[SKU],D453))</f>
        <v>1</v>
      </c>
      <c r="K453" s="64" t="s">
        <v>1528</v>
      </c>
      <c r="L453" s="81" t="str">
        <f t="shared" si="3"/>
        <v>#REF!</v>
      </c>
      <c r="M453" s="81"/>
    </row>
    <row r="454" ht="22.5" hidden="1" customHeight="1">
      <c r="A454" s="61">
        <f>IF(B454="","",ROW()-ROW(tb_Export[[#HEADERS],[Order]]))</f>
        <v>453</v>
      </c>
      <c r="B454" s="322">
        <v>45981.0</v>
      </c>
      <c r="C454" s="64" t="s">
        <v>203</v>
      </c>
      <c r="D454" s="64" t="s">
        <v>2187</v>
      </c>
      <c r="E454" s="64" t="s">
        <v>1058</v>
      </c>
      <c r="F454" s="64">
        <v>8.857128012057E12</v>
      </c>
      <c r="G454" s="64" t="str">
        <f t="array" ref="G454">XLOOKUP(F454,tb_MainDatabase[Barcode],tb_MainDatabase[Grand],"")</f>
        <v>EDP</v>
      </c>
      <c r="H454" s="64" t="str">
        <f t="array" ref="H454">XLOOKUP(F454,tb_MainDatabase[Barcode],tb_MainDatabase[Size],"")</f>
        <v>30 ml.</v>
      </c>
      <c r="I454" s="64" t="s">
        <v>1532</v>
      </c>
      <c r="J454" s="81">
        <f>IF(D454="","",countif(tb_Export[SKU],D454))</f>
        <v>1</v>
      </c>
      <c r="K454" s="64" t="s">
        <v>1528</v>
      </c>
      <c r="L454" s="81" t="str">
        <f t="shared" si="3"/>
        <v>#REF!</v>
      </c>
      <c r="M454" s="81"/>
    </row>
    <row r="455" ht="22.5" hidden="1" customHeight="1">
      <c r="A455" s="61">
        <f>IF(B455="","",ROW()-ROW(tb_Export[[#HEADERS],[Order]]))</f>
        <v>454</v>
      </c>
      <c r="B455" s="322">
        <v>45981.0</v>
      </c>
      <c r="C455" s="64" t="s">
        <v>203</v>
      </c>
      <c r="D455" s="64" t="s">
        <v>2189</v>
      </c>
      <c r="E455" s="64" t="s">
        <v>1058</v>
      </c>
      <c r="F455" s="64">
        <v>8.857128012057E12</v>
      </c>
      <c r="G455" s="64" t="str">
        <f t="array" ref="G455">XLOOKUP(F455,tb_MainDatabase[Barcode],tb_MainDatabase[Grand],"")</f>
        <v>EDP</v>
      </c>
      <c r="H455" s="64" t="str">
        <f t="array" ref="H455">XLOOKUP(F455,tb_MainDatabase[Barcode],tb_MainDatabase[Size],"")</f>
        <v>30 ml.</v>
      </c>
      <c r="I455" s="64" t="s">
        <v>1532</v>
      </c>
      <c r="J455" s="81">
        <f>IF(D455="","",countif(tb_Export[SKU],D455))</f>
        <v>1</v>
      </c>
      <c r="K455" s="64" t="s">
        <v>1528</v>
      </c>
      <c r="L455" s="81" t="str">
        <f t="shared" si="3"/>
        <v>#REF!</v>
      </c>
      <c r="M455" s="81"/>
    </row>
    <row r="456" ht="22.5" hidden="1" customHeight="1">
      <c r="A456" s="61">
        <f>IF(B456="","",ROW()-ROW(tb_Export[[#HEADERS],[Order]]))</f>
        <v>455</v>
      </c>
      <c r="B456" s="322">
        <v>45981.0</v>
      </c>
      <c r="C456" s="64" t="s">
        <v>203</v>
      </c>
      <c r="D456" s="64" t="s">
        <v>2191</v>
      </c>
      <c r="E456" s="64" t="s">
        <v>1058</v>
      </c>
      <c r="F456" s="64">
        <v>8.857128012057E12</v>
      </c>
      <c r="G456" s="64" t="str">
        <f t="array" ref="G456">XLOOKUP(F456,tb_MainDatabase[Barcode],tb_MainDatabase[Grand],"")</f>
        <v>EDP</v>
      </c>
      <c r="H456" s="64" t="str">
        <f t="array" ref="H456">XLOOKUP(F456,tb_MainDatabase[Barcode],tb_MainDatabase[Size],"")</f>
        <v>30 ml.</v>
      </c>
      <c r="I456" s="64" t="s">
        <v>1532</v>
      </c>
      <c r="J456" s="81">
        <f>IF(D456="","",countif(tb_Export[SKU],D456))</f>
        <v>1</v>
      </c>
      <c r="K456" s="64" t="s">
        <v>1528</v>
      </c>
      <c r="L456" s="81" t="str">
        <f t="shared" si="3"/>
        <v>#REF!</v>
      </c>
      <c r="M456" s="81"/>
    </row>
    <row r="457" ht="22.5" hidden="1" customHeight="1">
      <c r="A457" s="61">
        <f>IF(B457="","",ROW()-ROW(tb_Export[[#HEADERS],[Order]]))</f>
        <v>456</v>
      </c>
      <c r="B457" s="322">
        <v>45981.0</v>
      </c>
      <c r="C457" s="64" t="s">
        <v>203</v>
      </c>
      <c r="D457" s="64" t="s">
        <v>2192</v>
      </c>
      <c r="E457" s="64" t="s">
        <v>1058</v>
      </c>
      <c r="F457" s="64">
        <v>8.857128012057E12</v>
      </c>
      <c r="G457" s="64" t="str">
        <f t="array" ref="G457">XLOOKUP(F457,tb_MainDatabase[Barcode],tb_MainDatabase[Grand],"")</f>
        <v>EDP</v>
      </c>
      <c r="H457" s="64" t="str">
        <f t="array" ref="H457">XLOOKUP(F457,tb_MainDatabase[Barcode],tb_MainDatabase[Size],"")</f>
        <v>30 ml.</v>
      </c>
      <c r="I457" s="64" t="s">
        <v>1532</v>
      </c>
      <c r="J457" s="81">
        <f>IF(D457="","",countif(tb_Export[SKU],D457))</f>
        <v>1</v>
      </c>
      <c r="K457" s="64" t="s">
        <v>1528</v>
      </c>
      <c r="L457" s="81" t="str">
        <f t="shared" si="3"/>
        <v>#REF!</v>
      </c>
      <c r="M457" s="81"/>
    </row>
    <row r="458" ht="22.5" hidden="1" customHeight="1">
      <c r="A458" s="61">
        <f>IF(B458="","",ROW()-ROW(tb_Export[[#HEADERS],[Order]]))</f>
        <v>457</v>
      </c>
      <c r="B458" s="322">
        <v>45981.0</v>
      </c>
      <c r="C458" s="64" t="s">
        <v>203</v>
      </c>
      <c r="D458" s="64" t="s">
        <v>2193</v>
      </c>
      <c r="E458" s="64" t="s">
        <v>1058</v>
      </c>
      <c r="F458" s="64">
        <v>8.857128012057E12</v>
      </c>
      <c r="G458" s="64" t="str">
        <f t="array" ref="G458">XLOOKUP(F458,tb_MainDatabase[Barcode],tb_MainDatabase[Grand],"")</f>
        <v>EDP</v>
      </c>
      <c r="H458" s="64" t="str">
        <f t="array" ref="H458">XLOOKUP(F458,tb_MainDatabase[Barcode],tb_MainDatabase[Size],"")</f>
        <v>30 ml.</v>
      </c>
      <c r="I458" s="64" t="s">
        <v>1532</v>
      </c>
      <c r="J458" s="81">
        <f>IF(D458="","",countif(tb_Export[SKU],D458))</f>
        <v>1</v>
      </c>
      <c r="K458" s="64" t="s">
        <v>1528</v>
      </c>
      <c r="L458" s="81" t="str">
        <f t="shared" si="3"/>
        <v>#REF!</v>
      </c>
      <c r="M458" s="81"/>
    </row>
    <row r="459" ht="22.5" hidden="1" customHeight="1">
      <c r="A459" s="61">
        <f>IF(B459="","",ROW()-ROW(tb_Export[[#HEADERS],[Order]]))</f>
        <v>458</v>
      </c>
      <c r="B459" s="322">
        <v>45981.0</v>
      </c>
      <c r="C459" s="64" t="s">
        <v>203</v>
      </c>
      <c r="D459" s="64" t="s">
        <v>2195</v>
      </c>
      <c r="E459" s="64" t="s">
        <v>1058</v>
      </c>
      <c r="F459" s="64">
        <v>8.857128012057E12</v>
      </c>
      <c r="G459" s="64" t="str">
        <f t="array" ref="G459">XLOOKUP(F459,tb_MainDatabase[Barcode],tb_MainDatabase[Grand],"")</f>
        <v>EDP</v>
      </c>
      <c r="H459" s="64" t="str">
        <f t="array" ref="H459">XLOOKUP(F459,tb_MainDatabase[Barcode],tb_MainDatabase[Size],"")</f>
        <v>30 ml.</v>
      </c>
      <c r="I459" s="64" t="s">
        <v>1532</v>
      </c>
      <c r="J459" s="81">
        <f>IF(D459="","",countif(tb_Export[SKU],D459))</f>
        <v>1</v>
      </c>
      <c r="K459" s="64" t="s">
        <v>1528</v>
      </c>
      <c r="L459" s="81" t="str">
        <f t="shared" si="3"/>
        <v>#REF!</v>
      </c>
      <c r="M459" s="81"/>
    </row>
    <row r="460" ht="22.5" hidden="1" customHeight="1">
      <c r="A460" s="61">
        <f>IF(B460="","",ROW()-ROW(tb_Export[[#HEADERS],[Order]]))</f>
        <v>459</v>
      </c>
      <c r="B460" s="322">
        <v>45981.0</v>
      </c>
      <c r="C460" s="64" t="s">
        <v>203</v>
      </c>
      <c r="D460" s="64" t="s">
        <v>2197</v>
      </c>
      <c r="E460" s="64" t="s">
        <v>1065</v>
      </c>
      <c r="F460" s="64">
        <v>8.857128011737E12</v>
      </c>
      <c r="G460" s="64" t="str">
        <f t="array" ref="G460">XLOOKUP(F460,tb_MainDatabase[Barcode],tb_MainDatabase[Grand],"")</f>
        <v>EDP</v>
      </c>
      <c r="H460" s="64" t="str">
        <f t="array" ref="H460">XLOOKUP(F460,tb_MainDatabase[Barcode],tb_MainDatabase[Size],"")</f>
        <v>30 ml.</v>
      </c>
      <c r="I460" s="64" t="s">
        <v>1532</v>
      </c>
      <c r="J460" s="81">
        <f>IF(D460="","",countif(tb_Export[SKU],D460))</f>
        <v>1</v>
      </c>
      <c r="K460" s="64" t="s">
        <v>1528</v>
      </c>
      <c r="L460" s="81" t="str">
        <f t="shared" si="3"/>
        <v>#REF!</v>
      </c>
      <c r="M460" s="81"/>
    </row>
    <row r="461" ht="22.5" hidden="1" customHeight="1">
      <c r="A461" s="61">
        <f>IF(B461="","",ROW()-ROW(tb_Export[[#HEADERS],[Order]]))</f>
        <v>460</v>
      </c>
      <c r="B461" s="322">
        <v>45981.0</v>
      </c>
      <c r="C461" s="64" t="s">
        <v>203</v>
      </c>
      <c r="D461" s="64" t="s">
        <v>2200</v>
      </c>
      <c r="E461" s="64" t="s">
        <v>1065</v>
      </c>
      <c r="F461" s="64">
        <v>8.857128011737E12</v>
      </c>
      <c r="G461" s="64" t="str">
        <f t="array" ref="G461">XLOOKUP(F461,tb_MainDatabase[Barcode],tb_MainDatabase[Grand],"")</f>
        <v>EDP</v>
      </c>
      <c r="H461" s="64" t="str">
        <f t="array" ref="H461">XLOOKUP(F461,tb_MainDatabase[Barcode],tb_MainDatabase[Size],"")</f>
        <v>30 ml.</v>
      </c>
      <c r="I461" s="64" t="s">
        <v>1532</v>
      </c>
      <c r="J461" s="81">
        <f>IF(D461="","",countif(tb_Export[SKU],D461))</f>
        <v>1</v>
      </c>
      <c r="K461" s="64" t="s">
        <v>1528</v>
      </c>
      <c r="L461" s="81" t="str">
        <f t="shared" si="3"/>
        <v>#REF!</v>
      </c>
      <c r="M461" s="81"/>
    </row>
    <row r="462" ht="22.5" hidden="1" customHeight="1">
      <c r="A462" s="61">
        <f>IF(B462="","",ROW()-ROW(tb_Export[[#HEADERS],[Order]]))</f>
        <v>461</v>
      </c>
      <c r="B462" s="322">
        <v>45981.0</v>
      </c>
      <c r="C462" s="64" t="s">
        <v>203</v>
      </c>
      <c r="D462" s="64" t="s">
        <v>2202</v>
      </c>
      <c r="E462" s="64" t="s">
        <v>1065</v>
      </c>
      <c r="F462" s="64">
        <v>8.857128011737E12</v>
      </c>
      <c r="G462" s="64" t="str">
        <f t="array" ref="G462">XLOOKUP(F462,tb_MainDatabase[Barcode],tb_MainDatabase[Grand],"")</f>
        <v>EDP</v>
      </c>
      <c r="H462" s="64" t="str">
        <f t="array" ref="H462">XLOOKUP(F462,tb_MainDatabase[Barcode],tb_MainDatabase[Size],"")</f>
        <v>30 ml.</v>
      </c>
      <c r="I462" s="64" t="s">
        <v>1532</v>
      </c>
      <c r="J462" s="81">
        <f>IF(D462="","",countif(tb_Export[SKU],D462))</f>
        <v>1</v>
      </c>
      <c r="K462" s="64" t="s">
        <v>1528</v>
      </c>
      <c r="L462" s="81" t="str">
        <f t="shared" si="3"/>
        <v>#REF!</v>
      </c>
      <c r="M462" s="81"/>
    </row>
    <row r="463" ht="22.5" hidden="1" customHeight="1">
      <c r="A463" s="61">
        <f>IF(B463="","",ROW()-ROW(tb_Export[[#HEADERS],[Order]]))</f>
        <v>462</v>
      </c>
      <c r="B463" s="322">
        <v>45981.0</v>
      </c>
      <c r="C463" s="64" t="s">
        <v>203</v>
      </c>
      <c r="D463" s="64" t="s">
        <v>2204</v>
      </c>
      <c r="E463" s="64" t="s">
        <v>1065</v>
      </c>
      <c r="F463" s="64">
        <v>8.857128011737E12</v>
      </c>
      <c r="G463" s="64" t="str">
        <f t="array" ref="G463">XLOOKUP(F463,tb_MainDatabase[Barcode],tb_MainDatabase[Grand],"")</f>
        <v>EDP</v>
      </c>
      <c r="H463" s="64" t="str">
        <f t="array" ref="H463">XLOOKUP(F463,tb_MainDatabase[Barcode],tb_MainDatabase[Size],"")</f>
        <v>30 ml.</v>
      </c>
      <c r="I463" s="64" t="s">
        <v>1532</v>
      </c>
      <c r="J463" s="81">
        <f>IF(D463="","",countif(tb_Export[SKU],D463))</f>
        <v>1</v>
      </c>
      <c r="K463" s="64" t="s">
        <v>1528</v>
      </c>
      <c r="L463" s="81" t="str">
        <f t="shared" si="3"/>
        <v>#REF!</v>
      </c>
      <c r="M463" s="81"/>
    </row>
    <row r="464" ht="22.5" hidden="1" customHeight="1">
      <c r="A464" s="61">
        <f>IF(B464="","",ROW()-ROW(tb_Export[[#HEADERS],[Order]]))</f>
        <v>463</v>
      </c>
      <c r="B464" s="322">
        <v>45981.0</v>
      </c>
      <c r="C464" s="64" t="s">
        <v>203</v>
      </c>
      <c r="D464" s="64" t="s">
        <v>2205</v>
      </c>
      <c r="E464" s="64" t="s">
        <v>1065</v>
      </c>
      <c r="F464" s="64">
        <v>8.857128011737E12</v>
      </c>
      <c r="G464" s="64" t="str">
        <f t="array" ref="G464">XLOOKUP(F464,tb_MainDatabase[Barcode],tb_MainDatabase[Grand],"")</f>
        <v>EDP</v>
      </c>
      <c r="H464" s="64" t="str">
        <f t="array" ref="H464">XLOOKUP(F464,tb_MainDatabase[Barcode],tb_MainDatabase[Size],"")</f>
        <v>30 ml.</v>
      </c>
      <c r="I464" s="64" t="s">
        <v>1532</v>
      </c>
      <c r="J464" s="81">
        <f>IF(D464="","",countif(tb_Export[SKU],D464))</f>
        <v>1</v>
      </c>
      <c r="K464" s="64" t="s">
        <v>1528</v>
      </c>
      <c r="L464" s="81" t="str">
        <f t="shared" si="3"/>
        <v>#REF!</v>
      </c>
      <c r="M464" s="81"/>
    </row>
    <row r="465" ht="22.5" hidden="1" customHeight="1">
      <c r="A465" s="61">
        <f>IF(B465="","",ROW()-ROW(tb_Export[[#HEADERS],[Order]]))</f>
        <v>464</v>
      </c>
      <c r="B465" s="322">
        <v>45981.0</v>
      </c>
      <c r="C465" s="64" t="s">
        <v>203</v>
      </c>
      <c r="D465" s="64" t="s">
        <v>2207</v>
      </c>
      <c r="E465" s="64" t="s">
        <v>1922</v>
      </c>
      <c r="F465" s="64">
        <v>8.85712801205E12</v>
      </c>
      <c r="G465" s="64" t="str">
        <f t="array" ref="G465">XLOOKUP(F465,tb_MainDatabase[Barcode],tb_MainDatabase[Grand],"")</f>
        <v>EDP</v>
      </c>
      <c r="H465" s="64" t="str">
        <f t="array" ref="H465">XLOOKUP(F465,tb_MainDatabase[Barcode],tb_MainDatabase[Size],"")</f>
        <v>30 ml.</v>
      </c>
      <c r="I465" s="64" t="s">
        <v>1532</v>
      </c>
      <c r="J465" s="81">
        <f>IF(D465="","",countif(tb_Export[SKU],D465))</f>
        <v>1</v>
      </c>
      <c r="K465" s="64" t="s">
        <v>1528</v>
      </c>
      <c r="L465" s="81" t="str">
        <f t="shared" si="3"/>
        <v>#REF!</v>
      </c>
      <c r="M465" s="81"/>
    </row>
    <row r="466" ht="22.5" hidden="1" customHeight="1">
      <c r="A466" s="61">
        <f>IF(B466="","",ROW()-ROW(tb_Export[[#HEADERS],[Order]]))</f>
        <v>465</v>
      </c>
      <c r="B466" s="322">
        <v>45981.0</v>
      </c>
      <c r="C466" s="64" t="s">
        <v>203</v>
      </c>
      <c r="D466" s="64" t="s">
        <v>2211</v>
      </c>
      <c r="E466" s="64" t="s">
        <v>1922</v>
      </c>
      <c r="F466" s="64">
        <v>8.85712801205E12</v>
      </c>
      <c r="G466" s="64" t="str">
        <f t="array" ref="G466">XLOOKUP(F466,tb_MainDatabase[Barcode],tb_MainDatabase[Grand],"")</f>
        <v>EDP</v>
      </c>
      <c r="H466" s="64" t="str">
        <f t="array" ref="H466">XLOOKUP(F466,tb_MainDatabase[Barcode],tb_MainDatabase[Size],"")</f>
        <v>30 ml.</v>
      </c>
      <c r="I466" s="64" t="s">
        <v>1532</v>
      </c>
      <c r="J466" s="81">
        <f>IF(D466="","",countif(tb_Export[SKU],D466))</f>
        <v>1</v>
      </c>
      <c r="K466" s="64" t="s">
        <v>1528</v>
      </c>
      <c r="L466" s="81" t="str">
        <f t="shared" si="3"/>
        <v>#REF!</v>
      </c>
      <c r="M466" s="81"/>
    </row>
    <row r="467" ht="22.5" hidden="1" customHeight="1">
      <c r="A467" s="61">
        <f>IF(B467="","",ROW()-ROW(tb_Export[[#HEADERS],[Order]]))</f>
        <v>466</v>
      </c>
      <c r="B467" s="322">
        <v>45981.0</v>
      </c>
      <c r="C467" s="64" t="s">
        <v>203</v>
      </c>
      <c r="D467" s="64" t="s">
        <v>2212</v>
      </c>
      <c r="E467" s="64" t="s">
        <v>1922</v>
      </c>
      <c r="F467" s="64">
        <v>8.85712801205E12</v>
      </c>
      <c r="G467" s="64" t="str">
        <f t="array" ref="G467">XLOOKUP(F467,tb_MainDatabase[Barcode],tb_MainDatabase[Grand],"")</f>
        <v>EDP</v>
      </c>
      <c r="H467" s="64" t="str">
        <f t="array" ref="H467">XLOOKUP(F467,tb_MainDatabase[Barcode],tb_MainDatabase[Size],"")</f>
        <v>30 ml.</v>
      </c>
      <c r="I467" s="64" t="s">
        <v>1532</v>
      </c>
      <c r="J467" s="81">
        <f>IF(D467="","",countif(tb_Export[SKU],D467))</f>
        <v>1</v>
      </c>
      <c r="K467" s="64" t="s">
        <v>1528</v>
      </c>
      <c r="L467" s="81" t="str">
        <f t="shared" si="3"/>
        <v>#REF!</v>
      </c>
      <c r="M467" s="81"/>
    </row>
    <row r="468" ht="22.5" hidden="1" customHeight="1">
      <c r="A468" s="61">
        <f>IF(B468="","",ROW()-ROW(tb_Export[[#HEADERS],[Order]]))</f>
        <v>467</v>
      </c>
      <c r="B468" s="322">
        <v>45981.0</v>
      </c>
      <c r="C468" s="64" t="s">
        <v>203</v>
      </c>
      <c r="D468" s="64" t="s">
        <v>2214</v>
      </c>
      <c r="E468" s="64" t="s">
        <v>1922</v>
      </c>
      <c r="F468" s="64">
        <v>8.85712801205E12</v>
      </c>
      <c r="G468" s="64" t="str">
        <f t="array" ref="G468">XLOOKUP(F468,tb_MainDatabase[Barcode],tb_MainDatabase[Grand],"")</f>
        <v>EDP</v>
      </c>
      <c r="H468" s="64" t="str">
        <f t="array" ref="H468">XLOOKUP(F468,tb_MainDatabase[Barcode],tb_MainDatabase[Size],"")</f>
        <v>30 ml.</v>
      </c>
      <c r="I468" s="64" t="s">
        <v>1532</v>
      </c>
      <c r="J468" s="81">
        <f>IF(D468="","",countif(tb_Export[SKU],D468))</f>
        <v>1</v>
      </c>
      <c r="K468" s="64" t="s">
        <v>1528</v>
      </c>
      <c r="L468" s="81" t="str">
        <f t="shared" si="3"/>
        <v>#REF!</v>
      </c>
      <c r="M468" s="81"/>
    </row>
    <row r="469" ht="22.5" hidden="1" customHeight="1">
      <c r="A469" s="61">
        <f>IF(B469="","",ROW()-ROW(tb_Export[[#HEADERS],[Order]]))</f>
        <v>468</v>
      </c>
      <c r="B469" s="322">
        <v>45981.0</v>
      </c>
      <c r="C469" s="64" t="s">
        <v>203</v>
      </c>
      <c r="D469" s="64" t="s">
        <v>2216</v>
      </c>
      <c r="E469" s="64" t="s">
        <v>1922</v>
      </c>
      <c r="F469" s="64">
        <v>8.85712801205E12</v>
      </c>
      <c r="G469" s="64" t="str">
        <f t="array" ref="G469">XLOOKUP(F469,tb_MainDatabase[Barcode],tb_MainDatabase[Grand],"")</f>
        <v>EDP</v>
      </c>
      <c r="H469" s="64" t="str">
        <f t="array" ref="H469">XLOOKUP(F469,tb_MainDatabase[Barcode],tb_MainDatabase[Size],"")</f>
        <v>30 ml.</v>
      </c>
      <c r="I469" s="64" t="s">
        <v>1532</v>
      </c>
      <c r="J469" s="81">
        <f>IF(D469="","",countif(tb_Export[SKU],D469))</f>
        <v>1</v>
      </c>
      <c r="K469" s="64" t="s">
        <v>1528</v>
      </c>
      <c r="L469" s="81" t="str">
        <f t="shared" si="3"/>
        <v>#REF!</v>
      </c>
      <c r="M469" s="81"/>
    </row>
    <row r="470" ht="22.5" hidden="1" customHeight="1">
      <c r="A470" s="61">
        <f>IF(B470="","",ROW()-ROW(tb_Export[[#HEADERS],[Order]]))</f>
        <v>469</v>
      </c>
      <c r="B470" s="322">
        <v>45981.0</v>
      </c>
      <c r="C470" s="64" t="s">
        <v>203</v>
      </c>
      <c r="D470" s="64" t="s">
        <v>2217</v>
      </c>
      <c r="E470" s="64" t="s">
        <v>1114</v>
      </c>
      <c r="F470" s="64">
        <v>8.857128012005E12</v>
      </c>
      <c r="G470" s="64" t="str">
        <f t="array" ref="G470">XLOOKUP(F470,tb_MainDatabase[Barcode],tb_MainDatabase[Grand],"")</f>
        <v>EDP+</v>
      </c>
      <c r="H470" s="64" t="str">
        <f t="array" ref="H470">XLOOKUP(F470,tb_MainDatabase[Barcode],tb_MainDatabase[Size],"")</f>
        <v>30 ml.</v>
      </c>
      <c r="I470" s="64" t="s">
        <v>1532</v>
      </c>
      <c r="J470" s="81">
        <f>IF(D470="","",countif(tb_Export[SKU],D470))</f>
        <v>1</v>
      </c>
      <c r="K470" s="64" t="s">
        <v>1528</v>
      </c>
      <c r="L470" s="81" t="str">
        <f t="shared" si="3"/>
        <v>#REF!</v>
      </c>
      <c r="M470" s="81"/>
    </row>
    <row r="471" ht="22.5" hidden="1" customHeight="1">
      <c r="A471" s="61">
        <f>IF(B471="","",ROW()-ROW(tb_Export[[#HEADERS],[Order]]))</f>
        <v>470</v>
      </c>
      <c r="B471" s="322">
        <v>45981.0</v>
      </c>
      <c r="C471" s="64" t="s">
        <v>203</v>
      </c>
      <c r="D471" s="64" t="s">
        <v>2218</v>
      </c>
      <c r="E471" s="64" t="s">
        <v>1114</v>
      </c>
      <c r="F471" s="64">
        <v>8.857128012005E12</v>
      </c>
      <c r="G471" s="64" t="str">
        <f t="array" ref="G471">XLOOKUP(F471,tb_MainDatabase[Barcode],tb_MainDatabase[Grand],"")</f>
        <v>EDP+</v>
      </c>
      <c r="H471" s="64" t="str">
        <f t="array" ref="H471">XLOOKUP(F471,tb_MainDatabase[Barcode],tb_MainDatabase[Size],"")</f>
        <v>30 ml.</v>
      </c>
      <c r="I471" s="64" t="s">
        <v>1532</v>
      </c>
      <c r="J471" s="81">
        <f>IF(D471="","",countif(tb_Export[SKU],D471))</f>
        <v>1</v>
      </c>
      <c r="K471" s="64" t="s">
        <v>1528</v>
      </c>
      <c r="L471" s="81" t="str">
        <f t="shared" si="3"/>
        <v>#REF!</v>
      </c>
      <c r="M471" s="81"/>
    </row>
    <row r="472" ht="22.5" hidden="1" customHeight="1">
      <c r="A472" s="61">
        <f>IF(B472="","",ROW()-ROW(tb_Export[[#HEADERS],[Order]]))</f>
        <v>471</v>
      </c>
      <c r="B472" s="322">
        <v>45981.0</v>
      </c>
      <c r="C472" s="64" t="s">
        <v>203</v>
      </c>
      <c r="D472" s="64" t="s">
        <v>2220</v>
      </c>
      <c r="E472" s="64" t="s">
        <v>1114</v>
      </c>
      <c r="F472" s="64">
        <v>8.857128012005E12</v>
      </c>
      <c r="G472" s="64" t="str">
        <f t="array" ref="G472">XLOOKUP(F472,tb_MainDatabase[Barcode],tb_MainDatabase[Grand],"")</f>
        <v>EDP+</v>
      </c>
      <c r="H472" s="64" t="str">
        <f t="array" ref="H472">XLOOKUP(F472,tb_MainDatabase[Barcode],tb_MainDatabase[Size],"")</f>
        <v>30 ml.</v>
      </c>
      <c r="I472" s="64" t="s">
        <v>1532</v>
      </c>
      <c r="J472" s="81">
        <f>IF(D472="","",countif(tb_Export[SKU],D472))</f>
        <v>1</v>
      </c>
      <c r="K472" s="64" t="s">
        <v>1528</v>
      </c>
      <c r="L472" s="81" t="str">
        <f t="shared" si="3"/>
        <v>#REF!</v>
      </c>
      <c r="M472" s="81"/>
    </row>
    <row r="473" ht="22.5" hidden="1" customHeight="1">
      <c r="A473" s="61">
        <f>IF(B473="","",ROW()-ROW(tb_Export[[#HEADERS],[Order]]))</f>
        <v>472</v>
      </c>
      <c r="B473" s="322">
        <v>45981.0</v>
      </c>
      <c r="C473" s="64" t="s">
        <v>203</v>
      </c>
      <c r="D473" s="64" t="s">
        <v>2222</v>
      </c>
      <c r="E473" s="64" t="s">
        <v>1114</v>
      </c>
      <c r="F473" s="64">
        <v>8.857128012005E12</v>
      </c>
      <c r="G473" s="64" t="str">
        <f t="array" ref="G473">XLOOKUP(F473,tb_MainDatabase[Barcode],tb_MainDatabase[Grand],"")</f>
        <v>EDP+</v>
      </c>
      <c r="H473" s="64" t="str">
        <f t="array" ref="H473">XLOOKUP(F473,tb_MainDatabase[Barcode],tb_MainDatabase[Size],"")</f>
        <v>30 ml.</v>
      </c>
      <c r="I473" s="64" t="s">
        <v>1532</v>
      </c>
      <c r="J473" s="81">
        <f>IF(D473="","",countif(tb_Export[SKU],D473))</f>
        <v>1</v>
      </c>
      <c r="K473" s="64" t="s">
        <v>1528</v>
      </c>
      <c r="L473" s="81" t="str">
        <f t="shared" si="3"/>
        <v>#REF!</v>
      </c>
      <c r="M473" s="81"/>
    </row>
    <row r="474" ht="22.5" hidden="1" customHeight="1">
      <c r="A474" s="61">
        <f>IF(B474="","",ROW()-ROW(tb_Export[[#HEADERS],[Order]]))</f>
        <v>473</v>
      </c>
      <c r="B474" s="322">
        <v>45981.0</v>
      </c>
      <c r="C474" s="64" t="s">
        <v>203</v>
      </c>
      <c r="D474" s="64" t="s">
        <v>2224</v>
      </c>
      <c r="E474" s="64" t="s">
        <v>1114</v>
      </c>
      <c r="F474" s="64">
        <v>8.857128012005E12</v>
      </c>
      <c r="G474" s="64" t="str">
        <f t="array" ref="G474">XLOOKUP(F474,tb_MainDatabase[Barcode],tb_MainDatabase[Grand],"")</f>
        <v>EDP+</v>
      </c>
      <c r="H474" s="64" t="str">
        <f t="array" ref="H474">XLOOKUP(F474,tb_MainDatabase[Barcode],tb_MainDatabase[Size],"")</f>
        <v>30 ml.</v>
      </c>
      <c r="I474" s="64" t="s">
        <v>1532</v>
      </c>
      <c r="J474" s="81">
        <f>IF(D474="","",countif(tb_Export[SKU],D474))</f>
        <v>1</v>
      </c>
      <c r="K474" s="64" t="s">
        <v>1528</v>
      </c>
      <c r="L474" s="81" t="str">
        <f t="shared" si="3"/>
        <v>#REF!</v>
      </c>
      <c r="M474" s="81"/>
    </row>
    <row r="475" ht="22.5" hidden="1" customHeight="1">
      <c r="A475" s="61">
        <f>IF(B475="","",ROW()-ROW(tb_Export[[#HEADERS],[Order]]))</f>
        <v>474</v>
      </c>
      <c r="B475" s="322">
        <v>45981.0</v>
      </c>
      <c r="C475" s="64" t="s">
        <v>203</v>
      </c>
      <c r="D475" s="64" t="s">
        <v>2225</v>
      </c>
      <c r="E475" s="64" t="s">
        <v>1130</v>
      </c>
      <c r="F475" s="64">
        <v>8.85712801201E12</v>
      </c>
      <c r="G475" s="64" t="str">
        <f t="array" ref="G475">XLOOKUP(F475,tb_MainDatabase[Barcode],tb_MainDatabase[Grand],"")</f>
        <v>EDP+</v>
      </c>
      <c r="H475" s="64" t="str">
        <f t="array" ref="H475">XLOOKUP(F475,tb_MainDatabase[Barcode],tb_MainDatabase[Size],"")</f>
        <v>30 ml.</v>
      </c>
      <c r="I475" s="64" t="s">
        <v>1532</v>
      </c>
      <c r="J475" s="81">
        <f>IF(D475="","",countif(tb_Export[SKU],D475))</f>
        <v>1</v>
      </c>
      <c r="K475" s="64" t="s">
        <v>1528</v>
      </c>
      <c r="L475" s="81" t="str">
        <f t="shared" si="3"/>
        <v>#REF!</v>
      </c>
      <c r="M475" s="81"/>
    </row>
    <row r="476" ht="22.5" hidden="1" customHeight="1">
      <c r="A476" s="61">
        <f>IF(B476="","",ROW()-ROW(tb_Export[[#HEADERS],[Order]]))</f>
        <v>475</v>
      </c>
      <c r="B476" s="322">
        <v>45981.0</v>
      </c>
      <c r="C476" s="64" t="s">
        <v>203</v>
      </c>
      <c r="D476" s="64" t="s">
        <v>2227</v>
      </c>
      <c r="E476" s="64" t="s">
        <v>1130</v>
      </c>
      <c r="F476" s="64">
        <v>8.85712801201E12</v>
      </c>
      <c r="G476" s="64" t="str">
        <f t="array" ref="G476">XLOOKUP(F476,tb_MainDatabase[Barcode],tb_MainDatabase[Grand],"")</f>
        <v>EDP+</v>
      </c>
      <c r="H476" s="64" t="str">
        <f t="array" ref="H476">XLOOKUP(F476,tb_MainDatabase[Barcode],tb_MainDatabase[Size],"")</f>
        <v>30 ml.</v>
      </c>
      <c r="I476" s="64" t="s">
        <v>1532</v>
      </c>
      <c r="J476" s="81">
        <f>IF(D476="","",countif(tb_Export[SKU],D476))</f>
        <v>1</v>
      </c>
      <c r="K476" s="64" t="s">
        <v>1528</v>
      </c>
      <c r="L476" s="81" t="str">
        <f t="shared" si="3"/>
        <v>#REF!</v>
      </c>
      <c r="M476" s="81"/>
    </row>
    <row r="477" ht="22.5" hidden="1" customHeight="1">
      <c r="A477" s="61">
        <f>IF(B477="","",ROW()-ROW(tb_Export[[#HEADERS],[Order]]))</f>
        <v>476</v>
      </c>
      <c r="B477" s="322">
        <v>45981.0</v>
      </c>
      <c r="C477" s="64" t="s">
        <v>203</v>
      </c>
      <c r="D477" s="64" t="s">
        <v>2228</v>
      </c>
      <c r="E477" s="64" t="s">
        <v>1130</v>
      </c>
      <c r="F477" s="64">
        <v>8.85712801201E12</v>
      </c>
      <c r="G477" s="64" t="str">
        <f t="array" ref="G477">XLOOKUP(F477,tb_MainDatabase[Barcode],tb_MainDatabase[Grand],"")</f>
        <v>EDP+</v>
      </c>
      <c r="H477" s="64" t="str">
        <f t="array" ref="H477">XLOOKUP(F477,tb_MainDatabase[Barcode],tb_MainDatabase[Size],"")</f>
        <v>30 ml.</v>
      </c>
      <c r="I477" s="64" t="s">
        <v>1532</v>
      </c>
      <c r="J477" s="81">
        <f>IF(D477="","",countif(tb_Export[SKU],D477))</f>
        <v>1</v>
      </c>
      <c r="K477" s="64" t="s">
        <v>1528</v>
      </c>
      <c r="L477" s="81" t="str">
        <f t="shared" si="3"/>
        <v>#REF!</v>
      </c>
      <c r="M477" s="81"/>
    </row>
    <row r="478" ht="22.5" hidden="1" customHeight="1">
      <c r="A478" s="61">
        <f>IF(B478="","",ROW()-ROW(tb_Export[[#HEADERS],[Order]]))</f>
        <v>477</v>
      </c>
      <c r="B478" s="322">
        <v>45981.0</v>
      </c>
      <c r="C478" s="64" t="s">
        <v>203</v>
      </c>
      <c r="D478" s="64" t="s">
        <v>2229</v>
      </c>
      <c r="E478" s="64" t="s">
        <v>1130</v>
      </c>
      <c r="F478" s="64">
        <v>8.85712801201E12</v>
      </c>
      <c r="G478" s="64" t="str">
        <f t="array" ref="G478">XLOOKUP(F478,tb_MainDatabase[Barcode],tb_MainDatabase[Grand],"")</f>
        <v>EDP+</v>
      </c>
      <c r="H478" s="64" t="str">
        <f t="array" ref="H478">XLOOKUP(F478,tb_MainDatabase[Barcode],tb_MainDatabase[Size],"")</f>
        <v>30 ml.</v>
      </c>
      <c r="I478" s="64" t="s">
        <v>1532</v>
      </c>
      <c r="J478" s="81">
        <f>IF(D478="","",countif(tb_Export[SKU],D478))</f>
        <v>1</v>
      </c>
      <c r="K478" s="64" t="s">
        <v>1528</v>
      </c>
      <c r="L478" s="81" t="str">
        <f t="shared" si="3"/>
        <v>#REF!</v>
      </c>
      <c r="M478" s="81"/>
    </row>
    <row r="479" ht="22.5" hidden="1" customHeight="1">
      <c r="A479" s="61">
        <f>IF(B479="","",ROW()-ROW(tb_Export[[#HEADERS],[Order]]))</f>
        <v>478</v>
      </c>
      <c r="B479" s="322">
        <v>45981.0</v>
      </c>
      <c r="C479" s="64" t="s">
        <v>203</v>
      </c>
      <c r="D479" s="64" t="s">
        <v>2231</v>
      </c>
      <c r="E479" s="64" t="s">
        <v>1130</v>
      </c>
      <c r="F479" s="64">
        <v>8.85712801201E12</v>
      </c>
      <c r="G479" s="64" t="str">
        <f t="array" ref="G479">XLOOKUP(F479,tb_MainDatabase[Barcode],tb_MainDatabase[Grand],"")</f>
        <v>EDP+</v>
      </c>
      <c r="H479" s="64" t="str">
        <f t="array" ref="H479">XLOOKUP(F479,tb_MainDatabase[Barcode],tb_MainDatabase[Size],"")</f>
        <v>30 ml.</v>
      </c>
      <c r="I479" s="64" t="s">
        <v>1532</v>
      </c>
      <c r="J479" s="81">
        <f>IF(D479="","",countif(tb_Export[SKU],D479))</f>
        <v>1</v>
      </c>
      <c r="K479" s="64" t="s">
        <v>1528</v>
      </c>
      <c r="L479" s="81" t="str">
        <f t="shared" si="3"/>
        <v>#REF!</v>
      </c>
      <c r="M479" s="81"/>
    </row>
    <row r="480" ht="22.5" hidden="1" customHeight="1">
      <c r="A480" s="61">
        <f>IF(B480="","",ROW()-ROW(tb_Export[[#HEADERS],[Order]]))</f>
        <v>479</v>
      </c>
      <c r="B480" s="322">
        <v>45981.0</v>
      </c>
      <c r="C480" s="64" t="s">
        <v>356</v>
      </c>
      <c r="D480" s="64" t="s">
        <v>2232</v>
      </c>
      <c r="E480" s="64" t="s">
        <v>1767</v>
      </c>
      <c r="F480" s="64">
        <v>8.857128012053E12</v>
      </c>
      <c r="G480" s="64" t="str">
        <f t="array" ref="G480">XLOOKUP(F480,tb_MainDatabase[Barcode],tb_MainDatabase[Grand],"")</f>
        <v>EDP</v>
      </c>
      <c r="H480" s="64" t="str">
        <f t="array" ref="H480">XLOOKUP(F480,tb_MainDatabase[Barcode],tb_MainDatabase[Size],"")</f>
        <v>10 ml.</v>
      </c>
      <c r="I480" s="64" t="s">
        <v>1532</v>
      </c>
      <c r="J480" s="81">
        <f>IF(D480="","",countif(tb_Export[SKU],D480))</f>
        <v>1</v>
      </c>
      <c r="K480" s="64" t="s">
        <v>1528</v>
      </c>
      <c r="L480" s="81" t="str">
        <f t="shared" si="3"/>
        <v>#REF!</v>
      </c>
      <c r="M480" s="81"/>
    </row>
    <row r="481" ht="22.5" hidden="1" customHeight="1">
      <c r="A481" s="61">
        <f>IF(B481="","",ROW()-ROW(tb_Export[[#HEADERS],[Order]]))</f>
        <v>480</v>
      </c>
      <c r="B481" s="322">
        <v>45981.0</v>
      </c>
      <c r="C481" s="64" t="s">
        <v>356</v>
      </c>
      <c r="D481" s="64" t="s">
        <v>2233</v>
      </c>
      <c r="E481" s="64" t="s">
        <v>1767</v>
      </c>
      <c r="F481" s="64">
        <v>8.857128012053E12</v>
      </c>
      <c r="G481" s="64" t="str">
        <f t="array" ref="G481">XLOOKUP(F481,tb_MainDatabase[Barcode],tb_MainDatabase[Grand],"")</f>
        <v>EDP</v>
      </c>
      <c r="H481" s="64" t="str">
        <f t="array" ref="H481">XLOOKUP(F481,tb_MainDatabase[Barcode],tb_MainDatabase[Size],"")</f>
        <v>10 ml.</v>
      </c>
      <c r="I481" s="64" t="s">
        <v>1532</v>
      </c>
      <c r="J481" s="81">
        <f>IF(D481="","",countif(tb_Export[SKU],D481))</f>
        <v>1</v>
      </c>
      <c r="K481" s="64" t="s">
        <v>1528</v>
      </c>
      <c r="L481" s="81" t="str">
        <f t="shared" si="3"/>
        <v>#REF!</v>
      </c>
      <c r="M481" s="81"/>
    </row>
    <row r="482" ht="22.5" hidden="1" customHeight="1">
      <c r="A482" s="61">
        <f>IF(B482="","",ROW()-ROW(tb_Export[[#HEADERS],[Order]]))</f>
        <v>481</v>
      </c>
      <c r="B482" s="322">
        <v>45981.0</v>
      </c>
      <c r="C482" s="64" t="s">
        <v>356</v>
      </c>
      <c r="D482" s="64" t="s">
        <v>2234</v>
      </c>
      <c r="E482" s="64" t="s">
        <v>1767</v>
      </c>
      <c r="F482" s="64">
        <v>8.857128012053E12</v>
      </c>
      <c r="G482" s="64" t="str">
        <f t="array" ref="G482">XLOOKUP(F482,tb_MainDatabase[Barcode],tb_MainDatabase[Grand],"")</f>
        <v>EDP</v>
      </c>
      <c r="H482" s="64" t="str">
        <f t="array" ref="H482">XLOOKUP(F482,tb_MainDatabase[Barcode],tb_MainDatabase[Size],"")</f>
        <v>10 ml.</v>
      </c>
      <c r="I482" s="64" t="s">
        <v>1532</v>
      </c>
      <c r="J482" s="81">
        <f>IF(D482="","",countif(tb_Export[SKU],D482))</f>
        <v>1</v>
      </c>
      <c r="K482" s="64" t="s">
        <v>1528</v>
      </c>
      <c r="L482" s="81" t="str">
        <f t="shared" si="3"/>
        <v>#REF!</v>
      </c>
      <c r="M482" s="81"/>
    </row>
    <row r="483" ht="22.5" hidden="1" customHeight="1">
      <c r="A483" s="61">
        <f>IF(B483="","",ROW()-ROW(tb_Export[[#HEADERS],[Order]]))</f>
        <v>482</v>
      </c>
      <c r="B483" s="322">
        <v>45981.0</v>
      </c>
      <c r="C483" s="64" t="s">
        <v>356</v>
      </c>
      <c r="D483" s="64" t="s">
        <v>2236</v>
      </c>
      <c r="E483" s="64" t="s">
        <v>1767</v>
      </c>
      <c r="F483" s="64">
        <v>8.857128012053E12</v>
      </c>
      <c r="G483" s="64" t="str">
        <f t="array" ref="G483">XLOOKUP(F483,tb_MainDatabase[Barcode],tb_MainDatabase[Grand],"")</f>
        <v>EDP</v>
      </c>
      <c r="H483" s="64" t="str">
        <f t="array" ref="H483">XLOOKUP(F483,tb_MainDatabase[Barcode],tb_MainDatabase[Size],"")</f>
        <v>10 ml.</v>
      </c>
      <c r="I483" s="64" t="s">
        <v>1532</v>
      </c>
      <c r="J483" s="81">
        <f>IF(D483="","",countif(tb_Export[SKU],D483))</f>
        <v>1</v>
      </c>
      <c r="K483" s="64" t="s">
        <v>1528</v>
      </c>
      <c r="L483" s="81" t="str">
        <f t="shared" si="3"/>
        <v>#REF!</v>
      </c>
      <c r="M483" s="81"/>
    </row>
    <row r="484" ht="22.5" hidden="1" customHeight="1">
      <c r="A484" s="61">
        <f>IF(B484="","",ROW()-ROW(tb_Export[[#HEADERS],[Order]]))</f>
        <v>483</v>
      </c>
      <c r="B484" s="322">
        <v>45981.0</v>
      </c>
      <c r="C484" s="64" t="s">
        <v>356</v>
      </c>
      <c r="D484" s="64" t="s">
        <v>2237</v>
      </c>
      <c r="E484" s="64" t="s">
        <v>1767</v>
      </c>
      <c r="F484" s="64">
        <v>8.857128012053E12</v>
      </c>
      <c r="G484" s="64" t="str">
        <f t="array" ref="G484">XLOOKUP(F484,tb_MainDatabase[Barcode],tb_MainDatabase[Grand],"")</f>
        <v>EDP</v>
      </c>
      <c r="H484" s="64" t="str">
        <f t="array" ref="H484">XLOOKUP(F484,tb_MainDatabase[Barcode],tb_MainDatabase[Size],"")</f>
        <v>10 ml.</v>
      </c>
      <c r="I484" s="64" t="s">
        <v>1532</v>
      </c>
      <c r="J484" s="81">
        <f>IF(D484="","",countif(tb_Export[SKU],D484))</f>
        <v>1</v>
      </c>
      <c r="K484" s="64" t="s">
        <v>1528</v>
      </c>
      <c r="L484" s="81" t="str">
        <f t="shared" si="3"/>
        <v>#REF!</v>
      </c>
      <c r="M484" s="81"/>
    </row>
    <row r="485" ht="22.5" hidden="1" customHeight="1">
      <c r="A485" s="61">
        <f>IF(B485="","",ROW()-ROW(tb_Export[[#HEADERS],[Order]]))</f>
        <v>484</v>
      </c>
      <c r="B485" s="322">
        <v>45981.0</v>
      </c>
      <c r="C485" s="64" t="s">
        <v>356</v>
      </c>
      <c r="D485" s="64" t="s">
        <v>2238</v>
      </c>
      <c r="E485" s="64" t="s">
        <v>1767</v>
      </c>
      <c r="F485" s="64">
        <v>8.857128012053E12</v>
      </c>
      <c r="G485" s="64" t="str">
        <f t="array" ref="G485">XLOOKUP(F485,tb_MainDatabase[Barcode],tb_MainDatabase[Grand],"")</f>
        <v>EDP</v>
      </c>
      <c r="H485" s="64" t="str">
        <f t="array" ref="H485">XLOOKUP(F485,tb_MainDatabase[Barcode],tb_MainDatabase[Size],"")</f>
        <v>10 ml.</v>
      </c>
      <c r="I485" s="64" t="s">
        <v>1532</v>
      </c>
      <c r="J485" s="81">
        <f>IF(D485="","",countif(tb_Export[SKU],D485))</f>
        <v>1</v>
      </c>
      <c r="K485" s="64" t="s">
        <v>1528</v>
      </c>
      <c r="L485" s="81" t="str">
        <f t="shared" si="3"/>
        <v>#REF!</v>
      </c>
      <c r="M485" s="81"/>
    </row>
    <row r="486" ht="22.5" hidden="1" customHeight="1">
      <c r="A486" s="61">
        <f>IF(B486="","",ROW()-ROW(tb_Export[[#HEADERS],[Order]]))</f>
        <v>485</v>
      </c>
      <c r="B486" s="322">
        <v>45981.0</v>
      </c>
      <c r="C486" s="64" t="s">
        <v>356</v>
      </c>
      <c r="D486" s="64" t="s">
        <v>2240</v>
      </c>
      <c r="E486" s="64" t="s">
        <v>1767</v>
      </c>
      <c r="F486" s="64">
        <v>8.857128012053E12</v>
      </c>
      <c r="G486" s="64" t="str">
        <f t="array" ref="G486">XLOOKUP(F486,tb_MainDatabase[Barcode],tb_MainDatabase[Grand],"")</f>
        <v>EDP</v>
      </c>
      <c r="H486" s="64" t="str">
        <f t="array" ref="H486">XLOOKUP(F486,tb_MainDatabase[Barcode],tb_MainDatabase[Size],"")</f>
        <v>10 ml.</v>
      </c>
      <c r="I486" s="64" t="s">
        <v>1532</v>
      </c>
      <c r="J486" s="81">
        <f>IF(D486="","",countif(tb_Export[SKU],D486))</f>
        <v>1</v>
      </c>
      <c r="K486" s="64" t="s">
        <v>1528</v>
      </c>
      <c r="L486" s="81" t="str">
        <f t="shared" si="3"/>
        <v>#REF!</v>
      </c>
      <c r="M486" s="81"/>
    </row>
    <row r="487" ht="22.5" hidden="1" customHeight="1">
      <c r="A487" s="61">
        <f>IF(B487="","",ROW()-ROW(tb_Export[[#HEADERS],[Order]]))</f>
        <v>486</v>
      </c>
      <c r="B487" s="322">
        <v>45981.0</v>
      </c>
      <c r="C487" s="64" t="s">
        <v>356</v>
      </c>
      <c r="D487" s="64" t="s">
        <v>2241</v>
      </c>
      <c r="E487" s="64" t="s">
        <v>1767</v>
      </c>
      <c r="F487" s="64">
        <v>8.857128012053E12</v>
      </c>
      <c r="G487" s="64" t="str">
        <f t="array" ref="G487">XLOOKUP(F487,tb_MainDatabase[Barcode],tb_MainDatabase[Grand],"")</f>
        <v>EDP</v>
      </c>
      <c r="H487" s="64" t="str">
        <f t="array" ref="H487">XLOOKUP(F487,tb_MainDatabase[Barcode],tb_MainDatabase[Size],"")</f>
        <v>10 ml.</v>
      </c>
      <c r="I487" s="64" t="s">
        <v>1532</v>
      </c>
      <c r="J487" s="81">
        <f>IF(D487="","",countif(tb_Export[SKU],D487))</f>
        <v>1</v>
      </c>
      <c r="K487" s="64" t="s">
        <v>1528</v>
      </c>
      <c r="L487" s="81" t="str">
        <f t="shared" si="3"/>
        <v>#REF!</v>
      </c>
      <c r="M487" s="81"/>
    </row>
    <row r="488" ht="22.5" hidden="1" customHeight="1">
      <c r="A488" s="61">
        <f>IF(B488="","",ROW()-ROW(tb_Export[[#HEADERS],[Order]]))</f>
        <v>487</v>
      </c>
      <c r="B488" s="322">
        <v>45981.0</v>
      </c>
      <c r="C488" s="64" t="s">
        <v>356</v>
      </c>
      <c r="D488" s="64" t="s">
        <v>2242</v>
      </c>
      <c r="E488" s="64" t="s">
        <v>1767</v>
      </c>
      <c r="F488" s="64">
        <v>8.857128012053E12</v>
      </c>
      <c r="G488" s="64" t="str">
        <f t="array" ref="G488">XLOOKUP(F488,tb_MainDatabase[Barcode],tb_MainDatabase[Grand],"")</f>
        <v>EDP</v>
      </c>
      <c r="H488" s="64" t="str">
        <f t="array" ref="H488">XLOOKUP(F488,tb_MainDatabase[Barcode],tb_MainDatabase[Size],"")</f>
        <v>10 ml.</v>
      </c>
      <c r="I488" s="64" t="s">
        <v>1532</v>
      </c>
      <c r="J488" s="81">
        <f>IF(D488="","",countif(tb_Export[SKU],D488))</f>
        <v>1</v>
      </c>
      <c r="K488" s="64" t="s">
        <v>1528</v>
      </c>
      <c r="L488" s="81" t="str">
        <f t="shared" si="3"/>
        <v>#REF!</v>
      </c>
      <c r="M488" s="81"/>
    </row>
    <row r="489" ht="22.5" hidden="1" customHeight="1">
      <c r="A489" s="61">
        <f>IF(B489="","",ROW()-ROW(tb_Export[[#HEADERS],[Order]]))</f>
        <v>488</v>
      </c>
      <c r="B489" s="322">
        <v>45981.0</v>
      </c>
      <c r="C489" s="64" t="s">
        <v>356</v>
      </c>
      <c r="D489" s="64" t="s">
        <v>2244</v>
      </c>
      <c r="E489" s="64" t="s">
        <v>1767</v>
      </c>
      <c r="F489" s="64">
        <v>8.857128012053E12</v>
      </c>
      <c r="G489" s="64" t="str">
        <f t="array" ref="G489">XLOOKUP(F489,tb_MainDatabase[Barcode],tb_MainDatabase[Grand],"")</f>
        <v>EDP</v>
      </c>
      <c r="H489" s="64" t="str">
        <f t="array" ref="H489">XLOOKUP(F489,tb_MainDatabase[Barcode],tb_MainDatabase[Size],"")</f>
        <v>10 ml.</v>
      </c>
      <c r="I489" s="64" t="s">
        <v>1532</v>
      </c>
      <c r="J489" s="81">
        <f>IF(D489="","",countif(tb_Export[SKU],D489))</f>
        <v>1</v>
      </c>
      <c r="K489" s="64" t="s">
        <v>1528</v>
      </c>
      <c r="L489" s="81" t="str">
        <f t="shared" si="3"/>
        <v>#REF!</v>
      </c>
      <c r="M489" s="81"/>
    </row>
    <row r="490" ht="22.5" hidden="1" customHeight="1">
      <c r="A490" s="61">
        <f>IF(B490="","",ROW()-ROW(tb_Export[[#HEADERS],[Order]]))</f>
        <v>489</v>
      </c>
      <c r="B490" s="322">
        <v>45981.0</v>
      </c>
      <c r="C490" s="64" t="s">
        <v>356</v>
      </c>
      <c r="D490" s="64" t="s">
        <v>2245</v>
      </c>
      <c r="E490" s="64" t="s">
        <v>1767</v>
      </c>
      <c r="F490" s="64">
        <v>8.857128012053E12</v>
      </c>
      <c r="G490" s="64" t="str">
        <f t="array" ref="G490">XLOOKUP(F490,tb_MainDatabase[Barcode],tb_MainDatabase[Grand],"")</f>
        <v>EDP</v>
      </c>
      <c r="H490" s="64" t="str">
        <f t="array" ref="H490">XLOOKUP(F490,tb_MainDatabase[Barcode],tb_MainDatabase[Size],"")</f>
        <v>10 ml.</v>
      </c>
      <c r="I490" s="64" t="s">
        <v>1532</v>
      </c>
      <c r="J490" s="81">
        <f>IF(D490="","",countif(tb_Export[SKU],D490))</f>
        <v>1</v>
      </c>
      <c r="K490" s="64" t="s">
        <v>1528</v>
      </c>
      <c r="L490" s="81" t="str">
        <f t="shared" si="3"/>
        <v>#REF!</v>
      </c>
      <c r="M490" s="81"/>
    </row>
    <row r="491" ht="22.5" hidden="1" customHeight="1">
      <c r="A491" s="61">
        <f>IF(B491="","",ROW()-ROW(tb_Export[[#HEADERS],[Order]]))</f>
        <v>490</v>
      </c>
      <c r="B491" s="322">
        <v>45981.0</v>
      </c>
      <c r="C491" s="64" t="s">
        <v>356</v>
      </c>
      <c r="D491" s="64" t="s">
        <v>2246</v>
      </c>
      <c r="E491" s="64" t="s">
        <v>1767</v>
      </c>
      <c r="F491" s="64">
        <v>8.857128012053E12</v>
      </c>
      <c r="G491" s="64" t="str">
        <f t="array" ref="G491">XLOOKUP(F491,tb_MainDatabase[Barcode],tb_MainDatabase[Grand],"")</f>
        <v>EDP</v>
      </c>
      <c r="H491" s="64" t="str">
        <f t="array" ref="H491">XLOOKUP(F491,tb_MainDatabase[Barcode],tb_MainDatabase[Size],"")</f>
        <v>10 ml.</v>
      </c>
      <c r="I491" s="64" t="s">
        <v>1532</v>
      </c>
      <c r="J491" s="81">
        <f>IF(D491="","",countif(tb_Export[SKU],D491))</f>
        <v>1</v>
      </c>
      <c r="K491" s="64" t="s">
        <v>1528</v>
      </c>
      <c r="L491" s="81" t="str">
        <f t="shared" si="3"/>
        <v>#REF!</v>
      </c>
      <c r="M491" s="81"/>
    </row>
    <row r="492" ht="22.5" hidden="1" customHeight="1">
      <c r="A492" s="61">
        <f>IF(B492="","",ROW()-ROW(tb_Export[[#HEADERS],[Order]]))</f>
        <v>491</v>
      </c>
      <c r="B492" s="322">
        <v>45981.0</v>
      </c>
      <c r="C492" s="64" t="s">
        <v>356</v>
      </c>
      <c r="D492" s="64" t="s">
        <v>2248</v>
      </c>
      <c r="E492" s="64" t="s">
        <v>1767</v>
      </c>
      <c r="F492" s="64">
        <v>8.857128012053E12</v>
      </c>
      <c r="G492" s="64" t="str">
        <f t="array" ref="G492">XLOOKUP(F492,tb_MainDatabase[Barcode],tb_MainDatabase[Grand],"")</f>
        <v>EDP</v>
      </c>
      <c r="H492" s="64" t="str">
        <f t="array" ref="H492">XLOOKUP(F492,tb_MainDatabase[Barcode],tb_MainDatabase[Size],"")</f>
        <v>10 ml.</v>
      </c>
      <c r="I492" s="64" t="s">
        <v>1532</v>
      </c>
      <c r="J492" s="81">
        <f>IF(D492="","",countif(tb_Export[SKU],D492))</f>
        <v>1</v>
      </c>
      <c r="K492" s="64" t="s">
        <v>1528</v>
      </c>
      <c r="L492" s="81" t="str">
        <f t="shared" si="3"/>
        <v>#REF!</v>
      </c>
      <c r="M492" s="81"/>
    </row>
    <row r="493" ht="22.5" hidden="1" customHeight="1">
      <c r="A493" s="61">
        <f>IF(B493="","",ROW()-ROW(tb_Export[[#HEADERS],[Order]]))</f>
        <v>492</v>
      </c>
      <c r="B493" s="322">
        <v>45981.0</v>
      </c>
      <c r="C493" s="64" t="s">
        <v>356</v>
      </c>
      <c r="D493" s="64" t="s">
        <v>2249</v>
      </c>
      <c r="E493" s="64" t="s">
        <v>1767</v>
      </c>
      <c r="F493" s="64">
        <v>8.857128012053E12</v>
      </c>
      <c r="G493" s="64" t="str">
        <f t="array" ref="G493">XLOOKUP(F493,tb_MainDatabase[Barcode],tb_MainDatabase[Grand],"")</f>
        <v>EDP</v>
      </c>
      <c r="H493" s="64" t="str">
        <f t="array" ref="H493">XLOOKUP(F493,tb_MainDatabase[Barcode],tb_MainDatabase[Size],"")</f>
        <v>10 ml.</v>
      </c>
      <c r="I493" s="64" t="s">
        <v>1532</v>
      </c>
      <c r="J493" s="81">
        <f>IF(D493="","",countif(tb_Export[SKU],D493))</f>
        <v>1</v>
      </c>
      <c r="K493" s="64" t="s">
        <v>1528</v>
      </c>
      <c r="L493" s="81" t="str">
        <f t="shared" si="3"/>
        <v>#REF!</v>
      </c>
      <c r="M493" s="81"/>
    </row>
    <row r="494" ht="22.5" hidden="1" customHeight="1">
      <c r="A494" s="61">
        <f>IF(B494="","",ROW()-ROW(tb_Export[[#HEADERS],[Order]]))</f>
        <v>493</v>
      </c>
      <c r="B494" s="322">
        <v>45981.0</v>
      </c>
      <c r="C494" s="64" t="s">
        <v>356</v>
      </c>
      <c r="D494" s="64" t="s">
        <v>2250</v>
      </c>
      <c r="E494" s="64" t="s">
        <v>1767</v>
      </c>
      <c r="F494" s="64">
        <v>8.857128012053E12</v>
      </c>
      <c r="G494" s="64" t="str">
        <f t="array" ref="G494">XLOOKUP(F494,tb_MainDatabase[Barcode],tb_MainDatabase[Grand],"")</f>
        <v>EDP</v>
      </c>
      <c r="H494" s="64" t="str">
        <f t="array" ref="H494">XLOOKUP(F494,tb_MainDatabase[Barcode],tb_MainDatabase[Size],"")</f>
        <v>10 ml.</v>
      </c>
      <c r="I494" s="64" t="s">
        <v>1532</v>
      </c>
      <c r="J494" s="81">
        <f>IF(D494="","",countif(tb_Export[SKU],D494))</f>
        <v>1</v>
      </c>
      <c r="K494" s="64" t="s">
        <v>1528</v>
      </c>
      <c r="L494" s="81" t="str">
        <f t="shared" si="3"/>
        <v>#REF!</v>
      </c>
      <c r="M494" s="81"/>
    </row>
    <row r="495" ht="22.5" hidden="1" customHeight="1">
      <c r="A495" s="61">
        <f>IF(B495="","",ROW()-ROW(tb_Export[[#HEADERS],[Order]]))</f>
        <v>494</v>
      </c>
      <c r="B495" s="322">
        <v>45981.0</v>
      </c>
      <c r="C495" s="64" t="s">
        <v>356</v>
      </c>
      <c r="D495" s="64" t="s">
        <v>2252</v>
      </c>
      <c r="E495" s="64" t="s">
        <v>1767</v>
      </c>
      <c r="F495" s="64">
        <v>8.857128012053E12</v>
      </c>
      <c r="G495" s="64" t="str">
        <f t="array" ref="G495">XLOOKUP(F495,tb_MainDatabase[Barcode],tb_MainDatabase[Grand],"")</f>
        <v>EDP</v>
      </c>
      <c r="H495" s="64" t="str">
        <f t="array" ref="H495">XLOOKUP(F495,tb_MainDatabase[Barcode],tb_MainDatabase[Size],"")</f>
        <v>10 ml.</v>
      </c>
      <c r="I495" s="64" t="s">
        <v>1532</v>
      </c>
      <c r="J495" s="81">
        <f>IF(D495="","",countif(tb_Export[SKU],D495))</f>
        <v>1</v>
      </c>
      <c r="K495" s="64" t="s">
        <v>1528</v>
      </c>
      <c r="L495" s="81" t="str">
        <f t="shared" si="3"/>
        <v>#REF!</v>
      </c>
      <c r="M495" s="81"/>
    </row>
    <row r="496" ht="22.5" hidden="1" customHeight="1">
      <c r="A496" s="61">
        <f>IF(B496="","",ROW()-ROW(tb_Export[[#HEADERS],[Order]]))</f>
        <v>495</v>
      </c>
      <c r="B496" s="322">
        <v>45981.0</v>
      </c>
      <c r="C496" s="64" t="s">
        <v>356</v>
      </c>
      <c r="D496" s="64" t="s">
        <v>2253</v>
      </c>
      <c r="E496" s="64" t="s">
        <v>1767</v>
      </c>
      <c r="F496" s="64">
        <v>8.857128012053E12</v>
      </c>
      <c r="G496" s="64" t="str">
        <f t="array" ref="G496">XLOOKUP(F496,tb_MainDatabase[Barcode],tb_MainDatabase[Grand],"")</f>
        <v>EDP</v>
      </c>
      <c r="H496" s="64" t="str">
        <f t="array" ref="H496">XLOOKUP(F496,tb_MainDatabase[Barcode],tb_MainDatabase[Size],"")</f>
        <v>10 ml.</v>
      </c>
      <c r="I496" s="64" t="s">
        <v>1532</v>
      </c>
      <c r="J496" s="81">
        <f>IF(D496="","",countif(tb_Export[SKU],D496))</f>
        <v>1</v>
      </c>
      <c r="K496" s="64" t="s">
        <v>1528</v>
      </c>
      <c r="L496" s="81" t="str">
        <f t="shared" si="3"/>
        <v>#REF!</v>
      </c>
      <c r="M496" s="81"/>
    </row>
    <row r="497" ht="22.5" hidden="1" customHeight="1">
      <c r="A497" s="61">
        <f>IF(B497="","",ROW()-ROW(tb_Export[[#HEADERS],[Order]]))</f>
        <v>496</v>
      </c>
      <c r="B497" s="322">
        <v>45981.0</v>
      </c>
      <c r="C497" s="64" t="s">
        <v>356</v>
      </c>
      <c r="D497" s="64" t="s">
        <v>2255</v>
      </c>
      <c r="E497" s="64" t="s">
        <v>1767</v>
      </c>
      <c r="F497" s="64">
        <v>8.857128012053E12</v>
      </c>
      <c r="G497" s="64" t="str">
        <f t="array" ref="G497">XLOOKUP(F497,tb_MainDatabase[Barcode],tb_MainDatabase[Grand],"")</f>
        <v>EDP</v>
      </c>
      <c r="H497" s="64" t="str">
        <f t="array" ref="H497">XLOOKUP(F497,tb_MainDatabase[Barcode],tb_MainDatabase[Size],"")</f>
        <v>10 ml.</v>
      </c>
      <c r="I497" s="64" t="s">
        <v>1532</v>
      </c>
      <c r="J497" s="81">
        <f>IF(D497="","",countif(tb_Export[SKU],D497))</f>
        <v>1</v>
      </c>
      <c r="K497" s="64" t="s">
        <v>1528</v>
      </c>
      <c r="L497" s="81" t="str">
        <f t="shared" si="3"/>
        <v>#REF!</v>
      </c>
      <c r="M497" s="81"/>
    </row>
    <row r="498" ht="22.5" hidden="1" customHeight="1">
      <c r="A498" s="61">
        <f>IF(B498="","",ROW()-ROW(tb_Export[[#HEADERS],[Order]]))</f>
        <v>497</v>
      </c>
      <c r="B498" s="322">
        <v>45981.0</v>
      </c>
      <c r="C498" s="64" t="s">
        <v>356</v>
      </c>
      <c r="D498" s="64" t="s">
        <v>2256</v>
      </c>
      <c r="E498" s="64" t="s">
        <v>1767</v>
      </c>
      <c r="F498" s="64">
        <v>8.857128012053E12</v>
      </c>
      <c r="G498" s="64" t="str">
        <f t="array" ref="G498">XLOOKUP(F498,tb_MainDatabase[Barcode],tb_MainDatabase[Grand],"")</f>
        <v>EDP</v>
      </c>
      <c r="H498" s="64" t="str">
        <f t="array" ref="H498">XLOOKUP(F498,tb_MainDatabase[Barcode],tb_MainDatabase[Size],"")</f>
        <v>10 ml.</v>
      </c>
      <c r="I498" s="64" t="s">
        <v>1532</v>
      </c>
      <c r="J498" s="81">
        <f>IF(D498="","",countif(tb_Export[SKU],D498))</f>
        <v>1</v>
      </c>
      <c r="K498" s="64" t="s">
        <v>1528</v>
      </c>
      <c r="L498" s="81" t="str">
        <f t="shared" si="3"/>
        <v>#REF!</v>
      </c>
      <c r="M498" s="81"/>
    </row>
    <row r="499" ht="22.5" hidden="1" customHeight="1">
      <c r="A499" s="61">
        <f>IF(B499="","",ROW()-ROW(tb_Export[[#HEADERS],[Order]]))</f>
        <v>498</v>
      </c>
      <c r="B499" s="322">
        <v>45981.0</v>
      </c>
      <c r="C499" s="64" t="s">
        <v>356</v>
      </c>
      <c r="D499" s="64" t="s">
        <v>2258</v>
      </c>
      <c r="E499" s="64" t="s">
        <v>1767</v>
      </c>
      <c r="F499" s="64">
        <v>8.857128012053E12</v>
      </c>
      <c r="G499" s="64" t="str">
        <f t="array" ref="G499">XLOOKUP(F499,tb_MainDatabase[Barcode],tb_MainDatabase[Grand],"")</f>
        <v>EDP</v>
      </c>
      <c r="H499" s="64" t="str">
        <f t="array" ref="H499">XLOOKUP(F499,tb_MainDatabase[Barcode],tb_MainDatabase[Size],"")</f>
        <v>10 ml.</v>
      </c>
      <c r="I499" s="64" t="s">
        <v>1532</v>
      </c>
      <c r="J499" s="81">
        <f>IF(D499="","",countif(tb_Export[SKU],D499))</f>
        <v>1</v>
      </c>
      <c r="K499" s="64" t="s">
        <v>1528</v>
      </c>
      <c r="L499" s="81" t="str">
        <f t="shared" si="3"/>
        <v>#REF!</v>
      </c>
      <c r="M499" s="81"/>
    </row>
    <row r="500" ht="22.5" hidden="1" customHeight="1">
      <c r="A500" s="61">
        <f>IF(B500="","",ROW()-ROW(tb_Export[[#HEADERS],[Order]]))</f>
        <v>499</v>
      </c>
      <c r="B500" s="322">
        <v>45981.0</v>
      </c>
      <c r="C500" s="64" t="s">
        <v>356</v>
      </c>
      <c r="D500" s="64" t="s">
        <v>2259</v>
      </c>
      <c r="E500" s="64" t="s">
        <v>1093</v>
      </c>
      <c r="F500" s="64">
        <v>8.857128012055E12</v>
      </c>
      <c r="G500" s="64" t="str">
        <f t="array" ref="G500">XLOOKUP(F500,tb_MainDatabase[Barcode],tb_MainDatabase[Grand],"")</f>
        <v>EDP</v>
      </c>
      <c r="H500" s="64" t="str">
        <f t="array" ref="H500">XLOOKUP(F500,tb_MainDatabase[Barcode],tb_MainDatabase[Size],"")</f>
        <v>10 ml.</v>
      </c>
      <c r="I500" s="64" t="s">
        <v>1532</v>
      </c>
      <c r="J500" s="81">
        <f>IF(D500="","",countif(tb_Export[SKU],D500))</f>
        <v>1</v>
      </c>
      <c r="K500" s="64" t="s">
        <v>1528</v>
      </c>
      <c r="L500" s="81" t="str">
        <f t="shared" si="3"/>
        <v>#REF!</v>
      </c>
      <c r="M500" s="81"/>
    </row>
    <row r="501" ht="22.5" hidden="1" customHeight="1">
      <c r="A501" s="61">
        <f>IF(B501="","",ROW()-ROW(tb_Export[[#HEADERS],[Order]]))</f>
        <v>500</v>
      </c>
      <c r="B501" s="322">
        <v>45981.0</v>
      </c>
      <c r="C501" s="64" t="s">
        <v>356</v>
      </c>
      <c r="D501" s="64" t="s">
        <v>2260</v>
      </c>
      <c r="E501" s="64" t="s">
        <v>1093</v>
      </c>
      <c r="F501" s="64">
        <v>8.857128012055E12</v>
      </c>
      <c r="G501" s="64" t="str">
        <f t="array" ref="G501">XLOOKUP(F501,tb_MainDatabase[Barcode],tb_MainDatabase[Grand],"")</f>
        <v>EDP</v>
      </c>
      <c r="H501" s="64" t="str">
        <f t="array" ref="H501">XLOOKUP(F501,tb_MainDatabase[Barcode],tb_MainDatabase[Size],"")</f>
        <v>10 ml.</v>
      </c>
      <c r="I501" s="64" t="s">
        <v>1532</v>
      </c>
      <c r="J501" s="81">
        <f>IF(D501="","",countif(tb_Export[SKU],D501))</f>
        <v>1</v>
      </c>
      <c r="K501" s="64" t="s">
        <v>1528</v>
      </c>
      <c r="L501" s="81" t="str">
        <f t="shared" si="3"/>
        <v>#REF!</v>
      </c>
      <c r="M501" s="81"/>
    </row>
    <row r="502" ht="22.5" hidden="1" customHeight="1">
      <c r="A502" s="61">
        <f>IF(B502="","",ROW()-ROW(tb_Export[[#HEADERS],[Order]]))</f>
        <v>501</v>
      </c>
      <c r="B502" s="322">
        <v>45981.0</v>
      </c>
      <c r="C502" s="64" t="s">
        <v>356</v>
      </c>
      <c r="D502" s="64" t="s">
        <v>2261</v>
      </c>
      <c r="E502" s="64" t="s">
        <v>1093</v>
      </c>
      <c r="F502" s="64">
        <v>8.857128012055E12</v>
      </c>
      <c r="G502" s="64" t="str">
        <f t="array" ref="G502">XLOOKUP(F502,tb_MainDatabase[Barcode],tb_MainDatabase[Grand],"")</f>
        <v>EDP</v>
      </c>
      <c r="H502" s="64" t="str">
        <f t="array" ref="H502">XLOOKUP(F502,tb_MainDatabase[Barcode],tb_MainDatabase[Size],"")</f>
        <v>10 ml.</v>
      </c>
      <c r="I502" s="64" t="s">
        <v>1532</v>
      </c>
      <c r="J502" s="81">
        <f>IF(D502="","",countif(tb_Export[SKU],D502))</f>
        <v>1</v>
      </c>
      <c r="K502" s="64" t="s">
        <v>1528</v>
      </c>
      <c r="L502" s="81" t="str">
        <f t="shared" si="3"/>
        <v>#REF!</v>
      </c>
      <c r="M502" s="81"/>
    </row>
    <row r="503" ht="22.5" hidden="1" customHeight="1">
      <c r="A503" s="61">
        <f>IF(B503="","",ROW()-ROW(tb_Export[[#HEADERS],[Order]]))</f>
        <v>502</v>
      </c>
      <c r="B503" s="322">
        <v>45981.0</v>
      </c>
      <c r="C503" s="64" t="s">
        <v>356</v>
      </c>
      <c r="D503" s="64" t="s">
        <v>2262</v>
      </c>
      <c r="E503" s="64" t="s">
        <v>1093</v>
      </c>
      <c r="F503" s="64">
        <v>8.857128012055E12</v>
      </c>
      <c r="G503" s="64" t="str">
        <f t="array" ref="G503">XLOOKUP(F503,tb_MainDatabase[Barcode],tb_MainDatabase[Grand],"")</f>
        <v>EDP</v>
      </c>
      <c r="H503" s="64" t="str">
        <f t="array" ref="H503">XLOOKUP(F503,tb_MainDatabase[Barcode],tb_MainDatabase[Size],"")</f>
        <v>10 ml.</v>
      </c>
      <c r="I503" s="64" t="s">
        <v>1532</v>
      </c>
      <c r="J503" s="81">
        <f>IF(D503="","",countif(tb_Export[SKU],D503))</f>
        <v>1</v>
      </c>
      <c r="K503" s="64" t="s">
        <v>1528</v>
      </c>
      <c r="L503" s="81" t="str">
        <f t="shared" si="3"/>
        <v>#REF!</v>
      </c>
      <c r="M503" s="81"/>
    </row>
    <row r="504" ht="22.5" hidden="1" customHeight="1">
      <c r="A504" s="61">
        <f>IF(B504="","",ROW()-ROW(tb_Export[[#HEADERS],[Order]]))</f>
        <v>503</v>
      </c>
      <c r="B504" s="322">
        <v>45981.0</v>
      </c>
      <c r="C504" s="64" t="s">
        <v>356</v>
      </c>
      <c r="D504" s="64" t="s">
        <v>2264</v>
      </c>
      <c r="E504" s="64" t="s">
        <v>1093</v>
      </c>
      <c r="F504" s="64">
        <v>8.857128012055E12</v>
      </c>
      <c r="G504" s="64" t="str">
        <f t="array" ref="G504">XLOOKUP(F504,tb_MainDatabase[Barcode],tb_MainDatabase[Grand],"")</f>
        <v>EDP</v>
      </c>
      <c r="H504" s="64" t="str">
        <f t="array" ref="H504">XLOOKUP(F504,tb_MainDatabase[Barcode],tb_MainDatabase[Size],"")</f>
        <v>10 ml.</v>
      </c>
      <c r="I504" s="64" t="s">
        <v>1532</v>
      </c>
      <c r="J504" s="81">
        <f>IF(D504="","",countif(tb_Export[SKU],D504))</f>
        <v>1</v>
      </c>
      <c r="K504" s="64" t="s">
        <v>1528</v>
      </c>
      <c r="L504" s="81" t="str">
        <f t="shared" si="3"/>
        <v>#REF!</v>
      </c>
      <c r="M504" s="81"/>
    </row>
    <row r="505" ht="22.5" hidden="1" customHeight="1">
      <c r="A505" s="61">
        <f>IF(B505="","",ROW()-ROW(tb_Export[[#HEADERS],[Order]]))</f>
        <v>504</v>
      </c>
      <c r="B505" s="322">
        <v>45981.0</v>
      </c>
      <c r="C505" s="64" t="s">
        <v>356</v>
      </c>
      <c r="D505" s="64" t="s">
        <v>2266</v>
      </c>
      <c r="E505" s="64" t="s">
        <v>1093</v>
      </c>
      <c r="F505" s="64">
        <v>8.857128012055E12</v>
      </c>
      <c r="G505" s="64" t="str">
        <f t="array" ref="G505">XLOOKUP(F505,tb_MainDatabase[Barcode],tb_MainDatabase[Grand],"")</f>
        <v>EDP</v>
      </c>
      <c r="H505" s="64" t="str">
        <f t="array" ref="H505">XLOOKUP(F505,tb_MainDatabase[Barcode],tb_MainDatabase[Size],"")</f>
        <v>10 ml.</v>
      </c>
      <c r="I505" s="64" t="s">
        <v>1532</v>
      </c>
      <c r="J505" s="81">
        <f>IF(D505="","",countif(tb_Export[SKU],D505))</f>
        <v>1</v>
      </c>
      <c r="K505" s="64" t="s">
        <v>1528</v>
      </c>
      <c r="L505" s="81" t="str">
        <f t="shared" si="3"/>
        <v>#REF!</v>
      </c>
      <c r="M505" s="81"/>
    </row>
    <row r="506" ht="22.5" hidden="1" customHeight="1">
      <c r="A506" s="61">
        <f>IF(B506="","",ROW()-ROW(tb_Export[[#HEADERS],[Order]]))</f>
        <v>505</v>
      </c>
      <c r="B506" s="322">
        <v>45981.0</v>
      </c>
      <c r="C506" s="64" t="s">
        <v>356</v>
      </c>
      <c r="D506" s="64" t="s">
        <v>2270</v>
      </c>
      <c r="E506" s="64" t="s">
        <v>1093</v>
      </c>
      <c r="F506" s="64">
        <v>8.857128012055E12</v>
      </c>
      <c r="G506" s="64" t="str">
        <f t="array" ref="G506">XLOOKUP(F506,tb_MainDatabase[Barcode],tb_MainDatabase[Grand],"")</f>
        <v>EDP</v>
      </c>
      <c r="H506" s="64" t="str">
        <f t="array" ref="H506">XLOOKUP(F506,tb_MainDatabase[Barcode],tb_MainDatabase[Size],"")</f>
        <v>10 ml.</v>
      </c>
      <c r="I506" s="64" t="s">
        <v>1532</v>
      </c>
      <c r="J506" s="81">
        <f>IF(D506="","",countif(tb_Export[SKU],D506))</f>
        <v>1</v>
      </c>
      <c r="K506" s="64" t="s">
        <v>1528</v>
      </c>
      <c r="L506" s="81" t="str">
        <f t="shared" si="3"/>
        <v>#REF!</v>
      </c>
      <c r="M506" s="81"/>
    </row>
    <row r="507" ht="22.5" hidden="1" customHeight="1">
      <c r="A507" s="61">
        <f>IF(B507="","",ROW()-ROW(tb_Export[[#HEADERS],[Order]]))</f>
        <v>506</v>
      </c>
      <c r="B507" s="322">
        <v>45981.0</v>
      </c>
      <c r="C507" s="64" t="s">
        <v>356</v>
      </c>
      <c r="D507" s="64" t="s">
        <v>2271</v>
      </c>
      <c r="E507" s="64" t="s">
        <v>1093</v>
      </c>
      <c r="F507" s="64">
        <v>8.857128012055E12</v>
      </c>
      <c r="G507" s="64" t="str">
        <f t="array" ref="G507">XLOOKUP(F507,tb_MainDatabase[Barcode],tb_MainDatabase[Grand],"")</f>
        <v>EDP</v>
      </c>
      <c r="H507" s="64" t="str">
        <f t="array" ref="H507">XLOOKUP(F507,tb_MainDatabase[Barcode],tb_MainDatabase[Size],"")</f>
        <v>10 ml.</v>
      </c>
      <c r="I507" s="64" t="s">
        <v>1532</v>
      </c>
      <c r="J507" s="81">
        <f>IF(D507="","",countif(tb_Export[SKU],D507))</f>
        <v>1</v>
      </c>
      <c r="K507" s="64" t="s">
        <v>1528</v>
      </c>
      <c r="L507" s="81" t="str">
        <f t="shared" si="3"/>
        <v>#REF!</v>
      </c>
      <c r="M507" s="81"/>
    </row>
    <row r="508" ht="22.5" hidden="1" customHeight="1">
      <c r="A508" s="61">
        <f>IF(B508="","",ROW()-ROW(tb_Export[[#HEADERS],[Order]]))</f>
        <v>507</v>
      </c>
      <c r="B508" s="322">
        <v>45981.0</v>
      </c>
      <c r="C508" s="64" t="s">
        <v>356</v>
      </c>
      <c r="D508" s="64" t="s">
        <v>2273</v>
      </c>
      <c r="E508" s="64" t="s">
        <v>1093</v>
      </c>
      <c r="F508" s="64">
        <v>8.857128012055E12</v>
      </c>
      <c r="G508" s="64" t="str">
        <f t="array" ref="G508">XLOOKUP(F508,tb_MainDatabase[Barcode],tb_MainDatabase[Grand],"")</f>
        <v>EDP</v>
      </c>
      <c r="H508" s="64" t="str">
        <f t="array" ref="H508">XLOOKUP(F508,tb_MainDatabase[Barcode],tb_MainDatabase[Size],"")</f>
        <v>10 ml.</v>
      </c>
      <c r="I508" s="64" t="s">
        <v>1532</v>
      </c>
      <c r="J508" s="81">
        <f>IF(D508="","",countif(tb_Export[SKU],D508))</f>
        <v>1</v>
      </c>
      <c r="K508" s="64" t="s">
        <v>1528</v>
      </c>
      <c r="L508" s="81" t="str">
        <f t="shared" si="3"/>
        <v>#REF!</v>
      </c>
      <c r="M508" s="81"/>
    </row>
    <row r="509" ht="22.5" hidden="1" customHeight="1">
      <c r="A509" s="61">
        <f>IF(B509="","",ROW()-ROW(tb_Export[[#HEADERS],[Order]]))</f>
        <v>508</v>
      </c>
      <c r="B509" s="322">
        <v>45981.0</v>
      </c>
      <c r="C509" s="64" t="s">
        <v>356</v>
      </c>
      <c r="D509" s="64" t="s">
        <v>2274</v>
      </c>
      <c r="E509" s="64" t="s">
        <v>1093</v>
      </c>
      <c r="F509" s="64">
        <v>8.857128012055E12</v>
      </c>
      <c r="G509" s="64" t="str">
        <f t="array" ref="G509">XLOOKUP(F509,tb_MainDatabase[Barcode],tb_MainDatabase[Grand],"")</f>
        <v>EDP</v>
      </c>
      <c r="H509" s="64" t="str">
        <f t="array" ref="H509">XLOOKUP(F509,tb_MainDatabase[Barcode],tb_MainDatabase[Size],"")</f>
        <v>10 ml.</v>
      </c>
      <c r="I509" s="64" t="s">
        <v>1532</v>
      </c>
      <c r="J509" s="81">
        <f>IF(D509="","",countif(tb_Export[SKU],D509))</f>
        <v>1</v>
      </c>
      <c r="K509" s="64" t="s">
        <v>1528</v>
      </c>
      <c r="L509" s="81" t="str">
        <f t="shared" si="3"/>
        <v>#REF!</v>
      </c>
      <c r="M509" s="81"/>
    </row>
    <row r="510" ht="22.5" hidden="1" customHeight="1">
      <c r="A510" s="61">
        <f>IF(B510="","",ROW()-ROW(tb_Export[[#HEADERS],[Order]]))</f>
        <v>509</v>
      </c>
      <c r="B510" s="322">
        <v>45981.0</v>
      </c>
      <c r="C510" s="64" t="s">
        <v>356</v>
      </c>
      <c r="D510" s="64" t="s">
        <v>2275</v>
      </c>
      <c r="E510" s="64" t="s">
        <v>1093</v>
      </c>
      <c r="F510" s="64">
        <v>8.857128012055E12</v>
      </c>
      <c r="G510" s="64" t="str">
        <f t="array" ref="G510">XLOOKUP(F510,tb_MainDatabase[Barcode],tb_MainDatabase[Grand],"")</f>
        <v>EDP</v>
      </c>
      <c r="H510" s="64" t="str">
        <f t="array" ref="H510">XLOOKUP(F510,tb_MainDatabase[Barcode],tb_MainDatabase[Size],"")</f>
        <v>10 ml.</v>
      </c>
      <c r="I510" s="64" t="s">
        <v>1532</v>
      </c>
      <c r="J510" s="81">
        <f>IF(D510="","",countif(tb_Export[SKU],D510))</f>
        <v>1</v>
      </c>
      <c r="K510" s="64" t="s">
        <v>1528</v>
      </c>
      <c r="L510" s="81" t="str">
        <f t="shared" si="3"/>
        <v>#REF!</v>
      </c>
      <c r="M510" s="81"/>
    </row>
    <row r="511" ht="22.5" hidden="1" customHeight="1">
      <c r="A511" s="61">
        <f>IF(B511="","",ROW()-ROW(tb_Export[[#HEADERS],[Order]]))</f>
        <v>510</v>
      </c>
      <c r="B511" s="322">
        <v>45981.0</v>
      </c>
      <c r="C511" s="64" t="s">
        <v>356</v>
      </c>
      <c r="D511" s="64" t="s">
        <v>2276</v>
      </c>
      <c r="E511" s="64" t="s">
        <v>1093</v>
      </c>
      <c r="F511" s="64">
        <v>8.857128012055E12</v>
      </c>
      <c r="G511" s="64" t="str">
        <f t="array" ref="G511">XLOOKUP(F511,tb_MainDatabase[Barcode],tb_MainDatabase[Grand],"")</f>
        <v>EDP</v>
      </c>
      <c r="H511" s="64" t="str">
        <f t="array" ref="H511">XLOOKUP(F511,tb_MainDatabase[Barcode],tb_MainDatabase[Size],"")</f>
        <v>10 ml.</v>
      </c>
      <c r="I511" s="64" t="s">
        <v>1532</v>
      </c>
      <c r="J511" s="81">
        <f>IF(D511="","",countif(tb_Export[SKU],D511))</f>
        <v>1</v>
      </c>
      <c r="K511" s="64" t="s">
        <v>1528</v>
      </c>
      <c r="L511" s="81" t="str">
        <f t="shared" si="3"/>
        <v>#REF!</v>
      </c>
      <c r="M511" s="81"/>
    </row>
    <row r="512" ht="22.5" hidden="1" customHeight="1">
      <c r="A512" s="61">
        <f>IF(B512="","",ROW()-ROW(tb_Export[[#HEADERS],[Order]]))</f>
        <v>511</v>
      </c>
      <c r="B512" s="322">
        <v>45981.0</v>
      </c>
      <c r="C512" s="64" t="s">
        <v>356</v>
      </c>
      <c r="D512" s="64" t="s">
        <v>2277</v>
      </c>
      <c r="E512" s="64" t="s">
        <v>1093</v>
      </c>
      <c r="F512" s="64">
        <v>8.857128012055E12</v>
      </c>
      <c r="G512" s="64" t="str">
        <f t="array" ref="G512">XLOOKUP(F512,tb_MainDatabase[Barcode],tb_MainDatabase[Grand],"")</f>
        <v>EDP</v>
      </c>
      <c r="H512" s="64" t="str">
        <f t="array" ref="H512">XLOOKUP(F512,tb_MainDatabase[Barcode],tb_MainDatabase[Size],"")</f>
        <v>10 ml.</v>
      </c>
      <c r="I512" s="64" t="s">
        <v>1532</v>
      </c>
      <c r="J512" s="81">
        <f>IF(D512="","",countif(tb_Export[SKU],D512))</f>
        <v>1</v>
      </c>
      <c r="K512" s="64" t="s">
        <v>1528</v>
      </c>
      <c r="L512" s="81" t="str">
        <f t="shared" si="3"/>
        <v>#REF!</v>
      </c>
      <c r="M512" s="81"/>
    </row>
    <row r="513" ht="22.5" hidden="1" customHeight="1">
      <c r="A513" s="61">
        <f>IF(B513="","",ROW()-ROW(tb_Export[[#HEADERS],[Order]]))</f>
        <v>512</v>
      </c>
      <c r="B513" s="322">
        <v>45981.0</v>
      </c>
      <c r="C513" s="64" t="s">
        <v>356</v>
      </c>
      <c r="D513" s="64" t="s">
        <v>2278</v>
      </c>
      <c r="E513" s="64" t="s">
        <v>1093</v>
      </c>
      <c r="F513" s="64">
        <v>8.857128012055E12</v>
      </c>
      <c r="G513" s="64" t="str">
        <f t="array" ref="G513">XLOOKUP(F513,tb_MainDatabase[Barcode],tb_MainDatabase[Grand],"")</f>
        <v>EDP</v>
      </c>
      <c r="H513" s="64" t="str">
        <f t="array" ref="H513">XLOOKUP(F513,tb_MainDatabase[Barcode],tb_MainDatabase[Size],"")</f>
        <v>10 ml.</v>
      </c>
      <c r="I513" s="64" t="s">
        <v>1532</v>
      </c>
      <c r="J513" s="81">
        <f>IF(D513="","",countif(tb_Export[SKU],D513))</f>
        <v>1</v>
      </c>
      <c r="K513" s="64" t="s">
        <v>1528</v>
      </c>
      <c r="L513" s="81" t="str">
        <f t="shared" si="3"/>
        <v>#REF!</v>
      </c>
      <c r="M513" s="81"/>
    </row>
    <row r="514" ht="22.5" hidden="1" customHeight="1">
      <c r="A514" s="61">
        <f>IF(B514="","",ROW()-ROW(tb_Export[[#HEADERS],[Order]]))</f>
        <v>513</v>
      </c>
      <c r="B514" s="322">
        <v>45981.0</v>
      </c>
      <c r="C514" s="64" t="s">
        <v>356</v>
      </c>
      <c r="D514" s="64" t="s">
        <v>2279</v>
      </c>
      <c r="E514" s="64" t="s">
        <v>1093</v>
      </c>
      <c r="F514" s="64">
        <v>8.857128012055E12</v>
      </c>
      <c r="G514" s="64" t="str">
        <f t="array" ref="G514">XLOOKUP(F514,tb_MainDatabase[Barcode],tb_MainDatabase[Grand],"")</f>
        <v>EDP</v>
      </c>
      <c r="H514" s="64" t="str">
        <f t="array" ref="H514">XLOOKUP(F514,tb_MainDatabase[Barcode],tb_MainDatabase[Size],"")</f>
        <v>10 ml.</v>
      </c>
      <c r="I514" s="64" t="s">
        <v>1532</v>
      </c>
      <c r="J514" s="81">
        <f>IF(D514="","",countif(tb_Export[SKU],D514))</f>
        <v>1</v>
      </c>
      <c r="K514" s="64" t="s">
        <v>1528</v>
      </c>
      <c r="L514" s="81" t="str">
        <f t="shared" si="3"/>
        <v>#REF!</v>
      </c>
      <c r="M514" s="81"/>
    </row>
    <row r="515" ht="22.5" hidden="1" customHeight="1">
      <c r="A515" s="61">
        <f>IF(B515="","",ROW()-ROW(tb_Export[[#HEADERS],[Order]]))</f>
        <v>514</v>
      </c>
      <c r="B515" s="322">
        <v>45981.0</v>
      </c>
      <c r="C515" s="64" t="s">
        <v>356</v>
      </c>
      <c r="D515" s="64" t="s">
        <v>2280</v>
      </c>
      <c r="E515" s="64" t="s">
        <v>1093</v>
      </c>
      <c r="F515" s="64">
        <v>8.857128012055E12</v>
      </c>
      <c r="G515" s="64" t="str">
        <f t="array" ref="G515">XLOOKUP(F515,tb_MainDatabase[Barcode],tb_MainDatabase[Grand],"")</f>
        <v>EDP</v>
      </c>
      <c r="H515" s="64" t="str">
        <f t="array" ref="H515">XLOOKUP(F515,tb_MainDatabase[Barcode],tb_MainDatabase[Size],"")</f>
        <v>10 ml.</v>
      </c>
      <c r="I515" s="64" t="s">
        <v>1532</v>
      </c>
      <c r="J515" s="81">
        <f>IF(D515="","",countif(tb_Export[SKU],D515))</f>
        <v>1</v>
      </c>
      <c r="K515" s="64" t="s">
        <v>1528</v>
      </c>
      <c r="L515" s="81" t="str">
        <f t="shared" si="3"/>
        <v>#REF!</v>
      </c>
      <c r="M515" s="81"/>
    </row>
    <row r="516" ht="22.5" hidden="1" customHeight="1">
      <c r="A516" s="61">
        <f>IF(B516="","",ROW()-ROW(tb_Export[[#HEADERS],[Order]]))</f>
        <v>515</v>
      </c>
      <c r="B516" s="322">
        <v>45981.0</v>
      </c>
      <c r="C516" s="64" t="s">
        <v>356</v>
      </c>
      <c r="D516" s="64" t="s">
        <v>2282</v>
      </c>
      <c r="E516" s="64" t="s">
        <v>1093</v>
      </c>
      <c r="F516" s="64">
        <v>8.857128012055E12</v>
      </c>
      <c r="G516" s="64" t="str">
        <f t="array" ref="G516">XLOOKUP(F516,tb_MainDatabase[Barcode],tb_MainDatabase[Grand],"")</f>
        <v>EDP</v>
      </c>
      <c r="H516" s="64" t="str">
        <f t="array" ref="H516">XLOOKUP(F516,tb_MainDatabase[Barcode],tb_MainDatabase[Size],"")</f>
        <v>10 ml.</v>
      </c>
      <c r="I516" s="64" t="s">
        <v>1532</v>
      </c>
      <c r="J516" s="81">
        <f>IF(D516="","",countif(tb_Export[SKU],D516))</f>
        <v>1</v>
      </c>
      <c r="K516" s="64" t="s">
        <v>1528</v>
      </c>
      <c r="L516" s="81" t="str">
        <f t="shared" si="3"/>
        <v>#REF!</v>
      </c>
      <c r="M516" s="81"/>
    </row>
    <row r="517" ht="22.5" hidden="1" customHeight="1">
      <c r="A517" s="61">
        <f>IF(B517="","",ROW()-ROW(tb_Export[[#HEADERS],[Order]]))</f>
        <v>516</v>
      </c>
      <c r="B517" s="322">
        <v>45981.0</v>
      </c>
      <c r="C517" s="64" t="s">
        <v>356</v>
      </c>
      <c r="D517" s="64" t="s">
        <v>2283</v>
      </c>
      <c r="E517" s="64" t="s">
        <v>1093</v>
      </c>
      <c r="F517" s="64">
        <v>8.857128012055E12</v>
      </c>
      <c r="G517" s="64" t="str">
        <f t="array" ref="G517">XLOOKUP(F517,tb_MainDatabase[Barcode],tb_MainDatabase[Grand],"")</f>
        <v>EDP</v>
      </c>
      <c r="H517" s="64" t="str">
        <f t="array" ref="H517">XLOOKUP(F517,tb_MainDatabase[Barcode],tb_MainDatabase[Size],"")</f>
        <v>10 ml.</v>
      </c>
      <c r="I517" s="64" t="s">
        <v>1532</v>
      </c>
      <c r="J517" s="81">
        <f>IF(D517="","",countif(tb_Export[SKU],D517))</f>
        <v>1</v>
      </c>
      <c r="K517" s="64" t="s">
        <v>1528</v>
      </c>
      <c r="L517" s="81" t="str">
        <f t="shared" si="3"/>
        <v>#REF!</v>
      </c>
      <c r="M517" s="81"/>
    </row>
    <row r="518" ht="22.5" hidden="1" customHeight="1">
      <c r="A518" s="61">
        <f>IF(B518="","",ROW()-ROW(tb_Export[[#HEADERS],[Order]]))</f>
        <v>517</v>
      </c>
      <c r="B518" s="322">
        <v>45981.0</v>
      </c>
      <c r="C518" s="64" t="s">
        <v>356</v>
      </c>
      <c r="D518" s="64" t="s">
        <v>2284</v>
      </c>
      <c r="E518" s="64" t="s">
        <v>1093</v>
      </c>
      <c r="F518" s="64">
        <v>8.857128012055E12</v>
      </c>
      <c r="G518" s="64" t="str">
        <f t="array" ref="G518">XLOOKUP(F518,tb_MainDatabase[Barcode],tb_MainDatabase[Grand],"")</f>
        <v>EDP</v>
      </c>
      <c r="H518" s="64" t="str">
        <f t="array" ref="H518">XLOOKUP(F518,tb_MainDatabase[Barcode],tb_MainDatabase[Size],"")</f>
        <v>10 ml.</v>
      </c>
      <c r="I518" s="64" t="s">
        <v>1532</v>
      </c>
      <c r="J518" s="81">
        <f>IF(D518="","",countif(tb_Export[SKU],D518))</f>
        <v>1</v>
      </c>
      <c r="K518" s="64" t="s">
        <v>1528</v>
      </c>
      <c r="L518" s="81" t="str">
        <f t="shared" si="3"/>
        <v>#REF!</v>
      </c>
      <c r="M518" s="81"/>
    </row>
    <row r="519" ht="22.5" hidden="1" customHeight="1">
      <c r="A519" s="61">
        <f>IF(B519="","",ROW()-ROW(tb_Export[[#HEADERS],[Order]]))</f>
        <v>518</v>
      </c>
      <c r="B519" s="322">
        <v>45981.0</v>
      </c>
      <c r="C519" s="64" t="s">
        <v>356</v>
      </c>
      <c r="D519" s="64" t="s">
        <v>2286</v>
      </c>
      <c r="E519" s="64" t="s">
        <v>1093</v>
      </c>
      <c r="F519" s="64">
        <v>8.857128012055E12</v>
      </c>
      <c r="G519" s="64" t="str">
        <f t="array" ref="G519">XLOOKUP(F519,tb_MainDatabase[Barcode],tb_MainDatabase[Grand],"")</f>
        <v>EDP</v>
      </c>
      <c r="H519" s="64" t="str">
        <f t="array" ref="H519">XLOOKUP(F519,tb_MainDatabase[Barcode],tb_MainDatabase[Size],"")</f>
        <v>10 ml.</v>
      </c>
      <c r="I519" s="64" t="s">
        <v>1532</v>
      </c>
      <c r="J519" s="81">
        <f>IF(D519="","",countif(tb_Export[SKU],D519))</f>
        <v>1</v>
      </c>
      <c r="K519" s="64" t="s">
        <v>1528</v>
      </c>
      <c r="L519" s="81" t="str">
        <f t="shared" si="3"/>
        <v>#REF!</v>
      </c>
      <c r="M519" s="81"/>
    </row>
    <row r="520" ht="22.5" hidden="1" customHeight="1">
      <c r="A520" s="61">
        <f>IF(B520="","",ROW()-ROW(tb_Export[[#HEADERS],[Order]]))</f>
        <v>519</v>
      </c>
      <c r="B520" s="322">
        <v>45981.0</v>
      </c>
      <c r="C520" s="64" t="s">
        <v>356</v>
      </c>
      <c r="D520" s="64" t="s">
        <v>2287</v>
      </c>
      <c r="E520" s="64" t="s">
        <v>1109</v>
      </c>
      <c r="F520" s="64">
        <v>8.857128012027E12</v>
      </c>
      <c r="G520" s="64" t="str">
        <f t="array" ref="G520">XLOOKUP(F520,tb_MainDatabase[Barcode],tb_MainDatabase[Grand],"")</f>
        <v>EDP</v>
      </c>
      <c r="H520" s="64" t="str">
        <f t="array" ref="H520">XLOOKUP(F520,tb_MainDatabase[Barcode],tb_MainDatabase[Size],"")</f>
        <v>10 ml.</v>
      </c>
      <c r="I520" s="64" t="s">
        <v>1532</v>
      </c>
      <c r="J520" s="81">
        <f>IF(D520="","",countif(tb_Export[SKU],D520))</f>
        <v>1</v>
      </c>
      <c r="K520" s="64" t="s">
        <v>1528</v>
      </c>
      <c r="L520" s="81" t="str">
        <f t="shared" si="3"/>
        <v>#REF!</v>
      </c>
      <c r="M520" s="81"/>
    </row>
    <row r="521" ht="22.5" hidden="1" customHeight="1">
      <c r="A521" s="61">
        <f>IF(B521="","",ROW()-ROW(tb_Export[[#HEADERS],[Order]]))</f>
        <v>520</v>
      </c>
      <c r="B521" s="322">
        <v>45981.0</v>
      </c>
      <c r="C521" s="64" t="s">
        <v>356</v>
      </c>
      <c r="D521" s="64" t="s">
        <v>2288</v>
      </c>
      <c r="E521" s="64" t="s">
        <v>1109</v>
      </c>
      <c r="F521" s="64">
        <v>8.857128012027E12</v>
      </c>
      <c r="G521" s="64" t="str">
        <f t="array" ref="G521">XLOOKUP(F521,tb_MainDatabase[Barcode],tb_MainDatabase[Grand],"")</f>
        <v>EDP</v>
      </c>
      <c r="H521" s="64" t="str">
        <f t="array" ref="H521">XLOOKUP(F521,tb_MainDatabase[Barcode],tb_MainDatabase[Size],"")</f>
        <v>10 ml.</v>
      </c>
      <c r="I521" s="64" t="s">
        <v>1532</v>
      </c>
      <c r="J521" s="81">
        <f>IF(D521="","",countif(tb_Export[SKU],D521))</f>
        <v>1</v>
      </c>
      <c r="K521" s="64" t="s">
        <v>1528</v>
      </c>
      <c r="L521" s="81" t="str">
        <f t="shared" si="3"/>
        <v>#REF!</v>
      </c>
      <c r="M521" s="81"/>
    </row>
    <row r="522" ht="22.5" hidden="1" customHeight="1">
      <c r="A522" s="61">
        <f>IF(B522="","",ROW()-ROW(tb_Export[[#HEADERS],[Order]]))</f>
        <v>521</v>
      </c>
      <c r="B522" s="322">
        <v>45981.0</v>
      </c>
      <c r="C522" s="64" t="s">
        <v>356</v>
      </c>
      <c r="D522" s="64" t="s">
        <v>2290</v>
      </c>
      <c r="E522" s="64" t="s">
        <v>1109</v>
      </c>
      <c r="F522" s="64">
        <v>8.857128012027E12</v>
      </c>
      <c r="G522" s="64" t="str">
        <f t="array" ref="G522">XLOOKUP(F522,tb_MainDatabase[Barcode],tb_MainDatabase[Grand],"")</f>
        <v>EDP</v>
      </c>
      <c r="H522" s="64" t="str">
        <f t="array" ref="H522">XLOOKUP(F522,tb_MainDatabase[Barcode],tb_MainDatabase[Size],"")</f>
        <v>10 ml.</v>
      </c>
      <c r="I522" s="64" t="s">
        <v>1532</v>
      </c>
      <c r="J522" s="81">
        <f>IF(D522="","",countif(tb_Export[SKU],D522))</f>
        <v>1</v>
      </c>
      <c r="K522" s="64" t="s">
        <v>1528</v>
      </c>
      <c r="L522" s="81" t="str">
        <f t="shared" si="3"/>
        <v>#REF!</v>
      </c>
      <c r="M522" s="81"/>
    </row>
    <row r="523" ht="22.5" hidden="1" customHeight="1">
      <c r="A523" s="61">
        <f>IF(B523="","",ROW()-ROW(tb_Export[[#HEADERS],[Order]]))</f>
        <v>522</v>
      </c>
      <c r="B523" s="322">
        <v>45981.0</v>
      </c>
      <c r="C523" s="64" t="s">
        <v>356</v>
      </c>
      <c r="D523" s="64" t="s">
        <v>2291</v>
      </c>
      <c r="E523" s="64" t="s">
        <v>1109</v>
      </c>
      <c r="F523" s="64">
        <v>8.857128012027E12</v>
      </c>
      <c r="G523" s="64" t="str">
        <f t="array" ref="G523">XLOOKUP(F523,tb_MainDatabase[Barcode],tb_MainDatabase[Grand],"")</f>
        <v>EDP</v>
      </c>
      <c r="H523" s="64" t="str">
        <f t="array" ref="H523">XLOOKUP(F523,tb_MainDatabase[Barcode],tb_MainDatabase[Size],"")</f>
        <v>10 ml.</v>
      </c>
      <c r="I523" s="64" t="s">
        <v>1532</v>
      </c>
      <c r="J523" s="81">
        <f>IF(D523="","",countif(tb_Export[SKU],D523))</f>
        <v>1</v>
      </c>
      <c r="K523" s="64" t="s">
        <v>1528</v>
      </c>
      <c r="L523" s="81" t="str">
        <f t="shared" si="3"/>
        <v>#REF!</v>
      </c>
      <c r="M523" s="81"/>
    </row>
    <row r="524" ht="22.5" hidden="1" customHeight="1">
      <c r="A524" s="61">
        <f>IF(B524="","",ROW()-ROW(tb_Export[[#HEADERS],[Order]]))</f>
        <v>523</v>
      </c>
      <c r="B524" s="322">
        <v>45981.0</v>
      </c>
      <c r="C524" s="64" t="s">
        <v>356</v>
      </c>
      <c r="D524" s="64" t="s">
        <v>2293</v>
      </c>
      <c r="E524" s="64" t="s">
        <v>1109</v>
      </c>
      <c r="F524" s="64">
        <v>8.857128012027E12</v>
      </c>
      <c r="G524" s="64" t="str">
        <f t="array" ref="G524">XLOOKUP(F524,tb_MainDatabase[Barcode],tb_MainDatabase[Grand],"")</f>
        <v>EDP</v>
      </c>
      <c r="H524" s="64" t="str">
        <f t="array" ref="H524">XLOOKUP(F524,tb_MainDatabase[Barcode],tb_MainDatabase[Size],"")</f>
        <v>10 ml.</v>
      </c>
      <c r="I524" s="64" t="s">
        <v>1532</v>
      </c>
      <c r="J524" s="81">
        <f>IF(D524="","",countif(tb_Export[SKU],D524))</f>
        <v>1</v>
      </c>
      <c r="K524" s="64" t="s">
        <v>1528</v>
      </c>
      <c r="L524" s="81" t="str">
        <f t="shared" si="3"/>
        <v>#REF!</v>
      </c>
      <c r="M524" s="81"/>
    </row>
    <row r="525" ht="22.5" hidden="1" customHeight="1">
      <c r="A525" s="61">
        <f>IF(B525="","",ROW()-ROW(tb_Export[[#HEADERS],[Order]]))</f>
        <v>524</v>
      </c>
      <c r="B525" s="322">
        <v>45981.0</v>
      </c>
      <c r="C525" s="64" t="s">
        <v>356</v>
      </c>
      <c r="D525" s="64" t="s">
        <v>2294</v>
      </c>
      <c r="E525" s="64" t="s">
        <v>1109</v>
      </c>
      <c r="F525" s="64">
        <v>8.857128012027E12</v>
      </c>
      <c r="G525" s="64" t="str">
        <f t="array" ref="G525">XLOOKUP(F525,tb_MainDatabase[Barcode],tb_MainDatabase[Grand],"")</f>
        <v>EDP</v>
      </c>
      <c r="H525" s="64" t="str">
        <f t="array" ref="H525">XLOOKUP(F525,tb_MainDatabase[Barcode],tb_MainDatabase[Size],"")</f>
        <v>10 ml.</v>
      </c>
      <c r="I525" s="64" t="s">
        <v>1532</v>
      </c>
      <c r="J525" s="81">
        <f>IF(D525="","",countif(tb_Export[SKU],D525))</f>
        <v>1</v>
      </c>
      <c r="K525" s="64" t="s">
        <v>1528</v>
      </c>
      <c r="L525" s="81" t="str">
        <f t="shared" si="3"/>
        <v>#REF!</v>
      </c>
      <c r="M525" s="81"/>
    </row>
    <row r="526" ht="22.5" hidden="1" customHeight="1">
      <c r="A526" s="61">
        <f>IF(B526="","",ROW()-ROW(tb_Export[[#HEADERS],[Order]]))</f>
        <v>525</v>
      </c>
      <c r="B526" s="322">
        <v>45981.0</v>
      </c>
      <c r="C526" s="64" t="s">
        <v>356</v>
      </c>
      <c r="D526" s="64" t="s">
        <v>2295</v>
      </c>
      <c r="E526" s="64" t="s">
        <v>1109</v>
      </c>
      <c r="F526" s="64">
        <v>8.857128012027E12</v>
      </c>
      <c r="G526" s="64" t="str">
        <f t="array" ref="G526">XLOOKUP(F526,tb_MainDatabase[Barcode],tb_MainDatabase[Grand],"")</f>
        <v>EDP</v>
      </c>
      <c r="H526" s="64" t="str">
        <f t="array" ref="H526">XLOOKUP(F526,tb_MainDatabase[Barcode],tb_MainDatabase[Size],"")</f>
        <v>10 ml.</v>
      </c>
      <c r="I526" s="64" t="s">
        <v>1532</v>
      </c>
      <c r="J526" s="81">
        <f>IF(D526="","",countif(tb_Export[SKU],D526))</f>
        <v>1</v>
      </c>
      <c r="K526" s="64" t="s">
        <v>1528</v>
      </c>
      <c r="L526" s="81" t="str">
        <f t="shared" si="3"/>
        <v>#REF!</v>
      </c>
      <c r="M526" s="81"/>
    </row>
    <row r="527" ht="22.5" hidden="1" customHeight="1">
      <c r="A527" s="61">
        <f>IF(B527="","",ROW()-ROW(tb_Export[[#HEADERS],[Order]]))</f>
        <v>526</v>
      </c>
      <c r="B527" s="322">
        <v>45981.0</v>
      </c>
      <c r="C527" s="64" t="s">
        <v>356</v>
      </c>
      <c r="D527" s="64" t="s">
        <v>2297</v>
      </c>
      <c r="E527" s="64" t="s">
        <v>1109</v>
      </c>
      <c r="F527" s="64">
        <v>8.857128012027E12</v>
      </c>
      <c r="G527" s="64" t="str">
        <f t="array" ref="G527">XLOOKUP(F527,tb_MainDatabase[Barcode],tb_MainDatabase[Grand],"")</f>
        <v>EDP</v>
      </c>
      <c r="H527" s="64" t="str">
        <f t="array" ref="H527">XLOOKUP(F527,tb_MainDatabase[Barcode],tb_MainDatabase[Size],"")</f>
        <v>10 ml.</v>
      </c>
      <c r="I527" s="64" t="s">
        <v>1532</v>
      </c>
      <c r="J527" s="81">
        <f>IF(D527="","",countif(tb_Export[SKU],D527))</f>
        <v>1</v>
      </c>
      <c r="K527" s="64" t="s">
        <v>1528</v>
      </c>
      <c r="L527" s="81" t="str">
        <f t="shared" si="3"/>
        <v>#REF!</v>
      </c>
      <c r="M527" s="81"/>
    </row>
    <row r="528" ht="22.5" hidden="1" customHeight="1">
      <c r="A528" s="61">
        <f>IF(B528="","",ROW()-ROW(tb_Export[[#HEADERS],[Order]]))</f>
        <v>527</v>
      </c>
      <c r="B528" s="322">
        <v>45981.0</v>
      </c>
      <c r="C528" s="64" t="s">
        <v>356</v>
      </c>
      <c r="D528" s="64" t="s">
        <v>2298</v>
      </c>
      <c r="E528" s="64" t="s">
        <v>1109</v>
      </c>
      <c r="F528" s="64">
        <v>8.857128012027E12</v>
      </c>
      <c r="G528" s="64" t="str">
        <f t="array" ref="G528">XLOOKUP(F528,tb_MainDatabase[Barcode],tb_MainDatabase[Grand],"")</f>
        <v>EDP</v>
      </c>
      <c r="H528" s="64" t="str">
        <f t="array" ref="H528">XLOOKUP(F528,tb_MainDatabase[Barcode],tb_MainDatabase[Size],"")</f>
        <v>10 ml.</v>
      </c>
      <c r="I528" s="64" t="s">
        <v>1532</v>
      </c>
      <c r="J528" s="81">
        <f>IF(D528="","",countif(tb_Export[SKU],D528))</f>
        <v>1</v>
      </c>
      <c r="K528" s="64" t="s">
        <v>1528</v>
      </c>
      <c r="L528" s="81" t="str">
        <f t="shared" si="3"/>
        <v>#REF!</v>
      </c>
      <c r="M528" s="81"/>
    </row>
    <row r="529" ht="22.5" hidden="1" customHeight="1">
      <c r="A529" s="61">
        <f>IF(B529="","",ROW()-ROW(tb_Export[[#HEADERS],[Order]]))</f>
        <v>528</v>
      </c>
      <c r="B529" s="322">
        <v>45981.0</v>
      </c>
      <c r="C529" s="64" t="s">
        <v>356</v>
      </c>
      <c r="D529" s="64" t="s">
        <v>2300</v>
      </c>
      <c r="E529" s="64" t="s">
        <v>1109</v>
      </c>
      <c r="F529" s="64">
        <v>8.857128012027E12</v>
      </c>
      <c r="G529" s="64" t="str">
        <f t="array" ref="G529">XLOOKUP(F529,tb_MainDatabase[Barcode],tb_MainDatabase[Grand],"")</f>
        <v>EDP</v>
      </c>
      <c r="H529" s="64" t="str">
        <f t="array" ref="H529">XLOOKUP(F529,tb_MainDatabase[Barcode],tb_MainDatabase[Size],"")</f>
        <v>10 ml.</v>
      </c>
      <c r="I529" s="64" t="s">
        <v>1532</v>
      </c>
      <c r="J529" s="81">
        <f>IF(D529="","",countif(tb_Export[SKU],D529))</f>
        <v>1</v>
      </c>
      <c r="K529" s="64" t="s">
        <v>1528</v>
      </c>
      <c r="L529" s="81" t="str">
        <f t="shared" si="3"/>
        <v>#REF!</v>
      </c>
      <c r="M529" s="81"/>
    </row>
    <row r="530" ht="22.5" hidden="1" customHeight="1">
      <c r="A530" s="61">
        <f>IF(B530="","",ROW()-ROW(tb_Export[[#HEADERS],[Order]]))</f>
        <v>529</v>
      </c>
      <c r="B530" s="322">
        <v>45981.0</v>
      </c>
      <c r="C530" s="64" t="s">
        <v>356</v>
      </c>
      <c r="D530" s="64" t="s">
        <v>2301</v>
      </c>
      <c r="E530" s="64" t="s">
        <v>1109</v>
      </c>
      <c r="F530" s="64">
        <v>8.857128012027E12</v>
      </c>
      <c r="G530" s="64" t="str">
        <f t="array" ref="G530">XLOOKUP(F530,tb_MainDatabase[Barcode],tb_MainDatabase[Grand],"")</f>
        <v>EDP</v>
      </c>
      <c r="H530" s="64" t="str">
        <f t="array" ref="H530">XLOOKUP(F530,tb_MainDatabase[Barcode],tb_MainDatabase[Size],"")</f>
        <v>10 ml.</v>
      </c>
      <c r="I530" s="64" t="s">
        <v>1532</v>
      </c>
      <c r="J530" s="81">
        <f>IF(D530="","",countif(tb_Export[SKU],D530))</f>
        <v>1</v>
      </c>
      <c r="K530" s="64" t="s">
        <v>1528</v>
      </c>
      <c r="L530" s="81" t="str">
        <f t="shared" si="3"/>
        <v>#REF!</v>
      </c>
      <c r="M530" s="81"/>
    </row>
    <row r="531" ht="22.5" hidden="1" customHeight="1">
      <c r="A531" s="61">
        <f>IF(B531="","",ROW()-ROW(tb_Export[[#HEADERS],[Order]]))</f>
        <v>530</v>
      </c>
      <c r="B531" s="322">
        <v>45981.0</v>
      </c>
      <c r="C531" s="64" t="s">
        <v>356</v>
      </c>
      <c r="D531" s="64" t="s">
        <v>2303</v>
      </c>
      <c r="E531" s="64" t="s">
        <v>1109</v>
      </c>
      <c r="F531" s="64">
        <v>8.857128012027E12</v>
      </c>
      <c r="G531" s="64" t="str">
        <f t="array" ref="G531">XLOOKUP(F531,tb_MainDatabase[Barcode],tb_MainDatabase[Grand],"")</f>
        <v>EDP</v>
      </c>
      <c r="H531" s="64" t="str">
        <f t="array" ref="H531">XLOOKUP(F531,tb_MainDatabase[Barcode],tb_MainDatabase[Size],"")</f>
        <v>10 ml.</v>
      </c>
      <c r="I531" s="64" t="s">
        <v>1532</v>
      </c>
      <c r="J531" s="81">
        <f>IF(D531="","",countif(tb_Export[SKU],D531))</f>
        <v>1</v>
      </c>
      <c r="K531" s="64" t="s">
        <v>1528</v>
      </c>
      <c r="L531" s="81" t="str">
        <f t="shared" si="3"/>
        <v>#REF!</v>
      </c>
      <c r="M531" s="81"/>
    </row>
    <row r="532" ht="22.5" hidden="1" customHeight="1">
      <c r="A532" s="61">
        <f>IF(B532="","",ROW()-ROW(tb_Export[[#HEADERS],[Order]]))</f>
        <v>531</v>
      </c>
      <c r="B532" s="322">
        <v>45981.0</v>
      </c>
      <c r="C532" s="64" t="s">
        <v>356</v>
      </c>
      <c r="D532" s="64" t="s">
        <v>2305</v>
      </c>
      <c r="E532" s="64" t="s">
        <v>1109</v>
      </c>
      <c r="F532" s="64">
        <v>8.857128012027E12</v>
      </c>
      <c r="G532" s="64" t="str">
        <f t="array" ref="G532">XLOOKUP(F532,tb_MainDatabase[Barcode],tb_MainDatabase[Grand],"")</f>
        <v>EDP</v>
      </c>
      <c r="H532" s="64" t="str">
        <f t="array" ref="H532">XLOOKUP(F532,tb_MainDatabase[Barcode],tb_MainDatabase[Size],"")</f>
        <v>10 ml.</v>
      </c>
      <c r="I532" s="64" t="s">
        <v>1532</v>
      </c>
      <c r="J532" s="81">
        <f>IF(D532="","",countif(tb_Export[SKU],D532))</f>
        <v>1</v>
      </c>
      <c r="K532" s="64" t="s">
        <v>1528</v>
      </c>
      <c r="L532" s="81" t="str">
        <f t="shared" si="3"/>
        <v>#REF!</v>
      </c>
      <c r="M532" s="81"/>
    </row>
    <row r="533" ht="22.5" hidden="1" customHeight="1">
      <c r="A533" s="61">
        <f>IF(B533="","",ROW()-ROW(tb_Export[[#HEADERS],[Order]]))</f>
        <v>532</v>
      </c>
      <c r="B533" s="322">
        <v>45981.0</v>
      </c>
      <c r="C533" s="64" t="s">
        <v>356</v>
      </c>
      <c r="D533" s="64" t="s">
        <v>2306</v>
      </c>
      <c r="E533" s="64" t="s">
        <v>1109</v>
      </c>
      <c r="F533" s="64">
        <v>8.857128012027E12</v>
      </c>
      <c r="G533" s="64" t="str">
        <f t="array" ref="G533">XLOOKUP(F533,tb_MainDatabase[Barcode],tb_MainDatabase[Grand],"")</f>
        <v>EDP</v>
      </c>
      <c r="H533" s="64" t="str">
        <f t="array" ref="H533">XLOOKUP(F533,tb_MainDatabase[Barcode],tb_MainDatabase[Size],"")</f>
        <v>10 ml.</v>
      </c>
      <c r="I533" s="64" t="s">
        <v>1532</v>
      </c>
      <c r="J533" s="81">
        <f>IF(D533="","",countif(tb_Export[SKU],D533))</f>
        <v>1</v>
      </c>
      <c r="K533" s="64" t="s">
        <v>1528</v>
      </c>
      <c r="L533" s="81" t="str">
        <f t="shared" si="3"/>
        <v>#REF!</v>
      </c>
      <c r="M533" s="81"/>
    </row>
    <row r="534" ht="22.5" hidden="1" customHeight="1">
      <c r="A534" s="61">
        <f>IF(B534="","",ROW()-ROW(tb_Export[[#HEADERS],[Order]]))</f>
        <v>533</v>
      </c>
      <c r="B534" s="322">
        <v>45981.0</v>
      </c>
      <c r="C534" s="64" t="s">
        <v>356</v>
      </c>
      <c r="D534" s="64" t="s">
        <v>2308</v>
      </c>
      <c r="E534" s="64" t="s">
        <v>1109</v>
      </c>
      <c r="F534" s="64">
        <v>8.857128012027E12</v>
      </c>
      <c r="G534" s="64" t="str">
        <f t="array" ref="G534">XLOOKUP(F534,tb_MainDatabase[Barcode],tb_MainDatabase[Grand],"")</f>
        <v>EDP</v>
      </c>
      <c r="H534" s="64" t="str">
        <f t="array" ref="H534">XLOOKUP(F534,tb_MainDatabase[Barcode],tb_MainDatabase[Size],"")</f>
        <v>10 ml.</v>
      </c>
      <c r="I534" s="64" t="s">
        <v>1532</v>
      </c>
      <c r="J534" s="81">
        <f>IF(D534="","",countif(tb_Export[SKU],D534))</f>
        <v>1</v>
      </c>
      <c r="K534" s="64" t="s">
        <v>1528</v>
      </c>
      <c r="L534" s="81" t="str">
        <f t="shared" si="3"/>
        <v>#REF!</v>
      </c>
      <c r="M534" s="81"/>
    </row>
    <row r="535" ht="22.5" hidden="1" customHeight="1">
      <c r="A535" s="61">
        <f>IF(B535="","",ROW()-ROW(tb_Export[[#HEADERS],[Order]]))</f>
        <v>534</v>
      </c>
      <c r="B535" s="322">
        <v>45981.0</v>
      </c>
      <c r="C535" s="64" t="s">
        <v>356</v>
      </c>
      <c r="D535" s="64" t="s">
        <v>2309</v>
      </c>
      <c r="E535" s="64" t="s">
        <v>1109</v>
      </c>
      <c r="F535" s="64">
        <v>8.857128012027E12</v>
      </c>
      <c r="G535" s="64" t="str">
        <f t="array" ref="G535">XLOOKUP(F535,tb_MainDatabase[Barcode],tb_MainDatabase[Grand],"")</f>
        <v>EDP</v>
      </c>
      <c r="H535" s="64" t="str">
        <f t="array" ref="H535">XLOOKUP(F535,tb_MainDatabase[Barcode],tb_MainDatabase[Size],"")</f>
        <v>10 ml.</v>
      </c>
      <c r="I535" s="64" t="s">
        <v>1532</v>
      </c>
      <c r="J535" s="81">
        <f>IF(D535="","",countif(tb_Export[SKU],D535))</f>
        <v>1</v>
      </c>
      <c r="K535" s="64" t="s">
        <v>1528</v>
      </c>
      <c r="L535" s="81" t="str">
        <f t="shared" si="3"/>
        <v>#REF!</v>
      </c>
      <c r="M535" s="81"/>
    </row>
    <row r="536" ht="22.5" hidden="1" customHeight="1">
      <c r="A536" s="61">
        <f>IF(B536="","",ROW()-ROW(tb_Export[[#HEADERS],[Order]]))</f>
        <v>535</v>
      </c>
      <c r="B536" s="322">
        <v>45981.0</v>
      </c>
      <c r="C536" s="64" t="s">
        <v>356</v>
      </c>
      <c r="D536" s="64" t="s">
        <v>2310</v>
      </c>
      <c r="E536" s="64" t="s">
        <v>1109</v>
      </c>
      <c r="F536" s="64">
        <v>8.857128012027E12</v>
      </c>
      <c r="G536" s="64" t="str">
        <f t="array" ref="G536">XLOOKUP(F536,tb_MainDatabase[Barcode],tb_MainDatabase[Grand],"")</f>
        <v>EDP</v>
      </c>
      <c r="H536" s="64" t="str">
        <f t="array" ref="H536">XLOOKUP(F536,tb_MainDatabase[Barcode],tb_MainDatabase[Size],"")</f>
        <v>10 ml.</v>
      </c>
      <c r="I536" s="64" t="s">
        <v>1532</v>
      </c>
      <c r="J536" s="81">
        <f>IF(D536="","",countif(tb_Export[SKU],D536))</f>
        <v>1</v>
      </c>
      <c r="K536" s="64" t="s">
        <v>1528</v>
      </c>
      <c r="L536" s="81" t="str">
        <f t="shared" si="3"/>
        <v>#REF!</v>
      </c>
      <c r="M536" s="81"/>
    </row>
    <row r="537" ht="22.5" hidden="1" customHeight="1">
      <c r="A537" s="61">
        <f>IF(B537="","",ROW()-ROW(tb_Export[[#HEADERS],[Order]]))</f>
        <v>536</v>
      </c>
      <c r="B537" s="322">
        <v>45981.0</v>
      </c>
      <c r="C537" s="64" t="s">
        <v>356</v>
      </c>
      <c r="D537" s="64" t="s">
        <v>2312</v>
      </c>
      <c r="E537" s="64" t="s">
        <v>1109</v>
      </c>
      <c r="F537" s="64">
        <v>8.857128012027E12</v>
      </c>
      <c r="G537" s="64" t="str">
        <f t="array" ref="G537">XLOOKUP(F537,tb_MainDatabase[Barcode],tb_MainDatabase[Grand],"")</f>
        <v>EDP</v>
      </c>
      <c r="H537" s="64" t="str">
        <f t="array" ref="H537">XLOOKUP(F537,tb_MainDatabase[Barcode],tb_MainDatabase[Size],"")</f>
        <v>10 ml.</v>
      </c>
      <c r="I537" s="64" t="s">
        <v>1532</v>
      </c>
      <c r="J537" s="81">
        <f>IF(D537="","",countif(tb_Export[SKU],D537))</f>
        <v>1</v>
      </c>
      <c r="K537" s="64" t="s">
        <v>1528</v>
      </c>
      <c r="L537" s="81" t="str">
        <f t="shared" si="3"/>
        <v>#REF!</v>
      </c>
      <c r="M537" s="81"/>
    </row>
    <row r="538" ht="22.5" hidden="1" customHeight="1">
      <c r="A538" s="61">
        <f>IF(B538="","",ROW()-ROW(tb_Export[[#HEADERS],[Order]]))</f>
        <v>537</v>
      </c>
      <c r="B538" s="322">
        <v>45981.0</v>
      </c>
      <c r="C538" s="64" t="s">
        <v>356</v>
      </c>
      <c r="D538" s="64" t="s">
        <v>2313</v>
      </c>
      <c r="E538" s="64" t="s">
        <v>1109</v>
      </c>
      <c r="F538" s="64">
        <v>8.857128012027E12</v>
      </c>
      <c r="G538" s="64" t="str">
        <f t="array" ref="G538">XLOOKUP(F538,tb_MainDatabase[Barcode],tb_MainDatabase[Grand],"")</f>
        <v>EDP</v>
      </c>
      <c r="H538" s="64" t="str">
        <f t="array" ref="H538">XLOOKUP(F538,tb_MainDatabase[Barcode],tb_MainDatabase[Size],"")</f>
        <v>10 ml.</v>
      </c>
      <c r="I538" s="64" t="s">
        <v>1532</v>
      </c>
      <c r="J538" s="81">
        <f>IF(D538="","",countif(tb_Export[SKU],D538))</f>
        <v>1</v>
      </c>
      <c r="K538" s="64" t="s">
        <v>1528</v>
      </c>
      <c r="L538" s="81" t="str">
        <f t="shared" si="3"/>
        <v>#REF!</v>
      </c>
      <c r="M538" s="81"/>
    </row>
    <row r="539" ht="22.5" hidden="1" customHeight="1">
      <c r="A539" s="61">
        <f>IF(B539="","",ROW()-ROW(tb_Export[[#HEADERS],[Order]]))</f>
        <v>538</v>
      </c>
      <c r="B539" s="322">
        <v>45981.0</v>
      </c>
      <c r="C539" s="64" t="s">
        <v>356</v>
      </c>
      <c r="D539" s="64" t="s">
        <v>2314</v>
      </c>
      <c r="E539" s="64" t="s">
        <v>1109</v>
      </c>
      <c r="F539" s="64">
        <v>8.857128012027E12</v>
      </c>
      <c r="G539" s="64" t="str">
        <f t="array" ref="G539">XLOOKUP(F539,tb_MainDatabase[Barcode],tb_MainDatabase[Grand],"")</f>
        <v>EDP</v>
      </c>
      <c r="H539" s="64" t="str">
        <f t="array" ref="H539">XLOOKUP(F539,tb_MainDatabase[Barcode],tb_MainDatabase[Size],"")</f>
        <v>10 ml.</v>
      </c>
      <c r="I539" s="64" t="s">
        <v>1532</v>
      </c>
      <c r="J539" s="81">
        <f>IF(D539="","",countif(tb_Export[SKU],D539))</f>
        <v>1</v>
      </c>
      <c r="K539" s="64" t="s">
        <v>1528</v>
      </c>
      <c r="L539" s="81" t="str">
        <f t="shared" si="3"/>
        <v>#REF!</v>
      </c>
      <c r="M539" s="81"/>
    </row>
    <row r="540" ht="22.5" hidden="1" customHeight="1">
      <c r="A540" s="61">
        <f>IF(B540="","",ROW()-ROW(tb_Export[[#HEADERS],[Order]]))</f>
        <v>539</v>
      </c>
      <c r="B540" s="322">
        <v>45981.0</v>
      </c>
      <c r="C540" s="64" t="s">
        <v>356</v>
      </c>
      <c r="D540" s="64" t="s">
        <v>2316</v>
      </c>
      <c r="E540" s="64" t="s">
        <v>1084</v>
      </c>
      <c r="F540" s="64">
        <v>8.857128012037E12</v>
      </c>
      <c r="G540" s="64" t="str">
        <f t="array" ref="G540">XLOOKUP(F540,tb_MainDatabase[Barcode],tb_MainDatabase[Grand],"")</f>
        <v>EDP</v>
      </c>
      <c r="H540" s="64" t="str">
        <f t="array" ref="H540">XLOOKUP(F540,tb_MainDatabase[Barcode],tb_MainDatabase[Size],"")</f>
        <v>10 ml.</v>
      </c>
      <c r="I540" s="64" t="s">
        <v>1532</v>
      </c>
      <c r="J540" s="81">
        <f>IF(D540="","",countif(tb_Export[SKU],D540))</f>
        <v>1</v>
      </c>
      <c r="K540" s="64" t="s">
        <v>1528</v>
      </c>
      <c r="L540" s="81" t="str">
        <f t="shared" si="3"/>
        <v>#REF!</v>
      </c>
      <c r="M540" s="81"/>
    </row>
    <row r="541" ht="22.5" hidden="1" customHeight="1">
      <c r="A541" s="61">
        <f>IF(B541="","",ROW()-ROW(tb_Export[[#HEADERS],[Order]]))</f>
        <v>540</v>
      </c>
      <c r="B541" s="322">
        <v>45981.0</v>
      </c>
      <c r="C541" s="64" t="s">
        <v>356</v>
      </c>
      <c r="D541" s="64" t="s">
        <v>2317</v>
      </c>
      <c r="E541" s="64" t="s">
        <v>1084</v>
      </c>
      <c r="F541" s="64">
        <v>8.857128012037E12</v>
      </c>
      <c r="G541" s="64" t="str">
        <f t="array" ref="G541">XLOOKUP(F541,tb_MainDatabase[Barcode],tb_MainDatabase[Grand],"")</f>
        <v>EDP</v>
      </c>
      <c r="H541" s="64" t="str">
        <f t="array" ref="H541">XLOOKUP(F541,tb_MainDatabase[Barcode],tb_MainDatabase[Size],"")</f>
        <v>10 ml.</v>
      </c>
      <c r="I541" s="64" t="s">
        <v>1532</v>
      </c>
      <c r="J541" s="81">
        <f>IF(D541="","",countif(tb_Export[SKU],D541))</f>
        <v>1</v>
      </c>
      <c r="K541" s="64" t="s">
        <v>1528</v>
      </c>
      <c r="L541" s="81" t="str">
        <f t="shared" si="3"/>
        <v>#REF!</v>
      </c>
      <c r="M541" s="81"/>
    </row>
    <row r="542" ht="22.5" hidden="1" customHeight="1">
      <c r="A542" s="61">
        <f>IF(B542="","",ROW()-ROW(tb_Export[[#HEADERS],[Order]]))</f>
        <v>541</v>
      </c>
      <c r="B542" s="322">
        <v>45981.0</v>
      </c>
      <c r="C542" s="64" t="s">
        <v>356</v>
      </c>
      <c r="D542" s="64" t="s">
        <v>2318</v>
      </c>
      <c r="E542" s="64" t="s">
        <v>1084</v>
      </c>
      <c r="F542" s="64">
        <v>8.857128012037E12</v>
      </c>
      <c r="G542" s="64" t="str">
        <f t="array" ref="G542">XLOOKUP(F542,tb_MainDatabase[Barcode],tb_MainDatabase[Grand],"")</f>
        <v>EDP</v>
      </c>
      <c r="H542" s="64" t="str">
        <f t="array" ref="H542">XLOOKUP(F542,tb_MainDatabase[Barcode],tb_MainDatabase[Size],"")</f>
        <v>10 ml.</v>
      </c>
      <c r="I542" s="64" t="s">
        <v>1532</v>
      </c>
      <c r="J542" s="81">
        <f>IF(D542="","",countif(tb_Export[SKU],D542))</f>
        <v>1</v>
      </c>
      <c r="K542" s="64" t="s">
        <v>1528</v>
      </c>
      <c r="L542" s="81" t="str">
        <f t="shared" si="3"/>
        <v>#REF!</v>
      </c>
      <c r="M542" s="81"/>
    </row>
    <row r="543" ht="22.5" hidden="1" customHeight="1">
      <c r="A543" s="61">
        <f>IF(B543="","",ROW()-ROW(tb_Export[[#HEADERS],[Order]]))</f>
        <v>542</v>
      </c>
      <c r="B543" s="322">
        <v>45981.0</v>
      </c>
      <c r="C543" s="64" t="s">
        <v>356</v>
      </c>
      <c r="D543" s="64" t="s">
        <v>2321</v>
      </c>
      <c r="E543" s="64" t="s">
        <v>1084</v>
      </c>
      <c r="F543" s="64">
        <v>8.857128012037E12</v>
      </c>
      <c r="G543" s="64" t="str">
        <f t="array" ref="G543">XLOOKUP(F543,tb_MainDatabase[Barcode],tb_MainDatabase[Grand],"")</f>
        <v>EDP</v>
      </c>
      <c r="H543" s="64" t="str">
        <f t="array" ref="H543">XLOOKUP(F543,tb_MainDatabase[Barcode],tb_MainDatabase[Size],"")</f>
        <v>10 ml.</v>
      </c>
      <c r="I543" s="64" t="s">
        <v>1532</v>
      </c>
      <c r="J543" s="81">
        <f>IF(D543="","",countif(tb_Export[SKU],D543))</f>
        <v>1</v>
      </c>
      <c r="K543" s="64" t="s">
        <v>1528</v>
      </c>
      <c r="L543" s="81" t="str">
        <f t="shared" si="3"/>
        <v>#REF!</v>
      </c>
      <c r="M543" s="81"/>
    </row>
    <row r="544" ht="22.5" hidden="1" customHeight="1">
      <c r="A544" s="61">
        <f>IF(B544="","",ROW()-ROW(tb_Export[[#HEADERS],[Order]]))</f>
        <v>543</v>
      </c>
      <c r="B544" s="322">
        <v>45981.0</v>
      </c>
      <c r="C544" s="64" t="s">
        <v>356</v>
      </c>
      <c r="D544" s="64" t="s">
        <v>2322</v>
      </c>
      <c r="E544" s="64" t="s">
        <v>1084</v>
      </c>
      <c r="F544" s="64">
        <v>8.857128012037E12</v>
      </c>
      <c r="G544" s="64" t="str">
        <f t="array" ref="G544">XLOOKUP(F544,tb_MainDatabase[Barcode],tb_MainDatabase[Grand],"")</f>
        <v>EDP</v>
      </c>
      <c r="H544" s="64" t="str">
        <f t="array" ref="H544">XLOOKUP(F544,tb_MainDatabase[Barcode],tb_MainDatabase[Size],"")</f>
        <v>10 ml.</v>
      </c>
      <c r="I544" s="64" t="s">
        <v>1532</v>
      </c>
      <c r="J544" s="81">
        <f>IF(D544="","",countif(tb_Export[SKU],D544))</f>
        <v>1</v>
      </c>
      <c r="K544" s="64" t="s">
        <v>1528</v>
      </c>
      <c r="L544" s="81" t="str">
        <f t="shared" si="3"/>
        <v>#REF!</v>
      </c>
      <c r="M544" s="81"/>
    </row>
    <row r="545" ht="22.5" hidden="1" customHeight="1">
      <c r="A545" s="61">
        <f>IF(B545="","",ROW()-ROW(tb_Export[[#HEADERS],[Order]]))</f>
        <v>544</v>
      </c>
      <c r="B545" s="322">
        <v>45981.0</v>
      </c>
      <c r="C545" s="64" t="s">
        <v>356</v>
      </c>
      <c r="D545" s="64" t="s">
        <v>2323</v>
      </c>
      <c r="E545" s="64" t="s">
        <v>1084</v>
      </c>
      <c r="F545" s="64">
        <v>8.857128012037E12</v>
      </c>
      <c r="G545" s="64" t="str">
        <f t="array" ref="G545">XLOOKUP(F545,tb_MainDatabase[Barcode],tb_MainDatabase[Grand],"")</f>
        <v>EDP</v>
      </c>
      <c r="H545" s="64" t="str">
        <f t="array" ref="H545">XLOOKUP(F545,tb_MainDatabase[Barcode],tb_MainDatabase[Size],"")</f>
        <v>10 ml.</v>
      </c>
      <c r="I545" s="64" t="s">
        <v>1532</v>
      </c>
      <c r="J545" s="81">
        <f>IF(D545="","",countif(tb_Export[SKU],D545))</f>
        <v>1</v>
      </c>
      <c r="K545" s="64" t="s">
        <v>1528</v>
      </c>
      <c r="L545" s="81" t="str">
        <f t="shared" si="3"/>
        <v>#REF!</v>
      </c>
      <c r="M545" s="81"/>
    </row>
    <row r="546" ht="22.5" hidden="1" customHeight="1">
      <c r="A546" s="61">
        <f>IF(B546="","",ROW()-ROW(tb_Export[[#HEADERS],[Order]]))</f>
        <v>545</v>
      </c>
      <c r="B546" s="322">
        <v>45981.0</v>
      </c>
      <c r="C546" s="64" t="s">
        <v>356</v>
      </c>
      <c r="D546" s="64" t="s">
        <v>2325</v>
      </c>
      <c r="E546" s="64" t="s">
        <v>1084</v>
      </c>
      <c r="F546" s="64">
        <v>8.857128012037E12</v>
      </c>
      <c r="G546" s="64" t="str">
        <f t="array" ref="G546">XLOOKUP(F546,tb_MainDatabase[Barcode],tb_MainDatabase[Grand],"")</f>
        <v>EDP</v>
      </c>
      <c r="H546" s="64" t="str">
        <f t="array" ref="H546">XLOOKUP(F546,tb_MainDatabase[Barcode],tb_MainDatabase[Size],"")</f>
        <v>10 ml.</v>
      </c>
      <c r="I546" s="64" t="s">
        <v>1532</v>
      </c>
      <c r="J546" s="81">
        <f>IF(D546="","",countif(tb_Export[SKU],D546))</f>
        <v>1</v>
      </c>
      <c r="K546" s="64" t="s">
        <v>1528</v>
      </c>
      <c r="L546" s="81" t="str">
        <f t="shared" si="3"/>
        <v>#REF!</v>
      </c>
      <c r="M546" s="81"/>
    </row>
    <row r="547" ht="22.5" hidden="1" customHeight="1">
      <c r="A547" s="61">
        <f>IF(B547="","",ROW()-ROW(tb_Export[[#HEADERS],[Order]]))</f>
        <v>546</v>
      </c>
      <c r="B547" s="322">
        <v>45981.0</v>
      </c>
      <c r="C547" s="64" t="s">
        <v>356</v>
      </c>
      <c r="D547" s="64" t="s">
        <v>2327</v>
      </c>
      <c r="E547" s="64" t="s">
        <v>1084</v>
      </c>
      <c r="F547" s="64">
        <v>8.857128012037E12</v>
      </c>
      <c r="G547" s="64" t="str">
        <f t="array" ref="G547">XLOOKUP(F547,tb_MainDatabase[Barcode],tb_MainDatabase[Grand],"")</f>
        <v>EDP</v>
      </c>
      <c r="H547" s="64" t="str">
        <f t="array" ref="H547">XLOOKUP(F547,tb_MainDatabase[Barcode],tb_MainDatabase[Size],"")</f>
        <v>10 ml.</v>
      </c>
      <c r="I547" s="64" t="s">
        <v>1532</v>
      </c>
      <c r="J547" s="81">
        <f>IF(D547="","",countif(tb_Export[SKU],D547))</f>
        <v>1</v>
      </c>
      <c r="K547" s="64" t="s">
        <v>1528</v>
      </c>
      <c r="L547" s="81" t="str">
        <f t="shared" si="3"/>
        <v>#REF!</v>
      </c>
      <c r="M547" s="81"/>
    </row>
    <row r="548" ht="22.5" hidden="1" customHeight="1">
      <c r="A548" s="61">
        <f>IF(B548="","",ROW()-ROW(tb_Export[[#HEADERS],[Order]]))</f>
        <v>547</v>
      </c>
      <c r="B548" s="322">
        <v>45981.0</v>
      </c>
      <c r="C548" s="64" t="s">
        <v>356</v>
      </c>
      <c r="D548" s="64" t="s">
        <v>2328</v>
      </c>
      <c r="E548" s="64" t="s">
        <v>1084</v>
      </c>
      <c r="F548" s="64">
        <v>8.857128012037E12</v>
      </c>
      <c r="G548" s="64" t="str">
        <f t="array" ref="G548">XLOOKUP(F548,tb_MainDatabase[Barcode],tb_MainDatabase[Grand],"")</f>
        <v>EDP</v>
      </c>
      <c r="H548" s="64" t="str">
        <f t="array" ref="H548">XLOOKUP(F548,tb_MainDatabase[Barcode],tb_MainDatabase[Size],"")</f>
        <v>10 ml.</v>
      </c>
      <c r="I548" s="64" t="s">
        <v>1532</v>
      </c>
      <c r="J548" s="81">
        <f>IF(D548="","",countif(tb_Export[SKU],D548))</f>
        <v>1</v>
      </c>
      <c r="K548" s="64" t="s">
        <v>1528</v>
      </c>
      <c r="L548" s="81" t="str">
        <f t="shared" si="3"/>
        <v>#REF!</v>
      </c>
      <c r="M548" s="81"/>
    </row>
    <row r="549" ht="22.5" hidden="1" customHeight="1">
      <c r="A549" s="61">
        <f>IF(B549="","",ROW()-ROW(tb_Export[[#HEADERS],[Order]]))</f>
        <v>548</v>
      </c>
      <c r="B549" s="322">
        <v>45981.0</v>
      </c>
      <c r="C549" s="64" t="s">
        <v>356</v>
      </c>
      <c r="D549" s="64" t="s">
        <v>2329</v>
      </c>
      <c r="E549" s="64" t="s">
        <v>1084</v>
      </c>
      <c r="F549" s="64">
        <v>8.857128012037E12</v>
      </c>
      <c r="G549" s="64" t="str">
        <f t="array" ref="G549">XLOOKUP(F549,tb_MainDatabase[Barcode],tb_MainDatabase[Grand],"")</f>
        <v>EDP</v>
      </c>
      <c r="H549" s="64" t="str">
        <f t="array" ref="H549">XLOOKUP(F549,tb_MainDatabase[Barcode],tb_MainDatabase[Size],"")</f>
        <v>10 ml.</v>
      </c>
      <c r="I549" s="64" t="s">
        <v>1532</v>
      </c>
      <c r="J549" s="81">
        <f>IF(D549="","",countif(tb_Export[SKU],D549))</f>
        <v>1</v>
      </c>
      <c r="K549" s="64" t="s">
        <v>1528</v>
      </c>
      <c r="L549" s="81" t="str">
        <f t="shared" si="3"/>
        <v>#REF!</v>
      </c>
      <c r="M549" s="81"/>
    </row>
    <row r="550" ht="22.5" hidden="1" customHeight="1">
      <c r="A550" s="61">
        <f>IF(B550="","",ROW()-ROW(tb_Export[[#HEADERS],[Order]]))</f>
        <v>549</v>
      </c>
      <c r="B550" s="322">
        <v>45981.0</v>
      </c>
      <c r="C550" s="64" t="s">
        <v>356</v>
      </c>
      <c r="D550" s="64" t="s">
        <v>2331</v>
      </c>
      <c r="E550" s="64" t="s">
        <v>1084</v>
      </c>
      <c r="F550" s="64">
        <v>8.857128012037E12</v>
      </c>
      <c r="G550" s="64" t="str">
        <f t="array" ref="G550">XLOOKUP(F550,tb_MainDatabase[Barcode],tb_MainDatabase[Grand],"")</f>
        <v>EDP</v>
      </c>
      <c r="H550" s="64" t="str">
        <f t="array" ref="H550">XLOOKUP(F550,tb_MainDatabase[Barcode],tb_MainDatabase[Size],"")</f>
        <v>10 ml.</v>
      </c>
      <c r="I550" s="64" t="s">
        <v>1532</v>
      </c>
      <c r="J550" s="81">
        <f>IF(D550="","",countif(tb_Export[SKU],D550))</f>
        <v>1</v>
      </c>
      <c r="K550" s="64" t="s">
        <v>1528</v>
      </c>
      <c r="L550" s="81" t="str">
        <f t="shared" si="3"/>
        <v>#REF!</v>
      </c>
      <c r="M550" s="81"/>
    </row>
    <row r="551" ht="22.5" hidden="1" customHeight="1">
      <c r="A551" s="61">
        <f>IF(B551="","",ROW()-ROW(tb_Export[[#HEADERS],[Order]]))</f>
        <v>550</v>
      </c>
      <c r="B551" s="322">
        <v>45981.0</v>
      </c>
      <c r="C551" s="64" t="s">
        <v>356</v>
      </c>
      <c r="D551" s="64" t="s">
        <v>2333</v>
      </c>
      <c r="E551" s="64" t="s">
        <v>1084</v>
      </c>
      <c r="F551" s="64">
        <v>8.857128012037E12</v>
      </c>
      <c r="G551" s="64" t="str">
        <f t="array" ref="G551">XLOOKUP(F551,tb_MainDatabase[Barcode],tb_MainDatabase[Grand],"")</f>
        <v>EDP</v>
      </c>
      <c r="H551" s="64" t="str">
        <f t="array" ref="H551">XLOOKUP(F551,tb_MainDatabase[Barcode],tb_MainDatabase[Size],"")</f>
        <v>10 ml.</v>
      </c>
      <c r="I551" s="64" t="s">
        <v>1532</v>
      </c>
      <c r="J551" s="81">
        <f>IF(D551="","",countif(tb_Export[SKU],D551))</f>
        <v>1</v>
      </c>
      <c r="K551" s="64" t="s">
        <v>1528</v>
      </c>
      <c r="L551" s="81" t="str">
        <f t="shared" si="3"/>
        <v>#REF!</v>
      </c>
      <c r="M551" s="81"/>
    </row>
    <row r="552" ht="22.5" hidden="1" customHeight="1">
      <c r="A552" s="61">
        <f>IF(B552="","",ROW()-ROW(tb_Export[[#HEADERS],[Order]]))</f>
        <v>551</v>
      </c>
      <c r="B552" s="322">
        <v>45981.0</v>
      </c>
      <c r="C552" s="64" t="s">
        <v>356</v>
      </c>
      <c r="D552" s="64" t="s">
        <v>2334</v>
      </c>
      <c r="E552" s="64" t="s">
        <v>1084</v>
      </c>
      <c r="F552" s="64">
        <v>8.857128012037E12</v>
      </c>
      <c r="G552" s="64" t="str">
        <f t="array" ref="G552">XLOOKUP(F552,tb_MainDatabase[Barcode],tb_MainDatabase[Grand],"")</f>
        <v>EDP</v>
      </c>
      <c r="H552" s="64" t="str">
        <f t="array" ref="H552">XLOOKUP(F552,tb_MainDatabase[Barcode],tb_MainDatabase[Size],"")</f>
        <v>10 ml.</v>
      </c>
      <c r="I552" s="64" t="s">
        <v>1532</v>
      </c>
      <c r="J552" s="81">
        <f>IF(D552="","",countif(tb_Export[SKU],D552))</f>
        <v>1</v>
      </c>
      <c r="K552" s="64" t="s">
        <v>1528</v>
      </c>
      <c r="L552" s="81" t="str">
        <f t="shared" si="3"/>
        <v>#REF!</v>
      </c>
      <c r="M552" s="81"/>
    </row>
    <row r="553" ht="22.5" hidden="1" customHeight="1">
      <c r="A553" s="61">
        <f>IF(B553="","",ROW()-ROW(tb_Export[[#HEADERS],[Order]]))</f>
        <v>552</v>
      </c>
      <c r="B553" s="322">
        <v>45981.0</v>
      </c>
      <c r="C553" s="64" t="s">
        <v>356</v>
      </c>
      <c r="D553" s="64" t="s">
        <v>2336</v>
      </c>
      <c r="E553" s="64" t="s">
        <v>1084</v>
      </c>
      <c r="F553" s="64">
        <v>8.857128012037E12</v>
      </c>
      <c r="G553" s="64" t="str">
        <f t="array" ref="G553">XLOOKUP(F553,tb_MainDatabase[Barcode],tb_MainDatabase[Grand],"")</f>
        <v>EDP</v>
      </c>
      <c r="H553" s="64" t="str">
        <f t="array" ref="H553">XLOOKUP(F553,tb_MainDatabase[Barcode],tb_MainDatabase[Size],"")</f>
        <v>10 ml.</v>
      </c>
      <c r="I553" s="64" t="s">
        <v>1532</v>
      </c>
      <c r="J553" s="81">
        <f>IF(D553="","",countif(tb_Export[SKU],D553))</f>
        <v>1</v>
      </c>
      <c r="K553" s="64" t="s">
        <v>1528</v>
      </c>
      <c r="L553" s="81" t="str">
        <f t="shared" si="3"/>
        <v>#REF!</v>
      </c>
      <c r="M553" s="81"/>
    </row>
    <row r="554" ht="22.5" hidden="1" customHeight="1">
      <c r="A554" s="61">
        <f>IF(B554="","",ROW()-ROW(tb_Export[[#HEADERS],[Order]]))</f>
        <v>553</v>
      </c>
      <c r="B554" s="322">
        <v>45981.0</v>
      </c>
      <c r="C554" s="64" t="s">
        <v>356</v>
      </c>
      <c r="D554" s="64" t="s">
        <v>2337</v>
      </c>
      <c r="E554" s="64" t="s">
        <v>1084</v>
      </c>
      <c r="F554" s="64">
        <v>8.857128012037E12</v>
      </c>
      <c r="G554" s="64" t="str">
        <f t="array" ref="G554">XLOOKUP(F554,tb_MainDatabase[Barcode],tb_MainDatabase[Grand],"")</f>
        <v>EDP</v>
      </c>
      <c r="H554" s="64" t="str">
        <f t="array" ref="H554">XLOOKUP(F554,tb_MainDatabase[Barcode],tb_MainDatabase[Size],"")</f>
        <v>10 ml.</v>
      </c>
      <c r="I554" s="64" t="s">
        <v>1532</v>
      </c>
      <c r="J554" s="81">
        <f>IF(D554="","",countif(tb_Export[SKU],D554))</f>
        <v>1</v>
      </c>
      <c r="K554" s="64" t="s">
        <v>1528</v>
      </c>
      <c r="L554" s="81" t="str">
        <f t="shared" si="3"/>
        <v>#REF!</v>
      </c>
      <c r="M554" s="81"/>
    </row>
    <row r="555" ht="22.5" hidden="1" customHeight="1">
      <c r="A555" s="61">
        <f>IF(B555="","",ROW()-ROW(tb_Export[[#HEADERS],[Order]]))</f>
        <v>554</v>
      </c>
      <c r="B555" s="322">
        <v>45981.0</v>
      </c>
      <c r="C555" s="64" t="s">
        <v>356</v>
      </c>
      <c r="D555" s="64" t="s">
        <v>2339</v>
      </c>
      <c r="E555" s="64" t="s">
        <v>1084</v>
      </c>
      <c r="F555" s="64">
        <v>8.857128012037E12</v>
      </c>
      <c r="G555" s="64" t="str">
        <f t="array" ref="G555">XLOOKUP(F555,tb_MainDatabase[Barcode],tb_MainDatabase[Grand],"")</f>
        <v>EDP</v>
      </c>
      <c r="H555" s="64" t="str">
        <f t="array" ref="H555">XLOOKUP(F555,tb_MainDatabase[Barcode],tb_MainDatabase[Size],"")</f>
        <v>10 ml.</v>
      </c>
      <c r="I555" s="64" t="s">
        <v>1532</v>
      </c>
      <c r="J555" s="81">
        <f>IF(D555="","",countif(tb_Export[SKU],D555))</f>
        <v>1</v>
      </c>
      <c r="K555" s="64" t="s">
        <v>1528</v>
      </c>
      <c r="L555" s="81" t="str">
        <f t="shared" si="3"/>
        <v>#REF!</v>
      </c>
      <c r="M555" s="81"/>
    </row>
    <row r="556" ht="22.5" hidden="1" customHeight="1">
      <c r="A556" s="61">
        <f>IF(B556="","",ROW()-ROW(tb_Export[[#HEADERS],[Order]]))</f>
        <v>555</v>
      </c>
      <c r="B556" s="322">
        <v>45981.0</v>
      </c>
      <c r="C556" s="64" t="s">
        <v>356</v>
      </c>
      <c r="D556" s="64" t="s">
        <v>2340</v>
      </c>
      <c r="E556" s="64" t="s">
        <v>1084</v>
      </c>
      <c r="F556" s="64">
        <v>8.857128012037E12</v>
      </c>
      <c r="G556" s="64" t="str">
        <f t="array" ref="G556">XLOOKUP(F556,tb_MainDatabase[Barcode],tb_MainDatabase[Grand],"")</f>
        <v>EDP</v>
      </c>
      <c r="H556" s="64" t="str">
        <f t="array" ref="H556">XLOOKUP(F556,tb_MainDatabase[Barcode],tb_MainDatabase[Size],"")</f>
        <v>10 ml.</v>
      </c>
      <c r="I556" s="64" t="s">
        <v>1532</v>
      </c>
      <c r="J556" s="81">
        <f>IF(D556="","",countif(tb_Export[SKU],D556))</f>
        <v>1</v>
      </c>
      <c r="K556" s="64" t="s">
        <v>1528</v>
      </c>
      <c r="L556" s="81" t="str">
        <f t="shared" si="3"/>
        <v>#REF!</v>
      </c>
      <c r="M556" s="81"/>
    </row>
    <row r="557" ht="22.5" hidden="1" customHeight="1">
      <c r="A557" s="61">
        <f>IF(B557="","",ROW()-ROW(tb_Export[[#HEADERS],[Order]]))</f>
        <v>556</v>
      </c>
      <c r="B557" s="322">
        <v>45981.0</v>
      </c>
      <c r="C557" s="64" t="s">
        <v>356</v>
      </c>
      <c r="D557" s="64" t="s">
        <v>2341</v>
      </c>
      <c r="E557" s="64" t="s">
        <v>1084</v>
      </c>
      <c r="F557" s="64">
        <v>8.857128012037E12</v>
      </c>
      <c r="G557" s="64" t="str">
        <f t="array" ref="G557">XLOOKUP(F557,tb_MainDatabase[Barcode],tb_MainDatabase[Grand],"")</f>
        <v>EDP</v>
      </c>
      <c r="H557" s="64" t="str">
        <f t="array" ref="H557">XLOOKUP(F557,tb_MainDatabase[Barcode],tb_MainDatabase[Size],"")</f>
        <v>10 ml.</v>
      </c>
      <c r="I557" s="64" t="s">
        <v>1532</v>
      </c>
      <c r="J557" s="81">
        <f>IF(D557="","",countif(tb_Export[SKU],D557))</f>
        <v>1</v>
      </c>
      <c r="K557" s="64" t="s">
        <v>1528</v>
      </c>
      <c r="L557" s="81" t="str">
        <f t="shared" si="3"/>
        <v>#REF!</v>
      </c>
      <c r="M557" s="81"/>
    </row>
    <row r="558" ht="22.5" hidden="1" customHeight="1">
      <c r="A558" s="61">
        <f>IF(B558="","",ROW()-ROW(tb_Export[[#HEADERS],[Order]]))</f>
        <v>557</v>
      </c>
      <c r="B558" s="322">
        <v>45981.0</v>
      </c>
      <c r="C558" s="64" t="s">
        <v>356</v>
      </c>
      <c r="D558" s="64" t="s">
        <v>2344</v>
      </c>
      <c r="E558" s="64" t="s">
        <v>1084</v>
      </c>
      <c r="F558" s="64">
        <v>8.857128012037E12</v>
      </c>
      <c r="G558" s="64" t="str">
        <f t="array" ref="G558">XLOOKUP(F558,tb_MainDatabase[Barcode],tb_MainDatabase[Grand],"")</f>
        <v>EDP</v>
      </c>
      <c r="H558" s="64" t="str">
        <f t="array" ref="H558">XLOOKUP(F558,tb_MainDatabase[Barcode],tb_MainDatabase[Size],"")</f>
        <v>10 ml.</v>
      </c>
      <c r="I558" s="64" t="s">
        <v>1532</v>
      </c>
      <c r="J558" s="81">
        <f>IF(D558="","",countif(tb_Export[SKU],D558))</f>
        <v>1</v>
      </c>
      <c r="K558" s="64" t="s">
        <v>1528</v>
      </c>
      <c r="L558" s="81" t="str">
        <f t="shared" si="3"/>
        <v>#REF!</v>
      </c>
      <c r="M558" s="81"/>
    </row>
    <row r="559" ht="22.5" hidden="1" customHeight="1">
      <c r="A559" s="61">
        <f>IF(B559="","",ROW()-ROW(tb_Export[[#HEADERS],[Order]]))</f>
        <v>558</v>
      </c>
      <c r="B559" s="322">
        <v>45981.0</v>
      </c>
      <c r="C559" s="64" t="s">
        <v>356</v>
      </c>
      <c r="D559" s="64" t="s">
        <v>2345</v>
      </c>
      <c r="E559" s="64" t="s">
        <v>1084</v>
      </c>
      <c r="F559" s="64">
        <v>8.857128012037E12</v>
      </c>
      <c r="G559" s="64" t="str">
        <f t="array" ref="G559">XLOOKUP(F559,tb_MainDatabase[Barcode],tb_MainDatabase[Grand],"")</f>
        <v>EDP</v>
      </c>
      <c r="H559" s="64" t="str">
        <f t="array" ref="H559">XLOOKUP(F559,tb_MainDatabase[Barcode],tb_MainDatabase[Size],"")</f>
        <v>10 ml.</v>
      </c>
      <c r="I559" s="64" t="s">
        <v>1532</v>
      </c>
      <c r="J559" s="81">
        <f>IF(D559="","",countif(tb_Export[SKU],D559))</f>
        <v>1</v>
      </c>
      <c r="K559" s="64" t="s">
        <v>1528</v>
      </c>
      <c r="L559" s="81" t="str">
        <f t="shared" si="3"/>
        <v>#REF!</v>
      </c>
      <c r="M559" s="81"/>
    </row>
    <row r="560" ht="22.5" hidden="1" customHeight="1">
      <c r="A560" s="61">
        <f>IF(B560="","",ROW()-ROW(tb_Export[[#HEADERS],[Order]]))</f>
        <v>559</v>
      </c>
      <c r="B560" s="322">
        <v>45981.0</v>
      </c>
      <c r="C560" s="64" t="s">
        <v>356</v>
      </c>
      <c r="D560" s="64" t="s">
        <v>2347</v>
      </c>
      <c r="E560" s="64" t="s">
        <v>1072</v>
      </c>
      <c r="F560" s="64">
        <v>8.857128012028E12</v>
      </c>
      <c r="G560" s="64" t="str">
        <f t="array" ref="G560">XLOOKUP(F560,tb_MainDatabase[Barcode],tb_MainDatabase[Grand],"")</f>
        <v>EDP</v>
      </c>
      <c r="H560" s="64" t="str">
        <f t="array" ref="H560">XLOOKUP(F560,tb_MainDatabase[Barcode],tb_MainDatabase[Size],"")</f>
        <v>10 ml.</v>
      </c>
      <c r="I560" s="64" t="s">
        <v>1532</v>
      </c>
      <c r="J560" s="81">
        <f>IF(D560="","",countif(tb_Export[SKU],D560))</f>
        <v>1</v>
      </c>
      <c r="K560" s="64" t="s">
        <v>1528</v>
      </c>
      <c r="L560" s="81" t="str">
        <f t="shared" si="3"/>
        <v>#REF!</v>
      </c>
      <c r="M560" s="81"/>
    </row>
    <row r="561" ht="22.5" hidden="1" customHeight="1">
      <c r="A561" s="61">
        <f>IF(B561="","",ROW()-ROW(tb_Export[[#HEADERS],[Order]]))</f>
        <v>560</v>
      </c>
      <c r="B561" s="322">
        <v>45981.0</v>
      </c>
      <c r="C561" s="64" t="s">
        <v>356</v>
      </c>
      <c r="D561" s="64" t="s">
        <v>2348</v>
      </c>
      <c r="E561" s="64" t="s">
        <v>1072</v>
      </c>
      <c r="F561" s="64">
        <v>8.857128012028E12</v>
      </c>
      <c r="G561" s="64" t="str">
        <f t="array" ref="G561">XLOOKUP(F561,tb_MainDatabase[Barcode],tb_MainDatabase[Grand],"")</f>
        <v>EDP</v>
      </c>
      <c r="H561" s="64" t="str">
        <f t="array" ref="H561">XLOOKUP(F561,tb_MainDatabase[Barcode],tb_MainDatabase[Size],"")</f>
        <v>10 ml.</v>
      </c>
      <c r="I561" s="64" t="s">
        <v>1532</v>
      </c>
      <c r="J561" s="81">
        <f>IF(D561="","",countif(tb_Export[SKU],D561))</f>
        <v>1</v>
      </c>
      <c r="K561" s="64" t="s">
        <v>1528</v>
      </c>
      <c r="L561" s="81" t="str">
        <f t="shared" si="3"/>
        <v>#REF!</v>
      </c>
      <c r="M561" s="81"/>
    </row>
    <row r="562" ht="22.5" hidden="1" customHeight="1">
      <c r="A562" s="61">
        <f>IF(B562="","",ROW()-ROW(tb_Export[[#HEADERS],[Order]]))</f>
        <v>561</v>
      </c>
      <c r="B562" s="322">
        <v>45981.0</v>
      </c>
      <c r="C562" s="64" t="s">
        <v>356</v>
      </c>
      <c r="D562" s="64" t="s">
        <v>2349</v>
      </c>
      <c r="E562" s="64" t="s">
        <v>1072</v>
      </c>
      <c r="F562" s="64">
        <v>8.857128012028E12</v>
      </c>
      <c r="G562" s="64" t="str">
        <f t="array" ref="G562">XLOOKUP(F562,tb_MainDatabase[Barcode],tb_MainDatabase[Grand],"")</f>
        <v>EDP</v>
      </c>
      <c r="H562" s="64" t="str">
        <f t="array" ref="H562">XLOOKUP(F562,tb_MainDatabase[Barcode],tb_MainDatabase[Size],"")</f>
        <v>10 ml.</v>
      </c>
      <c r="I562" s="64" t="s">
        <v>1532</v>
      </c>
      <c r="J562" s="81">
        <f>IF(D562="","",countif(tb_Export[SKU],D562))</f>
        <v>1</v>
      </c>
      <c r="K562" s="64" t="s">
        <v>1528</v>
      </c>
      <c r="L562" s="81" t="str">
        <f t="shared" si="3"/>
        <v>#REF!</v>
      </c>
      <c r="M562" s="81"/>
    </row>
    <row r="563" ht="22.5" hidden="1" customHeight="1">
      <c r="A563" s="61">
        <f>IF(B563="","",ROW()-ROW(tb_Export[[#HEADERS],[Order]]))</f>
        <v>562</v>
      </c>
      <c r="B563" s="322">
        <v>45981.0</v>
      </c>
      <c r="C563" s="64" t="s">
        <v>356</v>
      </c>
      <c r="D563" s="64" t="s">
        <v>2351</v>
      </c>
      <c r="E563" s="64" t="s">
        <v>1072</v>
      </c>
      <c r="F563" s="64">
        <v>8.857128012028E12</v>
      </c>
      <c r="G563" s="64" t="str">
        <f t="array" ref="G563">XLOOKUP(F563,tb_MainDatabase[Barcode],tb_MainDatabase[Grand],"")</f>
        <v>EDP</v>
      </c>
      <c r="H563" s="64" t="str">
        <f t="array" ref="H563">XLOOKUP(F563,tb_MainDatabase[Barcode],tb_MainDatabase[Size],"")</f>
        <v>10 ml.</v>
      </c>
      <c r="I563" s="64" t="s">
        <v>1532</v>
      </c>
      <c r="J563" s="81">
        <f>IF(D563="","",countif(tb_Export[SKU],D563))</f>
        <v>1</v>
      </c>
      <c r="K563" s="64" t="s">
        <v>1528</v>
      </c>
      <c r="L563" s="81" t="str">
        <f t="shared" si="3"/>
        <v>#REF!</v>
      </c>
      <c r="M563" s="81"/>
    </row>
    <row r="564" ht="22.5" hidden="1" customHeight="1">
      <c r="A564" s="61">
        <f>IF(B564="","",ROW()-ROW(tb_Export[[#HEADERS],[Order]]))</f>
        <v>563</v>
      </c>
      <c r="B564" s="322">
        <v>45981.0</v>
      </c>
      <c r="C564" s="64" t="s">
        <v>356</v>
      </c>
      <c r="D564" s="64" t="s">
        <v>2352</v>
      </c>
      <c r="E564" s="64" t="s">
        <v>1072</v>
      </c>
      <c r="F564" s="64">
        <v>8.857128012028E12</v>
      </c>
      <c r="G564" s="64" t="str">
        <f t="array" ref="G564">XLOOKUP(F564,tb_MainDatabase[Barcode],tb_MainDatabase[Grand],"")</f>
        <v>EDP</v>
      </c>
      <c r="H564" s="64" t="str">
        <f t="array" ref="H564">XLOOKUP(F564,tb_MainDatabase[Barcode],tb_MainDatabase[Size],"")</f>
        <v>10 ml.</v>
      </c>
      <c r="I564" s="64" t="s">
        <v>1532</v>
      </c>
      <c r="J564" s="81">
        <f>IF(D564="","",countif(tb_Export[SKU],D564))</f>
        <v>1</v>
      </c>
      <c r="K564" s="64" t="s">
        <v>1528</v>
      </c>
      <c r="L564" s="81" t="str">
        <f t="shared" si="3"/>
        <v>#REF!</v>
      </c>
      <c r="M564" s="81"/>
    </row>
    <row r="565" ht="22.5" hidden="1" customHeight="1">
      <c r="A565" s="61">
        <f>IF(B565="","",ROW()-ROW(tb_Export[[#HEADERS],[Order]]))</f>
        <v>564</v>
      </c>
      <c r="B565" s="322">
        <v>45981.0</v>
      </c>
      <c r="C565" s="64" t="s">
        <v>356</v>
      </c>
      <c r="D565" s="64" t="s">
        <v>2353</v>
      </c>
      <c r="E565" s="64" t="s">
        <v>1072</v>
      </c>
      <c r="F565" s="64">
        <v>8.857128012028E12</v>
      </c>
      <c r="G565" s="64" t="str">
        <f t="array" ref="G565">XLOOKUP(F565,tb_MainDatabase[Barcode],tb_MainDatabase[Grand],"")</f>
        <v>EDP</v>
      </c>
      <c r="H565" s="64" t="str">
        <f t="array" ref="H565">XLOOKUP(F565,tb_MainDatabase[Barcode],tb_MainDatabase[Size],"")</f>
        <v>10 ml.</v>
      </c>
      <c r="I565" s="64" t="s">
        <v>1532</v>
      </c>
      <c r="J565" s="81">
        <f>IF(D565="","",countif(tb_Export[SKU],D565))</f>
        <v>1</v>
      </c>
      <c r="K565" s="64" t="s">
        <v>1528</v>
      </c>
      <c r="L565" s="81" t="str">
        <f t="shared" si="3"/>
        <v>#REF!</v>
      </c>
      <c r="M565" s="81"/>
    </row>
    <row r="566" ht="22.5" hidden="1" customHeight="1">
      <c r="A566" s="61">
        <f>IF(B566="","",ROW()-ROW(tb_Export[[#HEADERS],[Order]]))</f>
        <v>565</v>
      </c>
      <c r="B566" s="322">
        <v>45981.0</v>
      </c>
      <c r="C566" s="64" t="s">
        <v>356</v>
      </c>
      <c r="D566" s="64" t="s">
        <v>2355</v>
      </c>
      <c r="E566" s="64" t="s">
        <v>1072</v>
      </c>
      <c r="F566" s="64">
        <v>8.857128012028E12</v>
      </c>
      <c r="G566" s="64" t="str">
        <f t="array" ref="G566">XLOOKUP(F566,tb_MainDatabase[Barcode],tb_MainDatabase[Grand],"")</f>
        <v>EDP</v>
      </c>
      <c r="H566" s="64" t="str">
        <f t="array" ref="H566">XLOOKUP(F566,tb_MainDatabase[Barcode],tb_MainDatabase[Size],"")</f>
        <v>10 ml.</v>
      </c>
      <c r="I566" s="64" t="s">
        <v>1532</v>
      </c>
      <c r="J566" s="81">
        <f>IF(D566="","",countif(tb_Export[SKU],D566))</f>
        <v>1</v>
      </c>
      <c r="K566" s="64" t="s">
        <v>1528</v>
      </c>
      <c r="L566" s="81" t="str">
        <f t="shared" si="3"/>
        <v>#REF!</v>
      </c>
      <c r="M566" s="81"/>
    </row>
    <row r="567" ht="22.5" hidden="1" customHeight="1">
      <c r="A567" s="61">
        <f>IF(B567="","",ROW()-ROW(tb_Export[[#HEADERS],[Order]]))</f>
        <v>566</v>
      </c>
      <c r="B567" s="322">
        <v>45981.0</v>
      </c>
      <c r="C567" s="64" t="s">
        <v>356</v>
      </c>
      <c r="D567" s="64" t="s">
        <v>2357</v>
      </c>
      <c r="E567" s="64" t="s">
        <v>1072</v>
      </c>
      <c r="F567" s="64">
        <v>8.857128012028E12</v>
      </c>
      <c r="G567" s="64" t="str">
        <f t="array" ref="G567">XLOOKUP(F567,tb_MainDatabase[Barcode],tb_MainDatabase[Grand],"")</f>
        <v>EDP</v>
      </c>
      <c r="H567" s="64" t="str">
        <f t="array" ref="H567">XLOOKUP(F567,tb_MainDatabase[Barcode],tb_MainDatabase[Size],"")</f>
        <v>10 ml.</v>
      </c>
      <c r="I567" s="64" t="s">
        <v>1532</v>
      </c>
      <c r="J567" s="81">
        <f>IF(D567="","",countif(tb_Export[SKU],D567))</f>
        <v>1</v>
      </c>
      <c r="K567" s="64" t="s">
        <v>1528</v>
      </c>
      <c r="L567" s="81" t="str">
        <f t="shared" si="3"/>
        <v>#REF!</v>
      </c>
      <c r="M567" s="81"/>
    </row>
    <row r="568" ht="22.5" hidden="1" customHeight="1">
      <c r="A568" s="61">
        <f>IF(B568="","",ROW()-ROW(tb_Export[[#HEADERS],[Order]]))</f>
        <v>567</v>
      </c>
      <c r="B568" s="322">
        <v>45981.0</v>
      </c>
      <c r="C568" s="64" t="s">
        <v>356</v>
      </c>
      <c r="D568" s="64" t="s">
        <v>2358</v>
      </c>
      <c r="E568" s="64" t="s">
        <v>1072</v>
      </c>
      <c r="F568" s="64">
        <v>8.857128012028E12</v>
      </c>
      <c r="G568" s="64" t="str">
        <f t="array" ref="G568">XLOOKUP(F568,tb_MainDatabase[Barcode],tb_MainDatabase[Grand],"")</f>
        <v>EDP</v>
      </c>
      <c r="H568" s="64" t="str">
        <f t="array" ref="H568">XLOOKUP(F568,tb_MainDatabase[Barcode],tb_MainDatabase[Size],"")</f>
        <v>10 ml.</v>
      </c>
      <c r="I568" s="64" t="s">
        <v>1532</v>
      </c>
      <c r="J568" s="81">
        <f>IF(D568="","",countif(tb_Export[SKU],D568))</f>
        <v>1</v>
      </c>
      <c r="K568" s="64" t="s">
        <v>1528</v>
      </c>
      <c r="L568" s="81" t="str">
        <f t="shared" si="3"/>
        <v>#REF!</v>
      </c>
      <c r="M568" s="81"/>
    </row>
    <row r="569" ht="22.5" hidden="1" customHeight="1">
      <c r="A569" s="61">
        <f>IF(B569="","",ROW()-ROW(tb_Export[[#HEADERS],[Order]]))</f>
        <v>568</v>
      </c>
      <c r="B569" s="322">
        <v>45981.0</v>
      </c>
      <c r="C569" s="64" t="s">
        <v>356</v>
      </c>
      <c r="D569" s="64" t="s">
        <v>2360</v>
      </c>
      <c r="E569" s="64" t="s">
        <v>1072</v>
      </c>
      <c r="F569" s="64">
        <v>8.857128012028E12</v>
      </c>
      <c r="G569" s="64" t="str">
        <f t="array" ref="G569">XLOOKUP(F569,tb_MainDatabase[Barcode],tb_MainDatabase[Grand],"")</f>
        <v>EDP</v>
      </c>
      <c r="H569" s="64" t="str">
        <f t="array" ref="H569">XLOOKUP(F569,tb_MainDatabase[Barcode],tb_MainDatabase[Size],"")</f>
        <v>10 ml.</v>
      </c>
      <c r="I569" s="64" t="s">
        <v>1532</v>
      </c>
      <c r="J569" s="81">
        <f>IF(D569="","",countif(tb_Export[SKU],D569))</f>
        <v>1</v>
      </c>
      <c r="K569" s="64" t="s">
        <v>1528</v>
      </c>
      <c r="L569" s="81" t="str">
        <f t="shared" si="3"/>
        <v>#REF!</v>
      </c>
      <c r="M569" s="81"/>
    </row>
    <row r="570" ht="22.5" hidden="1" customHeight="1">
      <c r="A570" s="61">
        <f>IF(B570="","",ROW()-ROW(tb_Export[[#HEADERS],[Order]]))</f>
        <v>569</v>
      </c>
      <c r="B570" s="322">
        <v>45981.0</v>
      </c>
      <c r="C570" s="64" t="s">
        <v>356</v>
      </c>
      <c r="D570" s="64" t="s">
        <v>2361</v>
      </c>
      <c r="E570" s="64" t="s">
        <v>1072</v>
      </c>
      <c r="F570" s="64">
        <v>8.857128012028E12</v>
      </c>
      <c r="G570" s="64" t="str">
        <f t="array" ref="G570">XLOOKUP(F570,tb_MainDatabase[Barcode],tb_MainDatabase[Grand],"")</f>
        <v>EDP</v>
      </c>
      <c r="H570" s="64" t="str">
        <f t="array" ref="H570">XLOOKUP(F570,tb_MainDatabase[Barcode],tb_MainDatabase[Size],"")</f>
        <v>10 ml.</v>
      </c>
      <c r="I570" s="64" t="s">
        <v>1532</v>
      </c>
      <c r="J570" s="81">
        <f>IF(D570="","",countif(tb_Export[SKU],D570))</f>
        <v>1</v>
      </c>
      <c r="K570" s="64" t="s">
        <v>1528</v>
      </c>
      <c r="L570" s="81" t="str">
        <f t="shared" si="3"/>
        <v>#REF!</v>
      </c>
      <c r="M570" s="81"/>
    </row>
    <row r="571" ht="22.5" hidden="1" customHeight="1">
      <c r="A571" s="61">
        <f>IF(B571="","",ROW()-ROW(tb_Export[[#HEADERS],[Order]]))</f>
        <v>570</v>
      </c>
      <c r="B571" s="322">
        <v>45981.0</v>
      </c>
      <c r="C571" s="64" t="s">
        <v>356</v>
      </c>
      <c r="D571" s="64" t="s">
        <v>2363</v>
      </c>
      <c r="E571" s="64" t="s">
        <v>1072</v>
      </c>
      <c r="F571" s="64">
        <v>8.857128012028E12</v>
      </c>
      <c r="G571" s="64" t="str">
        <f t="array" ref="G571">XLOOKUP(F571,tb_MainDatabase[Barcode],tb_MainDatabase[Grand],"")</f>
        <v>EDP</v>
      </c>
      <c r="H571" s="64" t="str">
        <f t="array" ref="H571">XLOOKUP(F571,tb_MainDatabase[Barcode],tb_MainDatabase[Size],"")</f>
        <v>10 ml.</v>
      </c>
      <c r="I571" s="64" t="s">
        <v>1532</v>
      </c>
      <c r="J571" s="81">
        <f>IF(D571="","",countif(tb_Export[SKU],D571))</f>
        <v>1</v>
      </c>
      <c r="K571" s="64" t="s">
        <v>1528</v>
      </c>
      <c r="L571" s="81" t="str">
        <f t="shared" si="3"/>
        <v>#REF!</v>
      </c>
      <c r="M571" s="81"/>
    </row>
    <row r="572" ht="22.5" hidden="1" customHeight="1">
      <c r="A572" s="61">
        <f>IF(B572="","",ROW()-ROW(tb_Export[[#HEADERS],[Order]]))</f>
        <v>571</v>
      </c>
      <c r="B572" s="322">
        <v>45981.0</v>
      </c>
      <c r="C572" s="64" t="s">
        <v>356</v>
      </c>
      <c r="D572" s="64" t="s">
        <v>2364</v>
      </c>
      <c r="E572" s="64" t="s">
        <v>1072</v>
      </c>
      <c r="F572" s="64">
        <v>8.857128012028E12</v>
      </c>
      <c r="G572" s="64" t="str">
        <f t="array" ref="G572">XLOOKUP(F572,tb_MainDatabase[Barcode],tb_MainDatabase[Grand],"")</f>
        <v>EDP</v>
      </c>
      <c r="H572" s="64" t="str">
        <f t="array" ref="H572">XLOOKUP(F572,tb_MainDatabase[Barcode],tb_MainDatabase[Size],"")</f>
        <v>10 ml.</v>
      </c>
      <c r="I572" s="64" t="s">
        <v>1532</v>
      </c>
      <c r="J572" s="81">
        <f>IF(D572="","",countif(tb_Export[SKU],D572))</f>
        <v>1</v>
      </c>
      <c r="K572" s="64" t="s">
        <v>1528</v>
      </c>
      <c r="L572" s="81" t="str">
        <f t="shared" si="3"/>
        <v>#REF!</v>
      </c>
      <c r="M572" s="81"/>
    </row>
    <row r="573" ht="22.5" hidden="1" customHeight="1">
      <c r="A573" s="61">
        <f>IF(B573="","",ROW()-ROW(tb_Export[[#HEADERS],[Order]]))</f>
        <v>572</v>
      </c>
      <c r="B573" s="322">
        <v>45981.0</v>
      </c>
      <c r="C573" s="64" t="s">
        <v>356</v>
      </c>
      <c r="D573" s="64" t="s">
        <v>2366</v>
      </c>
      <c r="E573" s="64" t="s">
        <v>1072</v>
      </c>
      <c r="F573" s="64">
        <v>8.857128012028E12</v>
      </c>
      <c r="G573" s="64" t="str">
        <f t="array" ref="G573">XLOOKUP(F573,tb_MainDatabase[Barcode],tb_MainDatabase[Grand],"")</f>
        <v>EDP</v>
      </c>
      <c r="H573" s="64" t="str">
        <f t="array" ref="H573">XLOOKUP(F573,tb_MainDatabase[Barcode],tb_MainDatabase[Size],"")</f>
        <v>10 ml.</v>
      </c>
      <c r="I573" s="64" t="s">
        <v>1532</v>
      </c>
      <c r="J573" s="81">
        <f>IF(D573="","",countif(tb_Export[SKU],D573))</f>
        <v>1</v>
      </c>
      <c r="K573" s="64" t="s">
        <v>1528</v>
      </c>
      <c r="L573" s="81" t="str">
        <f t="shared" si="3"/>
        <v>#REF!</v>
      </c>
      <c r="M573" s="81"/>
    </row>
    <row r="574" ht="22.5" hidden="1" customHeight="1">
      <c r="A574" s="61">
        <f>IF(B574="","",ROW()-ROW(tb_Export[[#HEADERS],[Order]]))</f>
        <v>573</v>
      </c>
      <c r="B574" s="322">
        <v>45981.0</v>
      </c>
      <c r="C574" s="64" t="s">
        <v>356</v>
      </c>
      <c r="D574" s="64" t="s">
        <v>2367</v>
      </c>
      <c r="E574" s="64" t="s">
        <v>1072</v>
      </c>
      <c r="F574" s="64">
        <v>8.857128012028E12</v>
      </c>
      <c r="G574" s="64" t="str">
        <f t="array" ref="G574">XLOOKUP(F574,tb_MainDatabase[Barcode],tb_MainDatabase[Grand],"")</f>
        <v>EDP</v>
      </c>
      <c r="H574" s="64" t="str">
        <f t="array" ref="H574">XLOOKUP(F574,tb_MainDatabase[Barcode],tb_MainDatabase[Size],"")</f>
        <v>10 ml.</v>
      </c>
      <c r="I574" s="64" t="s">
        <v>1532</v>
      </c>
      <c r="J574" s="81">
        <f>IF(D574="","",countif(tb_Export[SKU],D574))</f>
        <v>1</v>
      </c>
      <c r="K574" s="64" t="s">
        <v>1528</v>
      </c>
      <c r="L574" s="81" t="str">
        <f t="shared" si="3"/>
        <v>#REF!</v>
      </c>
      <c r="M574" s="81"/>
    </row>
    <row r="575" ht="22.5" hidden="1" customHeight="1">
      <c r="A575" s="61">
        <f>IF(B575="","",ROW()-ROW(tb_Export[[#HEADERS],[Order]]))</f>
        <v>574</v>
      </c>
      <c r="B575" s="322">
        <v>45981.0</v>
      </c>
      <c r="C575" s="64" t="s">
        <v>356</v>
      </c>
      <c r="D575" s="64" t="s">
        <v>2368</v>
      </c>
      <c r="E575" s="64" t="s">
        <v>1072</v>
      </c>
      <c r="F575" s="64">
        <v>8.857128012028E12</v>
      </c>
      <c r="G575" s="64" t="str">
        <f t="array" ref="G575">XLOOKUP(F575,tb_MainDatabase[Barcode],tb_MainDatabase[Grand],"")</f>
        <v>EDP</v>
      </c>
      <c r="H575" s="64" t="str">
        <f t="array" ref="H575">XLOOKUP(F575,tb_MainDatabase[Barcode],tb_MainDatabase[Size],"")</f>
        <v>10 ml.</v>
      </c>
      <c r="I575" s="64" t="s">
        <v>1532</v>
      </c>
      <c r="J575" s="81">
        <f>IF(D575="","",countif(tb_Export[SKU],D575))</f>
        <v>1</v>
      </c>
      <c r="K575" s="64" t="s">
        <v>1528</v>
      </c>
      <c r="L575" s="81" t="str">
        <f t="shared" si="3"/>
        <v>#REF!</v>
      </c>
      <c r="M575" s="81"/>
    </row>
    <row r="576" ht="22.5" hidden="1" customHeight="1">
      <c r="A576" s="61">
        <f>IF(B576="","",ROW()-ROW(tb_Export[[#HEADERS],[Order]]))</f>
        <v>575</v>
      </c>
      <c r="B576" s="322">
        <v>45981.0</v>
      </c>
      <c r="C576" s="64" t="s">
        <v>356</v>
      </c>
      <c r="D576" s="64" t="s">
        <v>2369</v>
      </c>
      <c r="E576" s="64" t="s">
        <v>1072</v>
      </c>
      <c r="F576" s="64">
        <v>8.857128012028E12</v>
      </c>
      <c r="G576" s="64" t="str">
        <f t="array" ref="G576">XLOOKUP(F576,tb_MainDatabase[Barcode],tb_MainDatabase[Grand],"")</f>
        <v>EDP</v>
      </c>
      <c r="H576" s="64" t="str">
        <f t="array" ref="H576">XLOOKUP(F576,tb_MainDatabase[Barcode],tb_MainDatabase[Size],"")</f>
        <v>10 ml.</v>
      </c>
      <c r="I576" s="64" t="s">
        <v>1532</v>
      </c>
      <c r="J576" s="81">
        <f>IF(D576="","",countif(tb_Export[SKU],D576))</f>
        <v>1</v>
      </c>
      <c r="K576" s="64" t="s">
        <v>1528</v>
      </c>
      <c r="L576" s="81" t="str">
        <f t="shared" si="3"/>
        <v>#REF!</v>
      </c>
      <c r="M576" s="81"/>
    </row>
    <row r="577" ht="22.5" hidden="1" customHeight="1">
      <c r="A577" s="61">
        <f>IF(B577="","",ROW()-ROW(tb_Export[[#HEADERS],[Order]]))</f>
        <v>576</v>
      </c>
      <c r="B577" s="322">
        <v>45981.0</v>
      </c>
      <c r="C577" s="64" t="s">
        <v>356</v>
      </c>
      <c r="D577" s="64" t="s">
        <v>2370</v>
      </c>
      <c r="E577" s="64" t="s">
        <v>1072</v>
      </c>
      <c r="F577" s="64">
        <v>8.857128012028E12</v>
      </c>
      <c r="G577" s="64" t="str">
        <f t="array" ref="G577">XLOOKUP(F577,tb_MainDatabase[Barcode],tb_MainDatabase[Grand],"")</f>
        <v>EDP</v>
      </c>
      <c r="H577" s="64" t="str">
        <f t="array" ref="H577">XLOOKUP(F577,tb_MainDatabase[Barcode],tb_MainDatabase[Size],"")</f>
        <v>10 ml.</v>
      </c>
      <c r="I577" s="64" t="s">
        <v>1532</v>
      </c>
      <c r="J577" s="81">
        <f>IF(D577="","",countif(tb_Export[SKU],D577))</f>
        <v>1</v>
      </c>
      <c r="K577" s="64" t="s">
        <v>1528</v>
      </c>
      <c r="L577" s="81" t="str">
        <f t="shared" si="3"/>
        <v>#REF!</v>
      </c>
      <c r="M577" s="81"/>
    </row>
    <row r="578" ht="22.5" hidden="1" customHeight="1">
      <c r="A578" s="61">
        <f>IF(B578="","",ROW()-ROW(tb_Export[[#HEADERS],[Order]]))</f>
        <v>577</v>
      </c>
      <c r="B578" s="322">
        <v>45981.0</v>
      </c>
      <c r="C578" s="64" t="s">
        <v>356</v>
      </c>
      <c r="D578" s="64" t="s">
        <v>2372</v>
      </c>
      <c r="E578" s="64" t="s">
        <v>1072</v>
      </c>
      <c r="F578" s="64">
        <v>8.857128012028E12</v>
      </c>
      <c r="G578" s="64" t="str">
        <f t="array" ref="G578">XLOOKUP(F578,tb_MainDatabase[Barcode],tb_MainDatabase[Grand],"")</f>
        <v>EDP</v>
      </c>
      <c r="H578" s="64" t="str">
        <f t="array" ref="H578">XLOOKUP(F578,tb_MainDatabase[Barcode],tb_MainDatabase[Size],"")</f>
        <v>10 ml.</v>
      </c>
      <c r="I578" s="64" t="s">
        <v>1532</v>
      </c>
      <c r="J578" s="81">
        <f>IF(D578="","",countif(tb_Export[SKU],D578))</f>
        <v>1</v>
      </c>
      <c r="K578" s="64" t="s">
        <v>1528</v>
      </c>
      <c r="L578" s="81" t="str">
        <f t="shared" si="3"/>
        <v>#REF!</v>
      </c>
      <c r="M578" s="81"/>
    </row>
    <row r="579" ht="22.5" hidden="1" customHeight="1">
      <c r="A579" s="61">
        <f>IF(B579="","",ROW()-ROW(tb_Export[[#HEADERS],[Order]]))</f>
        <v>578</v>
      </c>
      <c r="B579" s="322">
        <v>45981.0</v>
      </c>
      <c r="C579" s="64" t="s">
        <v>356</v>
      </c>
      <c r="D579" s="64" t="s">
        <v>2374</v>
      </c>
      <c r="E579" s="64" t="s">
        <v>1072</v>
      </c>
      <c r="F579" s="64">
        <v>8.857128012028E12</v>
      </c>
      <c r="G579" s="64" t="str">
        <f t="array" ref="G579">XLOOKUP(F579,tb_MainDatabase[Barcode],tb_MainDatabase[Grand],"")</f>
        <v>EDP</v>
      </c>
      <c r="H579" s="64" t="str">
        <f t="array" ref="H579">XLOOKUP(F579,tb_MainDatabase[Barcode],tb_MainDatabase[Size],"")</f>
        <v>10 ml.</v>
      </c>
      <c r="I579" s="64" t="s">
        <v>1532</v>
      </c>
      <c r="J579" s="81">
        <f>IF(D579="","",countif(tb_Export[SKU],D579))</f>
        <v>1</v>
      </c>
      <c r="K579" s="64" t="s">
        <v>1528</v>
      </c>
      <c r="L579" s="81" t="str">
        <f t="shared" si="3"/>
        <v>#REF!</v>
      </c>
      <c r="M579" s="81"/>
    </row>
    <row r="580" ht="22.5" hidden="1" customHeight="1">
      <c r="A580" s="61">
        <f>IF(B580="","",ROW()-ROW(tb_Export[[#HEADERS],[Order]]))</f>
        <v>579</v>
      </c>
      <c r="B580" s="322">
        <v>45981.0</v>
      </c>
      <c r="C580" s="64" t="s">
        <v>356</v>
      </c>
      <c r="D580" s="64" t="s">
        <v>2376</v>
      </c>
      <c r="E580" s="64" t="s">
        <v>1031</v>
      </c>
      <c r="F580" s="64">
        <v>8.857128012026E12</v>
      </c>
      <c r="G580" s="64" t="str">
        <f t="array" ref="G580">XLOOKUP(F580,tb_MainDatabase[Barcode],tb_MainDatabase[Grand],"")</f>
        <v>EDP</v>
      </c>
      <c r="H580" s="64" t="str">
        <f t="array" ref="H580">XLOOKUP(F580,tb_MainDatabase[Barcode],tb_MainDatabase[Size],"")</f>
        <v>10 ml.</v>
      </c>
      <c r="I580" s="64" t="s">
        <v>1532</v>
      </c>
      <c r="J580" s="81">
        <f>IF(D580="","",countif(tb_Export[SKU],D580))</f>
        <v>1</v>
      </c>
      <c r="K580" s="64" t="s">
        <v>1528</v>
      </c>
      <c r="L580" s="81" t="str">
        <f t="shared" si="3"/>
        <v>#REF!</v>
      </c>
      <c r="M580" s="81"/>
    </row>
    <row r="581" ht="22.5" hidden="1" customHeight="1">
      <c r="A581" s="61">
        <f>IF(B581="","",ROW()-ROW(tb_Export[[#HEADERS],[Order]]))</f>
        <v>580</v>
      </c>
      <c r="B581" s="322">
        <v>45981.0</v>
      </c>
      <c r="C581" s="64" t="s">
        <v>356</v>
      </c>
      <c r="D581" s="64" t="s">
        <v>2377</v>
      </c>
      <c r="E581" s="64" t="s">
        <v>1031</v>
      </c>
      <c r="F581" s="64">
        <v>8.857128012026E12</v>
      </c>
      <c r="G581" s="64" t="str">
        <f t="array" ref="G581">XLOOKUP(F581,tb_MainDatabase[Barcode],tb_MainDatabase[Grand],"")</f>
        <v>EDP</v>
      </c>
      <c r="H581" s="64" t="str">
        <f t="array" ref="H581">XLOOKUP(F581,tb_MainDatabase[Barcode],tb_MainDatabase[Size],"")</f>
        <v>10 ml.</v>
      </c>
      <c r="I581" s="64" t="s">
        <v>1532</v>
      </c>
      <c r="J581" s="81">
        <f>IF(D581="","",countif(tb_Export[SKU],D581))</f>
        <v>1</v>
      </c>
      <c r="K581" s="64" t="s">
        <v>1528</v>
      </c>
      <c r="L581" s="81" t="str">
        <f t="shared" si="3"/>
        <v>#REF!</v>
      </c>
      <c r="M581" s="81"/>
    </row>
    <row r="582" ht="22.5" hidden="1" customHeight="1">
      <c r="A582" s="61">
        <f>IF(B582="","",ROW()-ROW(tb_Export[[#HEADERS],[Order]]))</f>
        <v>581</v>
      </c>
      <c r="B582" s="322">
        <v>45981.0</v>
      </c>
      <c r="C582" s="64" t="s">
        <v>356</v>
      </c>
      <c r="D582" s="64" t="s">
        <v>2379</v>
      </c>
      <c r="E582" s="64" t="s">
        <v>1031</v>
      </c>
      <c r="F582" s="64">
        <v>8.857128012026E12</v>
      </c>
      <c r="G582" s="64" t="str">
        <f t="array" ref="G582">XLOOKUP(F582,tb_MainDatabase[Barcode],tb_MainDatabase[Grand],"")</f>
        <v>EDP</v>
      </c>
      <c r="H582" s="64" t="str">
        <f t="array" ref="H582">XLOOKUP(F582,tb_MainDatabase[Barcode],tb_MainDatabase[Size],"")</f>
        <v>10 ml.</v>
      </c>
      <c r="I582" s="64" t="s">
        <v>1532</v>
      </c>
      <c r="J582" s="81">
        <f>IF(D582="","",countif(tb_Export[SKU],D582))</f>
        <v>1</v>
      </c>
      <c r="K582" s="64" t="s">
        <v>1528</v>
      </c>
      <c r="L582" s="81" t="str">
        <f t="shared" si="3"/>
        <v>#REF!</v>
      </c>
      <c r="M582" s="81"/>
    </row>
    <row r="583" ht="22.5" hidden="1" customHeight="1">
      <c r="A583" s="61">
        <f>IF(B583="","",ROW()-ROW(tb_Export[[#HEADERS],[Order]]))</f>
        <v>582</v>
      </c>
      <c r="B583" s="322">
        <v>45981.0</v>
      </c>
      <c r="C583" s="64" t="s">
        <v>356</v>
      </c>
      <c r="D583" s="64" t="s">
        <v>2380</v>
      </c>
      <c r="E583" s="64" t="s">
        <v>1031</v>
      </c>
      <c r="F583" s="64">
        <v>8.857128012026E12</v>
      </c>
      <c r="G583" s="64" t="str">
        <f t="array" ref="G583">XLOOKUP(F583,tb_MainDatabase[Barcode],tb_MainDatabase[Grand],"")</f>
        <v>EDP</v>
      </c>
      <c r="H583" s="64" t="str">
        <f t="array" ref="H583">XLOOKUP(F583,tb_MainDatabase[Barcode],tb_MainDatabase[Size],"")</f>
        <v>10 ml.</v>
      </c>
      <c r="I583" s="64" t="s">
        <v>1532</v>
      </c>
      <c r="J583" s="81">
        <f>IF(D583="","",countif(tb_Export[SKU],D583))</f>
        <v>1</v>
      </c>
      <c r="K583" s="64" t="s">
        <v>1528</v>
      </c>
      <c r="L583" s="81" t="str">
        <f t="shared" si="3"/>
        <v>#REF!</v>
      </c>
      <c r="M583" s="81"/>
    </row>
    <row r="584" ht="22.5" hidden="1" customHeight="1">
      <c r="A584" s="61">
        <f>IF(B584="","",ROW()-ROW(tb_Export[[#HEADERS],[Order]]))</f>
        <v>583</v>
      </c>
      <c r="B584" s="322">
        <v>45981.0</v>
      </c>
      <c r="C584" s="64" t="s">
        <v>356</v>
      </c>
      <c r="D584" s="64" t="s">
        <v>2381</v>
      </c>
      <c r="E584" s="64" t="s">
        <v>1031</v>
      </c>
      <c r="F584" s="64">
        <v>8.857128012026E12</v>
      </c>
      <c r="G584" s="64" t="str">
        <f t="array" ref="G584">XLOOKUP(F584,tb_MainDatabase[Barcode],tb_MainDatabase[Grand],"")</f>
        <v>EDP</v>
      </c>
      <c r="H584" s="64" t="str">
        <f t="array" ref="H584">XLOOKUP(F584,tb_MainDatabase[Barcode],tb_MainDatabase[Size],"")</f>
        <v>10 ml.</v>
      </c>
      <c r="I584" s="64" t="s">
        <v>1532</v>
      </c>
      <c r="J584" s="81">
        <f>IF(D584="","",countif(tb_Export[SKU],D584))</f>
        <v>1</v>
      </c>
      <c r="K584" s="64" t="s">
        <v>1528</v>
      </c>
      <c r="L584" s="81" t="str">
        <f t="shared" si="3"/>
        <v>#REF!</v>
      </c>
      <c r="M584" s="81"/>
    </row>
    <row r="585" ht="22.5" hidden="1" customHeight="1">
      <c r="A585" s="61">
        <f>IF(B585="","",ROW()-ROW(tb_Export[[#HEADERS],[Order]]))</f>
        <v>584</v>
      </c>
      <c r="B585" s="322">
        <v>45981.0</v>
      </c>
      <c r="C585" s="64" t="s">
        <v>356</v>
      </c>
      <c r="D585" s="64" t="s">
        <v>2383</v>
      </c>
      <c r="E585" s="64" t="s">
        <v>1031</v>
      </c>
      <c r="F585" s="64">
        <v>8.857128012026E12</v>
      </c>
      <c r="G585" s="64" t="str">
        <f t="array" ref="G585">XLOOKUP(F585,tb_MainDatabase[Barcode],tb_MainDatabase[Grand],"")</f>
        <v>EDP</v>
      </c>
      <c r="H585" s="64" t="str">
        <f t="array" ref="H585">XLOOKUP(F585,tb_MainDatabase[Barcode],tb_MainDatabase[Size],"")</f>
        <v>10 ml.</v>
      </c>
      <c r="I585" s="64" t="s">
        <v>1532</v>
      </c>
      <c r="J585" s="81">
        <f>IF(D585="","",countif(tb_Export[SKU],D585))</f>
        <v>1</v>
      </c>
      <c r="K585" s="64" t="s">
        <v>1528</v>
      </c>
      <c r="L585" s="81" t="str">
        <f t="shared" si="3"/>
        <v>#REF!</v>
      </c>
      <c r="M585" s="81"/>
    </row>
    <row r="586" ht="22.5" hidden="1" customHeight="1">
      <c r="A586" s="61">
        <f>IF(B586="","",ROW()-ROW(tb_Export[[#HEADERS],[Order]]))</f>
        <v>585</v>
      </c>
      <c r="B586" s="322">
        <v>45981.0</v>
      </c>
      <c r="C586" s="64" t="s">
        <v>356</v>
      </c>
      <c r="D586" s="64" t="s">
        <v>2384</v>
      </c>
      <c r="E586" s="64" t="s">
        <v>1031</v>
      </c>
      <c r="F586" s="64">
        <v>8.857128012026E12</v>
      </c>
      <c r="G586" s="64" t="str">
        <f t="array" ref="G586">XLOOKUP(F586,tb_MainDatabase[Barcode],tb_MainDatabase[Grand],"")</f>
        <v>EDP</v>
      </c>
      <c r="H586" s="64" t="str">
        <f t="array" ref="H586">XLOOKUP(F586,tb_MainDatabase[Barcode],tb_MainDatabase[Size],"")</f>
        <v>10 ml.</v>
      </c>
      <c r="I586" s="64" t="s">
        <v>1532</v>
      </c>
      <c r="J586" s="81">
        <f>IF(D586="","",countif(tb_Export[SKU],D586))</f>
        <v>1</v>
      </c>
      <c r="K586" s="64" t="s">
        <v>1528</v>
      </c>
      <c r="L586" s="81" t="str">
        <f t="shared" si="3"/>
        <v>#REF!</v>
      </c>
      <c r="M586" s="81"/>
    </row>
    <row r="587" ht="22.5" hidden="1" customHeight="1">
      <c r="A587" s="61">
        <f>IF(B587="","",ROW()-ROW(tb_Export[[#HEADERS],[Order]]))</f>
        <v>586</v>
      </c>
      <c r="B587" s="322">
        <v>45981.0</v>
      </c>
      <c r="C587" s="64" t="s">
        <v>356</v>
      </c>
      <c r="D587" s="64" t="s">
        <v>2385</v>
      </c>
      <c r="E587" s="64" t="s">
        <v>1031</v>
      </c>
      <c r="F587" s="64">
        <v>8.857128012026E12</v>
      </c>
      <c r="G587" s="64" t="str">
        <f t="array" ref="G587">XLOOKUP(F587,tb_MainDatabase[Barcode],tb_MainDatabase[Grand],"")</f>
        <v>EDP</v>
      </c>
      <c r="H587" s="64" t="str">
        <f t="array" ref="H587">XLOOKUP(F587,tb_MainDatabase[Barcode],tb_MainDatabase[Size],"")</f>
        <v>10 ml.</v>
      </c>
      <c r="I587" s="64" t="s">
        <v>1532</v>
      </c>
      <c r="J587" s="81">
        <f>IF(D587="","",countif(tb_Export[SKU],D587))</f>
        <v>1</v>
      </c>
      <c r="K587" s="64" t="s">
        <v>1528</v>
      </c>
      <c r="L587" s="81" t="str">
        <f t="shared" si="3"/>
        <v>#REF!</v>
      </c>
      <c r="M587" s="81"/>
    </row>
    <row r="588" ht="22.5" hidden="1" customHeight="1">
      <c r="A588" s="61">
        <f>IF(B588="","",ROW()-ROW(tb_Export[[#HEADERS],[Order]]))</f>
        <v>587</v>
      </c>
      <c r="B588" s="322">
        <v>45981.0</v>
      </c>
      <c r="C588" s="64" t="s">
        <v>356</v>
      </c>
      <c r="D588" s="64" t="s">
        <v>2386</v>
      </c>
      <c r="E588" s="64" t="s">
        <v>1031</v>
      </c>
      <c r="F588" s="64">
        <v>8.857128012026E12</v>
      </c>
      <c r="G588" s="64" t="str">
        <f t="array" ref="G588">XLOOKUP(F588,tb_MainDatabase[Barcode],tb_MainDatabase[Grand],"")</f>
        <v>EDP</v>
      </c>
      <c r="H588" s="64" t="str">
        <f t="array" ref="H588">XLOOKUP(F588,tb_MainDatabase[Barcode],tb_MainDatabase[Size],"")</f>
        <v>10 ml.</v>
      </c>
      <c r="I588" s="64" t="s">
        <v>1532</v>
      </c>
      <c r="J588" s="81">
        <f>IF(D588="","",countif(tb_Export[SKU],D588))</f>
        <v>1</v>
      </c>
      <c r="K588" s="64" t="s">
        <v>1528</v>
      </c>
      <c r="L588" s="81" t="str">
        <f t="shared" si="3"/>
        <v>#REF!</v>
      </c>
      <c r="M588" s="81"/>
    </row>
    <row r="589" ht="22.5" hidden="1" customHeight="1">
      <c r="A589" s="61">
        <f>IF(B589="","",ROW()-ROW(tb_Export[[#HEADERS],[Order]]))</f>
        <v>588</v>
      </c>
      <c r="B589" s="322">
        <v>45981.0</v>
      </c>
      <c r="C589" s="64" t="s">
        <v>356</v>
      </c>
      <c r="D589" s="64" t="s">
        <v>2388</v>
      </c>
      <c r="E589" s="64" t="s">
        <v>1031</v>
      </c>
      <c r="F589" s="64">
        <v>8.857128012026E12</v>
      </c>
      <c r="G589" s="64" t="str">
        <f t="array" ref="G589">XLOOKUP(F589,tb_MainDatabase[Barcode],tb_MainDatabase[Grand],"")</f>
        <v>EDP</v>
      </c>
      <c r="H589" s="64" t="str">
        <f t="array" ref="H589">XLOOKUP(F589,tb_MainDatabase[Barcode],tb_MainDatabase[Size],"")</f>
        <v>10 ml.</v>
      </c>
      <c r="I589" s="64" t="s">
        <v>1532</v>
      </c>
      <c r="J589" s="81">
        <f>IF(D589="","",countif(tb_Export[SKU],D589))</f>
        <v>1</v>
      </c>
      <c r="K589" s="64" t="s">
        <v>1528</v>
      </c>
      <c r="L589" s="81" t="str">
        <f t="shared" si="3"/>
        <v>#REF!</v>
      </c>
      <c r="M589" s="81"/>
    </row>
    <row r="590" ht="22.5" hidden="1" customHeight="1">
      <c r="A590" s="61">
        <f>IF(B590="","",ROW()-ROW(tb_Export[[#HEADERS],[Order]]))</f>
        <v>589</v>
      </c>
      <c r="B590" s="322">
        <v>45981.0</v>
      </c>
      <c r="C590" s="64" t="s">
        <v>356</v>
      </c>
      <c r="D590" s="64" t="s">
        <v>2389</v>
      </c>
      <c r="E590" s="64" t="s">
        <v>1031</v>
      </c>
      <c r="F590" s="64">
        <v>8.857128012026E12</v>
      </c>
      <c r="G590" s="64" t="str">
        <f t="array" ref="G590">XLOOKUP(F590,tb_MainDatabase[Barcode],tb_MainDatabase[Grand],"")</f>
        <v>EDP</v>
      </c>
      <c r="H590" s="64" t="str">
        <f t="array" ref="H590">XLOOKUP(F590,tb_MainDatabase[Barcode],tb_MainDatabase[Size],"")</f>
        <v>10 ml.</v>
      </c>
      <c r="I590" s="64" t="s">
        <v>1532</v>
      </c>
      <c r="J590" s="81">
        <f>IF(D590="","",countif(tb_Export[SKU],D590))</f>
        <v>1</v>
      </c>
      <c r="K590" s="64" t="s">
        <v>1528</v>
      </c>
      <c r="L590" s="81" t="str">
        <f t="shared" si="3"/>
        <v>#REF!</v>
      </c>
      <c r="M590" s="81"/>
    </row>
    <row r="591" ht="22.5" hidden="1" customHeight="1">
      <c r="A591" s="61">
        <f>IF(B591="","",ROW()-ROW(tb_Export[[#HEADERS],[Order]]))</f>
        <v>590</v>
      </c>
      <c r="B591" s="322">
        <v>45981.0</v>
      </c>
      <c r="C591" s="64" t="s">
        <v>356</v>
      </c>
      <c r="D591" s="64" t="s">
        <v>2390</v>
      </c>
      <c r="E591" s="64" t="s">
        <v>1031</v>
      </c>
      <c r="F591" s="64">
        <v>8.857128012026E12</v>
      </c>
      <c r="G591" s="64" t="str">
        <f t="array" ref="G591">XLOOKUP(F591,tb_MainDatabase[Barcode],tb_MainDatabase[Grand],"")</f>
        <v>EDP</v>
      </c>
      <c r="H591" s="64" t="str">
        <f t="array" ref="H591">XLOOKUP(F591,tb_MainDatabase[Barcode],tb_MainDatabase[Size],"")</f>
        <v>10 ml.</v>
      </c>
      <c r="I591" s="64" t="s">
        <v>1532</v>
      </c>
      <c r="J591" s="81">
        <f>IF(D591="","",countif(tb_Export[SKU],D591))</f>
        <v>1</v>
      </c>
      <c r="K591" s="64" t="s">
        <v>1528</v>
      </c>
      <c r="L591" s="81" t="str">
        <f t="shared" si="3"/>
        <v>#REF!</v>
      </c>
      <c r="M591" s="81"/>
    </row>
    <row r="592" ht="22.5" hidden="1" customHeight="1">
      <c r="A592" s="61">
        <f>IF(B592="","",ROW()-ROW(tb_Export[[#HEADERS],[Order]]))</f>
        <v>591</v>
      </c>
      <c r="B592" s="322">
        <v>45981.0</v>
      </c>
      <c r="C592" s="64" t="s">
        <v>356</v>
      </c>
      <c r="D592" s="64" t="s">
        <v>2392</v>
      </c>
      <c r="E592" s="64" t="s">
        <v>1031</v>
      </c>
      <c r="F592" s="64">
        <v>8.857128012026E12</v>
      </c>
      <c r="G592" s="64" t="str">
        <f t="array" ref="G592">XLOOKUP(F592,tb_MainDatabase[Barcode],tb_MainDatabase[Grand],"")</f>
        <v>EDP</v>
      </c>
      <c r="H592" s="64" t="str">
        <f t="array" ref="H592">XLOOKUP(F592,tb_MainDatabase[Barcode],tb_MainDatabase[Size],"")</f>
        <v>10 ml.</v>
      </c>
      <c r="I592" s="64" t="s">
        <v>1532</v>
      </c>
      <c r="J592" s="81">
        <f>IF(D592="","",countif(tb_Export[SKU],D592))</f>
        <v>1</v>
      </c>
      <c r="K592" s="64" t="s">
        <v>1528</v>
      </c>
      <c r="L592" s="81" t="str">
        <f t="shared" si="3"/>
        <v>#REF!</v>
      </c>
      <c r="M592" s="81"/>
    </row>
    <row r="593" ht="22.5" hidden="1" customHeight="1">
      <c r="A593" s="61">
        <f>IF(B593="","",ROW()-ROW(tb_Export[[#HEADERS],[Order]]))</f>
        <v>592</v>
      </c>
      <c r="B593" s="322">
        <v>45981.0</v>
      </c>
      <c r="C593" s="64" t="s">
        <v>356</v>
      </c>
      <c r="D593" s="64" t="s">
        <v>2393</v>
      </c>
      <c r="E593" s="64" t="s">
        <v>1031</v>
      </c>
      <c r="F593" s="64">
        <v>8.857128012026E12</v>
      </c>
      <c r="G593" s="64" t="str">
        <f t="array" ref="G593">XLOOKUP(F593,tb_MainDatabase[Barcode],tb_MainDatabase[Grand],"")</f>
        <v>EDP</v>
      </c>
      <c r="H593" s="64" t="str">
        <f t="array" ref="H593">XLOOKUP(F593,tb_MainDatabase[Barcode],tb_MainDatabase[Size],"")</f>
        <v>10 ml.</v>
      </c>
      <c r="I593" s="64" t="s">
        <v>1532</v>
      </c>
      <c r="J593" s="81">
        <f>IF(D593="","",countif(tb_Export[SKU],D593))</f>
        <v>1</v>
      </c>
      <c r="K593" s="64" t="s">
        <v>1528</v>
      </c>
      <c r="L593" s="81" t="str">
        <f t="shared" si="3"/>
        <v>#REF!</v>
      </c>
      <c r="M593" s="81"/>
    </row>
    <row r="594" ht="22.5" hidden="1" customHeight="1">
      <c r="A594" s="61">
        <f>IF(B594="","",ROW()-ROW(tb_Export[[#HEADERS],[Order]]))</f>
        <v>593</v>
      </c>
      <c r="B594" s="322">
        <v>45981.0</v>
      </c>
      <c r="C594" s="64" t="s">
        <v>356</v>
      </c>
      <c r="D594" s="64" t="s">
        <v>2394</v>
      </c>
      <c r="E594" s="64" t="s">
        <v>1031</v>
      </c>
      <c r="F594" s="64">
        <v>8.857128012026E12</v>
      </c>
      <c r="G594" s="64" t="str">
        <f t="array" ref="G594">XLOOKUP(F594,tb_MainDatabase[Barcode],tb_MainDatabase[Grand],"")</f>
        <v>EDP</v>
      </c>
      <c r="H594" s="64" t="str">
        <f t="array" ref="H594">XLOOKUP(F594,tb_MainDatabase[Barcode],tb_MainDatabase[Size],"")</f>
        <v>10 ml.</v>
      </c>
      <c r="I594" s="64" t="s">
        <v>1532</v>
      </c>
      <c r="J594" s="81">
        <f>IF(D594="","",countif(tb_Export[SKU],D594))</f>
        <v>1</v>
      </c>
      <c r="K594" s="64" t="s">
        <v>1528</v>
      </c>
      <c r="L594" s="81" t="str">
        <f t="shared" si="3"/>
        <v>#REF!</v>
      </c>
      <c r="M594" s="81"/>
    </row>
    <row r="595" ht="22.5" hidden="1" customHeight="1">
      <c r="A595" s="61">
        <f>IF(B595="","",ROW()-ROW(tb_Export[[#HEADERS],[Order]]))</f>
        <v>594</v>
      </c>
      <c r="B595" s="322">
        <v>45981.0</v>
      </c>
      <c r="C595" s="64" t="s">
        <v>356</v>
      </c>
      <c r="D595" s="64" t="s">
        <v>2395</v>
      </c>
      <c r="E595" s="64" t="s">
        <v>1031</v>
      </c>
      <c r="F595" s="64">
        <v>8.857128012026E12</v>
      </c>
      <c r="G595" s="64" t="str">
        <f t="array" ref="G595">XLOOKUP(F595,tb_MainDatabase[Barcode],tb_MainDatabase[Grand],"")</f>
        <v>EDP</v>
      </c>
      <c r="H595" s="64" t="str">
        <f t="array" ref="H595">XLOOKUP(F595,tb_MainDatabase[Barcode],tb_MainDatabase[Size],"")</f>
        <v>10 ml.</v>
      </c>
      <c r="I595" s="64" t="s">
        <v>1532</v>
      </c>
      <c r="J595" s="81">
        <f>IF(D595="","",countif(tb_Export[SKU],D595))</f>
        <v>1</v>
      </c>
      <c r="K595" s="64" t="s">
        <v>1528</v>
      </c>
      <c r="L595" s="81" t="str">
        <f t="shared" si="3"/>
        <v>#REF!</v>
      </c>
      <c r="M595" s="81"/>
    </row>
    <row r="596" ht="22.5" hidden="1" customHeight="1">
      <c r="A596" s="61">
        <f>IF(B596="","",ROW()-ROW(tb_Export[[#HEADERS],[Order]]))</f>
        <v>595</v>
      </c>
      <c r="B596" s="322">
        <v>45981.0</v>
      </c>
      <c r="C596" s="64" t="s">
        <v>356</v>
      </c>
      <c r="D596" s="64" t="s">
        <v>2396</v>
      </c>
      <c r="E596" s="64" t="s">
        <v>1031</v>
      </c>
      <c r="F596" s="64">
        <v>8.857128012026E12</v>
      </c>
      <c r="G596" s="64" t="str">
        <f t="array" ref="G596">XLOOKUP(F596,tb_MainDatabase[Barcode],tb_MainDatabase[Grand],"")</f>
        <v>EDP</v>
      </c>
      <c r="H596" s="64" t="str">
        <f t="array" ref="H596">XLOOKUP(F596,tb_MainDatabase[Barcode],tb_MainDatabase[Size],"")</f>
        <v>10 ml.</v>
      </c>
      <c r="I596" s="64" t="s">
        <v>1532</v>
      </c>
      <c r="J596" s="81">
        <f>IF(D596="","",countif(tb_Export[SKU],D596))</f>
        <v>1</v>
      </c>
      <c r="K596" s="64" t="s">
        <v>1528</v>
      </c>
      <c r="L596" s="81" t="str">
        <f t="shared" si="3"/>
        <v>#REF!</v>
      </c>
      <c r="M596" s="81"/>
    </row>
    <row r="597" ht="22.5" hidden="1" customHeight="1">
      <c r="A597" s="61">
        <f>IF(B597="","",ROW()-ROW(tb_Export[[#HEADERS],[Order]]))</f>
        <v>596</v>
      </c>
      <c r="B597" s="322">
        <v>45981.0</v>
      </c>
      <c r="C597" s="64" t="s">
        <v>356</v>
      </c>
      <c r="D597" s="64" t="s">
        <v>2397</v>
      </c>
      <c r="E597" s="64" t="s">
        <v>1031</v>
      </c>
      <c r="F597" s="64">
        <v>8.857128012026E12</v>
      </c>
      <c r="G597" s="64" t="str">
        <f t="array" ref="G597">XLOOKUP(F597,tb_MainDatabase[Barcode],tb_MainDatabase[Grand],"")</f>
        <v>EDP</v>
      </c>
      <c r="H597" s="64" t="str">
        <f t="array" ref="H597">XLOOKUP(F597,tb_MainDatabase[Barcode],tb_MainDatabase[Size],"")</f>
        <v>10 ml.</v>
      </c>
      <c r="I597" s="64" t="s">
        <v>1532</v>
      </c>
      <c r="J597" s="81">
        <f>IF(D597="","",countif(tb_Export[SKU],D597))</f>
        <v>1</v>
      </c>
      <c r="K597" s="64" t="s">
        <v>1528</v>
      </c>
      <c r="L597" s="81" t="str">
        <f t="shared" si="3"/>
        <v>#REF!</v>
      </c>
      <c r="M597" s="81"/>
    </row>
    <row r="598" ht="22.5" hidden="1" customHeight="1">
      <c r="A598" s="61">
        <f>IF(B598="","",ROW()-ROW(tb_Export[[#HEADERS],[Order]]))</f>
        <v>597</v>
      </c>
      <c r="B598" s="322">
        <v>45981.0</v>
      </c>
      <c r="C598" s="64" t="s">
        <v>356</v>
      </c>
      <c r="D598" s="64" t="s">
        <v>2398</v>
      </c>
      <c r="E598" s="64" t="s">
        <v>1031</v>
      </c>
      <c r="F598" s="64">
        <v>8.857128012026E12</v>
      </c>
      <c r="G598" s="64" t="str">
        <f t="array" ref="G598">XLOOKUP(F598,tb_MainDatabase[Barcode],tb_MainDatabase[Grand],"")</f>
        <v>EDP</v>
      </c>
      <c r="H598" s="64" t="str">
        <f t="array" ref="H598">XLOOKUP(F598,tb_MainDatabase[Barcode],tb_MainDatabase[Size],"")</f>
        <v>10 ml.</v>
      </c>
      <c r="I598" s="64" t="s">
        <v>1532</v>
      </c>
      <c r="J598" s="81">
        <f>IF(D598="","",countif(tb_Export[SKU],D598))</f>
        <v>1</v>
      </c>
      <c r="K598" s="64" t="s">
        <v>1528</v>
      </c>
      <c r="L598" s="81" t="str">
        <f t="shared" si="3"/>
        <v>#REF!</v>
      </c>
      <c r="M598" s="81"/>
    </row>
    <row r="599" ht="22.5" hidden="1" customHeight="1">
      <c r="A599" s="61">
        <f>IF(B599="","",ROW()-ROW(tb_Export[[#HEADERS],[Order]]))</f>
        <v>598</v>
      </c>
      <c r="B599" s="322">
        <v>45981.0</v>
      </c>
      <c r="C599" s="64" t="s">
        <v>356</v>
      </c>
      <c r="D599" s="64" t="s">
        <v>2400</v>
      </c>
      <c r="E599" s="64" t="s">
        <v>1031</v>
      </c>
      <c r="F599" s="64">
        <v>8.857128012026E12</v>
      </c>
      <c r="G599" s="64" t="str">
        <f t="array" ref="G599">XLOOKUP(F599,tb_MainDatabase[Barcode],tb_MainDatabase[Grand],"")</f>
        <v>EDP</v>
      </c>
      <c r="H599" s="64" t="str">
        <f t="array" ref="H599">XLOOKUP(F599,tb_MainDatabase[Barcode],tb_MainDatabase[Size],"")</f>
        <v>10 ml.</v>
      </c>
      <c r="I599" s="64" t="s">
        <v>1532</v>
      </c>
      <c r="J599" s="81">
        <f>IF(D599="","",countif(tb_Export[SKU],D599))</f>
        <v>1</v>
      </c>
      <c r="K599" s="64" t="s">
        <v>1528</v>
      </c>
      <c r="L599" s="81" t="str">
        <f t="shared" si="3"/>
        <v>#REF!</v>
      </c>
      <c r="M599" s="81"/>
    </row>
    <row r="600" ht="22.5" hidden="1" customHeight="1">
      <c r="A600" s="61">
        <f>IF(B600="","",ROW()-ROW(tb_Export[[#HEADERS],[Order]]))</f>
        <v>599</v>
      </c>
      <c r="B600" s="322">
        <v>45981.0</v>
      </c>
      <c r="C600" s="64" t="s">
        <v>356</v>
      </c>
      <c r="D600" s="64" t="s">
        <v>2401</v>
      </c>
      <c r="E600" s="64" t="s">
        <v>1031</v>
      </c>
      <c r="F600" s="64">
        <v>8.857128012026E12</v>
      </c>
      <c r="G600" s="64" t="str">
        <f t="array" ref="G600">XLOOKUP(F600,tb_MainDatabase[Barcode],tb_MainDatabase[Grand],"")</f>
        <v>EDP</v>
      </c>
      <c r="H600" s="64" t="str">
        <f t="array" ref="H600">XLOOKUP(F600,tb_MainDatabase[Barcode],tb_MainDatabase[Size],"")</f>
        <v>10 ml.</v>
      </c>
      <c r="I600" s="64" t="s">
        <v>1532</v>
      </c>
      <c r="J600" s="81">
        <f>IF(D600="","",countif(tb_Export[SKU],D600))</f>
        <v>1</v>
      </c>
      <c r="K600" s="64" t="s">
        <v>1528</v>
      </c>
      <c r="L600" s="81" t="str">
        <f t="shared" si="3"/>
        <v>#REF!</v>
      </c>
      <c r="M600" s="81"/>
    </row>
    <row r="601" ht="22.5" hidden="1" customHeight="1">
      <c r="A601" s="61">
        <f>IF(B601="","",ROW()-ROW(tb_Export[[#HEADERS],[Order]]))</f>
        <v>600</v>
      </c>
      <c r="B601" s="322">
        <v>45981.0</v>
      </c>
      <c r="C601" s="64" t="s">
        <v>356</v>
      </c>
      <c r="D601" s="64" t="s">
        <v>2402</v>
      </c>
      <c r="E601" s="64" t="s">
        <v>1031</v>
      </c>
      <c r="F601" s="64">
        <v>8.857128012026E12</v>
      </c>
      <c r="G601" s="64" t="str">
        <f t="array" ref="G601">XLOOKUP(F601,tb_MainDatabase[Barcode],tb_MainDatabase[Grand],"")</f>
        <v>EDP</v>
      </c>
      <c r="H601" s="64" t="str">
        <f t="array" ref="H601">XLOOKUP(F601,tb_MainDatabase[Barcode],tb_MainDatabase[Size],"")</f>
        <v>10 ml.</v>
      </c>
      <c r="I601" s="64" t="s">
        <v>1532</v>
      </c>
      <c r="J601" s="81">
        <f>IF(D601="","",countif(tb_Export[SKU],D601))</f>
        <v>1</v>
      </c>
      <c r="K601" s="64" t="s">
        <v>1528</v>
      </c>
      <c r="L601" s="81" t="str">
        <f t="shared" si="3"/>
        <v>#REF!</v>
      </c>
      <c r="M601" s="81"/>
    </row>
    <row r="602" ht="22.5" hidden="1" customHeight="1">
      <c r="A602" s="61">
        <f>IF(B602="","",ROW()-ROW(tb_Export[[#HEADERS],[Order]]))</f>
        <v>601</v>
      </c>
      <c r="B602" s="322">
        <v>45981.0</v>
      </c>
      <c r="C602" s="64" t="s">
        <v>356</v>
      </c>
      <c r="D602" s="64" t="s">
        <v>2403</v>
      </c>
      <c r="E602" s="64" t="s">
        <v>1031</v>
      </c>
      <c r="F602" s="64">
        <v>8.857128012026E12</v>
      </c>
      <c r="G602" s="64" t="str">
        <f t="array" ref="G602">XLOOKUP(F602,tb_MainDatabase[Barcode],tb_MainDatabase[Grand],"")</f>
        <v>EDP</v>
      </c>
      <c r="H602" s="64" t="str">
        <f t="array" ref="H602">XLOOKUP(F602,tb_MainDatabase[Barcode],tb_MainDatabase[Size],"")</f>
        <v>10 ml.</v>
      </c>
      <c r="I602" s="64" t="s">
        <v>1532</v>
      </c>
      <c r="J602" s="81">
        <f>IF(D602="","",countif(tb_Export[SKU],D602))</f>
        <v>1</v>
      </c>
      <c r="K602" s="64" t="s">
        <v>1528</v>
      </c>
      <c r="L602" s="81" t="str">
        <f t="shared" si="3"/>
        <v>#REF!</v>
      </c>
      <c r="M602" s="81"/>
    </row>
    <row r="603" ht="22.5" hidden="1" customHeight="1">
      <c r="A603" s="61">
        <f>IF(B603="","",ROW()-ROW(tb_Export[[#HEADERS],[Order]]))</f>
        <v>602</v>
      </c>
      <c r="B603" s="322">
        <v>45981.0</v>
      </c>
      <c r="C603" s="64" t="s">
        <v>356</v>
      </c>
      <c r="D603" s="64" t="s">
        <v>2404</v>
      </c>
      <c r="E603" s="64" t="s">
        <v>1031</v>
      </c>
      <c r="F603" s="64">
        <v>8.857128012026E12</v>
      </c>
      <c r="G603" s="64" t="str">
        <f t="array" ref="G603">XLOOKUP(F603,tb_MainDatabase[Barcode],tb_MainDatabase[Grand],"")</f>
        <v>EDP</v>
      </c>
      <c r="H603" s="64" t="str">
        <f t="array" ref="H603">XLOOKUP(F603,tb_MainDatabase[Barcode],tb_MainDatabase[Size],"")</f>
        <v>10 ml.</v>
      </c>
      <c r="I603" s="64" t="s">
        <v>1532</v>
      </c>
      <c r="J603" s="81">
        <f>IF(D603="","",countif(tb_Export[SKU],D603))</f>
        <v>1</v>
      </c>
      <c r="K603" s="64" t="s">
        <v>1528</v>
      </c>
      <c r="L603" s="81" t="str">
        <f t="shared" si="3"/>
        <v>#REF!</v>
      </c>
      <c r="M603" s="81"/>
    </row>
    <row r="604" ht="22.5" hidden="1" customHeight="1">
      <c r="A604" s="61">
        <f>IF(B604="","",ROW()-ROW(tb_Export[[#HEADERS],[Order]]))</f>
        <v>603</v>
      </c>
      <c r="B604" s="322">
        <v>45981.0</v>
      </c>
      <c r="C604" s="64" t="s">
        <v>356</v>
      </c>
      <c r="D604" s="64" t="s">
        <v>2406</v>
      </c>
      <c r="E604" s="64" t="s">
        <v>1031</v>
      </c>
      <c r="F604" s="64">
        <v>8.857128012026E12</v>
      </c>
      <c r="G604" s="64" t="str">
        <f t="array" ref="G604">XLOOKUP(F604,tb_MainDatabase[Barcode],tb_MainDatabase[Grand],"")</f>
        <v>EDP</v>
      </c>
      <c r="H604" s="64" t="str">
        <f t="array" ref="H604">XLOOKUP(F604,tb_MainDatabase[Barcode],tb_MainDatabase[Size],"")</f>
        <v>10 ml.</v>
      </c>
      <c r="I604" s="64" t="s">
        <v>1532</v>
      </c>
      <c r="J604" s="81">
        <f>IF(D604="","",countif(tb_Export[SKU],D604))</f>
        <v>1</v>
      </c>
      <c r="K604" s="64" t="s">
        <v>1528</v>
      </c>
      <c r="L604" s="81" t="str">
        <f t="shared" si="3"/>
        <v>#REF!</v>
      </c>
      <c r="M604" s="81"/>
    </row>
    <row r="605" ht="22.5" hidden="1" customHeight="1">
      <c r="A605" s="61">
        <f>IF(B605="","",ROW()-ROW(tb_Export[[#HEADERS],[Order]]))</f>
        <v>604</v>
      </c>
      <c r="B605" s="322">
        <v>45981.0</v>
      </c>
      <c r="C605" s="64" t="s">
        <v>356</v>
      </c>
      <c r="D605" s="64" t="s">
        <v>2407</v>
      </c>
      <c r="E605" s="64" t="s">
        <v>1031</v>
      </c>
      <c r="F605" s="64">
        <v>8.857128012026E12</v>
      </c>
      <c r="G605" s="64" t="str">
        <f t="array" ref="G605">XLOOKUP(F605,tb_MainDatabase[Barcode],tb_MainDatabase[Grand],"")</f>
        <v>EDP</v>
      </c>
      <c r="H605" s="64" t="str">
        <f t="array" ref="H605">XLOOKUP(F605,tb_MainDatabase[Barcode],tb_MainDatabase[Size],"")</f>
        <v>10 ml.</v>
      </c>
      <c r="I605" s="64" t="s">
        <v>1532</v>
      </c>
      <c r="J605" s="81">
        <f>IF(D605="","",countif(tb_Export[SKU],D605))</f>
        <v>1</v>
      </c>
      <c r="K605" s="64" t="s">
        <v>1528</v>
      </c>
      <c r="L605" s="81" t="str">
        <f t="shared" si="3"/>
        <v>#REF!</v>
      </c>
      <c r="M605" s="81"/>
    </row>
    <row r="606" ht="22.5" hidden="1" customHeight="1">
      <c r="A606" s="61">
        <f>IF(B606="","",ROW()-ROW(tb_Export[[#HEADERS],[Order]]))</f>
        <v>605</v>
      </c>
      <c r="B606" s="322">
        <v>45981.0</v>
      </c>
      <c r="C606" s="64" t="s">
        <v>356</v>
      </c>
      <c r="D606" s="64" t="s">
        <v>2408</v>
      </c>
      <c r="E606" s="64" t="s">
        <v>1031</v>
      </c>
      <c r="F606" s="64">
        <v>8.857128012026E12</v>
      </c>
      <c r="G606" s="64" t="str">
        <f t="array" ref="G606">XLOOKUP(F606,tb_MainDatabase[Barcode],tb_MainDatabase[Grand],"")</f>
        <v>EDP</v>
      </c>
      <c r="H606" s="64" t="str">
        <f t="array" ref="H606">XLOOKUP(F606,tb_MainDatabase[Barcode],tb_MainDatabase[Size],"")</f>
        <v>10 ml.</v>
      </c>
      <c r="I606" s="64" t="s">
        <v>1532</v>
      </c>
      <c r="J606" s="81">
        <f>IF(D606="","",countif(tb_Export[SKU],D606))</f>
        <v>1</v>
      </c>
      <c r="K606" s="64" t="s">
        <v>1528</v>
      </c>
      <c r="L606" s="81" t="str">
        <f t="shared" si="3"/>
        <v>#REF!</v>
      </c>
      <c r="M606" s="81"/>
    </row>
    <row r="607" ht="22.5" hidden="1" customHeight="1">
      <c r="A607" s="61">
        <f>IF(B607="","",ROW()-ROW(tb_Export[[#HEADERS],[Order]]))</f>
        <v>606</v>
      </c>
      <c r="B607" s="322">
        <v>45981.0</v>
      </c>
      <c r="C607" s="64" t="s">
        <v>356</v>
      </c>
      <c r="D607" s="64" t="s">
        <v>2410</v>
      </c>
      <c r="E607" s="64" t="s">
        <v>1031</v>
      </c>
      <c r="F607" s="64">
        <v>8.857128012026E12</v>
      </c>
      <c r="G607" s="64" t="str">
        <f t="array" ref="G607">XLOOKUP(F607,tb_MainDatabase[Barcode],tb_MainDatabase[Grand],"")</f>
        <v>EDP</v>
      </c>
      <c r="H607" s="64" t="str">
        <f t="array" ref="H607">XLOOKUP(F607,tb_MainDatabase[Barcode],tb_MainDatabase[Size],"")</f>
        <v>10 ml.</v>
      </c>
      <c r="I607" s="64" t="s">
        <v>1532</v>
      </c>
      <c r="J607" s="81">
        <f>IF(D607="","",countif(tb_Export[SKU],D607))</f>
        <v>1</v>
      </c>
      <c r="K607" s="64" t="s">
        <v>1528</v>
      </c>
      <c r="L607" s="81" t="str">
        <f t="shared" si="3"/>
        <v>#REF!</v>
      </c>
      <c r="M607" s="81"/>
    </row>
    <row r="608" ht="22.5" hidden="1" customHeight="1">
      <c r="A608" s="61">
        <f>IF(B608="","",ROW()-ROW(tb_Export[[#HEADERS],[Order]]))</f>
        <v>607</v>
      </c>
      <c r="B608" s="322">
        <v>45981.0</v>
      </c>
      <c r="C608" s="64" t="s">
        <v>356</v>
      </c>
      <c r="D608" s="64" t="s">
        <v>2411</v>
      </c>
      <c r="E608" s="64" t="s">
        <v>1031</v>
      </c>
      <c r="F608" s="64">
        <v>8.857128012026E12</v>
      </c>
      <c r="G608" s="64" t="str">
        <f t="array" ref="G608">XLOOKUP(F608,tb_MainDatabase[Barcode],tb_MainDatabase[Grand],"")</f>
        <v>EDP</v>
      </c>
      <c r="H608" s="64" t="str">
        <f t="array" ref="H608">XLOOKUP(F608,tb_MainDatabase[Barcode],tb_MainDatabase[Size],"")</f>
        <v>10 ml.</v>
      </c>
      <c r="I608" s="64" t="s">
        <v>1532</v>
      </c>
      <c r="J608" s="81">
        <f>IF(D608="","",countif(tb_Export[SKU],D608))</f>
        <v>1</v>
      </c>
      <c r="K608" s="64" t="s">
        <v>1528</v>
      </c>
      <c r="L608" s="81" t="str">
        <f t="shared" si="3"/>
        <v>#REF!</v>
      </c>
      <c r="M608" s="81"/>
    </row>
    <row r="609" ht="22.5" hidden="1" customHeight="1">
      <c r="A609" s="61">
        <f>IF(B609="","",ROW()-ROW(tb_Export[[#HEADERS],[Order]]))</f>
        <v>608</v>
      </c>
      <c r="B609" s="322">
        <v>45981.0</v>
      </c>
      <c r="C609" s="64" t="s">
        <v>356</v>
      </c>
      <c r="D609" s="64" t="s">
        <v>2413</v>
      </c>
      <c r="E609" s="64" t="s">
        <v>1031</v>
      </c>
      <c r="F609" s="64">
        <v>8.857128012026E12</v>
      </c>
      <c r="G609" s="64" t="str">
        <f t="array" ref="G609">XLOOKUP(F609,tb_MainDatabase[Barcode],tb_MainDatabase[Grand],"")</f>
        <v>EDP</v>
      </c>
      <c r="H609" s="64" t="str">
        <f t="array" ref="H609">XLOOKUP(F609,tb_MainDatabase[Barcode],tb_MainDatabase[Size],"")</f>
        <v>10 ml.</v>
      </c>
      <c r="I609" s="64" t="s">
        <v>1532</v>
      </c>
      <c r="J609" s="81">
        <f>IF(D609="","",countif(tb_Export[SKU],D609))</f>
        <v>1</v>
      </c>
      <c r="K609" s="64" t="s">
        <v>1528</v>
      </c>
      <c r="L609" s="81" t="str">
        <f t="shared" si="3"/>
        <v>#REF!</v>
      </c>
      <c r="M609" s="81"/>
    </row>
    <row r="610" ht="22.5" hidden="1" customHeight="1">
      <c r="A610" s="61">
        <f>IF(B610="","",ROW()-ROW(tb_Export[[#HEADERS],[Order]]))</f>
        <v>609</v>
      </c>
      <c r="B610" s="322">
        <v>45981.0</v>
      </c>
      <c r="C610" s="64" t="s">
        <v>356</v>
      </c>
      <c r="D610" s="64" t="s">
        <v>2414</v>
      </c>
      <c r="E610" s="64" t="s">
        <v>1076</v>
      </c>
      <c r="F610" s="64">
        <v>8.857128012035E12</v>
      </c>
      <c r="G610" s="64" t="str">
        <f t="array" ref="G610">XLOOKUP(F610,tb_MainDatabase[Barcode],tb_MainDatabase[Grand],"")</f>
        <v>EDP</v>
      </c>
      <c r="H610" s="64" t="str">
        <f t="array" ref="H610">XLOOKUP(F610,tb_MainDatabase[Barcode],tb_MainDatabase[Size],"")</f>
        <v>10 ml.</v>
      </c>
      <c r="I610" s="64" t="s">
        <v>1532</v>
      </c>
      <c r="J610" s="81">
        <f>IF(D610="","",countif(tb_Export[SKU],D610))</f>
        <v>1</v>
      </c>
      <c r="K610" s="64" t="s">
        <v>1528</v>
      </c>
      <c r="L610" s="81" t="str">
        <f t="shared" si="3"/>
        <v>#REF!</v>
      </c>
      <c r="M610" s="81"/>
    </row>
    <row r="611" ht="22.5" hidden="1" customHeight="1">
      <c r="A611" s="61">
        <f>IF(B611="","",ROW()-ROW(tb_Export[[#HEADERS],[Order]]))</f>
        <v>610</v>
      </c>
      <c r="B611" s="322">
        <v>45981.0</v>
      </c>
      <c r="C611" s="64" t="s">
        <v>356</v>
      </c>
      <c r="D611" s="64" t="s">
        <v>2415</v>
      </c>
      <c r="E611" s="64" t="s">
        <v>1076</v>
      </c>
      <c r="F611" s="64">
        <v>8.857128012035E12</v>
      </c>
      <c r="G611" s="64" t="str">
        <f t="array" ref="G611">XLOOKUP(F611,tb_MainDatabase[Barcode],tb_MainDatabase[Grand],"")</f>
        <v>EDP</v>
      </c>
      <c r="H611" s="64" t="str">
        <f t="array" ref="H611">XLOOKUP(F611,tb_MainDatabase[Barcode],tb_MainDatabase[Size],"")</f>
        <v>10 ml.</v>
      </c>
      <c r="I611" s="64" t="s">
        <v>1532</v>
      </c>
      <c r="J611" s="81">
        <f>IF(D611="","",countif(tb_Export[SKU],D611))</f>
        <v>1</v>
      </c>
      <c r="K611" s="64" t="s">
        <v>1528</v>
      </c>
      <c r="L611" s="81" t="str">
        <f t="shared" si="3"/>
        <v>#REF!</v>
      </c>
      <c r="M611" s="81"/>
    </row>
    <row r="612" ht="22.5" hidden="1" customHeight="1">
      <c r="A612" s="61">
        <f>IF(B612="","",ROW()-ROW(tb_Export[[#HEADERS],[Order]]))</f>
        <v>611</v>
      </c>
      <c r="B612" s="322">
        <v>45981.0</v>
      </c>
      <c r="C612" s="64" t="s">
        <v>356</v>
      </c>
      <c r="D612" s="64" t="s">
        <v>2417</v>
      </c>
      <c r="E612" s="64" t="s">
        <v>1076</v>
      </c>
      <c r="F612" s="64">
        <v>8.857128012035E12</v>
      </c>
      <c r="G612" s="64" t="str">
        <f t="array" ref="G612">XLOOKUP(F612,tb_MainDatabase[Barcode],tb_MainDatabase[Grand],"")</f>
        <v>EDP</v>
      </c>
      <c r="H612" s="64" t="str">
        <f t="array" ref="H612">XLOOKUP(F612,tb_MainDatabase[Barcode],tb_MainDatabase[Size],"")</f>
        <v>10 ml.</v>
      </c>
      <c r="I612" s="64" t="s">
        <v>1532</v>
      </c>
      <c r="J612" s="81">
        <f>IF(D612="","",countif(tb_Export[SKU],D612))</f>
        <v>1</v>
      </c>
      <c r="K612" s="64" t="s">
        <v>1528</v>
      </c>
      <c r="L612" s="81" t="str">
        <f t="shared" si="3"/>
        <v>#REF!</v>
      </c>
      <c r="M612" s="81"/>
    </row>
    <row r="613" ht="22.5" hidden="1" customHeight="1">
      <c r="A613" s="61">
        <f>IF(B613="","",ROW()-ROW(tb_Export[[#HEADERS],[Order]]))</f>
        <v>612</v>
      </c>
      <c r="B613" s="322">
        <v>45981.0</v>
      </c>
      <c r="C613" s="64" t="s">
        <v>356</v>
      </c>
      <c r="D613" s="64" t="s">
        <v>2418</v>
      </c>
      <c r="E613" s="64" t="s">
        <v>1076</v>
      </c>
      <c r="F613" s="64">
        <v>8.857128012035E12</v>
      </c>
      <c r="G613" s="64" t="str">
        <f t="array" ref="G613">XLOOKUP(F613,tb_MainDatabase[Barcode],tb_MainDatabase[Grand],"")</f>
        <v>EDP</v>
      </c>
      <c r="H613" s="64" t="str">
        <f t="array" ref="H613">XLOOKUP(F613,tb_MainDatabase[Barcode],tb_MainDatabase[Size],"")</f>
        <v>10 ml.</v>
      </c>
      <c r="I613" s="64" t="s">
        <v>1532</v>
      </c>
      <c r="J613" s="81">
        <f>IF(D613="","",countif(tb_Export[SKU],D613))</f>
        <v>1</v>
      </c>
      <c r="K613" s="64" t="s">
        <v>1528</v>
      </c>
      <c r="L613" s="81" t="str">
        <f t="shared" si="3"/>
        <v>#REF!</v>
      </c>
      <c r="M613" s="81"/>
    </row>
    <row r="614" ht="22.5" hidden="1" customHeight="1">
      <c r="A614" s="61">
        <f>IF(B614="","",ROW()-ROW(tb_Export[[#HEADERS],[Order]]))</f>
        <v>613</v>
      </c>
      <c r="B614" s="322">
        <v>45981.0</v>
      </c>
      <c r="C614" s="64" t="s">
        <v>356</v>
      </c>
      <c r="D614" s="64" t="s">
        <v>2419</v>
      </c>
      <c r="E614" s="64" t="s">
        <v>1076</v>
      </c>
      <c r="F614" s="64">
        <v>8.857128012035E12</v>
      </c>
      <c r="G614" s="64" t="str">
        <f t="array" ref="G614">XLOOKUP(F614,tb_MainDatabase[Barcode],tb_MainDatabase[Grand],"")</f>
        <v>EDP</v>
      </c>
      <c r="H614" s="64" t="str">
        <f t="array" ref="H614">XLOOKUP(F614,tb_MainDatabase[Barcode],tb_MainDatabase[Size],"")</f>
        <v>10 ml.</v>
      </c>
      <c r="I614" s="64" t="s">
        <v>1532</v>
      </c>
      <c r="J614" s="81">
        <f>IF(D614="","",countif(tb_Export[SKU],D614))</f>
        <v>1</v>
      </c>
      <c r="K614" s="64" t="s">
        <v>1528</v>
      </c>
      <c r="L614" s="81" t="str">
        <f t="shared" si="3"/>
        <v>#REF!</v>
      </c>
      <c r="M614" s="81"/>
    </row>
    <row r="615" ht="22.5" hidden="1" customHeight="1">
      <c r="A615" s="61">
        <f>IF(B615="","",ROW()-ROW(tb_Export[[#HEADERS],[Order]]))</f>
        <v>614</v>
      </c>
      <c r="B615" s="322">
        <v>45981.0</v>
      </c>
      <c r="C615" s="64" t="s">
        <v>356</v>
      </c>
      <c r="D615" s="64" t="s">
        <v>2420</v>
      </c>
      <c r="E615" s="64" t="s">
        <v>1076</v>
      </c>
      <c r="F615" s="64">
        <v>8.857128012035E12</v>
      </c>
      <c r="G615" s="64" t="str">
        <f t="array" ref="G615">XLOOKUP(F615,tb_MainDatabase[Barcode],tb_MainDatabase[Grand],"")</f>
        <v>EDP</v>
      </c>
      <c r="H615" s="64" t="str">
        <f t="array" ref="H615">XLOOKUP(F615,tb_MainDatabase[Barcode],tb_MainDatabase[Size],"")</f>
        <v>10 ml.</v>
      </c>
      <c r="I615" s="64" t="s">
        <v>1532</v>
      </c>
      <c r="J615" s="81">
        <f>IF(D615="","",countif(tb_Export[SKU],D615))</f>
        <v>1</v>
      </c>
      <c r="K615" s="64" t="s">
        <v>1528</v>
      </c>
      <c r="L615" s="81" t="str">
        <f t="shared" si="3"/>
        <v>#REF!</v>
      </c>
      <c r="M615" s="81"/>
    </row>
    <row r="616" ht="22.5" hidden="1" customHeight="1">
      <c r="A616" s="61">
        <f>IF(B616="","",ROW()-ROW(tb_Export[[#HEADERS],[Order]]))</f>
        <v>615</v>
      </c>
      <c r="B616" s="322">
        <v>45981.0</v>
      </c>
      <c r="C616" s="64" t="s">
        <v>356</v>
      </c>
      <c r="D616" s="64" t="s">
        <v>2422</v>
      </c>
      <c r="E616" s="64" t="s">
        <v>1076</v>
      </c>
      <c r="F616" s="64">
        <v>8.857128012035E12</v>
      </c>
      <c r="G616" s="64" t="str">
        <f t="array" ref="G616">XLOOKUP(F616,tb_MainDatabase[Barcode],tb_MainDatabase[Grand],"")</f>
        <v>EDP</v>
      </c>
      <c r="H616" s="64" t="str">
        <f t="array" ref="H616">XLOOKUP(F616,tb_MainDatabase[Barcode],tb_MainDatabase[Size],"")</f>
        <v>10 ml.</v>
      </c>
      <c r="I616" s="64" t="s">
        <v>1532</v>
      </c>
      <c r="J616" s="81">
        <f>IF(D616="","",countif(tb_Export[SKU],D616))</f>
        <v>1</v>
      </c>
      <c r="K616" s="64" t="s">
        <v>1528</v>
      </c>
      <c r="L616" s="81" t="str">
        <f t="shared" si="3"/>
        <v>#REF!</v>
      </c>
      <c r="M616" s="81"/>
    </row>
    <row r="617" ht="22.5" hidden="1" customHeight="1">
      <c r="A617" s="61">
        <f>IF(B617="","",ROW()-ROW(tb_Export[[#HEADERS],[Order]]))</f>
        <v>616</v>
      </c>
      <c r="B617" s="322">
        <v>45981.0</v>
      </c>
      <c r="C617" s="64" t="s">
        <v>356</v>
      </c>
      <c r="D617" s="64" t="s">
        <v>2423</v>
      </c>
      <c r="E617" s="64" t="s">
        <v>1076</v>
      </c>
      <c r="F617" s="64">
        <v>8.857128012035E12</v>
      </c>
      <c r="G617" s="64" t="str">
        <f t="array" ref="G617">XLOOKUP(F617,tb_MainDatabase[Barcode],tb_MainDatabase[Grand],"")</f>
        <v>EDP</v>
      </c>
      <c r="H617" s="64" t="str">
        <f t="array" ref="H617">XLOOKUP(F617,tb_MainDatabase[Barcode],tb_MainDatabase[Size],"")</f>
        <v>10 ml.</v>
      </c>
      <c r="I617" s="64" t="s">
        <v>1532</v>
      </c>
      <c r="J617" s="81">
        <f>IF(D617="","",countif(tb_Export[SKU],D617))</f>
        <v>1</v>
      </c>
      <c r="K617" s="64" t="s">
        <v>1528</v>
      </c>
      <c r="L617" s="81" t="str">
        <f t="shared" si="3"/>
        <v>#REF!</v>
      </c>
      <c r="M617" s="81"/>
    </row>
    <row r="618" ht="22.5" hidden="1" customHeight="1">
      <c r="A618" s="61">
        <f>IF(B618="","",ROW()-ROW(tb_Export[[#HEADERS],[Order]]))</f>
        <v>617</v>
      </c>
      <c r="B618" s="322">
        <v>45981.0</v>
      </c>
      <c r="C618" s="64" t="s">
        <v>356</v>
      </c>
      <c r="D618" s="64" t="s">
        <v>2425</v>
      </c>
      <c r="E618" s="64" t="s">
        <v>1076</v>
      </c>
      <c r="F618" s="64">
        <v>8.857128012035E12</v>
      </c>
      <c r="G618" s="64" t="str">
        <f t="array" ref="G618">XLOOKUP(F618,tb_MainDatabase[Barcode],tb_MainDatabase[Grand],"")</f>
        <v>EDP</v>
      </c>
      <c r="H618" s="64" t="str">
        <f t="array" ref="H618">XLOOKUP(F618,tb_MainDatabase[Barcode],tb_MainDatabase[Size],"")</f>
        <v>10 ml.</v>
      </c>
      <c r="I618" s="64" t="s">
        <v>1532</v>
      </c>
      <c r="J618" s="81">
        <f>IF(D618="","",countif(tb_Export[SKU],D618))</f>
        <v>1</v>
      </c>
      <c r="K618" s="64" t="s">
        <v>1528</v>
      </c>
      <c r="L618" s="81" t="str">
        <f t="shared" si="3"/>
        <v>#REF!</v>
      </c>
      <c r="M618" s="81"/>
    </row>
    <row r="619" ht="22.5" hidden="1" customHeight="1">
      <c r="A619" s="61">
        <f>IF(B619="","",ROW()-ROW(tb_Export[[#HEADERS],[Order]]))</f>
        <v>618</v>
      </c>
      <c r="B619" s="322">
        <v>45981.0</v>
      </c>
      <c r="C619" s="64" t="s">
        <v>356</v>
      </c>
      <c r="D619" s="64" t="s">
        <v>2426</v>
      </c>
      <c r="E619" s="64" t="s">
        <v>1076</v>
      </c>
      <c r="F619" s="64">
        <v>8.857128012035E12</v>
      </c>
      <c r="G619" s="64" t="str">
        <f t="array" ref="G619">XLOOKUP(F619,tb_MainDatabase[Barcode],tb_MainDatabase[Grand],"")</f>
        <v>EDP</v>
      </c>
      <c r="H619" s="64" t="str">
        <f t="array" ref="H619">XLOOKUP(F619,tb_MainDatabase[Barcode],tb_MainDatabase[Size],"")</f>
        <v>10 ml.</v>
      </c>
      <c r="I619" s="64" t="s">
        <v>1532</v>
      </c>
      <c r="J619" s="81">
        <f>IF(D619="","",countif(tb_Export[SKU],D619))</f>
        <v>1</v>
      </c>
      <c r="K619" s="64" t="s">
        <v>1528</v>
      </c>
      <c r="L619" s="81" t="str">
        <f t="shared" si="3"/>
        <v>#REF!</v>
      </c>
      <c r="M619" s="81"/>
    </row>
    <row r="620" ht="22.5" hidden="1" customHeight="1">
      <c r="A620" s="61">
        <f>IF(B620="","",ROW()-ROW(tb_Export[[#HEADERS],[Order]]))</f>
        <v>619</v>
      </c>
      <c r="B620" s="322">
        <v>45981.0</v>
      </c>
      <c r="C620" s="64" t="s">
        <v>356</v>
      </c>
      <c r="D620" s="64" t="s">
        <v>2428</v>
      </c>
      <c r="E620" s="64" t="s">
        <v>1076</v>
      </c>
      <c r="F620" s="64">
        <v>8.857128012035E12</v>
      </c>
      <c r="G620" s="64" t="str">
        <f t="array" ref="G620">XLOOKUP(F620,tb_MainDatabase[Barcode],tb_MainDatabase[Grand],"")</f>
        <v>EDP</v>
      </c>
      <c r="H620" s="64" t="str">
        <f t="array" ref="H620">XLOOKUP(F620,tb_MainDatabase[Barcode],tb_MainDatabase[Size],"")</f>
        <v>10 ml.</v>
      </c>
      <c r="I620" s="64" t="s">
        <v>1532</v>
      </c>
      <c r="J620" s="81">
        <f>IF(D620="","",countif(tb_Export[SKU],D620))</f>
        <v>1</v>
      </c>
      <c r="K620" s="64" t="s">
        <v>1528</v>
      </c>
      <c r="L620" s="81" t="str">
        <f t="shared" si="3"/>
        <v>#REF!</v>
      </c>
      <c r="M620" s="81"/>
    </row>
    <row r="621" ht="22.5" hidden="1" customHeight="1">
      <c r="A621" s="61">
        <f>IF(B621="","",ROW()-ROW(tb_Export[[#HEADERS],[Order]]))</f>
        <v>620</v>
      </c>
      <c r="B621" s="322">
        <v>45981.0</v>
      </c>
      <c r="C621" s="64" t="s">
        <v>356</v>
      </c>
      <c r="D621" s="64" t="s">
        <v>2429</v>
      </c>
      <c r="E621" s="64" t="s">
        <v>1076</v>
      </c>
      <c r="F621" s="64">
        <v>8.857128012035E12</v>
      </c>
      <c r="G621" s="64" t="str">
        <f t="array" ref="G621">XLOOKUP(F621,tb_MainDatabase[Barcode],tb_MainDatabase[Grand],"")</f>
        <v>EDP</v>
      </c>
      <c r="H621" s="64" t="str">
        <f t="array" ref="H621">XLOOKUP(F621,tb_MainDatabase[Barcode],tb_MainDatabase[Size],"")</f>
        <v>10 ml.</v>
      </c>
      <c r="I621" s="64" t="s">
        <v>1532</v>
      </c>
      <c r="J621" s="81">
        <f>IF(D621="","",countif(tb_Export[SKU],D621))</f>
        <v>1</v>
      </c>
      <c r="K621" s="64" t="s">
        <v>1528</v>
      </c>
      <c r="L621" s="81" t="str">
        <f t="shared" si="3"/>
        <v>#REF!</v>
      </c>
      <c r="M621" s="81"/>
    </row>
    <row r="622" ht="22.5" hidden="1" customHeight="1">
      <c r="A622" s="61">
        <f>IF(B622="","",ROW()-ROW(tb_Export[[#HEADERS],[Order]]))</f>
        <v>621</v>
      </c>
      <c r="B622" s="322">
        <v>45981.0</v>
      </c>
      <c r="C622" s="64" t="s">
        <v>356</v>
      </c>
      <c r="D622" s="64" t="s">
        <v>2430</v>
      </c>
      <c r="E622" s="64" t="s">
        <v>1076</v>
      </c>
      <c r="F622" s="64">
        <v>8.857128012035E12</v>
      </c>
      <c r="G622" s="64" t="str">
        <f t="array" ref="G622">XLOOKUP(F622,tb_MainDatabase[Barcode],tb_MainDatabase[Grand],"")</f>
        <v>EDP</v>
      </c>
      <c r="H622" s="64" t="str">
        <f t="array" ref="H622">XLOOKUP(F622,tb_MainDatabase[Barcode],tb_MainDatabase[Size],"")</f>
        <v>10 ml.</v>
      </c>
      <c r="I622" s="64" t="s">
        <v>1532</v>
      </c>
      <c r="J622" s="81">
        <f>IF(D622="","",countif(tb_Export[SKU],D622))</f>
        <v>1</v>
      </c>
      <c r="K622" s="64" t="s">
        <v>1528</v>
      </c>
      <c r="L622" s="81" t="str">
        <f t="shared" si="3"/>
        <v>#REF!</v>
      </c>
      <c r="M622" s="81"/>
    </row>
    <row r="623" ht="22.5" hidden="1" customHeight="1">
      <c r="A623" s="61">
        <f>IF(B623="","",ROW()-ROW(tb_Export[[#HEADERS],[Order]]))</f>
        <v>622</v>
      </c>
      <c r="B623" s="322">
        <v>45981.0</v>
      </c>
      <c r="C623" s="64" t="s">
        <v>356</v>
      </c>
      <c r="D623" s="64" t="s">
        <v>2432</v>
      </c>
      <c r="E623" s="64" t="s">
        <v>1076</v>
      </c>
      <c r="F623" s="64">
        <v>8.857128012035E12</v>
      </c>
      <c r="G623" s="64" t="str">
        <f t="array" ref="G623">XLOOKUP(F623,tb_MainDatabase[Barcode],tb_MainDatabase[Grand],"")</f>
        <v>EDP</v>
      </c>
      <c r="H623" s="64" t="str">
        <f t="array" ref="H623">XLOOKUP(F623,tb_MainDatabase[Barcode],tb_MainDatabase[Size],"")</f>
        <v>10 ml.</v>
      </c>
      <c r="I623" s="64" t="s">
        <v>1532</v>
      </c>
      <c r="J623" s="81">
        <f>IF(D623="","",countif(tb_Export[SKU],D623))</f>
        <v>1</v>
      </c>
      <c r="K623" s="64" t="s">
        <v>1528</v>
      </c>
      <c r="L623" s="81" t="str">
        <f t="shared" si="3"/>
        <v>#REF!</v>
      </c>
      <c r="M623" s="81"/>
    </row>
    <row r="624" ht="22.5" hidden="1" customHeight="1">
      <c r="A624" s="61">
        <f>IF(B624="","",ROW()-ROW(tb_Export[[#HEADERS],[Order]]))</f>
        <v>623</v>
      </c>
      <c r="B624" s="322">
        <v>45981.0</v>
      </c>
      <c r="C624" s="64" t="s">
        <v>356</v>
      </c>
      <c r="D624" s="64" t="s">
        <v>2433</v>
      </c>
      <c r="E624" s="64" t="s">
        <v>1076</v>
      </c>
      <c r="F624" s="64">
        <v>8.857128012035E12</v>
      </c>
      <c r="G624" s="64" t="str">
        <f t="array" ref="G624">XLOOKUP(F624,tb_MainDatabase[Barcode],tb_MainDatabase[Grand],"")</f>
        <v>EDP</v>
      </c>
      <c r="H624" s="64" t="str">
        <f t="array" ref="H624">XLOOKUP(F624,tb_MainDatabase[Barcode],tb_MainDatabase[Size],"")</f>
        <v>10 ml.</v>
      </c>
      <c r="I624" s="64" t="s">
        <v>1532</v>
      </c>
      <c r="J624" s="81">
        <f>IF(D624="","",countif(tb_Export[SKU],D624))</f>
        <v>1</v>
      </c>
      <c r="K624" s="64" t="s">
        <v>1528</v>
      </c>
      <c r="L624" s="81" t="str">
        <f t="shared" si="3"/>
        <v>#REF!</v>
      </c>
      <c r="M624" s="81"/>
    </row>
    <row r="625" ht="22.5" hidden="1" customHeight="1">
      <c r="A625" s="61">
        <f>IF(B625="","",ROW()-ROW(tb_Export[[#HEADERS],[Order]]))</f>
        <v>624</v>
      </c>
      <c r="B625" s="322">
        <v>45981.0</v>
      </c>
      <c r="C625" s="64" t="s">
        <v>356</v>
      </c>
      <c r="D625" s="64" t="s">
        <v>2434</v>
      </c>
      <c r="E625" s="64" t="s">
        <v>1076</v>
      </c>
      <c r="F625" s="64">
        <v>8.857128012035E12</v>
      </c>
      <c r="G625" s="64" t="str">
        <f t="array" ref="G625">XLOOKUP(F625,tb_MainDatabase[Barcode],tb_MainDatabase[Grand],"")</f>
        <v>EDP</v>
      </c>
      <c r="H625" s="64" t="str">
        <f t="array" ref="H625">XLOOKUP(F625,tb_MainDatabase[Barcode],tb_MainDatabase[Size],"")</f>
        <v>10 ml.</v>
      </c>
      <c r="I625" s="64" t="s">
        <v>1532</v>
      </c>
      <c r="J625" s="81">
        <f>IF(D625="","",countif(tb_Export[SKU],D625))</f>
        <v>1</v>
      </c>
      <c r="K625" s="64" t="s">
        <v>1528</v>
      </c>
      <c r="L625" s="81" t="str">
        <f t="shared" si="3"/>
        <v>#REF!</v>
      </c>
      <c r="M625" s="81"/>
    </row>
    <row r="626" ht="22.5" hidden="1" customHeight="1">
      <c r="A626" s="61">
        <f>IF(B626="","",ROW()-ROW(tb_Export[[#HEADERS],[Order]]))</f>
        <v>625</v>
      </c>
      <c r="B626" s="322">
        <v>45981.0</v>
      </c>
      <c r="C626" s="64" t="s">
        <v>356</v>
      </c>
      <c r="D626" s="64" t="s">
        <v>2435</v>
      </c>
      <c r="E626" s="64" t="s">
        <v>1076</v>
      </c>
      <c r="F626" s="64">
        <v>8.857128012035E12</v>
      </c>
      <c r="G626" s="64" t="str">
        <f t="array" ref="G626">XLOOKUP(F626,tb_MainDatabase[Barcode],tb_MainDatabase[Grand],"")</f>
        <v>EDP</v>
      </c>
      <c r="H626" s="64" t="str">
        <f t="array" ref="H626">XLOOKUP(F626,tb_MainDatabase[Barcode],tb_MainDatabase[Size],"")</f>
        <v>10 ml.</v>
      </c>
      <c r="I626" s="64" t="s">
        <v>1532</v>
      </c>
      <c r="J626" s="81">
        <f>IF(D626="","",countif(tb_Export[SKU],D626))</f>
        <v>1</v>
      </c>
      <c r="K626" s="64" t="s">
        <v>1528</v>
      </c>
      <c r="L626" s="81" t="str">
        <f t="shared" si="3"/>
        <v>#REF!</v>
      </c>
      <c r="M626" s="81"/>
    </row>
    <row r="627" ht="22.5" hidden="1" customHeight="1">
      <c r="A627" s="61">
        <f>IF(B627="","",ROW()-ROW(tb_Export[[#HEADERS],[Order]]))</f>
        <v>626</v>
      </c>
      <c r="B627" s="322">
        <v>45981.0</v>
      </c>
      <c r="C627" s="64" t="s">
        <v>356</v>
      </c>
      <c r="D627" s="64" t="s">
        <v>2436</v>
      </c>
      <c r="E627" s="64" t="s">
        <v>1076</v>
      </c>
      <c r="F627" s="64">
        <v>8.857128012035E12</v>
      </c>
      <c r="G627" s="64" t="str">
        <f t="array" ref="G627">XLOOKUP(F627,tb_MainDatabase[Barcode],tb_MainDatabase[Grand],"")</f>
        <v>EDP</v>
      </c>
      <c r="H627" s="64" t="str">
        <f t="array" ref="H627">XLOOKUP(F627,tb_MainDatabase[Barcode],tb_MainDatabase[Size],"")</f>
        <v>10 ml.</v>
      </c>
      <c r="I627" s="64" t="s">
        <v>1532</v>
      </c>
      <c r="J627" s="81">
        <f>IF(D627="","",countif(tb_Export[SKU],D627))</f>
        <v>1</v>
      </c>
      <c r="K627" s="64" t="s">
        <v>1528</v>
      </c>
      <c r="L627" s="81" t="str">
        <f t="shared" si="3"/>
        <v>#REF!</v>
      </c>
      <c r="M627" s="81"/>
    </row>
    <row r="628" ht="22.5" hidden="1" customHeight="1">
      <c r="A628" s="61">
        <f>IF(B628="","",ROW()-ROW(tb_Export[[#HEADERS],[Order]]))</f>
        <v>627</v>
      </c>
      <c r="B628" s="322">
        <v>45981.0</v>
      </c>
      <c r="C628" s="64" t="s">
        <v>356</v>
      </c>
      <c r="D628" s="64" t="s">
        <v>2437</v>
      </c>
      <c r="E628" s="64" t="s">
        <v>1076</v>
      </c>
      <c r="F628" s="64">
        <v>8.857128012035E12</v>
      </c>
      <c r="G628" s="64" t="str">
        <f t="array" ref="G628">XLOOKUP(F628,tb_MainDatabase[Barcode],tb_MainDatabase[Grand],"")</f>
        <v>EDP</v>
      </c>
      <c r="H628" s="64" t="str">
        <f t="array" ref="H628">XLOOKUP(F628,tb_MainDatabase[Barcode],tb_MainDatabase[Size],"")</f>
        <v>10 ml.</v>
      </c>
      <c r="I628" s="64" t="s">
        <v>1532</v>
      </c>
      <c r="J628" s="81">
        <f>IF(D628="","",countif(tb_Export[SKU],D628))</f>
        <v>1</v>
      </c>
      <c r="K628" s="64" t="s">
        <v>1528</v>
      </c>
      <c r="L628" s="81" t="str">
        <f t="shared" si="3"/>
        <v>#REF!</v>
      </c>
      <c r="M628" s="81"/>
    </row>
    <row r="629" ht="22.5" hidden="1" customHeight="1">
      <c r="A629" s="61">
        <f>IF(B629="","",ROW()-ROW(tb_Export[[#HEADERS],[Order]]))</f>
        <v>628</v>
      </c>
      <c r="B629" s="322">
        <v>45981.0</v>
      </c>
      <c r="C629" s="64" t="s">
        <v>356</v>
      </c>
      <c r="D629" s="64" t="s">
        <v>2438</v>
      </c>
      <c r="E629" s="64" t="s">
        <v>1076</v>
      </c>
      <c r="F629" s="64">
        <v>8.857128012035E12</v>
      </c>
      <c r="G629" s="64" t="str">
        <f t="array" ref="G629">XLOOKUP(F629,tb_MainDatabase[Barcode],tb_MainDatabase[Grand],"")</f>
        <v>EDP</v>
      </c>
      <c r="H629" s="64" t="str">
        <f t="array" ref="H629">XLOOKUP(F629,tb_MainDatabase[Barcode],tb_MainDatabase[Size],"")</f>
        <v>10 ml.</v>
      </c>
      <c r="I629" s="64" t="s">
        <v>1532</v>
      </c>
      <c r="J629" s="81">
        <f>IF(D629="","",countif(tb_Export[SKU],D629))</f>
        <v>1</v>
      </c>
      <c r="K629" s="64" t="s">
        <v>1528</v>
      </c>
      <c r="L629" s="81" t="str">
        <f t="shared" si="3"/>
        <v>#REF!</v>
      </c>
      <c r="M629" s="81"/>
    </row>
    <row r="630" ht="22.5" hidden="1" customHeight="1">
      <c r="A630" s="61">
        <f>IF(B630="","",ROW()-ROW(tb_Export[[#HEADERS],[Order]]))</f>
        <v>629</v>
      </c>
      <c r="B630" s="322">
        <v>45981.0</v>
      </c>
      <c r="C630" s="64" t="s">
        <v>356</v>
      </c>
      <c r="D630" s="64" t="s">
        <v>2440</v>
      </c>
      <c r="E630" s="64" t="s">
        <v>1076</v>
      </c>
      <c r="F630" s="64">
        <v>8.857128012035E12</v>
      </c>
      <c r="G630" s="64" t="str">
        <f t="array" ref="G630">XLOOKUP(F630,tb_MainDatabase[Barcode],tb_MainDatabase[Grand],"")</f>
        <v>EDP</v>
      </c>
      <c r="H630" s="64" t="str">
        <f t="array" ref="H630">XLOOKUP(F630,tb_MainDatabase[Barcode],tb_MainDatabase[Size],"")</f>
        <v>10 ml.</v>
      </c>
      <c r="I630" s="64" t="s">
        <v>1532</v>
      </c>
      <c r="J630" s="81">
        <f>IF(D630="","",countif(tb_Export[SKU],D630))</f>
        <v>1</v>
      </c>
      <c r="K630" s="64" t="s">
        <v>1528</v>
      </c>
      <c r="L630" s="81" t="str">
        <f t="shared" si="3"/>
        <v>#REF!</v>
      </c>
      <c r="M630" s="81"/>
    </row>
    <row r="631" ht="22.5" hidden="1" customHeight="1">
      <c r="A631" s="61">
        <f>IF(B631="","",ROW()-ROW(tb_Export[[#HEADERS],[Order]]))</f>
        <v>630</v>
      </c>
      <c r="B631" s="322">
        <v>45981.0</v>
      </c>
      <c r="C631" s="64" t="s">
        <v>356</v>
      </c>
      <c r="D631" s="64" t="s">
        <v>2441</v>
      </c>
      <c r="E631" s="64" t="s">
        <v>1076</v>
      </c>
      <c r="F631" s="64">
        <v>8.857128012035E12</v>
      </c>
      <c r="G631" s="64" t="str">
        <f t="array" ref="G631">XLOOKUP(F631,tb_MainDatabase[Barcode],tb_MainDatabase[Grand],"")</f>
        <v>EDP</v>
      </c>
      <c r="H631" s="64" t="str">
        <f t="array" ref="H631">XLOOKUP(F631,tb_MainDatabase[Barcode],tb_MainDatabase[Size],"")</f>
        <v>10 ml.</v>
      </c>
      <c r="I631" s="64" t="s">
        <v>1532</v>
      </c>
      <c r="J631" s="81">
        <f>IF(D631="","",countif(tb_Export[SKU],D631))</f>
        <v>1</v>
      </c>
      <c r="K631" s="64" t="s">
        <v>1528</v>
      </c>
      <c r="L631" s="81" t="str">
        <f t="shared" si="3"/>
        <v>#REF!</v>
      </c>
      <c r="M631" s="81"/>
    </row>
    <row r="632" ht="22.5" hidden="1" customHeight="1">
      <c r="A632" s="61">
        <f>IF(B632="","",ROW()-ROW(tb_Export[[#HEADERS],[Order]]))</f>
        <v>631</v>
      </c>
      <c r="B632" s="322">
        <v>45981.0</v>
      </c>
      <c r="C632" s="64" t="s">
        <v>356</v>
      </c>
      <c r="D632" s="64" t="s">
        <v>2445</v>
      </c>
      <c r="E632" s="64" t="s">
        <v>1076</v>
      </c>
      <c r="F632" s="64">
        <v>8.857128012035E12</v>
      </c>
      <c r="G632" s="64" t="str">
        <f t="array" ref="G632">XLOOKUP(F632,tb_MainDatabase[Barcode],tb_MainDatabase[Grand],"")</f>
        <v>EDP</v>
      </c>
      <c r="H632" s="64" t="str">
        <f t="array" ref="H632">XLOOKUP(F632,tb_MainDatabase[Barcode],tb_MainDatabase[Size],"")</f>
        <v>10 ml.</v>
      </c>
      <c r="I632" s="64" t="s">
        <v>1532</v>
      </c>
      <c r="J632" s="81">
        <f>IF(D632="","",countif(tb_Export[SKU],D632))</f>
        <v>1</v>
      </c>
      <c r="K632" s="64" t="s">
        <v>1528</v>
      </c>
      <c r="L632" s="81" t="str">
        <f t="shared" si="3"/>
        <v>#REF!</v>
      </c>
      <c r="M632" s="81"/>
    </row>
    <row r="633" ht="22.5" hidden="1" customHeight="1">
      <c r="A633" s="61">
        <f>IF(B633="","",ROW()-ROW(tb_Export[[#HEADERS],[Order]]))</f>
        <v>632</v>
      </c>
      <c r="B633" s="322">
        <v>45981.0</v>
      </c>
      <c r="C633" s="64" t="s">
        <v>356</v>
      </c>
      <c r="D633" s="64" t="s">
        <v>2446</v>
      </c>
      <c r="E633" s="64" t="s">
        <v>1076</v>
      </c>
      <c r="F633" s="64">
        <v>8.857128012035E12</v>
      </c>
      <c r="G633" s="64" t="str">
        <f t="array" ref="G633">XLOOKUP(F633,tb_MainDatabase[Barcode],tb_MainDatabase[Grand],"")</f>
        <v>EDP</v>
      </c>
      <c r="H633" s="64" t="str">
        <f t="array" ref="H633">XLOOKUP(F633,tb_MainDatabase[Barcode],tb_MainDatabase[Size],"")</f>
        <v>10 ml.</v>
      </c>
      <c r="I633" s="64" t="s">
        <v>1532</v>
      </c>
      <c r="J633" s="81">
        <f>IF(D633="","",countif(tb_Export[SKU],D633))</f>
        <v>1</v>
      </c>
      <c r="K633" s="64" t="s">
        <v>1528</v>
      </c>
      <c r="L633" s="81" t="str">
        <f t="shared" si="3"/>
        <v>#REF!</v>
      </c>
      <c r="M633" s="81"/>
    </row>
    <row r="634" ht="22.5" hidden="1" customHeight="1">
      <c r="A634" s="61">
        <f>IF(B634="","",ROW()-ROW(tb_Export[[#HEADERS],[Order]]))</f>
        <v>633</v>
      </c>
      <c r="B634" s="322">
        <v>45981.0</v>
      </c>
      <c r="C634" s="64" t="s">
        <v>356</v>
      </c>
      <c r="D634" s="64" t="s">
        <v>2448</v>
      </c>
      <c r="E634" s="64" t="s">
        <v>1076</v>
      </c>
      <c r="F634" s="64">
        <v>8.857128012035E12</v>
      </c>
      <c r="G634" s="64" t="str">
        <f t="array" ref="G634">XLOOKUP(F634,tb_MainDatabase[Barcode],tb_MainDatabase[Grand],"")</f>
        <v>EDP</v>
      </c>
      <c r="H634" s="64" t="str">
        <f t="array" ref="H634">XLOOKUP(F634,tb_MainDatabase[Barcode],tb_MainDatabase[Size],"")</f>
        <v>10 ml.</v>
      </c>
      <c r="I634" s="64" t="s">
        <v>1532</v>
      </c>
      <c r="J634" s="81">
        <f>IF(D634="","",countif(tb_Export[SKU],D634))</f>
        <v>1</v>
      </c>
      <c r="K634" s="64" t="s">
        <v>1528</v>
      </c>
      <c r="L634" s="81" t="str">
        <f t="shared" si="3"/>
        <v>#REF!</v>
      </c>
      <c r="M634" s="81"/>
    </row>
    <row r="635" ht="22.5" hidden="1" customHeight="1">
      <c r="A635" s="61">
        <f>IF(B635="","",ROW()-ROW(tb_Export[[#HEADERS],[Order]]))</f>
        <v>634</v>
      </c>
      <c r="B635" s="322">
        <v>45981.0</v>
      </c>
      <c r="C635" s="64" t="s">
        <v>356</v>
      </c>
      <c r="D635" s="64" t="s">
        <v>2449</v>
      </c>
      <c r="E635" s="64" t="s">
        <v>1076</v>
      </c>
      <c r="F635" s="64">
        <v>8.857128012035E12</v>
      </c>
      <c r="G635" s="64" t="str">
        <f t="array" ref="G635">XLOOKUP(F635,tb_MainDatabase[Barcode],tb_MainDatabase[Grand],"")</f>
        <v>EDP</v>
      </c>
      <c r="H635" s="64" t="str">
        <f t="array" ref="H635">XLOOKUP(F635,tb_MainDatabase[Barcode],tb_MainDatabase[Size],"")</f>
        <v>10 ml.</v>
      </c>
      <c r="I635" s="64" t="s">
        <v>1532</v>
      </c>
      <c r="J635" s="81">
        <f>IF(D635="","",countif(tb_Export[SKU],D635))</f>
        <v>1</v>
      </c>
      <c r="K635" s="64" t="s">
        <v>1528</v>
      </c>
      <c r="L635" s="81" t="str">
        <f t="shared" si="3"/>
        <v>#REF!</v>
      </c>
      <c r="M635" s="81"/>
    </row>
    <row r="636" ht="22.5" hidden="1" customHeight="1">
      <c r="A636" s="61">
        <f>IF(B636="","",ROW()-ROW(tb_Export[[#HEADERS],[Order]]))</f>
        <v>635</v>
      </c>
      <c r="B636" s="322">
        <v>45981.0</v>
      </c>
      <c r="C636" s="64" t="s">
        <v>356</v>
      </c>
      <c r="D636" s="64" t="s">
        <v>2451</v>
      </c>
      <c r="E636" s="64" t="s">
        <v>1076</v>
      </c>
      <c r="F636" s="64">
        <v>8.857128012035E12</v>
      </c>
      <c r="G636" s="64" t="str">
        <f t="array" ref="G636">XLOOKUP(F636,tb_MainDatabase[Barcode],tb_MainDatabase[Grand],"")</f>
        <v>EDP</v>
      </c>
      <c r="H636" s="64" t="str">
        <f t="array" ref="H636">XLOOKUP(F636,tb_MainDatabase[Barcode],tb_MainDatabase[Size],"")</f>
        <v>10 ml.</v>
      </c>
      <c r="I636" s="64" t="s">
        <v>1532</v>
      </c>
      <c r="J636" s="81">
        <f>IF(D636="","",countif(tb_Export[SKU],D636))</f>
        <v>1</v>
      </c>
      <c r="K636" s="64" t="s">
        <v>1528</v>
      </c>
      <c r="L636" s="81" t="str">
        <f t="shared" si="3"/>
        <v>#REF!</v>
      </c>
      <c r="M636" s="81"/>
    </row>
    <row r="637" ht="22.5" hidden="1" customHeight="1">
      <c r="A637" s="61">
        <f>IF(B637="","",ROW()-ROW(tb_Export[[#HEADERS],[Order]]))</f>
        <v>636</v>
      </c>
      <c r="B637" s="322">
        <v>45981.0</v>
      </c>
      <c r="C637" s="64" t="s">
        <v>356</v>
      </c>
      <c r="D637" s="64" t="s">
        <v>2452</v>
      </c>
      <c r="E637" s="64" t="s">
        <v>1076</v>
      </c>
      <c r="F637" s="64">
        <v>8.857128012035E12</v>
      </c>
      <c r="G637" s="64" t="str">
        <f t="array" ref="G637">XLOOKUP(F637,tb_MainDatabase[Barcode],tb_MainDatabase[Grand],"")</f>
        <v>EDP</v>
      </c>
      <c r="H637" s="64" t="str">
        <f t="array" ref="H637">XLOOKUP(F637,tb_MainDatabase[Barcode],tb_MainDatabase[Size],"")</f>
        <v>10 ml.</v>
      </c>
      <c r="I637" s="64" t="s">
        <v>1532</v>
      </c>
      <c r="J637" s="81">
        <f>IF(D637="","",countif(tb_Export[SKU],D637))</f>
        <v>1</v>
      </c>
      <c r="K637" s="64" t="s">
        <v>1528</v>
      </c>
      <c r="L637" s="81" t="str">
        <f t="shared" si="3"/>
        <v>#REF!</v>
      </c>
      <c r="M637" s="81"/>
    </row>
    <row r="638" ht="22.5" hidden="1" customHeight="1">
      <c r="A638" s="61">
        <f>IF(B638="","",ROW()-ROW(tb_Export[[#HEADERS],[Order]]))</f>
        <v>637</v>
      </c>
      <c r="B638" s="322">
        <v>45981.0</v>
      </c>
      <c r="C638" s="64" t="s">
        <v>356</v>
      </c>
      <c r="D638" s="64" t="s">
        <v>2454</v>
      </c>
      <c r="E638" s="64" t="s">
        <v>1076</v>
      </c>
      <c r="F638" s="64">
        <v>8.857128012035E12</v>
      </c>
      <c r="G638" s="64" t="str">
        <f t="array" ref="G638">XLOOKUP(F638,tb_MainDatabase[Barcode],tb_MainDatabase[Grand],"")</f>
        <v>EDP</v>
      </c>
      <c r="H638" s="64" t="str">
        <f t="array" ref="H638">XLOOKUP(F638,tb_MainDatabase[Barcode],tb_MainDatabase[Size],"")</f>
        <v>10 ml.</v>
      </c>
      <c r="I638" s="64" t="s">
        <v>1532</v>
      </c>
      <c r="J638" s="81">
        <f>IF(D638="","",countif(tb_Export[SKU],D638))</f>
        <v>1</v>
      </c>
      <c r="K638" s="64" t="s">
        <v>1528</v>
      </c>
      <c r="L638" s="81" t="str">
        <f t="shared" si="3"/>
        <v>#REF!</v>
      </c>
      <c r="M638" s="81"/>
    </row>
    <row r="639" ht="22.5" hidden="1" customHeight="1">
      <c r="A639" s="61">
        <f>IF(B639="","",ROW()-ROW(tb_Export[[#HEADERS],[Order]]))</f>
        <v>638</v>
      </c>
      <c r="B639" s="322">
        <v>45981.0</v>
      </c>
      <c r="C639" s="64" t="s">
        <v>356</v>
      </c>
      <c r="D639" s="64" t="s">
        <v>2455</v>
      </c>
      <c r="E639" s="64" t="s">
        <v>1076</v>
      </c>
      <c r="F639" s="64">
        <v>8.857128012035E12</v>
      </c>
      <c r="G639" s="64" t="str">
        <f t="array" ref="G639">XLOOKUP(F639,tb_MainDatabase[Barcode],tb_MainDatabase[Grand],"")</f>
        <v>EDP</v>
      </c>
      <c r="H639" s="64" t="str">
        <f t="array" ref="H639">XLOOKUP(F639,tb_MainDatabase[Barcode],tb_MainDatabase[Size],"")</f>
        <v>10 ml.</v>
      </c>
      <c r="I639" s="64" t="s">
        <v>1532</v>
      </c>
      <c r="J639" s="81">
        <f>IF(D639="","",countif(tb_Export[SKU],D639))</f>
        <v>1</v>
      </c>
      <c r="K639" s="64" t="s">
        <v>1528</v>
      </c>
      <c r="L639" s="81" t="str">
        <f t="shared" si="3"/>
        <v>#REF!</v>
      </c>
      <c r="M639" s="81"/>
    </row>
    <row r="640" ht="22.5" hidden="1" customHeight="1">
      <c r="A640" s="61">
        <f>IF(B640="","",ROW()-ROW(tb_Export[[#HEADERS],[Order]]))</f>
        <v>639</v>
      </c>
      <c r="B640" s="322">
        <v>45981.0</v>
      </c>
      <c r="C640" s="64" t="s">
        <v>356</v>
      </c>
      <c r="D640" s="64" t="s">
        <v>2457</v>
      </c>
      <c r="E640" s="64" t="s">
        <v>1054</v>
      </c>
      <c r="F640" s="64">
        <v>8.85712801203E12</v>
      </c>
      <c r="G640" s="64" t="str">
        <f t="array" ref="G640">XLOOKUP(F640,tb_MainDatabase[Barcode],tb_MainDatabase[Grand],"")</f>
        <v>EDP</v>
      </c>
      <c r="H640" s="64" t="str">
        <f t="array" ref="H640">XLOOKUP(F640,tb_MainDatabase[Barcode],tb_MainDatabase[Size],"")</f>
        <v>10 ml.</v>
      </c>
      <c r="I640" s="64" t="s">
        <v>1532</v>
      </c>
      <c r="J640" s="81">
        <f>IF(D640="","",countif(tb_Export[SKU],D640))</f>
        <v>1</v>
      </c>
      <c r="K640" s="64" t="s">
        <v>1528</v>
      </c>
      <c r="L640" s="81" t="str">
        <f t="shared" si="3"/>
        <v>#REF!</v>
      </c>
      <c r="M640" s="81"/>
    </row>
    <row r="641" ht="22.5" hidden="1" customHeight="1">
      <c r="A641" s="61">
        <f>IF(B641="","",ROW()-ROW(tb_Export[[#HEADERS],[Order]]))</f>
        <v>640</v>
      </c>
      <c r="B641" s="322">
        <v>45981.0</v>
      </c>
      <c r="C641" s="64" t="s">
        <v>356</v>
      </c>
      <c r="D641" s="64" t="s">
        <v>2458</v>
      </c>
      <c r="E641" s="64" t="s">
        <v>1054</v>
      </c>
      <c r="F641" s="64">
        <v>8.85712801203E12</v>
      </c>
      <c r="G641" s="64" t="str">
        <f t="array" ref="G641">XLOOKUP(F641,tb_MainDatabase[Barcode],tb_MainDatabase[Grand],"")</f>
        <v>EDP</v>
      </c>
      <c r="H641" s="64" t="str">
        <f t="array" ref="H641">XLOOKUP(F641,tb_MainDatabase[Barcode],tb_MainDatabase[Size],"")</f>
        <v>10 ml.</v>
      </c>
      <c r="I641" s="64" t="s">
        <v>1532</v>
      </c>
      <c r="J641" s="81">
        <f>IF(D641="","",countif(tb_Export[SKU],D641))</f>
        <v>1</v>
      </c>
      <c r="K641" s="64" t="s">
        <v>1528</v>
      </c>
      <c r="L641" s="81" t="str">
        <f t="shared" si="3"/>
        <v>#REF!</v>
      </c>
      <c r="M641" s="81"/>
    </row>
    <row r="642" ht="22.5" hidden="1" customHeight="1">
      <c r="A642" s="61">
        <f>IF(B642="","",ROW()-ROW(tb_Export[[#HEADERS],[Order]]))</f>
        <v>641</v>
      </c>
      <c r="B642" s="322">
        <v>45981.0</v>
      </c>
      <c r="C642" s="64" t="s">
        <v>356</v>
      </c>
      <c r="D642" s="64" t="s">
        <v>2460</v>
      </c>
      <c r="E642" s="64" t="s">
        <v>1054</v>
      </c>
      <c r="F642" s="64">
        <v>8.85712801203E12</v>
      </c>
      <c r="G642" s="64" t="str">
        <f t="array" ref="G642">XLOOKUP(F642,tb_MainDatabase[Barcode],tb_MainDatabase[Grand],"")</f>
        <v>EDP</v>
      </c>
      <c r="H642" s="64" t="str">
        <f t="array" ref="H642">XLOOKUP(F642,tb_MainDatabase[Barcode],tb_MainDatabase[Size],"")</f>
        <v>10 ml.</v>
      </c>
      <c r="I642" s="64" t="s">
        <v>1532</v>
      </c>
      <c r="J642" s="81">
        <f>IF(D642="","",countif(tb_Export[SKU],D642))</f>
        <v>1</v>
      </c>
      <c r="K642" s="64" t="s">
        <v>1528</v>
      </c>
      <c r="L642" s="81" t="str">
        <f t="shared" si="3"/>
        <v>#REF!</v>
      </c>
      <c r="M642" s="81"/>
    </row>
    <row r="643" ht="22.5" hidden="1" customHeight="1">
      <c r="A643" s="61">
        <f>IF(B643="","",ROW()-ROW(tb_Export[[#HEADERS],[Order]]))</f>
        <v>642</v>
      </c>
      <c r="B643" s="322">
        <v>45981.0</v>
      </c>
      <c r="C643" s="64" t="s">
        <v>356</v>
      </c>
      <c r="D643" s="64" t="s">
        <v>2461</v>
      </c>
      <c r="E643" s="64" t="s">
        <v>1054</v>
      </c>
      <c r="F643" s="64">
        <v>8.85712801203E12</v>
      </c>
      <c r="G643" s="64" t="str">
        <f t="array" ref="G643">XLOOKUP(F643,tb_MainDatabase[Barcode],tb_MainDatabase[Grand],"")</f>
        <v>EDP</v>
      </c>
      <c r="H643" s="64" t="str">
        <f t="array" ref="H643">XLOOKUP(F643,tb_MainDatabase[Barcode],tb_MainDatabase[Size],"")</f>
        <v>10 ml.</v>
      </c>
      <c r="I643" s="64" t="s">
        <v>1532</v>
      </c>
      <c r="J643" s="81">
        <f>IF(D643="","",countif(tb_Export[SKU],D643))</f>
        <v>1</v>
      </c>
      <c r="K643" s="64" t="s">
        <v>1528</v>
      </c>
      <c r="L643" s="81" t="str">
        <f t="shared" si="3"/>
        <v>#REF!</v>
      </c>
      <c r="M643" s="81"/>
    </row>
    <row r="644" ht="22.5" hidden="1" customHeight="1">
      <c r="A644" s="61">
        <f>IF(B644="","",ROW()-ROW(tb_Export[[#HEADERS],[Order]]))</f>
        <v>643</v>
      </c>
      <c r="B644" s="322">
        <v>45981.0</v>
      </c>
      <c r="C644" s="64" t="s">
        <v>356</v>
      </c>
      <c r="D644" s="64" t="s">
        <v>2462</v>
      </c>
      <c r="E644" s="64" t="s">
        <v>1054</v>
      </c>
      <c r="F644" s="64">
        <v>8.85712801203E12</v>
      </c>
      <c r="G644" s="64" t="str">
        <f t="array" ref="G644">XLOOKUP(F644,tb_MainDatabase[Barcode],tb_MainDatabase[Grand],"")</f>
        <v>EDP</v>
      </c>
      <c r="H644" s="64" t="str">
        <f t="array" ref="H644">XLOOKUP(F644,tb_MainDatabase[Barcode],tb_MainDatabase[Size],"")</f>
        <v>10 ml.</v>
      </c>
      <c r="I644" s="64" t="s">
        <v>1532</v>
      </c>
      <c r="J644" s="81">
        <f>IF(D644="","",countif(tb_Export[SKU],D644))</f>
        <v>1</v>
      </c>
      <c r="K644" s="64" t="s">
        <v>1528</v>
      </c>
      <c r="L644" s="81" t="str">
        <f t="shared" si="3"/>
        <v>#REF!</v>
      </c>
      <c r="M644" s="81"/>
    </row>
    <row r="645" ht="22.5" hidden="1" customHeight="1">
      <c r="A645" s="61">
        <f>IF(B645="","",ROW()-ROW(tb_Export[[#HEADERS],[Order]]))</f>
        <v>644</v>
      </c>
      <c r="B645" s="322">
        <v>45981.0</v>
      </c>
      <c r="C645" s="64" t="s">
        <v>356</v>
      </c>
      <c r="D645" s="64" t="s">
        <v>2463</v>
      </c>
      <c r="E645" s="64" t="s">
        <v>1054</v>
      </c>
      <c r="F645" s="64">
        <v>8.85712801203E12</v>
      </c>
      <c r="G645" s="64" t="str">
        <f t="array" ref="G645">XLOOKUP(F645,tb_MainDatabase[Barcode],tb_MainDatabase[Grand],"")</f>
        <v>EDP</v>
      </c>
      <c r="H645" s="64" t="str">
        <f t="array" ref="H645">XLOOKUP(F645,tb_MainDatabase[Barcode],tb_MainDatabase[Size],"")</f>
        <v>10 ml.</v>
      </c>
      <c r="I645" s="64" t="s">
        <v>1532</v>
      </c>
      <c r="J645" s="81">
        <f>IF(D645="","",countif(tb_Export[SKU],D645))</f>
        <v>1</v>
      </c>
      <c r="K645" s="64" t="s">
        <v>1528</v>
      </c>
      <c r="L645" s="81" t="str">
        <f t="shared" si="3"/>
        <v>#REF!</v>
      </c>
      <c r="M645" s="81"/>
    </row>
    <row r="646" ht="22.5" hidden="1" customHeight="1">
      <c r="A646" s="61">
        <f>IF(B646="","",ROW()-ROW(tb_Export[[#HEADERS],[Order]]))</f>
        <v>645</v>
      </c>
      <c r="B646" s="322">
        <v>45981.0</v>
      </c>
      <c r="C646" s="64" t="s">
        <v>356</v>
      </c>
      <c r="D646" s="64" t="s">
        <v>2465</v>
      </c>
      <c r="E646" s="64" t="s">
        <v>1054</v>
      </c>
      <c r="F646" s="64">
        <v>8.85712801203E12</v>
      </c>
      <c r="G646" s="64" t="str">
        <f t="array" ref="G646">XLOOKUP(F646,tb_MainDatabase[Barcode],tb_MainDatabase[Grand],"")</f>
        <v>EDP</v>
      </c>
      <c r="H646" s="64" t="str">
        <f t="array" ref="H646">XLOOKUP(F646,tb_MainDatabase[Barcode],tb_MainDatabase[Size],"")</f>
        <v>10 ml.</v>
      </c>
      <c r="I646" s="64" t="s">
        <v>1532</v>
      </c>
      <c r="J646" s="81">
        <f>IF(D646="","",countif(tb_Export[SKU],D646))</f>
        <v>1</v>
      </c>
      <c r="K646" s="64" t="s">
        <v>1528</v>
      </c>
      <c r="L646" s="81" t="str">
        <f t="shared" si="3"/>
        <v>#REF!</v>
      </c>
      <c r="M646" s="81"/>
    </row>
    <row r="647" ht="22.5" hidden="1" customHeight="1">
      <c r="A647" s="61">
        <f>IF(B647="","",ROW()-ROW(tb_Export[[#HEADERS],[Order]]))</f>
        <v>646</v>
      </c>
      <c r="B647" s="322">
        <v>45981.0</v>
      </c>
      <c r="C647" s="64" t="s">
        <v>356</v>
      </c>
      <c r="D647" s="64" t="s">
        <v>2466</v>
      </c>
      <c r="E647" s="64" t="s">
        <v>1054</v>
      </c>
      <c r="F647" s="64">
        <v>8.85712801203E12</v>
      </c>
      <c r="G647" s="64" t="str">
        <f t="array" ref="G647">XLOOKUP(F647,tb_MainDatabase[Barcode],tb_MainDatabase[Grand],"")</f>
        <v>EDP</v>
      </c>
      <c r="H647" s="64" t="str">
        <f t="array" ref="H647">XLOOKUP(F647,tb_MainDatabase[Barcode],tb_MainDatabase[Size],"")</f>
        <v>10 ml.</v>
      </c>
      <c r="I647" s="64" t="s">
        <v>1532</v>
      </c>
      <c r="J647" s="81">
        <f>IF(D647="","",countif(tb_Export[SKU],D647))</f>
        <v>1</v>
      </c>
      <c r="K647" s="64" t="s">
        <v>1528</v>
      </c>
      <c r="L647" s="81" t="str">
        <f t="shared" si="3"/>
        <v>#REF!</v>
      </c>
      <c r="M647" s="81"/>
    </row>
    <row r="648" ht="22.5" hidden="1" customHeight="1">
      <c r="A648" s="61">
        <f>IF(B648="","",ROW()-ROW(tb_Export[[#HEADERS],[Order]]))</f>
        <v>647</v>
      </c>
      <c r="B648" s="322">
        <v>45981.0</v>
      </c>
      <c r="C648" s="64" t="s">
        <v>356</v>
      </c>
      <c r="D648" s="64" t="s">
        <v>2467</v>
      </c>
      <c r="E648" s="64" t="s">
        <v>1054</v>
      </c>
      <c r="F648" s="64">
        <v>8.85712801203E12</v>
      </c>
      <c r="G648" s="64" t="str">
        <f t="array" ref="G648">XLOOKUP(F648,tb_MainDatabase[Barcode],tb_MainDatabase[Grand],"")</f>
        <v>EDP</v>
      </c>
      <c r="H648" s="64" t="str">
        <f t="array" ref="H648">XLOOKUP(F648,tb_MainDatabase[Barcode],tb_MainDatabase[Size],"")</f>
        <v>10 ml.</v>
      </c>
      <c r="I648" s="64" t="s">
        <v>1532</v>
      </c>
      <c r="J648" s="81">
        <f>IF(D648="","",countif(tb_Export[SKU],D648))</f>
        <v>1</v>
      </c>
      <c r="K648" s="64" t="s">
        <v>1528</v>
      </c>
      <c r="L648" s="81" t="str">
        <f t="shared" si="3"/>
        <v>#REF!</v>
      </c>
      <c r="M648" s="81"/>
    </row>
    <row r="649" ht="22.5" hidden="1" customHeight="1">
      <c r="A649" s="61">
        <f>IF(B649="","",ROW()-ROW(tb_Export[[#HEADERS],[Order]]))</f>
        <v>648</v>
      </c>
      <c r="B649" s="322">
        <v>45981.0</v>
      </c>
      <c r="C649" s="64" t="s">
        <v>356</v>
      </c>
      <c r="D649" s="64" t="s">
        <v>2469</v>
      </c>
      <c r="E649" s="64" t="s">
        <v>1054</v>
      </c>
      <c r="F649" s="64">
        <v>8.85712801203E12</v>
      </c>
      <c r="G649" s="64" t="str">
        <f t="array" ref="G649">XLOOKUP(F649,tb_MainDatabase[Barcode],tb_MainDatabase[Grand],"")</f>
        <v>EDP</v>
      </c>
      <c r="H649" s="64" t="str">
        <f t="array" ref="H649">XLOOKUP(F649,tb_MainDatabase[Barcode],tb_MainDatabase[Size],"")</f>
        <v>10 ml.</v>
      </c>
      <c r="I649" s="64" t="s">
        <v>1532</v>
      </c>
      <c r="J649" s="81">
        <f>IF(D649="","",countif(tb_Export[SKU],D649))</f>
        <v>1</v>
      </c>
      <c r="K649" s="64" t="s">
        <v>1528</v>
      </c>
      <c r="L649" s="81" t="str">
        <f t="shared" si="3"/>
        <v>#REF!</v>
      </c>
      <c r="M649" s="81"/>
    </row>
    <row r="650" ht="22.5" hidden="1" customHeight="1">
      <c r="A650" s="61">
        <f>IF(B650="","",ROW()-ROW(tb_Export[[#HEADERS],[Order]]))</f>
        <v>649</v>
      </c>
      <c r="B650" s="322">
        <v>45981.0</v>
      </c>
      <c r="C650" s="64" t="s">
        <v>356</v>
      </c>
      <c r="D650" s="64" t="s">
        <v>2470</v>
      </c>
      <c r="E650" s="64" t="s">
        <v>1054</v>
      </c>
      <c r="F650" s="64">
        <v>8.85712801203E12</v>
      </c>
      <c r="G650" s="64" t="str">
        <f t="array" ref="G650">XLOOKUP(F650,tb_MainDatabase[Barcode],tb_MainDatabase[Grand],"")</f>
        <v>EDP</v>
      </c>
      <c r="H650" s="64" t="str">
        <f t="array" ref="H650">XLOOKUP(F650,tb_MainDatabase[Barcode],tb_MainDatabase[Size],"")</f>
        <v>10 ml.</v>
      </c>
      <c r="I650" s="64" t="s">
        <v>1532</v>
      </c>
      <c r="J650" s="81">
        <f>IF(D650="","",countif(tb_Export[SKU],D650))</f>
        <v>1</v>
      </c>
      <c r="K650" s="64" t="s">
        <v>1528</v>
      </c>
      <c r="L650" s="81" t="str">
        <f t="shared" si="3"/>
        <v>#REF!</v>
      </c>
      <c r="M650" s="81"/>
    </row>
    <row r="651" ht="22.5" hidden="1" customHeight="1">
      <c r="A651" s="61">
        <f>IF(B651="","",ROW()-ROW(tb_Export[[#HEADERS],[Order]]))</f>
        <v>650</v>
      </c>
      <c r="B651" s="322">
        <v>45981.0</v>
      </c>
      <c r="C651" s="64" t="s">
        <v>356</v>
      </c>
      <c r="D651" s="64" t="s">
        <v>2472</v>
      </c>
      <c r="E651" s="64" t="s">
        <v>1054</v>
      </c>
      <c r="F651" s="64">
        <v>8.85712801203E12</v>
      </c>
      <c r="G651" s="64" t="str">
        <f t="array" ref="G651">XLOOKUP(F651,tb_MainDatabase[Barcode],tb_MainDatabase[Grand],"")</f>
        <v>EDP</v>
      </c>
      <c r="H651" s="64" t="str">
        <f t="array" ref="H651">XLOOKUP(F651,tb_MainDatabase[Barcode],tb_MainDatabase[Size],"")</f>
        <v>10 ml.</v>
      </c>
      <c r="I651" s="64" t="s">
        <v>1532</v>
      </c>
      <c r="J651" s="81">
        <f>IF(D651="","",countif(tb_Export[SKU],D651))</f>
        <v>1</v>
      </c>
      <c r="K651" s="64" t="s">
        <v>1528</v>
      </c>
      <c r="L651" s="81" t="str">
        <f t="shared" si="3"/>
        <v>#REF!</v>
      </c>
      <c r="M651" s="81"/>
    </row>
    <row r="652" ht="22.5" hidden="1" customHeight="1">
      <c r="A652" s="61">
        <f>IF(B652="","",ROW()-ROW(tb_Export[[#HEADERS],[Order]]))</f>
        <v>651</v>
      </c>
      <c r="B652" s="322">
        <v>45981.0</v>
      </c>
      <c r="C652" s="64" t="s">
        <v>356</v>
      </c>
      <c r="D652" s="64" t="s">
        <v>2473</v>
      </c>
      <c r="E652" s="64" t="s">
        <v>1054</v>
      </c>
      <c r="F652" s="64">
        <v>8.85712801203E12</v>
      </c>
      <c r="G652" s="64" t="str">
        <f t="array" ref="G652">XLOOKUP(F652,tb_MainDatabase[Barcode],tb_MainDatabase[Grand],"")</f>
        <v>EDP</v>
      </c>
      <c r="H652" s="64" t="str">
        <f t="array" ref="H652">XLOOKUP(F652,tb_MainDatabase[Barcode],tb_MainDatabase[Size],"")</f>
        <v>10 ml.</v>
      </c>
      <c r="I652" s="64" t="s">
        <v>1532</v>
      </c>
      <c r="J652" s="81">
        <f>IF(D652="","",countif(tb_Export[SKU],D652))</f>
        <v>1</v>
      </c>
      <c r="K652" s="64" t="s">
        <v>1528</v>
      </c>
      <c r="L652" s="81" t="str">
        <f t="shared" si="3"/>
        <v>#REF!</v>
      </c>
      <c r="M652" s="81"/>
    </row>
    <row r="653" ht="22.5" hidden="1" customHeight="1">
      <c r="A653" s="61">
        <f>IF(B653="","",ROW()-ROW(tb_Export[[#HEADERS],[Order]]))</f>
        <v>652</v>
      </c>
      <c r="B653" s="322">
        <v>45981.0</v>
      </c>
      <c r="C653" s="64" t="s">
        <v>356</v>
      </c>
      <c r="D653" s="64" t="s">
        <v>2474</v>
      </c>
      <c r="E653" s="64" t="s">
        <v>1054</v>
      </c>
      <c r="F653" s="64">
        <v>8.85712801203E12</v>
      </c>
      <c r="G653" s="64" t="str">
        <f t="array" ref="G653">XLOOKUP(F653,tb_MainDatabase[Barcode],tb_MainDatabase[Grand],"")</f>
        <v>EDP</v>
      </c>
      <c r="H653" s="64" t="str">
        <f t="array" ref="H653">XLOOKUP(F653,tb_MainDatabase[Barcode],tb_MainDatabase[Size],"")</f>
        <v>10 ml.</v>
      </c>
      <c r="I653" s="64" t="s">
        <v>1532</v>
      </c>
      <c r="J653" s="81">
        <f>IF(D653="","",countif(tb_Export[SKU],D653))</f>
        <v>1</v>
      </c>
      <c r="K653" s="64" t="s">
        <v>1528</v>
      </c>
      <c r="L653" s="81" t="str">
        <f t="shared" si="3"/>
        <v>#REF!</v>
      </c>
      <c r="M653" s="81"/>
    </row>
    <row r="654" ht="22.5" hidden="1" customHeight="1">
      <c r="A654" s="61">
        <f>IF(B654="","",ROW()-ROW(tb_Export[[#HEADERS],[Order]]))</f>
        <v>653</v>
      </c>
      <c r="B654" s="322">
        <v>45981.0</v>
      </c>
      <c r="C654" s="64" t="s">
        <v>356</v>
      </c>
      <c r="D654" s="64" t="s">
        <v>2476</v>
      </c>
      <c r="E654" s="64" t="s">
        <v>1054</v>
      </c>
      <c r="F654" s="64">
        <v>8.85712801203E12</v>
      </c>
      <c r="G654" s="64" t="str">
        <f t="array" ref="G654">XLOOKUP(F654,tb_MainDatabase[Barcode],tb_MainDatabase[Grand],"")</f>
        <v>EDP</v>
      </c>
      <c r="H654" s="64" t="str">
        <f t="array" ref="H654">XLOOKUP(F654,tb_MainDatabase[Barcode],tb_MainDatabase[Size],"")</f>
        <v>10 ml.</v>
      </c>
      <c r="I654" s="64" t="s">
        <v>1532</v>
      </c>
      <c r="J654" s="81">
        <f>IF(D654="","",countif(tb_Export[SKU],D654))</f>
        <v>1</v>
      </c>
      <c r="K654" s="64" t="s">
        <v>1528</v>
      </c>
      <c r="L654" s="81" t="str">
        <f t="shared" si="3"/>
        <v>#REF!</v>
      </c>
      <c r="M654" s="81"/>
    </row>
    <row r="655" ht="22.5" hidden="1" customHeight="1">
      <c r="A655" s="61">
        <f>IF(B655="","",ROW()-ROW(tb_Export[[#HEADERS],[Order]]))</f>
        <v>654</v>
      </c>
      <c r="B655" s="322">
        <v>45981.0</v>
      </c>
      <c r="C655" s="64" t="s">
        <v>356</v>
      </c>
      <c r="D655" s="64" t="s">
        <v>2477</v>
      </c>
      <c r="E655" s="64" t="s">
        <v>1054</v>
      </c>
      <c r="F655" s="64">
        <v>8.85712801203E12</v>
      </c>
      <c r="G655" s="64" t="str">
        <f t="array" ref="G655">XLOOKUP(F655,tb_MainDatabase[Barcode],tb_MainDatabase[Grand],"")</f>
        <v>EDP</v>
      </c>
      <c r="H655" s="64" t="str">
        <f t="array" ref="H655">XLOOKUP(F655,tb_MainDatabase[Barcode],tb_MainDatabase[Size],"")</f>
        <v>10 ml.</v>
      </c>
      <c r="I655" s="64" t="s">
        <v>1532</v>
      </c>
      <c r="J655" s="81">
        <f>IF(D655="","",countif(tb_Export[SKU],D655))</f>
        <v>1</v>
      </c>
      <c r="K655" s="64" t="s">
        <v>1528</v>
      </c>
      <c r="L655" s="81" t="str">
        <f t="shared" si="3"/>
        <v>#REF!</v>
      </c>
      <c r="M655" s="81"/>
    </row>
    <row r="656" ht="22.5" hidden="1" customHeight="1">
      <c r="A656" s="61">
        <f>IF(B656="","",ROW()-ROW(tb_Export[[#HEADERS],[Order]]))</f>
        <v>655</v>
      </c>
      <c r="B656" s="322">
        <v>45981.0</v>
      </c>
      <c r="C656" s="64" t="s">
        <v>356</v>
      </c>
      <c r="D656" s="64" t="s">
        <v>2478</v>
      </c>
      <c r="E656" s="64" t="s">
        <v>1054</v>
      </c>
      <c r="F656" s="64">
        <v>8.85712801203E12</v>
      </c>
      <c r="G656" s="64" t="str">
        <f t="array" ref="G656">XLOOKUP(F656,tb_MainDatabase[Barcode],tb_MainDatabase[Grand],"")</f>
        <v>EDP</v>
      </c>
      <c r="H656" s="64" t="str">
        <f t="array" ref="H656">XLOOKUP(F656,tb_MainDatabase[Barcode],tb_MainDatabase[Size],"")</f>
        <v>10 ml.</v>
      </c>
      <c r="I656" s="64" t="s">
        <v>1532</v>
      </c>
      <c r="J656" s="81">
        <f>IF(D656="","",countif(tb_Export[SKU],D656))</f>
        <v>1</v>
      </c>
      <c r="K656" s="64" t="s">
        <v>1528</v>
      </c>
      <c r="L656" s="81" t="str">
        <f t="shared" si="3"/>
        <v>#REF!</v>
      </c>
      <c r="M656" s="81"/>
    </row>
    <row r="657" ht="22.5" hidden="1" customHeight="1">
      <c r="A657" s="61">
        <f>IF(B657="","",ROW()-ROW(tb_Export[[#HEADERS],[Order]]))</f>
        <v>656</v>
      </c>
      <c r="B657" s="322">
        <v>45981.0</v>
      </c>
      <c r="C657" s="64" t="s">
        <v>356</v>
      </c>
      <c r="D657" s="64" t="s">
        <v>2479</v>
      </c>
      <c r="E657" s="64" t="s">
        <v>1054</v>
      </c>
      <c r="F657" s="64">
        <v>8.85712801203E12</v>
      </c>
      <c r="G657" s="64" t="str">
        <f t="array" ref="G657">XLOOKUP(F657,tb_MainDatabase[Barcode],tb_MainDatabase[Grand],"")</f>
        <v>EDP</v>
      </c>
      <c r="H657" s="64" t="str">
        <f t="array" ref="H657">XLOOKUP(F657,tb_MainDatabase[Barcode],tb_MainDatabase[Size],"")</f>
        <v>10 ml.</v>
      </c>
      <c r="I657" s="64" t="s">
        <v>1532</v>
      </c>
      <c r="J657" s="81">
        <f>IF(D657="","",countif(tb_Export[SKU],D657))</f>
        <v>1</v>
      </c>
      <c r="K657" s="64" t="s">
        <v>1528</v>
      </c>
      <c r="L657" s="81" t="str">
        <f t="shared" si="3"/>
        <v>#REF!</v>
      </c>
      <c r="M657" s="81"/>
    </row>
    <row r="658" ht="22.5" hidden="1" customHeight="1">
      <c r="A658" s="61">
        <f>IF(B658="","",ROW()-ROW(tb_Export[[#HEADERS],[Order]]))</f>
        <v>657</v>
      </c>
      <c r="B658" s="322">
        <v>45981.0</v>
      </c>
      <c r="C658" s="64" t="s">
        <v>356</v>
      </c>
      <c r="D658" s="64" t="s">
        <v>2481</v>
      </c>
      <c r="E658" s="64" t="s">
        <v>1054</v>
      </c>
      <c r="F658" s="64">
        <v>8.85712801203E12</v>
      </c>
      <c r="G658" s="64" t="str">
        <f t="array" ref="G658">XLOOKUP(F658,tb_MainDatabase[Barcode],tb_MainDatabase[Grand],"")</f>
        <v>EDP</v>
      </c>
      <c r="H658" s="64" t="str">
        <f t="array" ref="H658">XLOOKUP(F658,tb_MainDatabase[Barcode],tb_MainDatabase[Size],"")</f>
        <v>10 ml.</v>
      </c>
      <c r="I658" s="64" t="s">
        <v>1532</v>
      </c>
      <c r="J658" s="81">
        <f>IF(D658="","",countif(tb_Export[SKU],D658))</f>
        <v>1</v>
      </c>
      <c r="K658" s="64" t="s">
        <v>1528</v>
      </c>
      <c r="L658" s="81" t="str">
        <f t="shared" si="3"/>
        <v>#REF!</v>
      </c>
      <c r="M658" s="81"/>
    </row>
    <row r="659" ht="22.5" hidden="1" customHeight="1">
      <c r="A659" s="61">
        <f>IF(B659="","",ROW()-ROW(tb_Export[[#HEADERS],[Order]]))</f>
        <v>658</v>
      </c>
      <c r="B659" s="322">
        <v>45981.0</v>
      </c>
      <c r="C659" s="64" t="s">
        <v>356</v>
      </c>
      <c r="D659" s="64" t="s">
        <v>2482</v>
      </c>
      <c r="E659" s="64" t="s">
        <v>1054</v>
      </c>
      <c r="F659" s="64">
        <v>8.85712801203E12</v>
      </c>
      <c r="G659" s="64" t="str">
        <f t="array" ref="G659">XLOOKUP(F659,tb_MainDatabase[Barcode],tb_MainDatabase[Grand],"")</f>
        <v>EDP</v>
      </c>
      <c r="H659" s="64" t="str">
        <f t="array" ref="H659">XLOOKUP(F659,tb_MainDatabase[Barcode],tb_MainDatabase[Size],"")</f>
        <v>10 ml.</v>
      </c>
      <c r="I659" s="64" t="s">
        <v>1532</v>
      </c>
      <c r="J659" s="81">
        <f>IF(D659="","",countif(tb_Export[SKU],D659))</f>
        <v>1</v>
      </c>
      <c r="K659" s="64" t="s">
        <v>1528</v>
      </c>
      <c r="L659" s="81" t="str">
        <f t="shared" si="3"/>
        <v>#REF!</v>
      </c>
      <c r="M659" s="81"/>
    </row>
    <row r="660" ht="22.5" hidden="1" customHeight="1">
      <c r="A660" s="61">
        <f>IF(B660="","",ROW()-ROW(tb_Export[[#HEADERS],[Order]]))</f>
        <v>659</v>
      </c>
      <c r="B660" s="322">
        <v>45981.0</v>
      </c>
      <c r="C660" s="64" t="s">
        <v>356</v>
      </c>
      <c r="D660" s="64" t="s">
        <v>2483</v>
      </c>
      <c r="E660" s="64" t="s">
        <v>1054</v>
      </c>
      <c r="F660" s="64">
        <v>8.85712801203E12</v>
      </c>
      <c r="G660" s="64" t="str">
        <f t="array" ref="G660">XLOOKUP(F660,tb_MainDatabase[Barcode],tb_MainDatabase[Grand],"")</f>
        <v>EDP</v>
      </c>
      <c r="H660" s="64" t="str">
        <f t="array" ref="H660">XLOOKUP(F660,tb_MainDatabase[Barcode],tb_MainDatabase[Size],"")</f>
        <v>10 ml.</v>
      </c>
      <c r="I660" s="64" t="s">
        <v>1532</v>
      </c>
      <c r="J660" s="81">
        <f>IF(D660="","",countif(tb_Export[SKU],D660))</f>
        <v>1</v>
      </c>
      <c r="K660" s="64" t="s">
        <v>1528</v>
      </c>
      <c r="L660" s="81" t="str">
        <f t="shared" si="3"/>
        <v>#REF!</v>
      </c>
      <c r="M660" s="81"/>
    </row>
    <row r="661" ht="22.5" hidden="1" customHeight="1">
      <c r="A661" s="61">
        <f>IF(B661="","",ROW()-ROW(tb_Export[[#HEADERS],[Order]]))</f>
        <v>660</v>
      </c>
      <c r="B661" s="322">
        <v>45981.0</v>
      </c>
      <c r="C661" s="64" t="s">
        <v>356</v>
      </c>
      <c r="D661" s="64" t="s">
        <v>2484</v>
      </c>
      <c r="E661" s="64" t="s">
        <v>1054</v>
      </c>
      <c r="F661" s="64">
        <v>8.85712801203E12</v>
      </c>
      <c r="G661" s="64" t="str">
        <f t="array" ref="G661">XLOOKUP(F661,tb_MainDatabase[Barcode],tb_MainDatabase[Grand],"")</f>
        <v>EDP</v>
      </c>
      <c r="H661" s="64" t="str">
        <f t="array" ref="H661">XLOOKUP(F661,tb_MainDatabase[Barcode],tb_MainDatabase[Size],"")</f>
        <v>10 ml.</v>
      </c>
      <c r="I661" s="64" t="s">
        <v>1532</v>
      </c>
      <c r="J661" s="81">
        <f>IF(D661="","",countif(tb_Export[SKU],D661))</f>
        <v>1</v>
      </c>
      <c r="K661" s="64" t="s">
        <v>1528</v>
      </c>
      <c r="L661" s="81" t="str">
        <f t="shared" si="3"/>
        <v>#REF!</v>
      </c>
      <c r="M661" s="81"/>
    </row>
    <row r="662" ht="22.5" hidden="1" customHeight="1">
      <c r="A662" s="61">
        <f>IF(B662="","",ROW()-ROW(tb_Export[[#HEADERS],[Order]]))</f>
        <v>661</v>
      </c>
      <c r="B662" s="322">
        <v>45981.0</v>
      </c>
      <c r="C662" s="64" t="s">
        <v>356</v>
      </c>
      <c r="D662" s="64" t="s">
        <v>2485</v>
      </c>
      <c r="E662" s="64" t="s">
        <v>1054</v>
      </c>
      <c r="F662" s="64">
        <v>8.85712801203E12</v>
      </c>
      <c r="G662" s="64" t="str">
        <f t="array" ref="G662">XLOOKUP(F662,tb_MainDatabase[Barcode],tb_MainDatabase[Grand],"")</f>
        <v>EDP</v>
      </c>
      <c r="H662" s="64" t="str">
        <f t="array" ref="H662">XLOOKUP(F662,tb_MainDatabase[Barcode],tb_MainDatabase[Size],"")</f>
        <v>10 ml.</v>
      </c>
      <c r="I662" s="64" t="s">
        <v>1532</v>
      </c>
      <c r="J662" s="81">
        <f>IF(D662="","",countif(tb_Export[SKU],D662))</f>
        <v>1</v>
      </c>
      <c r="K662" s="64" t="s">
        <v>1528</v>
      </c>
      <c r="L662" s="81" t="str">
        <f t="shared" si="3"/>
        <v>#REF!</v>
      </c>
      <c r="M662" s="81"/>
    </row>
    <row r="663" ht="22.5" hidden="1" customHeight="1">
      <c r="A663" s="61">
        <f>IF(B663="","",ROW()-ROW(tb_Export[[#HEADERS],[Order]]))</f>
        <v>662</v>
      </c>
      <c r="B663" s="322">
        <v>45981.0</v>
      </c>
      <c r="C663" s="64" t="s">
        <v>356</v>
      </c>
      <c r="D663" s="64" t="s">
        <v>2486</v>
      </c>
      <c r="E663" s="64" t="s">
        <v>1054</v>
      </c>
      <c r="F663" s="64">
        <v>8.85712801203E12</v>
      </c>
      <c r="G663" s="64" t="str">
        <f t="array" ref="G663">XLOOKUP(F663,tb_MainDatabase[Barcode],tb_MainDatabase[Grand],"")</f>
        <v>EDP</v>
      </c>
      <c r="H663" s="64" t="str">
        <f t="array" ref="H663">XLOOKUP(F663,tb_MainDatabase[Barcode],tb_MainDatabase[Size],"")</f>
        <v>10 ml.</v>
      </c>
      <c r="I663" s="64" t="s">
        <v>1532</v>
      </c>
      <c r="J663" s="81">
        <f>IF(D663="","",countif(tb_Export[SKU],D663))</f>
        <v>1</v>
      </c>
      <c r="K663" s="64" t="s">
        <v>1528</v>
      </c>
      <c r="L663" s="81" t="str">
        <f t="shared" si="3"/>
        <v>#REF!</v>
      </c>
      <c r="M663" s="81"/>
    </row>
    <row r="664" ht="22.5" hidden="1" customHeight="1">
      <c r="A664" s="61">
        <f>IF(B664="","",ROW()-ROW(tb_Export[[#HEADERS],[Order]]))</f>
        <v>663</v>
      </c>
      <c r="B664" s="322">
        <v>45981.0</v>
      </c>
      <c r="C664" s="64" t="s">
        <v>356</v>
      </c>
      <c r="D664" s="64" t="s">
        <v>2487</v>
      </c>
      <c r="E664" s="64" t="s">
        <v>1054</v>
      </c>
      <c r="F664" s="64">
        <v>8.85712801203E12</v>
      </c>
      <c r="G664" s="64" t="str">
        <f t="array" ref="G664">XLOOKUP(F664,tb_MainDatabase[Barcode],tb_MainDatabase[Grand],"")</f>
        <v>EDP</v>
      </c>
      <c r="H664" s="64" t="str">
        <f t="array" ref="H664">XLOOKUP(F664,tb_MainDatabase[Barcode],tb_MainDatabase[Size],"")</f>
        <v>10 ml.</v>
      </c>
      <c r="I664" s="64" t="s">
        <v>1532</v>
      </c>
      <c r="J664" s="81">
        <f>IF(D664="","",countif(tb_Export[SKU],D664))</f>
        <v>1</v>
      </c>
      <c r="K664" s="64" t="s">
        <v>1528</v>
      </c>
      <c r="L664" s="81" t="str">
        <f t="shared" si="3"/>
        <v>#REF!</v>
      </c>
      <c r="M664" s="81"/>
    </row>
    <row r="665" ht="22.5" hidden="1" customHeight="1">
      <c r="A665" s="61">
        <f>IF(B665="","",ROW()-ROW(tb_Export[[#HEADERS],[Order]]))</f>
        <v>664</v>
      </c>
      <c r="B665" s="322">
        <v>45981.0</v>
      </c>
      <c r="C665" s="64" t="s">
        <v>356</v>
      </c>
      <c r="D665" s="64" t="s">
        <v>2488</v>
      </c>
      <c r="E665" s="64" t="s">
        <v>1054</v>
      </c>
      <c r="F665" s="64">
        <v>8.85712801203E12</v>
      </c>
      <c r="G665" s="64" t="str">
        <f t="array" ref="G665">XLOOKUP(F665,tb_MainDatabase[Barcode],tb_MainDatabase[Grand],"")</f>
        <v>EDP</v>
      </c>
      <c r="H665" s="64" t="str">
        <f t="array" ref="H665">XLOOKUP(F665,tb_MainDatabase[Barcode],tb_MainDatabase[Size],"")</f>
        <v>10 ml.</v>
      </c>
      <c r="I665" s="64" t="s">
        <v>1532</v>
      </c>
      <c r="J665" s="81">
        <f>IF(D665="","",countif(tb_Export[SKU],D665))</f>
        <v>1</v>
      </c>
      <c r="K665" s="64" t="s">
        <v>1528</v>
      </c>
      <c r="L665" s="81" t="str">
        <f t="shared" si="3"/>
        <v>#REF!</v>
      </c>
      <c r="M665" s="81"/>
    </row>
    <row r="666" ht="22.5" hidden="1" customHeight="1">
      <c r="A666" s="61">
        <f>IF(B666="","",ROW()-ROW(tb_Export[[#HEADERS],[Order]]))</f>
        <v>665</v>
      </c>
      <c r="B666" s="322">
        <v>45981.0</v>
      </c>
      <c r="C666" s="64" t="s">
        <v>356</v>
      </c>
      <c r="D666" s="64" t="s">
        <v>2489</v>
      </c>
      <c r="E666" s="64" t="s">
        <v>1054</v>
      </c>
      <c r="F666" s="64">
        <v>8.85712801203E12</v>
      </c>
      <c r="G666" s="64" t="str">
        <f t="array" ref="G666">XLOOKUP(F666,tb_MainDatabase[Barcode],tb_MainDatabase[Grand],"")</f>
        <v>EDP</v>
      </c>
      <c r="H666" s="64" t="str">
        <f t="array" ref="H666">XLOOKUP(F666,tb_MainDatabase[Barcode],tb_MainDatabase[Size],"")</f>
        <v>10 ml.</v>
      </c>
      <c r="I666" s="64" t="s">
        <v>1532</v>
      </c>
      <c r="J666" s="81">
        <f>IF(D666="","",countif(tb_Export[SKU],D666))</f>
        <v>1</v>
      </c>
      <c r="K666" s="64" t="s">
        <v>1528</v>
      </c>
      <c r="L666" s="81" t="str">
        <f t="shared" si="3"/>
        <v>#REF!</v>
      </c>
      <c r="M666" s="81"/>
    </row>
    <row r="667" ht="22.5" hidden="1" customHeight="1">
      <c r="A667" s="61">
        <f>IF(B667="","",ROW()-ROW(tb_Export[[#HEADERS],[Order]]))</f>
        <v>666</v>
      </c>
      <c r="B667" s="322">
        <v>45981.0</v>
      </c>
      <c r="C667" s="64" t="s">
        <v>356</v>
      </c>
      <c r="D667" s="64" t="s">
        <v>2490</v>
      </c>
      <c r="E667" s="64" t="s">
        <v>1054</v>
      </c>
      <c r="F667" s="64">
        <v>8.85712801203E12</v>
      </c>
      <c r="G667" s="64" t="str">
        <f t="array" ref="G667">XLOOKUP(F667,tb_MainDatabase[Barcode],tb_MainDatabase[Grand],"")</f>
        <v>EDP</v>
      </c>
      <c r="H667" s="64" t="str">
        <f t="array" ref="H667">XLOOKUP(F667,tb_MainDatabase[Barcode],tb_MainDatabase[Size],"")</f>
        <v>10 ml.</v>
      </c>
      <c r="I667" s="64" t="s">
        <v>1532</v>
      </c>
      <c r="J667" s="81">
        <f>IF(D667="","",countif(tb_Export[SKU],D667))</f>
        <v>1</v>
      </c>
      <c r="K667" s="64" t="s">
        <v>1528</v>
      </c>
      <c r="L667" s="81" t="str">
        <f t="shared" si="3"/>
        <v>#REF!</v>
      </c>
      <c r="M667" s="81"/>
    </row>
    <row r="668" ht="22.5" hidden="1" customHeight="1">
      <c r="A668" s="61">
        <f>IF(B668="","",ROW()-ROW(tb_Export[[#HEADERS],[Order]]))</f>
        <v>667</v>
      </c>
      <c r="B668" s="322">
        <v>45981.0</v>
      </c>
      <c r="C668" s="64" t="s">
        <v>356</v>
      </c>
      <c r="D668" s="64" t="s">
        <v>2491</v>
      </c>
      <c r="E668" s="64" t="s">
        <v>1054</v>
      </c>
      <c r="F668" s="64">
        <v>8.85712801203E12</v>
      </c>
      <c r="G668" s="64" t="str">
        <f t="array" ref="G668">XLOOKUP(F668,tb_MainDatabase[Barcode],tb_MainDatabase[Grand],"")</f>
        <v>EDP</v>
      </c>
      <c r="H668" s="64" t="str">
        <f t="array" ref="H668">XLOOKUP(F668,tb_MainDatabase[Barcode],tb_MainDatabase[Size],"")</f>
        <v>10 ml.</v>
      </c>
      <c r="I668" s="64" t="s">
        <v>1532</v>
      </c>
      <c r="J668" s="81">
        <f>IF(D668="","",countif(tb_Export[SKU],D668))</f>
        <v>1</v>
      </c>
      <c r="K668" s="64" t="s">
        <v>1528</v>
      </c>
      <c r="L668" s="81" t="str">
        <f t="shared" si="3"/>
        <v>#REF!</v>
      </c>
      <c r="M668" s="81"/>
    </row>
    <row r="669" ht="22.5" hidden="1" customHeight="1">
      <c r="A669" s="61">
        <f>IF(B669="","",ROW()-ROW(tb_Export[[#HEADERS],[Order]]))</f>
        <v>668</v>
      </c>
      <c r="B669" s="322">
        <v>45981.0</v>
      </c>
      <c r="C669" s="64" t="s">
        <v>356</v>
      </c>
      <c r="D669" s="64" t="s">
        <v>2493</v>
      </c>
      <c r="E669" s="64" t="s">
        <v>1054</v>
      </c>
      <c r="F669" s="64">
        <v>8.85712801203E12</v>
      </c>
      <c r="G669" s="64" t="str">
        <f t="array" ref="G669">XLOOKUP(F669,tb_MainDatabase[Barcode],tb_MainDatabase[Grand],"")</f>
        <v>EDP</v>
      </c>
      <c r="H669" s="64" t="str">
        <f t="array" ref="H669">XLOOKUP(F669,tb_MainDatabase[Barcode],tb_MainDatabase[Size],"")</f>
        <v>10 ml.</v>
      </c>
      <c r="I669" s="64" t="s">
        <v>1532</v>
      </c>
      <c r="J669" s="81">
        <f>IF(D669="","",countif(tb_Export[SKU],D669))</f>
        <v>1</v>
      </c>
      <c r="K669" s="64" t="s">
        <v>1528</v>
      </c>
      <c r="L669" s="81" t="str">
        <f t="shared" si="3"/>
        <v>#REF!</v>
      </c>
      <c r="M669" s="81"/>
    </row>
    <row r="670" ht="22.5" hidden="1" customHeight="1">
      <c r="A670" s="61">
        <f>IF(B670="","",ROW()-ROW(tb_Export[[#HEADERS],[Order]]))</f>
        <v>669</v>
      </c>
      <c r="B670" s="322">
        <v>45981.0</v>
      </c>
      <c r="C670" s="64" t="s">
        <v>356</v>
      </c>
      <c r="D670" s="64" t="s">
        <v>2494</v>
      </c>
      <c r="E670" s="64" t="s">
        <v>1087</v>
      </c>
      <c r="F670" s="64">
        <v>8.857128012039E12</v>
      </c>
      <c r="G670" s="64" t="str">
        <f t="array" ref="G670">XLOOKUP(F670,tb_MainDatabase[Barcode],tb_MainDatabase[Grand],"")</f>
        <v>EDP</v>
      </c>
      <c r="H670" s="64" t="str">
        <f t="array" ref="H670">XLOOKUP(F670,tb_MainDatabase[Barcode],tb_MainDatabase[Size],"")</f>
        <v>10 ml.</v>
      </c>
      <c r="I670" s="64" t="s">
        <v>1532</v>
      </c>
      <c r="J670" s="81">
        <f>IF(D670="","",countif(tb_Export[SKU],D670))</f>
        <v>1</v>
      </c>
      <c r="K670" s="64" t="s">
        <v>1528</v>
      </c>
      <c r="L670" s="81" t="str">
        <f t="shared" si="3"/>
        <v>#REF!</v>
      </c>
      <c r="M670" s="81"/>
    </row>
    <row r="671" ht="22.5" hidden="1" customHeight="1">
      <c r="A671" s="61">
        <f>IF(B671="","",ROW()-ROW(tb_Export[[#HEADERS],[Order]]))</f>
        <v>670</v>
      </c>
      <c r="B671" s="322">
        <v>45981.0</v>
      </c>
      <c r="C671" s="64" t="s">
        <v>356</v>
      </c>
      <c r="D671" s="64" t="s">
        <v>2496</v>
      </c>
      <c r="E671" s="64" t="s">
        <v>1087</v>
      </c>
      <c r="F671" s="64">
        <v>8.857128012039E12</v>
      </c>
      <c r="G671" s="64" t="str">
        <f t="array" ref="G671">XLOOKUP(F671,tb_MainDatabase[Barcode],tb_MainDatabase[Grand],"")</f>
        <v>EDP</v>
      </c>
      <c r="H671" s="64" t="str">
        <f t="array" ref="H671">XLOOKUP(F671,tb_MainDatabase[Barcode],tb_MainDatabase[Size],"")</f>
        <v>10 ml.</v>
      </c>
      <c r="I671" s="64" t="s">
        <v>1532</v>
      </c>
      <c r="J671" s="81">
        <f>IF(D671="","",countif(tb_Export[SKU],D671))</f>
        <v>1</v>
      </c>
      <c r="K671" s="64" t="s">
        <v>1528</v>
      </c>
      <c r="L671" s="81" t="str">
        <f t="shared" si="3"/>
        <v>#REF!</v>
      </c>
      <c r="M671" s="81"/>
    </row>
    <row r="672" ht="22.5" hidden="1" customHeight="1">
      <c r="A672" s="61">
        <f>IF(B672="","",ROW()-ROW(tb_Export[[#HEADERS],[Order]]))</f>
        <v>671</v>
      </c>
      <c r="B672" s="322">
        <v>45981.0</v>
      </c>
      <c r="C672" s="64" t="s">
        <v>356</v>
      </c>
      <c r="D672" s="64" t="s">
        <v>2497</v>
      </c>
      <c r="E672" s="64" t="s">
        <v>1087</v>
      </c>
      <c r="F672" s="64">
        <v>8.857128012039E12</v>
      </c>
      <c r="G672" s="64" t="str">
        <f t="array" ref="G672">XLOOKUP(F672,tb_MainDatabase[Barcode],tb_MainDatabase[Grand],"")</f>
        <v>EDP</v>
      </c>
      <c r="H672" s="64" t="str">
        <f t="array" ref="H672">XLOOKUP(F672,tb_MainDatabase[Barcode],tb_MainDatabase[Size],"")</f>
        <v>10 ml.</v>
      </c>
      <c r="I672" s="64" t="s">
        <v>1532</v>
      </c>
      <c r="J672" s="81">
        <f>IF(D672="","",countif(tb_Export[SKU],D672))</f>
        <v>1</v>
      </c>
      <c r="K672" s="64" t="s">
        <v>1528</v>
      </c>
      <c r="L672" s="81" t="str">
        <f t="shared" si="3"/>
        <v>#REF!</v>
      </c>
      <c r="M672" s="81"/>
    </row>
    <row r="673" ht="22.5" hidden="1" customHeight="1">
      <c r="A673" s="61">
        <f>IF(B673="","",ROW()-ROW(tb_Export[[#HEADERS],[Order]]))</f>
        <v>672</v>
      </c>
      <c r="B673" s="322">
        <v>45981.0</v>
      </c>
      <c r="C673" s="64" t="s">
        <v>356</v>
      </c>
      <c r="D673" s="64" t="s">
        <v>2498</v>
      </c>
      <c r="E673" s="64" t="s">
        <v>1087</v>
      </c>
      <c r="F673" s="64">
        <v>8.857128012039E12</v>
      </c>
      <c r="G673" s="64" t="str">
        <f t="array" ref="G673">XLOOKUP(F673,tb_MainDatabase[Barcode],tb_MainDatabase[Grand],"")</f>
        <v>EDP</v>
      </c>
      <c r="H673" s="64" t="str">
        <f t="array" ref="H673">XLOOKUP(F673,tb_MainDatabase[Barcode],tb_MainDatabase[Size],"")</f>
        <v>10 ml.</v>
      </c>
      <c r="I673" s="64" t="s">
        <v>1532</v>
      </c>
      <c r="J673" s="81">
        <f>IF(D673="","",countif(tb_Export[SKU],D673))</f>
        <v>1</v>
      </c>
      <c r="K673" s="64" t="s">
        <v>1528</v>
      </c>
      <c r="L673" s="81" t="str">
        <f t="shared" si="3"/>
        <v>#REF!</v>
      </c>
      <c r="M673" s="81"/>
    </row>
    <row r="674" ht="22.5" hidden="1" customHeight="1">
      <c r="A674" s="61">
        <f>IF(B674="","",ROW()-ROW(tb_Export[[#HEADERS],[Order]]))</f>
        <v>673</v>
      </c>
      <c r="B674" s="322">
        <v>45981.0</v>
      </c>
      <c r="C674" s="64" t="s">
        <v>356</v>
      </c>
      <c r="D674" s="64" t="s">
        <v>2499</v>
      </c>
      <c r="E674" s="64" t="s">
        <v>1087</v>
      </c>
      <c r="F674" s="64">
        <v>8.857128012039E12</v>
      </c>
      <c r="G674" s="64" t="str">
        <f t="array" ref="G674">XLOOKUP(F674,tb_MainDatabase[Barcode],tb_MainDatabase[Grand],"")</f>
        <v>EDP</v>
      </c>
      <c r="H674" s="64" t="str">
        <f t="array" ref="H674">XLOOKUP(F674,tb_MainDatabase[Barcode],tb_MainDatabase[Size],"")</f>
        <v>10 ml.</v>
      </c>
      <c r="I674" s="64" t="s">
        <v>1532</v>
      </c>
      <c r="J674" s="81">
        <f>IF(D674="","",countif(tb_Export[SKU],D674))</f>
        <v>1</v>
      </c>
      <c r="K674" s="64" t="s">
        <v>1528</v>
      </c>
      <c r="L674" s="81" t="str">
        <f t="shared" si="3"/>
        <v>#REF!</v>
      </c>
      <c r="M674" s="81"/>
    </row>
    <row r="675" ht="22.5" hidden="1" customHeight="1">
      <c r="A675" s="61">
        <f>IF(B675="","",ROW()-ROW(tb_Export[[#HEADERS],[Order]]))</f>
        <v>674</v>
      </c>
      <c r="B675" s="322">
        <v>45981.0</v>
      </c>
      <c r="C675" s="64" t="s">
        <v>356</v>
      </c>
      <c r="D675" s="64" t="s">
        <v>2500</v>
      </c>
      <c r="E675" s="64" t="s">
        <v>1087</v>
      </c>
      <c r="F675" s="64">
        <v>8.857128012039E12</v>
      </c>
      <c r="G675" s="64" t="str">
        <f t="array" ref="G675">XLOOKUP(F675,tb_MainDatabase[Barcode],tb_MainDatabase[Grand],"")</f>
        <v>EDP</v>
      </c>
      <c r="H675" s="64" t="str">
        <f t="array" ref="H675">XLOOKUP(F675,tb_MainDatabase[Barcode],tb_MainDatabase[Size],"")</f>
        <v>10 ml.</v>
      </c>
      <c r="I675" s="64" t="s">
        <v>1532</v>
      </c>
      <c r="J675" s="81">
        <f>IF(D675="","",countif(tb_Export[SKU],D675))</f>
        <v>1</v>
      </c>
      <c r="K675" s="64" t="s">
        <v>1528</v>
      </c>
      <c r="L675" s="81" t="str">
        <f t="shared" si="3"/>
        <v>#REF!</v>
      </c>
      <c r="M675" s="81"/>
    </row>
    <row r="676" ht="22.5" hidden="1" customHeight="1">
      <c r="A676" s="61">
        <f>IF(B676="","",ROW()-ROW(tb_Export[[#HEADERS],[Order]]))</f>
        <v>675</v>
      </c>
      <c r="B676" s="322">
        <v>45981.0</v>
      </c>
      <c r="C676" s="64" t="s">
        <v>356</v>
      </c>
      <c r="D676" s="64" t="s">
        <v>2501</v>
      </c>
      <c r="E676" s="64" t="s">
        <v>1087</v>
      </c>
      <c r="F676" s="64">
        <v>8.857128012039E12</v>
      </c>
      <c r="G676" s="64" t="str">
        <f t="array" ref="G676">XLOOKUP(F676,tb_MainDatabase[Barcode],tb_MainDatabase[Grand],"")</f>
        <v>EDP</v>
      </c>
      <c r="H676" s="64" t="str">
        <f t="array" ref="H676">XLOOKUP(F676,tb_MainDatabase[Barcode],tb_MainDatabase[Size],"")</f>
        <v>10 ml.</v>
      </c>
      <c r="I676" s="64" t="s">
        <v>1532</v>
      </c>
      <c r="J676" s="81">
        <f>IF(D676="","",countif(tb_Export[SKU],D676))</f>
        <v>1</v>
      </c>
      <c r="K676" s="64" t="s">
        <v>1528</v>
      </c>
      <c r="L676" s="81" t="str">
        <f t="shared" si="3"/>
        <v>#REF!</v>
      </c>
      <c r="M676" s="81"/>
    </row>
    <row r="677" ht="22.5" hidden="1" customHeight="1">
      <c r="A677" s="61">
        <f>IF(B677="","",ROW()-ROW(tb_Export[[#HEADERS],[Order]]))</f>
        <v>676</v>
      </c>
      <c r="B677" s="322">
        <v>45981.0</v>
      </c>
      <c r="C677" s="64" t="s">
        <v>356</v>
      </c>
      <c r="D677" s="64" t="s">
        <v>2502</v>
      </c>
      <c r="E677" s="64" t="s">
        <v>1087</v>
      </c>
      <c r="F677" s="64">
        <v>8.857128012039E12</v>
      </c>
      <c r="G677" s="64" t="str">
        <f t="array" ref="G677">XLOOKUP(F677,tb_MainDatabase[Barcode],tb_MainDatabase[Grand],"")</f>
        <v>EDP</v>
      </c>
      <c r="H677" s="64" t="str">
        <f t="array" ref="H677">XLOOKUP(F677,tb_MainDatabase[Barcode],tb_MainDatabase[Size],"")</f>
        <v>10 ml.</v>
      </c>
      <c r="I677" s="64" t="s">
        <v>1532</v>
      </c>
      <c r="J677" s="81">
        <f>IF(D677="","",countif(tb_Export[SKU],D677))</f>
        <v>1</v>
      </c>
      <c r="K677" s="64" t="s">
        <v>1528</v>
      </c>
      <c r="L677" s="81" t="str">
        <f t="shared" si="3"/>
        <v>#REF!</v>
      </c>
      <c r="M677" s="81"/>
    </row>
    <row r="678" ht="22.5" hidden="1" customHeight="1">
      <c r="A678" s="61">
        <f>IF(B678="","",ROW()-ROW(tb_Export[[#HEADERS],[Order]]))</f>
        <v>677</v>
      </c>
      <c r="B678" s="322">
        <v>45981.0</v>
      </c>
      <c r="C678" s="64" t="s">
        <v>356</v>
      </c>
      <c r="D678" s="64" t="s">
        <v>2504</v>
      </c>
      <c r="E678" s="64" t="s">
        <v>1087</v>
      </c>
      <c r="F678" s="64">
        <v>8.857128012039E12</v>
      </c>
      <c r="G678" s="64" t="str">
        <f t="array" ref="G678">XLOOKUP(F678,tb_MainDatabase[Barcode],tb_MainDatabase[Grand],"")</f>
        <v>EDP</v>
      </c>
      <c r="H678" s="64" t="str">
        <f t="array" ref="H678">XLOOKUP(F678,tb_MainDatabase[Barcode],tb_MainDatabase[Size],"")</f>
        <v>10 ml.</v>
      </c>
      <c r="I678" s="64" t="s">
        <v>1532</v>
      </c>
      <c r="J678" s="81">
        <f>IF(D678="","",countif(tb_Export[SKU],D678))</f>
        <v>1</v>
      </c>
      <c r="K678" s="64" t="s">
        <v>1528</v>
      </c>
      <c r="L678" s="81" t="str">
        <f t="shared" si="3"/>
        <v>#REF!</v>
      </c>
      <c r="M678" s="81"/>
    </row>
    <row r="679" ht="22.5" hidden="1" customHeight="1">
      <c r="A679" s="61">
        <f>IF(B679="","",ROW()-ROW(tb_Export[[#HEADERS],[Order]]))</f>
        <v>678</v>
      </c>
      <c r="B679" s="322">
        <v>45981.0</v>
      </c>
      <c r="C679" s="64" t="s">
        <v>356</v>
      </c>
      <c r="D679" s="64" t="s">
        <v>2507</v>
      </c>
      <c r="E679" s="64" t="s">
        <v>1087</v>
      </c>
      <c r="F679" s="64">
        <v>8.857128012039E12</v>
      </c>
      <c r="G679" s="64" t="str">
        <f t="array" ref="G679">XLOOKUP(F679,tb_MainDatabase[Barcode],tb_MainDatabase[Grand],"")</f>
        <v>EDP</v>
      </c>
      <c r="H679" s="64" t="str">
        <f t="array" ref="H679">XLOOKUP(F679,tb_MainDatabase[Barcode],tb_MainDatabase[Size],"")</f>
        <v>10 ml.</v>
      </c>
      <c r="I679" s="64" t="s">
        <v>1532</v>
      </c>
      <c r="J679" s="81">
        <f>IF(D679="","",countif(tb_Export[SKU],D679))</f>
        <v>1</v>
      </c>
      <c r="K679" s="64" t="s">
        <v>1528</v>
      </c>
      <c r="L679" s="81" t="str">
        <f t="shared" si="3"/>
        <v>#REF!</v>
      </c>
      <c r="M679" s="81"/>
    </row>
    <row r="680" ht="22.5" hidden="1" customHeight="1">
      <c r="A680" s="61">
        <f>IF(B680="","",ROW()-ROW(tb_Export[[#HEADERS],[Order]]))</f>
        <v>679</v>
      </c>
      <c r="B680" s="322">
        <v>45981.0</v>
      </c>
      <c r="C680" s="64" t="s">
        <v>356</v>
      </c>
      <c r="D680" s="64" t="s">
        <v>2508</v>
      </c>
      <c r="E680" s="64" t="s">
        <v>1087</v>
      </c>
      <c r="F680" s="64">
        <v>8.857128012039E12</v>
      </c>
      <c r="G680" s="64" t="str">
        <f t="array" ref="G680">XLOOKUP(F680,tb_MainDatabase[Barcode],tb_MainDatabase[Grand],"")</f>
        <v>EDP</v>
      </c>
      <c r="H680" s="64" t="str">
        <f t="array" ref="H680">XLOOKUP(F680,tb_MainDatabase[Barcode],tb_MainDatabase[Size],"")</f>
        <v>10 ml.</v>
      </c>
      <c r="I680" s="64" t="s">
        <v>1532</v>
      </c>
      <c r="J680" s="81">
        <f>IF(D680="","",countif(tb_Export[SKU],D680))</f>
        <v>1</v>
      </c>
      <c r="K680" s="64" t="s">
        <v>1528</v>
      </c>
      <c r="L680" s="81" t="str">
        <f t="shared" si="3"/>
        <v>#REF!</v>
      </c>
      <c r="M680" s="81"/>
    </row>
    <row r="681" ht="22.5" hidden="1" customHeight="1">
      <c r="A681" s="61">
        <f>IF(B681="","",ROW()-ROW(tb_Export[[#HEADERS],[Order]]))</f>
        <v>680</v>
      </c>
      <c r="B681" s="322">
        <v>45981.0</v>
      </c>
      <c r="C681" s="64" t="s">
        <v>356</v>
      </c>
      <c r="D681" s="64" t="s">
        <v>2510</v>
      </c>
      <c r="E681" s="64" t="s">
        <v>1087</v>
      </c>
      <c r="F681" s="64">
        <v>8.857128012039E12</v>
      </c>
      <c r="G681" s="64" t="str">
        <f t="array" ref="G681">XLOOKUP(F681,tb_MainDatabase[Barcode],tb_MainDatabase[Grand],"")</f>
        <v>EDP</v>
      </c>
      <c r="H681" s="64" t="str">
        <f t="array" ref="H681">XLOOKUP(F681,tb_MainDatabase[Barcode],tb_MainDatabase[Size],"")</f>
        <v>10 ml.</v>
      </c>
      <c r="I681" s="64" t="s">
        <v>1532</v>
      </c>
      <c r="J681" s="81">
        <f>IF(D681="","",countif(tb_Export[SKU],D681))</f>
        <v>1</v>
      </c>
      <c r="K681" s="64" t="s">
        <v>1528</v>
      </c>
      <c r="L681" s="81" t="str">
        <f t="shared" si="3"/>
        <v>#REF!</v>
      </c>
      <c r="M681" s="81"/>
    </row>
    <row r="682" ht="22.5" hidden="1" customHeight="1">
      <c r="A682" s="61">
        <f>IF(B682="","",ROW()-ROW(tb_Export[[#HEADERS],[Order]]))</f>
        <v>681</v>
      </c>
      <c r="B682" s="322">
        <v>45981.0</v>
      </c>
      <c r="C682" s="64" t="s">
        <v>356</v>
      </c>
      <c r="D682" s="64" t="s">
        <v>2512</v>
      </c>
      <c r="E682" s="64" t="s">
        <v>1087</v>
      </c>
      <c r="F682" s="64">
        <v>8.857128012039E12</v>
      </c>
      <c r="G682" s="64" t="str">
        <f t="array" ref="G682">XLOOKUP(F682,tb_MainDatabase[Barcode],tb_MainDatabase[Grand],"")</f>
        <v>EDP</v>
      </c>
      <c r="H682" s="64" t="str">
        <f t="array" ref="H682">XLOOKUP(F682,tb_MainDatabase[Barcode],tb_MainDatabase[Size],"")</f>
        <v>10 ml.</v>
      </c>
      <c r="I682" s="64" t="s">
        <v>1532</v>
      </c>
      <c r="J682" s="81">
        <f>IF(D682="","",countif(tb_Export[SKU],D682))</f>
        <v>1</v>
      </c>
      <c r="K682" s="64" t="s">
        <v>1528</v>
      </c>
      <c r="L682" s="81" t="str">
        <f t="shared" si="3"/>
        <v>#REF!</v>
      </c>
      <c r="M682" s="81"/>
    </row>
    <row r="683" ht="22.5" hidden="1" customHeight="1">
      <c r="A683" s="61">
        <f>IF(B683="","",ROW()-ROW(tb_Export[[#HEADERS],[Order]]))</f>
        <v>682</v>
      </c>
      <c r="B683" s="322">
        <v>45981.0</v>
      </c>
      <c r="C683" s="64" t="s">
        <v>356</v>
      </c>
      <c r="D683" s="64" t="s">
        <v>2513</v>
      </c>
      <c r="E683" s="64" t="s">
        <v>1087</v>
      </c>
      <c r="F683" s="64">
        <v>8.857128012039E12</v>
      </c>
      <c r="G683" s="64" t="str">
        <f t="array" ref="G683">XLOOKUP(F683,tb_MainDatabase[Barcode],tb_MainDatabase[Grand],"")</f>
        <v>EDP</v>
      </c>
      <c r="H683" s="64" t="str">
        <f t="array" ref="H683">XLOOKUP(F683,tb_MainDatabase[Barcode],tb_MainDatabase[Size],"")</f>
        <v>10 ml.</v>
      </c>
      <c r="I683" s="64" t="s">
        <v>1532</v>
      </c>
      <c r="J683" s="81">
        <f>IF(D683="","",countif(tb_Export[SKU],D683))</f>
        <v>1</v>
      </c>
      <c r="K683" s="64" t="s">
        <v>1528</v>
      </c>
      <c r="L683" s="81" t="str">
        <f t="shared" si="3"/>
        <v>#REF!</v>
      </c>
      <c r="M683" s="81"/>
    </row>
    <row r="684" ht="22.5" hidden="1" customHeight="1">
      <c r="A684" s="61">
        <f>IF(B684="","",ROW()-ROW(tb_Export[[#HEADERS],[Order]]))</f>
        <v>683</v>
      </c>
      <c r="B684" s="322">
        <v>45981.0</v>
      </c>
      <c r="C684" s="64" t="s">
        <v>356</v>
      </c>
      <c r="D684" s="64" t="s">
        <v>2514</v>
      </c>
      <c r="E684" s="64" t="s">
        <v>1087</v>
      </c>
      <c r="F684" s="64">
        <v>8.857128012039E12</v>
      </c>
      <c r="G684" s="64" t="str">
        <f t="array" ref="G684">XLOOKUP(F684,tb_MainDatabase[Barcode],tb_MainDatabase[Grand],"")</f>
        <v>EDP</v>
      </c>
      <c r="H684" s="64" t="str">
        <f t="array" ref="H684">XLOOKUP(F684,tb_MainDatabase[Barcode],tb_MainDatabase[Size],"")</f>
        <v>10 ml.</v>
      </c>
      <c r="I684" s="64" t="s">
        <v>1532</v>
      </c>
      <c r="J684" s="81">
        <f>IF(D684="","",countif(tb_Export[SKU],D684))</f>
        <v>1</v>
      </c>
      <c r="K684" s="64" t="s">
        <v>1528</v>
      </c>
      <c r="L684" s="81" t="str">
        <f t="shared" si="3"/>
        <v>#REF!</v>
      </c>
      <c r="M684" s="81"/>
    </row>
    <row r="685" ht="22.5" hidden="1" customHeight="1">
      <c r="A685" s="61">
        <f>IF(B685="","",ROW()-ROW(tb_Export[[#HEADERS],[Order]]))</f>
        <v>684</v>
      </c>
      <c r="B685" s="322">
        <v>45981.0</v>
      </c>
      <c r="C685" s="64" t="s">
        <v>356</v>
      </c>
      <c r="D685" s="64" t="s">
        <v>2516</v>
      </c>
      <c r="E685" s="64" t="s">
        <v>1087</v>
      </c>
      <c r="F685" s="64">
        <v>8.857128012039E12</v>
      </c>
      <c r="G685" s="64" t="str">
        <f t="array" ref="G685">XLOOKUP(F685,tb_MainDatabase[Barcode],tb_MainDatabase[Grand],"")</f>
        <v>EDP</v>
      </c>
      <c r="H685" s="64" t="str">
        <f t="array" ref="H685">XLOOKUP(F685,tb_MainDatabase[Barcode],tb_MainDatabase[Size],"")</f>
        <v>10 ml.</v>
      </c>
      <c r="I685" s="64" t="s">
        <v>1532</v>
      </c>
      <c r="J685" s="81">
        <f>IF(D685="","",countif(tb_Export[SKU],D685))</f>
        <v>1</v>
      </c>
      <c r="K685" s="64" t="s">
        <v>1528</v>
      </c>
      <c r="L685" s="81" t="str">
        <f t="shared" si="3"/>
        <v>#REF!</v>
      </c>
      <c r="M685" s="81"/>
    </row>
    <row r="686" ht="22.5" hidden="1" customHeight="1">
      <c r="A686" s="61">
        <f>IF(B686="","",ROW()-ROW(tb_Export[[#HEADERS],[Order]]))</f>
        <v>685</v>
      </c>
      <c r="B686" s="322">
        <v>45981.0</v>
      </c>
      <c r="C686" s="64" t="s">
        <v>356</v>
      </c>
      <c r="D686" s="64" t="s">
        <v>2517</v>
      </c>
      <c r="E686" s="64" t="s">
        <v>1087</v>
      </c>
      <c r="F686" s="64">
        <v>8.857128012039E12</v>
      </c>
      <c r="G686" s="64" t="str">
        <f t="array" ref="G686">XLOOKUP(F686,tb_MainDatabase[Barcode],tb_MainDatabase[Grand],"")</f>
        <v>EDP</v>
      </c>
      <c r="H686" s="64" t="str">
        <f t="array" ref="H686">XLOOKUP(F686,tb_MainDatabase[Barcode],tb_MainDatabase[Size],"")</f>
        <v>10 ml.</v>
      </c>
      <c r="I686" s="64" t="s">
        <v>1532</v>
      </c>
      <c r="J686" s="81">
        <f>IF(D686="","",countif(tb_Export[SKU],D686))</f>
        <v>1</v>
      </c>
      <c r="K686" s="64" t="s">
        <v>1528</v>
      </c>
      <c r="L686" s="81" t="str">
        <f t="shared" si="3"/>
        <v>#REF!</v>
      </c>
      <c r="M686" s="81"/>
    </row>
    <row r="687" ht="22.5" hidden="1" customHeight="1">
      <c r="A687" s="61">
        <f>IF(B687="","",ROW()-ROW(tb_Export[[#HEADERS],[Order]]))</f>
        <v>686</v>
      </c>
      <c r="B687" s="322">
        <v>45981.0</v>
      </c>
      <c r="C687" s="64" t="s">
        <v>356</v>
      </c>
      <c r="D687" s="64" t="s">
        <v>2518</v>
      </c>
      <c r="E687" s="64" t="s">
        <v>1087</v>
      </c>
      <c r="F687" s="64">
        <v>8.857128012039E12</v>
      </c>
      <c r="G687" s="64" t="str">
        <f t="array" ref="G687">XLOOKUP(F687,tb_MainDatabase[Barcode],tb_MainDatabase[Grand],"")</f>
        <v>EDP</v>
      </c>
      <c r="H687" s="64" t="str">
        <f t="array" ref="H687">XLOOKUP(F687,tb_MainDatabase[Barcode],tb_MainDatabase[Size],"")</f>
        <v>10 ml.</v>
      </c>
      <c r="I687" s="64" t="s">
        <v>1532</v>
      </c>
      <c r="J687" s="81">
        <f>IF(D687="","",countif(tb_Export[SKU],D687))</f>
        <v>1</v>
      </c>
      <c r="K687" s="64" t="s">
        <v>1528</v>
      </c>
      <c r="L687" s="81" t="str">
        <f t="shared" si="3"/>
        <v>#REF!</v>
      </c>
      <c r="M687" s="81"/>
    </row>
    <row r="688" ht="22.5" hidden="1" customHeight="1">
      <c r="A688" s="61">
        <f>IF(B688="","",ROW()-ROW(tb_Export[[#HEADERS],[Order]]))</f>
        <v>687</v>
      </c>
      <c r="B688" s="322">
        <v>45981.0</v>
      </c>
      <c r="C688" s="64" t="s">
        <v>356</v>
      </c>
      <c r="D688" s="64" t="s">
        <v>2519</v>
      </c>
      <c r="E688" s="64" t="s">
        <v>1087</v>
      </c>
      <c r="F688" s="64">
        <v>8.857128012039E12</v>
      </c>
      <c r="G688" s="64" t="str">
        <f t="array" ref="G688">XLOOKUP(F688,tb_MainDatabase[Barcode],tb_MainDatabase[Grand],"")</f>
        <v>EDP</v>
      </c>
      <c r="H688" s="64" t="str">
        <f t="array" ref="H688">XLOOKUP(F688,tb_MainDatabase[Barcode],tb_MainDatabase[Size],"")</f>
        <v>10 ml.</v>
      </c>
      <c r="I688" s="64" t="s">
        <v>1532</v>
      </c>
      <c r="J688" s="81">
        <f>IF(D688="","",countif(tb_Export[SKU],D688))</f>
        <v>1</v>
      </c>
      <c r="K688" s="64" t="s">
        <v>1528</v>
      </c>
      <c r="L688" s="81" t="str">
        <f t="shared" si="3"/>
        <v>#REF!</v>
      </c>
      <c r="M688" s="81"/>
    </row>
    <row r="689" ht="22.5" hidden="1" customHeight="1">
      <c r="A689" s="61">
        <f>IF(B689="","",ROW()-ROW(tb_Export[[#HEADERS],[Order]]))</f>
        <v>688</v>
      </c>
      <c r="B689" s="322">
        <v>45981.0</v>
      </c>
      <c r="C689" s="64" t="s">
        <v>356</v>
      </c>
      <c r="D689" s="64" t="s">
        <v>2521</v>
      </c>
      <c r="E689" s="64" t="s">
        <v>1087</v>
      </c>
      <c r="F689" s="64">
        <v>8.857128012039E12</v>
      </c>
      <c r="G689" s="64" t="str">
        <f t="array" ref="G689">XLOOKUP(F689,tb_MainDatabase[Barcode],tb_MainDatabase[Grand],"")</f>
        <v>EDP</v>
      </c>
      <c r="H689" s="64" t="str">
        <f t="array" ref="H689">XLOOKUP(F689,tb_MainDatabase[Barcode],tb_MainDatabase[Size],"")</f>
        <v>10 ml.</v>
      </c>
      <c r="I689" s="64" t="s">
        <v>1532</v>
      </c>
      <c r="J689" s="81">
        <f>IF(D689="","",countif(tb_Export[SKU],D689))</f>
        <v>1</v>
      </c>
      <c r="K689" s="64" t="s">
        <v>1528</v>
      </c>
      <c r="L689" s="81" t="str">
        <f t="shared" si="3"/>
        <v>#REF!</v>
      </c>
      <c r="M689" s="81"/>
    </row>
    <row r="690" ht="22.5" hidden="1" customHeight="1">
      <c r="A690" s="61">
        <f>IF(B690="","",ROW()-ROW(tb_Export[[#HEADERS],[Order]]))</f>
        <v>689</v>
      </c>
      <c r="B690" s="322">
        <v>45981.0</v>
      </c>
      <c r="C690" s="64" t="s">
        <v>356</v>
      </c>
      <c r="D690" s="64" t="s">
        <v>2522</v>
      </c>
      <c r="E690" s="64" t="s">
        <v>1087</v>
      </c>
      <c r="F690" s="64">
        <v>8.857128012039E12</v>
      </c>
      <c r="G690" s="64" t="str">
        <f t="array" ref="G690">XLOOKUP(F690,tb_MainDatabase[Barcode],tb_MainDatabase[Grand],"")</f>
        <v>EDP</v>
      </c>
      <c r="H690" s="64" t="str">
        <f t="array" ref="H690">XLOOKUP(F690,tb_MainDatabase[Barcode],tb_MainDatabase[Size],"")</f>
        <v>10 ml.</v>
      </c>
      <c r="I690" s="64" t="s">
        <v>1532</v>
      </c>
      <c r="J690" s="81">
        <f>IF(D690="","",countif(tb_Export[SKU],D690))</f>
        <v>1</v>
      </c>
      <c r="K690" s="64" t="s">
        <v>1528</v>
      </c>
      <c r="L690" s="81" t="str">
        <f t="shared" si="3"/>
        <v>#REF!</v>
      </c>
      <c r="M690" s="81"/>
    </row>
    <row r="691" ht="22.5" hidden="1" customHeight="1">
      <c r="A691" s="61">
        <f>IF(B691="","",ROW()-ROW(tb_Export[[#HEADERS],[Order]]))</f>
        <v>690</v>
      </c>
      <c r="B691" s="322">
        <v>45981.0</v>
      </c>
      <c r="C691" s="64" t="s">
        <v>356</v>
      </c>
      <c r="D691" s="64" t="s">
        <v>2523</v>
      </c>
      <c r="E691" s="64" t="s">
        <v>1087</v>
      </c>
      <c r="F691" s="64">
        <v>8.857128012039E12</v>
      </c>
      <c r="G691" s="64" t="str">
        <f t="array" ref="G691">XLOOKUP(F691,tb_MainDatabase[Barcode],tb_MainDatabase[Grand],"")</f>
        <v>EDP</v>
      </c>
      <c r="H691" s="64" t="str">
        <f t="array" ref="H691">XLOOKUP(F691,tb_MainDatabase[Barcode],tb_MainDatabase[Size],"")</f>
        <v>10 ml.</v>
      </c>
      <c r="I691" s="64" t="s">
        <v>1532</v>
      </c>
      <c r="J691" s="81">
        <f>IF(D691="","",countif(tb_Export[SKU],D691))</f>
        <v>1</v>
      </c>
      <c r="K691" s="64" t="s">
        <v>1528</v>
      </c>
      <c r="L691" s="81" t="str">
        <f t="shared" si="3"/>
        <v>#REF!</v>
      </c>
      <c r="M691" s="81"/>
    </row>
    <row r="692" ht="22.5" hidden="1" customHeight="1">
      <c r="A692" s="61">
        <f>IF(B692="","",ROW()-ROW(tb_Export[[#HEADERS],[Order]]))</f>
        <v>691</v>
      </c>
      <c r="B692" s="322">
        <v>45981.0</v>
      </c>
      <c r="C692" s="64" t="s">
        <v>356</v>
      </c>
      <c r="D692" s="64" t="s">
        <v>2524</v>
      </c>
      <c r="E692" s="64" t="s">
        <v>1087</v>
      </c>
      <c r="F692" s="64">
        <v>8.857128012039E12</v>
      </c>
      <c r="G692" s="64" t="str">
        <f t="array" ref="G692">XLOOKUP(F692,tb_MainDatabase[Barcode],tb_MainDatabase[Grand],"")</f>
        <v>EDP</v>
      </c>
      <c r="H692" s="64" t="str">
        <f t="array" ref="H692">XLOOKUP(F692,tb_MainDatabase[Barcode],tb_MainDatabase[Size],"")</f>
        <v>10 ml.</v>
      </c>
      <c r="I692" s="64" t="s">
        <v>1532</v>
      </c>
      <c r="J692" s="81">
        <f>IF(D692="","",countif(tb_Export[SKU],D692))</f>
        <v>1</v>
      </c>
      <c r="K692" s="64" t="s">
        <v>1528</v>
      </c>
      <c r="L692" s="81" t="str">
        <f t="shared" si="3"/>
        <v>#REF!</v>
      </c>
      <c r="M692" s="81"/>
    </row>
    <row r="693" ht="22.5" hidden="1" customHeight="1">
      <c r="A693" s="61">
        <f>IF(B693="","",ROW()-ROW(tb_Export[[#HEADERS],[Order]]))</f>
        <v>692</v>
      </c>
      <c r="B693" s="322">
        <v>45981.0</v>
      </c>
      <c r="C693" s="64" t="s">
        <v>356</v>
      </c>
      <c r="D693" s="64" t="s">
        <v>2525</v>
      </c>
      <c r="E693" s="64" t="s">
        <v>1087</v>
      </c>
      <c r="F693" s="64">
        <v>8.857128012039E12</v>
      </c>
      <c r="G693" s="64" t="str">
        <f t="array" ref="G693">XLOOKUP(F693,tb_MainDatabase[Barcode],tb_MainDatabase[Grand],"")</f>
        <v>EDP</v>
      </c>
      <c r="H693" s="64" t="str">
        <f t="array" ref="H693">XLOOKUP(F693,tb_MainDatabase[Barcode],tb_MainDatabase[Size],"")</f>
        <v>10 ml.</v>
      </c>
      <c r="I693" s="64" t="s">
        <v>1532</v>
      </c>
      <c r="J693" s="81">
        <f>IF(D693="","",countif(tb_Export[SKU],D693))</f>
        <v>1</v>
      </c>
      <c r="K693" s="64" t="s">
        <v>1528</v>
      </c>
      <c r="L693" s="81" t="str">
        <f t="shared" si="3"/>
        <v>#REF!</v>
      </c>
      <c r="M693" s="81"/>
    </row>
    <row r="694" ht="22.5" hidden="1" customHeight="1">
      <c r="A694" s="61">
        <f>IF(B694="","",ROW()-ROW(tb_Export[[#HEADERS],[Order]]))</f>
        <v>693</v>
      </c>
      <c r="B694" s="322">
        <v>45981.0</v>
      </c>
      <c r="C694" s="64" t="s">
        <v>356</v>
      </c>
      <c r="D694" s="64" t="s">
        <v>2526</v>
      </c>
      <c r="E694" s="64" t="s">
        <v>1087</v>
      </c>
      <c r="F694" s="64">
        <v>8.857128012039E12</v>
      </c>
      <c r="G694" s="64" t="str">
        <f t="array" ref="G694">XLOOKUP(F694,tb_MainDatabase[Barcode],tb_MainDatabase[Grand],"")</f>
        <v>EDP</v>
      </c>
      <c r="H694" s="64" t="str">
        <f t="array" ref="H694">XLOOKUP(F694,tb_MainDatabase[Barcode],tb_MainDatabase[Size],"")</f>
        <v>10 ml.</v>
      </c>
      <c r="I694" s="64" t="s">
        <v>1532</v>
      </c>
      <c r="J694" s="81">
        <f>IF(D694="","",countif(tb_Export[SKU],D694))</f>
        <v>1</v>
      </c>
      <c r="K694" s="64" t="s">
        <v>1528</v>
      </c>
      <c r="L694" s="81" t="str">
        <f t="shared" si="3"/>
        <v>#REF!</v>
      </c>
      <c r="M694" s="81"/>
    </row>
    <row r="695" ht="22.5" hidden="1" customHeight="1">
      <c r="A695" s="61">
        <f>IF(B695="","",ROW()-ROW(tb_Export[[#HEADERS],[Order]]))</f>
        <v>694</v>
      </c>
      <c r="B695" s="322">
        <v>45981.0</v>
      </c>
      <c r="C695" s="64" t="s">
        <v>356</v>
      </c>
      <c r="D695" s="64" t="s">
        <v>2527</v>
      </c>
      <c r="E695" s="64" t="s">
        <v>1087</v>
      </c>
      <c r="F695" s="64">
        <v>8.857128012039E12</v>
      </c>
      <c r="G695" s="64" t="str">
        <f t="array" ref="G695">XLOOKUP(F695,tb_MainDatabase[Barcode],tb_MainDatabase[Grand],"")</f>
        <v>EDP</v>
      </c>
      <c r="H695" s="64" t="str">
        <f t="array" ref="H695">XLOOKUP(F695,tb_MainDatabase[Barcode],tb_MainDatabase[Size],"")</f>
        <v>10 ml.</v>
      </c>
      <c r="I695" s="64" t="s">
        <v>1532</v>
      </c>
      <c r="J695" s="81">
        <f>IF(D695="","",countif(tb_Export[SKU],D695))</f>
        <v>1</v>
      </c>
      <c r="K695" s="64" t="s">
        <v>1528</v>
      </c>
      <c r="L695" s="81" t="str">
        <f t="shared" si="3"/>
        <v>#REF!</v>
      </c>
      <c r="M695" s="81"/>
    </row>
    <row r="696" ht="22.5" hidden="1" customHeight="1">
      <c r="A696" s="61">
        <f>IF(B696="","",ROW()-ROW(tb_Export[[#HEADERS],[Order]]))</f>
        <v>695</v>
      </c>
      <c r="B696" s="322">
        <v>45981.0</v>
      </c>
      <c r="C696" s="64" t="s">
        <v>356</v>
      </c>
      <c r="D696" s="64" t="s">
        <v>2529</v>
      </c>
      <c r="E696" s="64" t="s">
        <v>1087</v>
      </c>
      <c r="F696" s="64">
        <v>8.857128012039E12</v>
      </c>
      <c r="G696" s="64" t="str">
        <f t="array" ref="G696">XLOOKUP(F696,tb_MainDatabase[Barcode],tb_MainDatabase[Grand],"")</f>
        <v>EDP</v>
      </c>
      <c r="H696" s="64" t="str">
        <f t="array" ref="H696">XLOOKUP(F696,tb_MainDatabase[Barcode],tb_MainDatabase[Size],"")</f>
        <v>10 ml.</v>
      </c>
      <c r="I696" s="64" t="s">
        <v>1532</v>
      </c>
      <c r="J696" s="81">
        <f>IF(D696="","",countif(tb_Export[SKU],D696))</f>
        <v>1</v>
      </c>
      <c r="K696" s="64" t="s">
        <v>1528</v>
      </c>
      <c r="L696" s="81" t="str">
        <f t="shared" si="3"/>
        <v>#REF!</v>
      </c>
      <c r="M696" s="81"/>
    </row>
    <row r="697" ht="22.5" hidden="1" customHeight="1">
      <c r="A697" s="61">
        <f>IF(B697="","",ROW()-ROW(tb_Export[[#HEADERS],[Order]]))</f>
        <v>696</v>
      </c>
      <c r="B697" s="322">
        <v>45981.0</v>
      </c>
      <c r="C697" s="64" t="s">
        <v>356</v>
      </c>
      <c r="D697" s="64" t="s">
        <v>2531</v>
      </c>
      <c r="E697" s="64" t="s">
        <v>1087</v>
      </c>
      <c r="F697" s="64">
        <v>8.857128012039E12</v>
      </c>
      <c r="G697" s="64" t="str">
        <f t="array" ref="G697">XLOOKUP(F697,tb_MainDatabase[Barcode],tb_MainDatabase[Grand],"")</f>
        <v>EDP</v>
      </c>
      <c r="H697" s="64" t="str">
        <f t="array" ref="H697">XLOOKUP(F697,tb_MainDatabase[Barcode],tb_MainDatabase[Size],"")</f>
        <v>10 ml.</v>
      </c>
      <c r="I697" s="64" t="s">
        <v>1532</v>
      </c>
      <c r="J697" s="81">
        <f>IF(D697="","",countif(tb_Export[SKU],D697))</f>
        <v>1</v>
      </c>
      <c r="K697" s="64" t="s">
        <v>1528</v>
      </c>
      <c r="L697" s="81" t="str">
        <f t="shared" si="3"/>
        <v>#REF!</v>
      </c>
      <c r="M697" s="81"/>
    </row>
    <row r="698" ht="22.5" hidden="1" customHeight="1">
      <c r="A698" s="61">
        <f>IF(B698="","",ROW()-ROW(tb_Export[[#HEADERS],[Order]]))</f>
        <v>697</v>
      </c>
      <c r="B698" s="322">
        <v>45981.0</v>
      </c>
      <c r="C698" s="64" t="s">
        <v>356</v>
      </c>
      <c r="D698" s="64" t="s">
        <v>2533</v>
      </c>
      <c r="E698" s="64" t="s">
        <v>1087</v>
      </c>
      <c r="F698" s="64">
        <v>8.857128012039E12</v>
      </c>
      <c r="G698" s="64" t="str">
        <f t="array" ref="G698">XLOOKUP(F698,tb_MainDatabase[Barcode],tb_MainDatabase[Grand],"")</f>
        <v>EDP</v>
      </c>
      <c r="H698" s="64" t="str">
        <f t="array" ref="H698">XLOOKUP(F698,tb_MainDatabase[Barcode],tb_MainDatabase[Size],"")</f>
        <v>10 ml.</v>
      </c>
      <c r="I698" s="64" t="s">
        <v>1532</v>
      </c>
      <c r="J698" s="81">
        <f>IF(D698="","",countif(tb_Export[SKU],D698))</f>
        <v>1</v>
      </c>
      <c r="K698" s="64" t="s">
        <v>1528</v>
      </c>
      <c r="L698" s="81" t="str">
        <f t="shared" si="3"/>
        <v>#REF!</v>
      </c>
      <c r="M698" s="81"/>
    </row>
    <row r="699" ht="22.5" hidden="1" customHeight="1">
      <c r="A699" s="61">
        <f>IF(B699="","",ROW()-ROW(tb_Export[[#HEADERS],[Order]]))</f>
        <v>698</v>
      </c>
      <c r="B699" s="322">
        <v>45981.0</v>
      </c>
      <c r="C699" s="64" t="s">
        <v>356</v>
      </c>
      <c r="D699" s="64" t="s">
        <v>2535</v>
      </c>
      <c r="E699" s="64" t="s">
        <v>1087</v>
      </c>
      <c r="F699" s="64">
        <v>8.857128012039E12</v>
      </c>
      <c r="G699" s="64" t="str">
        <f t="array" ref="G699">XLOOKUP(F699,tb_MainDatabase[Barcode],tb_MainDatabase[Grand],"")</f>
        <v>EDP</v>
      </c>
      <c r="H699" s="64" t="str">
        <f t="array" ref="H699">XLOOKUP(F699,tb_MainDatabase[Barcode],tb_MainDatabase[Size],"")</f>
        <v>10 ml.</v>
      </c>
      <c r="I699" s="64" t="s">
        <v>1532</v>
      </c>
      <c r="J699" s="81">
        <f>IF(D699="","",countif(tb_Export[SKU],D699))</f>
        <v>1</v>
      </c>
      <c r="K699" s="64" t="s">
        <v>1528</v>
      </c>
      <c r="L699" s="81" t="str">
        <f t="shared" si="3"/>
        <v>#REF!</v>
      </c>
      <c r="M699" s="81"/>
    </row>
    <row r="700" ht="22.5" hidden="1" customHeight="1">
      <c r="A700" s="61">
        <f>IF(B700="","",ROW()-ROW(tb_Export[[#HEADERS],[Order]]))</f>
        <v>699</v>
      </c>
      <c r="B700" s="322">
        <v>45981.0</v>
      </c>
      <c r="C700" s="64" t="s">
        <v>356</v>
      </c>
      <c r="D700" s="64" t="s">
        <v>2537</v>
      </c>
      <c r="E700" s="64" t="s">
        <v>1058</v>
      </c>
      <c r="F700" s="64">
        <v>8.857128012058E12</v>
      </c>
      <c r="G700" s="64" t="str">
        <f t="array" ref="G700">XLOOKUP(F700,tb_MainDatabase[Barcode],tb_MainDatabase[Grand],"")</f>
        <v>EDP</v>
      </c>
      <c r="H700" s="64" t="str">
        <f t="array" ref="H700">XLOOKUP(F700,tb_MainDatabase[Barcode],tb_MainDatabase[Size],"")</f>
        <v>10 ml.</v>
      </c>
      <c r="I700" s="64" t="s">
        <v>1532</v>
      </c>
      <c r="J700" s="81">
        <f>IF(D700="","",countif(tb_Export[SKU],D700))</f>
        <v>1</v>
      </c>
      <c r="K700" s="64" t="s">
        <v>1528</v>
      </c>
      <c r="L700" s="81" t="str">
        <f t="shared" si="3"/>
        <v>#REF!</v>
      </c>
      <c r="M700" s="81"/>
    </row>
    <row r="701" ht="22.5" hidden="1" customHeight="1">
      <c r="A701" s="61">
        <f>IF(B701="","",ROW()-ROW(tb_Export[[#HEADERS],[Order]]))</f>
        <v>700</v>
      </c>
      <c r="B701" s="322">
        <v>45981.0</v>
      </c>
      <c r="C701" s="64" t="s">
        <v>356</v>
      </c>
      <c r="D701" s="64" t="s">
        <v>2538</v>
      </c>
      <c r="E701" s="64" t="s">
        <v>1058</v>
      </c>
      <c r="F701" s="64">
        <v>8.857128012058E12</v>
      </c>
      <c r="G701" s="64" t="str">
        <f t="array" ref="G701">XLOOKUP(F701,tb_MainDatabase[Barcode],tb_MainDatabase[Grand],"")</f>
        <v>EDP</v>
      </c>
      <c r="H701" s="64" t="str">
        <f t="array" ref="H701">XLOOKUP(F701,tb_MainDatabase[Barcode],tb_MainDatabase[Size],"")</f>
        <v>10 ml.</v>
      </c>
      <c r="I701" s="64" t="s">
        <v>1532</v>
      </c>
      <c r="J701" s="81">
        <f>IF(D701="","",countif(tb_Export[SKU],D701))</f>
        <v>1</v>
      </c>
      <c r="K701" s="64" t="s">
        <v>1528</v>
      </c>
      <c r="L701" s="81" t="str">
        <f t="shared" si="3"/>
        <v>#REF!</v>
      </c>
      <c r="M701" s="81"/>
    </row>
    <row r="702" ht="22.5" hidden="1" customHeight="1">
      <c r="A702" s="61">
        <f>IF(B702="","",ROW()-ROW(tb_Export[[#HEADERS],[Order]]))</f>
        <v>701</v>
      </c>
      <c r="B702" s="322">
        <v>45981.0</v>
      </c>
      <c r="C702" s="64" t="s">
        <v>356</v>
      </c>
      <c r="D702" s="64" t="s">
        <v>2540</v>
      </c>
      <c r="E702" s="64" t="s">
        <v>1058</v>
      </c>
      <c r="F702" s="64">
        <v>8.857128012058E12</v>
      </c>
      <c r="G702" s="64" t="str">
        <f t="array" ref="G702">XLOOKUP(F702,tb_MainDatabase[Barcode],tb_MainDatabase[Grand],"")</f>
        <v>EDP</v>
      </c>
      <c r="H702" s="64" t="str">
        <f t="array" ref="H702">XLOOKUP(F702,tb_MainDatabase[Barcode],tb_MainDatabase[Size],"")</f>
        <v>10 ml.</v>
      </c>
      <c r="I702" s="64" t="s">
        <v>1532</v>
      </c>
      <c r="J702" s="81">
        <f>IF(D702="","",countif(tb_Export[SKU],D702))</f>
        <v>1</v>
      </c>
      <c r="K702" s="64" t="s">
        <v>1528</v>
      </c>
      <c r="L702" s="81" t="str">
        <f t="shared" si="3"/>
        <v>#REF!</v>
      </c>
      <c r="M702" s="81"/>
    </row>
    <row r="703" ht="22.5" hidden="1" customHeight="1">
      <c r="A703" s="61">
        <f>IF(B703="","",ROW()-ROW(tb_Export[[#HEADERS],[Order]]))</f>
        <v>702</v>
      </c>
      <c r="B703" s="322">
        <v>45981.0</v>
      </c>
      <c r="C703" s="64" t="s">
        <v>356</v>
      </c>
      <c r="D703" s="64" t="s">
        <v>2542</v>
      </c>
      <c r="E703" s="64" t="s">
        <v>1058</v>
      </c>
      <c r="F703" s="64">
        <v>8.857128012058E12</v>
      </c>
      <c r="G703" s="64" t="str">
        <f t="array" ref="G703">XLOOKUP(F703,tb_MainDatabase[Barcode],tb_MainDatabase[Grand],"")</f>
        <v>EDP</v>
      </c>
      <c r="H703" s="64" t="str">
        <f t="array" ref="H703">XLOOKUP(F703,tb_MainDatabase[Barcode],tb_MainDatabase[Size],"")</f>
        <v>10 ml.</v>
      </c>
      <c r="I703" s="64" t="s">
        <v>1532</v>
      </c>
      <c r="J703" s="81">
        <f>IF(D703="","",countif(tb_Export[SKU],D703))</f>
        <v>1</v>
      </c>
      <c r="K703" s="64" t="s">
        <v>1528</v>
      </c>
      <c r="L703" s="81" t="str">
        <f t="shared" si="3"/>
        <v>#REF!</v>
      </c>
      <c r="M703" s="81"/>
    </row>
    <row r="704" ht="22.5" hidden="1" customHeight="1">
      <c r="A704" s="61">
        <f>IF(B704="","",ROW()-ROW(tb_Export[[#HEADERS],[Order]]))</f>
        <v>703</v>
      </c>
      <c r="B704" s="322">
        <v>45981.0</v>
      </c>
      <c r="C704" s="64" t="s">
        <v>356</v>
      </c>
      <c r="D704" s="64" t="s">
        <v>2544</v>
      </c>
      <c r="E704" s="64" t="s">
        <v>1058</v>
      </c>
      <c r="F704" s="64">
        <v>8.857128012058E12</v>
      </c>
      <c r="G704" s="64" t="str">
        <f t="array" ref="G704">XLOOKUP(F704,tb_MainDatabase[Barcode],tb_MainDatabase[Grand],"")</f>
        <v>EDP</v>
      </c>
      <c r="H704" s="64" t="str">
        <f t="array" ref="H704">XLOOKUP(F704,tb_MainDatabase[Barcode],tb_MainDatabase[Size],"")</f>
        <v>10 ml.</v>
      </c>
      <c r="I704" s="64" t="s">
        <v>1532</v>
      </c>
      <c r="J704" s="81">
        <f>IF(D704="","",countif(tb_Export[SKU],D704))</f>
        <v>1</v>
      </c>
      <c r="K704" s="64" t="s">
        <v>1528</v>
      </c>
      <c r="L704" s="81" t="str">
        <f t="shared" si="3"/>
        <v>#REF!</v>
      </c>
      <c r="M704" s="81"/>
    </row>
    <row r="705" ht="22.5" hidden="1" customHeight="1">
      <c r="A705" s="61">
        <f>IF(B705="","",ROW()-ROW(tb_Export[[#HEADERS],[Order]]))</f>
        <v>704</v>
      </c>
      <c r="B705" s="322">
        <v>45981.0</v>
      </c>
      <c r="C705" s="64" t="s">
        <v>356</v>
      </c>
      <c r="D705" s="64" t="s">
        <v>2545</v>
      </c>
      <c r="E705" s="64" t="s">
        <v>1058</v>
      </c>
      <c r="F705" s="64">
        <v>8.857128012058E12</v>
      </c>
      <c r="G705" s="64" t="str">
        <f t="array" ref="G705">XLOOKUP(F705,tb_MainDatabase[Barcode],tb_MainDatabase[Grand],"")</f>
        <v>EDP</v>
      </c>
      <c r="H705" s="64" t="str">
        <f t="array" ref="H705">XLOOKUP(F705,tb_MainDatabase[Barcode],tb_MainDatabase[Size],"")</f>
        <v>10 ml.</v>
      </c>
      <c r="I705" s="64" t="s">
        <v>1532</v>
      </c>
      <c r="J705" s="81">
        <f>IF(D705="","",countif(tb_Export[SKU],D705))</f>
        <v>1</v>
      </c>
      <c r="K705" s="64" t="s">
        <v>1528</v>
      </c>
      <c r="L705" s="81" t="str">
        <f t="shared" si="3"/>
        <v>#REF!</v>
      </c>
      <c r="M705" s="81"/>
    </row>
    <row r="706" ht="22.5" hidden="1" customHeight="1">
      <c r="A706" s="61">
        <f>IF(B706="","",ROW()-ROW(tb_Export[[#HEADERS],[Order]]))</f>
        <v>705</v>
      </c>
      <c r="B706" s="322">
        <v>45981.0</v>
      </c>
      <c r="C706" s="64" t="s">
        <v>356</v>
      </c>
      <c r="D706" s="64" t="s">
        <v>2546</v>
      </c>
      <c r="E706" s="64" t="s">
        <v>1058</v>
      </c>
      <c r="F706" s="64">
        <v>8.857128012058E12</v>
      </c>
      <c r="G706" s="64" t="str">
        <f t="array" ref="G706">XLOOKUP(F706,tb_MainDatabase[Barcode],tb_MainDatabase[Grand],"")</f>
        <v>EDP</v>
      </c>
      <c r="H706" s="64" t="str">
        <f t="array" ref="H706">XLOOKUP(F706,tb_MainDatabase[Barcode],tb_MainDatabase[Size],"")</f>
        <v>10 ml.</v>
      </c>
      <c r="I706" s="64" t="s">
        <v>1532</v>
      </c>
      <c r="J706" s="81">
        <f>IF(D706="","",countif(tb_Export[SKU],D706))</f>
        <v>1</v>
      </c>
      <c r="K706" s="64" t="s">
        <v>1528</v>
      </c>
      <c r="L706" s="81" t="str">
        <f t="shared" si="3"/>
        <v>#REF!</v>
      </c>
      <c r="M706" s="81"/>
    </row>
    <row r="707" ht="22.5" hidden="1" customHeight="1">
      <c r="A707" s="61">
        <f>IF(B707="","",ROW()-ROW(tb_Export[[#HEADERS],[Order]]))</f>
        <v>706</v>
      </c>
      <c r="B707" s="322">
        <v>45981.0</v>
      </c>
      <c r="C707" s="64" t="s">
        <v>356</v>
      </c>
      <c r="D707" s="64" t="s">
        <v>2547</v>
      </c>
      <c r="E707" s="64" t="s">
        <v>1058</v>
      </c>
      <c r="F707" s="64">
        <v>8.857128012058E12</v>
      </c>
      <c r="G707" s="64" t="str">
        <f t="array" ref="G707">XLOOKUP(F707,tb_MainDatabase[Barcode],tb_MainDatabase[Grand],"")</f>
        <v>EDP</v>
      </c>
      <c r="H707" s="64" t="str">
        <f t="array" ref="H707">XLOOKUP(F707,tb_MainDatabase[Barcode],tb_MainDatabase[Size],"")</f>
        <v>10 ml.</v>
      </c>
      <c r="I707" s="64" t="s">
        <v>1532</v>
      </c>
      <c r="J707" s="81">
        <f>IF(D707="","",countif(tb_Export[SKU],D707))</f>
        <v>1</v>
      </c>
      <c r="K707" s="64" t="s">
        <v>1528</v>
      </c>
      <c r="L707" s="81" t="str">
        <f t="shared" si="3"/>
        <v>#REF!</v>
      </c>
      <c r="M707" s="81"/>
    </row>
    <row r="708" ht="22.5" hidden="1" customHeight="1">
      <c r="A708" s="61">
        <f>IF(B708="","",ROW()-ROW(tb_Export[[#HEADERS],[Order]]))</f>
        <v>707</v>
      </c>
      <c r="B708" s="322">
        <v>45981.0</v>
      </c>
      <c r="C708" s="64" t="s">
        <v>356</v>
      </c>
      <c r="D708" s="64" t="s">
        <v>2548</v>
      </c>
      <c r="E708" s="64" t="s">
        <v>1058</v>
      </c>
      <c r="F708" s="64">
        <v>8.857128012058E12</v>
      </c>
      <c r="G708" s="64" t="str">
        <f t="array" ref="G708">XLOOKUP(F708,tb_MainDatabase[Barcode],tb_MainDatabase[Grand],"")</f>
        <v>EDP</v>
      </c>
      <c r="H708" s="64" t="str">
        <f t="array" ref="H708">XLOOKUP(F708,tb_MainDatabase[Barcode],tb_MainDatabase[Size],"")</f>
        <v>10 ml.</v>
      </c>
      <c r="I708" s="64" t="s">
        <v>1532</v>
      </c>
      <c r="J708" s="81">
        <f>IF(D708="","",countif(tb_Export[SKU],D708))</f>
        <v>1</v>
      </c>
      <c r="K708" s="64" t="s">
        <v>1528</v>
      </c>
      <c r="L708" s="81" t="str">
        <f t="shared" si="3"/>
        <v>#REF!</v>
      </c>
      <c r="M708" s="81"/>
    </row>
    <row r="709" ht="22.5" hidden="1" customHeight="1">
      <c r="A709" s="61">
        <f>IF(B709="","",ROW()-ROW(tb_Export[[#HEADERS],[Order]]))</f>
        <v>708</v>
      </c>
      <c r="B709" s="322">
        <v>45981.0</v>
      </c>
      <c r="C709" s="64" t="s">
        <v>356</v>
      </c>
      <c r="D709" s="64" t="s">
        <v>2550</v>
      </c>
      <c r="E709" s="64" t="s">
        <v>1058</v>
      </c>
      <c r="F709" s="64">
        <v>8.857128012058E12</v>
      </c>
      <c r="G709" s="64" t="str">
        <f t="array" ref="G709">XLOOKUP(F709,tb_MainDatabase[Barcode],tb_MainDatabase[Grand],"")</f>
        <v>EDP</v>
      </c>
      <c r="H709" s="64" t="str">
        <f t="array" ref="H709">XLOOKUP(F709,tb_MainDatabase[Barcode],tb_MainDatabase[Size],"")</f>
        <v>10 ml.</v>
      </c>
      <c r="I709" s="64" t="s">
        <v>1532</v>
      </c>
      <c r="J709" s="81">
        <f>IF(D709="","",countif(tb_Export[SKU],D709))</f>
        <v>1</v>
      </c>
      <c r="K709" s="64" t="s">
        <v>1528</v>
      </c>
      <c r="L709" s="81" t="str">
        <f t="shared" si="3"/>
        <v>#REF!</v>
      </c>
      <c r="M709" s="81"/>
    </row>
    <row r="710" ht="22.5" hidden="1" customHeight="1">
      <c r="A710" s="61">
        <f>IF(B710="","",ROW()-ROW(tb_Export[[#HEADERS],[Order]]))</f>
        <v>709</v>
      </c>
      <c r="B710" s="322">
        <v>45981.0</v>
      </c>
      <c r="C710" s="64" t="s">
        <v>356</v>
      </c>
      <c r="D710" s="64" t="s">
        <v>2552</v>
      </c>
      <c r="E710" s="64" t="s">
        <v>1058</v>
      </c>
      <c r="F710" s="64">
        <v>8.857128012058E12</v>
      </c>
      <c r="G710" s="64" t="str">
        <f t="array" ref="G710">XLOOKUP(F710,tb_MainDatabase[Barcode],tb_MainDatabase[Grand],"")</f>
        <v>EDP</v>
      </c>
      <c r="H710" s="64" t="str">
        <f t="array" ref="H710">XLOOKUP(F710,tb_MainDatabase[Barcode],tb_MainDatabase[Size],"")</f>
        <v>10 ml.</v>
      </c>
      <c r="I710" s="64" t="s">
        <v>1532</v>
      </c>
      <c r="J710" s="81">
        <f>IF(D710="","",countif(tb_Export[SKU],D710))</f>
        <v>1</v>
      </c>
      <c r="K710" s="64" t="s">
        <v>1528</v>
      </c>
      <c r="L710" s="81" t="str">
        <f t="shared" si="3"/>
        <v>#REF!</v>
      </c>
      <c r="M710" s="81"/>
    </row>
    <row r="711" ht="22.5" hidden="1" customHeight="1">
      <c r="A711" s="61">
        <f>IF(B711="","",ROW()-ROW(tb_Export[[#HEADERS],[Order]]))</f>
        <v>710</v>
      </c>
      <c r="B711" s="322">
        <v>45981.0</v>
      </c>
      <c r="C711" s="64" t="s">
        <v>356</v>
      </c>
      <c r="D711" s="64" t="s">
        <v>2553</v>
      </c>
      <c r="E711" s="64" t="s">
        <v>1058</v>
      </c>
      <c r="F711" s="64">
        <v>8.857128012058E12</v>
      </c>
      <c r="G711" s="64" t="str">
        <f t="array" ref="G711">XLOOKUP(F711,tb_MainDatabase[Barcode],tb_MainDatabase[Grand],"")</f>
        <v>EDP</v>
      </c>
      <c r="H711" s="64" t="str">
        <f t="array" ref="H711">XLOOKUP(F711,tb_MainDatabase[Barcode],tb_MainDatabase[Size],"")</f>
        <v>10 ml.</v>
      </c>
      <c r="I711" s="64" t="s">
        <v>1532</v>
      </c>
      <c r="J711" s="81">
        <f>IF(D711="","",countif(tb_Export[SKU],D711))</f>
        <v>1</v>
      </c>
      <c r="K711" s="64" t="s">
        <v>1528</v>
      </c>
      <c r="L711" s="81" t="str">
        <f t="shared" si="3"/>
        <v>#REF!</v>
      </c>
      <c r="M711" s="81"/>
    </row>
    <row r="712" ht="22.5" hidden="1" customHeight="1">
      <c r="A712" s="61">
        <f>IF(B712="","",ROW()-ROW(tb_Export[[#HEADERS],[Order]]))</f>
        <v>711</v>
      </c>
      <c r="B712" s="322">
        <v>45981.0</v>
      </c>
      <c r="C712" s="64" t="s">
        <v>356</v>
      </c>
      <c r="D712" s="64" t="s">
        <v>2554</v>
      </c>
      <c r="E712" s="64" t="s">
        <v>1058</v>
      </c>
      <c r="F712" s="64">
        <v>8.857128012058E12</v>
      </c>
      <c r="G712" s="64" t="str">
        <f t="array" ref="G712">XLOOKUP(F712,tb_MainDatabase[Barcode],tb_MainDatabase[Grand],"")</f>
        <v>EDP</v>
      </c>
      <c r="H712" s="64" t="str">
        <f t="array" ref="H712">XLOOKUP(F712,tb_MainDatabase[Barcode],tb_MainDatabase[Size],"")</f>
        <v>10 ml.</v>
      </c>
      <c r="I712" s="64" t="s">
        <v>1532</v>
      </c>
      <c r="J712" s="81">
        <f>IF(D712="","",countif(tb_Export[SKU],D712))</f>
        <v>1</v>
      </c>
      <c r="K712" s="64" t="s">
        <v>1528</v>
      </c>
      <c r="L712" s="81" t="str">
        <f t="shared" si="3"/>
        <v>#REF!</v>
      </c>
      <c r="M712" s="81"/>
    </row>
    <row r="713" ht="22.5" hidden="1" customHeight="1">
      <c r="A713" s="61">
        <f>IF(B713="","",ROW()-ROW(tb_Export[[#HEADERS],[Order]]))</f>
        <v>712</v>
      </c>
      <c r="B713" s="322">
        <v>45981.0</v>
      </c>
      <c r="C713" s="64" t="s">
        <v>356</v>
      </c>
      <c r="D713" s="64" t="s">
        <v>2556</v>
      </c>
      <c r="E713" s="64" t="s">
        <v>1058</v>
      </c>
      <c r="F713" s="64">
        <v>8.857128012058E12</v>
      </c>
      <c r="G713" s="64" t="str">
        <f t="array" ref="G713">XLOOKUP(F713,tb_MainDatabase[Barcode],tb_MainDatabase[Grand],"")</f>
        <v>EDP</v>
      </c>
      <c r="H713" s="64" t="str">
        <f t="array" ref="H713">XLOOKUP(F713,tb_MainDatabase[Barcode],tb_MainDatabase[Size],"")</f>
        <v>10 ml.</v>
      </c>
      <c r="I713" s="64" t="s">
        <v>1532</v>
      </c>
      <c r="J713" s="81">
        <f>IF(D713="","",countif(tb_Export[SKU],D713))</f>
        <v>1</v>
      </c>
      <c r="K713" s="64" t="s">
        <v>1528</v>
      </c>
      <c r="L713" s="81" t="str">
        <f t="shared" si="3"/>
        <v>#REF!</v>
      </c>
      <c r="M713" s="81"/>
    </row>
    <row r="714" ht="22.5" hidden="1" customHeight="1">
      <c r="A714" s="61">
        <f>IF(B714="","",ROW()-ROW(tb_Export[[#HEADERS],[Order]]))</f>
        <v>713</v>
      </c>
      <c r="B714" s="322">
        <v>45981.0</v>
      </c>
      <c r="C714" s="64" t="s">
        <v>356</v>
      </c>
      <c r="D714" s="64" t="s">
        <v>2558</v>
      </c>
      <c r="E714" s="64" t="s">
        <v>1058</v>
      </c>
      <c r="F714" s="64">
        <v>8.857128012058E12</v>
      </c>
      <c r="G714" s="64" t="str">
        <f t="array" ref="G714">XLOOKUP(F714,tb_MainDatabase[Barcode],tb_MainDatabase[Grand],"")</f>
        <v>EDP</v>
      </c>
      <c r="H714" s="64" t="str">
        <f t="array" ref="H714">XLOOKUP(F714,tb_MainDatabase[Barcode],tb_MainDatabase[Size],"")</f>
        <v>10 ml.</v>
      </c>
      <c r="I714" s="64" t="s">
        <v>1532</v>
      </c>
      <c r="J714" s="81">
        <f>IF(D714="","",countif(tb_Export[SKU],D714))</f>
        <v>1</v>
      </c>
      <c r="K714" s="64" t="s">
        <v>1528</v>
      </c>
      <c r="L714" s="81" t="str">
        <f t="shared" si="3"/>
        <v>#REF!</v>
      </c>
      <c r="M714" s="81"/>
    </row>
    <row r="715" ht="22.5" hidden="1" customHeight="1">
      <c r="A715" s="61">
        <f>IF(B715="","",ROW()-ROW(tb_Export[[#HEADERS],[Order]]))</f>
        <v>714</v>
      </c>
      <c r="B715" s="322">
        <v>45981.0</v>
      </c>
      <c r="C715" s="64" t="s">
        <v>356</v>
      </c>
      <c r="D715" s="64" t="s">
        <v>2559</v>
      </c>
      <c r="E715" s="64" t="s">
        <v>1048</v>
      </c>
      <c r="F715" s="64">
        <v>8.857128012077E12</v>
      </c>
      <c r="G715" s="64" t="str">
        <f t="array" ref="G715">XLOOKUP(F715,tb_MainDatabase[Barcode],tb_MainDatabase[Grand],"")</f>
        <v>EDP</v>
      </c>
      <c r="H715" s="64" t="str">
        <f t="array" ref="H715">XLOOKUP(F715,tb_MainDatabase[Barcode],tb_MainDatabase[Size],"")</f>
        <v>10 ml.</v>
      </c>
      <c r="I715" s="64" t="s">
        <v>1532</v>
      </c>
      <c r="J715" s="81">
        <f>IF(D715="","",countif(tb_Export[SKU],D715))</f>
        <v>1</v>
      </c>
      <c r="K715" s="64" t="s">
        <v>1528</v>
      </c>
      <c r="L715" s="81" t="str">
        <f t="shared" si="3"/>
        <v>#REF!</v>
      </c>
      <c r="M715" s="81"/>
    </row>
    <row r="716" ht="22.5" hidden="1" customHeight="1">
      <c r="A716" s="61">
        <f>IF(B716="","",ROW()-ROW(tb_Export[[#HEADERS],[Order]]))</f>
        <v>715</v>
      </c>
      <c r="B716" s="322">
        <v>45981.0</v>
      </c>
      <c r="C716" s="64" t="s">
        <v>356</v>
      </c>
      <c r="D716" s="64" t="s">
        <v>2561</v>
      </c>
      <c r="E716" s="64" t="s">
        <v>1048</v>
      </c>
      <c r="F716" s="64">
        <v>8.857128012077E12</v>
      </c>
      <c r="G716" s="64" t="str">
        <f t="array" ref="G716">XLOOKUP(F716,tb_MainDatabase[Barcode],tb_MainDatabase[Grand],"")</f>
        <v>EDP</v>
      </c>
      <c r="H716" s="64" t="str">
        <f t="array" ref="H716">XLOOKUP(F716,tb_MainDatabase[Barcode],tb_MainDatabase[Size],"")</f>
        <v>10 ml.</v>
      </c>
      <c r="I716" s="64" t="s">
        <v>1532</v>
      </c>
      <c r="J716" s="81">
        <f>IF(D716="","",countif(tb_Export[SKU],D716))</f>
        <v>1</v>
      </c>
      <c r="K716" s="64" t="s">
        <v>1528</v>
      </c>
      <c r="L716" s="81" t="str">
        <f t="shared" si="3"/>
        <v>#REF!</v>
      </c>
      <c r="M716" s="81"/>
    </row>
    <row r="717" ht="22.5" hidden="1" customHeight="1">
      <c r="A717" s="61">
        <f>IF(B717="","",ROW()-ROW(tb_Export[[#HEADERS],[Order]]))</f>
        <v>716</v>
      </c>
      <c r="B717" s="322">
        <v>45981.0</v>
      </c>
      <c r="C717" s="64" t="s">
        <v>356</v>
      </c>
      <c r="D717" s="64" t="s">
        <v>2563</v>
      </c>
      <c r="E717" s="64" t="s">
        <v>1048</v>
      </c>
      <c r="F717" s="64">
        <v>8.857128012077E12</v>
      </c>
      <c r="G717" s="64" t="str">
        <f t="array" ref="G717">XLOOKUP(F717,tb_MainDatabase[Barcode],tb_MainDatabase[Grand],"")</f>
        <v>EDP</v>
      </c>
      <c r="H717" s="64" t="str">
        <f t="array" ref="H717">XLOOKUP(F717,tb_MainDatabase[Barcode],tb_MainDatabase[Size],"")</f>
        <v>10 ml.</v>
      </c>
      <c r="I717" s="64" t="s">
        <v>1532</v>
      </c>
      <c r="J717" s="81">
        <f>IF(D717="","",countif(tb_Export[SKU],D717))</f>
        <v>1</v>
      </c>
      <c r="K717" s="64" t="s">
        <v>1528</v>
      </c>
      <c r="L717" s="81" t="str">
        <f t="shared" si="3"/>
        <v>#REF!</v>
      </c>
      <c r="M717" s="81"/>
    </row>
    <row r="718" ht="22.5" hidden="1" customHeight="1">
      <c r="A718" s="61">
        <f>IF(B718="","",ROW()-ROW(tb_Export[[#HEADERS],[Order]]))</f>
        <v>717</v>
      </c>
      <c r="B718" s="322">
        <v>45981.0</v>
      </c>
      <c r="C718" s="64" t="s">
        <v>356</v>
      </c>
      <c r="D718" s="64" t="s">
        <v>2564</v>
      </c>
      <c r="E718" s="64" t="s">
        <v>1048</v>
      </c>
      <c r="F718" s="64">
        <v>8.857128012077E12</v>
      </c>
      <c r="G718" s="64" t="str">
        <f t="array" ref="G718">XLOOKUP(F718,tb_MainDatabase[Barcode],tb_MainDatabase[Grand],"")</f>
        <v>EDP</v>
      </c>
      <c r="H718" s="64" t="str">
        <f t="array" ref="H718">XLOOKUP(F718,tb_MainDatabase[Barcode],tb_MainDatabase[Size],"")</f>
        <v>10 ml.</v>
      </c>
      <c r="I718" s="64" t="s">
        <v>1532</v>
      </c>
      <c r="J718" s="81">
        <f>IF(D718="","",countif(tb_Export[SKU],D718))</f>
        <v>1</v>
      </c>
      <c r="K718" s="64" t="s">
        <v>1528</v>
      </c>
      <c r="L718" s="81" t="str">
        <f t="shared" si="3"/>
        <v>#REF!</v>
      </c>
      <c r="M718" s="81"/>
    </row>
    <row r="719" ht="22.5" hidden="1" customHeight="1">
      <c r="A719" s="61">
        <f>IF(B719="","",ROW()-ROW(tb_Export[[#HEADERS],[Order]]))</f>
        <v>718</v>
      </c>
      <c r="B719" s="322">
        <v>45981.0</v>
      </c>
      <c r="C719" s="64" t="s">
        <v>356</v>
      </c>
      <c r="D719" s="64" t="s">
        <v>2565</v>
      </c>
      <c r="E719" s="64" t="s">
        <v>1048</v>
      </c>
      <c r="F719" s="64">
        <v>8.857128012077E12</v>
      </c>
      <c r="G719" s="64" t="str">
        <f t="array" ref="G719">XLOOKUP(F719,tb_MainDatabase[Barcode],tb_MainDatabase[Grand],"")</f>
        <v>EDP</v>
      </c>
      <c r="H719" s="64" t="str">
        <f t="array" ref="H719">XLOOKUP(F719,tb_MainDatabase[Barcode],tb_MainDatabase[Size],"")</f>
        <v>10 ml.</v>
      </c>
      <c r="I719" s="64" t="s">
        <v>1532</v>
      </c>
      <c r="J719" s="81">
        <f>IF(D719="","",countif(tb_Export[SKU],D719))</f>
        <v>1</v>
      </c>
      <c r="K719" s="64" t="s">
        <v>1528</v>
      </c>
      <c r="L719" s="81" t="str">
        <f t="shared" si="3"/>
        <v>#REF!</v>
      </c>
      <c r="M719" s="81"/>
    </row>
    <row r="720" ht="22.5" hidden="1" customHeight="1">
      <c r="A720" s="61">
        <f>IF(B720="","",ROW()-ROW(tb_Export[[#HEADERS],[Order]]))</f>
        <v>719</v>
      </c>
      <c r="B720" s="322">
        <v>45981.0</v>
      </c>
      <c r="C720" s="64" t="s">
        <v>356</v>
      </c>
      <c r="D720" s="64" t="s">
        <v>2567</v>
      </c>
      <c r="E720" s="64" t="s">
        <v>1048</v>
      </c>
      <c r="F720" s="64">
        <v>8.857128012077E12</v>
      </c>
      <c r="G720" s="64" t="str">
        <f t="array" ref="G720">XLOOKUP(F720,tb_MainDatabase[Barcode],tb_MainDatabase[Grand],"")</f>
        <v>EDP</v>
      </c>
      <c r="H720" s="64" t="str">
        <f t="array" ref="H720">XLOOKUP(F720,tb_MainDatabase[Barcode],tb_MainDatabase[Size],"")</f>
        <v>10 ml.</v>
      </c>
      <c r="I720" s="64" t="s">
        <v>1532</v>
      </c>
      <c r="J720" s="81">
        <f>IF(D720="","",countif(tb_Export[SKU],D720))</f>
        <v>1</v>
      </c>
      <c r="K720" s="64" t="s">
        <v>1528</v>
      </c>
      <c r="L720" s="81" t="str">
        <f t="shared" si="3"/>
        <v>#REF!</v>
      </c>
      <c r="M720" s="81"/>
    </row>
    <row r="721" ht="22.5" hidden="1" customHeight="1">
      <c r="A721" s="61">
        <f>IF(B721="","",ROW()-ROW(tb_Export[[#HEADERS],[Order]]))</f>
        <v>720</v>
      </c>
      <c r="B721" s="322">
        <v>45981.0</v>
      </c>
      <c r="C721" s="64" t="s">
        <v>356</v>
      </c>
      <c r="D721" s="64" t="s">
        <v>2571</v>
      </c>
      <c r="E721" s="64" t="s">
        <v>1048</v>
      </c>
      <c r="F721" s="64">
        <v>8.857128012077E12</v>
      </c>
      <c r="G721" s="64" t="str">
        <f t="array" ref="G721">XLOOKUP(F721,tb_MainDatabase[Barcode],tb_MainDatabase[Grand],"")</f>
        <v>EDP</v>
      </c>
      <c r="H721" s="64" t="str">
        <f t="array" ref="H721">XLOOKUP(F721,tb_MainDatabase[Barcode],tb_MainDatabase[Size],"")</f>
        <v>10 ml.</v>
      </c>
      <c r="I721" s="64" t="s">
        <v>1532</v>
      </c>
      <c r="J721" s="81">
        <f>IF(D721="","",countif(tb_Export[SKU],D721))</f>
        <v>1</v>
      </c>
      <c r="K721" s="64" t="s">
        <v>1528</v>
      </c>
      <c r="L721" s="81" t="str">
        <f t="shared" si="3"/>
        <v>#REF!</v>
      </c>
      <c r="M721" s="81"/>
    </row>
    <row r="722" ht="22.5" hidden="1" customHeight="1">
      <c r="A722" s="61">
        <f>IF(B722="","",ROW()-ROW(tb_Export[[#HEADERS],[Order]]))</f>
        <v>721</v>
      </c>
      <c r="B722" s="322">
        <v>45981.0</v>
      </c>
      <c r="C722" s="64" t="s">
        <v>356</v>
      </c>
      <c r="D722" s="64" t="s">
        <v>2573</v>
      </c>
      <c r="E722" s="64" t="s">
        <v>1048</v>
      </c>
      <c r="F722" s="64">
        <v>8.857128012077E12</v>
      </c>
      <c r="G722" s="64" t="str">
        <f t="array" ref="G722">XLOOKUP(F722,tb_MainDatabase[Barcode],tb_MainDatabase[Grand],"")</f>
        <v>EDP</v>
      </c>
      <c r="H722" s="64" t="str">
        <f t="array" ref="H722">XLOOKUP(F722,tb_MainDatabase[Barcode],tb_MainDatabase[Size],"")</f>
        <v>10 ml.</v>
      </c>
      <c r="I722" s="64" t="s">
        <v>1532</v>
      </c>
      <c r="J722" s="81">
        <f>IF(D722="","",countif(tb_Export[SKU],D722))</f>
        <v>1</v>
      </c>
      <c r="K722" s="64" t="s">
        <v>1528</v>
      </c>
      <c r="L722" s="81" t="str">
        <f t="shared" si="3"/>
        <v>#REF!</v>
      </c>
      <c r="M722" s="81"/>
    </row>
    <row r="723" ht="22.5" hidden="1" customHeight="1">
      <c r="A723" s="61">
        <f>IF(B723="","",ROW()-ROW(tb_Export[[#HEADERS],[Order]]))</f>
        <v>722</v>
      </c>
      <c r="B723" s="322">
        <v>45981.0</v>
      </c>
      <c r="C723" s="64" t="s">
        <v>356</v>
      </c>
      <c r="D723" s="64" t="s">
        <v>2574</v>
      </c>
      <c r="E723" s="64" t="s">
        <v>1048</v>
      </c>
      <c r="F723" s="64">
        <v>8.857128012077E12</v>
      </c>
      <c r="G723" s="64" t="str">
        <f t="array" ref="G723">XLOOKUP(F723,tb_MainDatabase[Barcode],tb_MainDatabase[Grand],"")</f>
        <v>EDP</v>
      </c>
      <c r="H723" s="64" t="str">
        <f t="array" ref="H723">XLOOKUP(F723,tb_MainDatabase[Barcode],tb_MainDatabase[Size],"")</f>
        <v>10 ml.</v>
      </c>
      <c r="I723" s="64" t="s">
        <v>1532</v>
      </c>
      <c r="J723" s="81">
        <f>IF(D723="","",countif(tb_Export[SKU],D723))</f>
        <v>1</v>
      </c>
      <c r="K723" s="64" t="s">
        <v>1528</v>
      </c>
      <c r="L723" s="81" t="str">
        <f t="shared" si="3"/>
        <v>#REF!</v>
      </c>
      <c r="M723" s="81"/>
    </row>
    <row r="724" ht="22.5" hidden="1" customHeight="1">
      <c r="A724" s="61">
        <f>IF(B724="","",ROW()-ROW(tb_Export[[#HEADERS],[Order]]))</f>
        <v>723</v>
      </c>
      <c r="B724" s="322">
        <v>45981.0</v>
      </c>
      <c r="C724" s="64" t="s">
        <v>356</v>
      </c>
      <c r="D724" s="64" t="s">
        <v>2575</v>
      </c>
      <c r="E724" s="64" t="s">
        <v>1048</v>
      </c>
      <c r="F724" s="64">
        <v>8.857128012077E12</v>
      </c>
      <c r="G724" s="64" t="str">
        <f t="array" ref="G724">XLOOKUP(F724,tb_MainDatabase[Barcode],tb_MainDatabase[Grand],"")</f>
        <v>EDP</v>
      </c>
      <c r="H724" s="64" t="str">
        <f t="array" ref="H724">XLOOKUP(F724,tb_MainDatabase[Barcode],tb_MainDatabase[Size],"")</f>
        <v>10 ml.</v>
      </c>
      <c r="I724" s="64" t="s">
        <v>1532</v>
      </c>
      <c r="J724" s="81">
        <f>IF(D724="","",countif(tb_Export[SKU],D724))</f>
        <v>1</v>
      </c>
      <c r="K724" s="64" t="s">
        <v>1528</v>
      </c>
      <c r="L724" s="81" t="str">
        <f t="shared" si="3"/>
        <v>#REF!</v>
      </c>
      <c r="M724" s="81"/>
    </row>
    <row r="725" ht="22.5" customHeight="1">
      <c r="A725" s="334">
        <f>IF(B725="","",ROW()-ROW(tb_Export[[#HEADERS],[Order]]))</f>
        <v>724</v>
      </c>
      <c r="B725" s="335">
        <v>45981.0</v>
      </c>
      <c r="C725" s="336" t="s">
        <v>356</v>
      </c>
      <c r="D725" s="336" t="s">
        <v>2576</v>
      </c>
      <c r="E725" s="336" t="s">
        <v>1858</v>
      </c>
      <c r="F725" s="336">
        <v>8.857128012087E12</v>
      </c>
      <c r="G725" s="336" t="str">
        <f t="array" ref="G725">XLOOKUP(F725,tb_MainDatabase[Barcode],tb_MainDatabase[Grand],"")</f>
        <v>EDP</v>
      </c>
      <c r="H725" s="336" t="str">
        <f t="array" ref="H725">XLOOKUP(F725,tb_MainDatabase[Barcode],tb_MainDatabase[Size],"")</f>
        <v>10 ml.</v>
      </c>
      <c r="I725" s="336" t="s">
        <v>1532</v>
      </c>
      <c r="J725" s="337">
        <f>IF(D725="","",countif(tb_Export[SKU],D725))</f>
        <v>1</v>
      </c>
      <c r="K725" s="336" t="s">
        <v>1528</v>
      </c>
      <c r="L725" s="338">
        <v>46039.0</v>
      </c>
      <c r="M725" s="336" t="s">
        <v>1859</v>
      </c>
    </row>
    <row r="726" ht="22.5" customHeight="1">
      <c r="A726" s="334">
        <f>IF(B726="","",ROW()-ROW(tb_Export[[#HEADERS],[Order]]))</f>
        <v>725</v>
      </c>
      <c r="B726" s="335">
        <v>45981.0</v>
      </c>
      <c r="C726" s="336" t="s">
        <v>356</v>
      </c>
      <c r="D726" s="336" t="s">
        <v>2577</v>
      </c>
      <c r="E726" s="336" t="s">
        <v>1858</v>
      </c>
      <c r="F726" s="336">
        <v>8.857128012087E12</v>
      </c>
      <c r="G726" s="336" t="str">
        <f t="array" ref="G726">XLOOKUP(F726,tb_MainDatabase[Barcode],tb_MainDatabase[Grand],"")</f>
        <v>EDP</v>
      </c>
      <c r="H726" s="336" t="str">
        <f t="array" ref="H726">XLOOKUP(F726,tb_MainDatabase[Barcode],tb_MainDatabase[Size],"")</f>
        <v>10 ml.</v>
      </c>
      <c r="I726" s="336" t="s">
        <v>1532</v>
      </c>
      <c r="J726" s="337">
        <f>IF(D726="","",countif(tb_Export[SKU],D726))</f>
        <v>1</v>
      </c>
      <c r="K726" s="336" t="s">
        <v>1528</v>
      </c>
      <c r="L726" s="338">
        <v>46039.0</v>
      </c>
      <c r="M726" s="336" t="s">
        <v>1859</v>
      </c>
    </row>
    <row r="727" ht="22.5" customHeight="1">
      <c r="A727" s="334">
        <f>IF(B727="","",ROW()-ROW(tb_Export[[#HEADERS],[Order]]))</f>
        <v>726</v>
      </c>
      <c r="B727" s="335">
        <v>45981.0</v>
      </c>
      <c r="C727" s="336" t="s">
        <v>356</v>
      </c>
      <c r="D727" s="336" t="s">
        <v>2579</v>
      </c>
      <c r="E727" s="336" t="s">
        <v>1858</v>
      </c>
      <c r="F727" s="336">
        <v>8.857128012087E12</v>
      </c>
      <c r="G727" s="336" t="str">
        <f t="array" ref="G727">XLOOKUP(F727,tb_MainDatabase[Barcode],tb_MainDatabase[Grand],"")</f>
        <v>EDP</v>
      </c>
      <c r="H727" s="336" t="str">
        <f t="array" ref="H727">XLOOKUP(F727,tb_MainDatabase[Barcode],tb_MainDatabase[Size],"")</f>
        <v>10 ml.</v>
      </c>
      <c r="I727" s="336" t="s">
        <v>1532</v>
      </c>
      <c r="J727" s="337">
        <f>IF(D727="","",countif(tb_Export[SKU],D727))</f>
        <v>1</v>
      </c>
      <c r="K727" s="336" t="s">
        <v>1528</v>
      </c>
      <c r="L727" s="338">
        <v>46039.0</v>
      </c>
      <c r="M727" s="336" t="s">
        <v>1859</v>
      </c>
    </row>
    <row r="728" ht="22.5" customHeight="1">
      <c r="A728" s="334">
        <f>IF(B728="","",ROW()-ROW(tb_Export[[#HEADERS],[Order]]))</f>
        <v>727</v>
      </c>
      <c r="B728" s="335">
        <v>45981.0</v>
      </c>
      <c r="C728" s="336" t="s">
        <v>356</v>
      </c>
      <c r="D728" s="336" t="s">
        <v>2580</v>
      </c>
      <c r="E728" s="336" t="s">
        <v>1858</v>
      </c>
      <c r="F728" s="336">
        <v>8.857128012087E12</v>
      </c>
      <c r="G728" s="336" t="str">
        <f t="array" ref="G728">XLOOKUP(F728,tb_MainDatabase[Barcode],tb_MainDatabase[Grand],"")</f>
        <v>EDP</v>
      </c>
      <c r="H728" s="336" t="str">
        <f t="array" ref="H728">XLOOKUP(F728,tb_MainDatabase[Barcode],tb_MainDatabase[Size],"")</f>
        <v>10 ml.</v>
      </c>
      <c r="I728" s="336" t="s">
        <v>1532</v>
      </c>
      <c r="J728" s="337">
        <f>IF(D728="","",countif(tb_Export[SKU],D728))</f>
        <v>1</v>
      </c>
      <c r="K728" s="336" t="s">
        <v>1528</v>
      </c>
      <c r="L728" s="338">
        <v>46039.0</v>
      </c>
      <c r="M728" s="336" t="s">
        <v>1859</v>
      </c>
    </row>
    <row r="729" ht="22.5" customHeight="1">
      <c r="A729" s="334">
        <f>IF(B729="","",ROW()-ROW(tb_Export[[#HEADERS],[Order]]))</f>
        <v>728</v>
      </c>
      <c r="B729" s="335">
        <v>45981.0</v>
      </c>
      <c r="C729" s="336" t="s">
        <v>356</v>
      </c>
      <c r="D729" s="336" t="s">
        <v>2581</v>
      </c>
      <c r="E729" s="336" t="s">
        <v>1858</v>
      </c>
      <c r="F729" s="336">
        <v>8.857128012087E12</v>
      </c>
      <c r="G729" s="336" t="str">
        <f t="array" ref="G729">XLOOKUP(F729,tb_MainDatabase[Barcode],tb_MainDatabase[Grand],"")</f>
        <v>EDP</v>
      </c>
      <c r="H729" s="336" t="str">
        <f t="array" ref="H729">XLOOKUP(F729,tb_MainDatabase[Barcode],tb_MainDatabase[Size],"")</f>
        <v>10 ml.</v>
      </c>
      <c r="I729" s="336" t="s">
        <v>1532</v>
      </c>
      <c r="J729" s="337">
        <f>IF(D729="","",countif(tb_Export[SKU],D729))</f>
        <v>1</v>
      </c>
      <c r="K729" s="336" t="s">
        <v>1528</v>
      </c>
      <c r="L729" s="338">
        <v>46039.0</v>
      </c>
      <c r="M729" s="336" t="s">
        <v>1859</v>
      </c>
    </row>
    <row r="730" ht="22.5" hidden="1" customHeight="1">
      <c r="A730" s="61">
        <f>IF(B730="","",ROW()-ROW(tb_Export[[#HEADERS],[Order]]))</f>
        <v>729</v>
      </c>
      <c r="B730" s="322">
        <v>45981.0</v>
      </c>
      <c r="C730" s="64" t="s">
        <v>356</v>
      </c>
      <c r="D730" s="64" t="s">
        <v>2583</v>
      </c>
      <c r="E730" s="64" t="s">
        <v>1858</v>
      </c>
      <c r="F730" s="64">
        <v>8.857128012087E12</v>
      </c>
      <c r="G730" s="64" t="str">
        <f t="array" ref="G730">XLOOKUP(F730,tb_MainDatabase[Barcode],tb_MainDatabase[Grand],"")</f>
        <v>EDP</v>
      </c>
      <c r="H730" s="64" t="str">
        <f t="array" ref="H730">XLOOKUP(F730,tb_MainDatabase[Barcode],tb_MainDatabase[Size],"")</f>
        <v>10 ml.</v>
      </c>
      <c r="I730" s="64" t="s">
        <v>1532</v>
      </c>
      <c r="J730" s="81">
        <f>IF(D730="","",countif(tb_Export[SKU],D730))</f>
        <v>1</v>
      </c>
      <c r="K730" s="64" t="s">
        <v>1528</v>
      </c>
      <c r="L730" s="81" t="str">
        <f t="array" ref="L730">XLOOKUP(D730,#REF!,#REF!,"")</f>
        <v>#REF!</v>
      </c>
      <c r="M730" s="81"/>
    </row>
    <row r="731" ht="22.5" customHeight="1">
      <c r="A731" s="334">
        <f>IF(B731="","",ROW()-ROW(tb_Export[[#HEADERS],[Order]]))</f>
        <v>730</v>
      </c>
      <c r="B731" s="335">
        <v>45981.0</v>
      </c>
      <c r="C731" s="336" t="s">
        <v>356</v>
      </c>
      <c r="D731" s="336" t="s">
        <v>2585</v>
      </c>
      <c r="E731" s="336" t="s">
        <v>1858</v>
      </c>
      <c r="F731" s="336">
        <v>8.857128012087E12</v>
      </c>
      <c r="G731" s="336" t="str">
        <f t="array" ref="G731">XLOOKUP(F731,tb_MainDatabase[Barcode],tb_MainDatabase[Grand],"")</f>
        <v>EDP</v>
      </c>
      <c r="H731" s="336" t="str">
        <f t="array" ref="H731">XLOOKUP(F731,tb_MainDatabase[Barcode],tb_MainDatabase[Size],"")</f>
        <v>10 ml.</v>
      </c>
      <c r="I731" s="336" t="s">
        <v>1532</v>
      </c>
      <c r="J731" s="337">
        <f>IF(D731="","",countif(tb_Export[SKU],D731))</f>
        <v>1</v>
      </c>
      <c r="K731" s="336" t="s">
        <v>1528</v>
      </c>
      <c r="L731" s="338">
        <v>46039.0</v>
      </c>
      <c r="M731" s="336" t="s">
        <v>1859</v>
      </c>
    </row>
    <row r="732" ht="22.5" customHeight="1">
      <c r="A732" s="334">
        <f>IF(B732="","",ROW()-ROW(tb_Export[[#HEADERS],[Order]]))</f>
        <v>731</v>
      </c>
      <c r="B732" s="335">
        <v>45981.0</v>
      </c>
      <c r="C732" s="336" t="s">
        <v>356</v>
      </c>
      <c r="D732" s="336" t="s">
        <v>2586</v>
      </c>
      <c r="E732" s="336" t="s">
        <v>1858</v>
      </c>
      <c r="F732" s="336">
        <v>8.857128012087E12</v>
      </c>
      <c r="G732" s="336" t="str">
        <f t="array" ref="G732">XLOOKUP(F732,tb_MainDatabase[Barcode],tb_MainDatabase[Grand],"")</f>
        <v>EDP</v>
      </c>
      <c r="H732" s="336" t="str">
        <f t="array" ref="H732">XLOOKUP(F732,tb_MainDatabase[Barcode],tb_MainDatabase[Size],"")</f>
        <v>10 ml.</v>
      </c>
      <c r="I732" s="336" t="s">
        <v>1532</v>
      </c>
      <c r="J732" s="337">
        <f>IF(D732="","",countif(tb_Export[SKU],D732))</f>
        <v>1</v>
      </c>
      <c r="K732" s="336" t="s">
        <v>1528</v>
      </c>
      <c r="L732" s="338">
        <v>46039.0</v>
      </c>
      <c r="M732" s="336" t="s">
        <v>1859</v>
      </c>
    </row>
    <row r="733" ht="22.5" customHeight="1">
      <c r="A733" s="334">
        <f>IF(B733="","",ROW()-ROW(tb_Export[[#HEADERS],[Order]]))</f>
        <v>732</v>
      </c>
      <c r="B733" s="335">
        <v>45981.0</v>
      </c>
      <c r="C733" s="336" t="s">
        <v>356</v>
      </c>
      <c r="D733" s="336" t="s">
        <v>2587</v>
      </c>
      <c r="E733" s="336" t="s">
        <v>1858</v>
      </c>
      <c r="F733" s="336">
        <v>8.857128012087E12</v>
      </c>
      <c r="G733" s="336" t="str">
        <f t="array" ref="G733">XLOOKUP(F733,tb_MainDatabase[Barcode],tb_MainDatabase[Grand],"")</f>
        <v>EDP</v>
      </c>
      <c r="H733" s="336" t="str">
        <f t="array" ref="H733">XLOOKUP(F733,tb_MainDatabase[Barcode],tb_MainDatabase[Size],"")</f>
        <v>10 ml.</v>
      </c>
      <c r="I733" s="336" t="s">
        <v>1532</v>
      </c>
      <c r="J733" s="337">
        <f>IF(D733="","",countif(tb_Export[SKU],D733))</f>
        <v>1</v>
      </c>
      <c r="K733" s="336" t="s">
        <v>1528</v>
      </c>
      <c r="L733" s="338">
        <v>46039.0</v>
      </c>
      <c r="M733" s="336" t="s">
        <v>1859</v>
      </c>
    </row>
    <row r="734" ht="22.5" customHeight="1">
      <c r="A734" s="334">
        <f>IF(B734="","",ROW()-ROW(tb_Export[[#HEADERS],[Order]]))</f>
        <v>733</v>
      </c>
      <c r="B734" s="335">
        <v>45981.0</v>
      </c>
      <c r="C734" s="336" t="s">
        <v>356</v>
      </c>
      <c r="D734" s="336" t="s">
        <v>2589</v>
      </c>
      <c r="E734" s="336" t="s">
        <v>1858</v>
      </c>
      <c r="F734" s="336">
        <v>8.857128012087E12</v>
      </c>
      <c r="G734" s="336" t="str">
        <f t="array" ref="G734">XLOOKUP(F734,tb_MainDatabase[Barcode],tb_MainDatabase[Grand],"")</f>
        <v>EDP</v>
      </c>
      <c r="H734" s="336" t="str">
        <f t="array" ref="H734">XLOOKUP(F734,tb_MainDatabase[Barcode],tb_MainDatabase[Size],"")</f>
        <v>10 ml.</v>
      </c>
      <c r="I734" s="336" t="s">
        <v>1532</v>
      </c>
      <c r="J734" s="337">
        <f>IF(D734="","",countif(tb_Export[SKU],D734))</f>
        <v>1</v>
      </c>
      <c r="K734" s="336" t="s">
        <v>1528</v>
      </c>
      <c r="L734" s="338">
        <v>46039.0</v>
      </c>
      <c r="M734" s="336" t="s">
        <v>1859</v>
      </c>
    </row>
    <row r="735" ht="22.5" hidden="1" customHeight="1">
      <c r="A735" s="61">
        <f>IF(B735="","",ROW()-ROW(tb_Export[[#HEADERS],[Order]]))</f>
        <v>734</v>
      </c>
      <c r="B735" s="322">
        <v>45981.0</v>
      </c>
      <c r="C735" s="64" t="s">
        <v>356</v>
      </c>
      <c r="D735" s="64" t="s">
        <v>2590</v>
      </c>
      <c r="E735" s="64" t="s">
        <v>1090</v>
      </c>
      <c r="F735" s="64">
        <v>8.857128012093E12</v>
      </c>
      <c r="G735" s="64" t="str">
        <f t="array" ref="G735">XLOOKUP(F735,tb_MainDatabase[Barcode],tb_MainDatabase[Grand],"")</f>
        <v>EDP</v>
      </c>
      <c r="H735" s="64" t="str">
        <f t="array" ref="H735">XLOOKUP(F735,tb_MainDatabase[Barcode],tb_MainDatabase[Size],"")</f>
        <v>10 ml.</v>
      </c>
      <c r="I735" s="64" t="s">
        <v>1532</v>
      </c>
      <c r="J735" s="81">
        <f>IF(D735="","",countif(tb_Export[SKU],D735))</f>
        <v>1</v>
      </c>
      <c r="K735" s="64" t="s">
        <v>1528</v>
      </c>
      <c r="L735" s="81" t="str">
        <f t="shared" ref="L735:L1318" si="4">XLOOKUP(D735,#REF!,#REF!,"")</f>
        <v>#REF!</v>
      </c>
      <c r="M735" s="81"/>
    </row>
    <row r="736" ht="22.5" hidden="1" customHeight="1">
      <c r="A736" s="61">
        <f>IF(B736="","",ROW()-ROW(tb_Export[[#HEADERS],[Order]]))</f>
        <v>735</v>
      </c>
      <c r="B736" s="322">
        <v>45981.0</v>
      </c>
      <c r="C736" s="64" t="s">
        <v>356</v>
      </c>
      <c r="D736" s="64" t="s">
        <v>2592</v>
      </c>
      <c r="E736" s="64" t="s">
        <v>1090</v>
      </c>
      <c r="F736" s="64">
        <v>8.857128012093E12</v>
      </c>
      <c r="G736" s="64" t="str">
        <f t="array" ref="G736">XLOOKUP(F736,tb_MainDatabase[Barcode],tb_MainDatabase[Grand],"")</f>
        <v>EDP</v>
      </c>
      <c r="H736" s="64" t="str">
        <f t="array" ref="H736">XLOOKUP(F736,tb_MainDatabase[Barcode],tb_MainDatabase[Size],"")</f>
        <v>10 ml.</v>
      </c>
      <c r="I736" s="64" t="s">
        <v>1532</v>
      </c>
      <c r="J736" s="81">
        <f>IF(D736="","",countif(tb_Export[SKU],D736))</f>
        <v>1</v>
      </c>
      <c r="K736" s="64" t="s">
        <v>1528</v>
      </c>
      <c r="L736" s="81" t="str">
        <f t="shared" si="4"/>
        <v>#REF!</v>
      </c>
      <c r="M736" s="81"/>
    </row>
    <row r="737" ht="22.5" hidden="1" customHeight="1">
      <c r="A737" s="61">
        <f>IF(B737="","",ROW()-ROW(tb_Export[[#HEADERS],[Order]]))</f>
        <v>736</v>
      </c>
      <c r="B737" s="322">
        <v>45981.0</v>
      </c>
      <c r="C737" s="64" t="s">
        <v>356</v>
      </c>
      <c r="D737" s="64" t="s">
        <v>2594</v>
      </c>
      <c r="E737" s="64" t="s">
        <v>1090</v>
      </c>
      <c r="F737" s="64">
        <v>8.857128012093E12</v>
      </c>
      <c r="G737" s="64" t="str">
        <f t="array" ref="G737">XLOOKUP(F737,tb_MainDatabase[Barcode],tb_MainDatabase[Grand],"")</f>
        <v>EDP</v>
      </c>
      <c r="H737" s="64" t="str">
        <f t="array" ref="H737">XLOOKUP(F737,tb_MainDatabase[Barcode],tb_MainDatabase[Size],"")</f>
        <v>10 ml.</v>
      </c>
      <c r="I737" s="64" t="s">
        <v>1532</v>
      </c>
      <c r="J737" s="81">
        <f>IF(D737="","",countif(tb_Export[SKU],D737))</f>
        <v>1</v>
      </c>
      <c r="K737" s="64" t="s">
        <v>1528</v>
      </c>
      <c r="L737" s="81" t="str">
        <f t="shared" si="4"/>
        <v>#REF!</v>
      </c>
      <c r="M737" s="81"/>
    </row>
    <row r="738" ht="22.5" hidden="1" customHeight="1">
      <c r="A738" s="61">
        <f>IF(B738="","",ROW()-ROW(tb_Export[[#HEADERS],[Order]]))</f>
        <v>737</v>
      </c>
      <c r="B738" s="322">
        <v>45981.0</v>
      </c>
      <c r="C738" s="64" t="s">
        <v>356</v>
      </c>
      <c r="D738" s="64" t="s">
        <v>2596</v>
      </c>
      <c r="E738" s="64" t="s">
        <v>1090</v>
      </c>
      <c r="F738" s="64">
        <v>8.857128012093E12</v>
      </c>
      <c r="G738" s="64" t="str">
        <f t="array" ref="G738">XLOOKUP(F738,tb_MainDatabase[Barcode],tb_MainDatabase[Grand],"")</f>
        <v>EDP</v>
      </c>
      <c r="H738" s="64" t="str">
        <f t="array" ref="H738">XLOOKUP(F738,tb_MainDatabase[Barcode],tb_MainDatabase[Size],"")</f>
        <v>10 ml.</v>
      </c>
      <c r="I738" s="64" t="s">
        <v>1532</v>
      </c>
      <c r="J738" s="81">
        <f>IF(D738="","",countif(tb_Export[SKU],D738))</f>
        <v>1</v>
      </c>
      <c r="K738" s="64" t="s">
        <v>1528</v>
      </c>
      <c r="L738" s="81" t="str">
        <f t="shared" si="4"/>
        <v>#REF!</v>
      </c>
      <c r="M738" s="81"/>
    </row>
    <row r="739" ht="22.5" hidden="1" customHeight="1">
      <c r="A739" s="61">
        <f>IF(B739="","",ROW()-ROW(tb_Export[[#HEADERS],[Order]]))</f>
        <v>738</v>
      </c>
      <c r="B739" s="322">
        <v>45981.0</v>
      </c>
      <c r="C739" s="64" t="s">
        <v>356</v>
      </c>
      <c r="D739" s="64" t="s">
        <v>2597</v>
      </c>
      <c r="E739" s="64" t="s">
        <v>1090</v>
      </c>
      <c r="F739" s="64">
        <v>8.857128012093E12</v>
      </c>
      <c r="G739" s="64" t="str">
        <f t="array" ref="G739">XLOOKUP(F739,tb_MainDatabase[Barcode],tb_MainDatabase[Grand],"")</f>
        <v>EDP</v>
      </c>
      <c r="H739" s="64" t="str">
        <f t="array" ref="H739">XLOOKUP(F739,tb_MainDatabase[Barcode],tb_MainDatabase[Size],"")</f>
        <v>10 ml.</v>
      </c>
      <c r="I739" s="64" t="s">
        <v>1532</v>
      </c>
      <c r="J739" s="81">
        <f>IF(D739="","",countif(tb_Export[SKU],D739))</f>
        <v>1</v>
      </c>
      <c r="K739" s="64" t="s">
        <v>1528</v>
      </c>
      <c r="L739" s="81" t="str">
        <f t="shared" si="4"/>
        <v>#REF!</v>
      </c>
      <c r="M739" s="81"/>
    </row>
    <row r="740" ht="22.5" hidden="1" customHeight="1">
      <c r="A740" s="61">
        <f>IF(B740="","",ROW()-ROW(tb_Export[[#HEADERS],[Order]]))</f>
        <v>739</v>
      </c>
      <c r="B740" s="322">
        <v>45981.0</v>
      </c>
      <c r="C740" s="64" t="s">
        <v>356</v>
      </c>
      <c r="D740" s="64" t="s">
        <v>2599</v>
      </c>
      <c r="E740" s="64" t="s">
        <v>1090</v>
      </c>
      <c r="F740" s="64">
        <v>8.857128012093E12</v>
      </c>
      <c r="G740" s="64" t="str">
        <f t="array" ref="G740">XLOOKUP(F740,tb_MainDatabase[Barcode],tb_MainDatabase[Grand],"")</f>
        <v>EDP</v>
      </c>
      <c r="H740" s="64" t="str">
        <f t="array" ref="H740">XLOOKUP(F740,tb_MainDatabase[Barcode],tb_MainDatabase[Size],"")</f>
        <v>10 ml.</v>
      </c>
      <c r="I740" s="64" t="s">
        <v>1532</v>
      </c>
      <c r="J740" s="81">
        <f>IF(D740="","",countif(tb_Export[SKU],D740))</f>
        <v>1</v>
      </c>
      <c r="K740" s="64" t="s">
        <v>1528</v>
      </c>
      <c r="L740" s="81" t="str">
        <f t="shared" si="4"/>
        <v>#REF!</v>
      </c>
      <c r="M740" s="81"/>
    </row>
    <row r="741" ht="22.5" hidden="1" customHeight="1">
      <c r="A741" s="61">
        <f>IF(B741="","",ROW()-ROW(tb_Export[[#HEADERS],[Order]]))</f>
        <v>740</v>
      </c>
      <c r="B741" s="322">
        <v>45981.0</v>
      </c>
      <c r="C741" s="64" t="s">
        <v>356</v>
      </c>
      <c r="D741" s="64" t="s">
        <v>2600</v>
      </c>
      <c r="E741" s="64" t="s">
        <v>1090</v>
      </c>
      <c r="F741" s="64">
        <v>8.857128012093E12</v>
      </c>
      <c r="G741" s="64" t="str">
        <f t="array" ref="G741">XLOOKUP(F741,tb_MainDatabase[Barcode],tb_MainDatabase[Grand],"")</f>
        <v>EDP</v>
      </c>
      <c r="H741" s="64" t="str">
        <f t="array" ref="H741">XLOOKUP(F741,tb_MainDatabase[Barcode],tb_MainDatabase[Size],"")</f>
        <v>10 ml.</v>
      </c>
      <c r="I741" s="64" t="s">
        <v>1532</v>
      </c>
      <c r="J741" s="81">
        <f>IF(D741="","",countif(tb_Export[SKU],D741))</f>
        <v>1</v>
      </c>
      <c r="K741" s="64" t="s">
        <v>1528</v>
      </c>
      <c r="L741" s="81" t="str">
        <f t="shared" si="4"/>
        <v>#REF!</v>
      </c>
      <c r="M741" s="81"/>
    </row>
    <row r="742" ht="22.5" hidden="1" customHeight="1">
      <c r="A742" s="61">
        <f>IF(B742="","",ROW()-ROW(tb_Export[[#HEADERS],[Order]]))</f>
        <v>741</v>
      </c>
      <c r="B742" s="322">
        <v>45981.0</v>
      </c>
      <c r="C742" s="64" t="s">
        <v>356</v>
      </c>
      <c r="D742" s="64" t="s">
        <v>2601</v>
      </c>
      <c r="E742" s="64" t="s">
        <v>1090</v>
      </c>
      <c r="F742" s="64">
        <v>8.857128012093E12</v>
      </c>
      <c r="G742" s="64" t="str">
        <f t="array" ref="G742">XLOOKUP(F742,tb_MainDatabase[Barcode],tb_MainDatabase[Grand],"")</f>
        <v>EDP</v>
      </c>
      <c r="H742" s="64" t="str">
        <f t="array" ref="H742">XLOOKUP(F742,tb_MainDatabase[Barcode],tb_MainDatabase[Size],"")</f>
        <v>10 ml.</v>
      </c>
      <c r="I742" s="64" t="s">
        <v>1532</v>
      </c>
      <c r="J742" s="81">
        <f>IF(D742="","",countif(tb_Export[SKU],D742))</f>
        <v>1</v>
      </c>
      <c r="K742" s="64" t="s">
        <v>1528</v>
      </c>
      <c r="L742" s="81" t="str">
        <f t="shared" si="4"/>
        <v>#REF!</v>
      </c>
      <c r="M742" s="81"/>
    </row>
    <row r="743" ht="22.5" hidden="1" customHeight="1">
      <c r="A743" s="61">
        <f>IF(B743="","",ROW()-ROW(tb_Export[[#HEADERS],[Order]]))</f>
        <v>742</v>
      </c>
      <c r="B743" s="322">
        <v>45981.0</v>
      </c>
      <c r="C743" s="64" t="s">
        <v>356</v>
      </c>
      <c r="D743" s="64" t="s">
        <v>2602</v>
      </c>
      <c r="E743" s="64" t="s">
        <v>1090</v>
      </c>
      <c r="F743" s="64">
        <v>8.857128012093E12</v>
      </c>
      <c r="G743" s="64" t="str">
        <f t="array" ref="G743">XLOOKUP(F743,tb_MainDatabase[Barcode],tb_MainDatabase[Grand],"")</f>
        <v>EDP</v>
      </c>
      <c r="H743" s="64" t="str">
        <f t="array" ref="H743">XLOOKUP(F743,tb_MainDatabase[Barcode],tb_MainDatabase[Size],"")</f>
        <v>10 ml.</v>
      </c>
      <c r="I743" s="64" t="s">
        <v>1532</v>
      </c>
      <c r="J743" s="81">
        <f>IF(D743="","",countif(tb_Export[SKU],D743))</f>
        <v>1</v>
      </c>
      <c r="K743" s="64" t="s">
        <v>1528</v>
      </c>
      <c r="L743" s="81" t="str">
        <f t="shared" si="4"/>
        <v>#REF!</v>
      </c>
      <c r="M743" s="81"/>
    </row>
    <row r="744" ht="22.5" hidden="1" customHeight="1">
      <c r="A744" s="61">
        <f>IF(B744="","",ROW()-ROW(tb_Export[[#HEADERS],[Order]]))</f>
        <v>743</v>
      </c>
      <c r="B744" s="322">
        <v>45981.0</v>
      </c>
      <c r="C744" s="64" t="s">
        <v>356</v>
      </c>
      <c r="D744" s="64" t="s">
        <v>2603</v>
      </c>
      <c r="E744" s="64" t="s">
        <v>1090</v>
      </c>
      <c r="F744" s="64">
        <v>8.857128012093E12</v>
      </c>
      <c r="G744" s="64" t="str">
        <f t="array" ref="G744">XLOOKUP(F744,tb_MainDatabase[Barcode],tb_MainDatabase[Grand],"")</f>
        <v>EDP</v>
      </c>
      <c r="H744" s="64" t="str">
        <f t="array" ref="H744">XLOOKUP(F744,tb_MainDatabase[Barcode],tb_MainDatabase[Size],"")</f>
        <v>10 ml.</v>
      </c>
      <c r="I744" s="64" t="s">
        <v>1532</v>
      </c>
      <c r="J744" s="81">
        <f>IF(D744="","",countif(tb_Export[SKU],D744))</f>
        <v>1</v>
      </c>
      <c r="K744" s="64" t="s">
        <v>1528</v>
      </c>
      <c r="L744" s="81" t="str">
        <f t="shared" si="4"/>
        <v>#REF!</v>
      </c>
      <c r="M744" s="81"/>
    </row>
    <row r="745" ht="22.5" hidden="1" customHeight="1">
      <c r="A745" s="61">
        <f>IF(B745="","",ROW()-ROW(tb_Export[[#HEADERS],[Order]]))</f>
        <v>744</v>
      </c>
      <c r="B745" s="322">
        <v>45981.0</v>
      </c>
      <c r="C745" s="64" t="s">
        <v>356</v>
      </c>
      <c r="D745" s="64" t="s">
        <v>2604</v>
      </c>
      <c r="E745" s="64" t="s">
        <v>1042</v>
      </c>
      <c r="F745" s="64">
        <v>8.857128012065E12</v>
      </c>
      <c r="G745" s="64" t="str">
        <f t="array" ref="G745">XLOOKUP(F745,tb_MainDatabase[Barcode],tb_MainDatabase[Grand],"")</f>
        <v>EDP</v>
      </c>
      <c r="H745" s="64" t="str">
        <f t="array" ref="H745">XLOOKUP(F745,tb_MainDatabase[Barcode],tb_MainDatabase[Size],"")</f>
        <v>10 ml.</v>
      </c>
      <c r="I745" s="64" t="s">
        <v>1532</v>
      </c>
      <c r="J745" s="81">
        <f>IF(D745="","",countif(tb_Export[SKU],D745))</f>
        <v>1</v>
      </c>
      <c r="K745" s="64" t="s">
        <v>1528</v>
      </c>
      <c r="L745" s="81" t="str">
        <f t="shared" si="4"/>
        <v>#REF!</v>
      </c>
      <c r="M745" s="81"/>
    </row>
    <row r="746" ht="22.5" hidden="1" customHeight="1">
      <c r="A746" s="61">
        <f>IF(B746="","",ROW()-ROW(tb_Export[[#HEADERS],[Order]]))</f>
        <v>745</v>
      </c>
      <c r="B746" s="322">
        <v>45981.0</v>
      </c>
      <c r="C746" s="64" t="s">
        <v>356</v>
      </c>
      <c r="D746" s="64" t="s">
        <v>2606</v>
      </c>
      <c r="E746" s="64" t="s">
        <v>1042</v>
      </c>
      <c r="F746" s="64">
        <v>8.857128012065E12</v>
      </c>
      <c r="G746" s="64" t="str">
        <f t="array" ref="G746">XLOOKUP(F746,tb_MainDatabase[Barcode],tb_MainDatabase[Grand],"")</f>
        <v>EDP</v>
      </c>
      <c r="H746" s="64" t="str">
        <f t="array" ref="H746">XLOOKUP(F746,tb_MainDatabase[Barcode],tb_MainDatabase[Size],"")</f>
        <v>10 ml.</v>
      </c>
      <c r="I746" s="64" t="s">
        <v>1532</v>
      </c>
      <c r="J746" s="81">
        <f>IF(D746="","",countif(tb_Export[SKU],D746))</f>
        <v>1</v>
      </c>
      <c r="K746" s="64" t="s">
        <v>1528</v>
      </c>
      <c r="L746" s="81" t="str">
        <f t="shared" si="4"/>
        <v>#REF!</v>
      </c>
      <c r="M746" s="81"/>
    </row>
    <row r="747" ht="22.5" hidden="1" customHeight="1">
      <c r="A747" s="61">
        <f>IF(B747="","",ROW()-ROW(tb_Export[[#HEADERS],[Order]]))</f>
        <v>746</v>
      </c>
      <c r="B747" s="322">
        <v>45981.0</v>
      </c>
      <c r="C747" s="64" t="s">
        <v>356</v>
      </c>
      <c r="D747" s="64" t="s">
        <v>2608</v>
      </c>
      <c r="E747" s="64" t="s">
        <v>1042</v>
      </c>
      <c r="F747" s="64">
        <v>8.857128012065E12</v>
      </c>
      <c r="G747" s="64" t="str">
        <f t="array" ref="G747">XLOOKUP(F747,tb_MainDatabase[Barcode],tb_MainDatabase[Grand],"")</f>
        <v>EDP</v>
      </c>
      <c r="H747" s="64" t="str">
        <f t="array" ref="H747">XLOOKUP(F747,tb_MainDatabase[Barcode],tb_MainDatabase[Size],"")</f>
        <v>10 ml.</v>
      </c>
      <c r="I747" s="64" t="s">
        <v>1532</v>
      </c>
      <c r="J747" s="81">
        <f>IF(D747="","",countif(tb_Export[SKU],D747))</f>
        <v>1</v>
      </c>
      <c r="K747" s="64" t="s">
        <v>1528</v>
      </c>
      <c r="L747" s="81" t="str">
        <f t="shared" si="4"/>
        <v>#REF!</v>
      </c>
      <c r="M747" s="81"/>
    </row>
    <row r="748" ht="22.5" hidden="1" customHeight="1">
      <c r="A748" s="61">
        <f>IF(B748="","",ROW()-ROW(tb_Export[[#HEADERS],[Order]]))</f>
        <v>747</v>
      </c>
      <c r="B748" s="322">
        <v>45981.0</v>
      </c>
      <c r="C748" s="64" t="s">
        <v>356</v>
      </c>
      <c r="D748" s="64" t="s">
        <v>2609</v>
      </c>
      <c r="E748" s="64" t="s">
        <v>1042</v>
      </c>
      <c r="F748" s="64">
        <v>8.857128012065E12</v>
      </c>
      <c r="G748" s="64" t="str">
        <f t="array" ref="G748">XLOOKUP(F748,tb_MainDatabase[Barcode],tb_MainDatabase[Grand],"")</f>
        <v>EDP</v>
      </c>
      <c r="H748" s="64" t="str">
        <f t="array" ref="H748">XLOOKUP(F748,tb_MainDatabase[Barcode],tb_MainDatabase[Size],"")</f>
        <v>10 ml.</v>
      </c>
      <c r="I748" s="64" t="s">
        <v>1532</v>
      </c>
      <c r="J748" s="81">
        <f>IF(D748="","",countif(tb_Export[SKU],D748))</f>
        <v>1</v>
      </c>
      <c r="K748" s="64" t="s">
        <v>1528</v>
      </c>
      <c r="L748" s="81" t="str">
        <f t="shared" si="4"/>
        <v>#REF!</v>
      </c>
      <c r="M748" s="81"/>
    </row>
    <row r="749" ht="22.5" hidden="1" customHeight="1">
      <c r="A749" s="61">
        <f>IF(B749="","",ROW()-ROW(tb_Export[[#HEADERS],[Order]]))</f>
        <v>748</v>
      </c>
      <c r="B749" s="322">
        <v>45981.0</v>
      </c>
      <c r="C749" s="64" t="s">
        <v>356</v>
      </c>
      <c r="D749" s="64" t="s">
        <v>2610</v>
      </c>
      <c r="E749" s="64" t="s">
        <v>1042</v>
      </c>
      <c r="F749" s="64">
        <v>8.857128012065E12</v>
      </c>
      <c r="G749" s="64" t="str">
        <f t="array" ref="G749">XLOOKUP(F749,tb_MainDatabase[Barcode],tb_MainDatabase[Grand],"")</f>
        <v>EDP</v>
      </c>
      <c r="H749" s="64" t="str">
        <f t="array" ref="H749">XLOOKUP(F749,tb_MainDatabase[Barcode],tb_MainDatabase[Size],"")</f>
        <v>10 ml.</v>
      </c>
      <c r="I749" s="64" t="s">
        <v>1532</v>
      </c>
      <c r="J749" s="81">
        <f>IF(D749="","",countif(tb_Export[SKU],D749))</f>
        <v>1</v>
      </c>
      <c r="K749" s="64" t="s">
        <v>1528</v>
      </c>
      <c r="L749" s="81" t="str">
        <f t="shared" si="4"/>
        <v>#REF!</v>
      </c>
      <c r="M749" s="81"/>
    </row>
    <row r="750" ht="22.5" hidden="1" customHeight="1">
      <c r="A750" s="61">
        <f>IF(B750="","",ROW()-ROW(tb_Export[[#HEADERS],[Order]]))</f>
        <v>749</v>
      </c>
      <c r="B750" s="322">
        <v>45981.0</v>
      </c>
      <c r="C750" s="64" t="s">
        <v>356</v>
      </c>
      <c r="D750" s="64" t="s">
        <v>2612</v>
      </c>
      <c r="E750" s="64" t="s">
        <v>1042</v>
      </c>
      <c r="F750" s="64">
        <v>8.857128012065E12</v>
      </c>
      <c r="G750" s="64" t="str">
        <f t="array" ref="G750">XLOOKUP(F750,tb_MainDatabase[Barcode],tb_MainDatabase[Grand],"")</f>
        <v>EDP</v>
      </c>
      <c r="H750" s="64" t="str">
        <f t="array" ref="H750">XLOOKUP(F750,tb_MainDatabase[Barcode],tb_MainDatabase[Size],"")</f>
        <v>10 ml.</v>
      </c>
      <c r="I750" s="64" t="s">
        <v>1532</v>
      </c>
      <c r="J750" s="81">
        <f>IF(D750="","",countif(tb_Export[SKU],D750))</f>
        <v>1</v>
      </c>
      <c r="K750" s="64" t="s">
        <v>1528</v>
      </c>
      <c r="L750" s="81" t="str">
        <f t="shared" si="4"/>
        <v>#REF!</v>
      </c>
      <c r="M750" s="81"/>
    </row>
    <row r="751" ht="22.5" hidden="1" customHeight="1">
      <c r="A751" s="61">
        <f>IF(B751="","",ROW()-ROW(tb_Export[[#HEADERS],[Order]]))</f>
        <v>750</v>
      </c>
      <c r="B751" s="322">
        <v>45981.0</v>
      </c>
      <c r="C751" s="64" t="s">
        <v>356</v>
      </c>
      <c r="D751" s="64" t="s">
        <v>2614</v>
      </c>
      <c r="E751" s="64" t="s">
        <v>1042</v>
      </c>
      <c r="F751" s="64">
        <v>8.857128012065E12</v>
      </c>
      <c r="G751" s="64" t="str">
        <f t="array" ref="G751">XLOOKUP(F751,tb_MainDatabase[Barcode],tb_MainDatabase[Grand],"")</f>
        <v>EDP</v>
      </c>
      <c r="H751" s="64" t="str">
        <f t="array" ref="H751">XLOOKUP(F751,tb_MainDatabase[Barcode],tb_MainDatabase[Size],"")</f>
        <v>10 ml.</v>
      </c>
      <c r="I751" s="64" t="s">
        <v>1532</v>
      </c>
      <c r="J751" s="81">
        <f>IF(D751="","",countif(tb_Export[SKU],D751))</f>
        <v>1</v>
      </c>
      <c r="K751" s="64" t="s">
        <v>1528</v>
      </c>
      <c r="L751" s="81" t="str">
        <f t="shared" si="4"/>
        <v>#REF!</v>
      </c>
      <c r="M751" s="81"/>
    </row>
    <row r="752" ht="22.5" hidden="1" customHeight="1">
      <c r="A752" s="61">
        <f>IF(B752="","",ROW()-ROW(tb_Export[[#HEADERS],[Order]]))</f>
        <v>751</v>
      </c>
      <c r="B752" s="322">
        <v>45981.0</v>
      </c>
      <c r="C752" s="64" t="s">
        <v>356</v>
      </c>
      <c r="D752" s="64" t="s">
        <v>2615</v>
      </c>
      <c r="E752" s="64" t="s">
        <v>1042</v>
      </c>
      <c r="F752" s="64">
        <v>8.857128012065E12</v>
      </c>
      <c r="G752" s="64" t="str">
        <f t="array" ref="G752">XLOOKUP(F752,tb_MainDatabase[Barcode],tb_MainDatabase[Grand],"")</f>
        <v>EDP</v>
      </c>
      <c r="H752" s="64" t="str">
        <f t="array" ref="H752">XLOOKUP(F752,tb_MainDatabase[Barcode],tb_MainDatabase[Size],"")</f>
        <v>10 ml.</v>
      </c>
      <c r="I752" s="64" t="s">
        <v>1532</v>
      </c>
      <c r="J752" s="81">
        <f>IF(D752="","",countif(tb_Export[SKU],D752))</f>
        <v>1</v>
      </c>
      <c r="K752" s="64" t="s">
        <v>1528</v>
      </c>
      <c r="L752" s="81" t="str">
        <f t="shared" si="4"/>
        <v>#REF!</v>
      </c>
      <c r="M752" s="81"/>
    </row>
    <row r="753" ht="22.5" hidden="1" customHeight="1">
      <c r="A753" s="61">
        <f>IF(B753="","",ROW()-ROW(tb_Export[[#HEADERS],[Order]]))</f>
        <v>752</v>
      </c>
      <c r="B753" s="322">
        <v>45981.0</v>
      </c>
      <c r="C753" s="64" t="s">
        <v>356</v>
      </c>
      <c r="D753" s="64" t="s">
        <v>2616</v>
      </c>
      <c r="E753" s="64" t="s">
        <v>1042</v>
      </c>
      <c r="F753" s="64">
        <v>8.857128012065E12</v>
      </c>
      <c r="G753" s="64" t="str">
        <f t="array" ref="G753">XLOOKUP(F753,tb_MainDatabase[Barcode],tb_MainDatabase[Grand],"")</f>
        <v>EDP</v>
      </c>
      <c r="H753" s="64" t="str">
        <f t="array" ref="H753">XLOOKUP(F753,tb_MainDatabase[Barcode],tb_MainDatabase[Size],"")</f>
        <v>10 ml.</v>
      </c>
      <c r="I753" s="64" t="s">
        <v>1532</v>
      </c>
      <c r="J753" s="81">
        <f>IF(D753="","",countif(tb_Export[SKU],D753))</f>
        <v>1</v>
      </c>
      <c r="K753" s="64" t="s">
        <v>1528</v>
      </c>
      <c r="L753" s="81" t="str">
        <f t="shared" si="4"/>
        <v>#REF!</v>
      </c>
      <c r="M753" s="81"/>
    </row>
    <row r="754" ht="22.5" hidden="1" customHeight="1">
      <c r="A754" s="61">
        <f>IF(B754="","",ROW()-ROW(tb_Export[[#HEADERS],[Order]]))</f>
        <v>753</v>
      </c>
      <c r="B754" s="322">
        <v>45981.0</v>
      </c>
      <c r="C754" s="64" t="s">
        <v>356</v>
      </c>
      <c r="D754" s="64" t="s">
        <v>2618</v>
      </c>
      <c r="E754" s="64" t="s">
        <v>1042</v>
      </c>
      <c r="F754" s="64">
        <v>8.857128012065E12</v>
      </c>
      <c r="G754" s="64" t="str">
        <f t="array" ref="G754">XLOOKUP(F754,tb_MainDatabase[Barcode],tb_MainDatabase[Grand],"")</f>
        <v>EDP</v>
      </c>
      <c r="H754" s="64" t="str">
        <f t="array" ref="H754">XLOOKUP(F754,tb_MainDatabase[Barcode],tb_MainDatabase[Size],"")</f>
        <v>10 ml.</v>
      </c>
      <c r="I754" s="64" t="s">
        <v>1532</v>
      </c>
      <c r="J754" s="81">
        <f>IF(D754="","",countif(tb_Export[SKU],D754))</f>
        <v>1</v>
      </c>
      <c r="K754" s="64" t="s">
        <v>1528</v>
      </c>
      <c r="L754" s="81" t="str">
        <f t="shared" si="4"/>
        <v>#REF!</v>
      </c>
      <c r="M754" s="81"/>
    </row>
    <row r="755" ht="22.5" hidden="1" customHeight="1">
      <c r="A755" s="61">
        <f>IF(B755="","",ROW()-ROW(tb_Export[[#HEADERS],[Order]]))</f>
        <v>754</v>
      </c>
      <c r="B755" s="322">
        <v>45981.0</v>
      </c>
      <c r="C755" s="64" t="s">
        <v>356</v>
      </c>
      <c r="D755" s="64" t="s">
        <v>2619</v>
      </c>
      <c r="E755" s="64" t="s">
        <v>1098</v>
      </c>
      <c r="F755" s="64">
        <v>8.857128012047E12</v>
      </c>
      <c r="G755" s="64" t="str">
        <f t="array" ref="G755">XLOOKUP(F755,tb_MainDatabase[Barcode],tb_MainDatabase[Grand],"")</f>
        <v>EDP</v>
      </c>
      <c r="H755" s="64" t="str">
        <f t="array" ref="H755">XLOOKUP(F755,tb_MainDatabase[Barcode],tb_MainDatabase[Size],"")</f>
        <v>10 ml.</v>
      </c>
      <c r="I755" s="64" t="s">
        <v>1532</v>
      </c>
      <c r="J755" s="81">
        <f>IF(D755="","",countif(tb_Export[SKU],D755))</f>
        <v>1</v>
      </c>
      <c r="K755" s="64" t="s">
        <v>1528</v>
      </c>
      <c r="L755" s="81" t="str">
        <f t="shared" si="4"/>
        <v>#REF!</v>
      </c>
      <c r="M755" s="81"/>
    </row>
    <row r="756" ht="22.5" hidden="1" customHeight="1">
      <c r="A756" s="61">
        <f>IF(B756="","",ROW()-ROW(tb_Export[[#HEADERS],[Order]]))</f>
        <v>755</v>
      </c>
      <c r="B756" s="322">
        <v>45981.0</v>
      </c>
      <c r="C756" s="64" t="s">
        <v>356</v>
      </c>
      <c r="D756" s="64" t="s">
        <v>2621</v>
      </c>
      <c r="E756" s="64" t="s">
        <v>1098</v>
      </c>
      <c r="F756" s="64">
        <v>8.857128012047E12</v>
      </c>
      <c r="G756" s="64" t="str">
        <f t="array" ref="G756">XLOOKUP(F756,tb_MainDatabase[Barcode],tb_MainDatabase[Grand],"")</f>
        <v>EDP</v>
      </c>
      <c r="H756" s="64" t="str">
        <f t="array" ref="H756">XLOOKUP(F756,tb_MainDatabase[Barcode],tb_MainDatabase[Size],"")</f>
        <v>10 ml.</v>
      </c>
      <c r="I756" s="64" t="s">
        <v>1532</v>
      </c>
      <c r="J756" s="81">
        <f>IF(D756="","",countif(tb_Export[SKU],D756))</f>
        <v>1</v>
      </c>
      <c r="K756" s="64" t="s">
        <v>1528</v>
      </c>
      <c r="L756" s="81" t="str">
        <f t="shared" si="4"/>
        <v>#REF!</v>
      </c>
      <c r="M756" s="81"/>
    </row>
    <row r="757" ht="22.5" hidden="1" customHeight="1">
      <c r="A757" s="61">
        <f>IF(B757="","",ROW()-ROW(tb_Export[[#HEADERS],[Order]]))</f>
        <v>756</v>
      </c>
      <c r="B757" s="322">
        <v>45981.0</v>
      </c>
      <c r="C757" s="64" t="s">
        <v>356</v>
      </c>
      <c r="D757" s="64" t="s">
        <v>2623</v>
      </c>
      <c r="E757" s="64" t="s">
        <v>1098</v>
      </c>
      <c r="F757" s="64">
        <v>8.857128012047E12</v>
      </c>
      <c r="G757" s="64" t="str">
        <f t="array" ref="G757">XLOOKUP(F757,tb_MainDatabase[Barcode],tb_MainDatabase[Grand],"")</f>
        <v>EDP</v>
      </c>
      <c r="H757" s="64" t="str">
        <f t="array" ref="H757">XLOOKUP(F757,tb_MainDatabase[Barcode],tb_MainDatabase[Size],"")</f>
        <v>10 ml.</v>
      </c>
      <c r="I757" s="64" t="s">
        <v>1532</v>
      </c>
      <c r="J757" s="81">
        <f>IF(D757="","",countif(tb_Export[SKU],D757))</f>
        <v>1</v>
      </c>
      <c r="K757" s="64" t="s">
        <v>1528</v>
      </c>
      <c r="L757" s="81" t="str">
        <f t="shared" si="4"/>
        <v>#REF!</v>
      </c>
      <c r="M757" s="81"/>
    </row>
    <row r="758" ht="22.5" hidden="1" customHeight="1">
      <c r="A758" s="61">
        <f>IF(B758="","",ROW()-ROW(tb_Export[[#HEADERS],[Order]]))</f>
        <v>757</v>
      </c>
      <c r="B758" s="322">
        <v>45981.0</v>
      </c>
      <c r="C758" s="64" t="s">
        <v>356</v>
      </c>
      <c r="D758" s="64" t="s">
        <v>2624</v>
      </c>
      <c r="E758" s="64" t="s">
        <v>1098</v>
      </c>
      <c r="F758" s="64">
        <v>8.857128012047E12</v>
      </c>
      <c r="G758" s="64" t="str">
        <f t="array" ref="G758">XLOOKUP(F758,tb_MainDatabase[Barcode],tb_MainDatabase[Grand],"")</f>
        <v>EDP</v>
      </c>
      <c r="H758" s="64" t="str">
        <f t="array" ref="H758">XLOOKUP(F758,tb_MainDatabase[Barcode],tb_MainDatabase[Size],"")</f>
        <v>10 ml.</v>
      </c>
      <c r="I758" s="64" t="s">
        <v>1532</v>
      </c>
      <c r="J758" s="81">
        <f>IF(D758="","",countif(tb_Export[SKU],D758))</f>
        <v>1</v>
      </c>
      <c r="K758" s="64" t="s">
        <v>1528</v>
      </c>
      <c r="L758" s="81" t="str">
        <f t="shared" si="4"/>
        <v>#REF!</v>
      </c>
      <c r="M758" s="81"/>
    </row>
    <row r="759" ht="22.5" hidden="1" customHeight="1">
      <c r="A759" s="61">
        <f>IF(B759="","",ROW()-ROW(tb_Export[[#HEADERS],[Order]]))</f>
        <v>758</v>
      </c>
      <c r="B759" s="322">
        <v>45981.0</v>
      </c>
      <c r="C759" s="64" t="s">
        <v>356</v>
      </c>
      <c r="D759" s="64" t="s">
        <v>2626</v>
      </c>
      <c r="E759" s="64" t="s">
        <v>1098</v>
      </c>
      <c r="F759" s="64">
        <v>8.857128012047E12</v>
      </c>
      <c r="G759" s="64" t="str">
        <f t="array" ref="G759">XLOOKUP(F759,tb_MainDatabase[Barcode],tb_MainDatabase[Grand],"")</f>
        <v>EDP</v>
      </c>
      <c r="H759" s="64" t="str">
        <f t="array" ref="H759">XLOOKUP(F759,tb_MainDatabase[Barcode],tb_MainDatabase[Size],"")</f>
        <v>10 ml.</v>
      </c>
      <c r="I759" s="64" t="s">
        <v>1532</v>
      </c>
      <c r="J759" s="81">
        <f>IF(D759="","",countif(tb_Export[SKU],D759))</f>
        <v>1</v>
      </c>
      <c r="K759" s="64" t="s">
        <v>1528</v>
      </c>
      <c r="L759" s="81" t="str">
        <f t="shared" si="4"/>
        <v>#REF!</v>
      </c>
      <c r="M759" s="81"/>
    </row>
    <row r="760" ht="22.5" hidden="1" customHeight="1">
      <c r="A760" s="61">
        <f>IF(B760="","",ROW()-ROW(tb_Export[[#HEADERS],[Order]]))</f>
        <v>759</v>
      </c>
      <c r="B760" s="322">
        <v>45981.0</v>
      </c>
      <c r="C760" s="64" t="s">
        <v>356</v>
      </c>
      <c r="D760" s="64" t="s">
        <v>2628</v>
      </c>
      <c r="E760" s="64" t="s">
        <v>1098</v>
      </c>
      <c r="F760" s="64">
        <v>8.857128012047E12</v>
      </c>
      <c r="G760" s="64" t="str">
        <f t="array" ref="G760">XLOOKUP(F760,tb_MainDatabase[Barcode],tb_MainDatabase[Grand],"")</f>
        <v>EDP</v>
      </c>
      <c r="H760" s="64" t="str">
        <f t="array" ref="H760">XLOOKUP(F760,tb_MainDatabase[Barcode],tb_MainDatabase[Size],"")</f>
        <v>10 ml.</v>
      </c>
      <c r="I760" s="64" t="s">
        <v>1532</v>
      </c>
      <c r="J760" s="81">
        <f>IF(D760="","",countif(tb_Export[SKU],D760))</f>
        <v>1</v>
      </c>
      <c r="K760" s="64" t="s">
        <v>1528</v>
      </c>
      <c r="L760" s="81" t="str">
        <f t="shared" si="4"/>
        <v>#REF!</v>
      </c>
      <c r="M760" s="81"/>
    </row>
    <row r="761" ht="22.5" hidden="1" customHeight="1">
      <c r="A761" s="61">
        <f>IF(B761="","",ROW()-ROW(tb_Export[[#HEADERS],[Order]]))</f>
        <v>760</v>
      </c>
      <c r="B761" s="322">
        <v>45981.0</v>
      </c>
      <c r="C761" s="64" t="s">
        <v>356</v>
      </c>
      <c r="D761" s="64" t="s">
        <v>2631</v>
      </c>
      <c r="E761" s="64" t="s">
        <v>1098</v>
      </c>
      <c r="F761" s="64">
        <v>8.857128012047E12</v>
      </c>
      <c r="G761" s="64" t="str">
        <f t="array" ref="G761">XLOOKUP(F761,tb_MainDatabase[Barcode],tb_MainDatabase[Grand],"")</f>
        <v>EDP</v>
      </c>
      <c r="H761" s="64" t="str">
        <f t="array" ref="H761">XLOOKUP(F761,tb_MainDatabase[Barcode],tb_MainDatabase[Size],"")</f>
        <v>10 ml.</v>
      </c>
      <c r="I761" s="64" t="s">
        <v>1532</v>
      </c>
      <c r="J761" s="81">
        <f>IF(D761="","",countif(tb_Export[SKU],D761))</f>
        <v>1</v>
      </c>
      <c r="K761" s="64" t="s">
        <v>1528</v>
      </c>
      <c r="L761" s="81" t="str">
        <f t="shared" si="4"/>
        <v>#REF!</v>
      </c>
      <c r="M761" s="81"/>
    </row>
    <row r="762" ht="22.5" hidden="1" customHeight="1">
      <c r="A762" s="61">
        <f>IF(B762="","",ROW()-ROW(tb_Export[[#HEADERS],[Order]]))</f>
        <v>761</v>
      </c>
      <c r="B762" s="322">
        <v>45981.0</v>
      </c>
      <c r="C762" s="64" t="s">
        <v>356</v>
      </c>
      <c r="D762" s="64" t="s">
        <v>2633</v>
      </c>
      <c r="E762" s="64" t="s">
        <v>1098</v>
      </c>
      <c r="F762" s="64">
        <v>8.857128012047E12</v>
      </c>
      <c r="G762" s="64" t="str">
        <f t="array" ref="G762">XLOOKUP(F762,tb_MainDatabase[Barcode],tb_MainDatabase[Grand],"")</f>
        <v>EDP</v>
      </c>
      <c r="H762" s="64" t="str">
        <f t="array" ref="H762">XLOOKUP(F762,tb_MainDatabase[Barcode],tb_MainDatabase[Size],"")</f>
        <v>10 ml.</v>
      </c>
      <c r="I762" s="64" t="s">
        <v>1532</v>
      </c>
      <c r="J762" s="81">
        <f>IF(D762="","",countif(tb_Export[SKU],D762))</f>
        <v>1</v>
      </c>
      <c r="K762" s="64" t="s">
        <v>1528</v>
      </c>
      <c r="L762" s="81" t="str">
        <f t="shared" si="4"/>
        <v>#REF!</v>
      </c>
      <c r="M762" s="81"/>
    </row>
    <row r="763" ht="22.5" hidden="1" customHeight="1">
      <c r="A763" s="61">
        <f>IF(B763="","",ROW()-ROW(tb_Export[[#HEADERS],[Order]]))</f>
        <v>762</v>
      </c>
      <c r="B763" s="322">
        <v>45981.0</v>
      </c>
      <c r="C763" s="64" t="s">
        <v>356</v>
      </c>
      <c r="D763" s="64" t="s">
        <v>2634</v>
      </c>
      <c r="E763" s="64" t="s">
        <v>1098</v>
      </c>
      <c r="F763" s="64">
        <v>8.857128012047E12</v>
      </c>
      <c r="G763" s="64" t="str">
        <f t="array" ref="G763">XLOOKUP(F763,tb_MainDatabase[Barcode],tb_MainDatabase[Grand],"")</f>
        <v>EDP</v>
      </c>
      <c r="H763" s="64" t="str">
        <f t="array" ref="H763">XLOOKUP(F763,tb_MainDatabase[Barcode],tb_MainDatabase[Size],"")</f>
        <v>10 ml.</v>
      </c>
      <c r="I763" s="64" t="s">
        <v>1532</v>
      </c>
      <c r="J763" s="81">
        <f>IF(D763="","",countif(tb_Export[SKU],D763))</f>
        <v>1</v>
      </c>
      <c r="K763" s="64" t="s">
        <v>1528</v>
      </c>
      <c r="L763" s="81" t="str">
        <f t="shared" si="4"/>
        <v>#REF!</v>
      </c>
      <c r="M763" s="81"/>
    </row>
    <row r="764" ht="22.5" hidden="1" customHeight="1">
      <c r="A764" s="61">
        <f>IF(B764="","",ROW()-ROW(tb_Export[[#HEADERS],[Order]]))</f>
        <v>763</v>
      </c>
      <c r="B764" s="322">
        <v>45981.0</v>
      </c>
      <c r="C764" s="64" t="s">
        <v>356</v>
      </c>
      <c r="D764" s="64" t="s">
        <v>2635</v>
      </c>
      <c r="E764" s="64" t="s">
        <v>1098</v>
      </c>
      <c r="F764" s="64">
        <v>8.857128012047E12</v>
      </c>
      <c r="G764" s="64" t="str">
        <f t="array" ref="G764">XLOOKUP(F764,tb_MainDatabase[Barcode],tb_MainDatabase[Grand],"")</f>
        <v>EDP</v>
      </c>
      <c r="H764" s="64" t="str">
        <f t="array" ref="H764">XLOOKUP(F764,tb_MainDatabase[Barcode],tb_MainDatabase[Size],"")</f>
        <v>10 ml.</v>
      </c>
      <c r="I764" s="64" t="s">
        <v>1532</v>
      </c>
      <c r="J764" s="81">
        <f>IF(D764="","",countif(tb_Export[SKU],D764))</f>
        <v>1</v>
      </c>
      <c r="K764" s="64" t="s">
        <v>1528</v>
      </c>
      <c r="L764" s="81" t="str">
        <f t="shared" si="4"/>
        <v>#REF!</v>
      </c>
      <c r="M764" s="81"/>
    </row>
    <row r="765" ht="22.5" hidden="1" customHeight="1">
      <c r="A765" s="61">
        <f>IF(B765="","",ROW()-ROW(tb_Export[[#HEADERS],[Order]]))</f>
        <v>764</v>
      </c>
      <c r="B765" s="322">
        <v>45981.0</v>
      </c>
      <c r="C765" s="64" t="s">
        <v>356</v>
      </c>
      <c r="D765" s="64" t="s">
        <v>2637</v>
      </c>
      <c r="E765" s="64" t="s">
        <v>1098</v>
      </c>
      <c r="F765" s="64">
        <v>8.857128012047E12</v>
      </c>
      <c r="G765" s="64" t="str">
        <f t="array" ref="G765">XLOOKUP(F765,tb_MainDatabase[Barcode],tb_MainDatabase[Grand],"")</f>
        <v>EDP</v>
      </c>
      <c r="H765" s="64" t="str">
        <f t="array" ref="H765">XLOOKUP(F765,tb_MainDatabase[Barcode],tb_MainDatabase[Size],"")</f>
        <v>10 ml.</v>
      </c>
      <c r="I765" s="64" t="s">
        <v>1532</v>
      </c>
      <c r="J765" s="81">
        <f>IF(D765="","",countif(tb_Export[SKU],D765))</f>
        <v>1</v>
      </c>
      <c r="K765" s="64" t="s">
        <v>1528</v>
      </c>
      <c r="L765" s="81" t="str">
        <f t="shared" si="4"/>
        <v>#REF!</v>
      </c>
      <c r="M765" s="81"/>
    </row>
    <row r="766" ht="22.5" hidden="1" customHeight="1">
      <c r="A766" s="61">
        <f>IF(B766="","",ROW()-ROW(tb_Export[[#HEADERS],[Order]]))</f>
        <v>765</v>
      </c>
      <c r="B766" s="322">
        <v>45981.0</v>
      </c>
      <c r="C766" s="64" t="s">
        <v>356</v>
      </c>
      <c r="D766" s="64" t="s">
        <v>2639</v>
      </c>
      <c r="E766" s="64" t="s">
        <v>1098</v>
      </c>
      <c r="F766" s="64">
        <v>8.857128012047E12</v>
      </c>
      <c r="G766" s="64" t="str">
        <f t="array" ref="G766">XLOOKUP(F766,tb_MainDatabase[Barcode],tb_MainDatabase[Grand],"")</f>
        <v>EDP</v>
      </c>
      <c r="H766" s="64" t="str">
        <f t="array" ref="H766">XLOOKUP(F766,tb_MainDatabase[Barcode],tb_MainDatabase[Size],"")</f>
        <v>10 ml.</v>
      </c>
      <c r="I766" s="64" t="s">
        <v>1532</v>
      </c>
      <c r="J766" s="81">
        <f>IF(D766="","",countif(tb_Export[SKU],D766))</f>
        <v>1</v>
      </c>
      <c r="K766" s="64" t="s">
        <v>1528</v>
      </c>
      <c r="L766" s="81" t="str">
        <f t="shared" si="4"/>
        <v>#REF!</v>
      </c>
      <c r="M766" s="81"/>
    </row>
    <row r="767" ht="22.5" hidden="1" customHeight="1">
      <c r="A767" s="61">
        <f>IF(B767="","",ROW()-ROW(tb_Export[[#HEADERS],[Order]]))</f>
        <v>766</v>
      </c>
      <c r="B767" s="322">
        <v>45981.0</v>
      </c>
      <c r="C767" s="64" t="s">
        <v>356</v>
      </c>
      <c r="D767" s="64" t="s">
        <v>2640</v>
      </c>
      <c r="E767" s="64" t="s">
        <v>1098</v>
      </c>
      <c r="F767" s="64">
        <v>8.857128012047E12</v>
      </c>
      <c r="G767" s="64" t="str">
        <f t="array" ref="G767">XLOOKUP(F767,tb_MainDatabase[Barcode],tb_MainDatabase[Grand],"")</f>
        <v>EDP</v>
      </c>
      <c r="H767" s="64" t="str">
        <f t="array" ref="H767">XLOOKUP(F767,tb_MainDatabase[Barcode],tb_MainDatabase[Size],"")</f>
        <v>10 ml.</v>
      </c>
      <c r="I767" s="64" t="s">
        <v>1532</v>
      </c>
      <c r="J767" s="81">
        <f>IF(D767="","",countif(tb_Export[SKU],D767))</f>
        <v>1</v>
      </c>
      <c r="K767" s="64" t="s">
        <v>1528</v>
      </c>
      <c r="L767" s="81" t="str">
        <f t="shared" si="4"/>
        <v>#REF!</v>
      </c>
      <c r="M767" s="81"/>
    </row>
    <row r="768" ht="22.5" hidden="1" customHeight="1">
      <c r="A768" s="61">
        <f>IF(B768="","",ROW()-ROW(tb_Export[[#HEADERS],[Order]]))</f>
        <v>767</v>
      </c>
      <c r="B768" s="322">
        <v>45981.0</v>
      </c>
      <c r="C768" s="64" t="s">
        <v>356</v>
      </c>
      <c r="D768" s="64" t="s">
        <v>2641</v>
      </c>
      <c r="E768" s="64" t="s">
        <v>1098</v>
      </c>
      <c r="F768" s="64">
        <v>8.857128012047E12</v>
      </c>
      <c r="G768" s="64" t="str">
        <f t="array" ref="G768">XLOOKUP(F768,tb_MainDatabase[Barcode],tb_MainDatabase[Grand],"")</f>
        <v>EDP</v>
      </c>
      <c r="H768" s="64" t="str">
        <f t="array" ref="H768">XLOOKUP(F768,tb_MainDatabase[Barcode],tb_MainDatabase[Size],"")</f>
        <v>10 ml.</v>
      </c>
      <c r="I768" s="64" t="s">
        <v>1532</v>
      </c>
      <c r="J768" s="81">
        <f>IF(D768="","",countif(tb_Export[SKU],D768))</f>
        <v>1</v>
      </c>
      <c r="K768" s="64" t="s">
        <v>1528</v>
      </c>
      <c r="L768" s="81" t="str">
        <f t="shared" si="4"/>
        <v>#REF!</v>
      </c>
      <c r="M768" s="81"/>
    </row>
    <row r="769" ht="22.5" hidden="1" customHeight="1">
      <c r="A769" s="61">
        <f>IF(B769="","",ROW()-ROW(tb_Export[[#HEADERS],[Order]]))</f>
        <v>768</v>
      </c>
      <c r="B769" s="322">
        <v>45981.0</v>
      </c>
      <c r="C769" s="64" t="s">
        <v>356</v>
      </c>
      <c r="D769" s="64" t="s">
        <v>2643</v>
      </c>
      <c r="E769" s="64" t="s">
        <v>1098</v>
      </c>
      <c r="F769" s="64">
        <v>8.857128012047E12</v>
      </c>
      <c r="G769" s="64" t="str">
        <f t="array" ref="G769">XLOOKUP(F769,tb_MainDatabase[Barcode],tb_MainDatabase[Grand],"")</f>
        <v>EDP</v>
      </c>
      <c r="H769" s="64" t="str">
        <f t="array" ref="H769">XLOOKUP(F769,tb_MainDatabase[Barcode],tb_MainDatabase[Size],"")</f>
        <v>10 ml.</v>
      </c>
      <c r="I769" s="64" t="s">
        <v>1532</v>
      </c>
      <c r="J769" s="81">
        <f>IF(D769="","",countif(tb_Export[SKU],D769))</f>
        <v>1</v>
      </c>
      <c r="K769" s="64" t="s">
        <v>1528</v>
      </c>
      <c r="L769" s="81" t="str">
        <f t="shared" si="4"/>
        <v>#REF!</v>
      </c>
      <c r="M769" s="81"/>
    </row>
    <row r="770" ht="22.5" hidden="1" customHeight="1">
      <c r="A770" s="61">
        <f>IF(B770="","",ROW()-ROW(tb_Export[[#HEADERS],[Order]]))</f>
        <v>769</v>
      </c>
      <c r="B770" s="322">
        <v>45981.0</v>
      </c>
      <c r="C770" s="64" t="s">
        <v>356</v>
      </c>
      <c r="D770" s="64" t="s">
        <v>2645</v>
      </c>
      <c r="E770" s="64" t="s">
        <v>1098</v>
      </c>
      <c r="F770" s="64">
        <v>8.857128012047E12</v>
      </c>
      <c r="G770" s="64" t="str">
        <f t="array" ref="G770">XLOOKUP(F770,tb_MainDatabase[Barcode],tb_MainDatabase[Grand],"")</f>
        <v>EDP</v>
      </c>
      <c r="H770" s="64" t="str">
        <f t="array" ref="H770">XLOOKUP(F770,tb_MainDatabase[Barcode],tb_MainDatabase[Size],"")</f>
        <v>10 ml.</v>
      </c>
      <c r="I770" s="64" t="s">
        <v>1532</v>
      </c>
      <c r="J770" s="81">
        <f>IF(D770="","",countif(tb_Export[SKU],D770))</f>
        <v>1</v>
      </c>
      <c r="K770" s="64" t="s">
        <v>1528</v>
      </c>
      <c r="L770" s="81" t="str">
        <f t="shared" si="4"/>
        <v>#REF!</v>
      </c>
      <c r="M770" s="81"/>
    </row>
    <row r="771" ht="22.5" hidden="1" customHeight="1">
      <c r="A771" s="61">
        <f>IF(B771="","",ROW()-ROW(tb_Export[[#HEADERS],[Order]]))</f>
        <v>770</v>
      </c>
      <c r="B771" s="322">
        <v>45981.0</v>
      </c>
      <c r="C771" s="64" t="s">
        <v>356</v>
      </c>
      <c r="D771" s="64" t="s">
        <v>2646</v>
      </c>
      <c r="E771" s="64" t="s">
        <v>1098</v>
      </c>
      <c r="F771" s="64">
        <v>8.857128012047E12</v>
      </c>
      <c r="G771" s="64" t="str">
        <f t="array" ref="G771">XLOOKUP(F771,tb_MainDatabase[Barcode],tb_MainDatabase[Grand],"")</f>
        <v>EDP</v>
      </c>
      <c r="H771" s="64" t="str">
        <f t="array" ref="H771">XLOOKUP(F771,tb_MainDatabase[Barcode],tb_MainDatabase[Size],"")</f>
        <v>10 ml.</v>
      </c>
      <c r="I771" s="64" t="s">
        <v>1532</v>
      </c>
      <c r="J771" s="81">
        <f>IF(D771="","",countif(tb_Export[SKU],D771))</f>
        <v>1</v>
      </c>
      <c r="K771" s="64" t="s">
        <v>1528</v>
      </c>
      <c r="L771" s="81" t="str">
        <f t="shared" si="4"/>
        <v>#REF!</v>
      </c>
      <c r="M771" s="81"/>
    </row>
    <row r="772" ht="22.5" hidden="1" customHeight="1">
      <c r="A772" s="61">
        <f>IF(B772="","",ROW()-ROW(tb_Export[[#HEADERS],[Order]]))</f>
        <v>771</v>
      </c>
      <c r="B772" s="322">
        <v>45981.0</v>
      </c>
      <c r="C772" s="64" t="s">
        <v>356</v>
      </c>
      <c r="D772" s="64" t="s">
        <v>2648</v>
      </c>
      <c r="E772" s="64" t="s">
        <v>1098</v>
      </c>
      <c r="F772" s="64">
        <v>8.857128012047E12</v>
      </c>
      <c r="G772" s="64" t="str">
        <f t="array" ref="G772">XLOOKUP(F772,tb_MainDatabase[Barcode],tb_MainDatabase[Grand],"")</f>
        <v>EDP</v>
      </c>
      <c r="H772" s="64" t="str">
        <f t="array" ref="H772">XLOOKUP(F772,tb_MainDatabase[Barcode],tb_MainDatabase[Size],"")</f>
        <v>10 ml.</v>
      </c>
      <c r="I772" s="64" t="s">
        <v>1532</v>
      </c>
      <c r="J772" s="81">
        <f>IF(D772="","",countif(tb_Export[SKU],D772))</f>
        <v>1</v>
      </c>
      <c r="K772" s="64" t="s">
        <v>1528</v>
      </c>
      <c r="L772" s="81" t="str">
        <f t="shared" si="4"/>
        <v>#REF!</v>
      </c>
      <c r="M772" s="81"/>
    </row>
    <row r="773" ht="22.5" hidden="1" customHeight="1">
      <c r="A773" s="61">
        <f>IF(B773="","",ROW()-ROW(tb_Export[[#HEADERS],[Order]]))</f>
        <v>772</v>
      </c>
      <c r="B773" s="322">
        <v>45981.0</v>
      </c>
      <c r="C773" s="64" t="s">
        <v>356</v>
      </c>
      <c r="D773" s="64" t="s">
        <v>2649</v>
      </c>
      <c r="E773" s="64" t="s">
        <v>1098</v>
      </c>
      <c r="F773" s="64">
        <v>8.857128012047E12</v>
      </c>
      <c r="G773" s="64" t="str">
        <f t="array" ref="G773">XLOOKUP(F773,tb_MainDatabase[Barcode],tb_MainDatabase[Grand],"")</f>
        <v>EDP</v>
      </c>
      <c r="H773" s="64" t="str">
        <f t="array" ref="H773">XLOOKUP(F773,tb_MainDatabase[Barcode],tb_MainDatabase[Size],"")</f>
        <v>10 ml.</v>
      </c>
      <c r="I773" s="64" t="s">
        <v>1532</v>
      </c>
      <c r="J773" s="81">
        <f>IF(D773="","",countif(tb_Export[SKU],D773))</f>
        <v>1</v>
      </c>
      <c r="K773" s="64" t="s">
        <v>1528</v>
      </c>
      <c r="L773" s="81" t="str">
        <f t="shared" si="4"/>
        <v>#REF!</v>
      </c>
      <c r="M773" s="81"/>
    </row>
    <row r="774" ht="22.5" hidden="1" customHeight="1">
      <c r="A774" s="61">
        <f>IF(B774="","",ROW()-ROW(tb_Export[[#HEADERS],[Order]]))</f>
        <v>773</v>
      </c>
      <c r="B774" s="322">
        <v>45981.0</v>
      </c>
      <c r="C774" s="64" t="s">
        <v>356</v>
      </c>
      <c r="D774" s="64" t="s">
        <v>2651</v>
      </c>
      <c r="E774" s="64" t="s">
        <v>1098</v>
      </c>
      <c r="F774" s="64">
        <v>8.857128012047E12</v>
      </c>
      <c r="G774" s="64" t="str">
        <f t="array" ref="G774">XLOOKUP(F774,tb_MainDatabase[Barcode],tb_MainDatabase[Grand],"")</f>
        <v>EDP</v>
      </c>
      <c r="H774" s="64" t="str">
        <f t="array" ref="H774">XLOOKUP(F774,tb_MainDatabase[Barcode],tb_MainDatabase[Size],"")</f>
        <v>10 ml.</v>
      </c>
      <c r="I774" s="64" t="s">
        <v>1532</v>
      </c>
      <c r="J774" s="81">
        <f>IF(D774="","",countif(tb_Export[SKU],D774))</f>
        <v>1</v>
      </c>
      <c r="K774" s="64" t="s">
        <v>1528</v>
      </c>
      <c r="L774" s="81" t="str">
        <f t="shared" si="4"/>
        <v>#REF!</v>
      </c>
      <c r="M774" s="81"/>
    </row>
    <row r="775" ht="22.5" hidden="1" customHeight="1">
      <c r="A775" s="61">
        <f>IF(B775="","",ROW()-ROW(tb_Export[[#HEADERS],[Order]]))</f>
        <v>774</v>
      </c>
      <c r="B775" s="322">
        <v>45981.0</v>
      </c>
      <c r="C775" s="64" t="s">
        <v>356</v>
      </c>
      <c r="D775" s="64" t="s">
        <v>2652</v>
      </c>
      <c r="E775" s="64" t="s">
        <v>1056</v>
      </c>
      <c r="F775" s="64">
        <v>8.857128012128E12</v>
      </c>
      <c r="G775" s="64" t="str">
        <f t="array" ref="G775">XLOOKUP(F775,tb_MainDatabase[Barcode],tb_MainDatabase[Grand],"")</f>
        <v>EDP</v>
      </c>
      <c r="H775" s="64" t="str">
        <f t="array" ref="H775">XLOOKUP(F775,tb_MainDatabase[Barcode],tb_MainDatabase[Size],"")</f>
        <v>10 ml.</v>
      </c>
      <c r="I775" s="64" t="s">
        <v>1532</v>
      </c>
      <c r="J775" s="81">
        <f>IF(D775="","",countif(tb_Export[SKU],D775))</f>
        <v>1</v>
      </c>
      <c r="K775" s="64" t="s">
        <v>1528</v>
      </c>
      <c r="L775" s="81" t="str">
        <f t="shared" si="4"/>
        <v>#REF!</v>
      </c>
      <c r="M775" s="81"/>
    </row>
    <row r="776" ht="22.5" hidden="1" customHeight="1">
      <c r="A776" s="61">
        <f>IF(B776="","",ROW()-ROW(tb_Export[[#HEADERS],[Order]]))</f>
        <v>775</v>
      </c>
      <c r="B776" s="322">
        <v>45981.0</v>
      </c>
      <c r="C776" s="64" t="s">
        <v>356</v>
      </c>
      <c r="D776" s="64" t="s">
        <v>2653</v>
      </c>
      <c r="E776" s="64" t="s">
        <v>1056</v>
      </c>
      <c r="F776" s="64">
        <v>8.857128012128E12</v>
      </c>
      <c r="G776" s="64" t="str">
        <f t="array" ref="G776">XLOOKUP(F776,tb_MainDatabase[Barcode],tb_MainDatabase[Grand],"")</f>
        <v>EDP</v>
      </c>
      <c r="H776" s="64" t="str">
        <f t="array" ref="H776">XLOOKUP(F776,tb_MainDatabase[Barcode],tb_MainDatabase[Size],"")</f>
        <v>10 ml.</v>
      </c>
      <c r="I776" s="64" t="s">
        <v>1532</v>
      </c>
      <c r="J776" s="81">
        <f>IF(D776="","",countif(tb_Export[SKU],D776))</f>
        <v>1</v>
      </c>
      <c r="K776" s="64" t="s">
        <v>1528</v>
      </c>
      <c r="L776" s="81" t="str">
        <f t="shared" si="4"/>
        <v>#REF!</v>
      </c>
      <c r="M776" s="81"/>
    </row>
    <row r="777" ht="22.5" hidden="1" customHeight="1">
      <c r="A777" s="61">
        <f>IF(B777="","",ROW()-ROW(tb_Export[[#HEADERS],[Order]]))</f>
        <v>776</v>
      </c>
      <c r="B777" s="322">
        <v>45981.0</v>
      </c>
      <c r="C777" s="64" t="s">
        <v>356</v>
      </c>
      <c r="D777" s="64" t="s">
        <v>2655</v>
      </c>
      <c r="E777" s="64" t="s">
        <v>1056</v>
      </c>
      <c r="F777" s="64">
        <v>8.857128012128E12</v>
      </c>
      <c r="G777" s="64" t="str">
        <f t="array" ref="G777">XLOOKUP(F777,tb_MainDatabase[Barcode],tb_MainDatabase[Grand],"")</f>
        <v>EDP</v>
      </c>
      <c r="H777" s="64" t="str">
        <f t="array" ref="H777">XLOOKUP(F777,tb_MainDatabase[Barcode],tb_MainDatabase[Size],"")</f>
        <v>10 ml.</v>
      </c>
      <c r="I777" s="64" t="s">
        <v>1532</v>
      </c>
      <c r="J777" s="81">
        <f>IF(D777="","",countif(tb_Export[SKU],D777))</f>
        <v>1</v>
      </c>
      <c r="K777" s="64" t="s">
        <v>1528</v>
      </c>
      <c r="L777" s="81" t="str">
        <f t="shared" si="4"/>
        <v>#REF!</v>
      </c>
      <c r="M777" s="81"/>
    </row>
    <row r="778" ht="22.5" hidden="1" customHeight="1">
      <c r="A778" s="61">
        <f>IF(B778="","",ROW()-ROW(tb_Export[[#HEADERS],[Order]]))</f>
        <v>777</v>
      </c>
      <c r="B778" s="322">
        <v>45981.0</v>
      </c>
      <c r="C778" s="64" t="s">
        <v>356</v>
      </c>
      <c r="D778" s="64" t="s">
        <v>2657</v>
      </c>
      <c r="E778" s="64" t="s">
        <v>1056</v>
      </c>
      <c r="F778" s="64">
        <v>8.857128012128E12</v>
      </c>
      <c r="G778" s="64" t="str">
        <f t="array" ref="G778">XLOOKUP(F778,tb_MainDatabase[Barcode],tb_MainDatabase[Grand],"")</f>
        <v>EDP</v>
      </c>
      <c r="H778" s="64" t="str">
        <f t="array" ref="H778">XLOOKUP(F778,tb_MainDatabase[Barcode],tb_MainDatabase[Size],"")</f>
        <v>10 ml.</v>
      </c>
      <c r="I778" s="64" t="s">
        <v>1532</v>
      </c>
      <c r="J778" s="81">
        <f>IF(D778="","",countif(tb_Export[SKU],D778))</f>
        <v>1</v>
      </c>
      <c r="K778" s="64" t="s">
        <v>1528</v>
      </c>
      <c r="L778" s="81" t="str">
        <f t="shared" si="4"/>
        <v>#REF!</v>
      </c>
      <c r="M778" s="81"/>
    </row>
    <row r="779" ht="22.5" hidden="1" customHeight="1">
      <c r="A779" s="61">
        <f>IF(B779="","",ROW()-ROW(tb_Export[[#HEADERS],[Order]]))</f>
        <v>778</v>
      </c>
      <c r="B779" s="322">
        <v>45981.0</v>
      </c>
      <c r="C779" s="64" t="s">
        <v>356</v>
      </c>
      <c r="D779" s="64" t="s">
        <v>2658</v>
      </c>
      <c r="E779" s="64" t="s">
        <v>1056</v>
      </c>
      <c r="F779" s="64">
        <v>8.857128012128E12</v>
      </c>
      <c r="G779" s="64" t="str">
        <f t="array" ref="G779">XLOOKUP(F779,tb_MainDatabase[Barcode],tb_MainDatabase[Grand],"")</f>
        <v>EDP</v>
      </c>
      <c r="H779" s="64" t="str">
        <f t="array" ref="H779">XLOOKUP(F779,tb_MainDatabase[Barcode],tb_MainDatabase[Size],"")</f>
        <v>10 ml.</v>
      </c>
      <c r="I779" s="64" t="s">
        <v>1532</v>
      </c>
      <c r="J779" s="81">
        <f>IF(D779="","",countif(tb_Export[SKU],D779))</f>
        <v>1</v>
      </c>
      <c r="K779" s="64" t="s">
        <v>1528</v>
      </c>
      <c r="L779" s="81" t="str">
        <f t="shared" si="4"/>
        <v>#REF!</v>
      </c>
      <c r="M779" s="81"/>
    </row>
    <row r="780" ht="22.5" hidden="1" customHeight="1">
      <c r="A780" s="61">
        <f>IF(B780="","",ROW()-ROW(tb_Export[[#HEADERS],[Order]]))</f>
        <v>779</v>
      </c>
      <c r="B780" s="322">
        <v>45981.0</v>
      </c>
      <c r="C780" s="64" t="s">
        <v>356</v>
      </c>
      <c r="D780" s="64" t="s">
        <v>2659</v>
      </c>
      <c r="E780" s="64" t="s">
        <v>1056</v>
      </c>
      <c r="F780" s="64">
        <v>8.857128012128E12</v>
      </c>
      <c r="G780" s="64" t="str">
        <f t="array" ref="G780">XLOOKUP(F780,tb_MainDatabase[Barcode],tb_MainDatabase[Grand],"")</f>
        <v>EDP</v>
      </c>
      <c r="H780" s="64" t="str">
        <f t="array" ref="H780">XLOOKUP(F780,tb_MainDatabase[Barcode],tb_MainDatabase[Size],"")</f>
        <v>10 ml.</v>
      </c>
      <c r="I780" s="64" t="s">
        <v>1532</v>
      </c>
      <c r="J780" s="81">
        <f>IF(D780="","",countif(tb_Export[SKU],D780))</f>
        <v>1</v>
      </c>
      <c r="K780" s="64" t="s">
        <v>1528</v>
      </c>
      <c r="L780" s="81" t="str">
        <f t="shared" si="4"/>
        <v>#REF!</v>
      </c>
      <c r="M780" s="81"/>
    </row>
    <row r="781" ht="22.5" hidden="1" customHeight="1">
      <c r="A781" s="61">
        <f>IF(B781="","",ROW()-ROW(tb_Export[[#HEADERS],[Order]]))</f>
        <v>780</v>
      </c>
      <c r="B781" s="322">
        <v>45981.0</v>
      </c>
      <c r="C781" s="64" t="s">
        <v>356</v>
      </c>
      <c r="D781" s="64" t="s">
        <v>2661</v>
      </c>
      <c r="E781" s="64" t="s">
        <v>1056</v>
      </c>
      <c r="F781" s="64">
        <v>8.857128012128E12</v>
      </c>
      <c r="G781" s="64" t="str">
        <f t="array" ref="G781">XLOOKUP(F781,tb_MainDatabase[Barcode],tb_MainDatabase[Grand],"")</f>
        <v>EDP</v>
      </c>
      <c r="H781" s="64" t="str">
        <f t="array" ref="H781">XLOOKUP(F781,tb_MainDatabase[Barcode],tb_MainDatabase[Size],"")</f>
        <v>10 ml.</v>
      </c>
      <c r="I781" s="64" t="s">
        <v>1532</v>
      </c>
      <c r="J781" s="81">
        <f>IF(D781="","",countif(tb_Export[SKU],D781))</f>
        <v>1</v>
      </c>
      <c r="K781" s="64" t="s">
        <v>1528</v>
      </c>
      <c r="L781" s="81" t="str">
        <f t="shared" si="4"/>
        <v>#REF!</v>
      </c>
      <c r="M781" s="81"/>
    </row>
    <row r="782" ht="22.5" hidden="1" customHeight="1">
      <c r="A782" s="61">
        <f>IF(B782="","",ROW()-ROW(tb_Export[[#HEADERS],[Order]]))</f>
        <v>781</v>
      </c>
      <c r="B782" s="322">
        <v>45981.0</v>
      </c>
      <c r="C782" s="64" t="s">
        <v>356</v>
      </c>
      <c r="D782" s="64" t="s">
        <v>2662</v>
      </c>
      <c r="E782" s="64" t="s">
        <v>1056</v>
      </c>
      <c r="F782" s="64">
        <v>8.857128012128E12</v>
      </c>
      <c r="G782" s="64" t="str">
        <f t="array" ref="G782">XLOOKUP(F782,tb_MainDatabase[Barcode],tb_MainDatabase[Grand],"")</f>
        <v>EDP</v>
      </c>
      <c r="H782" s="64" t="str">
        <f t="array" ref="H782">XLOOKUP(F782,tb_MainDatabase[Barcode],tb_MainDatabase[Size],"")</f>
        <v>10 ml.</v>
      </c>
      <c r="I782" s="64" t="s">
        <v>1532</v>
      </c>
      <c r="J782" s="81">
        <f>IF(D782="","",countif(tb_Export[SKU],D782))</f>
        <v>1</v>
      </c>
      <c r="K782" s="64" t="s">
        <v>1528</v>
      </c>
      <c r="L782" s="81" t="str">
        <f t="shared" si="4"/>
        <v>#REF!</v>
      </c>
      <c r="M782" s="81"/>
    </row>
    <row r="783" ht="22.5" hidden="1" customHeight="1">
      <c r="A783" s="61">
        <f>IF(B783="","",ROW()-ROW(tb_Export[[#HEADERS],[Order]]))</f>
        <v>782</v>
      </c>
      <c r="B783" s="322">
        <v>45981.0</v>
      </c>
      <c r="C783" s="64" t="s">
        <v>356</v>
      </c>
      <c r="D783" s="64" t="s">
        <v>2663</v>
      </c>
      <c r="E783" s="64" t="s">
        <v>1056</v>
      </c>
      <c r="F783" s="64">
        <v>8.857128012128E12</v>
      </c>
      <c r="G783" s="64" t="str">
        <f t="array" ref="G783">XLOOKUP(F783,tb_MainDatabase[Barcode],tb_MainDatabase[Grand],"")</f>
        <v>EDP</v>
      </c>
      <c r="H783" s="64" t="str">
        <f t="array" ref="H783">XLOOKUP(F783,tb_MainDatabase[Barcode],tb_MainDatabase[Size],"")</f>
        <v>10 ml.</v>
      </c>
      <c r="I783" s="64" t="s">
        <v>1532</v>
      </c>
      <c r="J783" s="81">
        <f>IF(D783="","",countif(tb_Export[SKU],D783))</f>
        <v>1</v>
      </c>
      <c r="K783" s="64" t="s">
        <v>1528</v>
      </c>
      <c r="L783" s="81" t="str">
        <f t="shared" si="4"/>
        <v>#REF!</v>
      </c>
      <c r="M783" s="81"/>
    </row>
    <row r="784" ht="22.5" hidden="1" customHeight="1">
      <c r="A784" s="61">
        <f>IF(B784="","",ROW()-ROW(tb_Export[[#HEADERS],[Order]]))</f>
        <v>783</v>
      </c>
      <c r="B784" s="322">
        <v>45981.0</v>
      </c>
      <c r="C784" s="64" t="s">
        <v>356</v>
      </c>
      <c r="D784" s="64" t="s">
        <v>2665</v>
      </c>
      <c r="E784" s="64" t="s">
        <v>1056</v>
      </c>
      <c r="F784" s="64">
        <v>8.857128012128E12</v>
      </c>
      <c r="G784" s="64" t="str">
        <f t="array" ref="G784">XLOOKUP(F784,tb_MainDatabase[Barcode],tb_MainDatabase[Grand],"")</f>
        <v>EDP</v>
      </c>
      <c r="H784" s="64" t="str">
        <f t="array" ref="H784">XLOOKUP(F784,tb_MainDatabase[Barcode],tb_MainDatabase[Size],"")</f>
        <v>10 ml.</v>
      </c>
      <c r="I784" s="64" t="s">
        <v>1532</v>
      </c>
      <c r="J784" s="81">
        <f>IF(D784="","",countif(tb_Export[SKU],D784))</f>
        <v>1</v>
      </c>
      <c r="K784" s="64" t="s">
        <v>1528</v>
      </c>
      <c r="L784" s="81" t="str">
        <f t="shared" si="4"/>
        <v>#REF!</v>
      </c>
      <c r="M784" s="81"/>
    </row>
    <row r="785" ht="22.5" hidden="1" customHeight="1">
      <c r="A785" s="61">
        <f>IF(B785="","",ROW()-ROW(tb_Export[[#HEADERS],[Order]]))</f>
        <v>784</v>
      </c>
      <c r="B785" s="322">
        <v>45981.0</v>
      </c>
      <c r="C785" s="64" t="s">
        <v>356</v>
      </c>
      <c r="D785" s="64" t="s">
        <v>2666</v>
      </c>
      <c r="E785" s="64" t="s">
        <v>1065</v>
      </c>
      <c r="F785" s="64">
        <v>8.857128011744E12</v>
      </c>
      <c r="G785" s="64" t="str">
        <f t="array" ref="G785">XLOOKUP(F785,tb_MainDatabase[Barcode],tb_MainDatabase[Grand],"")</f>
        <v>EDP</v>
      </c>
      <c r="H785" s="64" t="str">
        <f t="array" ref="H785">XLOOKUP(F785,tb_MainDatabase[Barcode],tb_MainDatabase[Size],"")</f>
        <v>10 ml.</v>
      </c>
      <c r="I785" s="64" t="s">
        <v>1532</v>
      </c>
      <c r="J785" s="81">
        <f>IF(D785="","",countif(tb_Export[SKU],D785))</f>
        <v>1</v>
      </c>
      <c r="K785" s="64" t="s">
        <v>1528</v>
      </c>
      <c r="L785" s="81" t="str">
        <f t="shared" si="4"/>
        <v>#REF!</v>
      </c>
      <c r="M785" s="81"/>
    </row>
    <row r="786" ht="22.5" hidden="1" customHeight="1">
      <c r="A786" s="61">
        <f>IF(B786="","",ROW()-ROW(tb_Export[[#HEADERS],[Order]]))</f>
        <v>785</v>
      </c>
      <c r="B786" s="322">
        <v>45981.0</v>
      </c>
      <c r="C786" s="64" t="s">
        <v>356</v>
      </c>
      <c r="D786" s="64" t="s">
        <v>2667</v>
      </c>
      <c r="E786" s="64" t="s">
        <v>1065</v>
      </c>
      <c r="F786" s="64">
        <v>8.857128011744E12</v>
      </c>
      <c r="G786" s="64" t="str">
        <f t="array" ref="G786">XLOOKUP(F786,tb_MainDatabase[Barcode],tb_MainDatabase[Grand],"")</f>
        <v>EDP</v>
      </c>
      <c r="H786" s="64" t="str">
        <f t="array" ref="H786">XLOOKUP(F786,tb_MainDatabase[Barcode],tb_MainDatabase[Size],"")</f>
        <v>10 ml.</v>
      </c>
      <c r="I786" s="64" t="s">
        <v>1532</v>
      </c>
      <c r="J786" s="81">
        <f>IF(D786="","",countif(tb_Export[SKU],D786))</f>
        <v>1</v>
      </c>
      <c r="K786" s="64" t="s">
        <v>1528</v>
      </c>
      <c r="L786" s="81" t="str">
        <f t="shared" si="4"/>
        <v>#REF!</v>
      </c>
      <c r="M786" s="81"/>
    </row>
    <row r="787" ht="22.5" hidden="1" customHeight="1">
      <c r="A787" s="61">
        <f>IF(B787="","",ROW()-ROW(tb_Export[[#HEADERS],[Order]]))</f>
        <v>786</v>
      </c>
      <c r="B787" s="322">
        <v>45981.0</v>
      </c>
      <c r="C787" s="64" t="s">
        <v>356</v>
      </c>
      <c r="D787" s="64" t="s">
        <v>2669</v>
      </c>
      <c r="E787" s="64" t="s">
        <v>1065</v>
      </c>
      <c r="F787" s="64">
        <v>8.857128011744E12</v>
      </c>
      <c r="G787" s="64" t="str">
        <f t="array" ref="G787">XLOOKUP(F787,tb_MainDatabase[Barcode],tb_MainDatabase[Grand],"")</f>
        <v>EDP</v>
      </c>
      <c r="H787" s="64" t="str">
        <f t="array" ref="H787">XLOOKUP(F787,tb_MainDatabase[Barcode],tb_MainDatabase[Size],"")</f>
        <v>10 ml.</v>
      </c>
      <c r="I787" s="64" t="s">
        <v>1532</v>
      </c>
      <c r="J787" s="81">
        <f>IF(D787="","",countif(tb_Export[SKU],D787))</f>
        <v>1</v>
      </c>
      <c r="K787" s="64" t="s">
        <v>1528</v>
      </c>
      <c r="L787" s="81" t="str">
        <f t="shared" si="4"/>
        <v>#REF!</v>
      </c>
      <c r="M787" s="81"/>
    </row>
    <row r="788" ht="22.5" hidden="1" customHeight="1">
      <c r="A788" s="61">
        <f>IF(B788="","",ROW()-ROW(tb_Export[[#HEADERS],[Order]]))</f>
        <v>787</v>
      </c>
      <c r="B788" s="322">
        <v>45981.0</v>
      </c>
      <c r="C788" s="64" t="s">
        <v>356</v>
      </c>
      <c r="D788" s="64" t="s">
        <v>2670</v>
      </c>
      <c r="E788" s="64" t="s">
        <v>1065</v>
      </c>
      <c r="F788" s="64">
        <v>8.857128011744E12</v>
      </c>
      <c r="G788" s="64" t="str">
        <f t="array" ref="G788">XLOOKUP(F788,tb_MainDatabase[Barcode],tb_MainDatabase[Grand],"")</f>
        <v>EDP</v>
      </c>
      <c r="H788" s="64" t="str">
        <f t="array" ref="H788">XLOOKUP(F788,tb_MainDatabase[Barcode],tb_MainDatabase[Size],"")</f>
        <v>10 ml.</v>
      </c>
      <c r="I788" s="64" t="s">
        <v>1532</v>
      </c>
      <c r="J788" s="81">
        <f>IF(D788="","",countif(tb_Export[SKU],D788))</f>
        <v>1</v>
      </c>
      <c r="K788" s="64" t="s">
        <v>1528</v>
      </c>
      <c r="L788" s="81" t="str">
        <f t="shared" si="4"/>
        <v>#REF!</v>
      </c>
      <c r="M788" s="81"/>
    </row>
    <row r="789" ht="22.5" hidden="1" customHeight="1">
      <c r="A789" s="61">
        <f>IF(B789="","",ROW()-ROW(tb_Export[[#HEADERS],[Order]]))</f>
        <v>788</v>
      </c>
      <c r="B789" s="322">
        <v>45981.0</v>
      </c>
      <c r="C789" s="64" t="s">
        <v>356</v>
      </c>
      <c r="D789" s="64" t="s">
        <v>2671</v>
      </c>
      <c r="E789" s="64" t="s">
        <v>1065</v>
      </c>
      <c r="F789" s="64">
        <v>8.857128011744E12</v>
      </c>
      <c r="G789" s="64" t="str">
        <f t="array" ref="G789">XLOOKUP(F789,tb_MainDatabase[Barcode],tb_MainDatabase[Grand],"")</f>
        <v>EDP</v>
      </c>
      <c r="H789" s="64" t="str">
        <f t="array" ref="H789">XLOOKUP(F789,tb_MainDatabase[Barcode],tb_MainDatabase[Size],"")</f>
        <v>10 ml.</v>
      </c>
      <c r="I789" s="64" t="s">
        <v>1532</v>
      </c>
      <c r="J789" s="81">
        <f>IF(D789="","",countif(tb_Export[SKU],D789))</f>
        <v>1</v>
      </c>
      <c r="K789" s="64" t="s">
        <v>1528</v>
      </c>
      <c r="L789" s="81" t="str">
        <f t="shared" si="4"/>
        <v>#REF!</v>
      </c>
      <c r="M789" s="81"/>
    </row>
    <row r="790" ht="22.5" hidden="1" customHeight="1">
      <c r="A790" s="61">
        <f>IF(B790="","",ROW()-ROW(tb_Export[[#HEADERS],[Order]]))</f>
        <v>789</v>
      </c>
      <c r="B790" s="322">
        <v>45981.0</v>
      </c>
      <c r="C790" s="64" t="s">
        <v>356</v>
      </c>
      <c r="D790" s="64" t="s">
        <v>2673</v>
      </c>
      <c r="E790" s="64" t="s">
        <v>1065</v>
      </c>
      <c r="F790" s="64">
        <v>8.857128011744E12</v>
      </c>
      <c r="G790" s="64" t="str">
        <f t="array" ref="G790">XLOOKUP(F790,tb_MainDatabase[Barcode],tb_MainDatabase[Grand],"")</f>
        <v>EDP</v>
      </c>
      <c r="H790" s="64" t="str">
        <f t="array" ref="H790">XLOOKUP(F790,tb_MainDatabase[Barcode],tb_MainDatabase[Size],"")</f>
        <v>10 ml.</v>
      </c>
      <c r="I790" s="64" t="s">
        <v>1532</v>
      </c>
      <c r="J790" s="81">
        <f>IF(D790="","",countif(tb_Export[SKU],D790))</f>
        <v>1</v>
      </c>
      <c r="K790" s="64" t="s">
        <v>1528</v>
      </c>
      <c r="L790" s="81" t="str">
        <f t="shared" si="4"/>
        <v>#REF!</v>
      </c>
      <c r="M790" s="81"/>
    </row>
    <row r="791" ht="22.5" hidden="1" customHeight="1">
      <c r="A791" s="61">
        <f>IF(B791="","",ROW()-ROW(tb_Export[[#HEADERS],[Order]]))</f>
        <v>790</v>
      </c>
      <c r="B791" s="322">
        <v>45981.0</v>
      </c>
      <c r="C791" s="64" t="s">
        <v>356</v>
      </c>
      <c r="D791" s="64" t="s">
        <v>2675</v>
      </c>
      <c r="E791" s="64" t="s">
        <v>1065</v>
      </c>
      <c r="F791" s="64">
        <v>8.857128011744E12</v>
      </c>
      <c r="G791" s="64" t="str">
        <f t="array" ref="G791">XLOOKUP(F791,tb_MainDatabase[Barcode],tb_MainDatabase[Grand],"")</f>
        <v>EDP</v>
      </c>
      <c r="H791" s="64" t="str">
        <f t="array" ref="H791">XLOOKUP(F791,tb_MainDatabase[Barcode],tb_MainDatabase[Size],"")</f>
        <v>10 ml.</v>
      </c>
      <c r="I791" s="64" t="s">
        <v>1532</v>
      </c>
      <c r="J791" s="81">
        <f>IF(D791="","",countif(tb_Export[SKU],D791))</f>
        <v>1</v>
      </c>
      <c r="K791" s="64" t="s">
        <v>1528</v>
      </c>
      <c r="L791" s="81" t="str">
        <f t="shared" si="4"/>
        <v>#REF!</v>
      </c>
      <c r="M791" s="81"/>
    </row>
    <row r="792" ht="22.5" hidden="1" customHeight="1">
      <c r="A792" s="61">
        <f>IF(B792="","",ROW()-ROW(tb_Export[[#HEADERS],[Order]]))</f>
        <v>791</v>
      </c>
      <c r="B792" s="322">
        <v>45981.0</v>
      </c>
      <c r="C792" s="64" t="s">
        <v>356</v>
      </c>
      <c r="D792" s="64" t="s">
        <v>2676</v>
      </c>
      <c r="E792" s="64" t="s">
        <v>1065</v>
      </c>
      <c r="F792" s="64">
        <v>8.857128011744E12</v>
      </c>
      <c r="G792" s="64" t="str">
        <f t="array" ref="G792">XLOOKUP(F792,tb_MainDatabase[Barcode],tb_MainDatabase[Grand],"")</f>
        <v>EDP</v>
      </c>
      <c r="H792" s="64" t="str">
        <f t="array" ref="H792">XLOOKUP(F792,tb_MainDatabase[Barcode],tb_MainDatabase[Size],"")</f>
        <v>10 ml.</v>
      </c>
      <c r="I792" s="64" t="s">
        <v>1532</v>
      </c>
      <c r="J792" s="81">
        <f>IF(D792="","",countif(tb_Export[SKU],D792))</f>
        <v>1</v>
      </c>
      <c r="K792" s="64" t="s">
        <v>1528</v>
      </c>
      <c r="L792" s="81" t="str">
        <f t="shared" si="4"/>
        <v>#REF!</v>
      </c>
      <c r="M792" s="81"/>
    </row>
    <row r="793" ht="22.5" hidden="1" customHeight="1">
      <c r="A793" s="61">
        <f>IF(B793="","",ROW()-ROW(tb_Export[[#HEADERS],[Order]]))</f>
        <v>792</v>
      </c>
      <c r="B793" s="322">
        <v>45981.0</v>
      </c>
      <c r="C793" s="64" t="s">
        <v>356</v>
      </c>
      <c r="D793" s="64" t="s">
        <v>2678</v>
      </c>
      <c r="E793" s="64" t="s">
        <v>1065</v>
      </c>
      <c r="F793" s="64">
        <v>8.857128011744E12</v>
      </c>
      <c r="G793" s="64" t="str">
        <f t="array" ref="G793">XLOOKUP(F793,tb_MainDatabase[Barcode],tb_MainDatabase[Grand],"")</f>
        <v>EDP</v>
      </c>
      <c r="H793" s="64" t="str">
        <f t="array" ref="H793">XLOOKUP(F793,tb_MainDatabase[Barcode],tb_MainDatabase[Size],"")</f>
        <v>10 ml.</v>
      </c>
      <c r="I793" s="64" t="s">
        <v>1532</v>
      </c>
      <c r="J793" s="81">
        <f>IF(D793="","",countif(tb_Export[SKU],D793))</f>
        <v>1</v>
      </c>
      <c r="K793" s="64" t="s">
        <v>1528</v>
      </c>
      <c r="L793" s="81" t="str">
        <f t="shared" si="4"/>
        <v>#REF!</v>
      </c>
      <c r="M793" s="81"/>
    </row>
    <row r="794" ht="22.5" hidden="1" customHeight="1">
      <c r="A794" s="61">
        <f>IF(B794="","",ROW()-ROW(tb_Export[[#HEADERS],[Order]]))</f>
        <v>793</v>
      </c>
      <c r="B794" s="322">
        <v>45981.0</v>
      </c>
      <c r="C794" s="64" t="s">
        <v>356</v>
      </c>
      <c r="D794" s="64" t="s">
        <v>2679</v>
      </c>
      <c r="E794" s="64" t="s">
        <v>1065</v>
      </c>
      <c r="F794" s="64">
        <v>8.857128011744E12</v>
      </c>
      <c r="G794" s="64" t="str">
        <f t="array" ref="G794">XLOOKUP(F794,tb_MainDatabase[Barcode],tb_MainDatabase[Grand],"")</f>
        <v>EDP</v>
      </c>
      <c r="H794" s="64" t="str">
        <f t="array" ref="H794">XLOOKUP(F794,tb_MainDatabase[Barcode],tb_MainDatabase[Size],"")</f>
        <v>10 ml.</v>
      </c>
      <c r="I794" s="64" t="s">
        <v>1532</v>
      </c>
      <c r="J794" s="81">
        <f>IF(D794="","",countif(tb_Export[SKU],D794))</f>
        <v>1</v>
      </c>
      <c r="K794" s="64" t="s">
        <v>1528</v>
      </c>
      <c r="L794" s="81" t="str">
        <f t="shared" si="4"/>
        <v>#REF!</v>
      </c>
      <c r="M794" s="81"/>
    </row>
    <row r="795" ht="22.5" hidden="1" customHeight="1">
      <c r="A795" s="61">
        <f>IF(B795="","",ROW()-ROW(tb_Export[[#HEADERS],[Order]]))</f>
        <v>794</v>
      </c>
      <c r="B795" s="322">
        <v>45981.0</v>
      </c>
      <c r="C795" s="64" t="s">
        <v>356</v>
      </c>
      <c r="D795" s="64" t="s">
        <v>2681</v>
      </c>
      <c r="E795" s="64" t="s">
        <v>1059</v>
      </c>
      <c r="F795" s="64">
        <v>8.857128012062E12</v>
      </c>
      <c r="G795" s="64" t="str">
        <f t="array" ref="G795">XLOOKUP(F795,tb_MainDatabase[Barcode],tb_MainDatabase[Grand],"")</f>
        <v>EDP</v>
      </c>
      <c r="H795" s="64" t="str">
        <f t="array" ref="H795">XLOOKUP(F795,tb_MainDatabase[Barcode],tb_MainDatabase[Size],"")</f>
        <v>10 ml.</v>
      </c>
      <c r="I795" s="64" t="s">
        <v>1532</v>
      </c>
      <c r="J795" s="81">
        <f>IF(D795="","",countif(tb_Export[SKU],D795))</f>
        <v>1</v>
      </c>
      <c r="K795" s="64" t="s">
        <v>1528</v>
      </c>
      <c r="L795" s="81" t="str">
        <f t="shared" si="4"/>
        <v>#REF!</v>
      </c>
      <c r="M795" s="81"/>
    </row>
    <row r="796" ht="22.5" hidden="1" customHeight="1">
      <c r="A796" s="61">
        <f>IF(B796="","",ROW()-ROW(tb_Export[[#HEADERS],[Order]]))</f>
        <v>795</v>
      </c>
      <c r="B796" s="322">
        <v>45981.0</v>
      </c>
      <c r="C796" s="64" t="s">
        <v>356</v>
      </c>
      <c r="D796" s="64" t="s">
        <v>2682</v>
      </c>
      <c r="E796" s="64" t="s">
        <v>1059</v>
      </c>
      <c r="F796" s="64">
        <v>8.857128012062E12</v>
      </c>
      <c r="G796" s="64" t="str">
        <f t="array" ref="G796">XLOOKUP(F796,tb_MainDatabase[Barcode],tb_MainDatabase[Grand],"")</f>
        <v>EDP</v>
      </c>
      <c r="H796" s="64" t="str">
        <f t="array" ref="H796">XLOOKUP(F796,tb_MainDatabase[Barcode],tb_MainDatabase[Size],"")</f>
        <v>10 ml.</v>
      </c>
      <c r="I796" s="64" t="s">
        <v>1532</v>
      </c>
      <c r="J796" s="81">
        <f>IF(D796="","",countif(tb_Export[SKU],D796))</f>
        <v>1</v>
      </c>
      <c r="K796" s="64" t="s">
        <v>1528</v>
      </c>
      <c r="L796" s="81" t="str">
        <f t="shared" si="4"/>
        <v>#REF!</v>
      </c>
      <c r="M796" s="81"/>
    </row>
    <row r="797" ht="22.5" hidden="1" customHeight="1">
      <c r="A797" s="61">
        <f>IF(B797="","",ROW()-ROW(tb_Export[[#HEADERS],[Order]]))</f>
        <v>796</v>
      </c>
      <c r="B797" s="322">
        <v>45981.0</v>
      </c>
      <c r="C797" s="64" t="s">
        <v>356</v>
      </c>
      <c r="D797" s="64" t="s">
        <v>2684</v>
      </c>
      <c r="E797" s="64" t="s">
        <v>1059</v>
      </c>
      <c r="F797" s="64">
        <v>8.857128012062E12</v>
      </c>
      <c r="G797" s="64" t="str">
        <f t="array" ref="G797">XLOOKUP(F797,tb_MainDatabase[Barcode],tb_MainDatabase[Grand],"")</f>
        <v>EDP</v>
      </c>
      <c r="H797" s="64" t="str">
        <f t="array" ref="H797">XLOOKUP(F797,tb_MainDatabase[Barcode],tb_MainDatabase[Size],"")</f>
        <v>10 ml.</v>
      </c>
      <c r="I797" s="64" t="s">
        <v>1532</v>
      </c>
      <c r="J797" s="81">
        <f>IF(D797="","",countif(tb_Export[SKU],D797))</f>
        <v>1</v>
      </c>
      <c r="K797" s="64" t="s">
        <v>1528</v>
      </c>
      <c r="L797" s="81" t="str">
        <f t="shared" si="4"/>
        <v>#REF!</v>
      </c>
      <c r="M797" s="81"/>
    </row>
    <row r="798" ht="22.5" hidden="1" customHeight="1">
      <c r="A798" s="61">
        <f>IF(B798="","",ROW()-ROW(tb_Export[[#HEADERS],[Order]]))</f>
        <v>797</v>
      </c>
      <c r="B798" s="322">
        <v>45981.0</v>
      </c>
      <c r="C798" s="64" t="s">
        <v>356</v>
      </c>
      <c r="D798" s="64" t="s">
        <v>2685</v>
      </c>
      <c r="E798" s="64" t="s">
        <v>1059</v>
      </c>
      <c r="F798" s="64">
        <v>8.857128012062E12</v>
      </c>
      <c r="G798" s="64" t="str">
        <f t="array" ref="G798">XLOOKUP(F798,tb_MainDatabase[Barcode],tb_MainDatabase[Grand],"")</f>
        <v>EDP</v>
      </c>
      <c r="H798" s="64" t="str">
        <f t="array" ref="H798">XLOOKUP(F798,tb_MainDatabase[Barcode],tb_MainDatabase[Size],"")</f>
        <v>10 ml.</v>
      </c>
      <c r="I798" s="64" t="s">
        <v>1532</v>
      </c>
      <c r="J798" s="81">
        <f>IF(D798="","",countif(tb_Export[SKU],D798))</f>
        <v>1</v>
      </c>
      <c r="K798" s="64" t="s">
        <v>1528</v>
      </c>
      <c r="L798" s="81" t="str">
        <f t="shared" si="4"/>
        <v>#REF!</v>
      </c>
      <c r="M798" s="81"/>
    </row>
    <row r="799" ht="22.5" hidden="1" customHeight="1">
      <c r="A799" s="61">
        <f>IF(B799="","",ROW()-ROW(tb_Export[[#HEADERS],[Order]]))</f>
        <v>798</v>
      </c>
      <c r="B799" s="322">
        <v>45981.0</v>
      </c>
      <c r="C799" s="64" t="s">
        <v>356</v>
      </c>
      <c r="D799" s="64" t="s">
        <v>2687</v>
      </c>
      <c r="E799" s="64" t="s">
        <v>1059</v>
      </c>
      <c r="F799" s="64">
        <v>8.857128012062E12</v>
      </c>
      <c r="G799" s="64" t="str">
        <f t="array" ref="G799">XLOOKUP(F799,tb_MainDatabase[Barcode],tb_MainDatabase[Grand],"")</f>
        <v>EDP</v>
      </c>
      <c r="H799" s="64" t="str">
        <f t="array" ref="H799">XLOOKUP(F799,tb_MainDatabase[Barcode],tb_MainDatabase[Size],"")</f>
        <v>10 ml.</v>
      </c>
      <c r="I799" s="64" t="s">
        <v>1532</v>
      </c>
      <c r="J799" s="81">
        <f>IF(D799="","",countif(tb_Export[SKU],D799))</f>
        <v>1</v>
      </c>
      <c r="K799" s="64" t="s">
        <v>1528</v>
      </c>
      <c r="L799" s="81" t="str">
        <f t="shared" si="4"/>
        <v>#REF!</v>
      </c>
      <c r="M799" s="81"/>
    </row>
    <row r="800" ht="22.5" hidden="1" customHeight="1">
      <c r="A800" s="61">
        <f>IF(B800="","",ROW()-ROW(tb_Export[[#HEADERS],[Order]]))</f>
        <v>799</v>
      </c>
      <c r="B800" s="322">
        <v>45981.0</v>
      </c>
      <c r="C800" s="64" t="s">
        <v>356</v>
      </c>
      <c r="D800" s="64" t="s">
        <v>2688</v>
      </c>
      <c r="E800" s="64" t="s">
        <v>1059</v>
      </c>
      <c r="F800" s="64">
        <v>8.857128012062E12</v>
      </c>
      <c r="G800" s="64" t="str">
        <f t="array" ref="G800">XLOOKUP(F800,tb_MainDatabase[Barcode],tb_MainDatabase[Grand],"")</f>
        <v>EDP</v>
      </c>
      <c r="H800" s="64" t="str">
        <f t="array" ref="H800">XLOOKUP(F800,tb_MainDatabase[Barcode],tb_MainDatabase[Size],"")</f>
        <v>10 ml.</v>
      </c>
      <c r="I800" s="64" t="s">
        <v>1532</v>
      </c>
      <c r="J800" s="81">
        <f>IF(D800="","",countif(tb_Export[SKU],D800))</f>
        <v>1</v>
      </c>
      <c r="K800" s="64" t="s">
        <v>1528</v>
      </c>
      <c r="L800" s="81" t="str">
        <f t="shared" si="4"/>
        <v>#REF!</v>
      </c>
      <c r="M800" s="81"/>
    </row>
    <row r="801" ht="22.5" hidden="1" customHeight="1">
      <c r="A801" s="61">
        <f>IF(B801="","",ROW()-ROW(tb_Export[[#HEADERS],[Order]]))</f>
        <v>800</v>
      </c>
      <c r="B801" s="322">
        <v>45981.0</v>
      </c>
      <c r="C801" s="64" t="s">
        <v>356</v>
      </c>
      <c r="D801" s="64" t="s">
        <v>2690</v>
      </c>
      <c r="E801" s="64" t="s">
        <v>1059</v>
      </c>
      <c r="F801" s="64">
        <v>8.857128012062E12</v>
      </c>
      <c r="G801" s="64" t="str">
        <f t="array" ref="G801">XLOOKUP(F801,tb_MainDatabase[Barcode],tb_MainDatabase[Grand],"")</f>
        <v>EDP</v>
      </c>
      <c r="H801" s="64" t="str">
        <f t="array" ref="H801">XLOOKUP(F801,tb_MainDatabase[Barcode],tb_MainDatabase[Size],"")</f>
        <v>10 ml.</v>
      </c>
      <c r="I801" s="64" t="s">
        <v>1532</v>
      </c>
      <c r="J801" s="81">
        <f>IF(D801="","",countif(tb_Export[SKU],D801))</f>
        <v>1</v>
      </c>
      <c r="K801" s="64" t="s">
        <v>1528</v>
      </c>
      <c r="L801" s="81" t="str">
        <f t="shared" si="4"/>
        <v>#REF!</v>
      </c>
      <c r="M801" s="81"/>
    </row>
    <row r="802" ht="22.5" hidden="1" customHeight="1">
      <c r="A802" s="61">
        <f>IF(B802="","",ROW()-ROW(tb_Export[[#HEADERS],[Order]]))</f>
        <v>801</v>
      </c>
      <c r="B802" s="322">
        <v>45981.0</v>
      </c>
      <c r="C802" s="64" t="s">
        <v>356</v>
      </c>
      <c r="D802" s="64" t="s">
        <v>2691</v>
      </c>
      <c r="E802" s="64" t="s">
        <v>1059</v>
      </c>
      <c r="F802" s="64">
        <v>8.857128012062E12</v>
      </c>
      <c r="G802" s="64" t="str">
        <f t="array" ref="G802">XLOOKUP(F802,tb_MainDatabase[Barcode],tb_MainDatabase[Grand],"")</f>
        <v>EDP</v>
      </c>
      <c r="H802" s="64" t="str">
        <f t="array" ref="H802">XLOOKUP(F802,tb_MainDatabase[Barcode],tb_MainDatabase[Size],"")</f>
        <v>10 ml.</v>
      </c>
      <c r="I802" s="64" t="s">
        <v>1532</v>
      </c>
      <c r="J802" s="81">
        <f>IF(D802="","",countif(tb_Export[SKU],D802))</f>
        <v>1</v>
      </c>
      <c r="K802" s="64" t="s">
        <v>1528</v>
      </c>
      <c r="L802" s="81" t="str">
        <f t="shared" si="4"/>
        <v>#REF!</v>
      </c>
      <c r="M802" s="81"/>
    </row>
    <row r="803" ht="22.5" hidden="1" customHeight="1">
      <c r="A803" s="61">
        <f>IF(B803="","",ROW()-ROW(tb_Export[[#HEADERS],[Order]]))</f>
        <v>802</v>
      </c>
      <c r="B803" s="322">
        <v>45981.0</v>
      </c>
      <c r="C803" s="64" t="s">
        <v>356</v>
      </c>
      <c r="D803" s="64" t="s">
        <v>2692</v>
      </c>
      <c r="E803" s="64" t="s">
        <v>1059</v>
      </c>
      <c r="F803" s="64">
        <v>8.857128012062E12</v>
      </c>
      <c r="G803" s="64" t="str">
        <f t="array" ref="G803">XLOOKUP(F803,tb_MainDatabase[Barcode],tb_MainDatabase[Grand],"")</f>
        <v>EDP</v>
      </c>
      <c r="H803" s="64" t="str">
        <f t="array" ref="H803">XLOOKUP(F803,tb_MainDatabase[Barcode],tb_MainDatabase[Size],"")</f>
        <v>10 ml.</v>
      </c>
      <c r="I803" s="64" t="s">
        <v>1532</v>
      </c>
      <c r="J803" s="81">
        <f>IF(D803="","",countif(tb_Export[SKU],D803))</f>
        <v>1</v>
      </c>
      <c r="K803" s="64" t="s">
        <v>1528</v>
      </c>
      <c r="L803" s="81" t="str">
        <f t="shared" si="4"/>
        <v>#REF!</v>
      </c>
      <c r="M803" s="81"/>
    </row>
    <row r="804" ht="22.5" hidden="1" customHeight="1">
      <c r="A804" s="61">
        <f>IF(B804="","",ROW()-ROW(tb_Export[[#HEADERS],[Order]]))</f>
        <v>803</v>
      </c>
      <c r="B804" s="322">
        <v>45981.0</v>
      </c>
      <c r="C804" s="64" t="s">
        <v>356</v>
      </c>
      <c r="D804" s="64" t="s">
        <v>2693</v>
      </c>
      <c r="E804" s="64" t="s">
        <v>1059</v>
      </c>
      <c r="F804" s="64">
        <v>8.857128012062E12</v>
      </c>
      <c r="G804" s="64" t="str">
        <f t="array" ref="G804">XLOOKUP(F804,tb_MainDatabase[Barcode],tb_MainDatabase[Grand],"")</f>
        <v>EDP</v>
      </c>
      <c r="H804" s="64" t="str">
        <f t="array" ref="H804">XLOOKUP(F804,tb_MainDatabase[Barcode],tb_MainDatabase[Size],"")</f>
        <v>10 ml.</v>
      </c>
      <c r="I804" s="64" t="s">
        <v>1532</v>
      </c>
      <c r="J804" s="81">
        <f>IF(D804="","",countif(tb_Export[SKU],D804))</f>
        <v>1</v>
      </c>
      <c r="K804" s="64" t="s">
        <v>1528</v>
      </c>
      <c r="L804" s="81" t="str">
        <f t="shared" si="4"/>
        <v>#REF!</v>
      </c>
      <c r="M804" s="81"/>
    </row>
    <row r="805" ht="22.5" hidden="1" customHeight="1">
      <c r="A805" s="61">
        <f>IF(B805="","",ROW()-ROW(tb_Export[[#HEADERS],[Order]]))</f>
        <v>804</v>
      </c>
      <c r="B805" s="322">
        <v>45981.0</v>
      </c>
      <c r="C805" s="64" t="s">
        <v>356</v>
      </c>
      <c r="D805" s="64" t="s">
        <v>2696</v>
      </c>
      <c r="E805" s="64" t="s">
        <v>1101</v>
      </c>
      <c r="F805" s="64">
        <v>8.857128011263E12</v>
      </c>
      <c r="G805" s="64" t="str">
        <f t="array" ref="G805">XLOOKUP(F805,tb_MainDatabase[Barcode],tb_MainDatabase[Grand],"")</f>
        <v>EDP</v>
      </c>
      <c r="H805" s="64" t="str">
        <f t="array" ref="H805">XLOOKUP(F805,tb_MainDatabase[Barcode],tb_MainDatabase[Size],"")</f>
        <v>10 ml.</v>
      </c>
      <c r="I805" s="64" t="s">
        <v>1532</v>
      </c>
      <c r="J805" s="81">
        <f>IF(D805="","",countif(tb_Export[SKU],D805))</f>
        <v>1</v>
      </c>
      <c r="K805" s="64" t="s">
        <v>1528</v>
      </c>
      <c r="L805" s="81" t="str">
        <f t="shared" si="4"/>
        <v>#REF!</v>
      </c>
      <c r="M805" s="81"/>
    </row>
    <row r="806" ht="22.5" hidden="1" customHeight="1">
      <c r="A806" s="61">
        <f>IF(B806="","",ROW()-ROW(tb_Export[[#HEADERS],[Order]]))</f>
        <v>805</v>
      </c>
      <c r="B806" s="322">
        <v>45981.0</v>
      </c>
      <c r="C806" s="64" t="s">
        <v>356</v>
      </c>
      <c r="D806" s="64" t="s">
        <v>2698</v>
      </c>
      <c r="E806" s="64" t="s">
        <v>1101</v>
      </c>
      <c r="F806" s="64">
        <v>8.857128011263E12</v>
      </c>
      <c r="G806" s="64" t="str">
        <f t="array" ref="G806">XLOOKUP(F806,tb_MainDatabase[Barcode],tb_MainDatabase[Grand],"")</f>
        <v>EDP</v>
      </c>
      <c r="H806" s="64" t="str">
        <f t="array" ref="H806">XLOOKUP(F806,tb_MainDatabase[Barcode],tb_MainDatabase[Size],"")</f>
        <v>10 ml.</v>
      </c>
      <c r="I806" s="64" t="s">
        <v>1532</v>
      </c>
      <c r="J806" s="81">
        <f>IF(D806="","",countif(tb_Export[SKU],D806))</f>
        <v>1</v>
      </c>
      <c r="K806" s="64" t="s">
        <v>1528</v>
      </c>
      <c r="L806" s="81" t="str">
        <f t="shared" si="4"/>
        <v>#REF!</v>
      </c>
      <c r="M806" s="81"/>
    </row>
    <row r="807" ht="22.5" hidden="1" customHeight="1">
      <c r="A807" s="61">
        <f>IF(B807="","",ROW()-ROW(tb_Export[[#HEADERS],[Order]]))</f>
        <v>806</v>
      </c>
      <c r="B807" s="322">
        <v>45981.0</v>
      </c>
      <c r="C807" s="64" t="s">
        <v>356</v>
      </c>
      <c r="D807" s="64" t="s">
        <v>2699</v>
      </c>
      <c r="E807" s="64" t="s">
        <v>1101</v>
      </c>
      <c r="F807" s="64">
        <v>8.857128011263E12</v>
      </c>
      <c r="G807" s="64" t="str">
        <f t="array" ref="G807">XLOOKUP(F807,tb_MainDatabase[Barcode],tb_MainDatabase[Grand],"")</f>
        <v>EDP</v>
      </c>
      <c r="H807" s="64" t="str">
        <f t="array" ref="H807">XLOOKUP(F807,tb_MainDatabase[Barcode],tb_MainDatabase[Size],"")</f>
        <v>10 ml.</v>
      </c>
      <c r="I807" s="64" t="s">
        <v>1532</v>
      </c>
      <c r="J807" s="81">
        <f>IF(D807="","",countif(tb_Export[SKU],D807))</f>
        <v>1</v>
      </c>
      <c r="K807" s="64" t="s">
        <v>1528</v>
      </c>
      <c r="L807" s="81" t="str">
        <f t="shared" si="4"/>
        <v>#REF!</v>
      </c>
      <c r="M807" s="81"/>
    </row>
    <row r="808" ht="22.5" hidden="1" customHeight="1">
      <c r="A808" s="61">
        <f>IF(B808="","",ROW()-ROW(tb_Export[[#HEADERS],[Order]]))</f>
        <v>807</v>
      </c>
      <c r="B808" s="322">
        <v>45981.0</v>
      </c>
      <c r="C808" s="64" t="s">
        <v>356</v>
      </c>
      <c r="D808" s="64" t="s">
        <v>2700</v>
      </c>
      <c r="E808" s="64" t="s">
        <v>1101</v>
      </c>
      <c r="F808" s="64">
        <v>8.857128011263E12</v>
      </c>
      <c r="G808" s="64" t="str">
        <f t="array" ref="G808">XLOOKUP(F808,tb_MainDatabase[Barcode],tb_MainDatabase[Grand],"")</f>
        <v>EDP</v>
      </c>
      <c r="H808" s="64" t="str">
        <f t="array" ref="H808">XLOOKUP(F808,tb_MainDatabase[Barcode],tb_MainDatabase[Size],"")</f>
        <v>10 ml.</v>
      </c>
      <c r="I808" s="64" t="s">
        <v>1532</v>
      </c>
      <c r="J808" s="81">
        <f>IF(D808="","",countif(tb_Export[SKU],D808))</f>
        <v>1</v>
      </c>
      <c r="K808" s="64" t="s">
        <v>1528</v>
      </c>
      <c r="L808" s="81" t="str">
        <f t="shared" si="4"/>
        <v>#REF!</v>
      </c>
      <c r="M808" s="81"/>
    </row>
    <row r="809" ht="22.5" hidden="1" customHeight="1">
      <c r="A809" s="61">
        <f>IF(B809="","",ROW()-ROW(tb_Export[[#HEADERS],[Order]]))</f>
        <v>808</v>
      </c>
      <c r="B809" s="322">
        <v>45981.0</v>
      </c>
      <c r="C809" s="64" t="s">
        <v>356</v>
      </c>
      <c r="D809" s="64" t="s">
        <v>2701</v>
      </c>
      <c r="E809" s="64" t="s">
        <v>1101</v>
      </c>
      <c r="F809" s="64">
        <v>8.857128011263E12</v>
      </c>
      <c r="G809" s="64" t="str">
        <f t="array" ref="G809">XLOOKUP(F809,tb_MainDatabase[Barcode],tb_MainDatabase[Grand],"")</f>
        <v>EDP</v>
      </c>
      <c r="H809" s="64" t="str">
        <f t="array" ref="H809">XLOOKUP(F809,tb_MainDatabase[Barcode],tb_MainDatabase[Size],"")</f>
        <v>10 ml.</v>
      </c>
      <c r="I809" s="64" t="s">
        <v>1532</v>
      </c>
      <c r="J809" s="81">
        <f>IF(D809="","",countif(tb_Export[SKU],D809))</f>
        <v>1</v>
      </c>
      <c r="K809" s="64" t="s">
        <v>1528</v>
      </c>
      <c r="L809" s="81" t="str">
        <f t="shared" si="4"/>
        <v>#REF!</v>
      </c>
      <c r="M809" s="81"/>
    </row>
    <row r="810" ht="22.5" hidden="1" customHeight="1">
      <c r="A810" s="61">
        <f>IF(B810="","",ROW()-ROW(tb_Export[[#HEADERS],[Order]]))</f>
        <v>809</v>
      </c>
      <c r="B810" s="322">
        <v>45981.0</v>
      </c>
      <c r="C810" s="64" t="s">
        <v>356</v>
      </c>
      <c r="D810" s="64" t="s">
        <v>2703</v>
      </c>
      <c r="E810" s="64" t="s">
        <v>1101</v>
      </c>
      <c r="F810" s="64">
        <v>8.857128011263E12</v>
      </c>
      <c r="G810" s="64" t="str">
        <f t="array" ref="G810">XLOOKUP(F810,tb_MainDatabase[Barcode],tb_MainDatabase[Grand],"")</f>
        <v>EDP</v>
      </c>
      <c r="H810" s="64" t="str">
        <f t="array" ref="H810">XLOOKUP(F810,tb_MainDatabase[Barcode],tb_MainDatabase[Size],"")</f>
        <v>10 ml.</v>
      </c>
      <c r="I810" s="64" t="s">
        <v>1532</v>
      </c>
      <c r="J810" s="81">
        <f>IF(D810="","",countif(tb_Export[SKU],D810))</f>
        <v>1</v>
      </c>
      <c r="K810" s="64" t="s">
        <v>1528</v>
      </c>
      <c r="L810" s="81" t="str">
        <f t="shared" si="4"/>
        <v>#REF!</v>
      </c>
      <c r="M810" s="81"/>
    </row>
    <row r="811" ht="22.5" hidden="1" customHeight="1">
      <c r="A811" s="61">
        <f>IF(B811="","",ROW()-ROW(tb_Export[[#HEADERS],[Order]]))</f>
        <v>810</v>
      </c>
      <c r="B811" s="322">
        <v>45981.0</v>
      </c>
      <c r="C811" s="64" t="s">
        <v>356</v>
      </c>
      <c r="D811" s="64" t="s">
        <v>2704</v>
      </c>
      <c r="E811" s="64" t="s">
        <v>1101</v>
      </c>
      <c r="F811" s="64">
        <v>8.857128011263E12</v>
      </c>
      <c r="G811" s="64" t="str">
        <f t="array" ref="G811">XLOOKUP(F811,tb_MainDatabase[Barcode],tb_MainDatabase[Grand],"")</f>
        <v>EDP</v>
      </c>
      <c r="H811" s="64" t="str">
        <f t="array" ref="H811">XLOOKUP(F811,tb_MainDatabase[Barcode],tb_MainDatabase[Size],"")</f>
        <v>10 ml.</v>
      </c>
      <c r="I811" s="64" t="s">
        <v>1532</v>
      </c>
      <c r="J811" s="81">
        <f>IF(D811="","",countif(tb_Export[SKU],D811))</f>
        <v>1</v>
      </c>
      <c r="K811" s="64" t="s">
        <v>1528</v>
      </c>
      <c r="L811" s="81" t="str">
        <f t="shared" si="4"/>
        <v>#REF!</v>
      </c>
      <c r="M811" s="81"/>
    </row>
    <row r="812" ht="22.5" hidden="1" customHeight="1">
      <c r="A812" s="61">
        <f>IF(B812="","",ROW()-ROW(tb_Export[[#HEADERS],[Order]]))</f>
        <v>811</v>
      </c>
      <c r="B812" s="322">
        <v>45981.0</v>
      </c>
      <c r="C812" s="64" t="s">
        <v>356</v>
      </c>
      <c r="D812" s="64" t="s">
        <v>2707</v>
      </c>
      <c r="E812" s="64" t="s">
        <v>1101</v>
      </c>
      <c r="F812" s="64">
        <v>8.857128011263E12</v>
      </c>
      <c r="G812" s="64" t="str">
        <f t="array" ref="G812">XLOOKUP(F812,tb_MainDatabase[Barcode],tb_MainDatabase[Grand],"")</f>
        <v>EDP</v>
      </c>
      <c r="H812" s="64" t="str">
        <f t="array" ref="H812">XLOOKUP(F812,tb_MainDatabase[Barcode],tb_MainDatabase[Size],"")</f>
        <v>10 ml.</v>
      </c>
      <c r="I812" s="64" t="s">
        <v>1532</v>
      </c>
      <c r="J812" s="81">
        <f>IF(D812="","",countif(tb_Export[SKU],D812))</f>
        <v>1</v>
      </c>
      <c r="K812" s="64" t="s">
        <v>1528</v>
      </c>
      <c r="L812" s="81" t="str">
        <f t="shared" si="4"/>
        <v>#REF!</v>
      </c>
      <c r="M812" s="81"/>
    </row>
    <row r="813" ht="22.5" hidden="1" customHeight="1">
      <c r="A813" s="61">
        <f>IF(B813="","",ROW()-ROW(tb_Export[[#HEADERS],[Order]]))</f>
        <v>812</v>
      </c>
      <c r="B813" s="322">
        <v>45981.0</v>
      </c>
      <c r="C813" s="64" t="s">
        <v>356</v>
      </c>
      <c r="D813" s="64" t="s">
        <v>2708</v>
      </c>
      <c r="E813" s="64" t="s">
        <v>1101</v>
      </c>
      <c r="F813" s="64">
        <v>8.857128011263E12</v>
      </c>
      <c r="G813" s="64" t="str">
        <f t="array" ref="G813">XLOOKUP(F813,tb_MainDatabase[Barcode],tb_MainDatabase[Grand],"")</f>
        <v>EDP</v>
      </c>
      <c r="H813" s="64" t="str">
        <f t="array" ref="H813">XLOOKUP(F813,tb_MainDatabase[Barcode],tb_MainDatabase[Size],"")</f>
        <v>10 ml.</v>
      </c>
      <c r="I813" s="64" t="s">
        <v>1532</v>
      </c>
      <c r="J813" s="81">
        <f>IF(D813="","",countif(tb_Export[SKU],D813))</f>
        <v>1</v>
      </c>
      <c r="K813" s="64" t="s">
        <v>1528</v>
      </c>
      <c r="L813" s="81" t="str">
        <f t="shared" si="4"/>
        <v>#REF!</v>
      </c>
      <c r="M813" s="81"/>
    </row>
    <row r="814" ht="22.5" hidden="1" customHeight="1">
      <c r="A814" s="61">
        <f>IF(B814="","",ROW()-ROW(tb_Export[[#HEADERS],[Order]]))</f>
        <v>813</v>
      </c>
      <c r="B814" s="322">
        <v>45981.0</v>
      </c>
      <c r="C814" s="64" t="s">
        <v>356</v>
      </c>
      <c r="D814" s="64" t="s">
        <v>2709</v>
      </c>
      <c r="E814" s="64" t="s">
        <v>1101</v>
      </c>
      <c r="F814" s="64">
        <v>8.857128011263E12</v>
      </c>
      <c r="G814" s="64" t="str">
        <f t="array" ref="G814">XLOOKUP(F814,tb_MainDatabase[Barcode],tb_MainDatabase[Grand],"")</f>
        <v>EDP</v>
      </c>
      <c r="H814" s="64" t="str">
        <f t="array" ref="H814">XLOOKUP(F814,tb_MainDatabase[Barcode],tb_MainDatabase[Size],"")</f>
        <v>10 ml.</v>
      </c>
      <c r="I814" s="64" t="s">
        <v>1532</v>
      </c>
      <c r="J814" s="81">
        <f>IF(D814="","",countif(tb_Export[SKU],D814))</f>
        <v>1</v>
      </c>
      <c r="K814" s="64" t="s">
        <v>1528</v>
      </c>
      <c r="L814" s="81" t="str">
        <f t="shared" si="4"/>
        <v>#REF!</v>
      </c>
      <c r="M814" s="81"/>
    </row>
    <row r="815" ht="22.5" hidden="1" customHeight="1">
      <c r="A815" s="61">
        <f>IF(B815="","",ROW()-ROW(tb_Export[[#HEADERS],[Order]]))</f>
        <v>814</v>
      </c>
      <c r="B815" s="322">
        <v>45981.0</v>
      </c>
      <c r="C815" s="64" t="s">
        <v>356</v>
      </c>
      <c r="D815" s="64" t="s">
        <v>2710</v>
      </c>
      <c r="E815" s="64" t="s">
        <v>1095</v>
      </c>
      <c r="F815" s="64">
        <v>8.85712801207E12</v>
      </c>
      <c r="G815" s="64" t="str">
        <f t="array" ref="G815">XLOOKUP(F815,tb_MainDatabase[Barcode],tb_MainDatabase[Grand],"")</f>
        <v>EDP</v>
      </c>
      <c r="H815" s="64" t="str">
        <f t="array" ref="H815">XLOOKUP(F815,tb_MainDatabase[Barcode],tb_MainDatabase[Size],"")</f>
        <v>10 ml.</v>
      </c>
      <c r="I815" s="64" t="s">
        <v>1532</v>
      </c>
      <c r="J815" s="81">
        <f>IF(D815="","",countif(tb_Export[SKU],D815))</f>
        <v>1</v>
      </c>
      <c r="K815" s="64" t="s">
        <v>1528</v>
      </c>
      <c r="L815" s="81" t="str">
        <f t="shared" si="4"/>
        <v>#REF!</v>
      </c>
      <c r="M815" s="81"/>
    </row>
    <row r="816" ht="22.5" hidden="1" customHeight="1">
      <c r="A816" s="61">
        <f>IF(B816="","",ROW()-ROW(tb_Export[[#HEADERS],[Order]]))</f>
        <v>815</v>
      </c>
      <c r="B816" s="322">
        <v>45981.0</v>
      </c>
      <c r="C816" s="64" t="s">
        <v>356</v>
      </c>
      <c r="D816" s="64" t="s">
        <v>2711</v>
      </c>
      <c r="E816" s="64" t="s">
        <v>1095</v>
      </c>
      <c r="F816" s="64">
        <v>8.85712801207E12</v>
      </c>
      <c r="G816" s="64" t="str">
        <f t="array" ref="G816">XLOOKUP(F816,tb_MainDatabase[Barcode],tb_MainDatabase[Grand],"")</f>
        <v>EDP</v>
      </c>
      <c r="H816" s="64" t="str">
        <f t="array" ref="H816">XLOOKUP(F816,tb_MainDatabase[Barcode],tb_MainDatabase[Size],"")</f>
        <v>10 ml.</v>
      </c>
      <c r="I816" s="64" t="s">
        <v>1532</v>
      </c>
      <c r="J816" s="81">
        <f>IF(D816="","",countif(tb_Export[SKU],D816))</f>
        <v>1</v>
      </c>
      <c r="K816" s="64" t="s">
        <v>1528</v>
      </c>
      <c r="L816" s="81" t="str">
        <f t="shared" si="4"/>
        <v>#REF!</v>
      </c>
      <c r="M816" s="81"/>
    </row>
    <row r="817" ht="22.5" hidden="1" customHeight="1">
      <c r="A817" s="61">
        <f>IF(B817="","",ROW()-ROW(tb_Export[[#HEADERS],[Order]]))</f>
        <v>816</v>
      </c>
      <c r="B817" s="322">
        <v>45981.0</v>
      </c>
      <c r="C817" s="64" t="s">
        <v>356</v>
      </c>
      <c r="D817" s="64" t="s">
        <v>2712</v>
      </c>
      <c r="E817" s="64" t="s">
        <v>1095</v>
      </c>
      <c r="F817" s="64">
        <v>8.85712801207E12</v>
      </c>
      <c r="G817" s="64" t="str">
        <f t="array" ref="G817">XLOOKUP(F817,tb_MainDatabase[Barcode],tb_MainDatabase[Grand],"")</f>
        <v>EDP</v>
      </c>
      <c r="H817" s="64" t="str">
        <f t="array" ref="H817">XLOOKUP(F817,tb_MainDatabase[Barcode],tb_MainDatabase[Size],"")</f>
        <v>10 ml.</v>
      </c>
      <c r="I817" s="64" t="s">
        <v>1532</v>
      </c>
      <c r="J817" s="81">
        <f>IF(D817="","",countif(tb_Export[SKU],D817))</f>
        <v>1</v>
      </c>
      <c r="K817" s="64" t="s">
        <v>1528</v>
      </c>
      <c r="L817" s="81" t="str">
        <f t="shared" si="4"/>
        <v>#REF!</v>
      </c>
      <c r="M817" s="81"/>
    </row>
    <row r="818" ht="22.5" hidden="1" customHeight="1">
      <c r="A818" s="61">
        <f>IF(B818="","",ROW()-ROW(tb_Export[[#HEADERS],[Order]]))</f>
        <v>817</v>
      </c>
      <c r="B818" s="322">
        <v>45981.0</v>
      </c>
      <c r="C818" s="64" t="s">
        <v>356</v>
      </c>
      <c r="D818" s="64" t="s">
        <v>2713</v>
      </c>
      <c r="E818" s="64" t="s">
        <v>1095</v>
      </c>
      <c r="F818" s="64">
        <v>8.85712801207E12</v>
      </c>
      <c r="G818" s="64" t="str">
        <f t="array" ref="G818">XLOOKUP(F818,tb_MainDatabase[Barcode],tb_MainDatabase[Grand],"")</f>
        <v>EDP</v>
      </c>
      <c r="H818" s="64" t="str">
        <f t="array" ref="H818">XLOOKUP(F818,tb_MainDatabase[Barcode],tb_MainDatabase[Size],"")</f>
        <v>10 ml.</v>
      </c>
      <c r="I818" s="64" t="s">
        <v>1532</v>
      </c>
      <c r="J818" s="81">
        <f>IF(D818="","",countif(tb_Export[SKU],D818))</f>
        <v>1</v>
      </c>
      <c r="K818" s="64" t="s">
        <v>1528</v>
      </c>
      <c r="L818" s="81" t="str">
        <f t="shared" si="4"/>
        <v>#REF!</v>
      </c>
      <c r="M818" s="81"/>
    </row>
    <row r="819" ht="22.5" hidden="1" customHeight="1">
      <c r="A819" s="61">
        <f>IF(B819="","",ROW()-ROW(tb_Export[[#HEADERS],[Order]]))</f>
        <v>818</v>
      </c>
      <c r="B819" s="322">
        <v>45981.0</v>
      </c>
      <c r="C819" s="64" t="s">
        <v>356</v>
      </c>
      <c r="D819" s="64" t="s">
        <v>2715</v>
      </c>
      <c r="E819" s="64" t="s">
        <v>1095</v>
      </c>
      <c r="F819" s="64">
        <v>8.85712801207E12</v>
      </c>
      <c r="G819" s="64" t="str">
        <f t="array" ref="G819">XLOOKUP(F819,tb_MainDatabase[Barcode],tb_MainDatabase[Grand],"")</f>
        <v>EDP</v>
      </c>
      <c r="H819" s="64" t="str">
        <f t="array" ref="H819">XLOOKUP(F819,tb_MainDatabase[Barcode],tb_MainDatabase[Size],"")</f>
        <v>10 ml.</v>
      </c>
      <c r="I819" s="64" t="s">
        <v>1532</v>
      </c>
      <c r="J819" s="81">
        <f>IF(D819="","",countif(tb_Export[SKU],D819))</f>
        <v>1</v>
      </c>
      <c r="K819" s="64" t="s">
        <v>1528</v>
      </c>
      <c r="L819" s="81" t="str">
        <f t="shared" si="4"/>
        <v>#REF!</v>
      </c>
      <c r="M819" s="81"/>
    </row>
    <row r="820" ht="22.5" hidden="1" customHeight="1">
      <c r="A820" s="61">
        <f>IF(B820="","",ROW()-ROW(tb_Export[[#HEADERS],[Order]]))</f>
        <v>819</v>
      </c>
      <c r="B820" s="322">
        <v>45981.0</v>
      </c>
      <c r="C820" s="64" t="s">
        <v>356</v>
      </c>
      <c r="D820" s="64" t="s">
        <v>2716</v>
      </c>
      <c r="E820" s="64" t="s">
        <v>1095</v>
      </c>
      <c r="F820" s="64">
        <v>8.85712801207E12</v>
      </c>
      <c r="G820" s="64" t="str">
        <f t="array" ref="G820">XLOOKUP(F820,tb_MainDatabase[Barcode],tb_MainDatabase[Grand],"")</f>
        <v>EDP</v>
      </c>
      <c r="H820" s="64" t="str">
        <f t="array" ref="H820">XLOOKUP(F820,tb_MainDatabase[Barcode],tb_MainDatabase[Size],"")</f>
        <v>10 ml.</v>
      </c>
      <c r="I820" s="64" t="s">
        <v>1532</v>
      </c>
      <c r="J820" s="81">
        <f>IF(D820="","",countif(tb_Export[SKU],D820))</f>
        <v>1</v>
      </c>
      <c r="K820" s="64" t="s">
        <v>1528</v>
      </c>
      <c r="L820" s="81" t="str">
        <f t="shared" si="4"/>
        <v>#REF!</v>
      </c>
      <c r="M820" s="81"/>
    </row>
    <row r="821" ht="22.5" hidden="1" customHeight="1">
      <c r="A821" s="61">
        <f>IF(B821="","",ROW()-ROW(tb_Export[[#HEADERS],[Order]]))</f>
        <v>820</v>
      </c>
      <c r="B821" s="322">
        <v>45981.0</v>
      </c>
      <c r="C821" s="64" t="s">
        <v>356</v>
      </c>
      <c r="D821" s="64" t="s">
        <v>2717</v>
      </c>
      <c r="E821" s="64" t="s">
        <v>1095</v>
      </c>
      <c r="F821" s="64">
        <v>8.85712801207E12</v>
      </c>
      <c r="G821" s="64" t="str">
        <f t="array" ref="G821">XLOOKUP(F821,tb_MainDatabase[Barcode],tb_MainDatabase[Grand],"")</f>
        <v>EDP</v>
      </c>
      <c r="H821" s="64" t="str">
        <f t="array" ref="H821">XLOOKUP(F821,tb_MainDatabase[Barcode],tb_MainDatabase[Size],"")</f>
        <v>10 ml.</v>
      </c>
      <c r="I821" s="64" t="s">
        <v>1532</v>
      </c>
      <c r="J821" s="81">
        <f>IF(D821="","",countif(tb_Export[SKU],D821))</f>
        <v>1</v>
      </c>
      <c r="K821" s="64" t="s">
        <v>1528</v>
      </c>
      <c r="L821" s="81" t="str">
        <f t="shared" si="4"/>
        <v>#REF!</v>
      </c>
      <c r="M821" s="81"/>
    </row>
    <row r="822" ht="22.5" hidden="1" customHeight="1">
      <c r="A822" s="61">
        <f>IF(B822="","",ROW()-ROW(tb_Export[[#HEADERS],[Order]]))</f>
        <v>821</v>
      </c>
      <c r="B822" s="322">
        <v>45981.0</v>
      </c>
      <c r="C822" s="64" t="s">
        <v>356</v>
      </c>
      <c r="D822" s="64" t="s">
        <v>2720</v>
      </c>
      <c r="E822" s="64" t="s">
        <v>1095</v>
      </c>
      <c r="F822" s="64">
        <v>8.85712801207E12</v>
      </c>
      <c r="G822" s="64" t="str">
        <f t="array" ref="G822">XLOOKUP(F822,tb_MainDatabase[Barcode],tb_MainDatabase[Grand],"")</f>
        <v>EDP</v>
      </c>
      <c r="H822" s="64" t="str">
        <f t="array" ref="H822">XLOOKUP(F822,tb_MainDatabase[Barcode],tb_MainDatabase[Size],"")</f>
        <v>10 ml.</v>
      </c>
      <c r="I822" s="64" t="s">
        <v>1532</v>
      </c>
      <c r="J822" s="81">
        <f>IF(D822="","",countif(tb_Export[SKU],D822))</f>
        <v>1</v>
      </c>
      <c r="K822" s="64" t="s">
        <v>1528</v>
      </c>
      <c r="L822" s="81" t="str">
        <f t="shared" si="4"/>
        <v>#REF!</v>
      </c>
      <c r="M822" s="81"/>
    </row>
    <row r="823" ht="22.5" hidden="1" customHeight="1">
      <c r="A823" s="61">
        <f>IF(B823="","",ROW()-ROW(tb_Export[[#HEADERS],[Order]]))</f>
        <v>822</v>
      </c>
      <c r="B823" s="322">
        <v>45981.0</v>
      </c>
      <c r="C823" s="64" t="s">
        <v>356</v>
      </c>
      <c r="D823" s="64" t="s">
        <v>2721</v>
      </c>
      <c r="E823" s="64" t="s">
        <v>1922</v>
      </c>
      <c r="F823" s="64">
        <v>8.857128012051E12</v>
      </c>
      <c r="G823" s="64" t="str">
        <f t="array" ref="G823">XLOOKUP(F823,tb_MainDatabase[Barcode],tb_MainDatabase[Grand],"")</f>
        <v>EDP</v>
      </c>
      <c r="H823" s="64" t="str">
        <f t="array" ref="H823">XLOOKUP(F823,tb_MainDatabase[Barcode],tb_MainDatabase[Size],"")</f>
        <v>10 ml.</v>
      </c>
      <c r="I823" s="64" t="s">
        <v>1532</v>
      </c>
      <c r="J823" s="81">
        <f>IF(D823="","",countif(tb_Export[SKU],D823))</f>
        <v>1</v>
      </c>
      <c r="K823" s="64" t="s">
        <v>1528</v>
      </c>
      <c r="L823" s="81" t="str">
        <f t="shared" si="4"/>
        <v>#REF!</v>
      </c>
      <c r="M823" s="81"/>
    </row>
    <row r="824" ht="22.5" hidden="1" customHeight="1">
      <c r="A824" s="61">
        <f>IF(B824="","",ROW()-ROW(tb_Export[[#HEADERS],[Order]]))</f>
        <v>823</v>
      </c>
      <c r="B824" s="322">
        <v>45981.0</v>
      </c>
      <c r="C824" s="64" t="s">
        <v>356</v>
      </c>
      <c r="D824" s="64" t="s">
        <v>2723</v>
      </c>
      <c r="E824" s="64" t="s">
        <v>1922</v>
      </c>
      <c r="F824" s="64">
        <v>8.857128012051E12</v>
      </c>
      <c r="G824" s="64" t="str">
        <f t="array" ref="G824">XLOOKUP(F824,tb_MainDatabase[Barcode],tb_MainDatabase[Grand],"")</f>
        <v>EDP</v>
      </c>
      <c r="H824" s="64" t="str">
        <f t="array" ref="H824">XLOOKUP(F824,tb_MainDatabase[Barcode],tb_MainDatabase[Size],"")</f>
        <v>10 ml.</v>
      </c>
      <c r="I824" s="64" t="s">
        <v>1532</v>
      </c>
      <c r="J824" s="81">
        <f>IF(D824="","",countif(tb_Export[SKU],D824))</f>
        <v>1</v>
      </c>
      <c r="K824" s="64" t="s">
        <v>1528</v>
      </c>
      <c r="L824" s="81" t="str">
        <f t="shared" si="4"/>
        <v>#REF!</v>
      </c>
      <c r="M824" s="81"/>
    </row>
    <row r="825" ht="22.5" hidden="1" customHeight="1">
      <c r="A825" s="61">
        <f>IF(B825="","",ROW()-ROW(tb_Export[[#HEADERS],[Order]]))</f>
        <v>824</v>
      </c>
      <c r="B825" s="322">
        <v>45981.0</v>
      </c>
      <c r="C825" s="64" t="s">
        <v>356</v>
      </c>
      <c r="D825" s="64" t="s">
        <v>2724</v>
      </c>
      <c r="E825" s="64" t="s">
        <v>1922</v>
      </c>
      <c r="F825" s="64">
        <v>8.857128012051E12</v>
      </c>
      <c r="G825" s="64" t="str">
        <f t="array" ref="G825">XLOOKUP(F825,tb_MainDatabase[Barcode],tb_MainDatabase[Grand],"")</f>
        <v>EDP</v>
      </c>
      <c r="H825" s="64" t="str">
        <f t="array" ref="H825">XLOOKUP(F825,tb_MainDatabase[Barcode],tb_MainDatabase[Size],"")</f>
        <v>10 ml.</v>
      </c>
      <c r="I825" s="64" t="s">
        <v>1532</v>
      </c>
      <c r="J825" s="81">
        <f>IF(D825="","",countif(tb_Export[SKU],D825))</f>
        <v>1</v>
      </c>
      <c r="K825" s="64" t="s">
        <v>1528</v>
      </c>
      <c r="L825" s="81" t="str">
        <f t="shared" si="4"/>
        <v>#REF!</v>
      </c>
      <c r="M825" s="81"/>
    </row>
    <row r="826" ht="22.5" hidden="1" customHeight="1">
      <c r="A826" s="61">
        <f>IF(B826="","",ROW()-ROW(tb_Export[[#HEADERS],[Order]]))</f>
        <v>825</v>
      </c>
      <c r="B826" s="322">
        <v>45981.0</v>
      </c>
      <c r="C826" s="64" t="s">
        <v>356</v>
      </c>
      <c r="D826" s="64" t="s">
        <v>2725</v>
      </c>
      <c r="E826" s="64" t="s">
        <v>1922</v>
      </c>
      <c r="F826" s="64">
        <v>8.857128012051E12</v>
      </c>
      <c r="G826" s="64" t="str">
        <f t="array" ref="G826">XLOOKUP(F826,tb_MainDatabase[Barcode],tb_MainDatabase[Grand],"")</f>
        <v>EDP</v>
      </c>
      <c r="H826" s="64" t="str">
        <f t="array" ref="H826">XLOOKUP(F826,tb_MainDatabase[Barcode],tb_MainDatabase[Size],"")</f>
        <v>10 ml.</v>
      </c>
      <c r="I826" s="64" t="s">
        <v>1532</v>
      </c>
      <c r="J826" s="81">
        <f>IF(D826="","",countif(tb_Export[SKU],D826))</f>
        <v>1</v>
      </c>
      <c r="K826" s="64" t="s">
        <v>1528</v>
      </c>
      <c r="L826" s="81" t="str">
        <f t="shared" si="4"/>
        <v>#REF!</v>
      </c>
      <c r="M826" s="81"/>
    </row>
    <row r="827" ht="22.5" hidden="1" customHeight="1">
      <c r="A827" s="61">
        <f>IF(B827="","",ROW()-ROW(tb_Export[[#HEADERS],[Order]]))</f>
        <v>826</v>
      </c>
      <c r="B827" s="322">
        <v>45981.0</v>
      </c>
      <c r="C827" s="64" t="s">
        <v>356</v>
      </c>
      <c r="D827" s="64" t="s">
        <v>2726</v>
      </c>
      <c r="E827" s="64" t="s">
        <v>1922</v>
      </c>
      <c r="F827" s="64">
        <v>8.857128012051E12</v>
      </c>
      <c r="G827" s="64" t="str">
        <f t="array" ref="G827">XLOOKUP(F827,tb_MainDatabase[Barcode],tb_MainDatabase[Grand],"")</f>
        <v>EDP</v>
      </c>
      <c r="H827" s="64" t="str">
        <f t="array" ref="H827">XLOOKUP(F827,tb_MainDatabase[Barcode],tb_MainDatabase[Size],"")</f>
        <v>10 ml.</v>
      </c>
      <c r="I827" s="64" t="s">
        <v>1532</v>
      </c>
      <c r="J827" s="81">
        <f>IF(D827="","",countif(tb_Export[SKU],D827))</f>
        <v>1</v>
      </c>
      <c r="K827" s="64" t="s">
        <v>1528</v>
      </c>
      <c r="L827" s="81" t="str">
        <f t="shared" si="4"/>
        <v>#REF!</v>
      </c>
      <c r="M827" s="81"/>
    </row>
    <row r="828" ht="22.5" hidden="1" customHeight="1">
      <c r="A828" s="61">
        <f>IF(B828="","",ROW()-ROW(tb_Export[[#HEADERS],[Order]]))</f>
        <v>827</v>
      </c>
      <c r="B828" s="322">
        <v>45981.0</v>
      </c>
      <c r="C828" s="64" t="s">
        <v>356</v>
      </c>
      <c r="D828" s="64" t="s">
        <v>2727</v>
      </c>
      <c r="E828" s="64" t="s">
        <v>1922</v>
      </c>
      <c r="F828" s="64">
        <v>8.857128012051E12</v>
      </c>
      <c r="G828" s="64" t="str">
        <f t="array" ref="G828">XLOOKUP(F828,tb_MainDatabase[Barcode],tb_MainDatabase[Grand],"")</f>
        <v>EDP</v>
      </c>
      <c r="H828" s="64" t="str">
        <f t="array" ref="H828">XLOOKUP(F828,tb_MainDatabase[Barcode],tb_MainDatabase[Size],"")</f>
        <v>10 ml.</v>
      </c>
      <c r="I828" s="64" t="s">
        <v>1532</v>
      </c>
      <c r="J828" s="81">
        <f>IF(D828="","",countif(tb_Export[SKU],D828))</f>
        <v>1</v>
      </c>
      <c r="K828" s="64" t="s">
        <v>1528</v>
      </c>
      <c r="L828" s="81" t="str">
        <f t="shared" si="4"/>
        <v>#REF!</v>
      </c>
      <c r="M828" s="81"/>
    </row>
    <row r="829" ht="22.5" hidden="1" customHeight="1">
      <c r="A829" s="61">
        <f>IF(B829="","",ROW()-ROW(tb_Export[[#HEADERS],[Order]]))</f>
        <v>828</v>
      </c>
      <c r="B829" s="322">
        <v>45981.0</v>
      </c>
      <c r="C829" s="64" t="s">
        <v>356</v>
      </c>
      <c r="D829" s="64" t="s">
        <v>2729</v>
      </c>
      <c r="E829" s="64" t="s">
        <v>1922</v>
      </c>
      <c r="F829" s="64">
        <v>8.857128012051E12</v>
      </c>
      <c r="G829" s="64" t="str">
        <f t="array" ref="G829">XLOOKUP(F829,tb_MainDatabase[Barcode],tb_MainDatabase[Grand],"")</f>
        <v>EDP</v>
      </c>
      <c r="H829" s="64" t="str">
        <f t="array" ref="H829">XLOOKUP(F829,tb_MainDatabase[Barcode],tb_MainDatabase[Size],"")</f>
        <v>10 ml.</v>
      </c>
      <c r="I829" s="64" t="s">
        <v>1532</v>
      </c>
      <c r="J829" s="81">
        <f>IF(D829="","",countif(tb_Export[SKU],D829))</f>
        <v>1</v>
      </c>
      <c r="K829" s="64" t="s">
        <v>1528</v>
      </c>
      <c r="L829" s="81" t="str">
        <f t="shared" si="4"/>
        <v>#REF!</v>
      </c>
      <c r="M829" s="81"/>
    </row>
    <row r="830" ht="22.5" hidden="1" customHeight="1">
      <c r="A830" s="61">
        <f>IF(B830="","",ROW()-ROW(tb_Export[[#HEADERS],[Order]]))</f>
        <v>829</v>
      </c>
      <c r="B830" s="322">
        <v>45981.0</v>
      </c>
      <c r="C830" s="64" t="s">
        <v>356</v>
      </c>
      <c r="D830" s="64" t="s">
        <v>2730</v>
      </c>
      <c r="E830" s="64" t="s">
        <v>1922</v>
      </c>
      <c r="F830" s="64">
        <v>8.857128012051E12</v>
      </c>
      <c r="G830" s="64" t="str">
        <f t="array" ref="G830">XLOOKUP(F830,tb_MainDatabase[Barcode],tb_MainDatabase[Grand],"")</f>
        <v>EDP</v>
      </c>
      <c r="H830" s="64" t="str">
        <f t="array" ref="H830">XLOOKUP(F830,tb_MainDatabase[Barcode],tb_MainDatabase[Size],"")</f>
        <v>10 ml.</v>
      </c>
      <c r="I830" s="64" t="s">
        <v>1532</v>
      </c>
      <c r="J830" s="81">
        <f>IF(D830="","",countif(tb_Export[SKU],D830))</f>
        <v>1</v>
      </c>
      <c r="K830" s="64" t="s">
        <v>1528</v>
      </c>
      <c r="L830" s="81" t="str">
        <f t="shared" si="4"/>
        <v>#REF!</v>
      </c>
      <c r="M830" s="81"/>
    </row>
    <row r="831" ht="22.5" hidden="1" customHeight="1">
      <c r="A831" s="61">
        <f>IF(B831="","",ROW()-ROW(tb_Export[[#HEADERS],[Order]]))</f>
        <v>830</v>
      </c>
      <c r="B831" s="322">
        <v>45981.0</v>
      </c>
      <c r="C831" s="64" t="s">
        <v>356</v>
      </c>
      <c r="D831" s="64" t="s">
        <v>2732</v>
      </c>
      <c r="E831" s="64" t="s">
        <v>1922</v>
      </c>
      <c r="F831" s="64">
        <v>8.857128012051E12</v>
      </c>
      <c r="G831" s="64" t="str">
        <f t="array" ref="G831">XLOOKUP(F831,tb_MainDatabase[Barcode],tb_MainDatabase[Grand],"")</f>
        <v>EDP</v>
      </c>
      <c r="H831" s="64" t="str">
        <f t="array" ref="H831">XLOOKUP(F831,tb_MainDatabase[Barcode],tb_MainDatabase[Size],"")</f>
        <v>10 ml.</v>
      </c>
      <c r="I831" s="64" t="s">
        <v>1532</v>
      </c>
      <c r="J831" s="81">
        <f>IF(D831="","",countif(tb_Export[SKU],D831))</f>
        <v>1</v>
      </c>
      <c r="K831" s="64" t="s">
        <v>1528</v>
      </c>
      <c r="L831" s="81" t="str">
        <f t="shared" si="4"/>
        <v>#REF!</v>
      </c>
      <c r="M831" s="81"/>
    </row>
    <row r="832" ht="22.5" hidden="1" customHeight="1">
      <c r="A832" s="61">
        <f>IF(B832="","",ROW()-ROW(tb_Export[[#HEADERS],[Order]]))</f>
        <v>831</v>
      </c>
      <c r="B832" s="322">
        <v>45981.0</v>
      </c>
      <c r="C832" s="64" t="s">
        <v>356</v>
      </c>
      <c r="D832" s="64" t="s">
        <v>2733</v>
      </c>
      <c r="E832" s="64" t="s">
        <v>1106</v>
      </c>
      <c r="F832" s="64">
        <v>8.85712801206E12</v>
      </c>
      <c r="G832" s="64" t="str">
        <f t="array" ref="G832">XLOOKUP(F832,tb_MainDatabase[Barcode],tb_MainDatabase[Grand],"")</f>
        <v>EDP</v>
      </c>
      <c r="H832" s="64" t="str">
        <f t="array" ref="H832">XLOOKUP(F832,tb_MainDatabase[Barcode],tb_MainDatabase[Size],"")</f>
        <v>10 ml.</v>
      </c>
      <c r="I832" s="64" t="s">
        <v>1532</v>
      </c>
      <c r="J832" s="81">
        <f>IF(D832="","",countif(tb_Export[SKU],D832))</f>
        <v>1</v>
      </c>
      <c r="K832" s="64" t="s">
        <v>1528</v>
      </c>
      <c r="L832" s="81" t="str">
        <f t="shared" si="4"/>
        <v>#REF!</v>
      </c>
      <c r="M832" s="81"/>
    </row>
    <row r="833" ht="22.5" hidden="1" customHeight="1">
      <c r="A833" s="61">
        <f>IF(B833="","",ROW()-ROW(tb_Export[[#HEADERS],[Order]]))</f>
        <v>832</v>
      </c>
      <c r="B833" s="322">
        <v>45981.0</v>
      </c>
      <c r="C833" s="64" t="s">
        <v>356</v>
      </c>
      <c r="D833" s="64" t="s">
        <v>2734</v>
      </c>
      <c r="E833" s="64" t="s">
        <v>1106</v>
      </c>
      <c r="F833" s="64">
        <v>8.85712801206E12</v>
      </c>
      <c r="G833" s="64" t="str">
        <f t="array" ref="G833">XLOOKUP(F833,tb_MainDatabase[Barcode],tb_MainDatabase[Grand],"")</f>
        <v>EDP</v>
      </c>
      <c r="H833" s="64" t="str">
        <f t="array" ref="H833">XLOOKUP(F833,tb_MainDatabase[Barcode],tb_MainDatabase[Size],"")</f>
        <v>10 ml.</v>
      </c>
      <c r="I833" s="64" t="s">
        <v>1532</v>
      </c>
      <c r="J833" s="81">
        <f>IF(D833="","",countif(tb_Export[SKU],D833))</f>
        <v>1</v>
      </c>
      <c r="K833" s="64" t="s">
        <v>1528</v>
      </c>
      <c r="L833" s="81" t="str">
        <f t="shared" si="4"/>
        <v>#REF!</v>
      </c>
      <c r="M833" s="81"/>
    </row>
    <row r="834" ht="22.5" hidden="1" customHeight="1">
      <c r="A834" s="61">
        <f>IF(B834="","",ROW()-ROW(tb_Export[[#HEADERS],[Order]]))</f>
        <v>833</v>
      </c>
      <c r="B834" s="322">
        <v>45981.0</v>
      </c>
      <c r="C834" s="64" t="s">
        <v>356</v>
      </c>
      <c r="D834" s="64" t="s">
        <v>2736</v>
      </c>
      <c r="E834" s="64" t="s">
        <v>1106</v>
      </c>
      <c r="F834" s="64">
        <v>8.85712801206E12</v>
      </c>
      <c r="G834" s="64" t="str">
        <f t="array" ref="G834">XLOOKUP(F834,tb_MainDatabase[Barcode],tb_MainDatabase[Grand],"")</f>
        <v>EDP</v>
      </c>
      <c r="H834" s="64" t="str">
        <f t="array" ref="H834">XLOOKUP(F834,tb_MainDatabase[Barcode],tb_MainDatabase[Size],"")</f>
        <v>10 ml.</v>
      </c>
      <c r="I834" s="64" t="s">
        <v>1532</v>
      </c>
      <c r="J834" s="81">
        <f>IF(D834="","",countif(tb_Export[SKU],D834))</f>
        <v>1</v>
      </c>
      <c r="K834" s="64" t="s">
        <v>1528</v>
      </c>
      <c r="L834" s="81" t="str">
        <f t="shared" si="4"/>
        <v>#REF!</v>
      </c>
      <c r="M834" s="81"/>
    </row>
    <row r="835" ht="22.5" hidden="1" customHeight="1">
      <c r="A835" s="61">
        <f>IF(B835="","",ROW()-ROW(tb_Export[[#HEADERS],[Order]]))</f>
        <v>834</v>
      </c>
      <c r="B835" s="322">
        <v>45981.0</v>
      </c>
      <c r="C835" s="64" t="s">
        <v>356</v>
      </c>
      <c r="D835" s="64" t="s">
        <v>2737</v>
      </c>
      <c r="E835" s="64" t="s">
        <v>1106</v>
      </c>
      <c r="F835" s="64">
        <v>8.85712801206E12</v>
      </c>
      <c r="G835" s="64" t="str">
        <f t="array" ref="G835">XLOOKUP(F835,tb_MainDatabase[Barcode],tb_MainDatabase[Grand],"")</f>
        <v>EDP</v>
      </c>
      <c r="H835" s="64" t="str">
        <f t="array" ref="H835">XLOOKUP(F835,tb_MainDatabase[Barcode],tb_MainDatabase[Size],"")</f>
        <v>10 ml.</v>
      </c>
      <c r="I835" s="64" t="s">
        <v>1532</v>
      </c>
      <c r="J835" s="81">
        <f>IF(D835="","",countif(tb_Export[SKU],D835))</f>
        <v>1</v>
      </c>
      <c r="K835" s="64" t="s">
        <v>1528</v>
      </c>
      <c r="L835" s="81" t="str">
        <f t="shared" si="4"/>
        <v>#REF!</v>
      </c>
      <c r="M835" s="81"/>
    </row>
    <row r="836" ht="22.5" hidden="1" customHeight="1">
      <c r="A836" s="61">
        <f>IF(B836="","",ROW()-ROW(tb_Export[[#HEADERS],[Order]]))</f>
        <v>835</v>
      </c>
      <c r="B836" s="322">
        <v>45981.0</v>
      </c>
      <c r="C836" s="64" t="s">
        <v>356</v>
      </c>
      <c r="D836" s="64" t="s">
        <v>2738</v>
      </c>
      <c r="E836" s="64" t="s">
        <v>1106</v>
      </c>
      <c r="F836" s="64">
        <v>8.85712801206E12</v>
      </c>
      <c r="G836" s="64" t="str">
        <f t="array" ref="G836">XLOOKUP(F836,tb_MainDatabase[Barcode],tb_MainDatabase[Grand],"")</f>
        <v>EDP</v>
      </c>
      <c r="H836" s="64" t="str">
        <f t="array" ref="H836">XLOOKUP(F836,tb_MainDatabase[Barcode],tb_MainDatabase[Size],"")</f>
        <v>10 ml.</v>
      </c>
      <c r="I836" s="64" t="s">
        <v>1532</v>
      </c>
      <c r="J836" s="81">
        <f>IF(D836="","",countif(tb_Export[SKU],D836))</f>
        <v>1</v>
      </c>
      <c r="K836" s="64" t="s">
        <v>1528</v>
      </c>
      <c r="L836" s="81" t="str">
        <f t="shared" si="4"/>
        <v>#REF!</v>
      </c>
      <c r="M836" s="81"/>
    </row>
    <row r="837" ht="22.5" hidden="1" customHeight="1">
      <c r="A837" s="61">
        <f>IF(B837="","",ROW()-ROW(tb_Export[[#HEADERS],[Order]]))</f>
        <v>836</v>
      </c>
      <c r="B837" s="322">
        <v>45981.0</v>
      </c>
      <c r="C837" s="64" t="s">
        <v>356</v>
      </c>
      <c r="D837" s="64" t="s">
        <v>2739</v>
      </c>
      <c r="E837" s="64" t="s">
        <v>1106</v>
      </c>
      <c r="F837" s="64">
        <v>8.85712801206E12</v>
      </c>
      <c r="G837" s="64" t="str">
        <f t="array" ref="G837">XLOOKUP(F837,tb_MainDatabase[Barcode],tb_MainDatabase[Grand],"")</f>
        <v>EDP</v>
      </c>
      <c r="H837" s="64" t="str">
        <f t="array" ref="H837">XLOOKUP(F837,tb_MainDatabase[Barcode],tb_MainDatabase[Size],"")</f>
        <v>10 ml.</v>
      </c>
      <c r="I837" s="64" t="s">
        <v>1532</v>
      </c>
      <c r="J837" s="81">
        <f>IF(D837="","",countif(tb_Export[SKU],D837))</f>
        <v>1</v>
      </c>
      <c r="K837" s="64" t="s">
        <v>1528</v>
      </c>
      <c r="L837" s="81" t="str">
        <f t="shared" si="4"/>
        <v>#REF!</v>
      </c>
      <c r="M837" s="81"/>
    </row>
    <row r="838" ht="22.5" hidden="1" customHeight="1">
      <c r="A838" s="61">
        <f>IF(B838="","",ROW()-ROW(tb_Export[[#HEADERS],[Order]]))</f>
        <v>837</v>
      </c>
      <c r="B838" s="322">
        <v>45981.0</v>
      </c>
      <c r="C838" s="64" t="s">
        <v>356</v>
      </c>
      <c r="D838" s="64" t="s">
        <v>2740</v>
      </c>
      <c r="E838" s="64" t="s">
        <v>1106</v>
      </c>
      <c r="F838" s="64">
        <v>8.85712801206E12</v>
      </c>
      <c r="G838" s="64" t="str">
        <f t="array" ref="G838">XLOOKUP(F838,tb_MainDatabase[Barcode],tb_MainDatabase[Grand],"")</f>
        <v>EDP</v>
      </c>
      <c r="H838" s="64" t="str">
        <f t="array" ref="H838">XLOOKUP(F838,tb_MainDatabase[Barcode],tb_MainDatabase[Size],"")</f>
        <v>10 ml.</v>
      </c>
      <c r="I838" s="64" t="s">
        <v>1532</v>
      </c>
      <c r="J838" s="81">
        <f>IF(D838="","",countif(tb_Export[SKU],D838))</f>
        <v>1</v>
      </c>
      <c r="K838" s="64" t="s">
        <v>1528</v>
      </c>
      <c r="L838" s="81" t="str">
        <f t="shared" si="4"/>
        <v>#REF!</v>
      </c>
      <c r="M838" s="81"/>
    </row>
    <row r="839" ht="22.5" hidden="1" customHeight="1">
      <c r="A839" s="61">
        <f>IF(B839="","",ROW()-ROW(tb_Export[[#HEADERS],[Order]]))</f>
        <v>838</v>
      </c>
      <c r="B839" s="322">
        <v>45981.0</v>
      </c>
      <c r="C839" s="64" t="s">
        <v>356</v>
      </c>
      <c r="D839" s="64" t="s">
        <v>2743</v>
      </c>
      <c r="E839" s="64" t="s">
        <v>1106</v>
      </c>
      <c r="F839" s="64">
        <v>8.85712801206E12</v>
      </c>
      <c r="G839" s="64" t="str">
        <f t="array" ref="G839">XLOOKUP(F839,tb_MainDatabase[Barcode],tb_MainDatabase[Grand],"")</f>
        <v>EDP</v>
      </c>
      <c r="H839" s="64" t="str">
        <f t="array" ref="H839">XLOOKUP(F839,tb_MainDatabase[Barcode],tb_MainDatabase[Size],"")</f>
        <v>10 ml.</v>
      </c>
      <c r="I839" s="64" t="s">
        <v>1532</v>
      </c>
      <c r="J839" s="81">
        <f>IF(D839="","",countif(tb_Export[SKU],D839))</f>
        <v>1</v>
      </c>
      <c r="K839" s="64" t="s">
        <v>1528</v>
      </c>
      <c r="L839" s="81" t="str">
        <f t="shared" si="4"/>
        <v>#REF!</v>
      </c>
      <c r="M839" s="81"/>
    </row>
    <row r="840" ht="22.5" hidden="1" customHeight="1">
      <c r="A840" s="61">
        <f>IF(B840="","",ROW()-ROW(tb_Export[[#HEADERS],[Order]]))</f>
        <v>839</v>
      </c>
      <c r="B840" s="322">
        <v>45981.0</v>
      </c>
      <c r="C840" s="64" t="s">
        <v>356</v>
      </c>
      <c r="D840" s="64" t="s">
        <v>2745</v>
      </c>
      <c r="E840" s="64" t="s">
        <v>1106</v>
      </c>
      <c r="F840" s="64">
        <v>8.85712801206E12</v>
      </c>
      <c r="G840" s="64" t="str">
        <f t="array" ref="G840">XLOOKUP(F840,tb_MainDatabase[Barcode],tb_MainDatabase[Grand],"")</f>
        <v>EDP</v>
      </c>
      <c r="H840" s="64" t="str">
        <f t="array" ref="H840">XLOOKUP(F840,tb_MainDatabase[Barcode],tb_MainDatabase[Size],"")</f>
        <v>10 ml.</v>
      </c>
      <c r="I840" s="64" t="s">
        <v>1532</v>
      </c>
      <c r="J840" s="81">
        <f>IF(D840="","",countif(tb_Export[SKU],D840))</f>
        <v>1</v>
      </c>
      <c r="K840" s="64" t="s">
        <v>1528</v>
      </c>
      <c r="L840" s="81" t="str">
        <f t="shared" si="4"/>
        <v>#REF!</v>
      </c>
      <c r="M840" s="81"/>
    </row>
    <row r="841" ht="22.5" hidden="1" customHeight="1">
      <c r="A841" s="61">
        <f>IF(B841="","",ROW()-ROW(tb_Export[[#HEADERS],[Order]]))</f>
        <v>840</v>
      </c>
      <c r="B841" s="322">
        <v>45981.0</v>
      </c>
      <c r="C841" s="64" t="s">
        <v>356</v>
      </c>
      <c r="D841" s="64" t="s">
        <v>2746</v>
      </c>
      <c r="E841" s="64" t="s">
        <v>1106</v>
      </c>
      <c r="F841" s="64">
        <v>8.85712801206E12</v>
      </c>
      <c r="G841" s="64" t="str">
        <f t="array" ref="G841">XLOOKUP(F841,tb_MainDatabase[Barcode],tb_MainDatabase[Grand],"")</f>
        <v>EDP</v>
      </c>
      <c r="H841" s="64" t="str">
        <f t="array" ref="H841">XLOOKUP(F841,tb_MainDatabase[Barcode],tb_MainDatabase[Size],"")</f>
        <v>10 ml.</v>
      </c>
      <c r="I841" s="64" t="s">
        <v>1532</v>
      </c>
      <c r="J841" s="81">
        <f>IF(D841="","",countif(tb_Export[SKU],D841))</f>
        <v>1</v>
      </c>
      <c r="K841" s="64" t="s">
        <v>1528</v>
      </c>
      <c r="L841" s="81" t="str">
        <f t="shared" si="4"/>
        <v>#REF!</v>
      </c>
      <c r="M841" s="81"/>
    </row>
    <row r="842" ht="22.5" hidden="1" customHeight="1">
      <c r="A842" s="61">
        <f>IF(B842="","",ROW()-ROW(tb_Export[[#HEADERS],[Order]]))</f>
        <v>841</v>
      </c>
      <c r="B842" s="322">
        <v>45981.0</v>
      </c>
      <c r="C842" s="64" t="s">
        <v>356</v>
      </c>
      <c r="D842" s="64" t="s">
        <v>2747</v>
      </c>
      <c r="E842" s="64" t="s">
        <v>1039</v>
      </c>
      <c r="F842" s="64">
        <v>8.857128012032E12</v>
      </c>
      <c r="G842" s="64" t="str">
        <f t="array" ref="G842">XLOOKUP(F842,tb_MainDatabase[Barcode],tb_MainDatabase[Grand],"")</f>
        <v>EDP</v>
      </c>
      <c r="H842" s="64" t="str">
        <f t="array" ref="H842">XLOOKUP(F842,tb_MainDatabase[Barcode],tb_MainDatabase[Size],"")</f>
        <v>10 ml.</v>
      </c>
      <c r="I842" s="64" t="s">
        <v>1532</v>
      </c>
      <c r="J842" s="81">
        <f>IF(D842="","",countif(tb_Export[SKU],D842))</f>
        <v>1</v>
      </c>
      <c r="K842" s="64" t="s">
        <v>1528</v>
      </c>
      <c r="L842" s="81" t="str">
        <f t="shared" si="4"/>
        <v>#REF!</v>
      </c>
      <c r="M842" s="81"/>
    </row>
    <row r="843" ht="22.5" hidden="1" customHeight="1">
      <c r="A843" s="61">
        <f>IF(B843="","",ROW()-ROW(tb_Export[[#HEADERS],[Order]]))</f>
        <v>842</v>
      </c>
      <c r="B843" s="322">
        <v>45981.0</v>
      </c>
      <c r="C843" s="64" t="s">
        <v>356</v>
      </c>
      <c r="D843" s="64" t="s">
        <v>2749</v>
      </c>
      <c r="E843" s="64" t="s">
        <v>1039</v>
      </c>
      <c r="F843" s="64">
        <v>8.857128012032E12</v>
      </c>
      <c r="G843" s="64" t="str">
        <f t="array" ref="G843">XLOOKUP(F843,tb_MainDatabase[Barcode],tb_MainDatabase[Grand],"")</f>
        <v>EDP</v>
      </c>
      <c r="H843" s="64" t="str">
        <f t="array" ref="H843">XLOOKUP(F843,tb_MainDatabase[Barcode],tb_MainDatabase[Size],"")</f>
        <v>10 ml.</v>
      </c>
      <c r="I843" s="64" t="s">
        <v>1532</v>
      </c>
      <c r="J843" s="81">
        <f>IF(D843="","",countif(tb_Export[SKU],D843))</f>
        <v>1</v>
      </c>
      <c r="K843" s="64" t="s">
        <v>1528</v>
      </c>
      <c r="L843" s="81" t="str">
        <f t="shared" si="4"/>
        <v>#REF!</v>
      </c>
      <c r="M843" s="81"/>
    </row>
    <row r="844" ht="22.5" hidden="1" customHeight="1">
      <c r="A844" s="61">
        <f>IF(B844="","",ROW()-ROW(tb_Export[[#HEADERS],[Order]]))</f>
        <v>843</v>
      </c>
      <c r="B844" s="322">
        <v>45981.0</v>
      </c>
      <c r="C844" s="64" t="s">
        <v>356</v>
      </c>
      <c r="D844" s="64" t="s">
        <v>2750</v>
      </c>
      <c r="E844" s="64" t="s">
        <v>1039</v>
      </c>
      <c r="F844" s="64">
        <v>8.857128012032E12</v>
      </c>
      <c r="G844" s="64" t="str">
        <f t="array" ref="G844">XLOOKUP(F844,tb_MainDatabase[Barcode],tb_MainDatabase[Grand],"")</f>
        <v>EDP</v>
      </c>
      <c r="H844" s="64" t="str">
        <f t="array" ref="H844">XLOOKUP(F844,tb_MainDatabase[Barcode],tb_MainDatabase[Size],"")</f>
        <v>10 ml.</v>
      </c>
      <c r="I844" s="64" t="s">
        <v>1532</v>
      </c>
      <c r="J844" s="81">
        <f>IF(D844="","",countif(tb_Export[SKU],D844))</f>
        <v>1</v>
      </c>
      <c r="K844" s="64" t="s">
        <v>1528</v>
      </c>
      <c r="L844" s="81" t="str">
        <f t="shared" si="4"/>
        <v>#REF!</v>
      </c>
      <c r="M844" s="81"/>
    </row>
    <row r="845" ht="22.5" hidden="1" customHeight="1">
      <c r="A845" s="61">
        <f>IF(B845="","",ROW()-ROW(tb_Export[[#HEADERS],[Order]]))</f>
        <v>844</v>
      </c>
      <c r="B845" s="322">
        <v>45981.0</v>
      </c>
      <c r="C845" s="64" t="s">
        <v>356</v>
      </c>
      <c r="D845" s="64" t="s">
        <v>2752</v>
      </c>
      <c r="E845" s="64" t="s">
        <v>1039</v>
      </c>
      <c r="F845" s="64">
        <v>8.857128012032E12</v>
      </c>
      <c r="G845" s="64" t="str">
        <f t="array" ref="G845">XLOOKUP(F845,tb_MainDatabase[Barcode],tb_MainDatabase[Grand],"")</f>
        <v>EDP</v>
      </c>
      <c r="H845" s="64" t="str">
        <f t="array" ref="H845">XLOOKUP(F845,tb_MainDatabase[Barcode],tb_MainDatabase[Size],"")</f>
        <v>10 ml.</v>
      </c>
      <c r="I845" s="64" t="s">
        <v>1532</v>
      </c>
      <c r="J845" s="81">
        <f>IF(D845="","",countif(tb_Export[SKU],D845))</f>
        <v>1</v>
      </c>
      <c r="K845" s="64" t="s">
        <v>1528</v>
      </c>
      <c r="L845" s="81" t="str">
        <f t="shared" si="4"/>
        <v>#REF!</v>
      </c>
      <c r="M845" s="81"/>
    </row>
    <row r="846" ht="22.5" hidden="1" customHeight="1">
      <c r="A846" s="61">
        <f>IF(B846="","",ROW()-ROW(tb_Export[[#HEADERS],[Order]]))</f>
        <v>845</v>
      </c>
      <c r="B846" s="322">
        <v>45981.0</v>
      </c>
      <c r="C846" s="64" t="s">
        <v>356</v>
      </c>
      <c r="D846" s="64" t="s">
        <v>2754</v>
      </c>
      <c r="E846" s="64" t="s">
        <v>1039</v>
      </c>
      <c r="F846" s="64">
        <v>8.857128012032E12</v>
      </c>
      <c r="G846" s="64" t="str">
        <f t="array" ref="G846">XLOOKUP(F846,tb_MainDatabase[Barcode],tb_MainDatabase[Grand],"")</f>
        <v>EDP</v>
      </c>
      <c r="H846" s="64" t="str">
        <f t="array" ref="H846">XLOOKUP(F846,tb_MainDatabase[Barcode],tb_MainDatabase[Size],"")</f>
        <v>10 ml.</v>
      </c>
      <c r="I846" s="64" t="s">
        <v>1532</v>
      </c>
      <c r="J846" s="81">
        <f>IF(D846="","",countif(tb_Export[SKU],D846))</f>
        <v>1</v>
      </c>
      <c r="K846" s="64" t="s">
        <v>1528</v>
      </c>
      <c r="L846" s="81" t="str">
        <f t="shared" si="4"/>
        <v>#REF!</v>
      </c>
      <c r="M846" s="81"/>
    </row>
    <row r="847" ht="22.5" hidden="1" customHeight="1">
      <c r="A847" s="61">
        <f>IF(B847="","",ROW()-ROW(tb_Export[[#HEADERS],[Order]]))</f>
        <v>846</v>
      </c>
      <c r="B847" s="322">
        <v>45981.0</v>
      </c>
      <c r="C847" s="64" t="s">
        <v>356</v>
      </c>
      <c r="D847" s="64" t="s">
        <v>2755</v>
      </c>
      <c r="E847" s="64" t="s">
        <v>1039</v>
      </c>
      <c r="F847" s="64">
        <v>8.857128012032E12</v>
      </c>
      <c r="G847" s="64" t="str">
        <f t="array" ref="G847">XLOOKUP(F847,tb_MainDatabase[Barcode],tb_MainDatabase[Grand],"")</f>
        <v>EDP</v>
      </c>
      <c r="H847" s="64" t="str">
        <f t="array" ref="H847">XLOOKUP(F847,tb_MainDatabase[Barcode],tb_MainDatabase[Size],"")</f>
        <v>10 ml.</v>
      </c>
      <c r="I847" s="64" t="s">
        <v>1532</v>
      </c>
      <c r="J847" s="81">
        <f>IF(D847="","",countif(tb_Export[SKU],D847))</f>
        <v>1</v>
      </c>
      <c r="K847" s="64" t="s">
        <v>1528</v>
      </c>
      <c r="L847" s="81" t="str">
        <f t="shared" si="4"/>
        <v>#REF!</v>
      </c>
      <c r="M847" s="81"/>
    </row>
    <row r="848" ht="22.5" hidden="1" customHeight="1">
      <c r="A848" s="61">
        <f>IF(B848="","",ROW()-ROW(tb_Export[[#HEADERS],[Order]]))</f>
        <v>847</v>
      </c>
      <c r="B848" s="322">
        <v>45981.0</v>
      </c>
      <c r="C848" s="64" t="s">
        <v>356</v>
      </c>
      <c r="D848" s="64" t="s">
        <v>2756</v>
      </c>
      <c r="E848" s="64" t="s">
        <v>1039</v>
      </c>
      <c r="F848" s="64">
        <v>8.857128012032E12</v>
      </c>
      <c r="G848" s="64" t="str">
        <f t="array" ref="G848">XLOOKUP(F848,tb_MainDatabase[Barcode],tb_MainDatabase[Grand],"")</f>
        <v>EDP</v>
      </c>
      <c r="H848" s="64" t="str">
        <f t="array" ref="H848">XLOOKUP(F848,tb_MainDatabase[Barcode],tb_MainDatabase[Size],"")</f>
        <v>10 ml.</v>
      </c>
      <c r="I848" s="64" t="s">
        <v>1532</v>
      </c>
      <c r="J848" s="81">
        <f>IF(D848="","",countif(tb_Export[SKU],D848))</f>
        <v>1</v>
      </c>
      <c r="K848" s="64" t="s">
        <v>1528</v>
      </c>
      <c r="L848" s="81" t="str">
        <f t="shared" si="4"/>
        <v>#REF!</v>
      </c>
      <c r="M848" s="81"/>
    </row>
    <row r="849" ht="22.5" hidden="1" customHeight="1">
      <c r="A849" s="61">
        <f>IF(B849="","",ROW()-ROW(tb_Export[[#HEADERS],[Order]]))</f>
        <v>848</v>
      </c>
      <c r="B849" s="322">
        <v>45981.0</v>
      </c>
      <c r="C849" s="64" t="s">
        <v>356</v>
      </c>
      <c r="D849" s="64" t="s">
        <v>2758</v>
      </c>
      <c r="E849" s="64" t="s">
        <v>1039</v>
      </c>
      <c r="F849" s="64">
        <v>8.857128012032E12</v>
      </c>
      <c r="G849" s="64" t="str">
        <f t="array" ref="G849">XLOOKUP(F849,tb_MainDatabase[Barcode],tb_MainDatabase[Grand],"")</f>
        <v>EDP</v>
      </c>
      <c r="H849" s="64" t="str">
        <f t="array" ref="H849">XLOOKUP(F849,tb_MainDatabase[Barcode],tb_MainDatabase[Size],"")</f>
        <v>10 ml.</v>
      </c>
      <c r="I849" s="64" t="s">
        <v>1532</v>
      </c>
      <c r="J849" s="81">
        <f>IF(D849="","",countif(tb_Export[SKU],D849))</f>
        <v>1</v>
      </c>
      <c r="K849" s="64" t="s">
        <v>1528</v>
      </c>
      <c r="L849" s="81" t="str">
        <f t="shared" si="4"/>
        <v>#REF!</v>
      </c>
      <c r="M849" s="81"/>
    </row>
    <row r="850" ht="22.5" hidden="1" customHeight="1">
      <c r="A850" s="61">
        <f>IF(B850="","",ROW()-ROW(tb_Export[[#HEADERS],[Order]]))</f>
        <v>849</v>
      </c>
      <c r="B850" s="322">
        <v>45981.0</v>
      </c>
      <c r="C850" s="64" t="s">
        <v>356</v>
      </c>
      <c r="D850" s="64" t="s">
        <v>2759</v>
      </c>
      <c r="E850" s="64" t="s">
        <v>1039</v>
      </c>
      <c r="F850" s="64">
        <v>8.857128012032E12</v>
      </c>
      <c r="G850" s="64" t="str">
        <f t="array" ref="G850">XLOOKUP(F850,tb_MainDatabase[Barcode],tb_MainDatabase[Grand],"")</f>
        <v>EDP</v>
      </c>
      <c r="H850" s="64" t="str">
        <f t="array" ref="H850">XLOOKUP(F850,tb_MainDatabase[Barcode],tb_MainDatabase[Size],"")</f>
        <v>10 ml.</v>
      </c>
      <c r="I850" s="64" t="s">
        <v>1532</v>
      </c>
      <c r="J850" s="81">
        <f>IF(D850="","",countif(tb_Export[SKU],D850))</f>
        <v>1</v>
      </c>
      <c r="K850" s="64" t="s">
        <v>1528</v>
      </c>
      <c r="L850" s="81" t="str">
        <f t="shared" si="4"/>
        <v>#REF!</v>
      </c>
      <c r="M850" s="81"/>
    </row>
    <row r="851" ht="22.5" hidden="1" customHeight="1">
      <c r="A851" s="61">
        <f>IF(B851="","",ROW()-ROW(tb_Export[[#HEADERS],[Order]]))</f>
        <v>850</v>
      </c>
      <c r="B851" s="322">
        <v>45981.0</v>
      </c>
      <c r="C851" s="64" t="s">
        <v>356</v>
      </c>
      <c r="D851" s="64" t="s">
        <v>2760</v>
      </c>
      <c r="E851" s="64" t="s">
        <v>1039</v>
      </c>
      <c r="F851" s="64">
        <v>8.857128012032E12</v>
      </c>
      <c r="G851" s="64" t="str">
        <f t="array" ref="G851">XLOOKUP(F851,tb_MainDatabase[Barcode],tb_MainDatabase[Grand],"")</f>
        <v>EDP</v>
      </c>
      <c r="H851" s="64" t="str">
        <f t="array" ref="H851">XLOOKUP(F851,tb_MainDatabase[Barcode],tb_MainDatabase[Size],"")</f>
        <v>10 ml.</v>
      </c>
      <c r="I851" s="64" t="s">
        <v>1532</v>
      </c>
      <c r="J851" s="81">
        <f>IF(D851="","",countif(tb_Export[SKU],D851))</f>
        <v>1</v>
      </c>
      <c r="K851" s="64" t="s">
        <v>1528</v>
      </c>
      <c r="L851" s="81" t="str">
        <f t="shared" si="4"/>
        <v>#REF!</v>
      </c>
      <c r="M851" s="81"/>
    </row>
    <row r="852" ht="22.5" hidden="1" customHeight="1">
      <c r="A852" s="61">
        <f>IF(B852="","",ROW()-ROW(tb_Export[[#HEADERS],[Order]]))</f>
        <v>851</v>
      </c>
      <c r="B852" s="322">
        <v>45981.0</v>
      </c>
      <c r="C852" s="64" t="s">
        <v>356</v>
      </c>
      <c r="D852" s="64" t="s">
        <v>2761</v>
      </c>
      <c r="E852" s="64" t="s">
        <v>1039</v>
      </c>
      <c r="F852" s="64">
        <v>8.857128012032E12</v>
      </c>
      <c r="G852" s="64" t="str">
        <f t="array" ref="G852">XLOOKUP(F852,tb_MainDatabase[Barcode],tb_MainDatabase[Grand],"")</f>
        <v>EDP</v>
      </c>
      <c r="H852" s="64" t="str">
        <f t="array" ref="H852">XLOOKUP(F852,tb_MainDatabase[Barcode],tb_MainDatabase[Size],"")</f>
        <v>10 ml.</v>
      </c>
      <c r="I852" s="64" t="s">
        <v>1532</v>
      </c>
      <c r="J852" s="81">
        <f>IF(D852="","",countif(tb_Export[SKU],D852))</f>
        <v>1</v>
      </c>
      <c r="K852" s="64" t="s">
        <v>1528</v>
      </c>
      <c r="L852" s="81" t="str">
        <f t="shared" si="4"/>
        <v>#REF!</v>
      </c>
      <c r="M852" s="81"/>
    </row>
    <row r="853" ht="22.5" hidden="1" customHeight="1">
      <c r="A853" s="61">
        <f>IF(B853="","",ROW()-ROW(tb_Export[[#HEADERS],[Order]]))</f>
        <v>852</v>
      </c>
      <c r="B853" s="322">
        <v>45981.0</v>
      </c>
      <c r="C853" s="64" t="s">
        <v>356</v>
      </c>
      <c r="D853" s="64" t="s">
        <v>2762</v>
      </c>
      <c r="E853" s="64" t="s">
        <v>1039</v>
      </c>
      <c r="F853" s="64">
        <v>8.857128012032E12</v>
      </c>
      <c r="G853" s="64" t="str">
        <f t="array" ref="G853">XLOOKUP(F853,tb_MainDatabase[Barcode],tb_MainDatabase[Grand],"")</f>
        <v>EDP</v>
      </c>
      <c r="H853" s="64" t="str">
        <f t="array" ref="H853">XLOOKUP(F853,tb_MainDatabase[Barcode],tb_MainDatabase[Size],"")</f>
        <v>10 ml.</v>
      </c>
      <c r="I853" s="64" t="s">
        <v>1532</v>
      </c>
      <c r="J853" s="81">
        <f>IF(D853="","",countif(tb_Export[SKU],D853))</f>
        <v>1</v>
      </c>
      <c r="K853" s="64" t="s">
        <v>1528</v>
      </c>
      <c r="L853" s="81" t="str">
        <f t="shared" si="4"/>
        <v>#REF!</v>
      </c>
      <c r="M853" s="81"/>
    </row>
    <row r="854" ht="22.5" hidden="1" customHeight="1">
      <c r="A854" s="61">
        <f>IF(B854="","",ROW()-ROW(tb_Export[[#HEADERS],[Order]]))</f>
        <v>853</v>
      </c>
      <c r="B854" s="322">
        <v>45981.0</v>
      </c>
      <c r="C854" s="64" t="s">
        <v>356</v>
      </c>
      <c r="D854" s="64" t="s">
        <v>2764</v>
      </c>
      <c r="E854" s="64" t="s">
        <v>1039</v>
      </c>
      <c r="F854" s="64">
        <v>8.857128012032E12</v>
      </c>
      <c r="G854" s="64" t="str">
        <f t="array" ref="G854">XLOOKUP(F854,tb_MainDatabase[Barcode],tb_MainDatabase[Grand],"")</f>
        <v>EDP</v>
      </c>
      <c r="H854" s="64" t="str">
        <f t="array" ref="H854">XLOOKUP(F854,tb_MainDatabase[Barcode],tb_MainDatabase[Size],"")</f>
        <v>10 ml.</v>
      </c>
      <c r="I854" s="64" t="s">
        <v>1532</v>
      </c>
      <c r="J854" s="81">
        <f>IF(D854="","",countif(tb_Export[SKU],D854))</f>
        <v>1</v>
      </c>
      <c r="K854" s="64" t="s">
        <v>1528</v>
      </c>
      <c r="L854" s="81" t="str">
        <f t="shared" si="4"/>
        <v>#REF!</v>
      </c>
      <c r="M854" s="81"/>
    </row>
    <row r="855" ht="22.5" hidden="1" customHeight="1">
      <c r="A855" s="61">
        <f>IF(B855="","",ROW()-ROW(tb_Export[[#HEADERS],[Order]]))</f>
        <v>854</v>
      </c>
      <c r="B855" s="322">
        <v>45981.0</v>
      </c>
      <c r="C855" s="64" t="s">
        <v>356</v>
      </c>
      <c r="D855" s="64" t="s">
        <v>2766</v>
      </c>
      <c r="E855" s="64" t="s">
        <v>1039</v>
      </c>
      <c r="F855" s="64">
        <v>8.857128012032E12</v>
      </c>
      <c r="G855" s="64" t="str">
        <f t="array" ref="G855">XLOOKUP(F855,tb_MainDatabase[Barcode],tb_MainDatabase[Grand],"")</f>
        <v>EDP</v>
      </c>
      <c r="H855" s="64" t="str">
        <f t="array" ref="H855">XLOOKUP(F855,tb_MainDatabase[Barcode],tb_MainDatabase[Size],"")</f>
        <v>10 ml.</v>
      </c>
      <c r="I855" s="64" t="s">
        <v>1532</v>
      </c>
      <c r="J855" s="81">
        <f>IF(D855="","",countif(tb_Export[SKU],D855))</f>
        <v>1</v>
      </c>
      <c r="K855" s="64" t="s">
        <v>1528</v>
      </c>
      <c r="L855" s="81" t="str">
        <f t="shared" si="4"/>
        <v>#REF!</v>
      </c>
      <c r="M855" s="81"/>
    </row>
    <row r="856" ht="22.5" hidden="1" customHeight="1">
      <c r="A856" s="61">
        <f>IF(B856="","",ROW()-ROW(tb_Export[[#HEADERS],[Order]]))</f>
        <v>855</v>
      </c>
      <c r="B856" s="322">
        <v>45981.0</v>
      </c>
      <c r="C856" s="64" t="s">
        <v>356</v>
      </c>
      <c r="D856" s="64" t="s">
        <v>2767</v>
      </c>
      <c r="E856" s="64" t="s">
        <v>1039</v>
      </c>
      <c r="F856" s="64">
        <v>8.857128012032E12</v>
      </c>
      <c r="G856" s="64" t="str">
        <f t="array" ref="G856">XLOOKUP(F856,tb_MainDatabase[Barcode],tb_MainDatabase[Grand],"")</f>
        <v>EDP</v>
      </c>
      <c r="H856" s="64" t="str">
        <f t="array" ref="H856">XLOOKUP(F856,tb_MainDatabase[Barcode],tb_MainDatabase[Size],"")</f>
        <v>10 ml.</v>
      </c>
      <c r="I856" s="64" t="s">
        <v>1532</v>
      </c>
      <c r="J856" s="81">
        <f>IF(D856="","",countif(tb_Export[SKU],D856))</f>
        <v>1</v>
      </c>
      <c r="K856" s="64" t="s">
        <v>1528</v>
      </c>
      <c r="L856" s="81" t="str">
        <f t="shared" si="4"/>
        <v>#REF!</v>
      </c>
      <c r="M856" s="81"/>
    </row>
    <row r="857" ht="22.5" hidden="1" customHeight="1">
      <c r="A857" s="61">
        <f>IF(B857="","",ROW()-ROW(tb_Export[[#HEADERS],[Order]]))</f>
        <v>856</v>
      </c>
      <c r="B857" s="322">
        <v>45981.0</v>
      </c>
      <c r="C857" s="64" t="s">
        <v>356</v>
      </c>
      <c r="D857" s="64" t="s">
        <v>2768</v>
      </c>
      <c r="E857" s="64" t="s">
        <v>1082</v>
      </c>
      <c r="F857" s="64">
        <v>8.857128012042E12</v>
      </c>
      <c r="G857" s="64" t="str">
        <f t="array" ref="G857">XLOOKUP(F857,tb_MainDatabase[Barcode],tb_MainDatabase[Grand],"")</f>
        <v>EDP</v>
      </c>
      <c r="H857" s="64" t="str">
        <f t="array" ref="H857">XLOOKUP(F857,tb_MainDatabase[Barcode],tb_MainDatabase[Size],"")</f>
        <v>10 ml.</v>
      </c>
      <c r="I857" s="64" t="s">
        <v>1532</v>
      </c>
      <c r="J857" s="81">
        <f>IF(D857="","",countif(tb_Export[SKU],D857))</f>
        <v>1</v>
      </c>
      <c r="K857" s="64" t="s">
        <v>1528</v>
      </c>
      <c r="L857" s="81" t="str">
        <f t="shared" si="4"/>
        <v>#REF!</v>
      </c>
      <c r="M857" s="81"/>
    </row>
    <row r="858" ht="22.5" hidden="1" customHeight="1">
      <c r="A858" s="61">
        <f>IF(B858="","",ROW()-ROW(tb_Export[[#HEADERS],[Order]]))</f>
        <v>857</v>
      </c>
      <c r="B858" s="322">
        <v>45981.0</v>
      </c>
      <c r="C858" s="64" t="s">
        <v>356</v>
      </c>
      <c r="D858" s="64" t="s">
        <v>2769</v>
      </c>
      <c r="E858" s="64" t="s">
        <v>1082</v>
      </c>
      <c r="F858" s="64">
        <v>8.857128012042E12</v>
      </c>
      <c r="G858" s="64" t="str">
        <f t="array" ref="G858">XLOOKUP(F858,tb_MainDatabase[Barcode],tb_MainDatabase[Grand],"")</f>
        <v>EDP</v>
      </c>
      <c r="H858" s="64" t="str">
        <f t="array" ref="H858">XLOOKUP(F858,tb_MainDatabase[Barcode],tb_MainDatabase[Size],"")</f>
        <v>10 ml.</v>
      </c>
      <c r="I858" s="64" t="s">
        <v>1532</v>
      </c>
      <c r="J858" s="81">
        <f>IF(D858="","",countif(tb_Export[SKU],D858))</f>
        <v>1</v>
      </c>
      <c r="K858" s="64" t="s">
        <v>1528</v>
      </c>
      <c r="L858" s="81" t="str">
        <f t="shared" si="4"/>
        <v>#REF!</v>
      </c>
      <c r="M858" s="81"/>
    </row>
    <row r="859" ht="22.5" hidden="1" customHeight="1">
      <c r="A859" s="61">
        <f>IF(B859="","",ROW()-ROW(tb_Export[[#HEADERS],[Order]]))</f>
        <v>858</v>
      </c>
      <c r="B859" s="322">
        <v>45981.0</v>
      </c>
      <c r="C859" s="64" t="s">
        <v>356</v>
      </c>
      <c r="D859" s="64" t="s">
        <v>2770</v>
      </c>
      <c r="E859" s="64" t="s">
        <v>1082</v>
      </c>
      <c r="F859" s="64">
        <v>8.857128012042E12</v>
      </c>
      <c r="G859" s="64" t="str">
        <f t="array" ref="G859">XLOOKUP(F859,tb_MainDatabase[Barcode],tb_MainDatabase[Grand],"")</f>
        <v>EDP</v>
      </c>
      <c r="H859" s="64" t="str">
        <f t="array" ref="H859">XLOOKUP(F859,tb_MainDatabase[Barcode],tb_MainDatabase[Size],"")</f>
        <v>10 ml.</v>
      </c>
      <c r="I859" s="64" t="s">
        <v>1532</v>
      </c>
      <c r="J859" s="81">
        <f>IF(D859="","",countif(tb_Export[SKU],D859))</f>
        <v>1</v>
      </c>
      <c r="K859" s="64" t="s">
        <v>1528</v>
      </c>
      <c r="L859" s="81" t="str">
        <f t="shared" si="4"/>
        <v>#REF!</v>
      </c>
      <c r="M859" s="81"/>
    </row>
    <row r="860" ht="22.5" hidden="1" customHeight="1">
      <c r="A860" s="61">
        <f>IF(B860="","",ROW()-ROW(tb_Export[[#HEADERS],[Order]]))</f>
        <v>859</v>
      </c>
      <c r="B860" s="322">
        <v>45981.0</v>
      </c>
      <c r="C860" s="64" t="s">
        <v>356</v>
      </c>
      <c r="D860" s="64" t="s">
        <v>2772</v>
      </c>
      <c r="E860" s="64" t="s">
        <v>1082</v>
      </c>
      <c r="F860" s="64">
        <v>8.857128012042E12</v>
      </c>
      <c r="G860" s="64" t="str">
        <f t="array" ref="G860">XLOOKUP(F860,tb_MainDatabase[Barcode],tb_MainDatabase[Grand],"")</f>
        <v>EDP</v>
      </c>
      <c r="H860" s="64" t="str">
        <f t="array" ref="H860">XLOOKUP(F860,tb_MainDatabase[Barcode],tb_MainDatabase[Size],"")</f>
        <v>10 ml.</v>
      </c>
      <c r="I860" s="64" t="s">
        <v>1532</v>
      </c>
      <c r="J860" s="81">
        <f>IF(D860="","",countif(tb_Export[SKU],D860))</f>
        <v>1</v>
      </c>
      <c r="K860" s="64" t="s">
        <v>1528</v>
      </c>
      <c r="L860" s="81" t="str">
        <f t="shared" si="4"/>
        <v>#REF!</v>
      </c>
      <c r="M860" s="81"/>
    </row>
    <row r="861" ht="22.5" hidden="1" customHeight="1">
      <c r="A861" s="61">
        <f>IF(B861="","",ROW()-ROW(tb_Export[[#HEADERS],[Order]]))</f>
        <v>860</v>
      </c>
      <c r="B861" s="322">
        <v>45981.0</v>
      </c>
      <c r="C861" s="64" t="s">
        <v>356</v>
      </c>
      <c r="D861" s="64" t="s">
        <v>2774</v>
      </c>
      <c r="E861" s="64" t="s">
        <v>1082</v>
      </c>
      <c r="F861" s="64">
        <v>8.857128012042E12</v>
      </c>
      <c r="G861" s="64" t="str">
        <f t="array" ref="G861">XLOOKUP(F861,tb_MainDatabase[Barcode],tb_MainDatabase[Grand],"")</f>
        <v>EDP</v>
      </c>
      <c r="H861" s="64" t="str">
        <f t="array" ref="H861">XLOOKUP(F861,tb_MainDatabase[Barcode],tb_MainDatabase[Size],"")</f>
        <v>10 ml.</v>
      </c>
      <c r="I861" s="64" t="s">
        <v>1532</v>
      </c>
      <c r="J861" s="81">
        <f>IF(D861="","",countif(tb_Export[SKU],D861))</f>
        <v>1</v>
      </c>
      <c r="K861" s="64" t="s">
        <v>1528</v>
      </c>
      <c r="L861" s="81" t="str">
        <f t="shared" si="4"/>
        <v>#REF!</v>
      </c>
      <c r="M861" s="81"/>
    </row>
    <row r="862" ht="22.5" hidden="1" customHeight="1">
      <c r="A862" s="61">
        <f>IF(B862="","",ROW()-ROW(tb_Export[[#HEADERS],[Order]]))</f>
        <v>861</v>
      </c>
      <c r="B862" s="322">
        <v>45981.0</v>
      </c>
      <c r="C862" s="64" t="s">
        <v>356</v>
      </c>
      <c r="D862" s="64" t="s">
        <v>2775</v>
      </c>
      <c r="E862" s="64" t="s">
        <v>1082</v>
      </c>
      <c r="F862" s="64">
        <v>8.857128012042E12</v>
      </c>
      <c r="G862" s="64" t="str">
        <f t="array" ref="G862">XLOOKUP(F862,tb_MainDatabase[Barcode],tb_MainDatabase[Grand],"")</f>
        <v>EDP</v>
      </c>
      <c r="H862" s="64" t="str">
        <f t="array" ref="H862">XLOOKUP(F862,tb_MainDatabase[Barcode],tb_MainDatabase[Size],"")</f>
        <v>10 ml.</v>
      </c>
      <c r="I862" s="64" t="s">
        <v>1532</v>
      </c>
      <c r="J862" s="81">
        <f>IF(D862="","",countif(tb_Export[SKU],D862))</f>
        <v>1</v>
      </c>
      <c r="K862" s="64" t="s">
        <v>1528</v>
      </c>
      <c r="L862" s="81" t="str">
        <f t="shared" si="4"/>
        <v>#REF!</v>
      </c>
      <c r="M862" s="81"/>
    </row>
    <row r="863" ht="22.5" hidden="1" customHeight="1">
      <c r="A863" s="61">
        <f>IF(B863="","",ROW()-ROW(tb_Export[[#HEADERS],[Order]]))</f>
        <v>862</v>
      </c>
      <c r="B863" s="322">
        <v>45981.0</v>
      </c>
      <c r="C863" s="64" t="s">
        <v>356</v>
      </c>
      <c r="D863" s="64" t="s">
        <v>2777</v>
      </c>
      <c r="E863" s="64" t="s">
        <v>1082</v>
      </c>
      <c r="F863" s="64">
        <v>8.857128012042E12</v>
      </c>
      <c r="G863" s="64" t="str">
        <f t="array" ref="G863">XLOOKUP(F863,tb_MainDatabase[Barcode],tb_MainDatabase[Grand],"")</f>
        <v>EDP</v>
      </c>
      <c r="H863" s="64" t="str">
        <f t="array" ref="H863">XLOOKUP(F863,tb_MainDatabase[Barcode],tb_MainDatabase[Size],"")</f>
        <v>10 ml.</v>
      </c>
      <c r="I863" s="64" t="s">
        <v>1532</v>
      </c>
      <c r="J863" s="81">
        <f>IF(D863="","",countif(tb_Export[SKU],D863))</f>
        <v>1</v>
      </c>
      <c r="K863" s="64" t="s">
        <v>1528</v>
      </c>
      <c r="L863" s="81" t="str">
        <f t="shared" si="4"/>
        <v>#REF!</v>
      </c>
      <c r="M863" s="81"/>
    </row>
    <row r="864" ht="22.5" hidden="1" customHeight="1">
      <c r="A864" s="61">
        <f>IF(B864="","",ROW()-ROW(tb_Export[[#HEADERS],[Order]]))</f>
        <v>863</v>
      </c>
      <c r="B864" s="322">
        <v>45981.0</v>
      </c>
      <c r="C864" s="64" t="s">
        <v>356</v>
      </c>
      <c r="D864" s="64" t="s">
        <v>2778</v>
      </c>
      <c r="E864" s="64" t="s">
        <v>1082</v>
      </c>
      <c r="F864" s="64">
        <v>8.857128012042E12</v>
      </c>
      <c r="G864" s="64" t="str">
        <f t="array" ref="G864">XLOOKUP(F864,tb_MainDatabase[Barcode],tb_MainDatabase[Grand],"")</f>
        <v>EDP</v>
      </c>
      <c r="H864" s="64" t="str">
        <f t="array" ref="H864">XLOOKUP(F864,tb_MainDatabase[Barcode],tb_MainDatabase[Size],"")</f>
        <v>10 ml.</v>
      </c>
      <c r="I864" s="64" t="s">
        <v>1532</v>
      </c>
      <c r="J864" s="81">
        <f>IF(D864="","",countif(tb_Export[SKU],D864))</f>
        <v>1</v>
      </c>
      <c r="K864" s="64" t="s">
        <v>1528</v>
      </c>
      <c r="L864" s="81" t="str">
        <f t="shared" si="4"/>
        <v>#REF!</v>
      </c>
      <c r="M864" s="81"/>
    </row>
    <row r="865" ht="22.5" hidden="1" customHeight="1">
      <c r="A865" s="61">
        <f>IF(B865="","",ROW()-ROW(tb_Export[[#HEADERS],[Order]]))</f>
        <v>864</v>
      </c>
      <c r="B865" s="322">
        <v>45981.0</v>
      </c>
      <c r="C865" s="64" t="s">
        <v>356</v>
      </c>
      <c r="D865" s="64" t="s">
        <v>2779</v>
      </c>
      <c r="E865" s="64" t="s">
        <v>1082</v>
      </c>
      <c r="F865" s="64">
        <v>8.857128012042E12</v>
      </c>
      <c r="G865" s="64" t="str">
        <f t="array" ref="G865">XLOOKUP(F865,tb_MainDatabase[Barcode],tb_MainDatabase[Grand],"")</f>
        <v>EDP</v>
      </c>
      <c r="H865" s="64" t="str">
        <f t="array" ref="H865">XLOOKUP(F865,tb_MainDatabase[Barcode],tb_MainDatabase[Size],"")</f>
        <v>10 ml.</v>
      </c>
      <c r="I865" s="64" t="s">
        <v>1532</v>
      </c>
      <c r="J865" s="81">
        <f>IF(D865="","",countif(tb_Export[SKU],D865))</f>
        <v>1</v>
      </c>
      <c r="K865" s="64" t="s">
        <v>1528</v>
      </c>
      <c r="L865" s="81" t="str">
        <f t="shared" si="4"/>
        <v>#REF!</v>
      </c>
      <c r="M865" s="81"/>
    </row>
    <row r="866" ht="22.5" hidden="1" customHeight="1">
      <c r="A866" s="61">
        <f>IF(B866="","",ROW()-ROW(tb_Export[[#HEADERS],[Order]]))</f>
        <v>865</v>
      </c>
      <c r="B866" s="322">
        <v>45981.0</v>
      </c>
      <c r="C866" s="64" t="s">
        <v>356</v>
      </c>
      <c r="D866" s="64" t="s">
        <v>2781</v>
      </c>
      <c r="E866" s="64" t="s">
        <v>1082</v>
      </c>
      <c r="F866" s="64">
        <v>8.857128012042E12</v>
      </c>
      <c r="G866" s="64" t="str">
        <f t="array" ref="G866">XLOOKUP(F866,tb_MainDatabase[Barcode],tb_MainDatabase[Grand],"")</f>
        <v>EDP</v>
      </c>
      <c r="H866" s="64" t="str">
        <f t="array" ref="H866">XLOOKUP(F866,tb_MainDatabase[Barcode],tb_MainDatabase[Size],"")</f>
        <v>10 ml.</v>
      </c>
      <c r="I866" s="64" t="s">
        <v>1532</v>
      </c>
      <c r="J866" s="81">
        <f>IF(D866="","",countif(tb_Export[SKU],D866))</f>
        <v>1</v>
      </c>
      <c r="K866" s="64" t="s">
        <v>1528</v>
      </c>
      <c r="L866" s="81" t="str">
        <f t="shared" si="4"/>
        <v>#REF!</v>
      </c>
      <c r="M866" s="81"/>
    </row>
    <row r="867" ht="22.5" hidden="1" customHeight="1">
      <c r="A867" s="61">
        <f>IF(B867="","",ROW()-ROW(tb_Export[[#HEADERS],[Order]]))</f>
        <v>866</v>
      </c>
      <c r="B867" s="322">
        <v>45981.0</v>
      </c>
      <c r="C867" s="64" t="s">
        <v>356</v>
      </c>
      <c r="D867" s="64" t="s">
        <v>2782</v>
      </c>
      <c r="E867" s="64" t="s">
        <v>1082</v>
      </c>
      <c r="F867" s="64">
        <v>8.857128012042E12</v>
      </c>
      <c r="G867" s="64" t="str">
        <f t="array" ref="G867">XLOOKUP(F867,tb_MainDatabase[Barcode],tb_MainDatabase[Grand],"")</f>
        <v>EDP</v>
      </c>
      <c r="H867" s="64" t="str">
        <f t="array" ref="H867">XLOOKUP(F867,tb_MainDatabase[Barcode],tb_MainDatabase[Size],"")</f>
        <v>10 ml.</v>
      </c>
      <c r="I867" s="64" t="s">
        <v>1532</v>
      </c>
      <c r="J867" s="81">
        <f>IF(D867="","",countif(tb_Export[SKU],D867))</f>
        <v>1</v>
      </c>
      <c r="K867" s="64" t="s">
        <v>1528</v>
      </c>
      <c r="L867" s="81" t="str">
        <f t="shared" si="4"/>
        <v>#REF!</v>
      </c>
      <c r="M867" s="81"/>
    </row>
    <row r="868" ht="22.5" hidden="1" customHeight="1">
      <c r="A868" s="61">
        <f>IF(B868="","",ROW()-ROW(tb_Export[[#HEADERS],[Order]]))</f>
        <v>867</v>
      </c>
      <c r="B868" s="322">
        <v>45981.0</v>
      </c>
      <c r="C868" s="64" t="s">
        <v>356</v>
      </c>
      <c r="D868" s="64" t="s">
        <v>2783</v>
      </c>
      <c r="E868" s="64" t="s">
        <v>1082</v>
      </c>
      <c r="F868" s="64">
        <v>8.857128012042E12</v>
      </c>
      <c r="G868" s="64" t="str">
        <f t="array" ref="G868">XLOOKUP(F868,tb_MainDatabase[Barcode],tb_MainDatabase[Grand],"")</f>
        <v>EDP</v>
      </c>
      <c r="H868" s="64" t="str">
        <f t="array" ref="H868">XLOOKUP(F868,tb_MainDatabase[Barcode],tb_MainDatabase[Size],"")</f>
        <v>10 ml.</v>
      </c>
      <c r="I868" s="64" t="s">
        <v>1532</v>
      </c>
      <c r="J868" s="81">
        <f>IF(D868="","",countif(tb_Export[SKU],D868))</f>
        <v>1</v>
      </c>
      <c r="K868" s="64" t="s">
        <v>1528</v>
      </c>
      <c r="L868" s="81" t="str">
        <f t="shared" si="4"/>
        <v>#REF!</v>
      </c>
      <c r="M868" s="81"/>
    </row>
    <row r="869" ht="22.5" hidden="1" customHeight="1">
      <c r="A869" s="61">
        <f>IF(B869="","",ROW()-ROW(tb_Export[[#HEADERS],[Order]]))</f>
        <v>868</v>
      </c>
      <c r="B869" s="322">
        <v>45981.0</v>
      </c>
      <c r="C869" s="64" t="s">
        <v>356</v>
      </c>
      <c r="D869" s="64" t="s">
        <v>2785</v>
      </c>
      <c r="E869" s="64" t="s">
        <v>1082</v>
      </c>
      <c r="F869" s="64">
        <v>8.857128012042E12</v>
      </c>
      <c r="G869" s="64" t="str">
        <f t="array" ref="G869">XLOOKUP(F869,tb_MainDatabase[Barcode],tb_MainDatabase[Grand],"")</f>
        <v>EDP</v>
      </c>
      <c r="H869" s="64" t="str">
        <f t="array" ref="H869">XLOOKUP(F869,tb_MainDatabase[Barcode],tb_MainDatabase[Size],"")</f>
        <v>10 ml.</v>
      </c>
      <c r="I869" s="64" t="s">
        <v>1532</v>
      </c>
      <c r="J869" s="81">
        <f>IF(D869="","",countif(tb_Export[SKU],D869))</f>
        <v>1</v>
      </c>
      <c r="K869" s="64" t="s">
        <v>1528</v>
      </c>
      <c r="L869" s="81" t="str">
        <f t="shared" si="4"/>
        <v>#REF!</v>
      </c>
      <c r="M869" s="81"/>
    </row>
    <row r="870" ht="22.5" hidden="1" customHeight="1">
      <c r="A870" s="61">
        <f>IF(B870="","",ROW()-ROW(tb_Export[[#HEADERS],[Order]]))</f>
        <v>869</v>
      </c>
      <c r="B870" s="322">
        <v>45981.0</v>
      </c>
      <c r="C870" s="64" t="s">
        <v>356</v>
      </c>
      <c r="D870" s="64" t="s">
        <v>2787</v>
      </c>
      <c r="E870" s="64" t="s">
        <v>1082</v>
      </c>
      <c r="F870" s="64">
        <v>8.857128012042E12</v>
      </c>
      <c r="G870" s="64" t="str">
        <f t="array" ref="G870">XLOOKUP(F870,tb_MainDatabase[Barcode],tb_MainDatabase[Grand],"")</f>
        <v>EDP</v>
      </c>
      <c r="H870" s="64" t="str">
        <f t="array" ref="H870">XLOOKUP(F870,tb_MainDatabase[Barcode],tb_MainDatabase[Size],"")</f>
        <v>10 ml.</v>
      </c>
      <c r="I870" s="64" t="s">
        <v>1532</v>
      </c>
      <c r="J870" s="81">
        <f>IF(D870="","",countif(tb_Export[SKU],D870))</f>
        <v>1</v>
      </c>
      <c r="K870" s="64" t="s">
        <v>1528</v>
      </c>
      <c r="L870" s="81" t="str">
        <f t="shared" si="4"/>
        <v>#REF!</v>
      </c>
      <c r="M870" s="81"/>
    </row>
    <row r="871" ht="22.5" hidden="1" customHeight="1">
      <c r="A871" s="61">
        <f>IF(B871="","",ROW()-ROW(tb_Export[[#HEADERS],[Order]]))</f>
        <v>870</v>
      </c>
      <c r="B871" s="322">
        <v>45981.0</v>
      </c>
      <c r="C871" s="64" t="s">
        <v>356</v>
      </c>
      <c r="D871" s="64" t="s">
        <v>2788</v>
      </c>
      <c r="E871" s="64" t="s">
        <v>1082</v>
      </c>
      <c r="F871" s="64">
        <v>8.857128012042E12</v>
      </c>
      <c r="G871" s="64" t="str">
        <f t="array" ref="G871">XLOOKUP(F871,tb_MainDatabase[Barcode],tb_MainDatabase[Grand],"")</f>
        <v>EDP</v>
      </c>
      <c r="H871" s="64" t="str">
        <f t="array" ref="H871">XLOOKUP(F871,tb_MainDatabase[Barcode],tb_MainDatabase[Size],"")</f>
        <v>10 ml.</v>
      </c>
      <c r="I871" s="64" t="s">
        <v>1532</v>
      </c>
      <c r="J871" s="81">
        <f>IF(D871="","",countif(tb_Export[SKU],D871))</f>
        <v>1</v>
      </c>
      <c r="K871" s="64" t="s">
        <v>1528</v>
      </c>
      <c r="L871" s="81" t="str">
        <f t="shared" si="4"/>
        <v>#REF!</v>
      </c>
      <c r="M871" s="81"/>
    </row>
    <row r="872" ht="22.5" hidden="1" customHeight="1">
      <c r="A872" s="61">
        <f>IF(B872="","",ROW()-ROW(tb_Export[[#HEADERS],[Order]]))</f>
        <v>871</v>
      </c>
      <c r="B872" s="322">
        <v>45981.0</v>
      </c>
      <c r="C872" s="64" t="s">
        <v>356</v>
      </c>
      <c r="D872" s="64" t="s">
        <v>2789</v>
      </c>
      <c r="E872" s="64" t="s">
        <v>1111</v>
      </c>
      <c r="F872" s="64">
        <v>8.857128012041E12</v>
      </c>
      <c r="G872" s="64" t="str">
        <f t="array" ref="G872">XLOOKUP(F872,tb_MainDatabase[Barcode],tb_MainDatabase[Grand],"")</f>
        <v>EDP</v>
      </c>
      <c r="H872" s="64" t="str">
        <f t="array" ref="H872">XLOOKUP(F872,tb_MainDatabase[Barcode],tb_MainDatabase[Size],"")</f>
        <v>10 ml.</v>
      </c>
      <c r="I872" s="64" t="s">
        <v>1532</v>
      </c>
      <c r="J872" s="81">
        <f>IF(D872="","",countif(tb_Export[SKU],D872))</f>
        <v>1</v>
      </c>
      <c r="K872" s="64" t="s">
        <v>1528</v>
      </c>
      <c r="L872" s="81" t="str">
        <f t="shared" si="4"/>
        <v>#REF!</v>
      </c>
      <c r="M872" s="81"/>
    </row>
    <row r="873" ht="22.5" hidden="1" customHeight="1">
      <c r="A873" s="61">
        <f>IF(B873="","",ROW()-ROW(tb_Export[[#HEADERS],[Order]]))</f>
        <v>872</v>
      </c>
      <c r="B873" s="322">
        <v>45981.0</v>
      </c>
      <c r="C873" s="64" t="s">
        <v>356</v>
      </c>
      <c r="D873" s="64" t="s">
        <v>2791</v>
      </c>
      <c r="E873" s="64" t="s">
        <v>1111</v>
      </c>
      <c r="F873" s="64">
        <v>8.857128012041E12</v>
      </c>
      <c r="G873" s="64" t="str">
        <f t="array" ref="G873">XLOOKUP(F873,tb_MainDatabase[Barcode],tb_MainDatabase[Grand],"")</f>
        <v>EDP</v>
      </c>
      <c r="H873" s="64" t="str">
        <f t="array" ref="H873">XLOOKUP(F873,tb_MainDatabase[Barcode],tb_MainDatabase[Size],"")</f>
        <v>10 ml.</v>
      </c>
      <c r="I873" s="64" t="s">
        <v>1532</v>
      </c>
      <c r="J873" s="81">
        <f>IF(D873="","",countif(tb_Export[SKU],D873))</f>
        <v>1</v>
      </c>
      <c r="K873" s="64" t="s">
        <v>1528</v>
      </c>
      <c r="L873" s="81" t="str">
        <f t="shared" si="4"/>
        <v>#REF!</v>
      </c>
      <c r="M873" s="81"/>
    </row>
    <row r="874" ht="22.5" hidden="1" customHeight="1">
      <c r="A874" s="61">
        <f>IF(B874="","",ROW()-ROW(tb_Export[[#HEADERS],[Order]]))</f>
        <v>873</v>
      </c>
      <c r="B874" s="322">
        <v>45981.0</v>
      </c>
      <c r="C874" s="64" t="s">
        <v>356</v>
      </c>
      <c r="D874" s="64" t="s">
        <v>2792</v>
      </c>
      <c r="E874" s="64" t="s">
        <v>1111</v>
      </c>
      <c r="F874" s="64">
        <v>8.857128012041E12</v>
      </c>
      <c r="G874" s="64" t="str">
        <f t="array" ref="G874">XLOOKUP(F874,tb_MainDatabase[Barcode],tb_MainDatabase[Grand],"")</f>
        <v>EDP</v>
      </c>
      <c r="H874" s="64" t="str">
        <f t="array" ref="H874">XLOOKUP(F874,tb_MainDatabase[Barcode],tb_MainDatabase[Size],"")</f>
        <v>10 ml.</v>
      </c>
      <c r="I874" s="64" t="s">
        <v>1532</v>
      </c>
      <c r="J874" s="81">
        <f>IF(D874="","",countif(tb_Export[SKU],D874))</f>
        <v>1</v>
      </c>
      <c r="K874" s="64" t="s">
        <v>1528</v>
      </c>
      <c r="L874" s="81" t="str">
        <f t="shared" si="4"/>
        <v>#REF!</v>
      </c>
      <c r="M874" s="81"/>
    </row>
    <row r="875" ht="22.5" hidden="1" customHeight="1">
      <c r="A875" s="61">
        <f>IF(B875="","",ROW()-ROW(tb_Export[[#HEADERS],[Order]]))</f>
        <v>874</v>
      </c>
      <c r="B875" s="322">
        <v>45981.0</v>
      </c>
      <c r="C875" s="64" t="s">
        <v>356</v>
      </c>
      <c r="D875" s="64" t="s">
        <v>2793</v>
      </c>
      <c r="E875" s="64" t="s">
        <v>1111</v>
      </c>
      <c r="F875" s="64">
        <v>8.857128012041E12</v>
      </c>
      <c r="G875" s="64" t="str">
        <f t="array" ref="G875">XLOOKUP(F875,tb_MainDatabase[Barcode],tb_MainDatabase[Grand],"")</f>
        <v>EDP</v>
      </c>
      <c r="H875" s="64" t="str">
        <f t="array" ref="H875">XLOOKUP(F875,tb_MainDatabase[Barcode],tb_MainDatabase[Size],"")</f>
        <v>10 ml.</v>
      </c>
      <c r="I875" s="64" t="s">
        <v>1532</v>
      </c>
      <c r="J875" s="81">
        <f>IF(D875="","",countif(tb_Export[SKU],D875))</f>
        <v>1</v>
      </c>
      <c r="K875" s="64" t="s">
        <v>1528</v>
      </c>
      <c r="L875" s="81" t="str">
        <f t="shared" si="4"/>
        <v>#REF!</v>
      </c>
      <c r="M875" s="81"/>
    </row>
    <row r="876" ht="22.5" hidden="1" customHeight="1">
      <c r="A876" s="61">
        <f>IF(B876="","",ROW()-ROW(tb_Export[[#HEADERS],[Order]]))</f>
        <v>875</v>
      </c>
      <c r="B876" s="322">
        <v>45981.0</v>
      </c>
      <c r="C876" s="64" t="s">
        <v>356</v>
      </c>
      <c r="D876" s="64" t="s">
        <v>2794</v>
      </c>
      <c r="E876" s="64" t="s">
        <v>1111</v>
      </c>
      <c r="F876" s="64">
        <v>8.857128012041E12</v>
      </c>
      <c r="G876" s="64" t="str">
        <f t="array" ref="G876">XLOOKUP(F876,tb_MainDatabase[Barcode],tb_MainDatabase[Grand],"")</f>
        <v>EDP</v>
      </c>
      <c r="H876" s="64" t="str">
        <f t="array" ref="H876">XLOOKUP(F876,tb_MainDatabase[Barcode],tb_MainDatabase[Size],"")</f>
        <v>10 ml.</v>
      </c>
      <c r="I876" s="64" t="s">
        <v>1532</v>
      </c>
      <c r="J876" s="81">
        <f>IF(D876="","",countif(tb_Export[SKU],D876))</f>
        <v>1</v>
      </c>
      <c r="K876" s="64" t="s">
        <v>1528</v>
      </c>
      <c r="L876" s="81" t="str">
        <f t="shared" si="4"/>
        <v>#REF!</v>
      </c>
      <c r="M876" s="81"/>
    </row>
    <row r="877" ht="22.5" hidden="1" customHeight="1">
      <c r="A877" s="61">
        <f>IF(B877="","",ROW()-ROW(tb_Export[[#HEADERS],[Order]]))</f>
        <v>876</v>
      </c>
      <c r="B877" s="322">
        <v>45981.0</v>
      </c>
      <c r="C877" s="64" t="s">
        <v>356</v>
      </c>
      <c r="D877" s="64" t="s">
        <v>2796</v>
      </c>
      <c r="E877" s="64" t="s">
        <v>1111</v>
      </c>
      <c r="F877" s="64">
        <v>8.857128012041E12</v>
      </c>
      <c r="G877" s="64" t="str">
        <f t="array" ref="G877">XLOOKUP(F877,tb_MainDatabase[Barcode],tb_MainDatabase[Grand],"")</f>
        <v>EDP</v>
      </c>
      <c r="H877" s="64" t="str">
        <f t="array" ref="H877">XLOOKUP(F877,tb_MainDatabase[Barcode],tb_MainDatabase[Size],"")</f>
        <v>10 ml.</v>
      </c>
      <c r="I877" s="64" t="s">
        <v>1532</v>
      </c>
      <c r="J877" s="81">
        <f>IF(D877="","",countif(tb_Export[SKU],D877))</f>
        <v>1</v>
      </c>
      <c r="K877" s="64" t="s">
        <v>1528</v>
      </c>
      <c r="L877" s="81" t="str">
        <f t="shared" si="4"/>
        <v>#REF!</v>
      </c>
      <c r="M877" s="81"/>
    </row>
    <row r="878" ht="22.5" hidden="1" customHeight="1">
      <c r="A878" s="61">
        <f>IF(B878="","",ROW()-ROW(tb_Export[[#HEADERS],[Order]]))</f>
        <v>877</v>
      </c>
      <c r="B878" s="322">
        <v>45981.0</v>
      </c>
      <c r="C878" s="64" t="s">
        <v>356</v>
      </c>
      <c r="D878" s="64" t="s">
        <v>2798</v>
      </c>
      <c r="E878" s="64" t="s">
        <v>1111</v>
      </c>
      <c r="F878" s="64">
        <v>8.857128012041E12</v>
      </c>
      <c r="G878" s="64" t="str">
        <f t="array" ref="G878">XLOOKUP(F878,tb_MainDatabase[Barcode],tb_MainDatabase[Grand],"")</f>
        <v>EDP</v>
      </c>
      <c r="H878" s="64" t="str">
        <f t="array" ref="H878">XLOOKUP(F878,tb_MainDatabase[Barcode],tb_MainDatabase[Size],"")</f>
        <v>10 ml.</v>
      </c>
      <c r="I878" s="64" t="s">
        <v>1532</v>
      </c>
      <c r="J878" s="81">
        <f>IF(D878="","",countif(tb_Export[SKU],D878))</f>
        <v>1</v>
      </c>
      <c r="K878" s="64" t="s">
        <v>1528</v>
      </c>
      <c r="L878" s="81" t="str">
        <f t="shared" si="4"/>
        <v>#REF!</v>
      </c>
      <c r="M878" s="81"/>
    </row>
    <row r="879" ht="22.5" hidden="1" customHeight="1">
      <c r="A879" s="61">
        <f>IF(B879="","",ROW()-ROW(tb_Export[[#HEADERS],[Order]]))</f>
        <v>878</v>
      </c>
      <c r="B879" s="322">
        <v>45981.0</v>
      </c>
      <c r="C879" s="64" t="s">
        <v>356</v>
      </c>
      <c r="D879" s="64" t="s">
        <v>2800</v>
      </c>
      <c r="E879" s="64" t="s">
        <v>1111</v>
      </c>
      <c r="F879" s="64">
        <v>8.857128012041E12</v>
      </c>
      <c r="G879" s="64" t="str">
        <f t="array" ref="G879">XLOOKUP(F879,tb_MainDatabase[Barcode],tb_MainDatabase[Grand],"")</f>
        <v>EDP</v>
      </c>
      <c r="H879" s="64" t="str">
        <f t="array" ref="H879">XLOOKUP(F879,tb_MainDatabase[Barcode],tb_MainDatabase[Size],"")</f>
        <v>10 ml.</v>
      </c>
      <c r="I879" s="64" t="s">
        <v>1532</v>
      </c>
      <c r="J879" s="81">
        <f>IF(D879="","",countif(tb_Export[SKU],D879))</f>
        <v>1</v>
      </c>
      <c r="K879" s="64" t="s">
        <v>1528</v>
      </c>
      <c r="L879" s="81" t="str">
        <f t="shared" si="4"/>
        <v>#REF!</v>
      </c>
      <c r="M879" s="81"/>
    </row>
    <row r="880" ht="22.5" hidden="1" customHeight="1">
      <c r="A880" s="61">
        <f>IF(B880="","",ROW()-ROW(tb_Export[[#HEADERS],[Order]]))</f>
        <v>879</v>
      </c>
      <c r="B880" s="322">
        <v>45981.0</v>
      </c>
      <c r="C880" s="64" t="s">
        <v>356</v>
      </c>
      <c r="D880" s="64" t="s">
        <v>2801</v>
      </c>
      <c r="E880" s="64" t="s">
        <v>1111</v>
      </c>
      <c r="F880" s="64">
        <v>8.857128012041E12</v>
      </c>
      <c r="G880" s="64" t="str">
        <f t="array" ref="G880">XLOOKUP(F880,tb_MainDatabase[Barcode],tb_MainDatabase[Grand],"")</f>
        <v>EDP</v>
      </c>
      <c r="H880" s="64" t="str">
        <f t="array" ref="H880">XLOOKUP(F880,tb_MainDatabase[Barcode],tb_MainDatabase[Size],"")</f>
        <v>10 ml.</v>
      </c>
      <c r="I880" s="64" t="s">
        <v>1532</v>
      </c>
      <c r="J880" s="81">
        <f>IF(D880="","",countif(tb_Export[SKU],D880))</f>
        <v>1</v>
      </c>
      <c r="K880" s="64" t="s">
        <v>1528</v>
      </c>
      <c r="L880" s="81" t="str">
        <f t="shared" si="4"/>
        <v>#REF!</v>
      </c>
      <c r="M880" s="81"/>
    </row>
    <row r="881" ht="22.5" hidden="1" customHeight="1">
      <c r="A881" s="61">
        <f>IF(B881="","",ROW()-ROW(tb_Export[[#HEADERS],[Order]]))</f>
        <v>880</v>
      </c>
      <c r="B881" s="322">
        <v>45981.0</v>
      </c>
      <c r="C881" s="64" t="s">
        <v>356</v>
      </c>
      <c r="D881" s="64" t="s">
        <v>2802</v>
      </c>
      <c r="E881" s="64" t="s">
        <v>1111</v>
      </c>
      <c r="F881" s="64">
        <v>8.857128012041E12</v>
      </c>
      <c r="G881" s="64" t="str">
        <f t="array" ref="G881">XLOOKUP(F881,tb_MainDatabase[Barcode],tb_MainDatabase[Grand],"")</f>
        <v>EDP</v>
      </c>
      <c r="H881" s="64" t="str">
        <f t="array" ref="H881">XLOOKUP(F881,tb_MainDatabase[Barcode],tb_MainDatabase[Size],"")</f>
        <v>10 ml.</v>
      </c>
      <c r="I881" s="64" t="s">
        <v>1532</v>
      </c>
      <c r="J881" s="81">
        <f>IF(D881="","",countif(tb_Export[SKU],D881))</f>
        <v>1</v>
      </c>
      <c r="K881" s="64" t="s">
        <v>1528</v>
      </c>
      <c r="L881" s="81" t="str">
        <f t="shared" si="4"/>
        <v>#REF!</v>
      </c>
      <c r="M881" s="81"/>
    </row>
    <row r="882" ht="22.5" hidden="1" customHeight="1">
      <c r="A882" s="61">
        <f>IF(B882="","",ROW()-ROW(tb_Export[[#HEADERS],[Order]]))</f>
        <v>881</v>
      </c>
      <c r="B882" s="322">
        <v>45981.0</v>
      </c>
      <c r="C882" s="64" t="s">
        <v>356</v>
      </c>
      <c r="D882" s="64" t="s">
        <v>2803</v>
      </c>
      <c r="E882" s="64" t="s">
        <v>1111</v>
      </c>
      <c r="F882" s="64">
        <v>8.857128012041E12</v>
      </c>
      <c r="G882" s="64" t="str">
        <f t="array" ref="G882">XLOOKUP(F882,tb_MainDatabase[Barcode],tb_MainDatabase[Grand],"")</f>
        <v>EDP</v>
      </c>
      <c r="H882" s="64" t="str">
        <f t="array" ref="H882">XLOOKUP(F882,tb_MainDatabase[Barcode],tb_MainDatabase[Size],"")</f>
        <v>10 ml.</v>
      </c>
      <c r="I882" s="64" t="s">
        <v>1532</v>
      </c>
      <c r="J882" s="81">
        <f>IF(D882="","",countif(tb_Export[SKU],D882))</f>
        <v>1</v>
      </c>
      <c r="K882" s="64" t="s">
        <v>1528</v>
      </c>
      <c r="L882" s="81" t="str">
        <f t="shared" si="4"/>
        <v>#REF!</v>
      </c>
      <c r="M882" s="81"/>
    </row>
    <row r="883" ht="22.5" hidden="1" customHeight="1">
      <c r="A883" s="61">
        <f>IF(B883="","",ROW()-ROW(tb_Export[[#HEADERS],[Order]]))</f>
        <v>882</v>
      </c>
      <c r="B883" s="322">
        <v>45981.0</v>
      </c>
      <c r="C883" s="64" t="s">
        <v>356</v>
      </c>
      <c r="D883" s="64" t="s">
        <v>2805</v>
      </c>
      <c r="E883" s="64" t="s">
        <v>1111</v>
      </c>
      <c r="F883" s="64">
        <v>8.857128012041E12</v>
      </c>
      <c r="G883" s="64" t="str">
        <f t="array" ref="G883">XLOOKUP(F883,tb_MainDatabase[Barcode],tb_MainDatabase[Grand],"")</f>
        <v>EDP</v>
      </c>
      <c r="H883" s="64" t="str">
        <f t="array" ref="H883">XLOOKUP(F883,tb_MainDatabase[Barcode],tb_MainDatabase[Size],"")</f>
        <v>10 ml.</v>
      </c>
      <c r="I883" s="64" t="s">
        <v>1532</v>
      </c>
      <c r="J883" s="81">
        <f>IF(D883="","",countif(tb_Export[SKU],D883))</f>
        <v>1</v>
      </c>
      <c r="K883" s="64" t="s">
        <v>1528</v>
      </c>
      <c r="L883" s="81" t="str">
        <f t="shared" si="4"/>
        <v>#REF!</v>
      </c>
      <c r="M883" s="81"/>
    </row>
    <row r="884" ht="22.5" hidden="1" customHeight="1">
      <c r="A884" s="61">
        <f>IF(B884="","",ROW()-ROW(tb_Export[[#HEADERS],[Order]]))</f>
        <v>883</v>
      </c>
      <c r="B884" s="322">
        <v>45981.0</v>
      </c>
      <c r="C884" s="64" t="s">
        <v>356</v>
      </c>
      <c r="D884" s="64" t="s">
        <v>2807</v>
      </c>
      <c r="E884" s="64" t="s">
        <v>1111</v>
      </c>
      <c r="F884" s="64">
        <v>8.857128012041E12</v>
      </c>
      <c r="G884" s="64" t="str">
        <f t="array" ref="G884">XLOOKUP(F884,tb_MainDatabase[Barcode],tb_MainDatabase[Grand],"")</f>
        <v>EDP</v>
      </c>
      <c r="H884" s="64" t="str">
        <f t="array" ref="H884">XLOOKUP(F884,tb_MainDatabase[Barcode],tb_MainDatabase[Size],"")</f>
        <v>10 ml.</v>
      </c>
      <c r="I884" s="64" t="s">
        <v>1532</v>
      </c>
      <c r="J884" s="81">
        <f>IF(D884="","",countif(tb_Export[SKU],D884))</f>
        <v>1</v>
      </c>
      <c r="K884" s="64" t="s">
        <v>1528</v>
      </c>
      <c r="L884" s="81" t="str">
        <f t="shared" si="4"/>
        <v>#REF!</v>
      </c>
      <c r="M884" s="81"/>
    </row>
    <row r="885" ht="22.5" hidden="1" customHeight="1">
      <c r="A885" s="61">
        <f>IF(B885="","",ROW()-ROW(tb_Export[[#HEADERS],[Order]]))</f>
        <v>884</v>
      </c>
      <c r="B885" s="322">
        <v>45981.0</v>
      </c>
      <c r="C885" s="64" t="s">
        <v>356</v>
      </c>
      <c r="D885" s="64" t="s">
        <v>2808</v>
      </c>
      <c r="E885" s="64" t="s">
        <v>1111</v>
      </c>
      <c r="F885" s="64">
        <v>8.857128012041E12</v>
      </c>
      <c r="G885" s="64" t="str">
        <f t="array" ref="G885">XLOOKUP(F885,tb_MainDatabase[Barcode],tb_MainDatabase[Grand],"")</f>
        <v>EDP</v>
      </c>
      <c r="H885" s="64" t="str">
        <f t="array" ref="H885">XLOOKUP(F885,tb_MainDatabase[Barcode],tb_MainDatabase[Size],"")</f>
        <v>10 ml.</v>
      </c>
      <c r="I885" s="64" t="s">
        <v>1532</v>
      </c>
      <c r="J885" s="81">
        <f>IF(D885="","",countif(tb_Export[SKU],D885))</f>
        <v>1</v>
      </c>
      <c r="K885" s="64" t="s">
        <v>1528</v>
      </c>
      <c r="L885" s="81" t="str">
        <f t="shared" si="4"/>
        <v>#REF!</v>
      </c>
      <c r="M885" s="81"/>
    </row>
    <row r="886" ht="22.5" hidden="1" customHeight="1">
      <c r="A886" s="61">
        <f>IF(B886="","",ROW()-ROW(tb_Export[[#HEADERS],[Order]]))</f>
        <v>885</v>
      </c>
      <c r="B886" s="322">
        <v>45981.0</v>
      </c>
      <c r="C886" s="64" t="s">
        <v>356</v>
      </c>
      <c r="D886" s="64" t="s">
        <v>2810</v>
      </c>
      <c r="E886" s="64" t="s">
        <v>1111</v>
      </c>
      <c r="F886" s="64">
        <v>8.857128012041E12</v>
      </c>
      <c r="G886" s="64" t="str">
        <f t="array" ref="G886">XLOOKUP(F886,tb_MainDatabase[Barcode],tb_MainDatabase[Grand],"")</f>
        <v>EDP</v>
      </c>
      <c r="H886" s="64" t="str">
        <f t="array" ref="H886">XLOOKUP(F886,tb_MainDatabase[Barcode],tb_MainDatabase[Size],"")</f>
        <v>10 ml.</v>
      </c>
      <c r="I886" s="64" t="s">
        <v>1532</v>
      </c>
      <c r="J886" s="81">
        <f>IF(D886="","",countif(tb_Export[SKU],D886))</f>
        <v>1</v>
      </c>
      <c r="K886" s="64" t="s">
        <v>1528</v>
      </c>
      <c r="L886" s="81" t="str">
        <f t="shared" si="4"/>
        <v>#REF!</v>
      </c>
      <c r="M886" s="81"/>
    </row>
    <row r="887" ht="22.5" hidden="1" customHeight="1">
      <c r="A887" s="61">
        <f>IF(B887="","",ROW()-ROW(tb_Export[[#HEADERS],[Order]]))</f>
        <v>886</v>
      </c>
      <c r="B887" s="322">
        <v>45981.0</v>
      </c>
      <c r="C887" s="64" t="s">
        <v>356</v>
      </c>
      <c r="D887" s="64" t="s">
        <v>2811</v>
      </c>
      <c r="E887" s="64" t="s">
        <v>1111</v>
      </c>
      <c r="F887" s="64">
        <v>8.857128012041E12</v>
      </c>
      <c r="G887" s="64" t="str">
        <f t="array" ref="G887">XLOOKUP(F887,tb_MainDatabase[Barcode],tb_MainDatabase[Grand],"")</f>
        <v>EDP</v>
      </c>
      <c r="H887" s="64" t="str">
        <f t="array" ref="H887">XLOOKUP(F887,tb_MainDatabase[Barcode],tb_MainDatabase[Size],"")</f>
        <v>10 ml.</v>
      </c>
      <c r="I887" s="64" t="s">
        <v>1532</v>
      </c>
      <c r="J887" s="81">
        <f>IF(D887="","",countif(tb_Export[SKU],D887))</f>
        <v>1</v>
      </c>
      <c r="K887" s="64" t="s">
        <v>1528</v>
      </c>
      <c r="L887" s="81" t="str">
        <f t="shared" si="4"/>
        <v>#REF!</v>
      </c>
      <c r="M887" s="81"/>
    </row>
    <row r="888" ht="22.5" hidden="1" customHeight="1">
      <c r="A888" s="61">
        <f>IF(B888="","",ROW()-ROW(tb_Export[[#HEADERS],[Order]]))</f>
        <v>887</v>
      </c>
      <c r="B888" s="322">
        <v>45981.0</v>
      </c>
      <c r="C888" s="64" t="s">
        <v>356</v>
      </c>
      <c r="D888" s="64" t="s">
        <v>2812</v>
      </c>
      <c r="E888" s="64" t="s">
        <v>1111</v>
      </c>
      <c r="F888" s="64">
        <v>8.857128012041E12</v>
      </c>
      <c r="G888" s="64" t="str">
        <f t="array" ref="G888">XLOOKUP(F888,tb_MainDatabase[Barcode],tb_MainDatabase[Grand],"")</f>
        <v>EDP</v>
      </c>
      <c r="H888" s="64" t="str">
        <f t="array" ref="H888">XLOOKUP(F888,tb_MainDatabase[Barcode],tb_MainDatabase[Size],"")</f>
        <v>10 ml.</v>
      </c>
      <c r="I888" s="64" t="s">
        <v>1532</v>
      </c>
      <c r="J888" s="81">
        <f>IF(D888="","",countif(tb_Export[SKU],D888))</f>
        <v>1</v>
      </c>
      <c r="K888" s="64" t="s">
        <v>1528</v>
      </c>
      <c r="L888" s="81" t="str">
        <f t="shared" si="4"/>
        <v>#REF!</v>
      </c>
      <c r="M888" s="81"/>
    </row>
    <row r="889" ht="22.5" hidden="1" customHeight="1">
      <c r="A889" s="61">
        <f>IF(B889="","",ROW()-ROW(tb_Export[[#HEADERS],[Order]]))</f>
        <v>888</v>
      </c>
      <c r="B889" s="322">
        <v>45981.0</v>
      </c>
      <c r="C889" s="64" t="s">
        <v>356</v>
      </c>
      <c r="D889" s="64" t="s">
        <v>2814</v>
      </c>
      <c r="E889" s="64" t="s">
        <v>1111</v>
      </c>
      <c r="F889" s="64">
        <v>8.857128012041E12</v>
      </c>
      <c r="G889" s="64" t="str">
        <f t="array" ref="G889">XLOOKUP(F889,tb_MainDatabase[Barcode],tb_MainDatabase[Grand],"")</f>
        <v>EDP</v>
      </c>
      <c r="H889" s="64" t="str">
        <f t="array" ref="H889">XLOOKUP(F889,tb_MainDatabase[Barcode],tb_MainDatabase[Size],"")</f>
        <v>10 ml.</v>
      </c>
      <c r="I889" s="64" t="s">
        <v>1532</v>
      </c>
      <c r="J889" s="81">
        <f>IF(D889="","",countif(tb_Export[SKU],D889))</f>
        <v>1</v>
      </c>
      <c r="K889" s="64" t="s">
        <v>1528</v>
      </c>
      <c r="L889" s="81" t="str">
        <f t="shared" si="4"/>
        <v>#REF!</v>
      </c>
      <c r="M889" s="81"/>
    </row>
    <row r="890" ht="22.5" hidden="1" customHeight="1">
      <c r="A890" s="61">
        <f>IF(B890="","",ROW()-ROW(tb_Export[[#HEADERS],[Order]]))</f>
        <v>889</v>
      </c>
      <c r="B890" s="322">
        <v>45981.0</v>
      </c>
      <c r="C890" s="64" t="s">
        <v>356</v>
      </c>
      <c r="D890" s="64" t="s">
        <v>2815</v>
      </c>
      <c r="E890" s="64" t="s">
        <v>1111</v>
      </c>
      <c r="F890" s="64">
        <v>8.857128012041E12</v>
      </c>
      <c r="G890" s="64" t="str">
        <f t="array" ref="G890">XLOOKUP(F890,tb_MainDatabase[Barcode],tb_MainDatabase[Grand],"")</f>
        <v>EDP</v>
      </c>
      <c r="H890" s="64" t="str">
        <f t="array" ref="H890">XLOOKUP(F890,tb_MainDatabase[Barcode],tb_MainDatabase[Size],"")</f>
        <v>10 ml.</v>
      </c>
      <c r="I890" s="64" t="s">
        <v>1532</v>
      </c>
      <c r="J890" s="81">
        <f>IF(D890="","",countif(tb_Export[SKU],D890))</f>
        <v>1</v>
      </c>
      <c r="K890" s="64" t="s">
        <v>1528</v>
      </c>
      <c r="L890" s="81" t="str">
        <f t="shared" si="4"/>
        <v>#REF!</v>
      </c>
      <c r="M890" s="81"/>
    </row>
    <row r="891" ht="22.5" hidden="1" customHeight="1">
      <c r="A891" s="61">
        <f>IF(B891="","",ROW()-ROW(tb_Export[[#HEADERS],[Order]]))</f>
        <v>890</v>
      </c>
      <c r="B891" s="322">
        <v>45981.0</v>
      </c>
      <c r="C891" s="64" t="s">
        <v>356</v>
      </c>
      <c r="D891" s="64" t="s">
        <v>2817</v>
      </c>
      <c r="E891" s="64" t="s">
        <v>1111</v>
      </c>
      <c r="F891" s="64">
        <v>8.857128012041E12</v>
      </c>
      <c r="G891" s="64" t="str">
        <f t="array" ref="G891">XLOOKUP(F891,tb_MainDatabase[Barcode],tb_MainDatabase[Grand],"")</f>
        <v>EDP</v>
      </c>
      <c r="H891" s="64" t="str">
        <f t="array" ref="H891">XLOOKUP(F891,tb_MainDatabase[Barcode],tb_MainDatabase[Size],"")</f>
        <v>10 ml.</v>
      </c>
      <c r="I891" s="64" t="s">
        <v>1532</v>
      </c>
      <c r="J891" s="81">
        <f>IF(D891="","",countif(tb_Export[SKU],D891))</f>
        <v>1</v>
      </c>
      <c r="K891" s="64" t="s">
        <v>1528</v>
      </c>
      <c r="L891" s="81" t="str">
        <f t="shared" si="4"/>
        <v>#REF!</v>
      </c>
      <c r="M891" s="81"/>
    </row>
    <row r="892" ht="22.5" hidden="1" customHeight="1">
      <c r="A892" s="61">
        <f>IF(B892="","",ROW()-ROW(tb_Export[[#HEADERS],[Order]]))</f>
        <v>891</v>
      </c>
      <c r="B892" s="322">
        <v>45981.0</v>
      </c>
      <c r="C892" s="64" t="s">
        <v>356</v>
      </c>
      <c r="D892" s="64" t="s">
        <v>2819</v>
      </c>
      <c r="E892" s="64" t="s">
        <v>1069</v>
      </c>
      <c r="F892" s="64">
        <v>8.857128012034E12</v>
      </c>
      <c r="G892" s="64" t="str">
        <f t="array" ref="G892">XLOOKUP(F892,tb_MainDatabase[Barcode],tb_MainDatabase[Grand],"")</f>
        <v>EDP</v>
      </c>
      <c r="H892" s="64" t="str">
        <f t="array" ref="H892">XLOOKUP(F892,tb_MainDatabase[Barcode],tb_MainDatabase[Size],"")</f>
        <v>10 ml.</v>
      </c>
      <c r="I892" s="64" t="s">
        <v>1532</v>
      </c>
      <c r="J892" s="81">
        <f>IF(D892="","",countif(tb_Export[SKU],D892))</f>
        <v>1</v>
      </c>
      <c r="K892" s="64" t="s">
        <v>1528</v>
      </c>
      <c r="L892" s="81" t="str">
        <f t="shared" si="4"/>
        <v>#REF!</v>
      </c>
      <c r="M892" s="81"/>
    </row>
    <row r="893" ht="22.5" hidden="1" customHeight="1">
      <c r="A893" s="61">
        <f>IF(B893="","",ROW()-ROW(tb_Export[[#HEADERS],[Order]]))</f>
        <v>892</v>
      </c>
      <c r="B893" s="322">
        <v>45981.0</v>
      </c>
      <c r="C893" s="64" t="s">
        <v>356</v>
      </c>
      <c r="D893" s="64" t="s">
        <v>2820</v>
      </c>
      <c r="E893" s="64" t="s">
        <v>1069</v>
      </c>
      <c r="F893" s="64">
        <v>8.857128012034E12</v>
      </c>
      <c r="G893" s="64" t="str">
        <f t="array" ref="G893">XLOOKUP(F893,tb_MainDatabase[Barcode],tb_MainDatabase[Grand],"")</f>
        <v>EDP</v>
      </c>
      <c r="H893" s="64" t="str">
        <f t="array" ref="H893">XLOOKUP(F893,tb_MainDatabase[Barcode],tb_MainDatabase[Size],"")</f>
        <v>10 ml.</v>
      </c>
      <c r="I893" s="64" t="s">
        <v>1532</v>
      </c>
      <c r="J893" s="81">
        <f>IF(D893="","",countif(tb_Export[SKU],D893))</f>
        <v>1</v>
      </c>
      <c r="K893" s="64" t="s">
        <v>1528</v>
      </c>
      <c r="L893" s="81" t="str">
        <f t="shared" si="4"/>
        <v>#REF!</v>
      </c>
      <c r="M893" s="81"/>
    </row>
    <row r="894" ht="22.5" hidden="1" customHeight="1">
      <c r="A894" s="61">
        <f>IF(B894="","",ROW()-ROW(tb_Export[[#HEADERS],[Order]]))</f>
        <v>893</v>
      </c>
      <c r="B894" s="322">
        <v>45981.0</v>
      </c>
      <c r="C894" s="64" t="s">
        <v>356</v>
      </c>
      <c r="D894" s="64" t="s">
        <v>2821</v>
      </c>
      <c r="E894" s="64" t="s">
        <v>1069</v>
      </c>
      <c r="F894" s="64">
        <v>8.857128012034E12</v>
      </c>
      <c r="G894" s="64" t="str">
        <f t="array" ref="G894">XLOOKUP(F894,tb_MainDatabase[Barcode],tb_MainDatabase[Grand],"")</f>
        <v>EDP</v>
      </c>
      <c r="H894" s="64" t="str">
        <f t="array" ref="H894">XLOOKUP(F894,tb_MainDatabase[Barcode],tb_MainDatabase[Size],"")</f>
        <v>10 ml.</v>
      </c>
      <c r="I894" s="64" t="s">
        <v>1532</v>
      </c>
      <c r="J894" s="81">
        <f>IF(D894="","",countif(tb_Export[SKU],D894))</f>
        <v>1</v>
      </c>
      <c r="K894" s="64" t="s">
        <v>1528</v>
      </c>
      <c r="L894" s="81" t="str">
        <f t="shared" si="4"/>
        <v>#REF!</v>
      </c>
      <c r="M894" s="81"/>
    </row>
    <row r="895" ht="22.5" hidden="1" customHeight="1">
      <c r="A895" s="61">
        <f>IF(B895="","",ROW()-ROW(tb_Export[[#HEADERS],[Order]]))</f>
        <v>894</v>
      </c>
      <c r="B895" s="322">
        <v>45981.0</v>
      </c>
      <c r="C895" s="64" t="s">
        <v>356</v>
      </c>
      <c r="D895" s="64" t="s">
        <v>2822</v>
      </c>
      <c r="E895" s="64" t="s">
        <v>1069</v>
      </c>
      <c r="F895" s="64">
        <v>8.857128012034E12</v>
      </c>
      <c r="G895" s="64" t="str">
        <f t="array" ref="G895">XLOOKUP(F895,tb_MainDatabase[Barcode],tb_MainDatabase[Grand],"")</f>
        <v>EDP</v>
      </c>
      <c r="H895" s="64" t="str">
        <f t="array" ref="H895">XLOOKUP(F895,tb_MainDatabase[Barcode],tb_MainDatabase[Size],"")</f>
        <v>10 ml.</v>
      </c>
      <c r="I895" s="64" t="s">
        <v>1532</v>
      </c>
      <c r="J895" s="81">
        <f>IF(D895="","",countif(tb_Export[SKU],D895))</f>
        <v>1</v>
      </c>
      <c r="K895" s="64" t="s">
        <v>1528</v>
      </c>
      <c r="L895" s="81" t="str">
        <f t="shared" si="4"/>
        <v>#REF!</v>
      </c>
      <c r="M895" s="81"/>
    </row>
    <row r="896" ht="22.5" hidden="1" customHeight="1">
      <c r="A896" s="61">
        <f>IF(B896="","",ROW()-ROW(tb_Export[[#HEADERS],[Order]]))</f>
        <v>895</v>
      </c>
      <c r="B896" s="322">
        <v>45981.0</v>
      </c>
      <c r="C896" s="64" t="s">
        <v>356</v>
      </c>
      <c r="D896" s="64" t="s">
        <v>2823</v>
      </c>
      <c r="E896" s="64" t="s">
        <v>1069</v>
      </c>
      <c r="F896" s="64">
        <v>8.857128012034E12</v>
      </c>
      <c r="G896" s="64" t="str">
        <f t="array" ref="G896">XLOOKUP(F896,tb_MainDatabase[Barcode],tb_MainDatabase[Grand],"")</f>
        <v>EDP</v>
      </c>
      <c r="H896" s="64" t="str">
        <f t="array" ref="H896">XLOOKUP(F896,tb_MainDatabase[Barcode],tb_MainDatabase[Size],"")</f>
        <v>10 ml.</v>
      </c>
      <c r="I896" s="64" t="s">
        <v>1532</v>
      </c>
      <c r="J896" s="81">
        <f>IF(D896="","",countif(tb_Export[SKU],D896))</f>
        <v>1</v>
      </c>
      <c r="K896" s="64" t="s">
        <v>1528</v>
      </c>
      <c r="L896" s="81" t="str">
        <f t="shared" si="4"/>
        <v>#REF!</v>
      </c>
      <c r="M896" s="81"/>
    </row>
    <row r="897" ht="22.5" hidden="1" customHeight="1">
      <c r="A897" s="61">
        <f>IF(B897="","",ROW()-ROW(tb_Export[[#HEADERS],[Order]]))</f>
        <v>896</v>
      </c>
      <c r="B897" s="322">
        <v>45981.0</v>
      </c>
      <c r="C897" s="64" t="s">
        <v>356</v>
      </c>
      <c r="D897" s="64" t="s">
        <v>2824</v>
      </c>
      <c r="E897" s="64" t="s">
        <v>1069</v>
      </c>
      <c r="F897" s="64">
        <v>8.857128012034E12</v>
      </c>
      <c r="G897" s="64" t="str">
        <f t="array" ref="G897">XLOOKUP(F897,tb_MainDatabase[Barcode],tb_MainDatabase[Grand],"")</f>
        <v>EDP</v>
      </c>
      <c r="H897" s="64" t="str">
        <f t="array" ref="H897">XLOOKUP(F897,tb_MainDatabase[Barcode],tb_MainDatabase[Size],"")</f>
        <v>10 ml.</v>
      </c>
      <c r="I897" s="64" t="s">
        <v>1532</v>
      </c>
      <c r="J897" s="81">
        <f>IF(D897="","",countif(tb_Export[SKU],D897))</f>
        <v>1</v>
      </c>
      <c r="K897" s="64" t="s">
        <v>1528</v>
      </c>
      <c r="L897" s="81" t="str">
        <f t="shared" si="4"/>
        <v>#REF!</v>
      </c>
      <c r="M897" s="81"/>
    </row>
    <row r="898" ht="22.5" hidden="1" customHeight="1">
      <c r="A898" s="61">
        <f>IF(B898="","",ROW()-ROW(tb_Export[[#HEADERS],[Order]]))</f>
        <v>897</v>
      </c>
      <c r="B898" s="322">
        <v>45981.0</v>
      </c>
      <c r="C898" s="64" t="s">
        <v>356</v>
      </c>
      <c r="D898" s="64" t="s">
        <v>2826</v>
      </c>
      <c r="E898" s="64" t="s">
        <v>1069</v>
      </c>
      <c r="F898" s="64">
        <v>8.857128012034E12</v>
      </c>
      <c r="G898" s="64" t="str">
        <f t="array" ref="G898">XLOOKUP(F898,tb_MainDatabase[Barcode],tb_MainDatabase[Grand],"")</f>
        <v>EDP</v>
      </c>
      <c r="H898" s="64" t="str">
        <f t="array" ref="H898">XLOOKUP(F898,tb_MainDatabase[Barcode],tb_MainDatabase[Size],"")</f>
        <v>10 ml.</v>
      </c>
      <c r="I898" s="64" t="s">
        <v>1532</v>
      </c>
      <c r="J898" s="81">
        <f>IF(D898="","",countif(tb_Export[SKU],D898))</f>
        <v>1</v>
      </c>
      <c r="K898" s="64" t="s">
        <v>1528</v>
      </c>
      <c r="L898" s="81" t="str">
        <f t="shared" si="4"/>
        <v>#REF!</v>
      </c>
      <c r="M898" s="81"/>
    </row>
    <row r="899" ht="22.5" hidden="1" customHeight="1">
      <c r="A899" s="61">
        <f>IF(B899="","",ROW()-ROW(tb_Export[[#HEADERS],[Order]]))</f>
        <v>898</v>
      </c>
      <c r="B899" s="322">
        <v>45981.0</v>
      </c>
      <c r="C899" s="64" t="s">
        <v>356</v>
      </c>
      <c r="D899" s="64" t="s">
        <v>2827</v>
      </c>
      <c r="E899" s="64" t="s">
        <v>1069</v>
      </c>
      <c r="F899" s="64">
        <v>8.857128012034E12</v>
      </c>
      <c r="G899" s="64" t="str">
        <f t="array" ref="G899">XLOOKUP(F899,tb_MainDatabase[Barcode],tb_MainDatabase[Grand],"")</f>
        <v>EDP</v>
      </c>
      <c r="H899" s="64" t="str">
        <f t="array" ref="H899">XLOOKUP(F899,tb_MainDatabase[Barcode],tb_MainDatabase[Size],"")</f>
        <v>10 ml.</v>
      </c>
      <c r="I899" s="64" t="s">
        <v>1532</v>
      </c>
      <c r="J899" s="81">
        <f>IF(D899="","",countif(tb_Export[SKU],D899))</f>
        <v>1</v>
      </c>
      <c r="K899" s="64" t="s">
        <v>1528</v>
      </c>
      <c r="L899" s="81" t="str">
        <f t="shared" si="4"/>
        <v>#REF!</v>
      </c>
      <c r="M899" s="81"/>
    </row>
    <row r="900" ht="22.5" hidden="1" customHeight="1">
      <c r="A900" s="61">
        <f>IF(B900="","",ROW()-ROW(tb_Export[[#HEADERS],[Order]]))</f>
        <v>899</v>
      </c>
      <c r="B900" s="322">
        <v>45981.0</v>
      </c>
      <c r="C900" s="64" t="s">
        <v>356</v>
      </c>
      <c r="D900" s="64" t="s">
        <v>2828</v>
      </c>
      <c r="E900" s="64" t="s">
        <v>1069</v>
      </c>
      <c r="F900" s="64">
        <v>8.857128012034E12</v>
      </c>
      <c r="G900" s="64" t="str">
        <f t="array" ref="G900">XLOOKUP(F900,tb_MainDatabase[Barcode],tb_MainDatabase[Grand],"")</f>
        <v>EDP</v>
      </c>
      <c r="H900" s="64" t="str">
        <f t="array" ref="H900">XLOOKUP(F900,tb_MainDatabase[Barcode],tb_MainDatabase[Size],"")</f>
        <v>10 ml.</v>
      </c>
      <c r="I900" s="64" t="s">
        <v>1532</v>
      </c>
      <c r="J900" s="81">
        <f>IF(D900="","",countif(tb_Export[SKU],D900))</f>
        <v>1</v>
      </c>
      <c r="K900" s="64" t="s">
        <v>1528</v>
      </c>
      <c r="L900" s="81" t="str">
        <f t="shared" si="4"/>
        <v>#REF!</v>
      </c>
      <c r="M900" s="81"/>
    </row>
    <row r="901" ht="22.5" hidden="1" customHeight="1">
      <c r="A901" s="61">
        <f>IF(B901="","",ROW()-ROW(tb_Export[[#HEADERS],[Order]]))</f>
        <v>900</v>
      </c>
      <c r="B901" s="322">
        <v>45981.0</v>
      </c>
      <c r="C901" s="64" t="s">
        <v>356</v>
      </c>
      <c r="D901" s="64" t="s">
        <v>2831</v>
      </c>
      <c r="E901" s="64" t="s">
        <v>1069</v>
      </c>
      <c r="F901" s="64">
        <v>8.857128012034E12</v>
      </c>
      <c r="G901" s="64" t="str">
        <f t="array" ref="G901">XLOOKUP(F901,tb_MainDatabase[Barcode],tb_MainDatabase[Grand],"")</f>
        <v>EDP</v>
      </c>
      <c r="H901" s="64" t="str">
        <f t="array" ref="H901">XLOOKUP(F901,tb_MainDatabase[Barcode],tb_MainDatabase[Size],"")</f>
        <v>10 ml.</v>
      </c>
      <c r="I901" s="64" t="s">
        <v>1532</v>
      </c>
      <c r="J901" s="81">
        <f>IF(D901="","",countif(tb_Export[SKU],D901))</f>
        <v>1</v>
      </c>
      <c r="K901" s="64" t="s">
        <v>1528</v>
      </c>
      <c r="L901" s="81" t="str">
        <f t="shared" si="4"/>
        <v>#REF!</v>
      </c>
      <c r="M901" s="81"/>
    </row>
    <row r="902" ht="22.5" hidden="1" customHeight="1">
      <c r="A902" s="61">
        <f>IF(B902="","",ROW()-ROW(tb_Export[[#HEADERS],[Order]]))</f>
        <v>901</v>
      </c>
      <c r="B902" s="322">
        <v>45981.0</v>
      </c>
      <c r="C902" s="64" t="s">
        <v>356</v>
      </c>
      <c r="D902" s="64" t="s">
        <v>2832</v>
      </c>
      <c r="E902" s="64" t="s">
        <v>1069</v>
      </c>
      <c r="F902" s="64">
        <v>8.857128012034E12</v>
      </c>
      <c r="G902" s="64" t="str">
        <f t="array" ref="G902">XLOOKUP(F902,tb_MainDatabase[Barcode],tb_MainDatabase[Grand],"")</f>
        <v>EDP</v>
      </c>
      <c r="H902" s="64" t="str">
        <f t="array" ref="H902">XLOOKUP(F902,tb_MainDatabase[Barcode],tb_MainDatabase[Size],"")</f>
        <v>10 ml.</v>
      </c>
      <c r="I902" s="64" t="s">
        <v>1532</v>
      </c>
      <c r="J902" s="81">
        <f>IF(D902="","",countif(tb_Export[SKU],D902))</f>
        <v>1</v>
      </c>
      <c r="K902" s="64" t="s">
        <v>1528</v>
      </c>
      <c r="L902" s="81" t="str">
        <f t="shared" si="4"/>
        <v>#REF!</v>
      </c>
      <c r="M902" s="81"/>
    </row>
    <row r="903" ht="22.5" hidden="1" customHeight="1">
      <c r="A903" s="61">
        <f>IF(B903="","",ROW()-ROW(tb_Export[[#HEADERS],[Order]]))</f>
        <v>902</v>
      </c>
      <c r="B903" s="322">
        <v>45981.0</v>
      </c>
      <c r="C903" s="64" t="s">
        <v>356</v>
      </c>
      <c r="D903" s="64" t="s">
        <v>2834</v>
      </c>
      <c r="E903" s="64" t="s">
        <v>1069</v>
      </c>
      <c r="F903" s="64">
        <v>8.857128012034E12</v>
      </c>
      <c r="G903" s="64" t="str">
        <f t="array" ref="G903">XLOOKUP(F903,tb_MainDatabase[Barcode],tb_MainDatabase[Grand],"")</f>
        <v>EDP</v>
      </c>
      <c r="H903" s="64" t="str">
        <f t="array" ref="H903">XLOOKUP(F903,tb_MainDatabase[Barcode],tb_MainDatabase[Size],"")</f>
        <v>10 ml.</v>
      </c>
      <c r="I903" s="64" t="s">
        <v>1532</v>
      </c>
      <c r="J903" s="81">
        <f>IF(D903="","",countif(tb_Export[SKU],D903))</f>
        <v>1</v>
      </c>
      <c r="K903" s="64" t="s">
        <v>1528</v>
      </c>
      <c r="L903" s="81" t="str">
        <f t="shared" si="4"/>
        <v>#REF!</v>
      </c>
      <c r="M903" s="81"/>
    </row>
    <row r="904" ht="22.5" hidden="1" customHeight="1">
      <c r="A904" s="61">
        <f>IF(B904="","",ROW()-ROW(tb_Export[[#HEADERS],[Order]]))</f>
        <v>903</v>
      </c>
      <c r="B904" s="322">
        <v>45981.0</v>
      </c>
      <c r="C904" s="64" t="s">
        <v>356</v>
      </c>
      <c r="D904" s="64" t="s">
        <v>2835</v>
      </c>
      <c r="E904" s="64" t="s">
        <v>1069</v>
      </c>
      <c r="F904" s="64">
        <v>8.857128012034E12</v>
      </c>
      <c r="G904" s="64" t="str">
        <f t="array" ref="G904">XLOOKUP(F904,tb_MainDatabase[Barcode],tb_MainDatabase[Grand],"")</f>
        <v>EDP</v>
      </c>
      <c r="H904" s="64" t="str">
        <f t="array" ref="H904">XLOOKUP(F904,tb_MainDatabase[Barcode],tb_MainDatabase[Size],"")</f>
        <v>10 ml.</v>
      </c>
      <c r="I904" s="64" t="s">
        <v>1532</v>
      </c>
      <c r="J904" s="81">
        <f>IF(D904="","",countif(tb_Export[SKU],D904))</f>
        <v>1</v>
      </c>
      <c r="K904" s="64" t="s">
        <v>1528</v>
      </c>
      <c r="L904" s="81" t="str">
        <f t="shared" si="4"/>
        <v>#REF!</v>
      </c>
      <c r="M904" s="81"/>
    </row>
    <row r="905" ht="22.5" hidden="1" customHeight="1">
      <c r="A905" s="61">
        <f>IF(B905="","",ROW()-ROW(tb_Export[[#HEADERS],[Order]]))</f>
        <v>904</v>
      </c>
      <c r="B905" s="322">
        <v>45981.0</v>
      </c>
      <c r="C905" s="64" t="s">
        <v>356</v>
      </c>
      <c r="D905" s="64" t="s">
        <v>2836</v>
      </c>
      <c r="E905" s="64" t="s">
        <v>1069</v>
      </c>
      <c r="F905" s="64">
        <v>8.857128012034E12</v>
      </c>
      <c r="G905" s="64" t="str">
        <f t="array" ref="G905">XLOOKUP(F905,tb_MainDatabase[Barcode],tb_MainDatabase[Grand],"")</f>
        <v>EDP</v>
      </c>
      <c r="H905" s="64" t="str">
        <f t="array" ref="H905">XLOOKUP(F905,tb_MainDatabase[Barcode],tb_MainDatabase[Size],"")</f>
        <v>10 ml.</v>
      </c>
      <c r="I905" s="64" t="s">
        <v>1532</v>
      </c>
      <c r="J905" s="81">
        <f>IF(D905="","",countif(tb_Export[SKU],D905))</f>
        <v>1</v>
      </c>
      <c r="K905" s="64" t="s">
        <v>1528</v>
      </c>
      <c r="L905" s="81" t="str">
        <f t="shared" si="4"/>
        <v>#REF!</v>
      </c>
      <c r="M905" s="81"/>
    </row>
    <row r="906" ht="22.5" hidden="1" customHeight="1">
      <c r="A906" s="61">
        <f>IF(B906="","",ROW()-ROW(tb_Export[[#HEADERS],[Order]]))</f>
        <v>905</v>
      </c>
      <c r="B906" s="322">
        <v>45981.0</v>
      </c>
      <c r="C906" s="64" t="s">
        <v>356</v>
      </c>
      <c r="D906" s="64" t="s">
        <v>2837</v>
      </c>
      <c r="E906" s="64" t="s">
        <v>1069</v>
      </c>
      <c r="F906" s="64">
        <v>8.857128012034E12</v>
      </c>
      <c r="G906" s="64" t="str">
        <f t="array" ref="G906">XLOOKUP(F906,tb_MainDatabase[Barcode],tb_MainDatabase[Grand],"")</f>
        <v>EDP</v>
      </c>
      <c r="H906" s="64" t="str">
        <f t="array" ref="H906">XLOOKUP(F906,tb_MainDatabase[Barcode],tb_MainDatabase[Size],"")</f>
        <v>10 ml.</v>
      </c>
      <c r="I906" s="64" t="s">
        <v>1532</v>
      </c>
      <c r="J906" s="81">
        <f>IF(D906="","",countif(tb_Export[SKU],D906))</f>
        <v>1</v>
      </c>
      <c r="K906" s="64" t="s">
        <v>1528</v>
      </c>
      <c r="L906" s="81" t="str">
        <f t="shared" si="4"/>
        <v>#REF!</v>
      </c>
      <c r="M906" s="81"/>
    </row>
    <row r="907" ht="22.5" hidden="1" customHeight="1">
      <c r="A907" s="61">
        <f>IF(B907="","",ROW()-ROW(tb_Export[[#HEADERS],[Order]]))</f>
        <v>906</v>
      </c>
      <c r="B907" s="322">
        <v>45981.0</v>
      </c>
      <c r="C907" s="64" t="s">
        <v>356</v>
      </c>
      <c r="D907" s="64" t="s">
        <v>2838</v>
      </c>
      <c r="E907" s="64" t="s">
        <v>1069</v>
      </c>
      <c r="F907" s="64">
        <v>8.857128012034E12</v>
      </c>
      <c r="G907" s="64" t="str">
        <f t="array" ref="G907">XLOOKUP(F907,tb_MainDatabase[Barcode],tb_MainDatabase[Grand],"")</f>
        <v>EDP</v>
      </c>
      <c r="H907" s="64" t="str">
        <f t="array" ref="H907">XLOOKUP(F907,tb_MainDatabase[Barcode],tb_MainDatabase[Size],"")</f>
        <v>10 ml.</v>
      </c>
      <c r="I907" s="64" t="s">
        <v>1532</v>
      </c>
      <c r="J907" s="81">
        <f>IF(D907="","",countif(tb_Export[SKU],D907))</f>
        <v>1</v>
      </c>
      <c r="K907" s="64" t="s">
        <v>1528</v>
      </c>
      <c r="L907" s="81" t="str">
        <f t="shared" si="4"/>
        <v>#REF!</v>
      </c>
      <c r="M907" s="81"/>
    </row>
    <row r="908" ht="22.5" hidden="1" customHeight="1">
      <c r="A908" s="61">
        <f>IF(B908="","",ROW()-ROW(tb_Export[[#HEADERS],[Order]]))</f>
        <v>907</v>
      </c>
      <c r="B908" s="322">
        <v>45981.0</v>
      </c>
      <c r="C908" s="64" t="s">
        <v>356</v>
      </c>
      <c r="D908" s="64" t="s">
        <v>2840</v>
      </c>
      <c r="E908" s="64" t="s">
        <v>1069</v>
      </c>
      <c r="F908" s="64">
        <v>8.857128012034E12</v>
      </c>
      <c r="G908" s="64" t="str">
        <f t="array" ref="G908">XLOOKUP(F908,tb_MainDatabase[Barcode],tb_MainDatabase[Grand],"")</f>
        <v>EDP</v>
      </c>
      <c r="H908" s="64" t="str">
        <f t="array" ref="H908">XLOOKUP(F908,tb_MainDatabase[Barcode],tb_MainDatabase[Size],"")</f>
        <v>10 ml.</v>
      </c>
      <c r="I908" s="64" t="s">
        <v>1532</v>
      </c>
      <c r="J908" s="81">
        <f>IF(D908="","",countif(tb_Export[SKU],D908))</f>
        <v>1</v>
      </c>
      <c r="K908" s="64" t="s">
        <v>1528</v>
      </c>
      <c r="L908" s="81" t="str">
        <f t="shared" si="4"/>
        <v>#REF!</v>
      </c>
      <c r="M908" s="81"/>
    </row>
    <row r="909" ht="22.5" hidden="1" customHeight="1">
      <c r="A909" s="61">
        <f>IF(B909="","",ROW()-ROW(tb_Export[[#HEADERS],[Order]]))</f>
        <v>908</v>
      </c>
      <c r="B909" s="322">
        <v>45981.0</v>
      </c>
      <c r="C909" s="64" t="s">
        <v>356</v>
      </c>
      <c r="D909" s="64" t="s">
        <v>2841</v>
      </c>
      <c r="E909" s="64" t="s">
        <v>1069</v>
      </c>
      <c r="F909" s="64">
        <v>8.857128012034E12</v>
      </c>
      <c r="G909" s="64" t="str">
        <f t="array" ref="G909">XLOOKUP(F909,tb_MainDatabase[Barcode],tb_MainDatabase[Grand],"")</f>
        <v>EDP</v>
      </c>
      <c r="H909" s="64" t="str">
        <f t="array" ref="H909">XLOOKUP(F909,tb_MainDatabase[Barcode],tb_MainDatabase[Size],"")</f>
        <v>10 ml.</v>
      </c>
      <c r="I909" s="64" t="s">
        <v>1532</v>
      </c>
      <c r="J909" s="81">
        <f>IF(D909="","",countif(tb_Export[SKU],D909))</f>
        <v>1</v>
      </c>
      <c r="K909" s="64" t="s">
        <v>1528</v>
      </c>
      <c r="L909" s="81" t="str">
        <f t="shared" si="4"/>
        <v>#REF!</v>
      </c>
      <c r="M909" s="81"/>
    </row>
    <row r="910" ht="22.5" hidden="1" customHeight="1">
      <c r="A910" s="61">
        <f>IF(B910="","",ROW()-ROW(tb_Export[[#HEADERS],[Order]]))</f>
        <v>909</v>
      </c>
      <c r="B910" s="322">
        <v>45981.0</v>
      </c>
      <c r="C910" s="64" t="s">
        <v>356</v>
      </c>
      <c r="D910" s="64" t="s">
        <v>2842</v>
      </c>
      <c r="E910" s="64" t="s">
        <v>1069</v>
      </c>
      <c r="F910" s="64">
        <v>8.857128012034E12</v>
      </c>
      <c r="G910" s="64" t="str">
        <f t="array" ref="G910">XLOOKUP(F910,tb_MainDatabase[Barcode],tb_MainDatabase[Grand],"")</f>
        <v>EDP</v>
      </c>
      <c r="H910" s="64" t="str">
        <f t="array" ref="H910">XLOOKUP(F910,tb_MainDatabase[Barcode],tb_MainDatabase[Size],"")</f>
        <v>10 ml.</v>
      </c>
      <c r="I910" s="64" t="s">
        <v>1532</v>
      </c>
      <c r="J910" s="81">
        <f>IF(D910="","",countif(tb_Export[SKU],D910))</f>
        <v>1</v>
      </c>
      <c r="K910" s="64" t="s">
        <v>1528</v>
      </c>
      <c r="L910" s="81" t="str">
        <f t="shared" si="4"/>
        <v>#REF!</v>
      </c>
      <c r="M910" s="81"/>
    </row>
    <row r="911" ht="22.5" hidden="1" customHeight="1">
      <c r="A911" s="61">
        <f>IF(B911="","",ROW()-ROW(tb_Export[[#HEADERS],[Order]]))</f>
        <v>910</v>
      </c>
      <c r="B911" s="322">
        <v>45981.0</v>
      </c>
      <c r="C911" s="64" t="s">
        <v>356</v>
      </c>
      <c r="D911" s="64" t="s">
        <v>2844</v>
      </c>
      <c r="E911" s="64" t="s">
        <v>1069</v>
      </c>
      <c r="F911" s="64">
        <v>8.857128012034E12</v>
      </c>
      <c r="G911" s="64" t="str">
        <f t="array" ref="G911">XLOOKUP(F911,tb_MainDatabase[Barcode],tb_MainDatabase[Grand],"")</f>
        <v>EDP</v>
      </c>
      <c r="H911" s="64" t="str">
        <f t="array" ref="H911">XLOOKUP(F911,tb_MainDatabase[Barcode],tb_MainDatabase[Size],"")</f>
        <v>10 ml.</v>
      </c>
      <c r="I911" s="64" t="s">
        <v>1532</v>
      </c>
      <c r="J911" s="81">
        <f>IF(D911="","",countif(tb_Export[SKU],D911))</f>
        <v>1</v>
      </c>
      <c r="K911" s="64" t="s">
        <v>1528</v>
      </c>
      <c r="L911" s="81" t="str">
        <f t="shared" si="4"/>
        <v>#REF!</v>
      </c>
      <c r="M911" s="81"/>
    </row>
    <row r="912" ht="22.5" hidden="1" customHeight="1">
      <c r="A912" s="61">
        <f>IF(B912="","",ROW()-ROW(tb_Export[[#HEADERS],[Order]]))</f>
        <v>911</v>
      </c>
      <c r="B912" s="322">
        <v>45981.0</v>
      </c>
      <c r="C912" s="64" t="s">
        <v>480</v>
      </c>
      <c r="D912" s="64" t="s">
        <v>2845</v>
      </c>
      <c r="E912" s="64" t="s">
        <v>1069</v>
      </c>
      <c r="F912" s="64">
        <v>8.857128012016E12</v>
      </c>
      <c r="G912" s="64" t="str">
        <f t="array" ref="G912">XLOOKUP(F912,tb_MainDatabase[Barcode],tb_MainDatabase[Grand],"")</f>
        <v>EDP</v>
      </c>
      <c r="H912" s="64" t="str">
        <f t="array" ref="H912">XLOOKUP(F912,tb_MainDatabase[Barcode],tb_MainDatabase[Size],"")</f>
        <v>4 ml.</v>
      </c>
      <c r="I912" s="64" t="s">
        <v>1532</v>
      </c>
      <c r="J912" s="81">
        <f>IF(D912="","",countif(tb_Export[SKU],D912))</f>
        <v>1</v>
      </c>
      <c r="K912" s="64" t="s">
        <v>1528</v>
      </c>
      <c r="L912" s="81" t="str">
        <f t="shared" si="4"/>
        <v>#REF!</v>
      </c>
      <c r="M912" s="81"/>
    </row>
    <row r="913" ht="22.5" hidden="1" customHeight="1">
      <c r="A913" s="61">
        <f>IF(B913="","",ROW()-ROW(tb_Export[[#HEADERS],[Order]]))</f>
        <v>912</v>
      </c>
      <c r="B913" s="322">
        <v>45981.0</v>
      </c>
      <c r="C913" s="64" t="s">
        <v>480</v>
      </c>
      <c r="D913" s="64" t="s">
        <v>2846</v>
      </c>
      <c r="E913" s="64" t="s">
        <v>1069</v>
      </c>
      <c r="F913" s="64">
        <v>8.857128012016E12</v>
      </c>
      <c r="G913" s="64" t="str">
        <f t="array" ref="G913">XLOOKUP(F913,tb_MainDatabase[Barcode],tb_MainDatabase[Grand],"")</f>
        <v>EDP</v>
      </c>
      <c r="H913" s="64" t="str">
        <f t="array" ref="H913">XLOOKUP(F913,tb_MainDatabase[Barcode],tb_MainDatabase[Size],"")</f>
        <v>4 ml.</v>
      </c>
      <c r="I913" s="64" t="s">
        <v>1532</v>
      </c>
      <c r="J913" s="81">
        <f>IF(D913="","",countif(tb_Export[SKU],D913))</f>
        <v>1</v>
      </c>
      <c r="K913" s="64" t="s">
        <v>1528</v>
      </c>
      <c r="L913" s="81" t="str">
        <f t="shared" si="4"/>
        <v>#REF!</v>
      </c>
      <c r="M913" s="81"/>
    </row>
    <row r="914" ht="22.5" hidden="1" customHeight="1">
      <c r="A914" s="61">
        <f>IF(B914="","",ROW()-ROW(tb_Export[[#HEADERS],[Order]]))</f>
        <v>913</v>
      </c>
      <c r="B914" s="322">
        <v>45981.0</v>
      </c>
      <c r="C914" s="64" t="s">
        <v>480</v>
      </c>
      <c r="D914" s="64" t="s">
        <v>2848</v>
      </c>
      <c r="E914" s="64" t="s">
        <v>1069</v>
      </c>
      <c r="F914" s="64">
        <v>8.857128012016E12</v>
      </c>
      <c r="G914" s="64" t="str">
        <f t="array" ref="G914">XLOOKUP(F914,tb_MainDatabase[Barcode],tb_MainDatabase[Grand],"")</f>
        <v>EDP</v>
      </c>
      <c r="H914" s="64" t="str">
        <f t="array" ref="H914">XLOOKUP(F914,tb_MainDatabase[Barcode],tb_MainDatabase[Size],"")</f>
        <v>4 ml.</v>
      </c>
      <c r="I914" s="64" t="s">
        <v>1532</v>
      </c>
      <c r="J914" s="81">
        <f>IF(D914="","",countif(tb_Export[SKU],D914))</f>
        <v>1</v>
      </c>
      <c r="K914" s="64" t="s">
        <v>1528</v>
      </c>
      <c r="L914" s="81" t="str">
        <f t="shared" si="4"/>
        <v>#REF!</v>
      </c>
      <c r="M914" s="81"/>
    </row>
    <row r="915" ht="22.5" hidden="1" customHeight="1">
      <c r="A915" s="61">
        <f>IF(B915="","",ROW()-ROW(tb_Export[[#HEADERS],[Order]]))</f>
        <v>914</v>
      </c>
      <c r="B915" s="322">
        <v>45981.0</v>
      </c>
      <c r="C915" s="64" t="s">
        <v>480</v>
      </c>
      <c r="D915" s="64" t="s">
        <v>2849</v>
      </c>
      <c r="E915" s="64" t="s">
        <v>1069</v>
      </c>
      <c r="F915" s="64">
        <v>8.857128012016E12</v>
      </c>
      <c r="G915" s="64" t="str">
        <f t="array" ref="G915">XLOOKUP(F915,tb_MainDatabase[Barcode],tb_MainDatabase[Grand],"")</f>
        <v>EDP</v>
      </c>
      <c r="H915" s="64" t="str">
        <f t="array" ref="H915">XLOOKUP(F915,tb_MainDatabase[Barcode],tb_MainDatabase[Size],"")</f>
        <v>4 ml.</v>
      </c>
      <c r="I915" s="64" t="s">
        <v>1532</v>
      </c>
      <c r="J915" s="81">
        <f>IF(D915="","",countif(tb_Export[SKU],D915))</f>
        <v>1</v>
      </c>
      <c r="K915" s="64" t="s">
        <v>1528</v>
      </c>
      <c r="L915" s="81" t="str">
        <f t="shared" si="4"/>
        <v>#REF!</v>
      </c>
      <c r="M915" s="81"/>
    </row>
    <row r="916" ht="22.5" hidden="1" customHeight="1">
      <c r="A916" s="61">
        <f>IF(B916="","",ROW()-ROW(tb_Export[[#HEADERS],[Order]]))</f>
        <v>915</v>
      </c>
      <c r="B916" s="322">
        <v>45981.0</v>
      </c>
      <c r="C916" s="64" t="s">
        <v>480</v>
      </c>
      <c r="D916" s="64" t="s">
        <v>2851</v>
      </c>
      <c r="E916" s="64" t="s">
        <v>1069</v>
      </c>
      <c r="F916" s="64">
        <v>8.857128012016E12</v>
      </c>
      <c r="G916" s="64" t="str">
        <f t="array" ref="G916">XLOOKUP(F916,tb_MainDatabase[Barcode],tb_MainDatabase[Grand],"")</f>
        <v>EDP</v>
      </c>
      <c r="H916" s="64" t="str">
        <f t="array" ref="H916">XLOOKUP(F916,tb_MainDatabase[Barcode],tb_MainDatabase[Size],"")</f>
        <v>4 ml.</v>
      </c>
      <c r="I916" s="64" t="s">
        <v>1532</v>
      </c>
      <c r="J916" s="81">
        <f>IF(D916="","",countif(tb_Export[SKU],D916))</f>
        <v>1</v>
      </c>
      <c r="K916" s="64" t="s">
        <v>1528</v>
      </c>
      <c r="L916" s="81" t="str">
        <f t="shared" si="4"/>
        <v>#REF!</v>
      </c>
      <c r="M916" s="81"/>
    </row>
    <row r="917" ht="22.5" hidden="1" customHeight="1">
      <c r="A917" s="61">
        <f>IF(B917="","",ROW()-ROW(tb_Export[[#HEADERS],[Order]]))</f>
        <v>916</v>
      </c>
      <c r="B917" s="322">
        <v>45981.0</v>
      </c>
      <c r="C917" s="64" t="s">
        <v>480</v>
      </c>
      <c r="D917" s="64" t="s">
        <v>2852</v>
      </c>
      <c r="E917" s="64" t="s">
        <v>1069</v>
      </c>
      <c r="F917" s="64">
        <v>8.857128012016E12</v>
      </c>
      <c r="G917" s="64" t="str">
        <f t="array" ref="G917">XLOOKUP(F917,tb_MainDatabase[Barcode],tb_MainDatabase[Grand],"")</f>
        <v>EDP</v>
      </c>
      <c r="H917" s="64" t="str">
        <f t="array" ref="H917">XLOOKUP(F917,tb_MainDatabase[Barcode],tb_MainDatabase[Size],"")</f>
        <v>4 ml.</v>
      </c>
      <c r="I917" s="64" t="s">
        <v>1532</v>
      </c>
      <c r="J917" s="81">
        <f>IF(D917="","",countif(tb_Export[SKU],D917))</f>
        <v>1</v>
      </c>
      <c r="K917" s="64" t="s">
        <v>1528</v>
      </c>
      <c r="L917" s="81" t="str">
        <f t="shared" si="4"/>
        <v>#REF!</v>
      </c>
      <c r="M917" s="81"/>
    </row>
    <row r="918" ht="22.5" hidden="1" customHeight="1">
      <c r="A918" s="61">
        <f>IF(B918="","",ROW()-ROW(tb_Export[[#HEADERS],[Order]]))</f>
        <v>917</v>
      </c>
      <c r="B918" s="322">
        <v>45981.0</v>
      </c>
      <c r="C918" s="64" t="s">
        <v>480</v>
      </c>
      <c r="D918" s="64" t="s">
        <v>2853</v>
      </c>
      <c r="E918" s="64" t="s">
        <v>1069</v>
      </c>
      <c r="F918" s="64">
        <v>8.857128012016E12</v>
      </c>
      <c r="G918" s="64" t="str">
        <f t="array" ref="G918">XLOOKUP(F918,tb_MainDatabase[Barcode],tb_MainDatabase[Grand],"")</f>
        <v>EDP</v>
      </c>
      <c r="H918" s="64" t="str">
        <f t="array" ref="H918">XLOOKUP(F918,tb_MainDatabase[Barcode],tb_MainDatabase[Size],"")</f>
        <v>4 ml.</v>
      </c>
      <c r="I918" s="64" t="s">
        <v>1532</v>
      </c>
      <c r="J918" s="81">
        <f>IF(D918="","",countif(tb_Export[SKU],D918))</f>
        <v>1</v>
      </c>
      <c r="K918" s="64" t="s">
        <v>1528</v>
      </c>
      <c r="L918" s="81" t="str">
        <f t="shared" si="4"/>
        <v>#REF!</v>
      </c>
      <c r="M918" s="81"/>
    </row>
    <row r="919" ht="22.5" hidden="1" customHeight="1">
      <c r="A919" s="61">
        <f>IF(B919="","",ROW()-ROW(tb_Export[[#HEADERS],[Order]]))</f>
        <v>918</v>
      </c>
      <c r="B919" s="322">
        <v>45981.0</v>
      </c>
      <c r="C919" s="64" t="s">
        <v>480</v>
      </c>
      <c r="D919" s="64" t="s">
        <v>2854</v>
      </c>
      <c r="E919" s="64" t="s">
        <v>1069</v>
      </c>
      <c r="F919" s="64">
        <v>8.857128012016E12</v>
      </c>
      <c r="G919" s="64" t="str">
        <f t="array" ref="G919">XLOOKUP(F919,tb_MainDatabase[Barcode],tb_MainDatabase[Grand],"")</f>
        <v>EDP</v>
      </c>
      <c r="H919" s="64" t="str">
        <f t="array" ref="H919">XLOOKUP(F919,tb_MainDatabase[Barcode],tb_MainDatabase[Size],"")</f>
        <v>4 ml.</v>
      </c>
      <c r="I919" s="64" t="s">
        <v>1532</v>
      </c>
      <c r="J919" s="81">
        <f>IF(D919="","",countif(tb_Export[SKU],D919))</f>
        <v>1</v>
      </c>
      <c r="K919" s="64" t="s">
        <v>1528</v>
      </c>
      <c r="L919" s="81" t="str">
        <f t="shared" si="4"/>
        <v>#REF!</v>
      </c>
      <c r="M919" s="81"/>
    </row>
    <row r="920" ht="22.5" hidden="1" customHeight="1">
      <c r="A920" s="61">
        <f>IF(B920="","",ROW()-ROW(tb_Export[[#HEADERS],[Order]]))</f>
        <v>919</v>
      </c>
      <c r="B920" s="322">
        <v>45981.0</v>
      </c>
      <c r="C920" s="64" t="s">
        <v>480</v>
      </c>
      <c r="D920" s="64" t="s">
        <v>2855</v>
      </c>
      <c r="E920" s="64" t="s">
        <v>1069</v>
      </c>
      <c r="F920" s="64">
        <v>8.857128012016E12</v>
      </c>
      <c r="G920" s="64" t="str">
        <f t="array" ref="G920">XLOOKUP(F920,tb_MainDatabase[Barcode],tb_MainDatabase[Grand],"")</f>
        <v>EDP</v>
      </c>
      <c r="H920" s="64" t="str">
        <f t="array" ref="H920">XLOOKUP(F920,tb_MainDatabase[Barcode],tb_MainDatabase[Size],"")</f>
        <v>4 ml.</v>
      </c>
      <c r="I920" s="64" t="s">
        <v>1532</v>
      </c>
      <c r="J920" s="81">
        <f>IF(D920="","",countif(tb_Export[SKU],D920))</f>
        <v>1</v>
      </c>
      <c r="K920" s="64" t="s">
        <v>1528</v>
      </c>
      <c r="L920" s="81" t="str">
        <f t="shared" si="4"/>
        <v>#REF!</v>
      </c>
      <c r="M920" s="81"/>
    </row>
    <row r="921" ht="22.5" hidden="1" customHeight="1">
      <c r="A921" s="61">
        <f>IF(B921="","",ROW()-ROW(tb_Export[[#HEADERS],[Order]]))</f>
        <v>920</v>
      </c>
      <c r="B921" s="322">
        <v>45981.0</v>
      </c>
      <c r="C921" s="64" t="s">
        <v>480</v>
      </c>
      <c r="D921" s="64" t="s">
        <v>2856</v>
      </c>
      <c r="E921" s="64" t="s">
        <v>1069</v>
      </c>
      <c r="F921" s="64">
        <v>8.857128012016E12</v>
      </c>
      <c r="G921" s="64" t="str">
        <f t="array" ref="G921">XLOOKUP(F921,tb_MainDatabase[Barcode],tb_MainDatabase[Grand],"")</f>
        <v>EDP</v>
      </c>
      <c r="H921" s="64" t="str">
        <f t="array" ref="H921">XLOOKUP(F921,tb_MainDatabase[Barcode],tb_MainDatabase[Size],"")</f>
        <v>4 ml.</v>
      </c>
      <c r="I921" s="64" t="s">
        <v>1532</v>
      </c>
      <c r="J921" s="81">
        <f>IF(D921="","",countif(tb_Export[SKU],D921))</f>
        <v>1</v>
      </c>
      <c r="K921" s="64" t="s">
        <v>1528</v>
      </c>
      <c r="L921" s="81" t="str">
        <f t="shared" si="4"/>
        <v>#REF!</v>
      </c>
      <c r="M921" s="81"/>
    </row>
    <row r="922" ht="22.5" hidden="1" customHeight="1">
      <c r="A922" s="61">
        <f>IF(B922="","",ROW()-ROW(tb_Export[[#HEADERS],[Order]]))</f>
        <v>921</v>
      </c>
      <c r="B922" s="322">
        <v>45981.0</v>
      </c>
      <c r="C922" s="64" t="s">
        <v>480</v>
      </c>
      <c r="D922" s="64" t="s">
        <v>2858</v>
      </c>
      <c r="E922" s="64" t="s">
        <v>1087</v>
      </c>
      <c r="F922" s="64">
        <v>8.85712801204E12</v>
      </c>
      <c r="G922" s="64" t="str">
        <f t="array" ref="G922">XLOOKUP(F922,tb_MainDatabase[Barcode],tb_MainDatabase[Grand],"")</f>
        <v>EDP</v>
      </c>
      <c r="H922" s="64" t="str">
        <f t="array" ref="H922">XLOOKUP(F922,tb_MainDatabase[Barcode],tb_MainDatabase[Size],"")</f>
        <v>4 ml.</v>
      </c>
      <c r="I922" s="64" t="s">
        <v>1532</v>
      </c>
      <c r="J922" s="81">
        <f>IF(D922="","",countif(tb_Export[SKU],D922))</f>
        <v>1</v>
      </c>
      <c r="K922" s="64" t="s">
        <v>1528</v>
      </c>
      <c r="L922" s="81" t="str">
        <f t="shared" si="4"/>
        <v>#REF!</v>
      </c>
      <c r="M922" s="81"/>
    </row>
    <row r="923" ht="22.5" hidden="1" customHeight="1">
      <c r="A923" s="61">
        <f>IF(B923="","",ROW()-ROW(tb_Export[[#HEADERS],[Order]]))</f>
        <v>922</v>
      </c>
      <c r="B923" s="322">
        <v>45981.0</v>
      </c>
      <c r="C923" s="64" t="s">
        <v>480</v>
      </c>
      <c r="D923" s="64" t="s">
        <v>2859</v>
      </c>
      <c r="E923" s="64" t="s">
        <v>1087</v>
      </c>
      <c r="F923" s="64">
        <v>8.85712801204E12</v>
      </c>
      <c r="G923" s="64" t="str">
        <f t="array" ref="G923">XLOOKUP(F923,tb_MainDatabase[Barcode],tb_MainDatabase[Grand],"")</f>
        <v>EDP</v>
      </c>
      <c r="H923" s="64" t="str">
        <f t="array" ref="H923">XLOOKUP(F923,tb_MainDatabase[Barcode],tb_MainDatabase[Size],"")</f>
        <v>4 ml.</v>
      </c>
      <c r="I923" s="64" t="s">
        <v>1532</v>
      </c>
      <c r="J923" s="81">
        <f>IF(D923="","",countif(tb_Export[SKU],D923))</f>
        <v>1</v>
      </c>
      <c r="K923" s="64" t="s">
        <v>1528</v>
      </c>
      <c r="L923" s="81" t="str">
        <f t="shared" si="4"/>
        <v>#REF!</v>
      </c>
      <c r="M923" s="81"/>
    </row>
    <row r="924" ht="22.5" hidden="1" customHeight="1">
      <c r="A924" s="61">
        <f>IF(B924="","",ROW()-ROW(tb_Export[[#HEADERS],[Order]]))</f>
        <v>923</v>
      </c>
      <c r="B924" s="322">
        <v>45981.0</v>
      </c>
      <c r="C924" s="64" t="s">
        <v>480</v>
      </c>
      <c r="D924" s="64" t="s">
        <v>2860</v>
      </c>
      <c r="E924" s="64" t="s">
        <v>1087</v>
      </c>
      <c r="F924" s="64">
        <v>8.85712801204E12</v>
      </c>
      <c r="G924" s="64" t="str">
        <f t="array" ref="G924">XLOOKUP(F924,tb_MainDatabase[Barcode],tb_MainDatabase[Grand],"")</f>
        <v>EDP</v>
      </c>
      <c r="H924" s="64" t="str">
        <f t="array" ref="H924">XLOOKUP(F924,tb_MainDatabase[Barcode],tb_MainDatabase[Size],"")</f>
        <v>4 ml.</v>
      </c>
      <c r="I924" s="64" t="s">
        <v>1532</v>
      </c>
      <c r="J924" s="81">
        <f>IF(D924="","",countif(tb_Export[SKU],D924))</f>
        <v>1</v>
      </c>
      <c r="K924" s="64" t="s">
        <v>1528</v>
      </c>
      <c r="L924" s="81" t="str">
        <f t="shared" si="4"/>
        <v>#REF!</v>
      </c>
      <c r="M924" s="81"/>
    </row>
    <row r="925" ht="22.5" hidden="1" customHeight="1">
      <c r="A925" s="61">
        <f>IF(B925="","",ROW()-ROW(tb_Export[[#HEADERS],[Order]]))</f>
        <v>924</v>
      </c>
      <c r="B925" s="322">
        <v>45981.0</v>
      </c>
      <c r="C925" s="64" t="s">
        <v>480</v>
      </c>
      <c r="D925" s="64" t="s">
        <v>2862</v>
      </c>
      <c r="E925" s="64" t="s">
        <v>1087</v>
      </c>
      <c r="F925" s="64">
        <v>8.85712801204E12</v>
      </c>
      <c r="G925" s="64" t="str">
        <f t="array" ref="G925">XLOOKUP(F925,tb_MainDatabase[Barcode],tb_MainDatabase[Grand],"")</f>
        <v>EDP</v>
      </c>
      <c r="H925" s="64" t="str">
        <f t="array" ref="H925">XLOOKUP(F925,tb_MainDatabase[Barcode],tb_MainDatabase[Size],"")</f>
        <v>4 ml.</v>
      </c>
      <c r="I925" s="64" t="s">
        <v>1532</v>
      </c>
      <c r="J925" s="81">
        <f>IF(D925="","",countif(tb_Export[SKU],D925))</f>
        <v>1</v>
      </c>
      <c r="K925" s="64" t="s">
        <v>1528</v>
      </c>
      <c r="L925" s="81" t="str">
        <f t="shared" si="4"/>
        <v>#REF!</v>
      </c>
      <c r="M925" s="81"/>
    </row>
    <row r="926" ht="22.5" hidden="1" customHeight="1">
      <c r="A926" s="61">
        <f>IF(B926="","",ROW()-ROW(tb_Export[[#HEADERS],[Order]]))</f>
        <v>925</v>
      </c>
      <c r="B926" s="322">
        <v>45981.0</v>
      </c>
      <c r="C926" s="64" t="s">
        <v>480</v>
      </c>
      <c r="D926" s="64" t="s">
        <v>2863</v>
      </c>
      <c r="E926" s="64" t="s">
        <v>1087</v>
      </c>
      <c r="F926" s="64">
        <v>8.85712801204E12</v>
      </c>
      <c r="G926" s="64" t="str">
        <f t="array" ref="G926">XLOOKUP(F926,tb_MainDatabase[Barcode],tb_MainDatabase[Grand],"")</f>
        <v>EDP</v>
      </c>
      <c r="H926" s="64" t="str">
        <f t="array" ref="H926">XLOOKUP(F926,tb_MainDatabase[Barcode],tb_MainDatabase[Size],"")</f>
        <v>4 ml.</v>
      </c>
      <c r="I926" s="64" t="s">
        <v>1532</v>
      </c>
      <c r="J926" s="81">
        <f>IF(D926="","",countif(tb_Export[SKU],D926))</f>
        <v>1</v>
      </c>
      <c r="K926" s="64" t="s">
        <v>1528</v>
      </c>
      <c r="L926" s="81" t="str">
        <f t="shared" si="4"/>
        <v>#REF!</v>
      </c>
      <c r="M926" s="81"/>
    </row>
    <row r="927" ht="22.5" hidden="1" customHeight="1">
      <c r="A927" s="61">
        <f>IF(B927="","",ROW()-ROW(tb_Export[[#HEADERS],[Order]]))</f>
        <v>926</v>
      </c>
      <c r="B927" s="322">
        <v>45981.0</v>
      </c>
      <c r="C927" s="64" t="s">
        <v>480</v>
      </c>
      <c r="D927" s="64" t="s">
        <v>2864</v>
      </c>
      <c r="E927" s="64" t="s">
        <v>1087</v>
      </c>
      <c r="F927" s="64">
        <v>8.85712801204E12</v>
      </c>
      <c r="G927" s="64" t="str">
        <f t="array" ref="G927">XLOOKUP(F927,tb_MainDatabase[Barcode],tb_MainDatabase[Grand],"")</f>
        <v>EDP</v>
      </c>
      <c r="H927" s="64" t="str">
        <f t="array" ref="H927">XLOOKUP(F927,tb_MainDatabase[Barcode],tb_MainDatabase[Size],"")</f>
        <v>4 ml.</v>
      </c>
      <c r="I927" s="64" t="s">
        <v>1532</v>
      </c>
      <c r="J927" s="81">
        <f>IF(D927="","",countif(tb_Export[SKU],D927))</f>
        <v>1</v>
      </c>
      <c r="K927" s="64" t="s">
        <v>1528</v>
      </c>
      <c r="L927" s="81" t="str">
        <f t="shared" si="4"/>
        <v>#REF!</v>
      </c>
      <c r="M927" s="81"/>
    </row>
    <row r="928" ht="22.5" hidden="1" customHeight="1">
      <c r="A928" s="61">
        <f>IF(B928="","",ROW()-ROW(tb_Export[[#HEADERS],[Order]]))</f>
        <v>927</v>
      </c>
      <c r="B928" s="322">
        <v>45981.0</v>
      </c>
      <c r="C928" s="64" t="s">
        <v>480</v>
      </c>
      <c r="D928" s="64" t="s">
        <v>2866</v>
      </c>
      <c r="E928" s="64" t="s">
        <v>1087</v>
      </c>
      <c r="F928" s="64">
        <v>8.85712801204E12</v>
      </c>
      <c r="G928" s="64" t="str">
        <f t="array" ref="G928">XLOOKUP(F928,tb_MainDatabase[Barcode],tb_MainDatabase[Grand],"")</f>
        <v>EDP</v>
      </c>
      <c r="H928" s="64" t="str">
        <f t="array" ref="H928">XLOOKUP(F928,tb_MainDatabase[Barcode],tb_MainDatabase[Size],"")</f>
        <v>4 ml.</v>
      </c>
      <c r="I928" s="64" t="s">
        <v>1532</v>
      </c>
      <c r="J928" s="81">
        <f>IF(D928="","",countif(tb_Export[SKU],D928))</f>
        <v>1</v>
      </c>
      <c r="K928" s="64" t="s">
        <v>1528</v>
      </c>
      <c r="L928" s="81" t="str">
        <f t="shared" si="4"/>
        <v>#REF!</v>
      </c>
      <c r="M928" s="81"/>
    </row>
    <row r="929" ht="22.5" hidden="1" customHeight="1">
      <c r="A929" s="61">
        <f>IF(B929="","",ROW()-ROW(tb_Export[[#HEADERS],[Order]]))</f>
        <v>928</v>
      </c>
      <c r="B929" s="322">
        <v>45981.0</v>
      </c>
      <c r="C929" s="64" t="s">
        <v>480</v>
      </c>
      <c r="D929" s="64" t="s">
        <v>2867</v>
      </c>
      <c r="E929" s="64" t="s">
        <v>1087</v>
      </c>
      <c r="F929" s="64">
        <v>8.85712801204E12</v>
      </c>
      <c r="G929" s="64" t="str">
        <f t="array" ref="G929">XLOOKUP(F929,tb_MainDatabase[Barcode],tb_MainDatabase[Grand],"")</f>
        <v>EDP</v>
      </c>
      <c r="H929" s="64" t="str">
        <f t="array" ref="H929">XLOOKUP(F929,tb_MainDatabase[Barcode],tb_MainDatabase[Size],"")</f>
        <v>4 ml.</v>
      </c>
      <c r="I929" s="64" t="s">
        <v>1532</v>
      </c>
      <c r="J929" s="81">
        <f>IF(D929="","",countif(tb_Export[SKU],D929))</f>
        <v>1</v>
      </c>
      <c r="K929" s="64" t="s">
        <v>1528</v>
      </c>
      <c r="L929" s="81" t="str">
        <f t="shared" si="4"/>
        <v>#REF!</v>
      </c>
      <c r="M929" s="81"/>
    </row>
    <row r="930" ht="22.5" hidden="1" customHeight="1">
      <c r="A930" s="61">
        <f>IF(B930="","",ROW()-ROW(tb_Export[[#HEADERS],[Order]]))</f>
        <v>929</v>
      </c>
      <c r="B930" s="322">
        <v>45981.0</v>
      </c>
      <c r="C930" s="64" t="s">
        <v>480</v>
      </c>
      <c r="D930" s="64" t="s">
        <v>2868</v>
      </c>
      <c r="E930" s="64" t="s">
        <v>1087</v>
      </c>
      <c r="F930" s="64">
        <v>8.85712801204E12</v>
      </c>
      <c r="G930" s="64" t="str">
        <f t="array" ref="G930">XLOOKUP(F930,tb_MainDatabase[Barcode],tb_MainDatabase[Grand],"")</f>
        <v>EDP</v>
      </c>
      <c r="H930" s="64" t="str">
        <f t="array" ref="H930">XLOOKUP(F930,tb_MainDatabase[Barcode],tb_MainDatabase[Size],"")</f>
        <v>4 ml.</v>
      </c>
      <c r="I930" s="64" t="s">
        <v>1532</v>
      </c>
      <c r="J930" s="81">
        <f>IF(D930="","",countif(tb_Export[SKU],D930))</f>
        <v>1</v>
      </c>
      <c r="K930" s="64" t="s">
        <v>1528</v>
      </c>
      <c r="L930" s="81" t="str">
        <f t="shared" si="4"/>
        <v>#REF!</v>
      </c>
      <c r="M930" s="81"/>
    </row>
    <row r="931" ht="22.5" hidden="1" customHeight="1">
      <c r="A931" s="61">
        <f>IF(B931="","",ROW()-ROW(tb_Export[[#HEADERS],[Order]]))</f>
        <v>930</v>
      </c>
      <c r="B931" s="322">
        <v>45981.0</v>
      </c>
      <c r="C931" s="64" t="s">
        <v>480</v>
      </c>
      <c r="D931" s="64" t="s">
        <v>2870</v>
      </c>
      <c r="E931" s="64" t="s">
        <v>1087</v>
      </c>
      <c r="F931" s="64">
        <v>8.85712801204E12</v>
      </c>
      <c r="G931" s="64" t="str">
        <f t="array" ref="G931">XLOOKUP(F931,tb_MainDatabase[Barcode],tb_MainDatabase[Grand],"")</f>
        <v>EDP</v>
      </c>
      <c r="H931" s="64" t="str">
        <f t="array" ref="H931">XLOOKUP(F931,tb_MainDatabase[Barcode],tb_MainDatabase[Size],"")</f>
        <v>4 ml.</v>
      </c>
      <c r="I931" s="64" t="s">
        <v>1532</v>
      </c>
      <c r="J931" s="81">
        <f>IF(D931="","",countif(tb_Export[SKU],D931))</f>
        <v>1</v>
      </c>
      <c r="K931" s="64" t="s">
        <v>1528</v>
      </c>
      <c r="L931" s="81" t="str">
        <f t="shared" si="4"/>
        <v>#REF!</v>
      </c>
      <c r="M931" s="81"/>
    </row>
    <row r="932" ht="22.5" hidden="1" customHeight="1">
      <c r="A932" s="61">
        <f>IF(B932="","",ROW()-ROW(tb_Export[[#HEADERS],[Order]]))</f>
        <v>931</v>
      </c>
      <c r="B932" s="322">
        <v>45981.0</v>
      </c>
      <c r="C932" s="64" t="s">
        <v>480</v>
      </c>
      <c r="D932" s="64" t="s">
        <v>2871</v>
      </c>
      <c r="E932" s="64" t="s">
        <v>1048</v>
      </c>
      <c r="F932" s="64">
        <v>8.857128012078E12</v>
      </c>
      <c r="G932" s="64" t="str">
        <f t="array" ref="G932">XLOOKUP(F932,tb_MainDatabase[Barcode],tb_MainDatabase[Grand],"")</f>
        <v>EDP</v>
      </c>
      <c r="H932" s="64" t="str">
        <f t="array" ref="H932">XLOOKUP(F932,tb_MainDatabase[Barcode],tb_MainDatabase[Size],"")</f>
        <v>4 ml.</v>
      </c>
      <c r="I932" s="64" t="s">
        <v>1532</v>
      </c>
      <c r="J932" s="81">
        <f>IF(D932="","",countif(tb_Export[SKU],D932))</f>
        <v>1</v>
      </c>
      <c r="K932" s="64" t="s">
        <v>1528</v>
      </c>
      <c r="L932" s="81" t="str">
        <f t="shared" si="4"/>
        <v>#REF!</v>
      </c>
      <c r="M932" s="81"/>
    </row>
    <row r="933" ht="22.5" hidden="1" customHeight="1">
      <c r="A933" s="61">
        <f>IF(B933="","",ROW()-ROW(tb_Export[[#HEADERS],[Order]]))</f>
        <v>932</v>
      </c>
      <c r="B933" s="322">
        <v>45981.0</v>
      </c>
      <c r="C933" s="64" t="s">
        <v>480</v>
      </c>
      <c r="D933" s="64" t="s">
        <v>2873</v>
      </c>
      <c r="E933" s="64" t="s">
        <v>1048</v>
      </c>
      <c r="F933" s="64">
        <v>8.857128012078E12</v>
      </c>
      <c r="G933" s="64" t="str">
        <f t="array" ref="G933">XLOOKUP(F933,tb_MainDatabase[Barcode],tb_MainDatabase[Grand],"")</f>
        <v>EDP</v>
      </c>
      <c r="H933" s="64" t="str">
        <f t="array" ref="H933">XLOOKUP(F933,tb_MainDatabase[Barcode],tb_MainDatabase[Size],"")</f>
        <v>4 ml.</v>
      </c>
      <c r="I933" s="64" t="s">
        <v>1532</v>
      </c>
      <c r="J933" s="81">
        <f>IF(D933="","",countif(tb_Export[SKU],D933))</f>
        <v>1</v>
      </c>
      <c r="K933" s="64" t="s">
        <v>1528</v>
      </c>
      <c r="L933" s="81" t="str">
        <f t="shared" si="4"/>
        <v>#REF!</v>
      </c>
      <c r="M933" s="81"/>
    </row>
    <row r="934" ht="22.5" hidden="1" customHeight="1">
      <c r="A934" s="61">
        <f>IF(B934="","",ROW()-ROW(tb_Export[[#HEADERS],[Order]]))</f>
        <v>933</v>
      </c>
      <c r="B934" s="322">
        <v>45981.0</v>
      </c>
      <c r="C934" s="64" t="s">
        <v>480</v>
      </c>
      <c r="D934" s="64" t="s">
        <v>2874</v>
      </c>
      <c r="E934" s="64" t="s">
        <v>1048</v>
      </c>
      <c r="F934" s="64">
        <v>8.857128012078E12</v>
      </c>
      <c r="G934" s="64" t="str">
        <f t="array" ref="G934">XLOOKUP(F934,tb_MainDatabase[Barcode],tb_MainDatabase[Grand],"")</f>
        <v>EDP</v>
      </c>
      <c r="H934" s="64" t="str">
        <f t="array" ref="H934">XLOOKUP(F934,tb_MainDatabase[Barcode],tb_MainDatabase[Size],"")</f>
        <v>4 ml.</v>
      </c>
      <c r="I934" s="64" t="s">
        <v>1532</v>
      </c>
      <c r="J934" s="81">
        <f>IF(D934="","",countif(tb_Export[SKU],D934))</f>
        <v>1</v>
      </c>
      <c r="K934" s="64" t="s">
        <v>1528</v>
      </c>
      <c r="L934" s="81" t="str">
        <f t="shared" si="4"/>
        <v>#REF!</v>
      </c>
      <c r="M934" s="81"/>
    </row>
    <row r="935" ht="22.5" hidden="1" customHeight="1">
      <c r="A935" s="61">
        <f>IF(B935="","",ROW()-ROW(tb_Export[[#HEADERS],[Order]]))</f>
        <v>934</v>
      </c>
      <c r="B935" s="322">
        <v>45981.0</v>
      </c>
      <c r="C935" s="64" t="s">
        <v>480</v>
      </c>
      <c r="D935" s="64" t="s">
        <v>2875</v>
      </c>
      <c r="E935" s="64" t="s">
        <v>1048</v>
      </c>
      <c r="F935" s="64">
        <v>8.857128012078E12</v>
      </c>
      <c r="G935" s="64" t="str">
        <f t="array" ref="G935">XLOOKUP(F935,tb_MainDatabase[Barcode],tb_MainDatabase[Grand],"")</f>
        <v>EDP</v>
      </c>
      <c r="H935" s="64" t="str">
        <f t="array" ref="H935">XLOOKUP(F935,tb_MainDatabase[Barcode],tb_MainDatabase[Size],"")</f>
        <v>4 ml.</v>
      </c>
      <c r="I935" s="64" t="s">
        <v>1532</v>
      </c>
      <c r="J935" s="81">
        <f>IF(D935="","",countif(tb_Export[SKU],D935))</f>
        <v>1</v>
      </c>
      <c r="K935" s="64" t="s">
        <v>1528</v>
      </c>
      <c r="L935" s="81" t="str">
        <f t="shared" si="4"/>
        <v>#REF!</v>
      </c>
      <c r="M935" s="81"/>
    </row>
    <row r="936" ht="22.5" hidden="1" customHeight="1">
      <c r="A936" s="61">
        <f>IF(B936="","",ROW()-ROW(tb_Export[[#HEADERS],[Order]]))</f>
        <v>935</v>
      </c>
      <c r="B936" s="322">
        <v>45981.0</v>
      </c>
      <c r="C936" s="64" t="s">
        <v>480</v>
      </c>
      <c r="D936" s="64" t="s">
        <v>2877</v>
      </c>
      <c r="E936" s="64" t="s">
        <v>1048</v>
      </c>
      <c r="F936" s="64">
        <v>8.857128012078E12</v>
      </c>
      <c r="G936" s="64" t="str">
        <f t="array" ref="G936">XLOOKUP(F936,tb_MainDatabase[Barcode],tb_MainDatabase[Grand],"")</f>
        <v>EDP</v>
      </c>
      <c r="H936" s="64" t="str">
        <f t="array" ref="H936">XLOOKUP(F936,tb_MainDatabase[Barcode],tb_MainDatabase[Size],"")</f>
        <v>4 ml.</v>
      </c>
      <c r="I936" s="64" t="s">
        <v>1532</v>
      </c>
      <c r="J936" s="81">
        <f>IF(D936="","",countif(tb_Export[SKU],D936))</f>
        <v>1</v>
      </c>
      <c r="K936" s="64" t="s">
        <v>1528</v>
      </c>
      <c r="L936" s="81" t="str">
        <f t="shared" si="4"/>
        <v>#REF!</v>
      </c>
      <c r="M936" s="81"/>
    </row>
    <row r="937" ht="22.5" hidden="1" customHeight="1">
      <c r="A937" s="61">
        <f>IF(B937="","",ROW()-ROW(tb_Export[[#HEADERS],[Order]]))</f>
        <v>936</v>
      </c>
      <c r="B937" s="322">
        <v>45981.0</v>
      </c>
      <c r="C937" s="64" t="s">
        <v>480</v>
      </c>
      <c r="D937" s="64" t="s">
        <v>2878</v>
      </c>
      <c r="E937" s="64" t="s">
        <v>1048</v>
      </c>
      <c r="F937" s="64">
        <v>8.857128012078E12</v>
      </c>
      <c r="G937" s="64" t="str">
        <f t="array" ref="G937">XLOOKUP(F937,tb_MainDatabase[Barcode],tb_MainDatabase[Grand],"")</f>
        <v>EDP</v>
      </c>
      <c r="H937" s="64" t="str">
        <f t="array" ref="H937">XLOOKUP(F937,tb_MainDatabase[Barcode],tb_MainDatabase[Size],"")</f>
        <v>4 ml.</v>
      </c>
      <c r="I937" s="64" t="s">
        <v>1532</v>
      </c>
      <c r="J937" s="81">
        <f>IF(D937="","",countif(tb_Export[SKU],D937))</f>
        <v>1</v>
      </c>
      <c r="K937" s="64" t="s">
        <v>1528</v>
      </c>
      <c r="L937" s="81" t="str">
        <f t="shared" si="4"/>
        <v>#REF!</v>
      </c>
      <c r="M937" s="81"/>
    </row>
    <row r="938" ht="22.5" hidden="1" customHeight="1">
      <c r="A938" s="61">
        <f>IF(B938="","",ROW()-ROW(tb_Export[[#HEADERS],[Order]]))</f>
        <v>937</v>
      </c>
      <c r="B938" s="322">
        <v>45981.0</v>
      </c>
      <c r="C938" s="64" t="s">
        <v>480</v>
      </c>
      <c r="D938" s="64" t="s">
        <v>2880</v>
      </c>
      <c r="E938" s="64" t="s">
        <v>1048</v>
      </c>
      <c r="F938" s="64">
        <v>8.857128012078E12</v>
      </c>
      <c r="G938" s="64" t="str">
        <f t="array" ref="G938">XLOOKUP(F938,tb_MainDatabase[Barcode],tb_MainDatabase[Grand],"")</f>
        <v>EDP</v>
      </c>
      <c r="H938" s="64" t="str">
        <f t="array" ref="H938">XLOOKUP(F938,tb_MainDatabase[Barcode],tb_MainDatabase[Size],"")</f>
        <v>4 ml.</v>
      </c>
      <c r="I938" s="64" t="s">
        <v>1532</v>
      </c>
      <c r="J938" s="81">
        <f>IF(D938="","",countif(tb_Export[SKU],D938))</f>
        <v>1</v>
      </c>
      <c r="K938" s="64" t="s">
        <v>1528</v>
      </c>
      <c r="L938" s="81" t="str">
        <f t="shared" si="4"/>
        <v>#REF!</v>
      </c>
      <c r="M938" s="81"/>
    </row>
    <row r="939" ht="22.5" hidden="1" customHeight="1">
      <c r="A939" s="61">
        <f>IF(B939="","",ROW()-ROW(tb_Export[[#HEADERS],[Order]]))</f>
        <v>938</v>
      </c>
      <c r="B939" s="322">
        <v>45981.0</v>
      </c>
      <c r="C939" s="64" t="s">
        <v>480</v>
      </c>
      <c r="D939" s="64" t="s">
        <v>2881</v>
      </c>
      <c r="E939" s="64" t="s">
        <v>1048</v>
      </c>
      <c r="F939" s="64">
        <v>8.857128012078E12</v>
      </c>
      <c r="G939" s="64" t="str">
        <f t="array" ref="G939">XLOOKUP(F939,tb_MainDatabase[Barcode],tb_MainDatabase[Grand],"")</f>
        <v>EDP</v>
      </c>
      <c r="H939" s="64" t="str">
        <f t="array" ref="H939">XLOOKUP(F939,tb_MainDatabase[Barcode],tb_MainDatabase[Size],"")</f>
        <v>4 ml.</v>
      </c>
      <c r="I939" s="64" t="s">
        <v>1532</v>
      </c>
      <c r="J939" s="81">
        <f>IF(D939="","",countif(tb_Export[SKU],D939))</f>
        <v>1</v>
      </c>
      <c r="K939" s="64" t="s">
        <v>1528</v>
      </c>
      <c r="L939" s="81" t="str">
        <f t="shared" si="4"/>
        <v>#REF!</v>
      </c>
      <c r="M939" s="81"/>
    </row>
    <row r="940" ht="22.5" hidden="1" customHeight="1">
      <c r="A940" s="61">
        <f>IF(B940="","",ROW()-ROW(tb_Export[[#HEADERS],[Order]]))</f>
        <v>939</v>
      </c>
      <c r="B940" s="322">
        <v>45981.0</v>
      </c>
      <c r="C940" s="64" t="s">
        <v>480</v>
      </c>
      <c r="D940" s="64" t="s">
        <v>2883</v>
      </c>
      <c r="E940" s="64" t="s">
        <v>1048</v>
      </c>
      <c r="F940" s="64">
        <v>8.857128012078E12</v>
      </c>
      <c r="G940" s="64" t="str">
        <f t="array" ref="G940">XLOOKUP(F940,tb_MainDatabase[Barcode],tb_MainDatabase[Grand],"")</f>
        <v>EDP</v>
      </c>
      <c r="H940" s="64" t="str">
        <f t="array" ref="H940">XLOOKUP(F940,tb_MainDatabase[Barcode],tb_MainDatabase[Size],"")</f>
        <v>4 ml.</v>
      </c>
      <c r="I940" s="64" t="s">
        <v>1532</v>
      </c>
      <c r="J940" s="81">
        <f>IF(D940="","",countif(tb_Export[SKU],D940))</f>
        <v>1</v>
      </c>
      <c r="K940" s="64" t="s">
        <v>1528</v>
      </c>
      <c r="L940" s="81" t="str">
        <f t="shared" si="4"/>
        <v>#REF!</v>
      </c>
      <c r="M940" s="81"/>
    </row>
    <row r="941" ht="22.5" hidden="1" customHeight="1">
      <c r="A941" s="61">
        <f>IF(B941="","",ROW()-ROW(tb_Export[[#HEADERS],[Order]]))</f>
        <v>940</v>
      </c>
      <c r="B941" s="322">
        <v>45981.0</v>
      </c>
      <c r="C941" s="64" t="s">
        <v>480</v>
      </c>
      <c r="D941" s="64" t="s">
        <v>2884</v>
      </c>
      <c r="E941" s="64" t="s">
        <v>1048</v>
      </c>
      <c r="F941" s="64">
        <v>8.857128012078E12</v>
      </c>
      <c r="G941" s="64" t="str">
        <f t="array" ref="G941">XLOOKUP(F941,tb_MainDatabase[Barcode],tb_MainDatabase[Grand],"")</f>
        <v>EDP</v>
      </c>
      <c r="H941" s="64" t="str">
        <f t="array" ref="H941">XLOOKUP(F941,tb_MainDatabase[Barcode],tb_MainDatabase[Size],"")</f>
        <v>4 ml.</v>
      </c>
      <c r="I941" s="64" t="s">
        <v>1532</v>
      </c>
      <c r="J941" s="81">
        <f>IF(D941="","",countif(tb_Export[SKU],D941))</f>
        <v>1</v>
      </c>
      <c r="K941" s="64" t="s">
        <v>1528</v>
      </c>
      <c r="L941" s="81" t="str">
        <f t="shared" si="4"/>
        <v>#REF!</v>
      </c>
      <c r="M941" s="81"/>
    </row>
    <row r="942" ht="22.5" hidden="1" customHeight="1">
      <c r="A942" s="61">
        <f>IF(B942="","",ROW()-ROW(tb_Export[[#HEADERS],[Order]]))</f>
        <v>941</v>
      </c>
      <c r="B942" s="322">
        <v>45981.0</v>
      </c>
      <c r="C942" s="64" t="s">
        <v>480</v>
      </c>
      <c r="D942" s="64" t="s">
        <v>2885</v>
      </c>
      <c r="E942" s="64" t="s">
        <v>1076</v>
      </c>
      <c r="F942" s="64">
        <v>8.857128012036E12</v>
      </c>
      <c r="G942" s="64" t="str">
        <f t="array" ref="G942">XLOOKUP(F942,tb_MainDatabase[Barcode],tb_MainDatabase[Grand],"")</f>
        <v>EDP</v>
      </c>
      <c r="H942" s="64" t="str">
        <f t="array" ref="H942">XLOOKUP(F942,tb_MainDatabase[Barcode],tb_MainDatabase[Size],"")</f>
        <v>4 ml.</v>
      </c>
      <c r="I942" s="64" t="s">
        <v>1532</v>
      </c>
      <c r="J942" s="81">
        <f>IF(D942="","",countif(tb_Export[SKU],D942))</f>
        <v>1</v>
      </c>
      <c r="K942" s="64" t="s">
        <v>1528</v>
      </c>
      <c r="L942" s="81" t="str">
        <f t="shared" si="4"/>
        <v>#REF!</v>
      </c>
      <c r="M942" s="81"/>
    </row>
    <row r="943" ht="22.5" hidden="1" customHeight="1">
      <c r="A943" s="61">
        <f>IF(B943="","",ROW()-ROW(tb_Export[[#HEADERS],[Order]]))</f>
        <v>942</v>
      </c>
      <c r="B943" s="322">
        <v>45981.0</v>
      </c>
      <c r="C943" s="64" t="s">
        <v>480</v>
      </c>
      <c r="D943" s="64" t="s">
        <v>2887</v>
      </c>
      <c r="E943" s="64" t="s">
        <v>1076</v>
      </c>
      <c r="F943" s="64">
        <v>8.857128012036E12</v>
      </c>
      <c r="G943" s="64" t="str">
        <f t="array" ref="G943">XLOOKUP(F943,tb_MainDatabase[Barcode],tb_MainDatabase[Grand],"")</f>
        <v>EDP</v>
      </c>
      <c r="H943" s="64" t="str">
        <f t="array" ref="H943">XLOOKUP(F943,tb_MainDatabase[Barcode],tb_MainDatabase[Size],"")</f>
        <v>4 ml.</v>
      </c>
      <c r="I943" s="64" t="s">
        <v>1532</v>
      </c>
      <c r="J943" s="81">
        <f>IF(D943="","",countif(tb_Export[SKU],D943))</f>
        <v>1</v>
      </c>
      <c r="K943" s="64" t="s">
        <v>1528</v>
      </c>
      <c r="L943" s="81" t="str">
        <f t="shared" si="4"/>
        <v>#REF!</v>
      </c>
      <c r="M943" s="81"/>
    </row>
    <row r="944" ht="22.5" hidden="1" customHeight="1">
      <c r="A944" s="61">
        <f>IF(B944="","",ROW()-ROW(tb_Export[[#HEADERS],[Order]]))</f>
        <v>943</v>
      </c>
      <c r="B944" s="322">
        <v>45981.0</v>
      </c>
      <c r="C944" s="64" t="s">
        <v>480</v>
      </c>
      <c r="D944" s="64" t="s">
        <v>2888</v>
      </c>
      <c r="E944" s="64" t="s">
        <v>1076</v>
      </c>
      <c r="F944" s="64">
        <v>8.857128012036E12</v>
      </c>
      <c r="G944" s="64" t="str">
        <f t="array" ref="G944">XLOOKUP(F944,tb_MainDatabase[Barcode],tb_MainDatabase[Grand],"")</f>
        <v>EDP</v>
      </c>
      <c r="H944" s="64" t="str">
        <f t="array" ref="H944">XLOOKUP(F944,tb_MainDatabase[Barcode],tb_MainDatabase[Size],"")</f>
        <v>4 ml.</v>
      </c>
      <c r="I944" s="64" t="s">
        <v>1532</v>
      </c>
      <c r="J944" s="81">
        <f>IF(D944="","",countif(tb_Export[SKU],D944))</f>
        <v>1</v>
      </c>
      <c r="K944" s="64" t="s">
        <v>1528</v>
      </c>
      <c r="L944" s="81" t="str">
        <f t="shared" si="4"/>
        <v>#REF!</v>
      </c>
      <c r="M944" s="81"/>
    </row>
    <row r="945" ht="22.5" hidden="1" customHeight="1">
      <c r="A945" s="61">
        <f>IF(B945="","",ROW()-ROW(tb_Export[[#HEADERS],[Order]]))</f>
        <v>944</v>
      </c>
      <c r="B945" s="322">
        <v>45981.0</v>
      </c>
      <c r="C945" s="64" t="s">
        <v>480</v>
      </c>
      <c r="D945" s="64" t="s">
        <v>2890</v>
      </c>
      <c r="E945" s="64" t="s">
        <v>1076</v>
      </c>
      <c r="F945" s="64">
        <v>8.857128012036E12</v>
      </c>
      <c r="G945" s="64" t="str">
        <f t="array" ref="G945">XLOOKUP(F945,tb_MainDatabase[Barcode],tb_MainDatabase[Grand],"")</f>
        <v>EDP</v>
      </c>
      <c r="H945" s="64" t="str">
        <f t="array" ref="H945">XLOOKUP(F945,tb_MainDatabase[Barcode],tb_MainDatabase[Size],"")</f>
        <v>4 ml.</v>
      </c>
      <c r="I945" s="64" t="s">
        <v>1532</v>
      </c>
      <c r="J945" s="81">
        <f>IF(D945="","",countif(tb_Export[SKU],D945))</f>
        <v>1</v>
      </c>
      <c r="K945" s="64" t="s">
        <v>1528</v>
      </c>
      <c r="L945" s="81" t="str">
        <f t="shared" si="4"/>
        <v>#REF!</v>
      </c>
      <c r="M945" s="81"/>
    </row>
    <row r="946" ht="22.5" hidden="1" customHeight="1">
      <c r="A946" s="61">
        <f>IF(B946="","",ROW()-ROW(tb_Export[[#HEADERS],[Order]]))</f>
        <v>945</v>
      </c>
      <c r="B946" s="322">
        <v>45981.0</v>
      </c>
      <c r="C946" s="64" t="s">
        <v>480</v>
      </c>
      <c r="D946" s="64" t="s">
        <v>2891</v>
      </c>
      <c r="E946" s="64" t="s">
        <v>1076</v>
      </c>
      <c r="F946" s="64">
        <v>8.857128012036E12</v>
      </c>
      <c r="G946" s="64" t="str">
        <f t="array" ref="G946">XLOOKUP(F946,tb_MainDatabase[Barcode],tb_MainDatabase[Grand],"")</f>
        <v>EDP</v>
      </c>
      <c r="H946" s="64" t="str">
        <f t="array" ref="H946">XLOOKUP(F946,tb_MainDatabase[Barcode],tb_MainDatabase[Size],"")</f>
        <v>4 ml.</v>
      </c>
      <c r="I946" s="64" t="s">
        <v>1532</v>
      </c>
      <c r="J946" s="81">
        <f>IF(D946="","",countif(tb_Export[SKU],D946))</f>
        <v>1</v>
      </c>
      <c r="K946" s="64" t="s">
        <v>1528</v>
      </c>
      <c r="L946" s="81" t="str">
        <f t="shared" si="4"/>
        <v>#REF!</v>
      </c>
      <c r="M946" s="81"/>
    </row>
    <row r="947" ht="22.5" hidden="1" customHeight="1">
      <c r="A947" s="61">
        <f>IF(B947="","",ROW()-ROW(tb_Export[[#HEADERS],[Order]]))</f>
        <v>946</v>
      </c>
      <c r="B947" s="322">
        <v>45981.0</v>
      </c>
      <c r="C947" s="64" t="s">
        <v>480</v>
      </c>
      <c r="D947" s="64" t="s">
        <v>2892</v>
      </c>
      <c r="E947" s="64" t="s">
        <v>1076</v>
      </c>
      <c r="F947" s="64">
        <v>8.857128012036E12</v>
      </c>
      <c r="G947" s="64" t="str">
        <f t="array" ref="G947">XLOOKUP(F947,tb_MainDatabase[Barcode],tb_MainDatabase[Grand],"")</f>
        <v>EDP</v>
      </c>
      <c r="H947" s="64" t="str">
        <f t="array" ref="H947">XLOOKUP(F947,tb_MainDatabase[Barcode],tb_MainDatabase[Size],"")</f>
        <v>4 ml.</v>
      </c>
      <c r="I947" s="64" t="s">
        <v>1532</v>
      </c>
      <c r="J947" s="81">
        <f>IF(D947="","",countif(tb_Export[SKU],D947))</f>
        <v>1</v>
      </c>
      <c r="K947" s="64" t="s">
        <v>1528</v>
      </c>
      <c r="L947" s="81" t="str">
        <f t="shared" si="4"/>
        <v>#REF!</v>
      </c>
      <c r="M947" s="81"/>
    </row>
    <row r="948" ht="22.5" hidden="1" customHeight="1">
      <c r="A948" s="61">
        <f>IF(B948="","",ROW()-ROW(tb_Export[[#HEADERS],[Order]]))</f>
        <v>947</v>
      </c>
      <c r="B948" s="322">
        <v>45981.0</v>
      </c>
      <c r="C948" s="64" t="s">
        <v>480</v>
      </c>
      <c r="D948" s="64" t="s">
        <v>2893</v>
      </c>
      <c r="E948" s="64" t="s">
        <v>1076</v>
      </c>
      <c r="F948" s="64">
        <v>8.857128012036E12</v>
      </c>
      <c r="G948" s="64" t="str">
        <f t="array" ref="G948">XLOOKUP(F948,tb_MainDatabase[Barcode],tb_MainDatabase[Grand],"")</f>
        <v>EDP</v>
      </c>
      <c r="H948" s="64" t="str">
        <f t="array" ref="H948">XLOOKUP(F948,tb_MainDatabase[Barcode],tb_MainDatabase[Size],"")</f>
        <v>4 ml.</v>
      </c>
      <c r="I948" s="64" t="s">
        <v>1532</v>
      </c>
      <c r="J948" s="81">
        <f>IF(D948="","",countif(tb_Export[SKU],D948))</f>
        <v>1</v>
      </c>
      <c r="K948" s="64" t="s">
        <v>1528</v>
      </c>
      <c r="L948" s="81" t="str">
        <f t="shared" si="4"/>
        <v>#REF!</v>
      </c>
      <c r="M948" s="81"/>
    </row>
    <row r="949" ht="22.5" hidden="1" customHeight="1">
      <c r="A949" s="61">
        <f>IF(B949="","",ROW()-ROW(tb_Export[[#HEADERS],[Order]]))</f>
        <v>948</v>
      </c>
      <c r="B949" s="322">
        <v>45981.0</v>
      </c>
      <c r="C949" s="64" t="s">
        <v>480</v>
      </c>
      <c r="D949" s="64" t="s">
        <v>2895</v>
      </c>
      <c r="E949" s="64" t="s">
        <v>1076</v>
      </c>
      <c r="F949" s="64">
        <v>8.857128012036E12</v>
      </c>
      <c r="G949" s="64" t="str">
        <f t="array" ref="G949">XLOOKUP(F949,tb_MainDatabase[Barcode],tb_MainDatabase[Grand],"")</f>
        <v>EDP</v>
      </c>
      <c r="H949" s="64" t="str">
        <f t="array" ref="H949">XLOOKUP(F949,tb_MainDatabase[Barcode],tb_MainDatabase[Size],"")</f>
        <v>4 ml.</v>
      </c>
      <c r="I949" s="64" t="s">
        <v>1532</v>
      </c>
      <c r="J949" s="81">
        <f>IF(D949="","",countif(tb_Export[SKU],D949))</f>
        <v>1</v>
      </c>
      <c r="K949" s="64" t="s">
        <v>1528</v>
      </c>
      <c r="L949" s="81" t="str">
        <f t="shared" si="4"/>
        <v>#REF!</v>
      </c>
      <c r="M949" s="81"/>
    </row>
    <row r="950" ht="22.5" hidden="1" customHeight="1">
      <c r="A950" s="61">
        <f>IF(B950="","",ROW()-ROW(tb_Export[[#HEADERS],[Order]]))</f>
        <v>949</v>
      </c>
      <c r="B950" s="322">
        <v>45981.0</v>
      </c>
      <c r="C950" s="64" t="s">
        <v>480</v>
      </c>
      <c r="D950" s="64" t="s">
        <v>2897</v>
      </c>
      <c r="E950" s="64" t="s">
        <v>1076</v>
      </c>
      <c r="F950" s="64">
        <v>8.857128012036E12</v>
      </c>
      <c r="G950" s="64" t="str">
        <f t="array" ref="G950">XLOOKUP(F950,tb_MainDatabase[Barcode],tb_MainDatabase[Grand],"")</f>
        <v>EDP</v>
      </c>
      <c r="H950" s="64" t="str">
        <f t="array" ref="H950">XLOOKUP(F950,tb_MainDatabase[Barcode],tb_MainDatabase[Size],"")</f>
        <v>4 ml.</v>
      </c>
      <c r="I950" s="64" t="s">
        <v>1532</v>
      </c>
      <c r="J950" s="81">
        <f>IF(D950="","",countif(tb_Export[SKU],D950))</f>
        <v>1</v>
      </c>
      <c r="K950" s="64" t="s">
        <v>1528</v>
      </c>
      <c r="L950" s="81" t="str">
        <f t="shared" si="4"/>
        <v>#REF!</v>
      </c>
      <c r="M950" s="81"/>
    </row>
    <row r="951" ht="22.5" hidden="1" customHeight="1">
      <c r="A951" s="61">
        <f>IF(B951="","",ROW()-ROW(tb_Export[[#HEADERS],[Order]]))</f>
        <v>950</v>
      </c>
      <c r="B951" s="322">
        <v>45981.0</v>
      </c>
      <c r="C951" s="64" t="s">
        <v>480</v>
      </c>
      <c r="D951" s="64" t="s">
        <v>2899</v>
      </c>
      <c r="E951" s="64" t="s">
        <v>1076</v>
      </c>
      <c r="F951" s="64">
        <v>8.857128012036E12</v>
      </c>
      <c r="G951" s="64" t="str">
        <f t="array" ref="G951">XLOOKUP(F951,tb_MainDatabase[Barcode],tb_MainDatabase[Grand],"")</f>
        <v>EDP</v>
      </c>
      <c r="H951" s="64" t="str">
        <f t="array" ref="H951">XLOOKUP(F951,tb_MainDatabase[Barcode],tb_MainDatabase[Size],"")</f>
        <v>4 ml.</v>
      </c>
      <c r="I951" s="64" t="s">
        <v>1532</v>
      </c>
      <c r="J951" s="81">
        <f>IF(D951="","",countif(tb_Export[SKU],D951))</f>
        <v>1</v>
      </c>
      <c r="K951" s="64" t="s">
        <v>1528</v>
      </c>
      <c r="L951" s="81" t="str">
        <f t="shared" si="4"/>
        <v>#REF!</v>
      </c>
      <c r="M951" s="81"/>
    </row>
    <row r="952" ht="22.5" hidden="1" customHeight="1">
      <c r="A952" s="61">
        <f>IF(B952="","",ROW()-ROW(tb_Export[[#HEADERS],[Order]]))</f>
        <v>951</v>
      </c>
      <c r="B952" s="322">
        <v>45981.0</v>
      </c>
      <c r="C952" s="64" t="s">
        <v>480</v>
      </c>
      <c r="D952" s="64" t="s">
        <v>2900</v>
      </c>
      <c r="E952" s="64" t="s">
        <v>1093</v>
      </c>
      <c r="F952" s="64">
        <v>8.857128012056E12</v>
      </c>
      <c r="G952" s="64" t="str">
        <f t="array" ref="G952">XLOOKUP(F952,tb_MainDatabase[Barcode],tb_MainDatabase[Grand],"")</f>
        <v>EDP</v>
      </c>
      <c r="H952" s="64" t="str">
        <f t="array" ref="H952">XLOOKUP(F952,tb_MainDatabase[Barcode],tb_MainDatabase[Size],"")</f>
        <v>4 ml.</v>
      </c>
      <c r="I952" s="64" t="s">
        <v>1532</v>
      </c>
      <c r="J952" s="81">
        <f>IF(D952="","",countif(tb_Export[SKU],D952))</f>
        <v>1</v>
      </c>
      <c r="K952" s="64" t="s">
        <v>1528</v>
      </c>
      <c r="L952" s="81" t="str">
        <f t="shared" si="4"/>
        <v>#REF!</v>
      </c>
      <c r="M952" s="81"/>
    </row>
    <row r="953" ht="22.5" hidden="1" customHeight="1">
      <c r="A953" s="61">
        <f>IF(B953="","",ROW()-ROW(tb_Export[[#HEADERS],[Order]]))</f>
        <v>952</v>
      </c>
      <c r="B953" s="322">
        <v>45981.0</v>
      </c>
      <c r="C953" s="64" t="s">
        <v>480</v>
      </c>
      <c r="D953" s="64" t="s">
        <v>2901</v>
      </c>
      <c r="E953" s="64" t="s">
        <v>1093</v>
      </c>
      <c r="F953" s="64">
        <v>8.857128012056E12</v>
      </c>
      <c r="G953" s="64" t="str">
        <f t="array" ref="G953">XLOOKUP(F953,tb_MainDatabase[Barcode],tb_MainDatabase[Grand],"")</f>
        <v>EDP</v>
      </c>
      <c r="H953" s="64" t="str">
        <f t="array" ref="H953">XLOOKUP(F953,tb_MainDatabase[Barcode],tb_MainDatabase[Size],"")</f>
        <v>4 ml.</v>
      </c>
      <c r="I953" s="64" t="s">
        <v>1532</v>
      </c>
      <c r="J953" s="81">
        <f>IF(D953="","",countif(tb_Export[SKU],D953))</f>
        <v>1</v>
      </c>
      <c r="K953" s="64" t="s">
        <v>1528</v>
      </c>
      <c r="L953" s="81" t="str">
        <f t="shared" si="4"/>
        <v>#REF!</v>
      </c>
      <c r="M953" s="81"/>
    </row>
    <row r="954" ht="22.5" hidden="1" customHeight="1">
      <c r="A954" s="61">
        <f>IF(B954="","",ROW()-ROW(tb_Export[[#HEADERS],[Order]]))</f>
        <v>953</v>
      </c>
      <c r="B954" s="322">
        <v>45981.0</v>
      </c>
      <c r="C954" s="64" t="s">
        <v>480</v>
      </c>
      <c r="D954" s="64" t="s">
        <v>2903</v>
      </c>
      <c r="E954" s="64" t="s">
        <v>1093</v>
      </c>
      <c r="F954" s="64">
        <v>8.857128012056E12</v>
      </c>
      <c r="G954" s="64" t="str">
        <f t="array" ref="G954">XLOOKUP(F954,tb_MainDatabase[Barcode],tb_MainDatabase[Grand],"")</f>
        <v>EDP</v>
      </c>
      <c r="H954" s="64" t="str">
        <f t="array" ref="H954">XLOOKUP(F954,tb_MainDatabase[Barcode],tb_MainDatabase[Size],"")</f>
        <v>4 ml.</v>
      </c>
      <c r="I954" s="64" t="s">
        <v>1532</v>
      </c>
      <c r="J954" s="81">
        <f>IF(D954="","",countif(tb_Export[SKU],D954))</f>
        <v>1</v>
      </c>
      <c r="K954" s="64" t="s">
        <v>1528</v>
      </c>
      <c r="L954" s="81" t="str">
        <f t="shared" si="4"/>
        <v>#REF!</v>
      </c>
      <c r="M954" s="81"/>
    </row>
    <row r="955" ht="22.5" hidden="1" customHeight="1">
      <c r="A955" s="61">
        <f>IF(B955="","",ROW()-ROW(tb_Export[[#HEADERS],[Order]]))</f>
        <v>954</v>
      </c>
      <c r="B955" s="322">
        <v>45981.0</v>
      </c>
      <c r="C955" s="64" t="s">
        <v>480</v>
      </c>
      <c r="D955" s="64" t="s">
        <v>2904</v>
      </c>
      <c r="E955" s="64" t="s">
        <v>1093</v>
      </c>
      <c r="F955" s="64">
        <v>8.857128012056E12</v>
      </c>
      <c r="G955" s="64" t="str">
        <f t="array" ref="G955">XLOOKUP(F955,tb_MainDatabase[Barcode],tb_MainDatabase[Grand],"")</f>
        <v>EDP</v>
      </c>
      <c r="H955" s="64" t="str">
        <f t="array" ref="H955">XLOOKUP(F955,tb_MainDatabase[Barcode],tb_MainDatabase[Size],"")</f>
        <v>4 ml.</v>
      </c>
      <c r="I955" s="64" t="s">
        <v>1532</v>
      </c>
      <c r="J955" s="81">
        <f>IF(D955="","",countif(tb_Export[SKU],D955))</f>
        <v>1</v>
      </c>
      <c r="K955" s="64" t="s">
        <v>1528</v>
      </c>
      <c r="L955" s="81" t="str">
        <f t="shared" si="4"/>
        <v>#REF!</v>
      </c>
      <c r="M955" s="81"/>
    </row>
    <row r="956" ht="22.5" hidden="1" customHeight="1">
      <c r="A956" s="61">
        <f>IF(B956="","",ROW()-ROW(tb_Export[[#HEADERS],[Order]]))</f>
        <v>955</v>
      </c>
      <c r="B956" s="322">
        <v>45981.0</v>
      </c>
      <c r="C956" s="64" t="s">
        <v>480</v>
      </c>
      <c r="D956" s="64" t="s">
        <v>2905</v>
      </c>
      <c r="E956" s="64" t="s">
        <v>1093</v>
      </c>
      <c r="F956" s="64">
        <v>8.857128012056E12</v>
      </c>
      <c r="G956" s="64" t="str">
        <f t="array" ref="G956">XLOOKUP(F956,tb_MainDatabase[Barcode],tb_MainDatabase[Grand],"")</f>
        <v>EDP</v>
      </c>
      <c r="H956" s="64" t="str">
        <f t="array" ref="H956">XLOOKUP(F956,tb_MainDatabase[Barcode],tb_MainDatabase[Size],"")</f>
        <v>4 ml.</v>
      </c>
      <c r="I956" s="64" t="s">
        <v>1532</v>
      </c>
      <c r="J956" s="81">
        <f>IF(D956="","",countif(tb_Export[SKU],D956))</f>
        <v>1</v>
      </c>
      <c r="K956" s="64" t="s">
        <v>1528</v>
      </c>
      <c r="L956" s="81" t="str">
        <f t="shared" si="4"/>
        <v>#REF!</v>
      </c>
      <c r="M956" s="81"/>
    </row>
    <row r="957" ht="22.5" hidden="1" customHeight="1">
      <c r="A957" s="61">
        <f>IF(B957="","",ROW()-ROW(tb_Export[[#HEADERS],[Order]]))</f>
        <v>956</v>
      </c>
      <c r="B957" s="322">
        <v>45981.0</v>
      </c>
      <c r="C957" s="64" t="s">
        <v>480</v>
      </c>
      <c r="D957" s="64" t="s">
        <v>2907</v>
      </c>
      <c r="E957" s="64" t="s">
        <v>1093</v>
      </c>
      <c r="F957" s="64">
        <v>8.857128012056E12</v>
      </c>
      <c r="G957" s="64" t="str">
        <f t="array" ref="G957">XLOOKUP(F957,tb_MainDatabase[Barcode],tb_MainDatabase[Grand],"")</f>
        <v>EDP</v>
      </c>
      <c r="H957" s="64" t="str">
        <f t="array" ref="H957">XLOOKUP(F957,tb_MainDatabase[Barcode],tb_MainDatabase[Size],"")</f>
        <v>4 ml.</v>
      </c>
      <c r="I957" s="64" t="s">
        <v>1532</v>
      </c>
      <c r="J957" s="81">
        <f>IF(D957="","",countif(tb_Export[SKU],D957))</f>
        <v>1</v>
      </c>
      <c r="K957" s="64" t="s">
        <v>1528</v>
      </c>
      <c r="L957" s="81" t="str">
        <f t="shared" si="4"/>
        <v>#REF!</v>
      </c>
      <c r="M957" s="81"/>
    </row>
    <row r="958" ht="22.5" hidden="1" customHeight="1">
      <c r="A958" s="61">
        <f>IF(B958="","",ROW()-ROW(tb_Export[[#HEADERS],[Order]]))</f>
        <v>957</v>
      </c>
      <c r="B958" s="322">
        <v>45981.0</v>
      </c>
      <c r="C958" s="64" t="s">
        <v>480</v>
      </c>
      <c r="D958" s="64" t="s">
        <v>2908</v>
      </c>
      <c r="E958" s="64" t="s">
        <v>1093</v>
      </c>
      <c r="F958" s="64">
        <v>8.857128012056E12</v>
      </c>
      <c r="G958" s="64" t="str">
        <f t="array" ref="G958">XLOOKUP(F958,tb_MainDatabase[Barcode],tb_MainDatabase[Grand],"")</f>
        <v>EDP</v>
      </c>
      <c r="H958" s="64" t="str">
        <f t="array" ref="H958">XLOOKUP(F958,tb_MainDatabase[Barcode],tb_MainDatabase[Size],"")</f>
        <v>4 ml.</v>
      </c>
      <c r="I958" s="64" t="s">
        <v>1532</v>
      </c>
      <c r="J958" s="81">
        <f>IF(D958="","",countif(tb_Export[SKU],D958))</f>
        <v>1</v>
      </c>
      <c r="K958" s="64" t="s">
        <v>1528</v>
      </c>
      <c r="L958" s="81" t="str">
        <f t="shared" si="4"/>
        <v>#REF!</v>
      </c>
      <c r="M958" s="81"/>
    </row>
    <row r="959" ht="22.5" hidden="1" customHeight="1">
      <c r="A959" s="61">
        <f>IF(B959="","",ROW()-ROW(tb_Export[[#HEADERS],[Order]]))</f>
        <v>958</v>
      </c>
      <c r="B959" s="322">
        <v>45981.0</v>
      </c>
      <c r="C959" s="64" t="s">
        <v>480</v>
      </c>
      <c r="D959" s="64" t="s">
        <v>2911</v>
      </c>
      <c r="E959" s="64" t="s">
        <v>1093</v>
      </c>
      <c r="F959" s="64">
        <v>8.857128012056E12</v>
      </c>
      <c r="G959" s="64" t="str">
        <f t="array" ref="G959">XLOOKUP(F959,tb_MainDatabase[Barcode],tb_MainDatabase[Grand],"")</f>
        <v>EDP</v>
      </c>
      <c r="H959" s="64" t="str">
        <f t="array" ref="H959">XLOOKUP(F959,tb_MainDatabase[Barcode],tb_MainDatabase[Size],"")</f>
        <v>4 ml.</v>
      </c>
      <c r="I959" s="64" t="s">
        <v>1532</v>
      </c>
      <c r="J959" s="81">
        <f>IF(D959="","",countif(tb_Export[SKU],D959))</f>
        <v>1</v>
      </c>
      <c r="K959" s="64" t="s">
        <v>1528</v>
      </c>
      <c r="L959" s="81" t="str">
        <f t="shared" si="4"/>
        <v>#REF!</v>
      </c>
      <c r="M959" s="81"/>
    </row>
    <row r="960" ht="22.5" hidden="1" customHeight="1">
      <c r="A960" s="61">
        <f>IF(B960="","",ROW()-ROW(tb_Export[[#HEADERS],[Order]]))</f>
        <v>959</v>
      </c>
      <c r="B960" s="322">
        <v>45981.0</v>
      </c>
      <c r="C960" s="64" t="s">
        <v>480</v>
      </c>
      <c r="D960" s="64" t="s">
        <v>2912</v>
      </c>
      <c r="E960" s="64" t="s">
        <v>1093</v>
      </c>
      <c r="F960" s="64">
        <v>8.857128012056E12</v>
      </c>
      <c r="G960" s="64" t="str">
        <f t="array" ref="G960">XLOOKUP(F960,tb_MainDatabase[Barcode],tb_MainDatabase[Grand],"")</f>
        <v>EDP</v>
      </c>
      <c r="H960" s="64" t="str">
        <f t="array" ref="H960">XLOOKUP(F960,tb_MainDatabase[Barcode],tb_MainDatabase[Size],"")</f>
        <v>4 ml.</v>
      </c>
      <c r="I960" s="64" t="s">
        <v>1532</v>
      </c>
      <c r="J960" s="81">
        <f>IF(D960="","",countif(tb_Export[SKU],D960))</f>
        <v>1</v>
      </c>
      <c r="K960" s="64" t="s">
        <v>1528</v>
      </c>
      <c r="L960" s="81" t="str">
        <f t="shared" si="4"/>
        <v>#REF!</v>
      </c>
      <c r="M960" s="81"/>
    </row>
    <row r="961" ht="22.5" hidden="1" customHeight="1">
      <c r="A961" s="61">
        <f>IF(B961="","",ROW()-ROW(tb_Export[[#HEADERS],[Order]]))</f>
        <v>960</v>
      </c>
      <c r="B961" s="322">
        <v>45981.0</v>
      </c>
      <c r="C961" s="64" t="s">
        <v>480</v>
      </c>
      <c r="D961" s="64" t="s">
        <v>2913</v>
      </c>
      <c r="E961" s="64" t="s">
        <v>1093</v>
      </c>
      <c r="F961" s="64">
        <v>8.857128012056E12</v>
      </c>
      <c r="G961" s="64" t="str">
        <f t="array" ref="G961">XLOOKUP(F961,tb_MainDatabase[Barcode],tb_MainDatabase[Grand],"")</f>
        <v>EDP</v>
      </c>
      <c r="H961" s="64" t="str">
        <f t="array" ref="H961">XLOOKUP(F961,tb_MainDatabase[Barcode],tb_MainDatabase[Size],"")</f>
        <v>4 ml.</v>
      </c>
      <c r="I961" s="64" t="s">
        <v>1532</v>
      </c>
      <c r="J961" s="81">
        <f>IF(D961="","",countif(tb_Export[SKU],D961))</f>
        <v>1</v>
      </c>
      <c r="K961" s="64" t="s">
        <v>1528</v>
      </c>
      <c r="L961" s="81" t="str">
        <f t="shared" si="4"/>
        <v>#REF!</v>
      </c>
      <c r="M961" s="81"/>
    </row>
    <row r="962" ht="22.5" hidden="1" customHeight="1">
      <c r="A962" s="61">
        <f>IF(B962="","",ROW()-ROW(tb_Export[[#HEADERS],[Order]]))</f>
        <v>961</v>
      </c>
      <c r="B962" s="322">
        <v>45987.0</v>
      </c>
      <c r="C962" s="64" t="s">
        <v>502</v>
      </c>
      <c r="D962" s="64" t="s">
        <v>2914</v>
      </c>
      <c r="E962" s="64" t="s">
        <v>1139</v>
      </c>
      <c r="F962" s="64">
        <v>8.857128011607E12</v>
      </c>
      <c r="G962" s="64" t="str">
        <f t="array" ref="G962">XLOOKUP(F962,tb_MainDatabase[Barcode],tb_MainDatabase[Grand],"")</f>
        <v>PARFUM</v>
      </c>
      <c r="H962" s="64" t="str">
        <f t="array" ref="H962">XLOOKUP(F962,tb_MainDatabase[Barcode],tb_MainDatabase[Size],"")</f>
        <v>50 ml.</v>
      </c>
      <c r="I962" s="64" t="s">
        <v>1532</v>
      </c>
      <c r="J962" s="81">
        <f>IF(D962="","",countif(tb_Export[SKU],D962))</f>
        <v>1</v>
      </c>
      <c r="K962" s="64" t="s">
        <v>1528</v>
      </c>
      <c r="L962" s="81" t="str">
        <f t="shared" si="4"/>
        <v>#REF!</v>
      </c>
      <c r="M962" s="81"/>
    </row>
    <row r="963" ht="22.5" hidden="1" customHeight="1">
      <c r="A963" s="61">
        <f>IF(B963="","",ROW()-ROW(tb_Export[[#HEADERS],[Order]]))</f>
        <v>962</v>
      </c>
      <c r="B963" s="322">
        <v>45987.0</v>
      </c>
      <c r="C963" s="64" t="s">
        <v>502</v>
      </c>
      <c r="D963" s="64" t="s">
        <v>2916</v>
      </c>
      <c r="E963" s="64" t="s">
        <v>1139</v>
      </c>
      <c r="F963" s="64">
        <v>8.857128011607E12</v>
      </c>
      <c r="G963" s="64" t="str">
        <f t="array" ref="G963">XLOOKUP(F963,tb_MainDatabase[Barcode],tb_MainDatabase[Grand],"")</f>
        <v>PARFUM</v>
      </c>
      <c r="H963" s="64" t="str">
        <f t="array" ref="H963">XLOOKUP(F963,tb_MainDatabase[Barcode],tb_MainDatabase[Size],"")</f>
        <v>50 ml.</v>
      </c>
      <c r="I963" s="64" t="s">
        <v>1532</v>
      </c>
      <c r="J963" s="81">
        <f>IF(D963="","",countif(tb_Export[SKU],D963))</f>
        <v>1</v>
      </c>
      <c r="K963" s="64" t="s">
        <v>1528</v>
      </c>
      <c r="L963" s="81" t="str">
        <f t="shared" si="4"/>
        <v>#REF!</v>
      </c>
      <c r="M963" s="81"/>
    </row>
    <row r="964" ht="22.5" hidden="1" customHeight="1">
      <c r="A964" s="61">
        <f>IF(B964="","",ROW()-ROW(tb_Export[[#HEADERS],[Order]]))</f>
        <v>963</v>
      </c>
      <c r="B964" s="322">
        <v>45987.0</v>
      </c>
      <c r="C964" s="64" t="s">
        <v>502</v>
      </c>
      <c r="D964" s="64" t="s">
        <v>2917</v>
      </c>
      <c r="E964" s="64" t="s">
        <v>1139</v>
      </c>
      <c r="F964" s="64">
        <v>8.857128011607E12</v>
      </c>
      <c r="G964" s="64" t="str">
        <f t="array" ref="G964">XLOOKUP(F964,tb_MainDatabase[Barcode],tb_MainDatabase[Grand],"")</f>
        <v>PARFUM</v>
      </c>
      <c r="H964" s="64" t="str">
        <f t="array" ref="H964">XLOOKUP(F964,tb_MainDatabase[Barcode],tb_MainDatabase[Size],"")</f>
        <v>50 ml.</v>
      </c>
      <c r="I964" s="64" t="s">
        <v>1532</v>
      </c>
      <c r="J964" s="81">
        <f>IF(D964="","",countif(tb_Export[SKU],D964))</f>
        <v>1</v>
      </c>
      <c r="K964" s="64" t="s">
        <v>1528</v>
      </c>
      <c r="L964" s="81" t="str">
        <f t="shared" si="4"/>
        <v>#REF!</v>
      </c>
      <c r="M964" s="81"/>
    </row>
    <row r="965" ht="22.5" hidden="1" customHeight="1">
      <c r="A965" s="61">
        <f>IF(B965="","",ROW()-ROW(tb_Export[[#HEADERS],[Order]]))</f>
        <v>964</v>
      </c>
      <c r="B965" s="322">
        <v>45987.0</v>
      </c>
      <c r="C965" s="64" t="s">
        <v>502</v>
      </c>
      <c r="D965" s="64" t="s">
        <v>2918</v>
      </c>
      <c r="E965" s="64" t="s">
        <v>1140</v>
      </c>
      <c r="F965" s="64">
        <v>8.857128011614E12</v>
      </c>
      <c r="G965" s="64" t="str">
        <f t="array" ref="G965">XLOOKUP(F965,tb_MainDatabase[Barcode],tb_MainDatabase[Grand],"")</f>
        <v>PARFUM</v>
      </c>
      <c r="H965" s="64" t="str">
        <f t="array" ref="H965">XLOOKUP(F965,tb_MainDatabase[Barcode],tb_MainDatabase[Size],"")</f>
        <v>50 ml.</v>
      </c>
      <c r="I965" s="64" t="s">
        <v>1532</v>
      </c>
      <c r="J965" s="81">
        <f>IF(D965="","",countif(tb_Export[SKU],D965))</f>
        <v>1</v>
      </c>
      <c r="K965" s="64" t="s">
        <v>1528</v>
      </c>
      <c r="L965" s="81" t="str">
        <f t="shared" si="4"/>
        <v>#REF!</v>
      </c>
      <c r="M965" s="81"/>
    </row>
    <row r="966" ht="22.5" hidden="1" customHeight="1">
      <c r="A966" s="61">
        <f>IF(B966="","",ROW()-ROW(tb_Export[[#HEADERS],[Order]]))</f>
        <v>965</v>
      </c>
      <c r="B966" s="322">
        <v>45987.0</v>
      </c>
      <c r="C966" s="64" t="s">
        <v>502</v>
      </c>
      <c r="D966" s="64" t="s">
        <v>2920</v>
      </c>
      <c r="E966" s="64" t="s">
        <v>1140</v>
      </c>
      <c r="F966" s="64">
        <v>8.857128011614E12</v>
      </c>
      <c r="G966" s="64" t="str">
        <f t="array" ref="G966">XLOOKUP(F966,tb_MainDatabase[Barcode],tb_MainDatabase[Grand],"")</f>
        <v>PARFUM</v>
      </c>
      <c r="H966" s="64" t="str">
        <f t="array" ref="H966">XLOOKUP(F966,tb_MainDatabase[Barcode],tb_MainDatabase[Size],"")</f>
        <v>50 ml.</v>
      </c>
      <c r="I966" s="64" t="s">
        <v>1532</v>
      </c>
      <c r="J966" s="81">
        <f>IF(D966="","",countif(tb_Export[SKU],D966))</f>
        <v>1</v>
      </c>
      <c r="K966" s="64" t="s">
        <v>1528</v>
      </c>
      <c r="L966" s="81" t="str">
        <f t="shared" si="4"/>
        <v>#REF!</v>
      </c>
      <c r="M966" s="81"/>
    </row>
    <row r="967" ht="22.5" hidden="1" customHeight="1">
      <c r="A967" s="61">
        <f>IF(B967="","",ROW()-ROW(tb_Export[[#HEADERS],[Order]]))</f>
        <v>966</v>
      </c>
      <c r="B967" s="322">
        <v>45987.0</v>
      </c>
      <c r="C967" s="64" t="s">
        <v>502</v>
      </c>
      <c r="D967" s="64" t="s">
        <v>2922</v>
      </c>
      <c r="E967" s="64" t="s">
        <v>1140</v>
      </c>
      <c r="F967" s="64">
        <v>8.857128011614E12</v>
      </c>
      <c r="G967" s="64" t="str">
        <f t="array" ref="G967">XLOOKUP(F967,tb_MainDatabase[Barcode],tb_MainDatabase[Grand],"")</f>
        <v>PARFUM</v>
      </c>
      <c r="H967" s="64" t="str">
        <f t="array" ref="H967">XLOOKUP(F967,tb_MainDatabase[Barcode],tb_MainDatabase[Size],"")</f>
        <v>50 ml.</v>
      </c>
      <c r="I967" s="64" t="s">
        <v>1532</v>
      </c>
      <c r="J967" s="81">
        <f>IF(D967="","",countif(tb_Export[SKU],D967))</f>
        <v>1</v>
      </c>
      <c r="K967" s="64" t="s">
        <v>1528</v>
      </c>
      <c r="L967" s="81" t="str">
        <f t="shared" si="4"/>
        <v>#REF!</v>
      </c>
      <c r="M967" s="81"/>
    </row>
    <row r="968" ht="22.5" hidden="1" customHeight="1">
      <c r="A968" s="61">
        <f>IF(B968="","",ROW()-ROW(tb_Export[[#HEADERS],[Order]]))</f>
        <v>967</v>
      </c>
      <c r="B968" s="322">
        <v>45987.0</v>
      </c>
      <c r="C968" s="64" t="s">
        <v>502</v>
      </c>
      <c r="D968" s="64" t="s">
        <v>2923</v>
      </c>
      <c r="E968" s="64" t="s">
        <v>1131</v>
      </c>
      <c r="F968" s="64">
        <v>8.85712801172E12</v>
      </c>
      <c r="G968" s="64" t="str">
        <f t="array" ref="G968">XLOOKUP(F968,tb_MainDatabase[Barcode],tb_MainDatabase[Grand],"")</f>
        <v>EDP+</v>
      </c>
      <c r="H968" s="64" t="str">
        <f t="array" ref="H968">XLOOKUP(F968,tb_MainDatabase[Barcode],tb_MainDatabase[Size],"")</f>
        <v>50 ml.</v>
      </c>
      <c r="I968" s="64" t="s">
        <v>1532</v>
      </c>
      <c r="J968" s="81">
        <f>IF(D968="","",countif(tb_Export[SKU],D968))</f>
        <v>1</v>
      </c>
      <c r="K968" s="64" t="s">
        <v>1528</v>
      </c>
      <c r="L968" s="81" t="str">
        <f t="shared" si="4"/>
        <v>#REF!</v>
      </c>
      <c r="M968" s="81"/>
    </row>
    <row r="969" ht="22.5" hidden="1" customHeight="1">
      <c r="A969" s="61">
        <f>IF(B969="","",ROW()-ROW(tb_Export[[#HEADERS],[Order]]))</f>
        <v>968</v>
      </c>
      <c r="B969" s="322">
        <v>45987.0</v>
      </c>
      <c r="C969" s="64" t="s">
        <v>502</v>
      </c>
      <c r="D969" s="64" t="s">
        <v>2924</v>
      </c>
      <c r="E969" s="64" t="s">
        <v>1131</v>
      </c>
      <c r="F969" s="64">
        <v>8.85712801172E12</v>
      </c>
      <c r="G969" s="64" t="str">
        <f t="array" ref="G969">XLOOKUP(F969,tb_MainDatabase[Barcode],tb_MainDatabase[Grand],"")</f>
        <v>EDP+</v>
      </c>
      <c r="H969" s="64" t="str">
        <f t="array" ref="H969">XLOOKUP(F969,tb_MainDatabase[Barcode],tb_MainDatabase[Size],"")</f>
        <v>50 ml.</v>
      </c>
      <c r="I969" s="64" t="s">
        <v>1532</v>
      </c>
      <c r="J969" s="81">
        <f>IF(D969="","",countif(tb_Export[SKU],D969))</f>
        <v>1</v>
      </c>
      <c r="K969" s="64" t="s">
        <v>1528</v>
      </c>
      <c r="L969" s="81" t="str">
        <f t="shared" si="4"/>
        <v>#REF!</v>
      </c>
      <c r="M969" s="81"/>
    </row>
    <row r="970" ht="22.5" hidden="1" customHeight="1">
      <c r="A970" s="61">
        <f>IF(B970="","",ROW()-ROW(tb_Export[[#HEADERS],[Order]]))</f>
        <v>969</v>
      </c>
      <c r="B970" s="322">
        <v>45987.0</v>
      </c>
      <c r="C970" s="64" t="s">
        <v>502</v>
      </c>
      <c r="D970" s="64" t="s">
        <v>2926</v>
      </c>
      <c r="E970" s="64" t="s">
        <v>1131</v>
      </c>
      <c r="F970" s="64">
        <v>8.85712801172E12</v>
      </c>
      <c r="G970" s="64" t="str">
        <f t="array" ref="G970">XLOOKUP(F970,tb_MainDatabase[Barcode],tb_MainDatabase[Grand],"")</f>
        <v>EDP+</v>
      </c>
      <c r="H970" s="64" t="str">
        <f t="array" ref="H970">XLOOKUP(F970,tb_MainDatabase[Barcode],tb_MainDatabase[Size],"")</f>
        <v>50 ml.</v>
      </c>
      <c r="I970" s="64" t="s">
        <v>1532</v>
      </c>
      <c r="J970" s="81">
        <f>IF(D970="","",countif(tb_Export[SKU],D970))</f>
        <v>1</v>
      </c>
      <c r="K970" s="64" t="s">
        <v>1528</v>
      </c>
      <c r="L970" s="81" t="str">
        <f t="shared" si="4"/>
        <v>#REF!</v>
      </c>
      <c r="M970" s="81"/>
    </row>
    <row r="971" ht="22.5" hidden="1" customHeight="1">
      <c r="A971" s="61">
        <f>IF(B971="","",ROW()-ROW(tb_Export[[#HEADERS],[Order]]))</f>
        <v>970</v>
      </c>
      <c r="B971" s="322">
        <v>45987.0</v>
      </c>
      <c r="C971" s="64" t="s">
        <v>502</v>
      </c>
      <c r="D971" s="64" t="s">
        <v>2928</v>
      </c>
      <c r="E971" s="64" t="s">
        <v>1130</v>
      </c>
      <c r="F971" s="64">
        <v>8.857128011713E12</v>
      </c>
      <c r="G971" s="64" t="str">
        <f t="array" ref="G971">XLOOKUP(F971,tb_MainDatabase[Barcode],tb_MainDatabase[Grand],"")</f>
        <v>EDP+</v>
      </c>
      <c r="H971" s="64" t="str">
        <f t="array" ref="H971">XLOOKUP(F971,tb_MainDatabase[Barcode],tb_MainDatabase[Size],"")</f>
        <v>50 ml.</v>
      </c>
      <c r="I971" s="64" t="s">
        <v>1532</v>
      </c>
      <c r="J971" s="81">
        <f>IF(D971="","",countif(tb_Export[SKU],D971))</f>
        <v>1</v>
      </c>
      <c r="K971" s="64" t="s">
        <v>1528</v>
      </c>
      <c r="L971" s="81" t="str">
        <f t="shared" si="4"/>
        <v>#REF!</v>
      </c>
      <c r="M971" s="81"/>
    </row>
    <row r="972" ht="22.5" hidden="1" customHeight="1">
      <c r="A972" s="61">
        <f>IF(B972="","",ROW()-ROW(tb_Export[[#HEADERS],[Order]]))</f>
        <v>971</v>
      </c>
      <c r="B972" s="322">
        <v>45987.0</v>
      </c>
      <c r="C972" s="64" t="s">
        <v>502</v>
      </c>
      <c r="D972" s="64" t="s">
        <v>2929</v>
      </c>
      <c r="E972" s="64" t="s">
        <v>1130</v>
      </c>
      <c r="F972" s="64">
        <v>8.857128011713E12</v>
      </c>
      <c r="G972" s="64" t="str">
        <f t="array" ref="G972">XLOOKUP(F972,tb_MainDatabase[Barcode],tb_MainDatabase[Grand],"")</f>
        <v>EDP+</v>
      </c>
      <c r="H972" s="64" t="str">
        <f t="array" ref="H972">XLOOKUP(F972,tb_MainDatabase[Barcode],tb_MainDatabase[Size],"")</f>
        <v>50 ml.</v>
      </c>
      <c r="I972" s="64" t="s">
        <v>1532</v>
      </c>
      <c r="J972" s="81">
        <f>IF(D972="","",countif(tb_Export[SKU],D972))</f>
        <v>1</v>
      </c>
      <c r="K972" s="64" t="s">
        <v>1528</v>
      </c>
      <c r="L972" s="81" t="str">
        <f t="shared" si="4"/>
        <v>#REF!</v>
      </c>
      <c r="M972" s="81"/>
    </row>
    <row r="973" ht="22.5" hidden="1" customHeight="1">
      <c r="A973" s="61">
        <f>IF(B973="","",ROW()-ROW(tb_Export[[#HEADERS],[Order]]))</f>
        <v>972</v>
      </c>
      <c r="B973" s="322">
        <v>45987.0</v>
      </c>
      <c r="C973" s="64" t="s">
        <v>502</v>
      </c>
      <c r="D973" s="64" t="s">
        <v>2931</v>
      </c>
      <c r="E973" s="64" t="s">
        <v>1130</v>
      </c>
      <c r="F973" s="64">
        <v>8.857128011713E12</v>
      </c>
      <c r="G973" s="64" t="str">
        <f t="array" ref="G973">XLOOKUP(F973,tb_MainDatabase[Barcode],tb_MainDatabase[Grand],"")</f>
        <v>EDP+</v>
      </c>
      <c r="H973" s="64" t="str">
        <f t="array" ref="H973">XLOOKUP(F973,tb_MainDatabase[Barcode],tb_MainDatabase[Size],"")</f>
        <v>50 ml.</v>
      </c>
      <c r="I973" s="64" t="s">
        <v>1532</v>
      </c>
      <c r="J973" s="81">
        <f>IF(D973="","",countif(tb_Export[SKU],D973))</f>
        <v>1</v>
      </c>
      <c r="K973" s="64" t="s">
        <v>1528</v>
      </c>
      <c r="L973" s="81" t="str">
        <f t="shared" si="4"/>
        <v>#REF!</v>
      </c>
      <c r="M973" s="81"/>
    </row>
    <row r="974" ht="22.5" hidden="1" customHeight="1">
      <c r="A974" s="61">
        <f>IF(B974="","",ROW()-ROW(tb_Export[[#HEADERS],[Order]]))</f>
        <v>973</v>
      </c>
      <c r="B974" s="322">
        <v>45987.0</v>
      </c>
      <c r="C974" s="64" t="s">
        <v>502</v>
      </c>
      <c r="D974" s="64" t="s">
        <v>2932</v>
      </c>
      <c r="E974" s="64" t="s">
        <v>2933</v>
      </c>
      <c r="F974" s="64">
        <v>8.857128011683E12</v>
      </c>
      <c r="G974" s="64" t="str">
        <f t="array" ref="G974">XLOOKUP(F974,tb_MainDatabase[Barcode],tb_MainDatabase[Grand],"")</f>
        <v>EDP+</v>
      </c>
      <c r="H974" s="64" t="str">
        <f t="array" ref="H974">XLOOKUP(F974,tb_MainDatabase[Barcode],tb_MainDatabase[Size],"")</f>
        <v>50 ml.</v>
      </c>
      <c r="I974" s="64" t="s">
        <v>1532</v>
      </c>
      <c r="J974" s="81">
        <f>IF(D974="","",countif(tb_Export[SKU],D974))</f>
        <v>1</v>
      </c>
      <c r="K974" s="64" t="s">
        <v>1528</v>
      </c>
      <c r="L974" s="81" t="str">
        <f t="shared" si="4"/>
        <v>#REF!</v>
      </c>
      <c r="M974" s="81"/>
    </row>
    <row r="975" ht="22.5" hidden="1" customHeight="1">
      <c r="A975" s="61">
        <f>IF(B975="","",ROW()-ROW(tb_Export[[#HEADERS],[Order]]))</f>
        <v>974</v>
      </c>
      <c r="B975" s="322">
        <v>45987.0</v>
      </c>
      <c r="C975" s="64" t="s">
        <v>502</v>
      </c>
      <c r="D975" s="64" t="s">
        <v>2934</v>
      </c>
      <c r="E975" s="64" t="s">
        <v>2933</v>
      </c>
      <c r="F975" s="64">
        <v>8.857128011683E12</v>
      </c>
      <c r="G975" s="64" t="str">
        <f t="array" ref="G975">XLOOKUP(F975,tb_MainDatabase[Barcode],tb_MainDatabase[Grand],"")</f>
        <v>EDP+</v>
      </c>
      <c r="H975" s="64" t="str">
        <f t="array" ref="H975">XLOOKUP(F975,tb_MainDatabase[Barcode],tb_MainDatabase[Size],"")</f>
        <v>50 ml.</v>
      </c>
      <c r="I975" s="64" t="s">
        <v>1532</v>
      </c>
      <c r="J975" s="81">
        <f>IF(D975="","",countif(tb_Export[SKU],D975))</f>
        <v>1</v>
      </c>
      <c r="K975" s="64" t="s">
        <v>1528</v>
      </c>
      <c r="L975" s="81" t="str">
        <f t="shared" si="4"/>
        <v>#REF!</v>
      </c>
      <c r="M975" s="81"/>
    </row>
    <row r="976" ht="22.5" hidden="1" customHeight="1">
      <c r="A976" s="61">
        <f>IF(B976="","",ROW()-ROW(tb_Export[[#HEADERS],[Order]]))</f>
        <v>975</v>
      </c>
      <c r="B976" s="322">
        <v>45987.0</v>
      </c>
      <c r="C976" s="64" t="s">
        <v>502</v>
      </c>
      <c r="D976" s="64" t="s">
        <v>2936</v>
      </c>
      <c r="E976" s="64" t="s">
        <v>2933</v>
      </c>
      <c r="F976" s="64">
        <v>8.857128011683E12</v>
      </c>
      <c r="G976" s="64" t="str">
        <f t="array" ref="G976">XLOOKUP(F976,tb_MainDatabase[Barcode],tb_MainDatabase[Grand],"")</f>
        <v>EDP+</v>
      </c>
      <c r="H976" s="64" t="str">
        <f t="array" ref="H976">XLOOKUP(F976,tb_MainDatabase[Barcode],tb_MainDatabase[Size],"")</f>
        <v>50 ml.</v>
      </c>
      <c r="I976" s="64" t="s">
        <v>1532</v>
      </c>
      <c r="J976" s="81">
        <f>IF(D976="","",countif(tb_Export[SKU],D976))</f>
        <v>1</v>
      </c>
      <c r="K976" s="64" t="s">
        <v>1528</v>
      </c>
      <c r="L976" s="81" t="str">
        <f t="shared" si="4"/>
        <v>#REF!</v>
      </c>
      <c r="M976" s="81"/>
    </row>
    <row r="977" ht="22.5" hidden="1" customHeight="1">
      <c r="A977" s="61">
        <f>IF(B977="","",ROW()-ROW(tb_Export[[#HEADERS],[Order]]))</f>
        <v>976</v>
      </c>
      <c r="B977" s="322">
        <v>45987.0</v>
      </c>
      <c r="C977" s="64" t="s">
        <v>502</v>
      </c>
      <c r="D977" s="64" t="s">
        <v>2937</v>
      </c>
      <c r="E977" s="64" t="s">
        <v>1122</v>
      </c>
      <c r="F977" s="64">
        <v>8.85712801169E12</v>
      </c>
      <c r="G977" s="64" t="str">
        <f t="array" ref="G977">XLOOKUP(F977,tb_MainDatabase[Barcode],tb_MainDatabase[Grand],"")</f>
        <v>EDP+</v>
      </c>
      <c r="H977" s="64" t="str">
        <f t="array" ref="H977">XLOOKUP(F977,tb_MainDatabase[Barcode],tb_MainDatabase[Size],"")</f>
        <v>50 ml.</v>
      </c>
      <c r="I977" s="64" t="s">
        <v>1532</v>
      </c>
      <c r="J977" s="81">
        <f>IF(D977="","",countif(tb_Export[SKU],D977))</f>
        <v>1</v>
      </c>
      <c r="K977" s="64" t="s">
        <v>1528</v>
      </c>
      <c r="L977" s="81" t="str">
        <f t="shared" si="4"/>
        <v>#REF!</v>
      </c>
      <c r="M977" s="81"/>
    </row>
    <row r="978" ht="22.5" hidden="1" customHeight="1">
      <c r="A978" s="61">
        <f>IF(B978="","",ROW()-ROW(tb_Export[[#HEADERS],[Order]]))</f>
        <v>977</v>
      </c>
      <c r="B978" s="322">
        <v>45987.0</v>
      </c>
      <c r="C978" s="64" t="s">
        <v>502</v>
      </c>
      <c r="D978" s="64" t="s">
        <v>2938</v>
      </c>
      <c r="E978" s="64" t="s">
        <v>1122</v>
      </c>
      <c r="F978" s="64">
        <v>8.85712801169E12</v>
      </c>
      <c r="G978" s="64" t="str">
        <f t="array" ref="G978">XLOOKUP(F978,tb_MainDatabase[Barcode],tb_MainDatabase[Grand],"")</f>
        <v>EDP+</v>
      </c>
      <c r="H978" s="64" t="str">
        <f t="array" ref="H978">XLOOKUP(F978,tb_MainDatabase[Barcode],tb_MainDatabase[Size],"")</f>
        <v>50 ml.</v>
      </c>
      <c r="I978" s="64" t="s">
        <v>1532</v>
      </c>
      <c r="J978" s="81">
        <f>IF(D978="","",countif(tb_Export[SKU],D978))</f>
        <v>1</v>
      </c>
      <c r="K978" s="64" t="s">
        <v>1528</v>
      </c>
      <c r="L978" s="81" t="str">
        <f t="shared" si="4"/>
        <v>#REF!</v>
      </c>
      <c r="M978" s="81"/>
    </row>
    <row r="979" ht="22.5" hidden="1" customHeight="1">
      <c r="A979" s="61">
        <f>IF(B979="","",ROW()-ROW(tb_Export[[#HEADERS],[Order]]))</f>
        <v>978</v>
      </c>
      <c r="B979" s="322">
        <v>45987.0</v>
      </c>
      <c r="C979" s="64" t="s">
        <v>502</v>
      </c>
      <c r="D979" s="64" t="s">
        <v>2940</v>
      </c>
      <c r="E979" s="64" t="s">
        <v>1122</v>
      </c>
      <c r="F979" s="64">
        <v>8.85712801169E12</v>
      </c>
      <c r="G979" s="64" t="str">
        <f t="array" ref="G979">XLOOKUP(F979,tb_MainDatabase[Barcode],tb_MainDatabase[Grand],"")</f>
        <v>EDP+</v>
      </c>
      <c r="H979" s="64" t="str">
        <f t="array" ref="H979">XLOOKUP(F979,tb_MainDatabase[Barcode],tb_MainDatabase[Size],"")</f>
        <v>50 ml.</v>
      </c>
      <c r="I979" s="64" t="s">
        <v>1532</v>
      </c>
      <c r="J979" s="81">
        <f>IF(D979="","",countif(tb_Export[SKU],D979))</f>
        <v>1</v>
      </c>
      <c r="K979" s="64" t="s">
        <v>1528</v>
      </c>
      <c r="L979" s="81" t="str">
        <f t="shared" si="4"/>
        <v>#REF!</v>
      </c>
      <c r="M979" s="81"/>
    </row>
    <row r="980" ht="22.5" hidden="1" customHeight="1">
      <c r="A980" s="61">
        <f>IF(B980="","",ROW()-ROW(tb_Export[[#HEADERS],[Order]]))</f>
        <v>979</v>
      </c>
      <c r="B980" s="322">
        <v>45987.0</v>
      </c>
      <c r="C980" s="64" t="s">
        <v>502</v>
      </c>
      <c r="D980" s="64" t="s">
        <v>2941</v>
      </c>
      <c r="E980" s="64" t="s">
        <v>1139</v>
      </c>
      <c r="F980" s="64">
        <v>8.857128012001E12</v>
      </c>
      <c r="G980" s="64" t="str">
        <f t="array" ref="G980">XLOOKUP(F980,tb_MainDatabase[Barcode],tb_MainDatabase[Grand],"")</f>
        <v>PARFUM</v>
      </c>
      <c r="H980" s="64" t="str">
        <f t="array" ref="H980">XLOOKUP(F980,tb_MainDatabase[Barcode],tb_MainDatabase[Size],"")</f>
        <v>30 ml.</v>
      </c>
      <c r="I980" s="64" t="s">
        <v>1532</v>
      </c>
      <c r="J980" s="81">
        <f>IF(D980="","",countif(tb_Export[SKU],D980))</f>
        <v>1</v>
      </c>
      <c r="K980" s="64" t="s">
        <v>1528</v>
      </c>
      <c r="L980" s="81" t="str">
        <f t="shared" si="4"/>
        <v>#REF!</v>
      </c>
      <c r="M980" s="81"/>
    </row>
    <row r="981" ht="22.5" hidden="1" customHeight="1">
      <c r="A981" s="61">
        <f>IF(B981="","",ROW()-ROW(tb_Export[[#HEADERS],[Order]]))</f>
        <v>980</v>
      </c>
      <c r="B981" s="322">
        <v>45987.0</v>
      </c>
      <c r="C981" s="64" t="s">
        <v>502</v>
      </c>
      <c r="D981" s="64" t="s">
        <v>2943</v>
      </c>
      <c r="E981" s="64" t="s">
        <v>1139</v>
      </c>
      <c r="F981" s="64">
        <v>8.857128012001E12</v>
      </c>
      <c r="G981" s="64" t="str">
        <f t="array" ref="G981">XLOOKUP(F981,tb_MainDatabase[Barcode],tb_MainDatabase[Grand],"")</f>
        <v>PARFUM</v>
      </c>
      <c r="H981" s="64" t="str">
        <f t="array" ref="H981">XLOOKUP(F981,tb_MainDatabase[Barcode],tb_MainDatabase[Size],"")</f>
        <v>30 ml.</v>
      </c>
      <c r="I981" s="64" t="s">
        <v>1532</v>
      </c>
      <c r="J981" s="81">
        <f>IF(D981="","",countif(tb_Export[SKU],D981))</f>
        <v>1</v>
      </c>
      <c r="K981" s="64" t="s">
        <v>1528</v>
      </c>
      <c r="L981" s="81" t="str">
        <f t="shared" si="4"/>
        <v>#REF!</v>
      </c>
      <c r="M981" s="81"/>
    </row>
    <row r="982" ht="22.5" hidden="1" customHeight="1">
      <c r="A982" s="61">
        <f>IF(B982="","",ROW()-ROW(tb_Export[[#HEADERS],[Order]]))</f>
        <v>981</v>
      </c>
      <c r="B982" s="322">
        <v>45987.0</v>
      </c>
      <c r="C982" s="64" t="s">
        <v>502</v>
      </c>
      <c r="D982" s="64" t="s">
        <v>2944</v>
      </c>
      <c r="E982" s="64" t="s">
        <v>1139</v>
      </c>
      <c r="F982" s="64">
        <v>8.857128012001E12</v>
      </c>
      <c r="G982" s="64" t="str">
        <f t="array" ref="G982">XLOOKUP(F982,tb_MainDatabase[Barcode],tb_MainDatabase[Grand],"")</f>
        <v>PARFUM</v>
      </c>
      <c r="H982" s="64" t="str">
        <f t="array" ref="H982">XLOOKUP(F982,tb_MainDatabase[Barcode],tb_MainDatabase[Size],"")</f>
        <v>30 ml.</v>
      </c>
      <c r="I982" s="64" t="s">
        <v>1532</v>
      </c>
      <c r="J982" s="81">
        <f>IF(D982="","",countif(tb_Export[SKU],D982))</f>
        <v>1</v>
      </c>
      <c r="K982" s="64" t="s">
        <v>1528</v>
      </c>
      <c r="L982" s="81" t="str">
        <f t="shared" si="4"/>
        <v>#REF!</v>
      </c>
      <c r="M982" s="81"/>
    </row>
    <row r="983" ht="22.5" hidden="1" customHeight="1">
      <c r="A983" s="61">
        <f>IF(B983="","",ROW()-ROW(tb_Export[[#HEADERS],[Order]]))</f>
        <v>982</v>
      </c>
      <c r="B983" s="322">
        <v>45987.0</v>
      </c>
      <c r="C983" s="64" t="s">
        <v>502</v>
      </c>
      <c r="D983" s="64" t="s">
        <v>2945</v>
      </c>
      <c r="E983" s="64" t="s">
        <v>1140</v>
      </c>
      <c r="F983" s="64">
        <v>8.857128012002E12</v>
      </c>
      <c r="G983" s="64" t="str">
        <f t="array" ref="G983">XLOOKUP(F983,tb_MainDatabase[Barcode],tb_MainDatabase[Grand],"")</f>
        <v>PARFUM</v>
      </c>
      <c r="H983" s="64" t="str">
        <f t="array" ref="H983">XLOOKUP(F983,tb_MainDatabase[Barcode],tb_MainDatabase[Size],"")</f>
        <v>30 ml.</v>
      </c>
      <c r="I983" s="64" t="s">
        <v>1532</v>
      </c>
      <c r="J983" s="81">
        <f>IF(D983="","",countif(tb_Export[SKU],D983))</f>
        <v>1</v>
      </c>
      <c r="K983" s="64" t="s">
        <v>1528</v>
      </c>
      <c r="L983" s="81" t="str">
        <f t="shared" si="4"/>
        <v>#REF!</v>
      </c>
      <c r="M983" s="81"/>
    </row>
    <row r="984" ht="22.5" hidden="1" customHeight="1">
      <c r="A984" s="61">
        <f>IF(B984="","",ROW()-ROW(tb_Export[[#HEADERS],[Order]]))</f>
        <v>983</v>
      </c>
      <c r="B984" s="322">
        <v>45987.0</v>
      </c>
      <c r="C984" s="64" t="s">
        <v>502</v>
      </c>
      <c r="D984" s="64" t="s">
        <v>2946</v>
      </c>
      <c r="E984" s="64" t="s">
        <v>1140</v>
      </c>
      <c r="F984" s="64">
        <v>8.857128012002E12</v>
      </c>
      <c r="G984" s="64" t="str">
        <f t="array" ref="G984">XLOOKUP(F984,tb_MainDatabase[Barcode],tb_MainDatabase[Grand],"")</f>
        <v>PARFUM</v>
      </c>
      <c r="H984" s="64" t="str">
        <f t="array" ref="H984">XLOOKUP(F984,tb_MainDatabase[Barcode],tb_MainDatabase[Size],"")</f>
        <v>30 ml.</v>
      </c>
      <c r="I984" s="64" t="s">
        <v>1532</v>
      </c>
      <c r="J984" s="81">
        <f>IF(D984="","",countif(tb_Export[SKU],D984))</f>
        <v>1</v>
      </c>
      <c r="K984" s="64" t="s">
        <v>1528</v>
      </c>
      <c r="L984" s="81" t="str">
        <f t="shared" si="4"/>
        <v>#REF!</v>
      </c>
      <c r="M984" s="81"/>
    </row>
    <row r="985" ht="22.5" hidden="1" customHeight="1">
      <c r="A985" s="61">
        <f>IF(B985="","",ROW()-ROW(tb_Export[[#HEADERS],[Order]]))</f>
        <v>984</v>
      </c>
      <c r="B985" s="322">
        <v>45987.0</v>
      </c>
      <c r="C985" s="64" t="s">
        <v>502</v>
      </c>
      <c r="D985" s="64" t="s">
        <v>2948</v>
      </c>
      <c r="E985" s="64" t="s">
        <v>1140</v>
      </c>
      <c r="F985" s="64">
        <v>8.857128012002E12</v>
      </c>
      <c r="G985" s="64" t="str">
        <f t="array" ref="G985">XLOOKUP(F985,tb_MainDatabase[Barcode],tb_MainDatabase[Grand],"")</f>
        <v>PARFUM</v>
      </c>
      <c r="H985" s="64" t="str">
        <f t="array" ref="H985">XLOOKUP(F985,tb_MainDatabase[Barcode],tb_MainDatabase[Size],"")</f>
        <v>30 ml.</v>
      </c>
      <c r="I985" s="64" t="s">
        <v>1532</v>
      </c>
      <c r="J985" s="81">
        <f>IF(D985="","",countif(tb_Export[SKU],D985))</f>
        <v>1</v>
      </c>
      <c r="K985" s="64" t="s">
        <v>1528</v>
      </c>
      <c r="L985" s="81" t="str">
        <f t="shared" si="4"/>
        <v>#REF!</v>
      </c>
      <c r="M985" s="81"/>
    </row>
    <row r="986" ht="22.5" hidden="1" customHeight="1">
      <c r="A986" s="61">
        <f>IF(B986="","",ROW()-ROW(tb_Export[[#HEADERS],[Order]]))</f>
        <v>985</v>
      </c>
      <c r="B986" s="322">
        <v>45987.0</v>
      </c>
      <c r="C986" s="64" t="s">
        <v>502</v>
      </c>
      <c r="D986" s="64" t="s">
        <v>2949</v>
      </c>
      <c r="E986" s="64" t="s">
        <v>1131</v>
      </c>
      <c r="F986" s="64">
        <v>8.857128012011E12</v>
      </c>
      <c r="G986" s="64" t="str">
        <f t="array" ref="G986">XLOOKUP(F986,tb_MainDatabase[Barcode],tb_MainDatabase[Grand],"")</f>
        <v>EDP+</v>
      </c>
      <c r="H986" s="64" t="str">
        <f t="array" ref="H986">XLOOKUP(F986,tb_MainDatabase[Barcode],tb_MainDatabase[Size],"")</f>
        <v>30 ml.</v>
      </c>
      <c r="I986" s="64" t="s">
        <v>1532</v>
      </c>
      <c r="J986" s="81">
        <f>IF(D986="","",countif(tb_Export[SKU],D986))</f>
        <v>1</v>
      </c>
      <c r="K986" s="64" t="s">
        <v>1528</v>
      </c>
      <c r="L986" s="81" t="str">
        <f t="shared" si="4"/>
        <v>#REF!</v>
      </c>
      <c r="M986" s="81"/>
    </row>
    <row r="987" ht="22.5" hidden="1" customHeight="1">
      <c r="A987" s="61">
        <f>IF(B987="","",ROW()-ROW(tb_Export[[#HEADERS],[Order]]))</f>
        <v>986</v>
      </c>
      <c r="B987" s="322">
        <v>45987.0</v>
      </c>
      <c r="C987" s="64" t="s">
        <v>502</v>
      </c>
      <c r="D987" s="64" t="s">
        <v>2951</v>
      </c>
      <c r="E987" s="64" t="s">
        <v>1131</v>
      </c>
      <c r="F987" s="64">
        <v>8.857128012011E12</v>
      </c>
      <c r="G987" s="64" t="str">
        <f t="array" ref="G987">XLOOKUP(F987,tb_MainDatabase[Barcode],tb_MainDatabase[Grand],"")</f>
        <v>EDP+</v>
      </c>
      <c r="H987" s="64" t="str">
        <f t="array" ref="H987">XLOOKUP(F987,tb_MainDatabase[Barcode],tb_MainDatabase[Size],"")</f>
        <v>30 ml.</v>
      </c>
      <c r="I987" s="64" t="s">
        <v>1532</v>
      </c>
      <c r="J987" s="81">
        <f>IF(D987="","",countif(tb_Export[SKU],D987))</f>
        <v>1</v>
      </c>
      <c r="K987" s="64" t="s">
        <v>1528</v>
      </c>
      <c r="L987" s="81" t="str">
        <f t="shared" si="4"/>
        <v>#REF!</v>
      </c>
      <c r="M987" s="81"/>
    </row>
    <row r="988" ht="22.5" hidden="1" customHeight="1">
      <c r="A988" s="61">
        <f>IF(B988="","",ROW()-ROW(tb_Export[[#HEADERS],[Order]]))</f>
        <v>987</v>
      </c>
      <c r="B988" s="322">
        <v>45987.0</v>
      </c>
      <c r="C988" s="64" t="s">
        <v>502</v>
      </c>
      <c r="D988" s="64" t="s">
        <v>2954</v>
      </c>
      <c r="E988" s="64" t="s">
        <v>1131</v>
      </c>
      <c r="F988" s="64">
        <v>8.857128012011E12</v>
      </c>
      <c r="G988" s="64" t="str">
        <f t="array" ref="G988">XLOOKUP(F988,tb_MainDatabase[Barcode],tb_MainDatabase[Grand],"")</f>
        <v>EDP+</v>
      </c>
      <c r="H988" s="64" t="str">
        <f t="array" ref="H988">XLOOKUP(F988,tb_MainDatabase[Barcode],tb_MainDatabase[Size],"")</f>
        <v>30 ml.</v>
      </c>
      <c r="I988" s="64" t="s">
        <v>1532</v>
      </c>
      <c r="J988" s="81">
        <f>IF(D988="","",countif(tb_Export[SKU],D988))</f>
        <v>1</v>
      </c>
      <c r="K988" s="64" t="s">
        <v>1528</v>
      </c>
      <c r="L988" s="81" t="str">
        <f t="shared" si="4"/>
        <v>#REF!</v>
      </c>
      <c r="M988" s="81"/>
    </row>
    <row r="989" ht="22.5" hidden="1" customHeight="1">
      <c r="A989" s="61">
        <f>IF(B989="","",ROW()-ROW(tb_Export[[#HEADERS],[Order]]))</f>
        <v>988</v>
      </c>
      <c r="B989" s="322">
        <v>45987.0</v>
      </c>
      <c r="C989" s="64" t="s">
        <v>502</v>
      </c>
      <c r="D989" s="64" t="s">
        <v>2956</v>
      </c>
      <c r="E989" s="64" t="s">
        <v>2933</v>
      </c>
      <c r="F989" s="64">
        <v>8.857128012007E12</v>
      </c>
      <c r="G989" s="64" t="str">
        <f t="array" ref="G989">XLOOKUP(F989,tb_MainDatabase[Barcode],tb_MainDatabase[Grand],"")</f>
        <v>EDP+</v>
      </c>
      <c r="H989" s="64" t="str">
        <f t="array" ref="H989">XLOOKUP(F989,tb_MainDatabase[Barcode],tb_MainDatabase[Size],"")</f>
        <v>30 ml.</v>
      </c>
      <c r="I989" s="64" t="s">
        <v>1532</v>
      </c>
      <c r="J989" s="81">
        <f>IF(D989="","",countif(tb_Export[SKU],D989))</f>
        <v>1</v>
      </c>
      <c r="K989" s="64" t="s">
        <v>1528</v>
      </c>
      <c r="L989" s="81" t="str">
        <f t="shared" si="4"/>
        <v>#REF!</v>
      </c>
      <c r="M989" s="81"/>
    </row>
    <row r="990" ht="22.5" hidden="1" customHeight="1">
      <c r="A990" s="61">
        <f>IF(B990="","",ROW()-ROW(tb_Export[[#HEADERS],[Order]]))</f>
        <v>989</v>
      </c>
      <c r="B990" s="322">
        <v>45987.0</v>
      </c>
      <c r="C990" s="64" t="s">
        <v>502</v>
      </c>
      <c r="D990" s="64" t="s">
        <v>2957</v>
      </c>
      <c r="E990" s="64" t="s">
        <v>2933</v>
      </c>
      <c r="F990" s="64">
        <v>8.857128012007E12</v>
      </c>
      <c r="G990" s="64" t="str">
        <f t="array" ref="G990">XLOOKUP(F990,tb_MainDatabase[Barcode],tb_MainDatabase[Grand],"")</f>
        <v>EDP+</v>
      </c>
      <c r="H990" s="64" t="str">
        <f t="array" ref="H990">XLOOKUP(F990,tb_MainDatabase[Barcode],tb_MainDatabase[Size],"")</f>
        <v>30 ml.</v>
      </c>
      <c r="I990" s="64" t="s">
        <v>1532</v>
      </c>
      <c r="J990" s="81">
        <f>IF(D990="","",countif(tb_Export[SKU],D990))</f>
        <v>1</v>
      </c>
      <c r="K990" s="64" t="s">
        <v>1528</v>
      </c>
      <c r="L990" s="81" t="str">
        <f t="shared" si="4"/>
        <v>#REF!</v>
      </c>
      <c r="M990" s="81"/>
    </row>
    <row r="991" ht="22.5" hidden="1" customHeight="1">
      <c r="A991" s="61">
        <f>IF(B991="","",ROW()-ROW(tb_Export[[#HEADERS],[Order]]))</f>
        <v>990</v>
      </c>
      <c r="B991" s="322">
        <v>45987.0</v>
      </c>
      <c r="C991" s="64" t="s">
        <v>502</v>
      </c>
      <c r="D991" s="64" t="s">
        <v>2958</v>
      </c>
      <c r="E991" s="64" t="s">
        <v>2933</v>
      </c>
      <c r="F991" s="64">
        <v>8.857128012007E12</v>
      </c>
      <c r="G991" s="64" t="str">
        <f t="array" ref="G991">XLOOKUP(F991,tb_MainDatabase[Barcode],tb_MainDatabase[Grand],"")</f>
        <v>EDP+</v>
      </c>
      <c r="H991" s="64" t="str">
        <f t="array" ref="H991">XLOOKUP(F991,tb_MainDatabase[Barcode],tb_MainDatabase[Size],"")</f>
        <v>30 ml.</v>
      </c>
      <c r="I991" s="64" t="s">
        <v>1532</v>
      </c>
      <c r="J991" s="81">
        <f>IF(D991="","",countif(tb_Export[SKU],D991))</f>
        <v>1</v>
      </c>
      <c r="K991" s="64" t="s">
        <v>1528</v>
      </c>
      <c r="L991" s="81" t="str">
        <f t="shared" si="4"/>
        <v>#REF!</v>
      </c>
      <c r="M991" s="81"/>
    </row>
    <row r="992" ht="22.5" hidden="1" customHeight="1">
      <c r="A992" s="61">
        <f>IF(B992="","",ROW()-ROW(tb_Export[[#HEADERS],[Order]]))</f>
        <v>991</v>
      </c>
      <c r="B992" s="322">
        <v>45987.0</v>
      </c>
      <c r="C992" s="64" t="s">
        <v>502</v>
      </c>
      <c r="D992" s="64" t="s">
        <v>2959</v>
      </c>
      <c r="E992" s="64" t="s">
        <v>1122</v>
      </c>
      <c r="F992" s="64">
        <v>8.857128012008E12</v>
      </c>
      <c r="G992" s="64" t="str">
        <f t="array" ref="G992">XLOOKUP(F992,tb_MainDatabase[Barcode],tb_MainDatabase[Grand],"")</f>
        <v>EDP+</v>
      </c>
      <c r="H992" s="64" t="str">
        <f t="array" ref="H992">XLOOKUP(F992,tb_MainDatabase[Barcode],tb_MainDatabase[Size],"")</f>
        <v>30 ml.</v>
      </c>
      <c r="I992" s="64" t="s">
        <v>1532</v>
      </c>
      <c r="J992" s="81">
        <f>IF(D992="","",countif(tb_Export[SKU],D992))</f>
        <v>1</v>
      </c>
      <c r="K992" s="64" t="s">
        <v>1528</v>
      </c>
      <c r="L992" s="81" t="str">
        <f t="shared" si="4"/>
        <v>#REF!</v>
      </c>
      <c r="M992" s="81"/>
    </row>
    <row r="993" ht="22.5" hidden="1" customHeight="1">
      <c r="A993" s="61">
        <f>IF(B993="","",ROW()-ROW(tb_Export[[#HEADERS],[Order]]))</f>
        <v>992</v>
      </c>
      <c r="B993" s="322">
        <v>45987.0</v>
      </c>
      <c r="C993" s="64" t="s">
        <v>502</v>
      </c>
      <c r="D993" s="64" t="s">
        <v>2960</v>
      </c>
      <c r="E993" s="64" t="s">
        <v>1122</v>
      </c>
      <c r="F993" s="64">
        <v>8.857128012008E12</v>
      </c>
      <c r="G993" s="64" t="str">
        <f t="array" ref="G993">XLOOKUP(F993,tb_MainDatabase[Barcode],tb_MainDatabase[Grand],"")</f>
        <v>EDP+</v>
      </c>
      <c r="H993" s="64" t="str">
        <f t="array" ref="H993">XLOOKUP(F993,tb_MainDatabase[Barcode],tb_MainDatabase[Size],"")</f>
        <v>30 ml.</v>
      </c>
      <c r="I993" s="64" t="s">
        <v>1532</v>
      </c>
      <c r="J993" s="81">
        <f>IF(D993="","",countif(tb_Export[SKU],D993))</f>
        <v>1</v>
      </c>
      <c r="K993" s="64" t="s">
        <v>1528</v>
      </c>
      <c r="L993" s="81" t="str">
        <f t="shared" si="4"/>
        <v>#REF!</v>
      </c>
      <c r="M993" s="81"/>
    </row>
    <row r="994" ht="22.5" hidden="1" customHeight="1">
      <c r="A994" s="61">
        <f>IF(B994="","",ROW()-ROW(tb_Export[[#HEADERS],[Order]]))</f>
        <v>993</v>
      </c>
      <c r="B994" s="322">
        <v>45987.0</v>
      </c>
      <c r="C994" s="64" t="s">
        <v>502</v>
      </c>
      <c r="D994" s="64" t="s">
        <v>2962</v>
      </c>
      <c r="E994" s="64" t="s">
        <v>1122</v>
      </c>
      <c r="F994" s="64">
        <v>8.857128012008E12</v>
      </c>
      <c r="G994" s="64" t="str">
        <f t="array" ref="G994">XLOOKUP(F994,tb_MainDatabase[Barcode],tb_MainDatabase[Grand],"")</f>
        <v>EDP+</v>
      </c>
      <c r="H994" s="64" t="str">
        <f t="array" ref="H994">XLOOKUP(F994,tb_MainDatabase[Barcode],tb_MainDatabase[Size],"")</f>
        <v>30 ml.</v>
      </c>
      <c r="I994" s="64" t="s">
        <v>1532</v>
      </c>
      <c r="J994" s="81">
        <f>IF(D994="","",countif(tb_Export[SKU],D994))</f>
        <v>1</v>
      </c>
      <c r="K994" s="64" t="s">
        <v>1528</v>
      </c>
      <c r="L994" s="81" t="str">
        <f t="shared" si="4"/>
        <v>#REF!</v>
      </c>
      <c r="M994" s="81"/>
    </row>
    <row r="995" ht="22.5" hidden="1" customHeight="1">
      <c r="A995" s="61">
        <f>IF(B995="","",ROW()-ROW(tb_Export[[#HEADERS],[Order]]))</f>
        <v>994</v>
      </c>
      <c r="B995" s="322">
        <v>45987.0</v>
      </c>
      <c r="C995" s="64" t="s">
        <v>502</v>
      </c>
      <c r="D995" s="64" t="s">
        <v>2963</v>
      </c>
      <c r="E995" s="64" t="s">
        <v>1114</v>
      </c>
      <c r="F995" s="64">
        <v>8.857128012101E12</v>
      </c>
      <c r="G995" s="64" t="str">
        <f t="array" ref="G995">XLOOKUP(F995,tb_MainDatabase[Barcode],tb_MainDatabase[Grand],"")</f>
        <v>EDP+</v>
      </c>
      <c r="H995" s="64" t="str">
        <f t="array" ref="H995">XLOOKUP(F995,tb_MainDatabase[Barcode],tb_MainDatabase[Size],"")</f>
        <v>10 ml.</v>
      </c>
      <c r="I995" s="64" t="s">
        <v>1532</v>
      </c>
      <c r="J995" s="81">
        <f>IF(D995="","",countif(tb_Export[SKU],D995))</f>
        <v>1</v>
      </c>
      <c r="K995" s="64" t="s">
        <v>1528</v>
      </c>
      <c r="L995" s="81" t="str">
        <f t="shared" si="4"/>
        <v>#REF!</v>
      </c>
      <c r="M995" s="81"/>
    </row>
    <row r="996" ht="22.5" hidden="1" customHeight="1">
      <c r="A996" s="61">
        <f>IF(B996="","",ROW()-ROW(tb_Export[[#HEADERS],[Order]]))</f>
        <v>995</v>
      </c>
      <c r="B996" s="322">
        <v>45987.0</v>
      </c>
      <c r="C996" s="64" t="s">
        <v>502</v>
      </c>
      <c r="D996" s="64" t="s">
        <v>2964</v>
      </c>
      <c r="E996" s="64" t="s">
        <v>1114</v>
      </c>
      <c r="F996" s="64">
        <v>8.857128012101E12</v>
      </c>
      <c r="G996" s="64" t="str">
        <f t="array" ref="G996">XLOOKUP(F996,tb_MainDatabase[Barcode],tb_MainDatabase[Grand],"")</f>
        <v>EDP+</v>
      </c>
      <c r="H996" s="64" t="str">
        <f t="array" ref="H996">XLOOKUP(F996,tb_MainDatabase[Barcode],tb_MainDatabase[Size],"")</f>
        <v>10 ml.</v>
      </c>
      <c r="I996" s="64" t="s">
        <v>1532</v>
      </c>
      <c r="J996" s="81">
        <f>IF(D996="","",countif(tb_Export[SKU],D996))</f>
        <v>1</v>
      </c>
      <c r="K996" s="64" t="s">
        <v>1528</v>
      </c>
      <c r="L996" s="81" t="str">
        <f t="shared" si="4"/>
        <v>#REF!</v>
      </c>
      <c r="M996" s="81"/>
    </row>
    <row r="997" ht="22.5" hidden="1" customHeight="1">
      <c r="A997" s="61">
        <f>IF(B997="","",ROW()-ROW(tb_Export[[#HEADERS],[Order]]))</f>
        <v>996</v>
      </c>
      <c r="B997" s="322">
        <v>45987.0</v>
      </c>
      <c r="C997" s="64" t="s">
        <v>502</v>
      </c>
      <c r="D997" s="64" t="s">
        <v>2967</v>
      </c>
      <c r="E997" s="64" t="s">
        <v>1114</v>
      </c>
      <c r="F997" s="64">
        <v>8.857128012101E12</v>
      </c>
      <c r="G997" s="64" t="str">
        <f t="array" ref="G997">XLOOKUP(F997,tb_MainDatabase[Barcode],tb_MainDatabase[Grand],"")</f>
        <v>EDP+</v>
      </c>
      <c r="H997" s="64" t="str">
        <f t="array" ref="H997">XLOOKUP(F997,tb_MainDatabase[Barcode],tb_MainDatabase[Size],"")</f>
        <v>10 ml.</v>
      </c>
      <c r="I997" s="64" t="s">
        <v>1532</v>
      </c>
      <c r="J997" s="81">
        <f>IF(D997="","",countif(tb_Export[SKU],D997))</f>
        <v>1</v>
      </c>
      <c r="K997" s="64" t="s">
        <v>1528</v>
      </c>
      <c r="L997" s="81" t="str">
        <f t="shared" si="4"/>
        <v>#REF!</v>
      </c>
      <c r="M997" s="81"/>
    </row>
    <row r="998" ht="22.5" hidden="1" customHeight="1">
      <c r="A998" s="61">
        <f>IF(B998="","",ROW()-ROW(tb_Export[[#HEADERS],[Order]]))</f>
        <v>997</v>
      </c>
      <c r="B998" s="322">
        <v>45987.0</v>
      </c>
      <c r="C998" s="64" t="s">
        <v>502</v>
      </c>
      <c r="D998" s="64" t="s">
        <v>2969</v>
      </c>
      <c r="E998" s="64" t="s">
        <v>1114</v>
      </c>
      <c r="F998" s="64">
        <v>8.857128012101E12</v>
      </c>
      <c r="G998" s="64" t="str">
        <f t="array" ref="G998">XLOOKUP(F998,tb_MainDatabase[Barcode],tb_MainDatabase[Grand],"")</f>
        <v>EDP+</v>
      </c>
      <c r="H998" s="64" t="str">
        <f t="array" ref="H998">XLOOKUP(F998,tb_MainDatabase[Barcode],tb_MainDatabase[Size],"")</f>
        <v>10 ml.</v>
      </c>
      <c r="I998" s="64" t="s">
        <v>1532</v>
      </c>
      <c r="J998" s="81">
        <f>IF(D998="","",countif(tb_Export[SKU],D998))</f>
        <v>1</v>
      </c>
      <c r="K998" s="64" t="s">
        <v>1528</v>
      </c>
      <c r="L998" s="81" t="str">
        <f t="shared" si="4"/>
        <v>#REF!</v>
      </c>
      <c r="M998" s="81"/>
    </row>
    <row r="999" ht="22.5" hidden="1" customHeight="1">
      <c r="A999" s="61">
        <f>IF(B999="","",ROW()-ROW(tb_Export[[#HEADERS],[Order]]))</f>
        <v>998</v>
      </c>
      <c r="B999" s="322">
        <v>45987.0</v>
      </c>
      <c r="C999" s="64" t="s">
        <v>502</v>
      </c>
      <c r="D999" s="64" t="s">
        <v>2970</v>
      </c>
      <c r="E999" s="64" t="s">
        <v>1114</v>
      </c>
      <c r="F999" s="64">
        <v>8.857128012101E12</v>
      </c>
      <c r="G999" s="64" t="str">
        <f t="array" ref="G999">XLOOKUP(F999,tb_MainDatabase[Barcode],tb_MainDatabase[Grand],"")</f>
        <v>EDP+</v>
      </c>
      <c r="H999" s="64" t="str">
        <f t="array" ref="H999">XLOOKUP(F999,tb_MainDatabase[Barcode],tb_MainDatabase[Size],"")</f>
        <v>10 ml.</v>
      </c>
      <c r="I999" s="64" t="s">
        <v>1532</v>
      </c>
      <c r="J999" s="81">
        <f>IF(D999="","",countif(tb_Export[SKU],D999))</f>
        <v>1</v>
      </c>
      <c r="K999" s="64" t="s">
        <v>1528</v>
      </c>
      <c r="L999" s="81" t="str">
        <f t="shared" si="4"/>
        <v>#REF!</v>
      </c>
      <c r="M999" s="81"/>
    </row>
    <row r="1000" ht="22.5" hidden="1" customHeight="1">
      <c r="A1000" s="61">
        <f>IF(B1000="","",ROW()-ROW(tb_Export[[#HEADERS],[Order]]))</f>
        <v>999</v>
      </c>
      <c r="B1000" s="322">
        <v>45987.0</v>
      </c>
      <c r="C1000" s="64" t="s">
        <v>502</v>
      </c>
      <c r="D1000" s="64" t="s">
        <v>2972</v>
      </c>
      <c r="E1000" s="64" t="s">
        <v>1114</v>
      </c>
      <c r="F1000" s="64">
        <v>8.857128012101E12</v>
      </c>
      <c r="G1000" s="64" t="str">
        <f t="array" ref="G1000">XLOOKUP(F1000,tb_MainDatabase[Barcode],tb_MainDatabase[Grand],"")</f>
        <v>EDP+</v>
      </c>
      <c r="H1000" s="64" t="str">
        <f t="array" ref="H1000">XLOOKUP(F1000,tb_MainDatabase[Barcode],tb_MainDatabase[Size],"")</f>
        <v>10 ml.</v>
      </c>
      <c r="I1000" s="64" t="s">
        <v>1532</v>
      </c>
      <c r="J1000" s="81">
        <f>IF(D1000="","",countif(tb_Export[SKU],D1000))</f>
        <v>1</v>
      </c>
      <c r="K1000" s="64" t="s">
        <v>1528</v>
      </c>
      <c r="L1000" s="81" t="str">
        <f t="shared" si="4"/>
        <v>#REF!</v>
      </c>
      <c r="M1000" s="81"/>
    </row>
    <row r="1001" ht="22.5" hidden="1" customHeight="1">
      <c r="A1001" s="61">
        <f>IF(B1001="","",ROW()-ROW(tb_Export[[#HEADERS],[Order]]))</f>
        <v>1000</v>
      </c>
      <c r="B1001" s="322">
        <v>45987.0</v>
      </c>
      <c r="C1001" s="64" t="s">
        <v>502</v>
      </c>
      <c r="D1001" s="64" t="s">
        <v>2973</v>
      </c>
      <c r="E1001" s="64" t="s">
        <v>1114</v>
      </c>
      <c r="F1001" s="64">
        <v>8.857128012101E12</v>
      </c>
      <c r="G1001" s="64" t="str">
        <f t="array" ref="G1001">XLOOKUP(F1001,tb_MainDatabase[Barcode],tb_MainDatabase[Grand],"")</f>
        <v>EDP+</v>
      </c>
      <c r="H1001" s="64" t="str">
        <f t="array" ref="H1001">XLOOKUP(F1001,tb_MainDatabase[Barcode],tb_MainDatabase[Size],"")</f>
        <v>10 ml.</v>
      </c>
      <c r="I1001" s="64" t="s">
        <v>1532</v>
      </c>
      <c r="J1001" s="81">
        <f>IF(D1001="","",countif(tb_Export[SKU],D1001))</f>
        <v>1</v>
      </c>
      <c r="K1001" s="64" t="s">
        <v>1528</v>
      </c>
      <c r="L1001" s="81" t="str">
        <f t="shared" si="4"/>
        <v>#REF!</v>
      </c>
      <c r="M1001" s="81"/>
    </row>
    <row r="1002" ht="22.5" hidden="1" customHeight="1">
      <c r="A1002" s="61">
        <f>IF(B1002="","",ROW()-ROW(tb_Export[[#HEADERS],[Order]]))</f>
        <v>1001</v>
      </c>
      <c r="B1002" s="322">
        <v>45987.0</v>
      </c>
      <c r="C1002" s="64" t="s">
        <v>502</v>
      </c>
      <c r="D1002" s="64" t="s">
        <v>2975</v>
      </c>
      <c r="E1002" s="64" t="s">
        <v>1114</v>
      </c>
      <c r="F1002" s="64">
        <v>8.857128012101E12</v>
      </c>
      <c r="G1002" s="64" t="str">
        <f t="array" ref="G1002">XLOOKUP(F1002,tb_MainDatabase[Barcode],tb_MainDatabase[Grand],"")</f>
        <v>EDP+</v>
      </c>
      <c r="H1002" s="64" t="str">
        <f t="array" ref="H1002">XLOOKUP(F1002,tb_MainDatabase[Barcode],tb_MainDatabase[Size],"")</f>
        <v>10 ml.</v>
      </c>
      <c r="I1002" s="64" t="s">
        <v>1532</v>
      </c>
      <c r="J1002" s="81">
        <f>IF(D1002="","",countif(tb_Export[SKU],D1002))</f>
        <v>1</v>
      </c>
      <c r="K1002" s="64" t="s">
        <v>1528</v>
      </c>
      <c r="L1002" s="81" t="str">
        <f t="shared" si="4"/>
        <v>#REF!</v>
      </c>
      <c r="M1002" s="81"/>
    </row>
    <row r="1003" ht="22.5" hidden="1" customHeight="1">
      <c r="A1003" s="61">
        <f>IF(B1003="","",ROW()-ROW(tb_Export[[#HEADERS],[Order]]))</f>
        <v>1002</v>
      </c>
      <c r="B1003" s="322">
        <v>45987.0</v>
      </c>
      <c r="C1003" s="64" t="s">
        <v>502</v>
      </c>
      <c r="D1003" s="64" t="s">
        <v>2977</v>
      </c>
      <c r="E1003" s="64" t="s">
        <v>1114</v>
      </c>
      <c r="F1003" s="64">
        <v>8.857128012101E12</v>
      </c>
      <c r="G1003" s="64" t="str">
        <f t="array" ref="G1003">XLOOKUP(F1003,tb_MainDatabase[Barcode],tb_MainDatabase[Grand],"")</f>
        <v>EDP+</v>
      </c>
      <c r="H1003" s="64" t="str">
        <f t="array" ref="H1003">XLOOKUP(F1003,tb_MainDatabase[Barcode],tb_MainDatabase[Size],"")</f>
        <v>10 ml.</v>
      </c>
      <c r="I1003" s="64" t="s">
        <v>1532</v>
      </c>
      <c r="J1003" s="81">
        <f>IF(D1003="","",countif(tb_Export[SKU],D1003))</f>
        <v>1</v>
      </c>
      <c r="K1003" s="64" t="s">
        <v>1528</v>
      </c>
      <c r="L1003" s="81" t="str">
        <f t="shared" si="4"/>
        <v>#REF!</v>
      </c>
      <c r="M1003" s="81"/>
    </row>
    <row r="1004" ht="22.5" hidden="1" customHeight="1">
      <c r="A1004" s="61">
        <f>IF(B1004="","",ROW()-ROW(tb_Export[[#HEADERS],[Order]]))</f>
        <v>1003</v>
      </c>
      <c r="B1004" s="322">
        <v>45987.0</v>
      </c>
      <c r="C1004" s="64" t="s">
        <v>502</v>
      </c>
      <c r="D1004" s="64" t="s">
        <v>2979</v>
      </c>
      <c r="E1004" s="64" t="s">
        <v>1114</v>
      </c>
      <c r="F1004" s="64">
        <v>8.857128012101E12</v>
      </c>
      <c r="G1004" s="64" t="str">
        <f t="array" ref="G1004">XLOOKUP(F1004,tb_MainDatabase[Barcode],tb_MainDatabase[Grand],"")</f>
        <v>EDP+</v>
      </c>
      <c r="H1004" s="64" t="str">
        <f t="array" ref="H1004">XLOOKUP(F1004,tb_MainDatabase[Barcode],tb_MainDatabase[Size],"")</f>
        <v>10 ml.</v>
      </c>
      <c r="I1004" s="64" t="s">
        <v>1532</v>
      </c>
      <c r="J1004" s="81">
        <f>IF(D1004="","",countif(tb_Export[SKU],D1004))</f>
        <v>1</v>
      </c>
      <c r="K1004" s="64" t="s">
        <v>1528</v>
      </c>
      <c r="L1004" s="81" t="str">
        <f t="shared" si="4"/>
        <v>#REF!</v>
      </c>
      <c r="M1004" s="81"/>
    </row>
    <row r="1005" ht="22.5" hidden="1" customHeight="1">
      <c r="A1005" s="61">
        <f>IF(B1005="","",ROW()-ROW(tb_Export[[#HEADERS],[Order]]))</f>
        <v>1004</v>
      </c>
      <c r="B1005" s="322">
        <v>45987.0</v>
      </c>
      <c r="C1005" s="64" t="s">
        <v>502</v>
      </c>
      <c r="D1005" s="64" t="s">
        <v>2980</v>
      </c>
      <c r="E1005" s="64" t="s">
        <v>2933</v>
      </c>
      <c r="F1005" s="64">
        <v>8.85712801211E12</v>
      </c>
      <c r="G1005" s="64" t="str">
        <f t="array" ref="G1005">XLOOKUP(F1005,tb_MainDatabase[Barcode],tb_MainDatabase[Grand],"")</f>
        <v>EDP+</v>
      </c>
      <c r="H1005" s="64" t="str">
        <f t="array" ref="H1005">XLOOKUP(F1005,tb_MainDatabase[Barcode],tb_MainDatabase[Size],"")</f>
        <v>10 ml.</v>
      </c>
      <c r="I1005" s="64" t="s">
        <v>1532</v>
      </c>
      <c r="J1005" s="81">
        <f>IF(D1005="","",countif(tb_Export[SKU],D1005))</f>
        <v>1</v>
      </c>
      <c r="K1005" s="64" t="s">
        <v>1528</v>
      </c>
      <c r="L1005" s="81" t="str">
        <f t="shared" si="4"/>
        <v>#REF!</v>
      </c>
      <c r="M1005" s="81"/>
    </row>
    <row r="1006" ht="22.5" hidden="1" customHeight="1">
      <c r="A1006" s="61">
        <f>IF(B1006="","",ROW()-ROW(tb_Export[[#HEADERS],[Order]]))</f>
        <v>1005</v>
      </c>
      <c r="B1006" s="322">
        <v>45987.0</v>
      </c>
      <c r="C1006" s="64" t="s">
        <v>502</v>
      </c>
      <c r="D1006" s="64" t="s">
        <v>2982</v>
      </c>
      <c r="E1006" s="64" t="s">
        <v>2933</v>
      </c>
      <c r="F1006" s="64">
        <v>8.85712801211E12</v>
      </c>
      <c r="G1006" s="64" t="str">
        <f t="array" ref="G1006">XLOOKUP(F1006,tb_MainDatabase[Barcode],tb_MainDatabase[Grand],"")</f>
        <v>EDP+</v>
      </c>
      <c r="H1006" s="64" t="str">
        <f t="array" ref="H1006">XLOOKUP(F1006,tb_MainDatabase[Barcode],tb_MainDatabase[Size],"")</f>
        <v>10 ml.</v>
      </c>
      <c r="I1006" s="64" t="s">
        <v>1532</v>
      </c>
      <c r="J1006" s="81">
        <f>IF(D1006="","",countif(tb_Export[SKU],D1006))</f>
        <v>1</v>
      </c>
      <c r="K1006" s="64" t="s">
        <v>1528</v>
      </c>
      <c r="L1006" s="81" t="str">
        <f t="shared" si="4"/>
        <v>#REF!</v>
      </c>
      <c r="M1006" s="81"/>
    </row>
    <row r="1007" ht="22.5" hidden="1" customHeight="1">
      <c r="A1007" s="61">
        <f>IF(B1007="","",ROW()-ROW(tb_Export[[#HEADERS],[Order]]))</f>
        <v>1006</v>
      </c>
      <c r="B1007" s="322">
        <v>45987.0</v>
      </c>
      <c r="C1007" s="64" t="s">
        <v>502</v>
      </c>
      <c r="D1007" s="64" t="s">
        <v>2983</v>
      </c>
      <c r="E1007" s="64" t="s">
        <v>2933</v>
      </c>
      <c r="F1007" s="64">
        <v>8.85712801211E12</v>
      </c>
      <c r="G1007" s="64" t="str">
        <f t="array" ref="G1007">XLOOKUP(F1007,tb_MainDatabase[Barcode],tb_MainDatabase[Grand],"")</f>
        <v>EDP+</v>
      </c>
      <c r="H1007" s="64" t="str">
        <f t="array" ref="H1007">XLOOKUP(F1007,tb_MainDatabase[Barcode],tb_MainDatabase[Size],"")</f>
        <v>10 ml.</v>
      </c>
      <c r="I1007" s="64" t="s">
        <v>1532</v>
      </c>
      <c r="J1007" s="81">
        <f>IF(D1007="","",countif(tb_Export[SKU],D1007))</f>
        <v>1</v>
      </c>
      <c r="K1007" s="64" t="s">
        <v>1528</v>
      </c>
      <c r="L1007" s="81" t="str">
        <f t="shared" si="4"/>
        <v>#REF!</v>
      </c>
      <c r="M1007" s="81"/>
    </row>
    <row r="1008" ht="22.5" hidden="1" customHeight="1">
      <c r="A1008" s="61">
        <f>IF(B1008="","",ROW()-ROW(tb_Export[[#HEADERS],[Order]]))</f>
        <v>1007</v>
      </c>
      <c r="B1008" s="322">
        <v>45987.0</v>
      </c>
      <c r="C1008" s="64" t="s">
        <v>502</v>
      </c>
      <c r="D1008" s="64" t="s">
        <v>2985</v>
      </c>
      <c r="E1008" s="64" t="s">
        <v>2933</v>
      </c>
      <c r="F1008" s="64">
        <v>8.85712801211E12</v>
      </c>
      <c r="G1008" s="64" t="str">
        <f t="array" ref="G1008">XLOOKUP(F1008,tb_MainDatabase[Barcode],tb_MainDatabase[Grand],"")</f>
        <v>EDP+</v>
      </c>
      <c r="H1008" s="64" t="str">
        <f t="array" ref="H1008">XLOOKUP(F1008,tb_MainDatabase[Barcode],tb_MainDatabase[Size],"")</f>
        <v>10 ml.</v>
      </c>
      <c r="I1008" s="64" t="s">
        <v>1532</v>
      </c>
      <c r="J1008" s="81">
        <f>IF(D1008="","",countif(tb_Export[SKU],D1008))</f>
        <v>1</v>
      </c>
      <c r="K1008" s="64" t="s">
        <v>1528</v>
      </c>
      <c r="L1008" s="81" t="str">
        <f t="shared" si="4"/>
        <v>#REF!</v>
      </c>
      <c r="M1008" s="81"/>
    </row>
    <row r="1009" ht="22.5" hidden="1" customHeight="1">
      <c r="A1009" s="61">
        <f>IF(B1009="","",ROW()-ROW(tb_Export[[#HEADERS],[Order]]))</f>
        <v>1008</v>
      </c>
      <c r="B1009" s="322">
        <v>45987.0</v>
      </c>
      <c r="C1009" s="64" t="s">
        <v>502</v>
      </c>
      <c r="D1009" s="64" t="s">
        <v>2987</v>
      </c>
      <c r="E1009" s="64" t="s">
        <v>2933</v>
      </c>
      <c r="F1009" s="64">
        <v>8.85712801211E12</v>
      </c>
      <c r="G1009" s="64" t="str">
        <f t="array" ref="G1009">XLOOKUP(F1009,tb_MainDatabase[Barcode],tb_MainDatabase[Grand],"")</f>
        <v>EDP+</v>
      </c>
      <c r="H1009" s="64" t="str">
        <f t="array" ref="H1009">XLOOKUP(F1009,tb_MainDatabase[Barcode],tb_MainDatabase[Size],"")</f>
        <v>10 ml.</v>
      </c>
      <c r="I1009" s="64" t="s">
        <v>1532</v>
      </c>
      <c r="J1009" s="81">
        <f>IF(D1009="","",countif(tb_Export[SKU],D1009))</f>
        <v>1</v>
      </c>
      <c r="K1009" s="64" t="s">
        <v>1528</v>
      </c>
      <c r="L1009" s="81" t="str">
        <f t="shared" si="4"/>
        <v>#REF!</v>
      </c>
      <c r="M1009" s="81"/>
    </row>
    <row r="1010" ht="22.5" hidden="1" customHeight="1">
      <c r="A1010" s="61">
        <f>IF(B1010="","",ROW()-ROW(tb_Export[[#HEADERS],[Order]]))</f>
        <v>1009</v>
      </c>
      <c r="B1010" s="322">
        <v>45987.0</v>
      </c>
      <c r="C1010" s="64" t="s">
        <v>502</v>
      </c>
      <c r="D1010" s="64" t="s">
        <v>2988</v>
      </c>
      <c r="E1010" s="64" t="s">
        <v>2933</v>
      </c>
      <c r="F1010" s="64">
        <v>8.85712801211E12</v>
      </c>
      <c r="G1010" s="64" t="str">
        <f t="array" ref="G1010">XLOOKUP(F1010,tb_MainDatabase[Barcode],tb_MainDatabase[Grand],"")</f>
        <v>EDP+</v>
      </c>
      <c r="H1010" s="64" t="str">
        <f t="array" ref="H1010">XLOOKUP(F1010,tb_MainDatabase[Barcode],tb_MainDatabase[Size],"")</f>
        <v>10 ml.</v>
      </c>
      <c r="I1010" s="64" t="s">
        <v>1532</v>
      </c>
      <c r="J1010" s="81">
        <f>IF(D1010="","",countif(tb_Export[SKU],D1010))</f>
        <v>1</v>
      </c>
      <c r="K1010" s="64" t="s">
        <v>1528</v>
      </c>
      <c r="L1010" s="81" t="str">
        <f t="shared" si="4"/>
        <v>#REF!</v>
      </c>
      <c r="M1010" s="81"/>
    </row>
    <row r="1011" ht="22.5" hidden="1" customHeight="1">
      <c r="A1011" s="61">
        <f>IF(B1011="","",ROW()-ROW(tb_Export[[#HEADERS],[Order]]))</f>
        <v>1010</v>
      </c>
      <c r="B1011" s="322">
        <v>45987.0</v>
      </c>
      <c r="C1011" s="64" t="s">
        <v>502</v>
      </c>
      <c r="D1011" s="64" t="s">
        <v>2990</v>
      </c>
      <c r="E1011" s="64" t="s">
        <v>2933</v>
      </c>
      <c r="F1011" s="64">
        <v>8.85712801211E12</v>
      </c>
      <c r="G1011" s="64" t="str">
        <f t="array" ref="G1011">XLOOKUP(F1011,tb_MainDatabase[Barcode],tb_MainDatabase[Grand],"")</f>
        <v>EDP+</v>
      </c>
      <c r="H1011" s="64" t="str">
        <f t="array" ref="H1011">XLOOKUP(F1011,tb_MainDatabase[Barcode],tb_MainDatabase[Size],"")</f>
        <v>10 ml.</v>
      </c>
      <c r="I1011" s="64" t="s">
        <v>1532</v>
      </c>
      <c r="J1011" s="81">
        <f>IF(D1011="","",countif(tb_Export[SKU],D1011))</f>
        <v>1</v>
      </c>
      <c r="K1011" s="64" t="s">
        <v>1528</v>
      </c>
      <c r="L1011" s="81" t="str">
        <f t="shared" si="4"/>
        <v>#REF!</v>
      </c>
      <c r="M1011" s="81"/>
    </row>
    <row r="1012" ht="22.5" hidden="1" customHeight="1">
      <c r="A1012" s="61">
        <f>IF(B1012="","",ROW()-ROW(tb_Export[[#HEADERS],[Order]]))</f>
        <v>1011</v>
      </c>
      <c r="B1012" s="322">
        <v>45987.0</v>
      </c>
      <c r="C1012" s="64" t="s">
        <v>502</v>
      </c>
      <c r="D1012" s="64" t="s">
        <v>2992</v>
      </c>
      <c r="E1012" s="64" t="s">
        <v>2933</v>
      </c>
      <c r="F1012" s="64">
        <v>8.85712801211E12</v>
      </c>
      <c r="G1012" s="64" t="str">
        <f t="array" ref="G1012">XLOOKUP(F1012,tb_MainDatabase[Barcode],tb_MainDatabase[Grand],"")</f>
        <v>EDP+</v>
      </c>
      <c r="H1012" s="64" t="str">
        <f t="array" ref="H1012">XLOOKUP(F1012,tb_MainDatabase[Barcode],tb_MainDatabase[Size],"")</f>
        <v>10 ml.</v>
      </c>
      <c r="I1012" s="64" t="s">
        <v>1532</v>
      </c>
      <c r="J1012" s="81">
        <f>IF(D1012="","",countif(tb_Export[SKU],D1012))</f>
        <v>1</v>
      </c>
      <c r="K1012" s="64" t="s">
        <v>1528</v>
      </c>
      <c r="L1012" s="81" t="str">
        <f t="shared" si="4"/>
        <v>#REF!</v>
      </c>
      <c r="M1012" s="81"/>
    </row>
    <row r="1013" ht="22.5" hidden="1" customHeight="1">
      <c r="A1013" s="61">
        <f>IF(B1013="","",ROW()-ROW(tb_Export[[#HEADERS],[Order]]))</f>
        <v>1012</v>
      </c>
      <c r="B1013" s="322">
        <v>45987.0</v>
      </c>
      <c r="C1013" s="64" t="s">
        <v>502</v>
      </c>
      <c r="D1013" s="64" t="s">
        <v>2993</v>
      </c>
      <c r="E1013" s="64" t="s">
        <v>2933</v>
      </c>
      <c r="F1013" s="64">
        <v>8.85712801211E12</v>
      </c>
      <c r="G1013" s="64" t="str">
        <f t="array" ref="G1013">XLOOKUP(F1013,tb_MainDatabase[Barcode],tb_MainDatabase[Grand],"")</f>
        <v>EDP+</v>
      </c>
      <c r="H1013" s="64" t="str">
        <f t="array" ref="H1013">XLOOKUP(F1013,tb_MainDatabase[Barcode],tb_MainDatabase[Size],"")</f>
        <v>10 ml.</v>
      </c>
      <c r="I1013" s="64" t="s">
        <v>1532</v>
      </c>
      <c r="J1013" s="81">
        <f>IF(D1013="","",countif(tb_Export[SKU],D1013))</f>
        <v>1</v>
      </c>
      <c r="K1013" s="64" t="s">
        <v>1528</v>
      </c>
      <c r="L1013" s="81" t="str">
        <f t="shared" si="4"/>
        <v>#REF!</v>
      </c>
      <c r="M1013" s="81"/>
    </row>
    <row r="1014" ht="22.5" hidden="1" customHeight="1">
      <c r="A1014" s="61">
        <f>IF(B1014="","",ROW()-ROW(tb_Export[[#HEADERS],[Order]]))</f>
        <v>1013</v>
      </c>
      <c r="B1014" s="322">
        <v>45987.0</v>
      </c>
      <c r="C1014" s="64" t="s">
        <v>502</v>
      </c>
      <c r="D1014" s="64" t="s">
        <v>2994</v>
      </c>
      <c r="E1014" s="64" t="s">
        <v>2933</v>
      </c>
      <c r="F1014" s="64">
        <v>8.85712801211E12</v>
      </c>
      <c r="G1014" s="64" t="str">
        <f t="array" ref="G1014">XLOOKUP(F1014,tb_MainDatabase[Barcode],tb_MainDatabase[Grand],"")</f>
        <v>EDP+</v>
      </c>
      <c r="H1014" s="64" t="str">
        <f t="array" ref="H1014">XLOOKUP(F1014,tb_MainDatabase[Barcode],tb_MainDatabase[Size],"")</f>
        <v>10 ml.</v>
      </c>
      <c r="I1014" s="64" t="s">
        <v>1532</v>
      </c>
      <c r="J1014" s="81">
        <f>IF(D1014="","",countif(tb_Export[SKU],D1014))</f>
        <v>1</v>
      </c>
      <c r="K1014" s="64" t="s">
        <v>1528</v>
      </c>
      <c r="L1014" s="81" t="str">
        <f t="shared" si="4"/>
        <v>#REF!</v>
      </c>
      <c r="M1014" s="81"/>
    </row>
    <row r="1015" ht="22.5" hidden="1" customHeight="1">
      <c r="A1015" s="61">
        <f>IF(B1015="","",ROW()-ROW(tb_Export[[#HEADERS],[Order]]))</f>
        <v>1014</v>
      </c>
      <c r="B1015" s="322">
        <v>45987.0</v>
      </c>
      <c r="C1015" s="64" t="s">
        <v>502</v>
      </c>
      <c r="D1015" s="64" t="s">
        <v>2996</v>
      </c>
      <c r="E1015" s="64" t="s">
        <v>1122</v>
      </c>
      <c r="F1015" s="64">
        <v>8.857128012122E12</v>
      </c>
      <c r="G1015" s="64" t="str">
        <f t="array" ref="G1015">XLOOKUP(F1015,tb_MainDatabase[Barcode],tb_MainDatabase[Grand],"")</f>
        <v>EDP+</v>
      </c>
      <c r="H1015" s="64" t="str">
        <f t="array" ref="H1015">XLOOKUP(F1015,tb_MainDatabase[Barcode],tb_MainDatabase[Size],"")</f>
        <v>10 ml.</v>
      </c>
      <c r="I1015" s="64" t="s">
        <v>1532</v>
      </c>
      <c r="J1015" s="81">
        <f>IF(D1015="","",countif(tb_Export[SKU],D1015))</f>
        <v>1</v>
      </c>
      <c r="K1015" s="64" t="s">
        <v>1528</v>
      </c>
      <c r="L1015" s="81" t="str">
        <f t="shared" si="4"/>
        <v>#REF!</v>
      </c>
      <c r="M1015" s="81"/>
    </row>
    <row r="1016" ht="22.5" hidden="1" customHeight="1">
      <c r="A1016" s="61">
        <f>IF(B1016="","",ROW()-ROW(tb_Export[[#HEADERS],[Order]]))</f>
        <v>1015</v>
      </c>
      <c r="B1016" s="322">
        <v>45987.0</v>
      </c>
      <c r="C1016" s="64" t="s">
        <v>502</v>
      </c>
      <c r="D1016" s="64" t="s">
        <v>2997</v>
      </c>
      <c r="E1016" s="64" t="s">
        <v>1122</v>
      </c>
      <c r="F1016" s="64">
        <v>8.857128012122E12</v>
      </c>
      <c r="G1016" s="64" t="str">
        <f t="array" ref="G1016">XLOOKUP(F1016,tb_MainDatabase[Barcode],tb_MainDatabase[Grand],"")</f>
        <v>EDP+</v>
      </c>
      <c r="H1016" s="64" t="str">
        <f t="array" ref="H1016">XLOOKUP(F1016,tb_MainDatabase[Barcode],tb_MainDatabase[Size],"")</f>
        <v>10 ml.</v>
      </c>
      <c r="I1016" s="64" t="s">
        <v>1532</v>
      </c>
      <c r="J1016" s="81">
        <f>IF(D1016="","",countif(tb_Export[SKU],D1016))</f>
        <v>1</v>
      </c>
      <c r="K1016" s="64" t="s">
        <v>1528</v>
      </c>
      <c r="L1016" s="81" t="str">
        <f t="shared" si="4"/>
        <v>#REF!</v>
      </c>
      <c r="M1016" s="81"/>
    </row>
    <row r="1017" ht="22.5" hidden="1" customHeight="1">
      <c r="A1017" s="61">
        <f>IF(B1017="","",ROW()-ROW(tb_Export[[#HEADERS],[Order]]))</f>
        <v>1016</v>
      </c>
      <c r="B1017" s="322">
        <v>45987.0</v>
      </c>
      <c r="C1017" s="64" t="s">
        <v>502</v>
      </c>
      <c r="D1017" s="64" t="s">
        <v>2998</v>
      </c>
      <c r="E1017" s="64" t="s">
        <v>1122</v>
      </c>
      <c r="F1017" s="64">
        <v>8.857128012122E12</v>
      </c>
      <c r="G1017" s="64" t="str">
        <f t="array" ref="G1017">XLOOKUP(F1017,tb_MainDatabase[Barcode],tb_MainDatabase[Grand],"")</f>
        <v>EDP+</v>
      </c>
      <c r="H1017" s="64" t="str">
        <f t="array" ref="H1017">XLOOKUP(F1017,tb_MainDatabase[Barcode],tb_MainDatabase[Size],"")</f>
        <v>10 ml.</v>
      </c>
      <c r="I1017" s="64" t="s">
        <v>1532</v>
      </c>
      <c r="J1017" s="81">
        <f>IF(D1017="","",countif(tb_Export[SKU],D1017))</f>
        <v>1</v>
      </c>
      <c r="K1017" s="64" t="s">
        <v>1528</v>
      </c>
      <c r="L1017" s="81" t="str">
        <f t="shared" si="4"/>
        <v>#REF!</v>
      </c>
      <c r="M1017" s="81"/>
    </row>
    <row r="1018" ht="22.5" hidden="1" customHeight="1">
      <c r="A1018" s="61">
        <f>IF(B1018="","",ROW()-ROW(tb_Export[[#HEADERS],[Order]]))</f>
        <v>1017</v>
      </c>
      <c r="B1018" s="322">
        <v>45987.0</v>
      </c>
      <c r="C1018" s="64" t="s">
        <v>502</v>
      </c>
      <c r="D1018" s="64" t="s">
        <v>3000</v>
      </c>
      <c r="E1018" s="64" t="s">
        <v>1122</v>
      </c>
      <c r="F1018" s="64">
        <v>8.857128012122E12</v>
      </c>
      <c r="G1018" s="64" t="str">
        <f t="array" ref="G1018">XLOOKUP(F1018,tb_MainDatabase[Barcode],tb_MainDatabase[Grand],"")</f>
        <v>EDP+</v>
      </c>
      <c r="H1018" s="64" t="str">
        <f t="array" ref="H1018">XLOOKUP(F1018,tb_MainDatabase[Barcode],tb_MainDatabase[Size],"")</f>
        <v>10 ml.</v>
      </c>
      <c r="I1018" s="64" t="s">
        <v>1532</v>
      </c>
      <c r="J1018" s="81">
        <f>IF(D1018="","",countif(tb_Export[SKU],D1018))</f>
        <v>1</v>
      </c>
      <c r="K1018" s="64" t="s">
        <v>1528</v>
      </c>
      <c r="L1018" s="81" t="str">
        <f t="shared" si="4"/>
        <v>#REF!</v>
      </c>
      <c r="M1018" s="81"/>
    </row>
    <row r="1019" ht="22.5" hidden="1" customHeight="1">
      <c r="A1019" s="61">
        <f>IF(B1019="","",ROW()-ROW(tb_Export[[#HEADERS],[Order]]))</f>
        <v>1018</v>
      </c>
      <c r="B1019" s="322">
        <v>45987.0</v>
      </c>
      <c r="C1019" s="64" t="s">
        <v>502</v>
      </c>
      <c r="D1019" s="64" t="s">
        <v>3002</v>
      </c>
      <c r="E1019" s="64" t="s">
        <v>1122</v>
      </c>
      <c r="F1019" s="64">
        <v>8.857128012122E12</v>
      </c>
      <c r="G1019" s="64" t="str">
        <f t="array" ref="G1019">XLOOKUP(F1019,tb_MainDatabase[Barcode],tb_MainDatabase[Grand],"")</f>
        <v>EDP+</v>
      </c>
      <c r="H1019" s="64" t="str">
        <f t="array" ref="H1019">XLOOKUP(F1019,tb_MainDatabase[Barcode],tb_MainDatabase[Size],"")</f>
        <v>10 ml.</v>
      </c>
      <c r="I1019" s="64" t="s">
        <v>1532</v>
      </c>
      <c r="J1019" s="81">
        <f>IF(D1019="","",countif(tb_Export[SKU],D1019))</f>
        <v>1</v>
      </c>
      <c r="K1019" s="64" t="s">
        <v>1528</v>
      </c>
      <c r="L1019" s="81" t="str">
        <f t="shared" si="4"/>
        <v>#REF!</v>
      </c>
      <c r="M1019" s="81"/>
    </row>
    <row r="1020" ht="22.5" hidden="1" customHeight="1">
      <c r="A1020" s="61">
        <f>IF(B1020="","",ROW()-ROW(tb_Export[[#HEADERS],[Order]]))</f>
        <v>1019</v>
      </c>
      <c r="B1020" s="322">
        <v>45987.0</v>
      </c>
      <c r="C1020" s="64" t="s">
        <v>502</v>
      </c>
      <c r="D1020" s="64" t="s">
        <v>3004</v>
      </c>
      <c r="E1020" s="64" t="s">
        <v>1122</v>
      </c>
      <c r="F1020" s="64">
        <v>8.857128012122E12</v>
      </c>
      <c r="G1020" s="64" t="str">
        <f t="array" ref="G1020">XLOOKUP(F1020,tb_MainDatabase[Barcode],tb_MainDatabase[Grand],"")</f>
        <v>EDP+</v>
      </c>
      <c r="H1020" s="64" t="str">
        <f t="array" ref="H1020">XLOOKUP(F1020,tb_MainDatabase[Barcode],tb_MainDatabase[Size],"")</f>
        <v>10 ml.</v>
      </c>
      <c r="I1020" s="64" t="s">
        <v>1532</v>
      </c>
      <c r="J1020" s="81">
        <f>IF(D1020="","",countif(tb_Export[SKU],D1020))</f>
        <v>1</v>
      </c>
      <c r="K1020" s="64" t="s">
        <v>1528</v>
      </c>
      <c r="L1020" s="81" t="str">
        <f t="shared" si="4"/>
        <v>#REF!</v>
      </c>
      <c r="M1020" s="81"/>
    </row>
    <row r="1021" ht="22.5" hidden="1" customHeight="1">
      <c r="A1021" s="61">
        <f>IF(B1021="","",ROW()-ROW(tb_Export[[#HEADERS],[Order]]))</f>
        <v>1020</v>
      </c>
      <c r="B1021" s="322">
        <v>45987.0</v>
      </c>
      <c r="C1021" s="64" t="s">
        <v>502</v>
      </c>
      <c r="D1021" s="64" t="s">
        <v>3005</v>
      </c>
      <c r="E1021" s="64" t="s">
        <v>1122</v>
      </c>
      <c r="F1021" s="64">
        <v>8.857128012122E12</v>
      </c>
      <c r="G1021" s="64" t="str">
        <f t="array" ref="G1021">XLOOKUP(F1021,tb_MainDatabase[Barcode],tb_MainDatabase[Grand],"")</f>
        <v>EDP+</v>
      </c>
      <c r="H1021" s="64" t="str">
        <f t="array" ref="H1021">XLOOKUP(F1021,tb_MainDatabase[Barcode],tb_MainDatabase[Size],"")</f>
        <v>10 ml.</v>
      </c>
      <c r="I1021" s="64" t="s">
        <v>1532</v>
      </c>
      <c r="J1021" s="81">
        <f>IF(D1021="","",countif(tb_Export[SKU],D1021))</f>
        <v>1</v>
      </c>
      <c r="K1021" s="64" t="s">
        <v>1528</v>
      </c>
      <c r="L1021" s="81" t="str">
        <f t="shared" si="4"/>
        <v>#REF!</v>
      </c>
      <c r="M1021" s="81"/>
    </row>
    <row r="1022" ht="22.5" hidden="1" customHeight="1">
      <c r="A1022" s="61">
        <f>IF(B1022="","",ROW()-ROW(tb_Export[[#HEADERS],[Order]]))</f>
        <v>1021</v>
      </c>
      <c r="B1022" s="322">
        <v>45987.0</v>
      </c>
      <c r="C1022" s="64" t="s">
        <v>502</v>
      </c>
      <c r="D1022" s="64" t="s">
        <v>3007</v>
      </c>
      <c r="E1022" s="64" t="s">
        <v>1122</v>
      </c>
      <c r="F1022" s="64">
        <v>8.857128012122E12</v>
      </c>
      <c r="G1022" s="64" t="str">
        <f t="array" ref="G1022">XLOOKUP(F1022,tb_MainDatabase[Barcode],tb_MainDatabase[Grand],"")</f>
        <v>EDP+</v>
      </c>
      <c r="H1022" s="64" t="str">
        <f t="array" ref="H1022">XLOOKUP(F1022,tb_MainDatabase[Barcode],tb_MainDatabase[Size],"")</f>
        <v>10 ml.</v>
      </c>
      <c r="I1022" s="64" t="s">
        <v>1532</v>
      </c>
      <c r="J1022" s="81">
        <f>IF(D1022="","",countif(tb_Export[SKU],D1022))</f>
        <v>1</v>
      </c>
      <c r="K1022" s="64" t="s">
        <v>1528</v>
      </c>
      <c r="L1022" s="81" t="str">
        <f t="shared" si="4"/>
        <v>#REF!</v>
      </c>
      <c r="M1022" s="81"/>
    </row>
    <row r="1023" ht="22.5" hidden="1" customHeight="1">
      <c r="A1023" s="61">
        <f>IF(B1023="","",ROW()-ROW(tb_Export[[#HEADERS],[Order]]))</f>
        <v>1022</v>
      </c>
      <c r="B1023" s="322">
        <v>45987.0</v>
      </c>
      <c r="C1023" s="64" t="s">
        <v>502</v>
      </c>
      <c r="D1023" s="64" t="s">
        <v>3009</v>
      </c>
      <c r="E1023" s="64" t="s">
        <v>1122</v>
      </c>
      <c r="F1023" s="64">
        <v>8.857128012122E12</v>
      </c>
      <c r="G1023" s="64" t="str">
        <f t="array" ref="G1023">XLOOKUP(F1023,tb_MainDatabase[Barcode],tb_MainDatabase[Grand],"")</f>
        <v>EDP+</v>
      </c>
      <c r="H1023" s="64" t="str">
        <f t="array" ref="H1023">XLOOKUP(F1023,tb_MainDatabase[Barcode],tb_MainDatabase[Size],"")</f>
        <v>10 ml.</v>
      </c>
      <c r="I1023" s="64" t="s">
        <v>1532</v>
      </c>
      <c r="J1023" s="81">
        <f>IF(D1023="","",countif(tb_Export[SKU],D1023))</f>
        <v>1</v>
      </c>
      <c r="K1023" s="64" t="s">
        <v>1528</v>
      </c>
      <c r="L1023" s="81" t="str">
        <f t="shared" si="4"/>
        <v>#REF!</v>
      </c>
      <c r="M1023" s="81"/>
    </row>
    <row r="1024" ht="22.5" hidden="1" customHeight="1">
      <c r="A1024" s="61">
        <f>IF(B1024="","",ROW()-ROW(tb_Export[[#HEADERS],[Order]]))</f>
        <v>1023</v>
      </c>
      <c r="B1024" s="322">
        <v>45987.0</v>
      </c>
      <c r="C1024" s="64" t="s">
        <v>502</v>
      </c>
      <c r="D1024" s="64" t="s">
        <v>3010</v>
      </c>
      <c r="E1024" s="64" t="s">
        <v>1122</v>
      </c>
      <c r="F1024" s="64">
        <v>8.857128012122E12</v>
      </c>
      <c r="G1024" s="64" t="str">
        <f t="array" ref="G1024">XLOOKUP(F1024,tb_MainDatabase[Barcode],tb_MainDatabase[Grand],"")</f>
        <v>EDP+</v>
      </c>
      <c r="H1024" s="64" t="str">
        <f t="array" ref="H1024">XLOOKUP(F1024,tb_MainDatabase[Barcode],tb_MainDatabase[Size],"")</f>
        <v>10 ml.</v>
      </c>
      <c r="I1024" s="64" t="s">
        <v>1532</v>
      </c>
      <c r="J1024" s="81">
        <f>IF(D1024="","",countif(tb_Export[SKU],D1024))</f>
        <v>1</v>
      </c>
      <c r="K1024" s="64" t="s">
        <v>1528</v>
      </c>
      <c r="L1024" s="81" t="str">
        <f t="shared" si="4"/>
        <v>#REF!</v>
      </c>
      <c r="M1024" s="81"/>
    </row>
    <row r="1025" ht="22.5" hidden="1" customHeight="1">
      <c r="A1025" s="61">
        <f>IF(B1025="","",ROW()-ROW(tb_Export[[#HEADERS],[Order]]))</f>
        <v>1024</v>
      </c>
      <c r="B1025" s="322">
        <v>45987.0</v>
      </c>
      <c r="C1025" s="64" t="s">
        <v>502</v>
      </c>
      <c r="D1025" s="64" t="s">
        <v>3012</v>
      </c>
      <c r="E1025" s="64" t="s">
        <v>1130</v>
      </c>
      <c r="F1025" s="64">
        <v>8.857128012108E12</v>
      </c>
      <c r="G1025" s="64" t="str">
        <f t="array" ref="G1025">XLOOKUP(F1025,tb_MainDatabase[Barcode],tb_MainDatabase[Grand],"")</f>
        <v>EDP+</v>
      </c>
      <c r="H1025" s="64" t="str">
        <f t="array" ref="H1025">XLOOKUP(F1025,tb_MainDatabase[Barcode],tb_MainDatabase[Size],"")</f>
        <v>10 ml.</v>
      </c>
      <c r="I1025" s="64" t="s">
        <v>1532</v>
      </c>
      <c r="J1025" s="81">
        <f>IF(D1025="","",countif(tb_Export[SKU],D1025))</f>
        <v>1</v>
      </c>
      <c r="K1025" s="64" t="s">
        <v>1528</v>
      </c>
      <c r="L1025" s="81" t="str">
        <f t="shared" si="4"/>
        <v>#REF!</v>
      </c>
      <c r="M1025" s="81"/>
    </row>
    <row r="1026" ht="22.5" hidden="1" customHeight="1">
      <c r="A1026" s="61">
        <f>IF(B1026="","",ROW()-ROW(tb_Export[[#HEADERS],[Order]]))</f>
        <v>1025</v>
      </c>
      <c r="B1026" s="322">
        <v>45987.0</v>
      </c>
      <c r="C1026" s="64" t="s">
        <v>502</v>
      </c>
      <c r="D1026" s="64" t="s">
        <v>3013</v>
      </c>
      <c r="E1026" s="64" t="s">
        <v>1130</v>
      </c>
      <c r="F1026" s="64">
        <v>8.857128012108E12</v>
      </c>
      <c r="G1026" s="64" t="str">
        <f t="array" ref="G1026">XLOOKUP(F1026,tb_MainDatabase[Barcode],tb_MainDatabase[Grand],"")</f>
        <v>EDP+</v>
      </c>
      <c r="H1026" s="64" t="str">
        <f t="array" ref="H1026">XLOOKUP(F1026,tb_MainDatabase[Barcode],tb_MainDatabase[Size],"")</f>
        <v>10 ml.</v>
      </c>
      <c r="I1026" s="64" t="s">
        <v>1532</v>
      </c>
      <c r="J1026" s="81">
        <f>IF(D1026="","",countif(tb_Export[SKU],D1026))</f>
        <v>1</v>
      </c>
      <c r="K1026" s="64" t="s">
        <v>1528</v>
      </c>
      <c r="L1026" s="81" t="str">
        <f t="shared" si="4"/>
        <v>#REF!</v>
      </c>
      <c r="M1026" s="81"/>
    </row>
    <row r="1027" ht="22.5" hidden="1" customHeight="1">
      <c r="A1027" s="61">
        <f>IF(B1027="","",ROW()-ROW(tb_Export[[#HEADERS],[Order]]))</f>
        <v>1026</v>
      </c>
      <c r="B1027" s="322">
        <v>45987.0</v>
      </c>
      <c r="C1027" s="64" t="s">
        <v>502</v>
      </c>
      <c r="D1027" s="64" t="s">
        <v>3014</v>
      </c>
      <c r="E1027" s="64" t="s">
        <v>1130</v>
      </c>
      <c r="F1027" s="64">
        <v>8.857128012108E12</v>
      </c>
      <c r="G1027" s="64" t="str">
        <f t="array" ref="G1027">XLOOKUP(F1027,tb_MainDatabase[Barcode],tb_MainDatabase[Grand],"")</f>
        <v>EDP+</v>
      </c>
      <c r="H1027" s="64" t="str">
        <f t="array" ref="H1027">XLOOKUP(F1027,tb_MainDatabase[Barcode],tb_MainDatabase[Size],"")</f>
        <v>10 ml.</v>
      </c>
      <c r="I1027" s="64" t="s">
        <v>1532</v>
      </c>
      <c r="J1027" s="81">
        <f>IF(D1027="","",countif(tb_Export[SKU],D1027))</f>
        <v>1</v>
      </c>
      <c r="K1027" s="64" t="s">
        <v>1528</v>
      </c>
      <c r="L1027" s="81" t="str">
        <f t="shared" si="4"/>
        <v>#REF!</v>
      </c>
      <c r="M1027" s="81"/>
    </row>
    <row r="1028" ht="22.5" hidden="1" customHeight="1">
      <c r="A1028" s="61">
        <f>IF(B1028="","",ROW()-ROW(tb_Export[[#HEADERS],[Order]]))</f>
        <v>1027</v>
      </c>
      <c r="B1028" s="322">
        <v>45987.0</v>
      </c>
      <c r="C1028" s="64" t="s">
        <v>502</v>
      </c>
      <c r="D1028" s="64" t="s">
        <v>3015</v>
      </c>
      <c r="E1028" s="64" t="s">
        <v>1130</v>
      </c>
      <c r="F1028" s="64">
        <v>8.857128012108E12</v>
      </c>
      <c r="G1028" s="64" t="str">
        <f t="array" ref="G1028">XLOOKUP(F1028,tb_MainDatabase[Barcode],tb_MainDatabase[Grand],"")</f>
        <v>EDP+</v>
      </c>
      <c r="H1028" s="64" t="str">
        <f t="array" ref="H1028">XLOOKUP(F1028,tb_MainDatabase[Barcode],tb_MainDatabase[Size],"")</f>
        <v>10 ml.</v>
      </c>
      <c r="I1028" s="64" t="s">
        <v>1532</v>
      </c>
      <c r="J1028" s="81">
        <f>IF(D1028="","",countif(tb_Export[SKU],D1028))</f>
        <v>1</v>
      </c>
      <c r="K1028" s="64" t="s">
        <v>1528</v>
      </c>
      <c r="L1028" s="81" t="str">
        <f t="shared" si="4"/>
        <v>#REF!</v>
      </c>
      <c r="M1028" s="81"/>
    </row>
    <row r="1029" ht="22.5" hidden="1" customHeight="1">
      <c r="A1029" s="61">
        <f>IF(B1029="","",ROW()-ROW(tb_Export[[#HEADERS],[Order]]))</f>
        <v>1028</v>
      </c>
      <c r="B1029" s="322">
        <v>45987.0</v>
      </c>
      <c r="C1029" s="64" t="s">
        <v>502</v>
      </c>
      <c r="D1029" s="64" t="s">
        <v>3016</v>
      </c>
      <c r="E1029" s="64" t="s">
        <v>1130</v>
      </c>
      <c r="F1029" s="64">
        <v>8.857128012108E12</v>
      </c>
      <c r="G1029" s="64" t="str">
        <f t="array" ref="G1029">XLOOKUP(F1029,tb_MainDatabase[Barcode],tb_MainDatabase[Grand],"")</f>
        <v>EDP+</v>
      </c>
      <c r="H1029" s="64" t="str">
        <f t="array" ref="H1029">XLOOKUP(F1029,tb_MainDatabase[Barcode],tb_MainDatabase[Size],"")</f>
        <v>10 ml.</v>
      </c>
      <c r="I1029" s="64" t="s">
        <v>1532</v>
      </c>
      <c r="J1029" s="81">
        <f>IF(D1029="","",countif(tb_Export[SKU],D1029))</f>
        <v>1</v>
      </c>
      <c r="K1029" s="64" t="s">
        <v>1528</v>
      </c>
      <c r="L1029" s="81" t="str">
        <f t="shared" si="4"/>
        <v>#REF!</v>
      </c>
      <c r="M1029" s="81"/>
    </row>
    <row r="1030" ht="22.5" hidden="1" customHeight="1">
      <c r="A1030" s="61">
        <f>IF(B1030="","",ROW()-ROW(tb_Export[[#HEADERS],[Order]]))</f>
        <v>1029</v>
      </c>
      <c r="B1030" s="322">
        <v>45987.0</v>
      </c>
      <c r="C1030" s="64" t="s">
        <v>502</v>
      </c>
      <c r="D1030" s="64" t="s">
        <v>3018</v>
      </c>
      <c r="E1030" s="64" t="s">
        <v>1130</v>
      </c>
      <c r="F1030" s="64">
        <v>8.857128012108E12</v>
      </c>
      <c r="G1030" s="64" t="str">
        <f t="array" ref="G1030">XLOOKUP(F1030,tb_MainDatabase[Barcode],tb_MainDatabase[Grand],"")</f>
        <v>EDP+</v>
      </c>
      <c r="H1030" s="64" t="str">
        <f t="array" ref="H1030">XLOOKUP(F1030,tb_MainDatabase[Barcode],tb_MainDatabase[Size],"")</f>
        <v>10 ml.</v>
      </c>
      <c r="I1030" s="64" t="s">
        <v>1532</v>
      </c>
      <c r="J1030" s="81">
        <f>IF(D1030="","",countif(tb_Export[SKU],D1030))</f>
        <v>1</v>
      </c>
      <c r="K1030" s="64" t="s">
        <v>1528</v>
      </c>
      <c r="L1030" s="81" t="str">
        <f t="shared" si="4"/>
        <v>#REF!</v>
      </c>
      <c r="M1030" s="81"/>
    </row>
    <row r="1031" ht="22.5" hidden="1" customHeight="1">
      <c r="A1031" s="61">
        <f>IF(B1031="","",ROW()-ROW(tb_Export[[#HEADERS],[Order]]))</f>
        <v>1030</v>
      </c>
      <c r="B1031" s="322">
        <v>45987.0</v>
      </c>
      <c r="C1031" s="64" t="s">
        <v>502</v>
      </c>
      <c r="D1031" s="64" t="s">
        <v>3019</v>
      </c>
      <c r="E1031" s="64" t="s">
        <v>1130</v>
      </c>
      <c r="F1031" s="64">
        <v>8.857128012108E12</v>
      </c>
      <c r="G1031" s="64" t="str">
        <f t="array" ref="G1031">XLOOKUP(F1031,tb_MainDatabase[Barcode],tb_MainDatabase[Grand],"")</f>
        <v>EDP+</v>
      </c>
      <c r="H1031" s="64" t="str">
        <f t="array" ref="H1031">XLOOKUP(F1031,tb_MainDatabase[Barcode],tb_MainDatabase[Size],"")</f>
        <v>10 ml.</v>
      </c>
      <c r="I1031" s="64" t="s">
        <v>1532</v>
      </c>
      <c r="J1031" s="81">
        <f>IF(D1031="","",countif(tb_Export[SKU],D1031))</f>
        <v>1</v>
      </c>
      <c r="K1031" s="64" t="s">
        <v>1528</v>
      </c>
      <c r="L1031" s="81" t="str">
        <f t="shared" si="4"/>
        <v>#REF!</v>
      </c>
      <c r="M1031" s="81"/>
    </row>
    <row r="1032" ht="22.5" hidden="1" customHeight="1">
      <c r="A1032" s="61">
        <f>IF(B1032="","",ROW()-ROW(tb_Export[[#HEADERS],[Order]]))</f>
        <v>1031</v>
      </c>
      <c r="B1032" s="322">
        <v>45987.0</v>
      </c>
      <c r="C1032" s="64" t="s">
        <v>502</v>
      </c>
      <c r="D1032" s="64" t="s">
        <v>3021</v>
      </c>
      <c r="E1032" s="64" t="s">
        <v>1130</v>
      </c>
      <c r="F1032" s="64">
        <v>8.857128012108E12</v>
      </c>
      <c r="G1032" s="64" t="str">
        <f t="array" ref="G1032">XLOOKUP(F1032,tb_MainDatabase[Barcode],tb_MainDatabase[Grand],"")</f>
        <v>EDP+</v>
      </c>
      <c r="H1032" s="64" t="str">
        <f t="array" ref="H1032">XLOOKUP(F1032,tb_MainDatabase[Barcode],tb_MainDatabase[Size],"")</f>
        <v>10 ml.</v>
      </c>
      <c r="I1032" s="64" t="s">
        <v>1532</v>
      </c>
      <c r="J1032" s="81">
        <f>IF(D1032="","",countif(tb_Export[SKU],D1032))</f>
        <v>1</v>
      </c>
      <c r="K1032" s="64" t="s">
        <v>1528</v>
      </c>
      <c r="L1032" s="81" t="str">
        <f t="shared" si="4"/>
        <v>#REF!</v>
      </c>
      <c r="M1032" s="81"/>
    </row>
    <row r="1033" ht="22.5" hidden="1" customHeight="1">
      <c r="A1033" s="61">
        <f>IF(B1033="","",ROW()-ROW(tb_Export[[#HEADERS],[Order]]))</f>
        <v>1032</v>
      </c>
      <c r="B1033" s="322">
        <v>45987.0</v>
      </c>
      <c r="C1033" s="64" t="s">
        <v>502</v>
      </c>
      <c r="D1033" s="64" t="s">
        <v>3022</v>
      </c>
      <c r="E1033" s="64" t="s">
        <v>1130</v>
      </c>
      <c r="F1033" s="64">
        <v>8.857128012108E12</v>
      </c>
      <c r="G1033" s="64" t="str">
        <f t="array" ref="G1033">XLOOKUP(F1033,tb_MainDatabase[Barcode],tb_MainDatabase[Grand],"")</f>
        <v>EDP+</v>
      </c>
      <c r="H1033" s="64" t="str">
        <f t="array" ref="H1033">XLOOKUP(F1033,tb_MainDatabase[Barcode],tb_MainDatabase[Size],"")</f>
        <v>10 ml.</v>
      </c>
      <c r="I1033" s="64" t="s">
        <v>1532</v>
      </c>
      <c r="J1033" s="81">
        <f>IF(D1033="","",countif(tb_Export[SKU],D1033))</f>
        <v>1</v>
      </c>
      <c r="K1033" s="64" t="s">
        <v>1528</v>
      </c>
      <c r="L1033" s="81" t="str">
        <f t="shared" si="4"/>
        <v>#REF!</v>
      </c>
      <c r="M1033" s="81"/>
    </row>
    <row r="1034" ht="22.5" hidden="1" customHeight="1">
      <c r="A1034" s="61">
        <f>IF(B1034="","",ROW()-ROW(tb_Export[[#HEADERS],[Order]]))</f>
        <v>1033</v>
      </c>
      <c r="B1034" s="322">
        <v>45987.0</v>
      </c>
      <c r="C1034" s="64" t="s">
        <v>502</v>
      </c>
      <c r="D1034" s="64" t="s">
        <v>3023</v>
      </c>
      <c r="E1034" s="64" t="s">
        <v>1130</v>
      </c>
      <c r="F1034" s="64">
        <v>8.857128012108E12</v>
      </c>
      <c r="G1034" s="64" t="str">
        <f t="array" ref="G1034">XLOOKUP(F1034,tb_MainDatabase[Barcode],tb_MainDatabase[Grand],"")</f>
        <v>EDP+</v>
      </c>
      <c r="H1034" s="64" t="str">
        <f t="array" ref="H1034">XLOOKUP(F1034,tb_MainDatabase[Barcode],tb_MainDatabase[Size],"")</f>
        <v>10 ml.</v>
      </c>
      <c r="I1034" s="64" t="s">
        <v>1532</v>
      </c>
      <c r="J1034" s="81">
        <f>IF(D1034="","",countif(tb_Export[SKU],D1034))</f>
        <v>1</v>
      </c>
      <c r="K1034" s="64" t="s">
        <v>1528</v>
      </c>
      <c r="L1034" s="81" t="str">
        <f t="shared" si="4"/>
        <v>#REF!</v>
      </c>
      <c r="M1034" s="81"/>
    </row>
    <row r="1035" ht="22.5" hidden="1" customHeight="1">
      <c r="A1035" s="61">
        <f>IF(B1035="","",ROW()-ROW(tb_Export[[#HEADERS],[Order]]))</f>
        <v>1034</v>
      </c>
      <c r="B1035" s="322">
        <v>45987.0</v>
      </c>
      <c r="C1035" s="64" t="s">
        <v>502</v>
      </c>
      <c r="D1035" s="64" t="s">
        <v>3025</v>
      </c>
      <c r="E1035" s="64" t="s">
        <v>1131</v>
      </c>
      <c r="F1035" s="64">
        <v>8.857128012112E12</v>
      </c>
      <c r="G1035" s="64" t="str">
        <f t="array" ref="G1035">XLOOKUP(F1035,tb_MainDatabase[Barcode],tb_MainDatabase[Grand],"")</f>
        <v>EDP+</v>
      </c>
      <c r="H1035" s="64" t="str">
        <f t="array" ref="H1035">XLOOKUP(F1035,tb_MainDatabase[Barcode],tb_MainDatabase[Size],"")</f>
        <v>10 ml.</v>
      </c>
      <c r="I1035" s="64" t="s">
        <v>1532</v>
      </c>
      <c r="J1035" s="81">
        <f>IF(D1035="","",countif(tb_Export[SKU],D1035))</f>
        <v>1</v>
      </c>
      <c r="K1035" s="64" t="s">
        <v>1528</v>
      </c>
      <c r="L1035" s="81" t="str">
        <f t="shared" si="4"/>
        <v>#REF!</v>
      </c>
      <c r="M1035" s="81"/>
    </row>
    <row r="1036" ht="22.5" hidden="1" customHeight="1">
      <c r="A1036" s="61">
        <f>IF(B1036="","",ROW()-ROW(tb_Export[[#HEADERS],[Order]]))</f>
        <v>1035</v>
      </c>
      <c r="B1036" s="322">
        <v>45987.0</v>
      </c>
      <c r="C1036" s="64" t="s">
        <v>502</v>
      </c>
      <c r="D1036" s="64" t="s">
        <v>3026</v>
      </c>
      <c r="E1036" s="64" t="s">
        <v>1131</v>
      </c>
      <c r="F1036" s="64">
        <v>8.857128012112E12</v>
      </c>
      <c r="G1036" s="64" t="str">
        <f t="array" ref="G1036">XLOOKUP(F1036,tb_MainDatabase[Barcode],tb_MainDatabase[Grand],"")</f>
        <v>EDP+</v>
      </c>
      <c r="H1036" s="64" t="str">
        <f t="array" ref="H1036">XLOOKUP(F1036,tb_MainDatabase[Barcode],tb_MainDatabase[Size],"")</f>
        <v>10 ml.</v>
      </c>
      <c r="I1036" s="64" t="s">
        <v>1532</v>
      </c>
      <c r="J1036" s="81">
        <f>IF(D1036="","",countif(tb_Export[SKU],D1036))</f>
        <v>1</v>
      </c>
      <c r="K1036" s="64" t="s">
        <v>1528</v>
      </c>
      <c r="L1036" s="81" t="str">
        <f t="shared" si="4"/>
        <v>#REF!</v>
      </c>
      <c r="M1036" s="81"/>
    </row>
    <row r="1037" ht="22.5" hidden="1" customHeight="1">
      <c r="A1037" s="61">
        <f>IF(B1037="","",ROW()-ROW(tb_Export[[#HEADERS],[Order]]))</f>
        <v>1036</v>
      </c>
      <c r="B1037" s="322">
        <v>45987.0</v>
      </c>
      <c r="C1037" s="64" t="s">
        <v>502</v>
      </c>
      <c r="D1037" s="64" t="s">
        <v>3027</v>
      </c>
      <c r="E1037" s="64" t="s">
        <v>1131</v>
      </c>
      <c r="F1037" s="64">
        <v>8.857128012112E12</v>
      </c>
      <c r="G1037" s="64" t="str">
        <f t="array" ref="G1037">XLOOKUP(F1037,tb_MainDatabase[Barcode],tb_MainDatabase[Grand],"")</f>
        <v>EDP+</v>
      </c>
      <c r="H1037" s="64" t="str">
        <f t="array" ref="H1037">XLOOKUP(F1037,tb_MainDatabase[Barcode],tb_MainDatabase[Size],"")</f>
        <v>10 ml.</v>
      </c>
      <c r="I1037" s="64" t="s">
        <v>1532</v>
      </c>
      <c r="J1037" s="81">
        <f>IF(D1037="","",countif(tb_Export[SKU],D1037))</f>
        <v>1</v>
      </c>
      <c r="K1037" s="64" t="s">
        <v>1528</v>
      </c>
      <c r="L1037" s="81" t="str">
        <f t="shared" si="4"/>
        <v>#REF!</v>
      </c>
      <c r="M1037" s="81"/>
    </row>
    <row r="1038" ht="22.5" hidden="1" customHeight="1">
      <c r="A1038" s="61">
        <f>IF(B1038="","",ROW()-ROW(tb_Export[[#HEADERS],[Order]]))</f>
        <v>1037</v>
      </c>
      <c r="B1038" s="322">
        <v>45987.0</v>
      </c>
      <c r="C1038" s="64" t="s">
        <v>502</v>
      </c>
      <c r="D1038" s="64" t="s">
        <v>3030</v>
      </c>
      <c r="E1038" s="64" t="s">
        <v>1131</v>
      </c>
      <c r="F1038" s="64">
        <v>8.857128012112E12</v>
      </c>
      <c r="G1038" s="64" t="str">
        <f t="array" ref="G1038">XLOOKUP(F1038,tb_MainDatabase[Barcode],tb_MainDatabase[Grand],"")</f>
        <v>EDP+</v>
      </c>
      <c r="H1038" s="64" t="str">
        <f t="array" ref="H1038">XLOOKUP(F1038,tb_MainDatabase[Barcode],tb_MainDatabase[Size],"")</f>
        <v>10 ml.</v>
      </c>
      <c r="I1038" s="64" t="s">
        <v>1532</v>
      </c>
      <c r="J1038" s="81">
        <f>IF(D1038="","",countif(tb_Export[SKU],D1038))</f>
        <v>1</v>
      </c>
      <c r="K1038" s="64" t="s">
        <v>1528</v>
      </c>
      <c r="L1038" s="81" t="str">
        <f t="shared" si="4"/>
        <v>#REF!</v>
      </c>
      <c r="M1038" s="81"/>
    </row>
    <row r="1039" ht="22.5" hidden="1" customHeight="1">
      <c r="A1039" s="61">
        <f>IF(B1039="","",ROW()-ROW(tb_Export[[#HEADERS],[Order]]))</f>
        <v>1038</v>
      </c>
      <c r="B1039" s="322">
        <v>45987.0</v>
      </c>
      <c r="C1039" s="64" t="s">
        <v>502</v>
      </c>
      <c r="D1039" s="64" t="s">
        <v>3031</v>
      </c>
      <c r="E1039" s="64" t="s">
        <v>1131</v>
      </c>
      <c r="F1039" s="64">
        <v>8.857128012112E12</v>
      </c>
      <c r="G1039" s="64" t="str">
        <f t="array" ref="G1039">XLOOKUP(F1039,tb_MainDatabase[Barcode],tb_MainDatabase[Grand],"")</f>
        <v>EDP+</v>
      </c>
      <c r="H1039" s="64" t="str">
        <f t="array" ref="H1039">XLOOKUP(F1039,tb_MainDatabase[Barcode],tb_MainDatabase[Size],"")</f>
        <v>10 ml.</v>
      </c>
      <c r="I1039" s="64" t="s">
        <v>1532</v>
      </c>
      <c r="J1039" s="81">
        <f>IF(D1039="","",countif(tb_Export[SKU],D1039))</f>
        <v>1</v>
      </c>
      <c r="K1039" s="64" t="s">
        <v>1528</v>
      </c>
      <c r="L1039" s="81" t="str">
        <f t="shared" si="4"/>
        <v>#REF!</v>
      </c>
      <c r="M1039" s="81"/>
    </row>
    <row r="1040" ht="22.5" hidden="1" customHeight="1">
      <c r="A1040" s="61">
        <f>IF(B1040="","",ROW()-ROW(tb_Export[[#HEADERS],[Order]]))</f>
        <v>1039</v>
      </c>
      <c r="B1040" s="322">
        <v>45987.0</v>
      </c>
      <c r="C1040" s="64" t="s">
        <v>502</v>
      </c>
      <c r="D1040" s="64" t="s">
        <v>3032</v>
      </c>
      <c r="E1040" s="64" t="s">
        <v>1131</v>
      </c>
      <c r="F1040" s="64">
        <v>8.857128012112E12</v>
      </c>
      <c r="G1040" s="64" t="str">
        <f t="array" ref="G1040">XLOOKUP(F1040,tb_MainDatabase[Barcode],tb_MainDatabase[Grand],"")</f>
        <v>EDP+</v>
      </c>
      <c r="H1040" s="64" t="str">
        <f t="array" ref="H1040">XLOOKUP(F1040,tb_MainDatabase[Barcode],tb_MainDatabase[Size],"")</f>
        <v>10 ml.</v>
      </c>
      <c r="I1040" s="64" t="s">
        <v>1532</v>
      </c>
      <c r="J1040" s="81">
        <f>IF(D1040="","",countif(tb_Export[SKU],D1040))</f>
        <v>1</v>
      </c>
      <c r="K1040" s="64" t="s">
        <v>1528</v>
      </c>
      <c r="L1040" s="81" t="str">
        <f t="shared" si="4"/>
        <v>#REF!</v>
      </c>
      <c r="M1040" s="81"/>
    </row>
    <row r="1041" ht="22.5" hidden="1" customHeight="1">
      <c r="A1041" s="61">
        <f>IF(B1041="","",ROW()-ROW(tb_Export[[#HEADERS],[Order]]))</f>
        <v>1040</v>
      </c>
      <c r="B1041" s="322">
        <v>45987.0</v>
      </c>
      <c r="C1041" s="64" t="s">
        <v>502</v>
      </c>
      <c r="D1041" s="64" t="s">
        <v>3034</v>
      </c>
      <c r="E1041" s="64" t="s">
        <v>1131</v>
      </c>
      <c r="F1041" s="64">
        <v>8.857128012112E12</v>
      </c>
      <c r="G1041" s="64" t="str">
        <f t="array" ref="G1041">XLOOKUP(F1041,tb_MainDatabase[Barcode],tb_MainDatabase[Grand],"")</f>
        <v>EDP+</v>
      </c>
      <c r="H1041" s="64" t="str">
        <f t="array" ref="H1041">XLOOKUP(F1041,tb_MainDatabase[Barcode],tb_MainDatabase[Size],"")</f>
        <v>10 ml.</v>
      </c>
      <c r="I1041" s="64" t="s">
        <v>1532</v>
      </c>
      <c r="J1041" s="81">
        <f>IF(D1041="","",countif(tb_Export[SKU],D1041))</f>
        <v>1</v>
      </c>
      <c r="K1041" s="64" t="s">
        <v>1528</v>
      </c>
      <c r="L1041" s="81" t="str">
        <f t="shared" si="4"/>
        <v>#REF!</v>
      </c>
      <c r="M1041" s="81"/>
    </row>
    <row r="1042" ht="22.5" hidden="1" customHeight="1">
      <c r="A1042" s="61">
        <f>IF(B1042="","",ROW()-ROW(tb_Export[[#HEADERS],[Order]]))</f>
        <v>1041</v>
      </c>
      <c r="B1042" s="322">
        <v>45987.0</v>
      </c>
      <c r="C1042" s="64" t="s">
        <v>502</v>
      </c>
      <c r="D1042" s="64" t="s">
        <v>3036</v>
      </c>
      <c r="E1042" s="64" t="s">
        <v>1131</v>
      </c>
      <c r="F1042" s="64">
        <v>8.857128012112E12</v>
      </c>
      <c r="G1042" s="64" t="str">
        <f t="array" ref="G1042">XLOOKUP(F1042,tb_MainDatabase[Barcode],tb_MainDatabase[Grand],"")</f>
        <v>EDP+</v>
      </c>
      <c r="H1042" s="64" t="str">
        <f t="array" ref="H1042">XLOOKUP(F1042,tb_MainDatabase[Barcode],tb_MainDatabase[Size],"")</f>
        <v>10 ml.</v>
      </c>
      <c r="I1042" s="64" t="s">
        <v>1532</v>
      </c>
      <c r="J1042" s="81">
        <f>IF(D1042="","",countif(tb_Export[SKU],D1042))</f>
        <v>1</v>
      </c>
      <c r="K1042" s="64" t="s">
        <v>1528</v>
      </c>
      <c r="L1042" s="81" t="str">
        <f t="shared" si="4"/>
        <v>#REF!</v>
      </c>
      <c r="M1042" s="81"/>
    </row>
    <row r="1043" ht="22.5" hidden="1" customHeight="1">
      <c r="A1043" s="61">
        <f>IF(B1043="","",ROW()-ROW(tb_Export[[#HEADERS],[Order]]))</f>
        <v>1042</v>
      </c>
      <c r="B1043" s="322">
        <v>45987.0</v>
      </c>
      <c r="C1043" s="64" t="s">
        <v>502</v>
      </c>
      <c r="D1043" s="64" t="s">
        <v>3037</v>
      </c>
      <c r="E1043" s="64" t="s">
        <v>1131</v>
      </c>
      <c r="F1043" s="64">
        <v>8.857128012112E12</v>
      </c>
      <c r="G1043" s="64" t="str">
        <f t="array" ref="G1043">XLOOKUP(F1043,tb_MainDatabase[Barcode],tb_MainDatabase[Grand],"")</f>
        <v>EDP+</v>
      </c>
      <c r="H1043" s="64" t="str">
        <f t="array" ref="H1043">XLOOKUP(F1043,tb_MainDatabase[Barcode],tb_MainDatabase[Size],"")</f>
        <v>10 ml.</v>
      </c>
      <c r="I1043" s="64" t="s">
        <v>1532</v>
      </c>
      <c r="J1043" s="81">
        <f>IF(D1043="","",countif(tb_Export[SKU],D1043))</f>
        <v>1</v>
      </c>
      <c r="K1043" s="64" t="s">
        <v>1528</v>
      </c>
      <c r="L1043" s="81" t="str">
        <f t="shared" si="4"/>
        <v>#REF!</v>
      </c>
      <c r="M1043" s="81"/>
    </row>
    <row r="1044" ht="22.5" hidden="1" customHeight="1">
      <c r="A1044" s="61">
        <f>IF(B1044="","",ROW()-ROW(tb_Export[[#HEADERS],[Order]]))</f>
        <v>1043</v>
      </c>
      <c r="B1044" s="322">
        <v>45987.0</v>
      </c>
      <c r="C1044" s="64" t="s">
        <v>502</v>
      </c>
      <c r="D1044" s="64" t="s">
        <v>3038</v>
      </c>
      <c r="E1044" s="64" t="s">
        <v>1131</v>
      </c>
      <c r="F1044" s="64">
        <v>8.857128012112E12</v>
      </c>
      <c r="G1044" s="64" t="str">
        <f t="array" ref="G1044">XLOOKUP(F1044,tb_MainDatabase[Barcode],tb_MainDatabase[Grand],"")</f>
        <v>EDP+</v>
      </c>
      <c r="H1044" s="64" t="str">
        <f t="array" ref="H1044">XLOOKUP(F1044,tb_MainDatabase[Barcode],tb_MainDatabase[Size],"")</f>
        <v>10 ml.</v>
      </c>
      <c r="I1044" s="64" t="s">
        <v>1532</v>
      </c>
      <c r="J1044" s="81">
        <f>IF(D1044="","",countif(tb_Export[SKU],D1044))</f>
        <v>1</v>
      </c>
      <c r="K1044" s="64" t="s">
        <v>1528</v>
      </c>
      <c r="L1044" s="81" t="str">
        <f t="shared" si="4"/>
        <v>#REF!</v>
      </c>
      <c r="M1044" s="81"/>
    </row>
    <row r="1045" ht="22.5" hidden="1" customHeight="1">
      <c r="A1045" s="61">
        <f>IF(B1045="","",ROW()-ROW(tb_Export[[#HEADERS],[Order]]))</f>
        <v>1044</v>
      </c>
      <c r="B1045" s="322">
        <v>45987.0</v>
      </c>
      <c r="C1045" s="64" t="s">
        <v>502</v>
      </c>
      <c r="D1045" s="64" t="s">
        <v>3040</v>
      </c>
      <c r="E1045" s="64" t="s">
        <v>1937</v>
      </c>
      <c r="F1045" s="64">
        <v>8.857128012103E12</v>
      </c>
      <c r="G1045" s="64" t="str">
        <f t="array" ref="G1045">XLOOKUP(F1045,tb_MainDatabase[Barcode],tb_MainDatabase[Grand],"")</f>
        <v>PARFUM</v>
      </c>
      <c r="H1045" s="64" t="str">
        <f t="array" ref="H1045">XLOOKUP(F1045,tb_MainDatabase[Barcode],tb_MainDatabase[Size],"")</f>
        <v>10 ml.</v>
      </c>
      <c r="I1045" s="64" t="s">
        <v>1532</v>
      </c>
      <c r="J1045" s="81">
        <f>IF(D1045="","",countif(tb_Export[SKU],D1045))</f>
        <v>1</v>
      </c>
      <c r="K1045" s="64" t="s">
        <v>1528</v>
      </c>
      <c r="L1045" s="81" t="str">
        <f t="shared" si="4"/>
        <v>#REF!</v>
      </c>
      <c r="M1045" s="81"/>
    </row>
    <row r="1046" ht="22.5" hidden="1" customHeight="1">
      <c r="A1046" s="61">
        <f>IF(B1046="","",ROW()-ROW(tb_Export[[#HEADERS],[Order]]))</f>
        <v>1045</v>
      </c>
      <c r="B1046" s="322">
        <v>45987.0</v>
      </c>
      <c r="C1046" s="64" t="s">
        <v>502</v>
      </c>
      <c r="D1046" s="64" t="s">
        <v>3042</v>
      </c>
      <c r="E1046" s="64" t="s">
        <v>1937</v>
      </c>
      <c r="F1046" s="64">
        <v>8.857128012103E12</v>
      </c>
      <c r="G1046" s="64" t="str">
        <f t="array" ref="G1046">XLOOKUP(F1046,tb_MainDatabase[Barcode],tb_MainDatabase[Grand],"")</f>
        <v>PARFUM</v>
      </c>
      <c r="H1046" s="64" t="str">
        <f t="array" ref="H1046">XLOOKUP(F1046,tb_MainDatabase[Barcode],tb_MainDatabase[Size],"")</f>
        <v>10 ml.</v>
      </c>
      <c r="I1046" s="64" t="s">
        <v>1532</v>
      </c>
      <c r="J1046" s="81">
        <f>IF(D1046="","",countif(tb_Export[SKU],D1046))</f>
        <v>1</v>
      </c>
      <c r="K1046" s="64" t="s">
        <v>1528</v>
      </c>
      <c r="L1046" s="81" t="str">
        <f t="shared" si="4"/>
        <v>#REF!</v>
      </c>
      <c r="M1046" s="81"/>
    </row>
    <row r="1047" ht="22.5" hidden="1" customHeight="1">
      <c r="A1047" s="61">
        <f>IF(B1047="","",ROW()-ROW(tb_Export[[#HEADERS],[Order]]))</f>
        <v>1046</v>
      </c>
      <c r="B1047" s="322">
        <v>45987.0</v>
      </c>
      <c r="C1047" s="64" t="s">
        <v>502</v>
      </c>
      <c r="D1047" s="64" t="s">
        <v>3043</v>
      </c>
      <c r="E1047" s="64" t="s">
        <v>1937</v>
      </c>
      <c r="F1047" s="64">
        <v>8.857128012103E12</v>
      </c>
      <c r="G1047" s="64" t="str">
        <f t="array" ref="G1047">XLOOKUP(F1047,tb_MainDatabase[Barcode],tb_MainDatabase[Grand],"")</f>
        <v>PARFUM</v>
      </c>
      <c r="H1047" s="64" t="str">
        <f t="array" ref="H1047">XLOOKUP(F1047,tb_MainDatabase[Barcode],tb_MainDatabase[Size],"")</f>
        <v>10 ml.</v>
      </c>
      <c r="I1047" s="64" t="s">
        <v>1532</v>
      </c>
      <c r="J1047" s="81">
        <f>IF(D1047="","",countif(tb_Export[SKU],D1047))</f>
        <v>1</v>
      </c>
      <c r="K1047" s="64" t="s">
        <v>1528</v>
      </c>
      <c r="L1047" s="81" t="str">
        <f t="shared" si="4"/>
        <v>#REF!</v>
      </c>
      <c r="M1047" s="81"/>
    </row>
    <row r="1048" ht="22.5" hidden="1" customHeight="1">
      <c r="A1048" s="61">
        <f>IF(B1048="","",ROW()-ROW(tb_Export[[#HEADERS],[Order]]))</f>
        <v>1047</v>
      </c>
      <c r="B1048" s="322">
        <v>45987.0</v>
      </c>
      <c r="C1048" s="64" t="s">
        <v>502</v>
      </c>
      <c r="D1048" s="64" t="s">
        <v>3047</v>
      </c>
      <c r="E1048" s="64" t="s">
        <v>1937</v>
      </c>
      <c r="F1048" s="64">
        <v>8.857128012103E12</v>
      </c>
      <c r="G1048" s="64" t="str">
        <f t="array" ref="G1048">XLOOKUP(F1048,tb_MainDatabase[Barcode],tb_MainDatabase[Grand],"")</f>
        <v>PARFUM</v>
      </c>
      <c r="H1048" s="64" t="str">
        <f t="array" ref="H1048">XLOOKUP(F1048,tb_MainDatabase[Barcode],tb_MainDatabase[Size],"")</f>
        <v>10 ml.</v>
      </c>
      <c r="I1048" s="64" t="s">
        <v>1532</v>
      </c>
      <c r="J1048" s="81">
        <f>IF(D1048="","",countif(tb_Export[SKU],D1048))</f>
        <v>1</v>
      </c>
      <c r="K1048" s="64" t="s">
        <v>1528</v>
      </c>
      <c r="L1048" s="81" t="str">
        <f t="shared" si="4"/>
        <v>#REF!</v>
      </c>
      <c r="M1048" s="81"/>
    </row>
    <row r="1049" ht="22.5" hidden="1" customHeight="1">
      <c r="A1049" s="61">
        <f>IF(B1049="","",ROW()-ROW(tb_Export[[#HEADERS],[Order]]))</f>
        <v>1048</v>
      </c>
      <c r="B1049" s="322">
        <v>45987.0</v>
      </c>
      <c r="C1049" s="64" t="s">
        <v>502</v>
      </c>
      <c r="D1049" s="64" t="s">
        <v>3049</v>
      </c>
      <c r="E1049" s="64" t="s">
        <v>1937</v>
      </c>
      <c r="F1049" s="64">
        <v>8.857128012103E12</v>
      </c>
      <c r="G1049" s="64" t="str">
        <f t="array" ref="G1049">XLOOKUP(F1049,tb_MainDatabase[Barcode],tb_MainDatabase[Grand],"")</f>
        <v>PARFUM</v>
      </c>
      <c r="H1049" s="64" t="str">
        <f t="array" ref="H1049">XLOOKUP(F1049,tb_MainDatabase[Barcode],tb_MainDatabase[Size],"")</f>
        <v>10 ml.</v>
      </c>
      <c r="I1049" s="64" t="s">
        <v>1532</v>
      </c>
      <c r="J1049" s="81">
        <f>IF(D1049="","",countif(tb_Export[SKU],D1049))</f>
        <v>1</v>
      </c>
      <c r="K1049" s="64" t="s">
        <v>1528</v>
      </c>
      <c r="L1049" s="81" t="str">
        <f t="shared" si="4"/>
        <v>#REF!</v>
      </c>
      <c r="M1049" s="81"/>
    </row>
    <row r="1050" ht="22.5" hidden="1" customHeight="1">
      <c r="A1050" s="61">
        <f>IF(B1050="","",ROW()-ROW(tb_Export[[#HEADERS],[Order]]))</f>
        <v>1049</v>
      </c>
      <c r="B1050" s="322">
        <v>45987.0</v>
      </c>
      <c r="C1050" s="64" t="s">
        <v>502</v>
      </c>
      <c r="D1050" s="64" t="s">
        <v>3050</v>
      </c>
      <c r="E1050" s="64" t="s">
        <v>1937</v>
      </c>
      <c r="F1050" s="64">
        <v>8.857128012103E12</v>
      </c>
      <c r="G1050" s="64" t="str">
        <f t="array" ref="G1050">XLOOKUP(F1050,tb_MainDatabase[Barcode],tb_MainDatabase[Grand],"")</f>
        <v>PARFUM</v>
      </c>
      <c r="H1050" s="64" t="str">
        <f t="array" ref="H1050">XLOOKUP(F1050,tb_MainDatabase[Barcode],tb_MainDatabase[Size],"")</f>
        <v>10 ml.</v>
      </c>
      <c r="I1050" s="64" t="s">
        <v>1532</v>
      </c>
      <c r="J1050" s="81">
        <f>IF(D1050="","",countif(tb_Export[SKU],D1050))</f>
        <v>1</v>
      </c>
      <c r="K1050" s="64" t="s">
        <v>1528</v>
      </c>
      <c r="L1050" s="81" t="str">
        <f t="shared" si="4"/>
        <v>#REF!</v>
      </c>
      <c r="M1050" s="81"/>
    </row>
    <row r="1051" ht="22.5" hidden="1" customHeight="1">
      <c r="A1051" s="61">
        <f>IF(B1051="","",ROW()-ROW(tb_Export[[#HEADERS],[Order]]))</f>
        <v>1050</v>
      </c>
      <c r="B1051" s="322">
        <v>45987.0</v>
      </c>
      <c r="C1051" s="64" t="s">
        <v>502</v>
      </c>
      <c r="D1051" s="64" t="s">
        <v>3051</v>
      </c>
      <c r="E1051" s="64" t="s">
        <v>1937</v>
      </c>
      <c r="F1051" s="64">
        <v>8.857128012103E12</v>
      </c>
      <c r="G1051" s="64" t="str">
        <f t="array" ref="G1051">XLOOKUP(F1051,tb_MainDatabase[Barcode],tb_MainDatabase[Grand],"")</f>
        <v>PARFUM</v>
      </c>
      <c r="H1051" s="64" t="str">
        <f t="array" ref="H1051">XLOOKUP(F1051,tb_MainDatabase[Barcode],tb_MainDatabase[Size],"")</f>
        <v>10 ml.</v>
      </c>
      <c r="I1051" s="64" t="s">
        <v>1532</v>
      </c>
      <c r="J1051" s="81">
        <f>IF(D1051="","",countif(tb_Export[SKU],D1051))</f>
        <v>1</v>
      </c>
      <c r="K1051" s="64" t="s">
        <v>1528</v>
      </c>
      <c r="L1051" s="81" t="str">
        <f t="shared" si="4"/>
        <v>#REF!</v>
      </c>
      <c r="M1051" s="81"/>
    </row>
    <row r="1052" ht="22.5" hidden="1" customHeight="1">
      <c r="A1052" s="61">
        <f>IF(B1052="","",ROW()-ROW(tb_Export[[#HEADERS],[Order]]))</f>
        <v>1051</v>
      </c>
      <c r="B1052" s="322">
        <v>45987.0</v>
      </c>
      <c r="C1052" s="64" t="s">
        <v>502</v>
      </c>
      <c r="D1052" s="64" t="s">
        <v>3053</v>
      </c>
      <c r="E1052" s="64" t="s">
        <v>1937</v>
      </c>
      <c r="F1052" s="64">
        <v>8.857128012103E12</v>
      </c>
      <c r="G1052" s="64" t="str">
        <f t="array" ref="G1052">XLOOKUP(F1052,tb_MainDatabase[Barcode],tb_MainDatabase[Grand],"")</f>
        <v>PARFUM</v>
      </c>
      <c r="H1052" s="64" t="str">
        <f t="array" ref="H1052">XLOOKUP(F1052,tb_MainDatabase[Barcode],tb_MainDatabase[Size],"")</f>
        <v>10 ml.</v>
      </c>
      <c r="I1052" s="64" t="s">
        <v>1532</v>
      </c>
      <c r="J1052" s="81">
        <f>IF(D1052="","",countif(tb_Export[SKU],D1052))</f>
        <v>1</v>
      </c>
      <c r="K1052" s="64" t="s">
        <v>1528</v>
      </c>
      <c r="L1052" s="81" t="str">
        <f t="shared" si="4"/>
        <v>#REF!</v>
      </c>
      <c r="M1052" s="81"/>
    </row>
    <row r="1053" ht="22.5" hidden="1" customHeight="1">
      <c r="A1053" s="61">
        <f>IF(B1053="","",ROW()-ROW(tb_Export[[#HEADERS],[Order]]))</f>
        <v>1052</v>
      </c>
      <c r="B1053" s="322">
        <v>45987.0</v>
      </c>
      <c r="C1053" s="64" t="s">
        <v>502</v>
      </c>
      <c r="D1053" s="64" t="s">
        <v>3054</v>
      </c>
      <c r="E1053" s="64" t="s">
        <v>1937</v>
      </c>
      <c r="F1053" s="64">
        <v>8.857128012103E12</v>
      </c>
      <c r="G1053" s="64" t="str">
        <f t="array" ref="G1053">XLOOKUP(F1053,tb_MainDatabase[Barcode],tb_MainDatabase[Grand],"")</f>
        <v>PARFUM</v>
      </c>
      <c r="H1053" s="64" t="str">
        <f t="array" ref="H1053">XLOOKUP(F1053,tb_MainDatabase[Barcode],tb_MainDatabase[Size],"")</f>
        <v>10 ml.</v>
      </c>
      <c r="I1053" s="64" t="s">
        <v>1532</v>
      </c>
      <c r="J1053" s="81">
        <f>IF(D1053="","",countif(tb_Export[SKU],D1053))</f>
        <v>1</v>
      </c>
      <c r="K1053" s="64" t="s">
        <v>1528</v>
      </c>
      <c r="L1053" s="81" t="str">
        <f t="shared" si="4"/>
        <v>#REF!</v>
      </c>
      <c r="M1053" s="81"/>
    </row>
    <row r="1054" ht="22.5" hidden="1" customHeight="1">
      <c r="A1054" s="61">
        <f>IF(B1054="","",ROW()-ROW(tb_Export[[#HEADERS],[Order]]))</f>
        <v>1053</v>
      </c>
      <c r="B1054" s="322">
        <v>45987.0</v>
      </c>
      <c r="C1054" s="64" t="s">
        <v>502</v>
      </c>
      <c r="D1054" s="64" t="s">
        <v>3055</v>
      </c>
      <c r="E1054" s="64" t="s">
        <v>1937</v>
      </c>
      <c r="F1054" s="64">
        <v>8.857128012103E12</v>
      </c>
      <c r="G1054" s="64" t="str">
        <f t="array" ref="G1054">XLOOKUP(F1054,tb_MainDatabase[Barcode],tb_MainDatabase[Grand],"")</f>
        <v>PARFUM</v>
      </c>
      <c r="H1054" s="64" t="str">
        <f t="array" ref="H1054">XLOOKUP(F1054,tb_MainDatabase[Barcode],tb_MainDatabase[Size],"")</f>
        <v>10 ml.</v>
      </c>
      <c r="I1054" s="64" t="s">
        <v>1532</v>
      </c>
      <c r="J1054" s="81">
        <f>IF(D1054="","",countif(tb_Export[SKU],D1054))</f>
        <v>1</v>
      </c>
      <c r="K1054" s="64" t="s">
        <v>1528</v>
      </c>
      <c r="L1054" s="81" t="str">
        <f t="shared" si="4"/>
        <v>#REF!</v>
      </c>
      <c r="M1054" s="81"/>
    </row>
    <row r="1055" ht="22.5" hidden="1" customHeight="1">
      <c r="A1055" s="61">
        <f>IF(B1055="","",ROW()-ROW(tb_Export[[#HEADERS],[Order]]))</f>
        <v>1054</v>
      </c>
      <c r="B1055" s="322">
        <v>45987.0</v>
      </c>
      <c r="C1055" s="64" t="s">
        <v>502</v>
      </c>
      <c r="D1055" s="64" t="s">
        <v>3057</v>
      </c>
      <c r="E1055" s="64" t="s">
        <v>1140</v>
      </c>
      <c r="F1055" s="64">
        <v>8.857128012118E12</v>
      </c>
      <c r="G1055" s="64" t="str">
        <f t="array" ref="G1055">XLOOKUP(F1055,tb_MainDatabase[Barcode],tb_MainDatabase[Grand],"")</f>
        <v>PARFUM</v>
      </c>
      <c r="H1055" s="64" t="str">
        <f t="array" ref="H1055">XLOOKUP(F1055,tb_MainDatabase[Barcode],tb_MainDatabase[Size],"")</f>
        <v>10 ml.</v>
      </c>
      <c r="I1055" s="64" t="s">
        <v>1532</v>
      </c>
      <c r="J1055" s="81">
        <f>IF(D1055="","",countif(tb_Export[SKU],D1055))</f>
        <v>1</v>
      </c>
      <c r="K1055" s="64" t="s">
        <v>1528</v>
      </c>
      <c r="L1055" s="81" t="str">
        <f t="shared" si="4"/>
        <v>#REF!</v>
      </c>
      <c r="M1055" s="81"/>
    </row>
    <row r="1056" ht="22.5" hidden="1" customHeight="1">
      <c r="A1056" s="61">
        <f>IF(B1056="","",ROW()-ROW(tb_Export[[#HEADERS],[Order]]))</f>
        <v>1055</v>
      </c>
      <c r="B1056" s="322">
        <v>45987.0</v>
      </c>
      <c r="C1056" s="64" t="s">
        <v>502</v>
      </c>
      <c r="D1056" s="64" t="s">
        <v>3058</v>
      </c>
      <c r="E1056" s="64" t="s">
        <v>1140</v>
      </c>
      <c r="F1056" s="64">
        <v>8.857128012118E12</v>
      </c>
      <c r="G1056" s="64" t="str">
        <f t="array" ref="G1056">XLOOKUP(F1056,tb_MainDatabase[Barcode],tb_MainDatabase[Grand],"")</f>
        <v>PARFUM</v>
      </c>
      <c r="H1056" s="64" t="str">
        <f t="array" ref="H1056">XLOOKUP(F1056,tb_MainDatabase[Barcode],tb_MainDatabase[Size],"")</f>
        <v>10 ml.</v>
      </c>
      <c r="I1056" s="64" t="s">
        <v>1532</v>
      </c>
      <c r="J1056" s="81">
        <f>IF(D1056="","",countif(tb_Export[SKU],D1056))</f>
        <v>1</v>
      </c>
      <c r="K1056" s="64" t="s">
        <v>1528</v>
      </c>
      <c r="L1056" s="81" t="str">
        <f t="shared" si="4"/>
        <v>#REF!</v>
      </c>
      <c r="M1056" s="81"/>
    </row>
    <row r="1057" ht="22.5" hidden="1" customHeight="1">
      <c r="A1057" s="61">
        <f>IF(B1057="","",ROW()-ROW(tb_Export[[#HEADERS],[Order]]))</f>
        <v>1056</v>
      </c>
      <c r="B1057" s="322">
        <v>45987.0</v>
      </c>
      <c r="C1057" s="64" t="s">
        <v>502</v>
      </c>
      <c r="D1057" s="64" t="s">
        <v>3060</v>
      </c>
      <c r="E1057" s="64" t="s">
        <v>1140</v>
      </c>
      <c r="F1057" s="64">
        <v>8.857128012118E12</v>
      </c>
      <c r="G1057" s="64" t="str">
        <f t="array" ref="G1057">XLOOKUP(F1057,tb_MainDatabase[Barcode],tb_MainDatabase[Grand],"")</f>
        <v>PARFUM</v>
      </c>
      <c r="H1057" s="64" t="str">
        <f t="array" ref="H1057">XLOOKUP(F1057,tb_MainDatabase[Barcode],tb_MainDatabase[Size],"")</f>
        <v>10 ml.</v>
      </c>
      <c r="I1057" s="64" t="s">
        <v>1532</v>
      </c>
      <c r="J1057" s="81">
        <f>IF(D1057="","",countif(tb_Export[SKU],D1057))</f>
        <v>1</v>
      </c>
      <c r="K1057" s="64" t="s">
        <v>1528</v>
      </c>
      <c r="L1057" s="81" t="str">
        <f t="shared" si="4"/>
        <v>#REF!</v>
      </c>
      <c r="M1057" s="81"/>
    </row>
    <row r="1058" ht="22.5" hidden="1" customHeight="1">
      <c r="A1058" s="61">
        <f>IF(B1058="","",ROW()-ROW(tb_Export[[#HEADERS],[Order]]))</f>
        <v>1057</v>
      </c>
      <c r="B1058" s="322">
        <v>45987.0</v>
      </c>
      <c r="C1058" s="64" t="s">
        <v>502</v>
      </c>
      <c r="D1058" s="64" t="s">
        <v>3061</v>
      </c>
      <c r="E1058" s="64" t="s">
        <v>1140</v>
      </c>
      <c r="F1058" s="64">
        <v>8.857128012118E12</v>
      </c>
      <c r="G1058" s="64" t="str">
        <f t="array" ref="G1058">XLOOKUP(F1058,tb_MainDatabase[Barcode],tb_MainDatabase[Grand],"")</f>
        <v>PARFUM</v>
      </c>
      <c r="H1058" s="64" t="str">
        <f t="array" ref="H1058">XLOOKUP(F1058,tb_MainDatabase[Barcode],tb_MainDatabase[Size],"")</f>
        <v>10 ml.</v>
      </c>
      <c r="I1058" s="64" t="s">
        <v>1532</v>
      </c>
      <c r="J1058" s="81">
        <f>IF(D1058="","",countif(tb_Export[SKU],D1058))</f>
        <v>1</v>
      </c>
      <c r="K1058" s="64" t="s">
        <v>1528</v>
      </c>
      <c r="L1058" s="81" t="str">
        <f t="shared" si="4"/>
        <v>#REF!</v>
      </c>
      <c r="M1058" s="81"/>
    </row>
    <row r="1059" ht="22.5" hidden="1" customHeight="1">
      <c r="A1059" s="61">
        <f>IF(B1059="","",ROW()-ROW(tb_Export[[#HEADERS],[Order]]))</f>
        <v>1058</v>
      </c>
      <c r="B1059" s="322">
        <v>45987.0</v>
      </c>
      <c r="C1059" s="64" t="s">
        <v>502</v>
      </c>
      <c r="D1059" s="64" t="s">
        <v>3062</v>
      </c>
      <c r="E1059" s="64" t="s">
        <v>1140</v>
      </c>
      <c r="F1059" s="64">
        <v>8.857128012118E12</v>
      </c>
      <c r="G1059" s="64" t="str">
        <f t="array" ref="G1059">XLOOKUP(F1059,tb_MainDatabase[Barcode],tb_MainDatabase[Grand],"")</f>
        <v>PARFUM</v>
      </c>
      <c r="H1059" s="64" t="str">
        <f t="array" ref="H1059">XLOOKUP(F1059,tb_MainDatabase[Barcode],tb_MainDatabase[Size],"")</f>
        <v>10 ml.</v>
      </c>
      <c r="I1059" s="64" t="s">
        <v>1532</v>
      </c>
      <c r="J1059" s="81">
        <f>IF(D1059="","",countif(tb_Export[SKU],D1059))</f>
        <v>1</v>
      </c>
      <c r="K1059" s="64" t="s">
        <v>1528</v>
      </c>
      <c r="L1059" s="81" t="str">
        <f t="shared" si="4"/>
        <v>#REF!</v>
      </c>
      <c r="M1059" s="81"/>
    </row>
    <row r="1060" ht="22.5" hidden="1" customHeight="1">
      <c r="A1060" s="61">
        <f>IF(B1060="","",ROW()-ROW(tb_Export[[#HEADERS],[Order]]))</f>
        <v>1059</v>
      </c>
      <c r="B1060" s="322">
        <v>45987.0</v>
      </c>
      <c r="C1060" s="64" t="s">
        <v>502</v>
      </c>
      <c r="D1060" s="64" t="s">
        <v>3063</v>
      </c>
      <c r="E1060" s="64" t="s">
        <v>1140</v>
      </c>
      <c r="F1060" s="64">
        <v>8.857128012118E12</v>
      </c>
      <c r="G1060" s="64" t="str">
        <f t="array" ref="G1060">XLOOKUP(F1060,tb_MainDatabase[Barcode],tb_MainDatabase[Grand],"")</f>
        <v>PARFUM</v>
      </c>
      <c r="H1060" s="64" t="str">
        <f t="array" ref="H1060">XLOOKUP(F1060,tb_MainDatabase[Barcode],tb_MainDatabase[Size],"")</f>
        <v>10 ml.</v>
      </c>
      <c r="I1060" s="64" t="s">
        <v>1532</v>
      </c>
      <c r="J1060" s="81">
        <f>IF(D1060="","",countif(tb_Export[SKU],D1060))</f>
        <v>1</v>
      </c>
      <c r="K1060" s="64" t="s">
        <v>1528</v>
      </c>
      <c r="L1060" s="81" t="str">
        <f t="shared" si="4"/>
        <v>#REF!</v>
      </c>
      <c r="M1060" s="81"/>
    </row>
    <row r="1061" ht="22.5" hidden="1" customHeight="1">
      <c r="A1061" s="61">
        <f>IF(B1061="","",ROW()-ROW(tb_Export[[#HEADERS],[Order]]))</f>
        <v>1060</v>
      </c>
      <c r="B1061" s="322">
        <v>45987.0</v>
      </c>
      <c r="C1061" s="64" t="s">
        <v>502</v>
      </c>
      <c r="D1061" s="64" t="s">
        <v>3065</v>
      </c>
      <c r="E1061" s="64" t="s">
        <v>1140</v>
      </c>
      <c r="F1061" s="64">
        <v>8.857128012118E12</v>
      </c>
      <c r="G1061" s="64" t="str">
        <f t="array" ref="G1061">XLOOKUP(F1061,tb_MainDatabase[Barcode],tb_MainDatabase[Grand],"")</f>
        <v>PARFUM</v>
      </c>
      <c r="H1061" s="64" t="str">
        <f t="array" ref="H1061">XLOOKUP(F1061,tb_MainDatabase[Barcode],tb_MainDatabase[Size],"")</f>
        <v>10 ml.</v>
      </c>
      <c r="I1061" s="64" t="s">
        <v>1532</v>
      </c>
      <c r="J1061" s="81">
        <f>IF(D1061="","",countif(tb_Export[SKU],D1061))</f>
        <v>1</v>
      </c>
      <c r="K1061" s="64" t="s">
        <v>1528</v>
      </c>
      <c r="L1061" s="81" t="str">
        <f t="shared" si="4"/>
        <v>#REF!</v>
      </c>
      <c r="M1061" s="81"/>
    </row>
    <row r="1062" ht="22.5" hidden="1" customHeight="1">
      <c r="A1062" s="61">
        <f>IF(B1062="","",ROW()-ROW(tb_Export[[#HEADERS],[Order]]))</f>
        <v>1061</v>
      </c>
      <c r="B1062" s="322">
        <v>45987.0</v>
      </c>
      <c r="C1062" s="64" t="s">
        <v>502</v>
      </c>
      <c r="D1062" s="64" t="s">
        <v>3066</v>
      </c>
      <c r="E1062" s="64" t="s">
        <v>1140</v>
      </c>
      <c r="F1062" s="64">
        <v>8.857128012118E12</v>
      </c>
      <c r="G1062" s="64" t="str">
        <f t="array" ref="G1062">XLOOKUP(F1062,tb_MainDatabase[Barcode],tb_MainDatabase[Grand],"")</f>
        <v>PARFUM</v>
      </c>
      <c r="H1062" s="64" t="str">
        <f t="array" ref="H1062">XLOOKUP(F1062,tb_MainDatabase[Barcode],tb_MainDatabase[Size],"")</f>
        <v>10 ml.</v>
      </c>
      <c r="I1062" s="64" t="s">
        <v>1532</v>
      </c>
      <c r="J1062" s="81">
        <f>IF(D1062="","",countif(tb_Export[SKU],D1062))</f>
        <v>1</v>
      </c>
      <c r="K1062" s="64" t="s">
        <v>1528</v>
      </c>
      <c r="L1062" s="81" t="str">
        <f t="shared" si="4"/>
        <v>#REF!</v>
      </c>
      <c r="M1062" s="81"/>
    </row>
    <row r="1063" ht="22.5" hidden="1" customHeight="1">
      <c r="A1063" s="61">
        <f>IF(B1063="","",ROW()-ROW(tb_Export[[#HEADERS],[Order]]))</f>
        <v>1062</v>
      </c>
      <c r="B1063" s="322">
        <v>45987.0</v>
      </c>
      <c r="C1063" s="64" t="s">
        <v>502</v>
      </c>
      <c r="D1063" s="64" t="s">
        <v>3067</v>
      </c>
      <c r="E1063" s="64" t="s">
        <v>1140</v>
      </c>
      <c r="F1063" s="64">
        <v>8.857128012118E12</v>
      </c>
      <c r="G1063" s="64" t="str">
        <f t="array" ref="G1063">XLOOKUP(F1063,tb_MainDatabase[Barcode],tb_MainDatabase[Grand],"")</f>
        <v>PARFUM</v>
      </c>
      <c r="H1063" s="64" t="str">
        <f t="array" ref="H1063">XLOOKUP(F1063,tb_MainDatabase[Barcode],tb_MainDatabase[Size],"")</f>
        <v>10 ml.</v>
      </c>
      <c r="I1063" s="64" t="s">
        <v>1532</v>
      </c>
      <c r="J1063" s="81">
        <f>IF(D1063="","",countif(tb_Export[SKU],D1063))</f>
        <v>1</v>
      </c>
      <c r="K1063" s="64" t="s">
        <v>1528</v>
      </c>
      <c r="L1063" s="81" t="str">
        <f t="shared" si="4"/>
        <v>#REF!</v>
      </c>
      <c r="M1063" s="81"/>
    </row>
    <row r="1064" ht="22.5" hidden="1" customHeight="1">
      <c r="A1064" s="61">
        <f>IF(B1064="","",ROW()-ROW(tb_Export[[#HEADERS],[Order]]))</f>
        <v>1063</v>
      </c>
      <c r="B1064" s="322">
        <v>45987.0</v>
      </c>
      <c r="C1064" s="64" t="s">
        <v>502</v>
      </c>
      <c r="D1064" s="64" t="s">
        <v>3069</v>
      </c>
      <c r="E1064" s="64" t="s">
        <v>1140</v>
      </c>
      <c r="F1064" s="64">
        <v>8.857128012118E12</v>
      </c>
      <c r="G1064" s="64" t="str">
        <f t="array" ref="G1064">XLOOKUP(F1064,tb_MainDatabase[Barcode],tb_MainDatabase[Grand],"")</f>
        <v>PARFUM</v>
      </c>
      <c r="H1064" s="64" t="str">
        <f t="array" ref="H1064">XLOOKUP(F1064,tb_MainDatabase[Barcode],tb_MainDatabase[Size],"")</f>
        <v>10 ml.</v>
      </c>
      <c r="I1064" s="64" t="s">
        <v>1532</v>
      </c>
      <c r="J1064" s="81">
        <f>IF(D1064="","",countif(tb_Export[SKU],D1064))</f>
        <v>1</v>
      </c>
      <c r="K1064" s="64" t="s">
        <v>1528</v>
      </c>
      <c r="L1064" s="81" t="str">
        <f t="shared" si="4"/>
        <v>#REF!</v>
      </c>
      <c r="M1064" s="81"/>
    </row>
    <row r="1065" ht="22.5" hidden="1" customHeight="1">
      <c r="A1065" s="61">
        <f>IF(B1065="","",ROW()-ROW(tb_Export[[#HEADERS],[Order]]))</f>
        <v>1064</v>
      </c>
      <c r="B1065" s="322">
        <v>45987.0</v>
      </c>
      <c r="C1065" s="64" t="s">
        <v>502</v>
      </c>
      <c r="D1065" s="64" t="s">
        <v>3070</v>
      </c>
      <c r="E1065" s="64" t="s">
        <v>1139</v>
      </c>
      <c r="F1065" s="64">
        <v>8.857128012116E12</v>
      </c>
      <c r="G1065" s="64" t="str">
        <f t="array" ref="G1065">XLOOKUP(F1065,tb_MainDatabase[Barcode],tb_MainDatabase[Grand],"")</f>
        <v>PARFUM</v>
      </c>
      <c r="H1065" s="64" t="str">
        <f t="array" ref="H1065">XLOOKUP(F1065,tb_MainDatabase[Barcode],tb_MainDatabase[Size],"")</f>
        <v>10 ml.</v>
      </c>
      <c r="I1065" s="64" t="s">
        <v>1532</v>
      </c>
      <c r="J1065" s="81">
        <f>IF(D1065="","",countif(tb_Export[SKU],D1065))</f>
        <v>1</v>
      </c>
      <c r="K1065" s="64" t="s">
        <v>1528</v>
      </c>
      <c r="L1065" s="81" t="str">
        <f t="shared" si="4"/>
        <v>#REF!</v>
      </c>
      <c r="M1065" s="81"/>
    </row>
    <row r="1066" ht="22.5" hidden="1" customHeight="1">
      <c r="A1066" s="61">
        <f>IF(B1066="","",ROW()-ROW(tb_Export[[#HEADERS],[Order]]))</f>
        <v>1065</v>
      </c>
      <c r="B1066" s="322">
        <v>45987.0</v>
      </c>
      <c r="C1066" s="64" t="s">
        <v>502</v>
      </c>
      <c r="D1066" s="64" t="s">
        <v>3071</v>
      </c>
      <c r="E1066" s="64" t="s">
        <v>1139</v>
      </c>
      <c r="F1066" s="64">
        <v>8.857128012116E12</v>
      </c>
      <c r="G1066" s="64" t="str">
        <f t="array" ref="G1066">XLOOKUP(F1066,tb_MainDatabase[Barcode],tb_MainDatabase[Grand],"")</f>
        <v>PARFUM</v>
      </c>
      <c r="H1066" s="64" t="str">
        <f t="array" ref="H1066">XLOOKUP(F1066,tb_MainDatabase[Barcode],tb_MainDatabase[Size],"")</f>
        <v>10 ml.</v>
      </c>
      <c r="I1066" s="64" t="s">
        <v>1532</v>
      </c>
      <c r="J1066" s="81">
        <f>IF(D1066="","",countif(tb_Export[SKU],D1066))</f>
        <v>1</v>
      </c>
      <c r="K1066" s="64" t="s">
        <v>1528</v>
      </c>
      <c r="L1066" s="81" t="str">
        <f t="shared" si="4"/>
        <v>#REF!</v>
      </c>
      <c r="M1066" s="81"/>
    </row>
    <row r="1067" ht="22.5" hidden="1" customHeight="1">
      <c r="A1067" s="61">
        <f>IF(B1067="","",ROW()-ROW(tb_Export[[#HEADERS],[Order]]))</f>
        <v>1066</v>
      </c>
      <c r="B1067" s="322">
        <v>45987.0</v>
      </c>
      <c r="C1067" s="64" t="s">
        <v>502</v>
      </c>
      <c r="D1067" s="64" t="s">
        <v>3072</v>
      </c>
      <c r="E1067" s="64" t="s">
        <v>1139</v>
      </c>
      <c r="F1067" s="64">
        <v>8.857128012116E12</v>
      </c>
      <c r="G1067" s="64" t="str">
        <f t="array" ref="G1067">XLOOKUP(F1067,tb_MainDatabase[Barcode],tb_MainDatabase[Grand],"")</f>
        <v>PARFUM</v>
      </c>
      <c r="H1067" s="64" t="str">
        <f t="array" ref="H1067">XLOOKUP(F1067,tb_MainDatabase[Barcode],tb_MainDatabase[Size],"")</f>
        <v>10 ml.</v>
      </c>
      <c r="I1067" s="64" t="s">
        <v>1532</v>
      </c>
      <c r="J1067" s="81">
        <f>IF(D1067="","",countif(tb_Export[SKU],D1067))</f>
        <v>1</v>
      </c>
      <c r="K1067" s="64" t="s">
        <v>1528</v>
      </c>
      <c r="L1067" s="81" t="str">
        <f t="shared" si="4"/>
        <v>#REF!</v>
      </c>
      <c r="M1067" s="81"/>
    </row>
    <row r="1068" ht="22.5" hidden="1" customHeight="1">
      <c r="A1068" s="61">
        <f>IF(B1068="","",ROW()-ROW(tb_Export[[#HEADERS],[Order]]))</f>
        <v>1067</v>
      </c>
      <c r="B1068" s="322">
        <v>45987.0</v>
      </c>
      <c r="C1068" s="64" t="s">
        <v>502</v>
      </c>
      <c r="D1068" s="64" t="s">
        <v>3073</v>
      </c>
      <c r="E1068" s="64" t="s">
        <v>1139</v>
      </c>
      <c r="F1068" s="64">
        <v>8.857128012116E12</v>
      </c>
      <c r="G1068" s="64" t="str">
        <f t="array" ref="G1068">XLOOKUP(F1068,tb_MainDatabase[Barcode],tb_MainDatabase[Grand],"")</f>
        <v>PARFUM</v>
      </c>
      <c r="H1068" s="64" t="str">
        <f t="array" ref="H1068">XLOOKUP(F1068,tb_MainDatabase[Barcode],tb_MainDatabase[Size],"")</f>
        <v>10 ml.</v>
      </c>
      <c r="I1068" s="64" t="s">
        <v>1532</v>
      </c>
      <c r="J1068" s="81">
        <f>IF(D1068="","",countif(tb_Export[SKU],D1068))</f>
        <v>1</v>
      </c>
      <c r="K1068" s="64" t="s">
        <v>1528</v>
      </c>
      <c r="L1068" s="81" t="str">
        <f t="shared" si="4"/>
        <v>#REF!</v>
      </c>
      <c r="M1068" s="81"/>
    </row>
    <row r="1069" ht="22.5" hidden="1" customHeight="1">
      <c r="A1069" s="61">
        <f>IF(B1069="","",ROW()-ROW(tb_Export[[#HEADERS],[Order]]))</f>
        <v>1068</v>
      </c>
      <c r="B1069" s="322">
        <v>45987.0</v>
      </c>
      <c r="C1069" s="64" t="s">
        <v>502</v>
      </c>
      <c r="D1069" s="64" t="s">
        <v>3075</v>
      </c>
      <c r="E1069" s="64" t="s">
        <v>1139</v>
      </c>
      <c r="F1069" s="64">
        <v>8.857128012116E12</v>
      </c>
      <c r="G1069" s="64" t="str">
        <f t="array" ref="G1069">XLOOKUP(F1069,tb_MainDatabase[Barcode],tb_MainDatabase[Grand],"")</f>
        <v>PARFUM</v>
      </c>
      <c r="H1069" s="64" t="str">
        <f t="array" ref="H1069">XLOOKUP(F1069,tb_MainDatabase[Barcode],tb_MainDatabase[Size],"")</f>
        <v>10 ml.</v>
      </c>
      <c r="I1069" s="64" t="s">
        <v>1532</v>
      </c>
      <c r="J1069" s="81">
        <f>IF(D1069="","",countif(tb_Export[SKU],D1069))</f>
        <v>1</v>
      </c>
      <c r="K1069" s="64" t="s">
        <v>1528</v>
      </c>
      <c r="L1069" s="81" t="str">
        <f t="shared" si="4"/>
        <v>#REF!</v>
      </c>
      <c r="M1069" s="81"/>
    </row>
    <row r="1070" ht="22.5" hidden="1" customHeight="1">
      <c r="A1070" s="61">
        <f>IF(B1070="","",ROW()-ROW(tb_Export[[#HEADERS],[Order]]))</f>
        <v>1069</v>
      </c>
      <c r="B1070" s="322">
        <v>45987.0</v>
      </c>
      <c r="C1070" s="64" t="s">
        <v>502</v>
      </c>
      <c r="D1070" s="64" t="s">
        <v>3076</v>
      </c>
      <c r="E1070" s="64" t="s">
        <v>1139</v>
      </c>
      <c r="F1070" s="64">
        <v>8.857128012116E12</v>
      </c>
      <c r="G1070" s="64" t="str">
        <f t="array" ref="G1070">XLOOKUP(F1070,tb_MainDatabase[Barcode],tb_MainDatabase[Grand],"")</f>
        <v>PARFUM</v>
      </c>
      <c r="H1070" s="64" t="str">
        <f t="array" ref="H1070">XLOOKUP(F1070,tb_MainDatabase[Barcode],tb_MainDatabase[Size],"")</f>
        <v>10 ml.</v>
      </c>
      <c r="I1070" s="64" t="s">
        <v>1532</v>
      </c>
      <c r="J1070" s="81">
        <f>IF(D1070="","",countif(tb_Export[SKU],D1070))</f>
        <v>1</v>
      </c>
      <c r="K1070" s="64" t="s">
        <v>1528</v>
      </c>
      <c r="L1070" s="81" t="str">
        <f t="shared" si="4"/>
        <v>#REF!</v>
      </c>
      <c r="M1070" s="81"/>
    </row>
    <row r="1071" ht="22.5" hidden="1" customHeight="1">
      <c r="A1071" s="61">
        <f>IF(B1071="","",ROW()-ROW(tb_Export[[#HEADERS],[Order]]))</f>
        <v>1070</v>
      </c>
      <c r="B1071" s="322">
        <v>45987.0</v>
      </c>
      <c r="C1071" s="64" t="s">
        <v>502</v>
      </c>
      <c r="D1071" s="64" t="s">
        <v>3078</v>
      </c>
      <c r="E1071" s="64" t="s">
        <v>1139</v>
      </c>
      <c r="F1071" s="64">
        <v>8.857128012116E12</v>
      </c>
      <c r="G1071" s="64" t="str">
        <f t="array" ref="G1071">XLOOKUP(F1071,tb_MainDatabase[Barcode],tb_MainDatabase[Grand],"")</f>
        <v>PARFUM</v>
      </c>
      <c r="H1071" s="64" t="str">
        <f t="array" ref="H1071">XLOOKUP(F1071,tb_MainDatabase[Barcode],tb_MainDatabase[Size],"")</f>
        <v>10 ml.</v>
      </c>
      <c r="I1071" s="64" t="s">
        <v>1532</v>
      </c>
      <c r="J1071" s="81">
        <f>IF(D1071="","",countif(tb_Export[SKU],D1071))</f>
        <v>1</v>
      </c>
      <c r="K1071" s="64" t="s">
        <v>1528</v>
      </c>
      <c r="L1071" s="81" t="str">
        <f t="shared" si="4"/>
        <v>#REF!</v>
      </c>
      <c r="M1071" s="81"/>
    </row>
    <row r="1072" ht="22.5" hidden="1" customHeight="1">
      <c r="A1072" s="61">
        <f>IF(B1072="","",ROW()-ROW(tb_Export[[#HEADERS],[Order]]))</f>
        <v>1071</v>
      </c>
      <c r="B1072" s="322">
        <v>45987.0</v>
      </c>
      <c r="C1072" s="64" t="s">
        <v>502</v>
      </c>
      <c r="D1072" s="64" t="s">
        <v>3079</v>
      </c>
      <c r="E1072" s="64" t="s">
        <v>1139</v>
      </c>
      <c r="F1072" s="64">
        <v>8.857128012116E12</v>
      </c>
      <c r="G1072" s="64" t="str">
        <f t="array" ref="G1072">XLOOKUP(F1072,tb_MainDatabase[Barcode],tb_MainDatabase[Grand],"")</f>
        <v>PARFUM</v>
      </c>
      <c r="H1072" s="64" t="str">
        <f t="array" ref="H1072">XLOOKUP(F1072,tb_MainDatabase[Barcode],tb_MainDatabase[Size],"")</f>
        <v>10 ml.</v>
      </c>
      <c r="I1072" s="64" t="s">
        <v>1532</v>
      </c>
      <c r="J1072" s="81">
        <f>IF(D1072="","",countif(tb_Export[SKU],D1072))</f>
        <v>1</v>
      </c>
      <c r="K1072" s="64" t="s">
        <v>1528</v>
      </c>
      <c r="L1072" s="81" t="str">
        <f t="shared" si="4"/>
        <v>#REF!</v>
      </c>
      <c r="M1072" s="81"/>
    </row>
    <row r="1073" ht="22.5" hidden="1" customHeight="1">
      <c r="A1073" s="61">
        <f>IF(B1073="","",ROW()-ROW(tb_Export[[#HEADERS],[Order]]))</f>
        <v>1072</v>
      </c>
      <c r="B1073" s="322">
        <v>45987.0</v>
      </c>
      <c r="C1073" s="64" t="s">
        <v>502</v>
      </c>
      <c r="D1073" s="64" t="s">
        <v>3080</v>
      </c>
      <c r="E1073" s="64" t="s">
        <v>1139</v>
      </c>
      <c r="F1073" s="64">
        <v>8.857128012116E12</v>
      </c>
      <c r="G1073" s="64" t="str">
        <f t="array" ref="G1073">XLOOKUP(F1073,tb_MainDatabase[Barcode],tb_MainDatabase[Grand],"")</f>
        <v>PARFUM</v>
      </c>
      <c r="H1073" s="64" t="str">
        <f t="array" ref="H1073">XLOOKUP(F1073,tb_MainDatabase[Barcode],tb_MainDatabase[Size],"")</f>
        <v>10 ml.</v>
      </c>
      <c r="I1073" s="64" t="s">
        <v>1532</v>
      </c>
      <c r="J1073" s="81">
        <f>IF(D1073="","",countif(tb_Export[SKU],D1073))</f>
        <v>1</v>
      </c>
      <c r="K1073" s="64" t="s">
        <v>1528</v>
      </c>
      <c r="L1073" s="81" t="str">
        <f t="shared" si="4"/>
        <v>#REF!</v>
      </c>
      <c r="M1073" s="81"/>
    </row>
    <row r="1074" ht="22.5" hidden="1" customHeight="1">
      <c r="A1074" s="61">
        <f>IF(B1074="","",ROW()-ROW(tb_Export[[#HEADERS],[Order]]))</f>
        <v>1073</v>
      </c>
      <c r="B1074" s="322">
        <v>45987.0</v>
      </c>
      <c r="C1074" s="64" t="s">
        <v>502</v>
      </c>
      <c r="D1074" s="64" t="s">
        <v>3082</v>
      </c>
      <c r="E1074" s="64" t="s">
        <v>1139</v>
      </c>
      <c r="F1074" s="64">
        <v>8.857128012116E12</v>
      </c>
      <c r="G1074" s="64" t="str">
        <f t="array" ref="G1074">XLOOKUP(F1074,tb_MainDatabase[Barcode],tb_MainDatabase[Grand],"")</f>
        <v>PARFUM</v>
      </c>
      <c r="H1074" s="64" t="str">
        <f t="array" ref="H1074">XLOOKUP(F1074,tb_MainDatabase[Barcode],tb_MainDatabase[Size],"")</f>
        <v>10 ml.</v>
      </c>
      <c r="I1074" s="64" t="s">
        <v>1532</v>
      </c>
      <c r="J1074" s="81">
        <f>IF(D1074="","",countif(tb_Export[SKU],D1074))</f>
        <v>1</v>
      </c>
      <c r="K1074" s="64" t="s">
        <v>1528</v>
      </c>
      <c r="L1074" s="81" t="str">
        <f t="shared" si="4"/>
        <v>#REF!</v>
      </c>
      <c r="M1074" s="81"/>
    </row>
    <row r="1075" ht="22.5" hidden="1" customHeight="1">
      <c r="A1075" s="61">
        <f>IF(B1075="","",ROW()-ROW(tb_Export[[#HEADERS],[Order]]))</f>
        <v>1074</v>
      </c>
      <c r="B1075" s="322">
        <v>46017.0</v>
      </c>
      <c r="C1075" s="64" t="s">
        <v>613</v>
      </c>
      <c r="D1075" s="64" t="s">
        <v>3084</v>
      </c>
      <c r="E1075" s="64" t="s">
        <v>1114</v>
      </c>
      <c r="F1075" s="64">
        <v>8.857128011669E12</v>
      </c>
      <c r="G1075" s="64" t="str">
        <f t="array" ref="G1075">XLOOKUP(F1075,tb_MainDatabase[Barcode],tb_MainDatabase[Grand],"")</f>
        <v>EDP+</v>
      </c>
      <c r="H1075" s="64" t="str">
        <f t="array" ref="H1075">XLOOKUP(F1075,tb_MainDatabase[Barcode],tb_MainDatabase[Size],"")</f>
        <v>50 ml.</v>
      </c>
      <c r="I1075" s="64" t="s">
        <v>1532</v>
      </c>
      <c r="J1075" s="81">
        <f>IF(D1075="","",countif(tb_Export[SKU],D1075))</f>
        <v>1</v>
      </c>
      <c r="K1075" s="64" t="s">
        <v>1528</v>
      </c>
      <c r="L1075" s="81" t="str">
        <f t="shared" si="4"/>
        <v>#REF!</v>
      </c>
      <c r="M1075" s="81"/>
    </row>
    <row r="1076" ht="22.5" hidden="1" customHeight="1">
      <c r="A1076" s="61">
        <f>IF(B1076="","",ROW()-ROW(tb_Export[[#HEADERS],[Order]]))</f>
        <v>1075</v>
      </c>
      <c r="B1076" s="322">
        <v>46017.0</v>
      </c>
      <c r="C1076" s="64" t="s">
        <v>613</v>
      </c>
      <c r="D1076" s="64" t="s">
        <v>3085</v>
      </c>
      <c r="E1076" s="64" t="s">
        <v>1114</v>
      </c>
      <c r="F1076" s="64">
        <v>8.857128011669E12</v>
      </c>
      <c r="G1076" s="64" t="str">
        <f t="array" ref="G1076">XLOOKUP(F1076,tb_MainDatabase[Barcode],tb_MainDatabase[Grand],"")</f>
        <v>EDP+</v>
      </c>
      <c r="H1076" s="64" t="str">
        <f t="array" ref="H1076">XLOOKUP(F1076,tb_MainDatabase[Barcode],tb_MainDatabase[Size],"")</f>
        <v>50 ml.</v>
      </c>
      <c r="I1076" s="64" t="s">
        <v>1532</v>
      </c>
      <c r="J1076" s="81">
        <f>IF(D1076="","",countif(tb_Export[SKU],D1076))</f>
        <v>1</v>
      </c>
      <c r="K1076" s="64" t="s">
        <v>1528</v>
      </c>
      <c r="L1076" s="81" t="str">
        <f t="shared" si="4"/>
        <v>#REF!</v>
      </c>
      <c r="M1076" s="81"/>
    </row>
    <row r="1077" ht="22.5" hidden="1" customHeight="1">
      <c r="A1077" s="61">
        <f>IF(B1077="","",ROW()-ROW(tb_Export[[#HEADERS],[Order]]))</f>
        <v>1076</v>
      </c>
      <c r="B1077" s="322">
        <v>46017.0</v>
      </c>
      <c r="C1077" s="64" t="s">
        <v>613</v>
      </c>
      <c r="D1077" s="64" t="s">
        <v>3087</v>
      </c>
      <c r="E1077" s="64" t="s">
        <v>1069</v>
      </c>
      <c r="F1077" s="64">
        <v>8.857128011904E12</v>
      </c>
      <c r="G1077" s="64" t="str">
        <f t="array" ref="G1077">XLOOKUP(F1077,tb_MainDatabase[Barcode],tb_MainDatabase[Grand],"")</f>
        <v>EDP</v>
      </c>
      <c r="H1077" s="64" t="str">
        <f t="array" ref="H1077">XLOOKUP(F1077,tb_MainDatabase[Barcode],tb_MainDatabase[Size],"")</f>
        <v>30 ml.</v>
      </c>
      <c r="I1077" s="64" t="s">
        <v>1532</v>
      </c>
      <c r="J1077" s="81">
        <f>IF(D1077="","",countif(tb_Export[SKU],D1077))</f>
        <v>1</v>
      </c>
      <c r="K1077" s="64" t="s">
        <v>1528</v>
      </c>
      <c r="L1077" s="81" t="str">
        <f t="shared" si="4"/>
        <v>#REF!</v>
      </c>
      <c r="M1077" s="81"/>
    </row>
    <row r="1078" ht="22.5" hidden="1" customHeight="1">
      <c r="A1078" s="61">
        <f>IF(B1078="","",ROW()-ROW(tb_Export[[#HEADERS],[Order]]))</f>
        <v>1077</v>
      </c>
      <c r="B1078" s="322">
        <v>46017.0</v>
      </c>
      <c r="C1078" s="64" t="s">
        <v>613</v>
      </c>
      <c r="D1078" s="64" t="s">
        <v>3089</v>
      </c>
      <c r="E1078" s="64" t="s">
        <v>1069</v>
      </c>
      <c r="F1078" s="64">
        <v>8.857128011904E12</v>
      </c>
      <c r="G1078" s="64" t="str">
        <f t="array" ref="G1078">XLOOKUP(F1078,tb_MainDatabase[Barcode],tb_MainDatabase[Grand],"")</f>
        <v>EDP</v>
      </c>
      <c r="H1078" s="64" t="str">
        <f t="array" ref="H1078">XLOOKUP(F1078,tb_MainDatabase[Barcode],tb_MainDatabase[Size],"")</f>
        <v>30 ml.</v>
      </c>
      <c r="I1078" s="64" t="s">
        <v>1532</v>
      </c>
      <c r="J1078" s="81">
        <f>IF(D1078="","",countif(tb_Export[SKU],D1078))</f>
        <v>1</v>
      </c>
      <c r="K1078" s="64" t="s">
        <v>1528</v>
      </c>
      <c r="L1078" s="81" t="str">
        <f t="shared" si="4"/>
        <v>#REF!</v>
      </c>
      <c r="M1078" s="81"/>
    </row>
    <row r="1079" ht="22.5" hidden="1" customHeight="1">
      <c r="A1079" s="61">
        <f>IF(B1079="","",ROW()-ROW(tb_Export[[#HEADERS],[Order]]))</f>
        <v>1078</v>
      </c>
      <c r="B1079" s="322">
        <v>46017.0</v>
      </c>
      <c r="C1079" s="64" t="s">
        <v>613</v>
      </c>
      <c r="D1079" s="64" t="s">
        <v>3090</v>
      </c>
      <c r="E1079" s="64" t="s">
        <v>1069</v>
      </c>
      <c r="F1079" s="64">
        <v>8.857128011904E12</v>
      </c>
      <c r="G1079" s="64" t="str">
        <f t="array" ref="G1079">XLOOKUP(F1079,tb_MainDatabase[Barcode],tb_MainDatabase[Grand],"")</f>
        <v>EDP</v>
      </c>
      <c r="H1079" s="64" t="str">
        <f t="array" ref="H1079">XLOOKUP(F1079,tb_MainDatabase[Barcode],tb_MainDatabase[Size],"")</f>
        <v>30 ml.</v>
      </c>
      <c r="I1079" s="64" t="s">
        <v>1532</v>
      </c>
      <c r="J1079" s="81">
        <f>IF(D1079="","",countif(tb_Export[SKU],D1079))</f>
        <v>1</v>
      </c>
      <c r="K1079" s="64" t="s">
        <v>1528</v>
      </c>
      <c r="L1079" s="81" t="str">
        <f t="shared" si="4"/>
        <v>#REF!</v>
      </c>
      <c r="M1079" s="81"/>
    </row>
    <row r="1080" ht="22.5" hidden="1" customHeight="1">
      <c r="A1080" s="61">
        <f>IF(B1080="","",ROW()-ROW(tb_Export[[#HEADERS],[Order]]))</f>
        <v>1079</v>
      </c>
      <c r="B1080" s="322">
        <v>46017.0</v>
      </c>
      <c r="C1080" s="64" t="s">
        <v>613</v>
      </c>
      <c r="D1080" s="64" t="s">
        <v>3091</v>
      </c>
      <c r="E1080" s="64" t="s">
        <v>1069</v>
      </c>
      <c r="F1080" s="64">
        <v>8.857128011904E12</v>
      </c>
      <c r="G1080" s="64" t="str">
        <f t="array" ref="G1080">XLOOKUP(F1080,tb_MainDatabase[Barcode],tb_MainDatabase[Grand],"")</f>
        <v>EDP</v>
      </c>
      <c r="H1080" s="64" t="str">
        <f t="array" ref="H1080">XLOOKUP(F1080,tb_MainDatabase[Barcode],tb_MainDatabase[Size],"")</f>
        <v>30 ml.</v>
      </c>
      <c r="I1080" s="64" t="s">
        <v>1532</v>
      </c>
      <c r="J1080" s="81">
        <f>IF(D1080="","",countif(tb_Export[SKU],D1080))</f>
        <v>1</v>
      </c>
      <c r="K1080" s="64" t="s">
        <v>1528</v>
      </c>
      <c r="L1080" s="81" t="str">
        <f t="shared" si="4"/>
        <v>#REF!</v>
      </c>
      <c r="M1080" s="81"/>
    </row>
    <row r="1081" ht="22.5" hidden="1" customHeight="1">
      <c r="A1081" s="61">
        <f>IF(B1081="","",ROW()-ROW(tb_Export[[#HEADERS],[Order]]))</f>
        <v>1080</v>
      </c>
      <c r="B1081" s="322">
        <v>46017.0</v>
      </c>
      <c r="C1081" s="64" t="s">
        <v>613</v>
      </c>
      <c r="D1081" s="64" t="s">
        <v>3093</v>
      </c>
      <c r="E1081" s="64" t="s">
        <v>1069</v>
      </c>
      <c r="F1081" s="64">
        <v>8.857128011904E12</v>
      </c>
      <c r="G1081" s="64" t="str">
        <f t="array" ref="G1081">XLOOKUP(F1081,tb_MainDatabase[Barcode],tb_MainDatabase[Grand],"")</f>
        <v>EDP</v>
      </c>
      <c r="H1081" s="64" t="str">
        <f t="array" ref="H1081">XLOOKUP(F1081,tb_MainDatabase[Barcode],tb_MainDatabase[Size],"")</f>
        <v>30 ml.</v>
      </c>
      <c r="I1081" s="64" t="s">
        <v>1532</v>
      </c>
      <c r="J1081" s="81">
        <f>IF(D1081="","",countif(tb_Export[SKU],D1081))</f>
        <v>1</v>
      </c>
      <c r="K1081" s="64" t="s">
        <v>1528</v>
      </c>
      <c r="L1081" s="81" t="str">
        <f t="shared" si="4"/>
        <v>#REF!</v>
      </c>
      <c r="M1081" s="81"/>
    </row>
    <row r="1082" ht="22.5" hidden="1" customHeight="1">
      <c r="A1082" s="61">
        <f>IF(B1082="","",ROW()-ROW(tb_Export[[#HEADERS],[Order]]))</f>
        <v>1081</v>
      </c>
      <c r="B1082" s="322">
        <v>46017.0</v>
      </c>
      <c r="C1082" s="64" t="s">
        <v>613</v>
      </c>
      <c r="D1082" s="64" t="s">
        <v>3094</v>
      </c>
      <c r="E1082" s="64" t="s">
        <v>1069</v>
      </c>
      <c r="F1082" s="64">
        <v>8.857128011904E12</v>
      </c>
      <c r="G1082" s="64" t="str">
        <f t="array" ref="G1082">XLOOKUP(F1082,tb_MainDatabase[Barcode],tb_MainDatabase[Grand],"")</f>
        <v>EDP</v>
      </c>
      <c r="H1082" s="64" t="str">
        <f t="array" ref="H1082">XLOOKUP(F1082,tb_MainDatabase[Barcode],tb_MainDatabase[Size],"")</f>
        <v>30 ml.</v>
      </c>
      <c r="I1082" s="64" t="s">
        <v>1532</v>
      </c>
      <c r="J1082" s="81">
        <f>IF(D1082="","",countif(tb_Export[SKU],D1082))</f>
        <v>1</v>
      </c>
      <c r="K1082" s="64" t="s">
        <v>1528</v>
      </c>
      <c r="L1082" s="81" t="str">
        <f t="shared" si="4"/>
        <v>#REF!</v>
      </c>
      <c r="M1082" s="81"/>
    </row>
    <row r="1083" ht="22.5" hidden="1" customHeight="1">
      <c r="A1083" s="61">
        <f>IF(B1083="","",ROW()-ROW(tb_Export[[#HEADERS],[Order]]))</f>
        <v>1082</v>
      </c>
      <c r="B1083" s="322">
        <v>46017.0</v>
      </c>
      <c r="C1083" s="64" t="s">
        <v>613</v>
      </c>
      <c r="D1083" s="64" t="s">
        <v>3096</v>
      </c>
      <c r="E1083" s="64" t="s">
        <v>1069</v>
      </c>
      <c r="F1083" s="64">
        <v>8.857128011904E12</v>
      </c>
      <c r="G1083" s="64" t="str">
        <f t="array" ref="G1083">XLOOKUP(F1083,tb_MainDatabase[Barcode],tb_MainDatabase[Grand],"")</f>
        <v>EDP</v>
      </c>
      <c r="H1083" s="64" t="str">
        <f t="array" ref="H1083">XLOOKUP(F1083,tb_MainDatabase[Barcode],tb_MainDatabase[Size],"")</f>
        <v>30 ml.</v>
      </c>
      <c r="I1083" s="64" t="s">
        <v>1532</v>
      </c>
      <c r="J1083" s="81">
        <f>IF(D1083="","",countif(tb_Export[SKU],D1083))</f>
        <v>1</v>
      </c>
      <c r="K1083" s="64" t="s">
        <v>1528</v>
      </c>
      <c r="L1083" s="81" t="str">
        <f t="shared" si="4"/>
        <v>#REF!</v>
      </c>
      <c r="M1083" s="81"/>
    </row>
    <row r="1084" ht="22.5" hidden="1" customHeight="1">
      <c r="A1084" s="61">
        <f>IF(B1084="","",ROW()-ROW(tb_Export[[#HEADERS],[Order]]))</f>
        <v>1083</v>
      </c>
      <c r="B1084" s="322">
        <v>46017.0</v>
      </c>
      <c r="C1084" s="64" t="s">
        <v>613</v>
      </c>
      <c r="D1084" s="64" t="s">
        <v>3098</v>
      </c>
      <c r="E1084" s="64" t="s">
        <v>1069</v>
      </c>
      <c r="F1084" s="64">
        <v>8.857128011904E12</v>
      </c>
      <c r="G1084" s="64" t="str">
        <f t="array" ref="G1084">XLOOKUP(F1084,tb_MainDatabase[Barcode],tb_MainDatabase[Grand],"")</f>
        <v>EDP</v>
      </c>
      <c r="H1084" s="64" t="str">
        <f t="array" ref="H1084">XLOOKUP(F1084,tb_MainDatabase[Barcode],tb_MainDatabase[Size],"")</f>
        <v>30 ml.</v>
      </c>
      <c r="I1084" s="64" t="s">
        <v>1532</v>
      </c>
      <c r="J1084" s="81">
        <f>IF(D1084="","",countif(tb_Export[SKU],D1084))</f>
        <v>1</v>
      </c>
      <c r="K1084" s="64" t="s">
        <v>1528</v>
      </c>
      <c r="L1084" s="81" t="str">
        <f t="shared" si="4"/>
        <v>#REF!</v>
      </c>
      <c r="M1084" s="81"/>
    </row>
    <row r="1085" ht="22.5" hidden="1" customHeight="1">
      <c r="A1085" s="61">
        <f>IF(B1085="","",ROW()-ROW(tb_Export[[#HEADERS],[Order]]))</f>
        <v>1084</v>
      </c>
      <c r="B1085" s="322">
        <v>46017.0</v>
      </c>
      <c r="C1085" s="64" t="s">
        <v>613</v>
      </c>
      <c r="D1085" s="64" t="s">
        <v>3099</v>
      </c>
      <c r="E1085" s="64" t="s">
        <v>1069</v>
      </c>
      <c r="F1085" s="64">
        <v>8.857128012034E12</v>
      </c>
      <c r="G1085" s="64" t="str">
        <f t="array" ref="G1085">XLOOKUP(F1085,tb_MainDatabase[Barcode],tb_MainDatabase[Grand],"")</f>
        <v>EDP</v>
      </c>
      <c r="H1085" s="64" t="str">
        <f t="array" ref="H1085">XLOOKUP(F1085,tb_MainDatabase[Barcode],tb_MainDatabase[Size],"")</f>
        <v>10 ml.</v>
      </c>
      <c r="I1085" s="64" t="s">
        <v>1532</v>
      </c>
      <c r="J1085" s="81">
        <f>IF(D1085="","",countif(tb_Export[SKU],D1085))</f>
        <v>1</v>
      </c>
      <c r="K1085" s="64" t="s">
        <v>1528</v>
      </c>
      <c r="L1085" s="81" t="str">
        <f t="shared" si="4"/>
        <v>#REF!</v>
      </c>
      <c r="M1085" s="81"/>
    </row>
    <row r="1086" ht="22.5" hidden="1" customHeight="1">
      <c r="A1086" s="61">
        <f>IF(B1086="","",ROW()-ROW(tb_Export[[#HEADERS],[Order]]))</f>
        <v>1085</v>
      </c>
      <c r="B1086" s="322">
        <v>46017.0</v>
      </c>
      <c r="C1086" s="64" t="s">
        <v>613</v>
      </c>
      <c r="D1086" s="64" t="s">
        <v>3100</v>
      </c>
      <c r="E1086" s="64" t="s">
        <v>1069</v>
      </c>
      <c r="F1086" s="64">
        <v>8.857128012034E12</v>
      </c>
      <c r="G1086" s="64" t="str">
        <f t="array" ref="G1086">XLOOKUP(F1086,tb_MainDatabase[Barcode],tb_MainDatabase[Grand],"")</f>
        <v>EDP</v>
      </c>
      <c r="H1086" s="64" t="str">
        <f t="array" ref="H1086">XLOOKUP(F1086,tb_MainDatabase[Barcode],tb_MainDatabase[Size],"")</f>
        <v>10 ml.</v>
      </c>
      <c r="I1086" s="64" t="s">
        <v>1532</v>
      </c>
      <c r="J1086" s="81">
        <f>IF(D1086="","",countif(tb_Export[SKU],D1086))</f>
        <v>1</v>
      </c>
      <c r="K1086" s="64" t="s">
        <v>1528</v>
      </c>
      <c r="L1086" s="81" t="str">
        <f t="shared" si="4"/>
        <v>#REF!</v>
      </c>
      <c r="M1086" s="81"/>
    </row>
    <row r="1087" ht="22.5" hidden="1" customHeight="1">
      <c r="A1087" s="61">
        <f>IF(B1087="","",ROW()-ROW(tb_Export[[#HEADERS],[Order]]))</f>
        <v>1086</v>
      </c>
      <c r="B1087" s="322">
        <v>46017.0</v>
      </c>
      <c r="C1087" s="64" t="s">
        <v>613</v>
      </c>
      <c r="D1087" s="64" t="s">
        <v>3102</v>
      </c>
      <c r="E1087" s="64" t="s">
        <v>1069</v>
      </c>
      <c r="F1087" s="64">
        <v>8.857128012034E12</v>
      </c>
      <c r="G1087" s="64" t="str">
        <f t="array" ref="G1087">XLOOKUP(F1087,tb_MainDatabase[Barcode],tb_MainDatabase[Grand],"")</f>
        <v>EDP</v>
      </c>
      <c r="H1087" s="64" t="str">
        <f t="array" ref="H1087">XLOOKUP(F1087,tb_MainDatabase[Barcode],tb_MainDatabase[Size],"")</f>
        <v>10 ml.</v>
      </c>
      <c r="I1087" s="64" t="s">
        <v>1532</v>
      </c>
      <c r="J1087" s="81">
        <f>IF(D1087="","",countif(tb_Export[SKU],D1087))</f>
        <v>1</v>
      </c>
      <c r="K1087" s="64" t="s">
        <v>1528</v>
      </c>
      <c r="L1087" s="81" t="str">
        <f t="shared" si="4"/>
        <v>#REF!</v>
      </c>
      <c r="M1087" s="81"/>
    </row>
    <row r="1088" ht="22.5" hidden="1" customHeight="1">
      <c r="A1088" s="61">
        <f>IF(B1088="","",ROW()-ROW(tb_Export[[#HEADERS],[Order]]))</f>
        <v>1087</v>
      </c>
      <c r="B1088" s="322">
        <v>46017.0</v>
      </c>
      <c r="C1088" s="64" t="s">
        <v>613</v>
      </c>
      <c r="D1088" s="64" t="s">
        <v>3104</v>
      </c>
      <c r="E1088" s="64" t="s">
        <v>1069</v>
      </c>
      <c r="F1088" s="64">
        <v>8.857128012034E12</v>
      </c>
      <c r="G1088" s="64" t="str">
        <f t="array" ref="G1088">XLOOKUP(F1088,tb_MainDatabase[Barcode],tb_MainDatabase[Grand],"")</f>
        <v>EDP</v>
      </c>
      <c r="H1088" s="64" t="str">
        <f t="array" ref="H1088">XLOOKUP(F1088,tb_MainDatabase[Barcode],tb_MainDatabase[Size],"")</f>
        <v>10 ml.</v>
      </c>
      <c r="I1088" s="64" t="s">
        <v>1532</v>
      </c>
      <c r="J1088" s="81">
        <f>IF(D1088="","",countif(tb_Export[SKU],D1088))</f>
        <v>1</v>
      </c>
      <c r="K1088" s="64" t="s">
        <v>1528</v>
      </c>
      <c r="L1088" s="81" t="str">
        <f t="shared" si="4"/>
        <v>#REF!</v>
      </c>
      <c r="M1088" s="81"/>
    </row>
    <row r="1089" ht="22.5" hidden="1" customHeight="1">
      <c r="A1089" s="61">
        <f>IF(B1089="","",ROW()-ROW(tb_Export[[#HEADERS],[Order]]))</f>
        <v>1088</v>
      </c>
      <c r="B1089" s="322">
        <v>46017.0</v>
      </c>
      <c r="C1089" s="64" t="s">
        <v>613</v>
      </c>
      <c r="D1089" s="64" t="s">
        <v>3107</v>
      </c>
      <c r="E1089" s="64" t="s">
        <v>1069</v>
      </c>
      <c r="F1089" s="64">
        <v>8.857128012034E12</v>
      </c>
      <c r="G1089" s="64" t="str">
        <f t="array" ref="G1089">XLOOKUP(F1089,tb_MainDatabase[Barcode],tb_MainDatabase[Grand],"")</f>
        <v>EDP</v>
      </c>
      <c r="H1089" s="64" t="str">
        <f t="array" ref="H1089">XLOOKUP(F1089,tb_MainDatabase[Barcode],tb_MainDatabase[Size],"")</f>
        <v>10 ml.</v>
      </c>
      <c r="I1089" s="64" t="s">
        <v>1532</v>
      </c>
      <c r="J1089" s="81">
        <f>IF(D1089="","",countif(tb_Export[SKU],D1089))</f>
        <v>1</v>
      </c>
      <c r="K1089" s="64" t="s">
        <v>1528</v>
      </c>
      <c r="L1089" s="81" t="str">
        <f t="shared" si="4"/>
        <v>#REF!</v>
      </c>
      <c r="M1089" s="81"/>
    </row>
    <row r="1090" ht="22.5" hidden="1" customHeight="1">
      <c r="A1090" s="61">
        <f>IF(B1090="","",ROW()-ROW(tb_Export[[#HEADERS],[Order]]))</f>
        <v>1089</v>
      </c>
      <c r="B1090" s="322">
        <v>46017.0</v>
      </c>
      <c r="C1090" s="64" t="s">
        <v>613</v>
      </c>
      <c r="D1090" s="64" t="s">
        <v>3108</v>
      </c>
      <c r="E1090" s="64" t="s">
        <v>1084</v>
      </c>
      <c r="F1090" s="64">
        <v>8.857128012037E12</v>
      </c>
      <c r="G1090" s="64" t="str">
        <f t="array" ref="G1090">XLOOKUP(F1090,tb_MainDatabase[Barcode],tb_MainDatabase[Grand],"")</f>
        <v>EDP</v>
      </c>
      <c r="H1090" s="64" t="str">
        <f t="array" ref="H1090">XLOOKUP(F1090,tb_MainDatabase[Barcode],tb_MainDatabase[Size],"")</f>
        <v>10 ml.</v>
      </c>
      <c r="I1090" s="64" t="s">
        <v>1532</v>
      </c>
      <c r="J1090" s="81">
        <f>IF(D1090="","",countif(tb_Export[SKU],D1090))</f>
        <v>1</v>
      </c>
      <c r="K1090" s="64" t="s">
        <v>1528</v>
      </c>
      <c r="L1090" s="81" t="str">
        <f t="shared" si="4"/>
        <v>#REF!</v>
      </c>
      <c r="M1090" s="81"/>
    </row>
    <row r="1091" ht="22.5" hidden="1" customHeight="1">
      <c r="A1091" s="61">
        <f>IF(B1091="","",ROW()-ROW(tb_Export[[#HEADERS],[Order]]))</f>
        <v>1090</v>
      </c>
      <c r="B1091" s="322">
        <v>46017.0</v>
      </c>
      <c r="C1091" s="64" t="s">
        <v>613</v>
      </c>
      <c r="D1091" s="64" t="s">
        <v>3109</v>
      </c>
      <c r="E1091" s="64" t="s">
        <v>1084</v>
      </c>
      <c r="F1091" s="64">
        <v>8.857128012037E12</v>
      </c>
      <c r="G1091" s="64" t="str">
        <f t="array" ref="G1091">XLOOKUP(F1091,tb_MainDatabase[Barcode],tb_MainDatabase[Grand],"")</f>
        <v>EDP</v>
      </c>
      <c r="H1091" s="64" t="str">
        <f t="array" ref="H1091">XLOOKUP(F1091,tb_MainDatabase[Barcode],tb_MainDatabase[Size],"")</f>
        <v>10 ml.</v>
      </c>
      <c r="I1091" s="64" t="s">
        <v>1532</v>
      </c>
      <c r="J1091" s="81">
        <f>IF(D1091="","",countif(tb_Export[SKU],D1091))</f>
        <v>1</v>
      </c>
      <c r="K1091" s="64" t="s">
        <v>1528</v>
      </c>
      <c r="L1091" s="81" t="str">
        <f t="shared" si="4"/>
        <v>#REF!</v>
      </c>
      <c r="M1091" s="81"/>
    </row>
    <row r="1092" ht="22.5" hidden="1" customHeight="1">
      <c r="A1092" s="61">
        <f>IF(B1092="","",ROW()-ROW(tb_Export[[#HEADERS],[Order]]))</f>
        <v>1091</v>
      </c>
      <c r="B1092" s="322">
        <v>46017.0</v>
      </c>
      <c r="C1092" s="64" t="s">
        <v>613</v>
      </c>
      <c r="D1092" s="64" t="s">
        <v>3110</v>
      </c>
      <c r="E1092" s="64" t="s">
        <v>1084</v>
      </c>
      <c r="F1092" s="64">
        <v>8.857128012037E12</v>
      </c>
      <c r="G1092" s="64" t="str">
        <f t="array" ref="G1092">XLOOKUP(F1092,tb_MainDatabase[Barcode],tb_MainDatabase[Grand],"")</f>
        <v>EDP</v>
      </c>
      <c r="H1092" s="64" t="str">
        <f t="array" ref="H1092">XLOOKUP(F1092,tb_MainDatabase[Barcode],tb_MainDatabase[Size],"")</f>
        <v>10 ml.</v>
      </c>
      <c r="I1092" s="64" t="s">
        <v>1532</v>
      </c>
      <c r="J1092" s="81">
        <f>IF(D1092="","",countif(tb_Export[SKU],D1092))</f>
        <v>1</v>
      </c>
      <c r="K1092" s="64" t="s">
        <v>1528</v>
      </c>
      <c r="L1092" s="81" t="str">
        <f t="shared" si="4"/>
        <v>#REF!</v>
      </c>
      <c r="M1092" s="81"/>
    </row>
    <row r="1093" ht="22.5" hidden="1" customHeight="1">
      <c r="A1093" s="61">
        <f>IF(B1093="","",ROW()-ROW(tb_Export[[#HEADERS],[Order]]))</f>
        <v>1092</v>
      </c>
      <c r="B1093" s="322">
        <v>46017.0</v>
      </c>
      <c r="C1093" s="64" t="s">
        <v>613</v>
      </c>
      <c r="D1093" s="64" t="s">
        <v>3112</v>
      </c>
      <c r="E1093" s="64" t="s">
        <v>1084</v>
      </c>
      <c r="F1093" s="64">
        <v>8.857128012037E12</v>
      </c>
      <c r="G1093" s="64" t="str">
        <f t="array" ref="G1093">XLOOKUP(F1093,tb_MainDatabase[Barcode],tb_MainDatabase[Grand],"")</f>
        <v>EDP</v>
      </c>
      <c r="H1093" s="64" t="str">
        <f t="array" ref="H1093">XLOOKUP(F1093,tb_MainDatabase[Barcode],tb_MainDatabase[Size],"")</f>
        <v>10 ml.</v>
      </c>
      <c r="I1093" s="64" t="s">
        <v>1532</v>
      </c>
      <c r="J1093" s="81">
        <f>IF(D1093="","",countif(tb_Export[SKU],D1093))</f>
        <v>1</v>
      </c>
      <c r="K1093" s="64" t="s">
        <v>1528</v>
      </c>
      <c r="L1093" s="81" t="str">
        <f t="shared" si="4"/>
        <v>#REF!</v>
      </c>
      <c r="M1093" s="81"/>
    </row>
    <row r="1094" ht="22.5" hidden="1" customHeight="1">
      <c r="A1094" s="61">
        <f>IF(B1094="","",ROW()-ROW(tb_Export[[#HEADERS],[Order]]))</f>
        <v>1093</v>
      </c>
      <c r="B1094" s="322">
        <v>46017.0</v>
      </c>
      <c r="C1094" s="64" t="s">
        <v>613</v>
      </c>
      <c r="D1094" s="64" t="s">
        <v>3113</v>
      </c>
      <c r="E1094" s="64" t="s">
        <v>1084</v>
      </c>
      <c r="F1094" s="64">
        <v>8.857128012037E12</v>
      </c>
      <c r="G1094" s="64" t="str">
        <f t="array" ref="G1094">XLOOKUP(F1094,tb_MainDatabase[Barcode],tb_MainDatabase[Grand],"")</f>
        <v>EDP</v>
      </c>
      <c r="H1094" s="64" t="str">
        <f t="array" ref="H1094">XLOOKUP(F1094,tb_MainDatabase[Barcode],tb_MainDatabase[Size],"")</f>
        <v>10 ml.</v>
      </c>
      <c r="I1094" s="64" t="s">
        <v>1532</v>
      </c>
      <c r="J1094" s="81">
        <f>IF(D1094="","",countif(tb_Export[SKU],D1094))</f>
        <v>1</v>
      </c>
      <c r="K1094" s="64" t="s">
        <v>1528</v>
      </c>
      <c r="L1094" s="81" t="str">
        <f t="shared" si="4"/>
        <v>#REF!</v>
      </c>
      <c r="M1094" s="81"/>
    </row>
    <row r="1095" ht="22.5" hidden="1" customHeight="1">
      <c r="A1095" s="61">
        <f>IF(B1095="","",ROW()-ROW(tb_Export[[#HEADERS],[Order]]))</f>
        <v>1094</v>
      </c>
      <c r="B1095" s="322">
        <v>46017.0</v>
      </c>
      <c r="C1095" s="64" t="s">
        <v>613</v>
      </c>
      <c r="D1095" s="64" t="s">
        <v>3114</v>
      </c>
      <c r="E1095" s="64" t="s">
        <v>1084</v>
      </c>
      <c r="F1095" s="64">
        <v>8.857128012037E12</v>
      </c>
      <c r="G1095" s="64" t="str">
        <f t="array" ref="G1095">XLOOKUP(F1095,tb_MainDatabase[Barcode],tb_MainDatabase[Grand],"")</f>
        <v>EDP</v>
      </c>
      <c r="H1095" s="64" t="str">
        <f t="array" ref="H1095">XLOOKUP(F1095,tb_MainDatabase[Barcode],tb_MainDatabase[Size],"")</f>
        <v>10 ml.</v>
      </c>
      <c r="I1095" s="64" t="s">
        <v>1532</v>
      </c>
      <c r="J1095" s="81">
        <f>IF(D1095="","",countif(tb_Export[SKU],D1095))</f>
        <v>1</v>
      </c>
      <c r="K1095" s="64" t="s">
        <v>1528</v>
      </c>
      <c r="L1095" s="81" t="str">
        <f t="shared" si="4"/>
        <v>#REF!</v>
      </c>
      <c r="M1095" s="81"/>
    </row>
    <row r="1096" ht="22.5" hidden="1" customHeight="1">
      <c r="A1096" s="61">
        <f>IF(B1096="","",ROW()-ROW(tb_Export[[#HEADERS],[Order]]))</f>
        <v>1095</v>
      </c>
      <c r="B1096" s="322">
        <v>46017.0</v>
      </c>
      <c r="C1096" s="64" t="s">
        <v>613</v>
      </c>
      <c r="D1096" s="64" t="s">
        <v>3115</v>
      </c>
      <c r="E1096" s="64" t="s">
        <v>1084</v>
      </c>
      <c r="F1096" s="64">
        <v>8.857128012037E12</v>
      </c>
      <c r="G1096" s="64" t="str">
        <f t="array" ref="G1096">XLOOKUP(F1096,tb_MainDatabase[Barcode],tb_MainDatabase[Grand],"")</f>
        <v>EDP</v>
      </c>
      <c r="H1096" s="64" t="str">
        <f t="array" ref="H1096">XLOOKUP(F1096,tb_MainDatabase[Barcode],tb_MainDatabase[Size],"")</f>
        <v>10 ml.</v>
      </c>
      <c r="I1096" s="64" t="s">
        <v>1532</v>
      </c>
      <c r="J1096" s="81">
        <f>IF(D1096="","",countif(tb_Export[SKU],D1096))</f>
        <v>1</v>
      </c>
      <c r="K1096" s="64" t="s">
        <v>1528</v>
      </c>
      <c r="L1096" s="81" t="str">
        <f t="shared" si="4"/>
        <v>#REF!</v>
      </c>
      <c r="M1096" s="81"/>
    </row>
    <row r="1097" ht="22.5" hidden="1" customHeight="1">
      <c r="A1097" s="61">
        <f>IF(B1097="","",ROW()-ROW(tb_Export[[#HEADERS],[Order]]))</f>
        <v>1096</v>
      </c>
      <c r="B1097" s="322">
        <v>46017.0</v>
      </c>
      <c r="C1097" s="64" t="s">
        <v>613</v>
      </c>
      <c r="D1097" s="64" t="s">
        <v>3116</v>
      </c>
      <c r="E1097" s="64" t="s">
        <v>1084</v>
      </c>
      <c r="F1097" s="64">
        <v>8.857128012037E12</v>
      </c>
      <c r="G1097" s="64" t="str">
        <f t="array" ref="G1097">XLOOKUP(F1097,tb_MainDatabase[Barcode],tb_MainDatabase[Grand],"")</f>
        <v>EDP</v>
      </c>
      <c r="H1097" s="64" t="str">
        <f t="array" ref="H1097">XLOOKUP(F1097,tb_MainDatabase[Barcode],tb_MainDatabase[Size],"")</f>
        <v>10 ml.</v>
      </c>
      <c r="I1097" s="64" t="s">
        <v>1532</v>
      </c>
      <c r="J1097" s="81">
        <f>IF(D1097="","",countif(tb_Export[SKU],D1097))</f>
        <v>1</v>
      </c>
      <c r="K1097" s="64" t="s">
        <v>1528</v>
      </c>
      <c r="L1097" s="81" t="str">
        <f t="shared" si="4"/>
        <v>#REF!</v>
      </c>
      <c r="M1097" s="81"/>
    </row>
    <row r="1098" ht="22.5" hidden="1" customHeight="1">
      <c r="A1098" s="61">
        <f>IF(B1098="","",ROW()-ROW(tb_Export[[#HEADERS],[Order]]))</f>
        <v>1097</v>
      </c>
      <c r="B1098" s="322">
        <v>46017.0</v>
      </c>
      <c r="C1098" s="64" t="s">
        <v>613</v>
      </c>
      <c r="D1098" s="64" t="s">
        <v>3117</v>
      </c>
      <c r="E1098" s="64" t="s">
        <v>1084</v>
      </c>
      <c r="F1098" s="64">
        <v>8.857128012037E12</v>
      </c>
      <c r="G1098" s="64" t="str">
        <f t="array" ref="G1098">XLOOKUP(F1098,tb_MainDatabase[Barcode],tb_MainDatabase[Grand],"")</f>
        <v>EDP</v>
      </c>
      <c r="H1098" s="64" t="str">
        <f t="array" ref="H1098">XLOOKUP(F1098,tb_MainDatabase[Barcode],tb_MainDatabase[Size],"")</f>
        <v>10 ml.</v>
      </c>
      <c r="I1098" s="64" t="s">
        <v>1532</v>
      </c>
      <c r="J1098" s="81">
        <f>IF(D1098="","",countif(tb_Export[SKU],D1098))</f>
        <v>1</v>
      </c>
      <c r="K1098" s="64" t="s">
        <v>1528</v>
      </c>
      <c r="L1098" s="81" t="str">
        <f t="shared" si="4"/>
        <v>#REF!</v>
      </c>
      <c r="M1098" s="81"/>
    </row>
    <row r="1099" ht="22.5" hidden="1" customHeight="1">
      <c r="A1099" s="61">
        <f>IF(B1099="","",ROW()-ROW(tb_Export[[#HEADERS],[Order]]))</f>
        <v>1098</v>
      </c>
      <c r="B1099" s="322">
        <v>46017.0</v>
      </c>
      <c r="C1099" s="64" t="s">
        <v>613</v>
      </c>
      <c r="D1099" s="64" t="s">
        <v>3118</v>
      </c>
      <c r="E1099" s="64" t="s">
        <v>1084</v>
      </c>
      <c r="F1099" s="64">
        <v>8.857128012037E12</v>
      </c>
      <c r="G1099" s="64" t="str">
        <f t="array" ref="G1099">XLOOKUP(F1099,tb_MainDatabase[Barcode],tb_MainDatabase[Grand],"")</f>
        <v>EDP</v>
      </c>
      <c r="H1099" s="64" t="str">
        <f t="array" ref="H1099">XLOOKUP(F1099,tb_MainDatabase[Barcode],tb_MainDatabase[Size],"")</f>
        <v>10 ml.</v>
      </c>
      <c r="I1099" s="64" t="s">
        <v>1532</v>
      </c>
      <c r="J1099" s="81">
        <f>IF(D1099="","",countif(tb_Export[SKU],D1099))</f>
        <v>1</v>
      </c>
      <c r="K1099" s="64" t="s">
        <v>1528</v>
      </c>
      <c r="L1099" s="81" t="str">
        <f t="shared" si="4"/>
        <v>#REF!</v>
      </c>
      <c r="M1099" s="81"/>
    </row>
    <row r="1100" ht="22.5" hidden="1" customHeight="1">
      <c r="A1100" s="61">
        <f>IF(B1100="","",ROW()-ROW(tb_Export[[#HEADERS],[Order]]))</f>
        <v>1099</v>
      </c>
      <c r="B1100" s="322">
        <v>46017.0</v>
      </c>
      <c r="C1100" s="64" t="s">
        <v>613</v>
      </c>
      <c r="D1100" s="64" t="s">
        <v>3119</v>
      </c>
      <c r="E1100" s="64" t="s">
        <v>1084</v>
      </c>
      <c r="F1100" s="64">
        <v>8.857128012037E12</v>
      </c>
      <c r="G1100" s="64" t="str">
        <f t="array" ref="G1100">XLOOKUP(F1100,tb_MainDatabase[Barcode],tb_MainDatabase[Grand],"")</f>
        <v>EDP</v>
      </c>
      <c r="H1100" s="64" t="str">
        <f t="array" ref="H1100">XLOOKUP(F1100,tb_MainDatabase[Barcode],tb_MainDatabase[Size],"")</f>
        <v>10 ml.</v>
      </c>
      <c r="I1100" s="64" t="s">
        <v>1532</v>
      </c>
      <c r="J1100" s="81">
        <f>IF(D1100="","",countif(tb_Export[SKU],D1100))</f>
        <v>1</v>
      </c>
      <c r="K1100" s="64" t="s">
        <v>1528</v>
      </c>
      <c r="L1100" s="81" t="str">
        <f t="shared" si="4"/>
        <v>#REF!</v>
      </c>
      <c r="M1100" s="81"/>
    </row>
    <row r="1101" ht="22.5" hidden="1" customHeight="1">
      <c r="A1101" s="61">
        <f>IF(B1101="","",ROW()-ROW(tb_Export[[#HEADERS],[Order]]))</f>
        <v>1100</v>
      </c>
      <c r="B1101" s="322">
        <v>46017.0</v>
      </c>
      <c r="C1101" s="64" t="s">
        <v>613</v>
      </c>
      <c r="D1101" s="64" t="s">
        <v>3120</v>
      </c>
      <c r="E1101" s="64" t="s">
        <v>1084</v>
      </c>
      <c r="F1101" s="64">
        <v>8.857128012037E12</v>
      </c>
      <c r="G1101" s="64" t="str">
        <f t="array" ref="G1101">XLOOKUP(F1101,tb_MainDatabase[Barcode],tb_MainDatabase[Grand],"")</f>
        <v>EDP</v>
      </c>
      <c r="H1101" s="64" t="str">
        <f t="array" ref="H1101">XLOOKUP(F1101,tb_MainDatabase[Barcode],tb_MainDatabase[Size],"")</f>
        <v>10 ml.</v>
      </c>
      <c r="I1101" s="64" t="s">
        <v>1532</v>
      </c>
      <c r="J1101" s="81">
        <f>IF(D1101="","",countif(tb_Export[SKU],D1101))</f>
        <v>1</v>
      </c>
      <c r="K1101" s="64" t="s">
        <v>1528</v>
      </c>
      <c r="L1101" s="81" t="str">
        <f t="shared" si="4"/>
        <v>#REF!</v>
      </c>
      <c r="M1101" s="81"/>
    </row>
    <row r="1102" ht="22.5" hidden="1" customHeight="1">
      <c r="A1102" s="61">
        <f>IF(B1102="","",ROW()-ROW(tb_Export[[#HEADERS],[Order]]))</f>
        <v>1101</v>
      </c>
      <c r="B1102" s="322">
        <v>46017.0</v>
      </c>
      <c r="C1102" s="64" t="s">
        <v>613</v>
      </c>
      <c r="D1102" s="64" t="s">
        <v>3121</v>
      </c>
      <c r="E1102" s="64" t="s">
        <v>1084</v>
      </c>
      <c r="F1102" s="64">
        <v>8.857128012037E12</v>
      </c>
      <c r="G1102" s="64" t="str">
        <f t="array" ref="G1102">XLOOKUP(F1102,tb_MainDatabase[Barcode],tb_MainDatabase[Grand],"")</f>
        <v>EDP</v>
      </c>
      <c r="H1102" s="64" t="str">
        <f t="array" ref="H1102">XLOOKUP(F1102,tb_MainDatabase[Barcode],tb_MainDatabase[Size],"")</f>
        <v>10 ml.</v>
      </c>
      <c r="I1102" s="64" t="s">
        <v>1532</v>
      </c>
      <c r="J1102" s="81">
        <f>IF(D1102="","",countif(tb_Export[SKU],D1102))</f>
        <v>1</v>
      </c>
      <c r="K1102" s="64" t="s">
        <v>1528</v>
      </c>
      <c r="L1102" s="81" t="str">
        <f t="shared" si="4"/>
        <v>#REF!</v>
      </c>
      <c r="M1102" s="81"/>
    </row>
    <row r="1103" ht="22.5" hidden="1" customHeight="1">
      <c r="A1103" s="61">
        <f>IF(B1103="","",ROW()-ROW(tb_Export[[#HEADERS],[Order]]))</f>
        <v>1102</v>
      </c>
      <c r="B1103" s="322">
        <v>46017.0</v>
      </c>
      <c r="C1103" s="64" t="s">
        <v>613</v>
      </c>
      <c r="D1103" s="64" t="s">
        <v>3122</v>
      </c>
      <c r="E1103" s="64" t="s">
        <v>1084</v>
      </c>
      <c r="F1103" s="64">
        <v>8.857128012037E12</v>
      </c>
      <c r="G1103" s="64" t="str">
        <f t="array" ref="G1103">XLOOKUP(F1103,tb_MainDatabase[Barcode],tb_MainDatabase[Grand],"")</f>
        <v>EDP</v>
      </c>
      <c r="H1103" s="64" t="str">
        <f t="array" ref="H1103">XLOOKUP(F1103,tb_MainDatabase[Barcode],tb_MainDatabase[Size],"")</f>
        <v>10 ml.</v>
      </c>
      <c r="I1103" s="64" t="s">
        <v>1532</v>
      </c>
      <c r="J1103" s="81">
        <f>IF(D1103="","",countif(tb_Export[SKU],D1103))</f>
        <v>1</v>
      </c>
      <c r="K1103" s="64" t="s">
        <v>1528</v>
      </c>
      <c r="L1103" s="81" t="str">
        <f t="shared" si="4"/>
        <v>#REF!</v>
      </c>
      <c r="M1103" s="81"/>
    </row>
    <row r="1104" ht="22.5" hidden="1" customHeight="1">
      <c r="A1104" s="61">
        <f>IF(B1104="","",ROW()-ROW(tb_Export[[#HEADERS],[Order]]))</f>
        <v>1103</v>
      </c>
      <c r="B1104" s="322">
        <v>46017.0</v>
      </c>
      <c r="C1104" s="64" t="s">
        <v>613</v>
      </c>
      <c r="D1104" s="64" t="s">
        <v>3123</v>
      </c>
      <c r="E1104" s="64" t="s">
        <v>1084</v>
      </c>
      <c r="F1104" s="64">
        <v>8.857128012037E12</v>
      </c>
      <c r="G1104" s="64" t="str">
        <f t="array" ref="G1104">XLOOKUP(F1104,tb_MainDatabase[Barcode],tb_MainDatabase[Grand],"")</f>
        <v>EDP</v>
      </c>
      <c r="H1104" s="64" t="str">
        <f t="array" ref="H1104">XLOOKUP(F1104,tb_MainDatabase[Barcode],tb_MainDatabase[Size],"")</f>
        <v>10 ml.</v>
      </c>
      <c r="I1104" s="64" t="s">
        <v>1532</v>
      </c>
      <c r="J1104" s="81">
        <f>IF(D1104="","",countif(tb_Export[SKU],D1104))</f>
        <v>1</v>
      </c>
      <c r="K1104" s="64" t="s">
        <v>1528</v>
      </c>
      <c r="L1104" s="81" t="str">
        <f t="shared" si="4"/>
        <v>#REF!</v>
      </c>
      <c r="M1104" s="81"/>
    </row>
    <row r="1105" ht="22.5" hidden="1" customHeight="1">
      <c r="A1105" s="61">
        <f>IF(B1105="","",ROW()-ROW(tb_Export[[#HEADERS],[Order]]))</f>
        <v>1104</v>
      </c>
      <c r="B1105" s="322">
        <v>46017.0</v>
      </c>
      <c r="C1105" s="64" t="s">
        <v>613</v>
      </c>
      <c r="D1105" s="64" t="s">
        <v>3124</v>
      </c>
      <c r="E1105" s="64" t="s">
        <v>1084</v>
      </c>
      <c r="F1105" s="64">
        <v>8.857128012037E12</v>
      </c>
      <c r="G1105" s="64" t="str">
        <f t="array" ref="G1105">XLOOKUP(F1105,tb_MainDatabase[Barcode],tb_MainDatabase[Grand],"")</f>
        <v>EDP</v>
      </c>
      <c r="H1105" s="64" t="str">
        <f t="array" ref="H1105">XLOOKUP(F1105,tb_MainDatabase[Barcode],tb_MainDatabase[Size],"")</f>
        <v>10 ml.</v>
      </c>
      <c r="I1105" s="64" t="s">
        <v>1532</v>
      </c>
      <c r="J1105" s="81">
        <f>IF(D1105="","",countif(tb_Export[SKU],D1105))</f>
        <v>1</v>
      </c>
      <c r="K1105" s="64" t="s">
        <v>1528</v>
      </c>
      <c r="L1105" s="81" t="str">
        <f t="shared" si="4"/>
        <v>#REF!</v>
      </c>
      <c r="M1105" s="81"/>
    </row>
    <row r="1106" ht="22.5" hidden="1" customHeight="1">
      <c r="A1106" s="61">
        <f>IF(B1106="","",ROW()-ROW(tb_Export[[#HEADERS],[Order]]))</f>
        <v>1105</v>
      </c>
      <c r="B1106" s="322">
        <v>46017.0</v>
      </c>
      <c r="C1106" s="64" t="s">
        <v>613</v>
      </c>
      <c r="D1106" s="64" t="s">
        <v>3126</v>
      </c>
      <c r="E1106" s="64" t="s">
        <v>1084</v>
      </c>
      <c r="F1106" s="64">
        <v>8.857128012037E12</v>
      </c>
      <c r="G1106" s="64" t="str">
        <f t="array" ref="G1106">XLOOKUP(F1106,tb_MainDatabase[Barcode],tb_MainDatabase[Grand],"")</f>
        <v>EDP</v>
      </c>
      <c r="H1106" s="64" t="str">
        <f t="array" ref="H1106">XLOOKUP(F1106,tb_MainDatabase[Barcode],tb_MainDatabase[Size],"")</f>
        <v>10 ml.</v>
      </c>
      <c r="I1106" s="64" t="s">
        <v>1532</v>
      </c>
      <c r="J1106" s="81">
        <f>IF(D1106="","",countif(tb_Export[SKU],D1106))</f>
        <v>1</v>
      </c>
      <c r="K1106" s="64" t="s">
        <v>1528</v>
      </c>
      <c r="L1106" s="81" t="str">
        <f t="shared" si="4"/>
        <v>#REF!</v>
      </c>
      <c r="M1106" s="81"/>
    </row>
    <row r="1107" ht="22.5" hidden="1" customHeight="1">
      <c r="A1107" s="61">
        <f>IF(B1107="","",ROW()-ROW(tb_Export[[#HEADERS],[Order]]))</f>
        <v>1106</v>
      </c>
      <c r="B1107" s="322">
        <v>46017.0</v>
      </c>
      <c r="C1107" s="64" t="s">
        <v>613</v>
      </c>
      <c r="D1107" s="64" t="s">
        <v>3127</v>
      </c>
      <c r="E1107" s="64" t="s">
        <v>1084</v>
      </c>
      <c r="F1107" s="64">
        <v>8.857128012037E12</v>
      </c>
      <c r="G1107" s="64" t="str">
        <f t="array" ref="G1107">XLOOKUP(F1107,tb_MainDatabase[Barcode],tb_MainDatabase[Grand],"")</f>
        <v>EDP</v>
      </c>
      <c r="H1107" s="64" t="str">
        <f t="array" ref="H1107">XLOOKUP(F1107,tb_MainDatabase[Barcode],tb_MainDatabase[Size],"")</f>
        <v>10 ml.</v>
      </c>
      <c r="I1107" s="64" t="s">
        <v>1532</v>
      </c>
      <c r="J1107" s="81">
        <f>IF(D1107="","",countif(tb_Export[SKU],D1107))</f>
        <v>1</v>
      </c>
      <c r="K1107" s="64" t="s">
        <v>1528</v>
      </c>
      <c r="L1107" s="81" t="str">
        <f t="shared" si="4"/>
        <v>#REF!</v>
      </c>
      <c r="M1107" s="81"/>
    </row>
    <row r="1108" ht="22.5" hidden="1" customHeight="1">
      <c r="A1108" s="61">
        <f>IF(B1108="","",ROW()-ROW(tb_Export[[#HEADERS],[Order]]))</f>
        <v>1107</v>
      </c>
      <c r="B1108" s="322">
        <v>46017.0</v>
      </c>
      <c r="C1108" s="64" t="s">
        <v>613</v>
      </c>
      <c r="D1108" s="64" t="s">
        <v>3128</v>
      </c>
      <c r="E1108" s="64" t="s">
        <v>1084</v>
      </c>
      <c r="F1108" s="64">
        <v>8.857128012037E12</v>
      </c>
      <c r="G1108" s="64" t="str">
        <f t="array" ref="G1108">XLOOKUP(F1108,tb_MainDatabase[Barcode],tb_MainDatabase[Grand],"")</f>
        <v>EDP</v>
      </c>
      <c r="H1108" s="64" t="str">
        <f t="array" ref="H1108">XLOOKUP(F1108,tb_MainDatabase[Barcode],tb_MainDatabase[Size],"")</f>
        <v>10 ml.</v>
      </c>
      <c r="I1108" s="64" t="s">
        <v>1532</v>
      </c>
      <c r="J1108" s="81">
        <f>IF(D1108="","",countif(tb_Export[SKU],D1108))</f>
        <v>1</v>
      </c>
      <c r="K1108" s="64" t="s">
        <v>1528</v>
      </c>
      <c r="L1108" s="81" t="str">
        <f t="shared" si="4"/>
        <v>#REF!</v>
      </c>
      <c r="M1108" s="81"/>
    </row>
    <row r="1109" ht="22.5" hidden="1" customHeight="1">
      <c r="A1109" s="61">
        <f>IF(B1109="","",ROW()-ROW(tb_Export[[#HEADERS],[Order]]))</f>
        <v>1108</v>
      </c>
      <c r="B1109" s="322">
        <v>46017.0</v>
      </c>
      <c r="C1109" s="64" t="s">
        <v>613</v>
      </c>
      <c r="D1109" s="64" t="s">
        <v>3129</v>
      </c>
      <c r="E1109" s="64" t="s">
        <v>1084</v>
      </c>
      <c r="F1109" s="64">
        <v>8.857128012037E12</v>
      </c>
      <c r="G1109" s="64" t="str">
        <f t="array" ref="G1109">XLOOKUP(F1109,tb_MainDatabase[Barcode],tb_MainDatabase[Grand],"")</f>
        <v>EDP</v>
      </c>
      <c r="H1109" s="64" t="str">
        <f t="array" ref="H1109">XLOOKUP(F1109,tb_MainDatabase[Barcode],tb_MainDatabase[Size],"")</f>
        <v>10 ml.</v>
      </c>
      <c r="I1109" s="64" t="s">
        <v>1532</v>
      </c>
      <c r="J1109" s="81">
        <f>IF(D1109="","",countif(tb_Export[SKU],D1109))</f>
        <v>1</v>
      </c>
      <c r="K1109" s="64" t="s">
        <v>1528</v>
      </c>
      <c r="L1109" s="81" t="str">
        <f t="shared" si="4"/>
        <v>#REF!</v>
      </c>
      <c r="M1109" s="81"/>
    </row>
    <row r="1110" ht="22.5" hidden="1" customHeight="1">
      <c r="A1110" s="61">
        <f>IF(B1110="","",ROW()-ROW(tb_Export[[#HEADERS],[Order]]))</f>
        <v>1109</v>
      </c>
      <c r="B1110" s="322">
        <v>46017.0</v>
      </c>
      <c r="C1110" s="64" t="s">
        <v>613</v>
      </c>
      <c r="D1110" s="64" t="s">
        <v>3130</v>
      </c>
      <c r="E1110" s="64" t="s">
        <v>1093</v>
      </c>
      <c r="F1110" s="64">
        <v>8.857128012055E12</v>
      </c>
      <c r="G1110" s="64" t="str">
        <f t="array" ref="G1110">XLOOKUP(F1110,tb_MainDatabase[Barcode],tb_MainDatabase[Grand],"")</f>
        <v>EDP</v>
      </c>
      <c r="H1110" s="64" t="str">
        <f t="array" ref="H1110">XLOOKUP(F1110,tb_MainDatabase[Barcode],tb_MainDatabase[Size],"")</f>
        <v>10 ml.</v>
      </c>
      <c r="I1110" s="64" t="s">
        <v>1532</v>
      </c>
      <c r="J1110" s="81">
        <f>IF(D1110="","",countif(tb_Export[SKU],D1110))</f>
        <v>1</v>
      </c>
      <c r="K1110" s="64" t="s">
        <v>1528</v>
      </c>
      <c r="L1110" s="81" t="str">
        <f t="shared" si="4"/>
        <v>#REF!</v>
      </c>
      <c r="M1110" s="81"/>
    </row>
    <row r="1111" ht="22.5" hidden="1" customHeight="1">
      <c r="A1111" s="61">
        <f>IF(B1111="","",ROW()-ROW(tb_Export[[#HEADERS],[Order]]))</f>
        <v>1110</v>
      </c>
      <c r="B1111" s="322">
        <v>46017.0</v>
      </c>
      <c r="C1111" s="64" t="s">
        <v>613</v>
      </c>
      <c r="D1111" s="64" t="s">
        <v>3131</v>
      </c>
      <c r="E1111" s="64" t="s">
        <v>1093</v>
      </c>
      <c r="F1111" s="64">
        <v>8.857128012055E12</v>
      </c>
      <c r="G1111" s="64" t="str">
        <f t="array" ref="G1111">XLOOKUP(F1111,tb_MainDatabase[Barcode],tb_MainDatabase[Grand],"")</f>
        <v>EDP</v>
      </c>
      <c r="H1111" s="64" t="str">
        <f t="array" ref="H1111">XLOOKUP(F1111,tb_MainDatabase[Barcode],tb_MainDatabase[Size],"")</f>
        <v>10 ml.</v>
      </c>
      <c r="I1111" s="64" t="s">
        <v>1532</v>
      </c>
      <c r="J1111" s="81">
        <f>IF(D1111="","",countif(tb_Export[SKU],D1111))</f>
        <v>1</v>
      </c>
      <c r="K1111" s="64" t="s">
        <v>1528</v>
      </c>
      <c r="L1111" s="81" t="str">
        <f t="shared" si="4"/>
        <v>#REF!</v>
      </c>
      <c r="M1111" s="81"/>
    </row>
    <row r="1112" ht="22.5" hidden="1" customHeight="1">
      <c r="A1112" s="61">
        <f>IF(B1112="","",ROW()-ROW(tb_Export[[#HEADERS],[Order]]))</f>
        <v>1111</v>
      </c>
      <c r="B1112" s="322">
        <v>46017.0</v>
      </c>
      <c r="C1112" s="64" t="s">
        <v>613</v>
      </c>
      <c r="D1112" s="64" t="s">
        <v>3132</v>
      </c>
      <c r="E1112" s="64" t="s">
        <v>1093</v>
      </c>
      <c r="F1112" s="64">
        <v>8.857128012055E12</v>
      </c>
      <c r="G1112" s="64" t="str">
        <f t="array" ref="G1112">XLOOKUP(F1112,tb_MainDatabase[Barcode],tb_MainDatabase[Grand],"")</f>
        <v>EDP</v>
      </c>
      <c r="H1112" s="64" t="str">
        <f t="array" ref="H1112">XLOOKUP(F1112,tb_MainDatabase[Barcode],tb_MainDatabase[Size],"")</f>
        <v>10 ml.</v>
      </c>
      <c r="I1112" s="64" t="s">
        <v>1532</v>
      </c>
      <c r="J1112" s="81">
        <f>IF(D1112="","",countif(tb_Export[SKU],D1112))</f>
        <v>1</v>
      </c>
      <c r="K1112" s="64" t="s">
        <v>1528</v>
      </c>
      <c r="L1112" s="81" t="str">
        <f t="shared" si="4"/>
        <v>#REF!</v>
      </c>
      <c r="M1112" s="81"/>
    </row>
    <row r="1113" ht="22.5" hidden="1" customHeight="1">
      <c r="A1113" s="61">
        <f>IF(B1113="","",ROW()-ROW(tb_Export[[#HEADERS],[Order]]))</f>
        <v>1112</v>
      </c>
      <c r="B1113" s="322">
        <v>46017.0</v>
      </c>
      <c r="C1113" s="64" t="s">
        <v>613</v>
      </c>
      <c r="D1113" s="64" t="s">
        <v>3133</v>
      </c>
      <c r="E1113" s="64" t="s">
        <v>1093</v>
      </c>
      <c r="F1113" s="64">
        <v>8.857128012055E12</v>
      </c>
      <c r="G1113" s="64" t="str">
        <f t="array" ref="G1113">XLOOKUP(F1113,tb_MainDatabase[Barcode],tb_MainDatabase[Grand],"")</f>
        <v>EDP</v>
      </c>
      <c r="H1113" s="64" t="str">
        <f t="array" ref="H1113">XLOOKUP(F1113,tb_MainDatabase[Barcode],tb_MainDatabase[Size],"")</f>
        <v>10 ml.</v>
      </c>
      <c r="I1113" s="64" t="s">
        <v>1532</v>
      </c>
      <c r="J1113" s="81">
        <f>IF(D1113="","",countif(tb_Export[SKU],D1113))</f>
        <v>1</v>
      </c>
      <c r="K1113" s="64" t="s">
        <v>1528</v>
      </c>
      <c r="L1113" s="81" t="str">
        <f t="shared" si="4"/>
        <v>#REF!</v>
      </c>
      <c r="M1113" s="81"/>
    </row>
    <row r="1114" ht="22.5" hidden="1" customHeight="1">
      <c r="A1114" s="61">
        <f>IF(B1114="","",ROW()-ROW(tb_Export[[#HEADERS],[Order]]))</f>
        <v>1113</v>
      </c>
      <c r="B1114" s="322">
        <v>46017.0</v>
      </c>
      <c r="C1114" s="64" t="s">
        <v>613</v>
      </c>
      <c r="D1114" s="64" t="s">
        <v>3135</v>
      </c>
      <c r="E1114" s="64" t="s">
        <v>1093</v>
      </c>
      <c r="F1114" s="64">
        <v>8.857128012055E12</v>
      </c>
      <c r="G1114" s="64" t="str">
        <f t="array" ref="G1114">XLOOKUP(F1114,tb_MainDatabase[Barcode],tb_MainDatabase[Grand],"")</f>
        <v>EDP</v>
      </c>
      <c r="H1114" s="64" t="str">
        <f t="array" ref="H1114">XLOOKUP(F1114,tb_MainDatabase[Barcode],tb_MainDatabase[Size],"")</f>
        <v>10 ml.</v>
      </c>
      <c r="I1114" s="64" t="s">
        <v>1532</v>
      </c>
      <c r="J1114" s="81">
        <f>IF(D1114="","",countif(tb_Export[SKU],D1114))</f>
        <v>1</v>
      </c>
      <c r="K1114" s="64" t="s">
        <v>1528</v>
      </c>
      <c r="L1114" s="81" t="str">
        <f t="shared" si="4"/>
        <v>#REF!</v>
      </c>
      <c r="M1114" s="81"/>
    </row>
    <row r="1115" ht="22.5" hidden="1" customHeight="1">
      <c r="A1115" s="61">
        <f>IF(B1115="","",ROW()-ROW(tb_Export[[#HEADERS],[Order]]))</f>
        <v>1114</v>
      </c>
      <c r="B1115" s="322">
        <v>46017.0</v>
      </c>
      <c r="C1115" s="64" t="s">
        <v>613</v>
      </c>
      <c r="D1115" s="64" t="s">
        <v>3136</v>
      </c>
      <c r="E1115" s="64" t="s">
        <v>1093</v>
      </c>
      <c r="F1115" s="64">
        <v>8.857128012055E12</v>
      </c>
      <c r="G1115" s="64" t="str">
        <f t="array" ref="G1115">XLOOKUP(F1115,tb_MainDatabase[Barcode],tb_MainDatabase[Grand],"")</f>
        <v>EDP</v>
      </c>
      <c r="H1115" s="64" t="str">
        <f t="array" ref="H1115">XLOOKUP(F1115,tb_MainDatabase[Barcode],tb_MainDatabase[Size],"")</f>
        <v>10 ml.</v>
      </c>
      <c r="I1115" s="64" t="s">
        <v>1532</v>
      </c>
      <c r="J1115" s="81">
        <f>IF(D1115="","",countif(tb_Export[SKU],D1115))</f>
        <v>1</v>
      </c>
      <c r="K1115" s="64" t="s">
        <v>1528</v>
      </c>
      <c r="L1115" s="81" t="str">
        <f t="shared" si="4"/>
        <v>#REF!</v>
      </c>
      <c r="M1115" s="81"/>
    </row>
    <row r="1116" ht="22.5" hidden="1" customHeight="1">
      <c r="A1116" s="61">
        <f>IF(B1116="","",ROW()-ROW(tb_Export[[#HEADERS],[Order]]))</f>
        <v>1115</v>
      </c>
      <c r="B1116" s="322">
        <v>46017.0</v>
      </c>
      <c r="C1116" s="64" t="s">
        <v>613</v>
      </c>
      <c r="D1116" s="64" t="s">
        <v>3137</v>
      </c>
      <c r="E1116" s="64" t="s">
        <v>1093</v>
      </c>
      <c r="F1116" s="64">
        <v>8.857128012055E12</v>
      </c>
      <c r="G1116" s="64" t="str">
        <f t="array" ref="G1116">XLOOKUP(F1116,tb_MainDatabase[Barcode],tb_MainDatabase[Grand],"")</f>
        <v>EDP</v>
      </c>
      <c r="H1116" s="64" t="str">
        <f t="array" ref="H1116">XLOOKUP(F1116,tb_MainDatabase[Barcode],tb_MainDatabase[Size],"")</f>
        <v>10 ml.</v>
      </c>
      <c r="I1116" s="64" t="s">
        <v>1532</v>
      </c>
      <c r="J1116" s="81">
        <f>IF(D1116="","",countif(tb_Export[SKU],D1116))</f>
        <v>1</v>
      </c>
      <c r="K1116" s="64" t="s">
        <v>1528</v>
      </c>
      <c r="L1116" s="81" t="str">
        <f t="shared" si="4"/>
        <v>#REF!</v>
      </c>
      <c r="M1116" s="81"/>
    </row>
    <row r="1117" ht="22.5" hidden="1" customHeight="1">
      <c r="A1117" s="61">
        <f>IF(B1117="","",ROW()-ROW(tb_Export[[#HEADERS],[Order]]))</f>
        <v>1116</v>
      </c>
      <c r="B1117" s="322">
        <v>46017.0</v>
      </c>
      <c r="C1117" s="64" t="s">
        <v>613</v>
      </c>
      <c r="D1117" s="64" t="s">
        <v>3139</v>
      </c>
      <c r="E1117" s="64" t="s">
        <v>1093</v>
      </c>
      <c r="F1117" s="64">
        <v>8.857128012055E12</v>
      </c>
      <c r="G1117" s="64" t="str">
        <f t="array" ref="G1117">XLOOKUP(F1117,tb_MainDatabase[Barcode],tb_MainDatabase[Grand],"")</f>
        <v>EDP</v>
      </c>
      <c r="H1117" s="64" t="str">
        <f t="array" ref="H1117">XLOOKUP(F1117,tb_MainDatabase[Barcode],tb_MainDatabase[Size],"")</f>
        <v>10 ml.</v>
      </c>
      <c r="I1117" s="64" t="s">
        <v>1532</v>
      </c>
      <c r="J1117" s="81">
        <f>IF(D1117="","",countif(tb_Export[SKU],D1117))</f>
        <v>1</v>
      </c>
      <c r="K1117" s="64" t="s">
        <v>1528</v>
      </c>
      <c r="L1117" s="81" t="str">
        <f t="shared" si="4"/>
        <v>#REF!</v>
      </c>
      <c r="M1117" s="81"/>
    </row>
    <row r="1118" ht="22.5" hidden="1" customHeight="1">
      <c r="A1118" s="61">
        <f>IF(B1118="","",ROW()-ROW(tb_Export[[#HEADERS],[Order]]))</f>
        <v>1117</v>
      </c>
      <c r="B1118" s="322">
        <v>46017.0</v>
      </c>
      <c r="C1118" s="64" t="s">
        <v>613</v>
      </c>
      <c r="D1118" s="64" t="s">
        <v>3143</v>
      </c>
      <c r="E1118" s="64" t="s">
        <v>1093</v>
      </c>
      <c r="F1118" s="64">
        <v>8.857128012055E12</v>
      </c>
      <c r="G1118" s="64" t="str">
        <f t="array" ref="G1118">XLOOKUP(F1118,tb_MainDatabase[Barcode],tb_MainDatabase[Grand],"")</f>
        <v>EDP</v>
      </c>
      <c r="H1118" s="64" t="str">
        <f t="array" ref="H1118">XLOOKUP(F1118,tb_MainDatabase[Barcode],tb_MainDatabase[Size],"")</f>
        <v>10 ml.</v>
      </c>
      <c r="I1118" s="64" t="s">
        <v>1532</v>
      </c>
      <c r="J1118" s="81">
        <f>IF(D1118="","",countif(tb_Export[SKU],D1118))</f>
        <v>1</v>
      </c>
      <c r="K1118" s="64" t="s">
        <v>1528</v>
      </c>
      <c r="L1118" s="81" t="str">
        <f t="shared" si="4"/>
        <v>#REF!</v>
      </c>
      <c r="M1118" s="81"/>
    </row>
    <row r="1119" ht="22.5" hidden="1" customHeight="1">
      <c r="A1119" s="61">
        <f>IF(B1119="","",ROW()-ROW(tb_Export[[#HEADERS],[Order]]))</f>
        <v>1118</v>
      </c>
      <c r="B1119" s="322">
        <v>46017.0</v>
      </c>
      <c r="C1119" s="64" t="s">
        <v>613</v>
      </c>
      <c r="D1119" s="64" t="s">
        <v>3144</v>
      </c>
      <c r="E1119" s="64" t="s">
        <v>1093</v>
      </c>
      <c r="F1119" s="64">
        <v>8.857128012055E12</v>
      </c>
      <c r="G1119" s="64" t="str">
        <f t="array" ref="G1119">XLOOKUP(F1119,tb_MainDatabase[Barcode],tb_MainDatabase[Grand],"")</f>
        <v>EDP</v>
      </c>
      <c r="H1119" s="64" t="str">
        <f t="array" ref="H1119">XLOOKUP(F1119,tb_MainDatabase[Barcode],tb_MainDatabase[Size],"")</f>
        <v>10 ml.</v>
      </c>
      <c r="I1119" s="64" t="s">
        <v>1532</v>
      </c>
      <c r="J1119" s="81">
        <f>IF(D1119="","",countif(tb_Export[SKU],D1119))</f>
        <v>1</v>
      </c>
      <c r="K1119" s="64" t="s">
        <v>1528</v>
      </c>
      <c r="L1119" s="81" t="str">
        <f t="shared" si="4"/>
        <v>#REF!</v>
      </c>
      <c r="M1119" s="81"/>
    </row>
    <row r="1120" ht="22.5" hidden="1" customHeight="1">
      <c r="A1120" s="61">
        <f>IF(B1120="","",ROW()-ROW(tb_Export[[#HEADERS],[Order]]))</f>
        <v>1119</v>
      </c>
      <c r="B1120" s="322">
        <v>46017.0</v>
      </c>
      <c r="C1120" s="64" t="s">
        <v>613</v>
      </c>
      <c r="D1120" s="64" t="s">
        <v>3146</v>
      </c>
      <c r="E1120" s="64" t="s">
        <v>1031</v>
      </c>
      <c r="F1120" s="64">
        <v>8.857128012044E12</v>
      </c>
      <c r="G1120" s="64" t="str">
        <f t="array" ref="G1120">XLOOKUP(F1120,tb_MainDatabase[Barcode],tb_MainDatabase[Grand],"")</f>
        <v>EDP</v>
      </c>
      <c r="H1120" s="64" t="str">
        <f t="array" ref="H1120">XLOOKUP(F1120,tb_MainDatabase[Barcode],tb_MainDatabase[Size],"")</f>
        <v>4 ml.</v>
      </c>
      <c r="I1120" s="64" t="s">
        <v>1532</v>
      </c>
      <c r="J1120" s="81">
        <f>IF(D1120="","",countif(tb_Export[SKU],D1120))</f>
        <v>1</v>
      </c>
      <c r="K1120" s="64" t="s">
        <v>1528</v>
      </c>
      <c r="L1120" s="81" t="str">
        <f t="shared" si="4"/>
        <v>#REF!</v>
      </c>
      <c r="M1120" s="81"/>
    </row>
    <row r="1121" ht="22.5" hidden="1" customHeight="1">
      <c r="A1121" s="61">
        <f>IF(B1121="","",ROW()-ROW(tb_Export[[#HEADERS],[Order]]))</f>
        <v>1120</v>
      </c>
      <c r="B1121" s="322">
        <v>46017.0</v>
      </c>
      <c r="C1121" s="64" t="s">
        <v>613</v>
      </c>
      <c r="D1121" s="64" t="s">
        <v>3147</v>
      </c>
      <c r="E1121" s="64" t="s">
        <v>1031</v>
      </c>
      <c r="F1121" s="64">
        <v>8.857128012044E12</v>
      </c>
      <c r="G1121" s="64" t="str">
        <f t="array" ref="G1121">XLOOKUP(F1121,tb_MainDatabase[Barcode],tb_MainDatabase[Grand],"")</f>
        <v>EDP</v>
      </c>
      <c r="H1121" s="64" t="str">
        <f t="array" ref="H1121">XLOOKUP(F1121,tb_MainDatabase[Barcode],tb_MainDatabase[Size],"")</f>
        <v>4 ml.</v>
      </c>
      <c r="I1121" s="64" t="s">
        <v>1532</v>
      </c>
      <c r="J1121" s="81">
        <f>IF(D1121="","",countif(tb_Export[SKU],D1121))</f>
        <v>1</v>
      </c>
      <c r="K1121" s="64" t="s">
        <v>1528</v>
      </c>
      <c r="L1121" s="81" t="str">
        <f t="shared" si="4"/>
        <v>#REF!</v>
      </c>
      <c r="M1121" s="81"/>
    </row>
    <row r="1122" ht="22.5" hidden="1" customHeight="1">
      <c r="A1122" s="61">
        <f>IF(B1122="","",ROW()-ROW(tb_Export[[#HEADERS],[Order]]))</f>
        <v>1121</v>
      </c>
      <c r="B1122" s="322">
        <v>46017.0</v>
      </c>
      <c r="C1122" s="64" t="s">
        <v>613</v>
      </c>
      <c r="D1122" s="64" t="s">
        <v>3149</v>
      </c>
      <c r="E1122" s="64" t="s">
        <v>1031</v>
      </c>
      <c r="F1122" s="64">
        <v>8.857128012044E12</v>
      </c>
      <c r="G1122" s="64" t="str">
        <f t="array" ref="G1122">XLOOKUP(F1122,tb_MainDatabase[Barcode],tb_MainDatabase[Grand],"")</f>
        <v>EDP</v>
      </c>
      <c r="H1122" s="64" t="str">
        <f t="array" ref="H1122">XLOOKUP(F1122,tb_MainDatabase[Barcode],tb_MainDatabase[Size],"")</f>
        <v>4 ml.</v>
      </c>
      <c r="I1122" s="64" t="s">
        <v>1532</v>
      </c>
      <c r="J1122" s="81">
        <f>IF(D1122="","",countif(tb_Export[SKU],D1122))</f>
        <v>1</v>
      </c>
      <c r="K1122" s="64" t="s">
        <v>1528</v>
      </c>
      <c r="L1122" s="81" t="str">
        <f t="shared" si="4"/>
        <v>#REF!</v>
      </c>
      <c r="M1122" s="81"/>
    </row>
    <row r="1123" ht="22.5" hidden="1" customHeight="1">
      <c r="A1123" s="61">
        <f>IF(B1123="","",ROW()-ROW(tb_Export[[#HEADERS],[Order]]))</f>
        <v>1122</v>
      </c>
      <c r="B1123" s="322">
        <v>46017.0</v>
      </c>
      <c r="C1123" s="64" t="s">
        <v>613</v>
      </c>
      <c r="D1123" s="64" t="s">
        <v>3150</v>
      </c>
      <c r="E1123" s="64" t="s">
        <v>1031</v>
      </c>
      <c r="F1123" s="64">
        <v>8.857128012044E12</v>
      </c>
      <c r="G1123" s="64" t="str">
        <f t="array" ref="G1123">XLOOKUP(F1123,tb_MainDatabase[Barcode],tb_MainDatabase[Grand],"")</f>
        <v>EDP</v>
      </c>
      <c r="H1123" s="64" t="str">
        <f t="array" ref="H1123">XLOOKUP(F1123,tb_MainDatabase[Barcode],tb_MainDatabase[Size],"")</f>
        <v>4 ml.</v>
      </c>
      <c r="I1123" s="64" t="s">
        <v>1532</v>
      </c>
      <c r="J1123" s="81">
        <f>IF(D1123="","",countif(tb_Export[SKU],D1123))</f>
        <v>1</v>
      </c>
      <c r="K1123" s="64" t="s">
        <v>1528</v>
      </c>
      <c r="L1123" s="81" t="str">
        <f t="shared" si="4"/>
        <v>#REF!</v>
      </c>
      <c r="M1123" s="81"/>
    </row>
    <row r="1124" ht="22.5" hidden="1" customHeight="1">
      <c r="A1124" s="61">
        <f>IF(B1124="","",ROW()-ROW(tb_Export[[#HEADERS],[Order]]))</f>
        <v>1123</v>
      </c>
      <c r="B1124" s="322">
        <v>46017.0</v>
      </c>
      <c r="C1124" s="64" t="s">
        <v>613</v>
      </c>
      <c r="D1124" s="64" t="s">
        <v>3151</v>
      </c>
      <c r="E1124" s="64" t="s">
        <v>1031</v>
      </c>
      <c r="F1124" s="64">
        <v>8.857128012044E12</v>
      </c>
      <c r="G1124" s="64" t="str">
        <f t="array" ref="G1124">XLOOKUP(F1124,tb_MainDatabase[Barcode],tb_MainDatabase[Grand],"")</f>
        <v>EDP</v>
      </c>
      <c r="H1124" s="64" t="str">
        <f t="array" ref="H1124">XLOOKUP(F1124,tb_MainDatabase[Barcode],tb_MainDatabase[Size],"")</f>
        <v>4 ml.</v>
      </c>
      <c r="I1124" s="64" t="s">
        <v>1532</v>
      </c>
      <c r="J1124" s="81">
        <f>IF(D1124="","",countif(tb_Export[SKU],D1124))</f>
        <v>1</v>
      </c>
      <c r="K1124" s="64" t="s">
        <v>1528</v>
      </c>
      <c r="L1124" s="81" t="str">
        <f t="shared" si="4"/>
        <v>#REF!</v>
      </c>
      <c r="M1124" s="81"/>
    </row>
    <row r="1125" ht="22.5" hidden="1" customHeight="1">
      <c r="A1125" s="61">
        <f>IF(B1125="","",ROW()-ROW(tb_Export[[#HEADERS],[Order]]))</f>
        <v>1124</v>
      </c>
      <c r="B1125" s="322">
        <v>46017.0</v>
      </c>
      <c r="C1125" s="64" t="s">
        <v>613</v>
      </c>
      <c r="D1125" s="64" t="s">
        <v>3152</v>
      </c>
      <c r="E1125" s="64" t="s">
        <v>1031</v>
      </c>
      <c r="F1125" s="64">
        <v>8.857128012044E12</v>
      </c>
      <c r="G1125" s="64" t="str">
        <f t="array" ref="G1125">XLOOKUP(F1125,tb_MainDatabase[Barcode],tb_MainDatabase[Grand],"")</f>
        <v>EDP</v>
      </c>
      <c r="H1125" s="64" t="str">
        <f t="array" ref="H1125">XLOOKUP(F1125,tb_MainDatabase[Barcode],tb_MainDatabase[Size],"")</f>
        <v>4 ml.</v>
      </c>
      <c r="I1125" s="64" t="s">
        <v>1532</v>
      </c>
      <c r="J1125" s="81">
        <f>IF(D1125="","",countif(tb_Export[SKU],D1125))</f>
        <v>1</v>
      </c>
      <c r="K1125" s="64" t="s">
        <v>1528</v>
      </c>
      <c r="L1125" s="81" t="str">
        <f t="shared" si="4"/>
        <v>#REF!</v>
      </c>
      <c r="M1125" s="81"/>
    </row>
    <row r="1126" ht="22.5" hidden="1" customHeight="1">
      <c r="A1126" s="61">
        <f>IF(B1126="","",ROW()-ROW(tb_Export[[#HEADERS],[Order]]))</f>
        <v>1125</v>
      </c>
      <c r="B1126" s="322">
        <v>46017.0</v>
      </c>
      <c r="C1126" s="64" t="s">
        <v>613</v>
      </c>
      <c r="D1126" s="64" t="s">
        <v>3153</v>
      </c>
      <c r="E1126" s="64" t="s">
        <v>1031</v>
      </c>
      <c r="F1126" s="64">
        <v>8.857128012044E12</v>
      </c>
      <c r="G1126" s="64" t="str">
        <f t="array" ref="G1126">XLOOKUP(F1126,tb_MainDatabase[Barcode],tb_MainDatabase[Grand],"")</f>
        <v>EDP</v>
      </c>
      <c r="H1126" s="64" t="str">
        <f t="array" ref="H1126">XLOOKUP(F1126,tb_MainDatabase[Barcode],tb_MainDatabase[Size],"")</f>
        <v>4 ml.</v>
      </c>
      <c r="I1126" s="64" t="s">
        <v>1532</v>
      </c>
      <c r="J1126" s="81">
        <f>IF(D1126="","",countif(tb_Export[SKU],D1126))</f>
        <v>1</v>
      </c>
      <c r="K1126" s="64" t="s">
        <v>1528</v>
      </c>
      <c r="L1126" s="81" t="str">
        <f t="shared" si="4"/>
        <v>#REF!</v>
      </c>
      <c r="M1126" s="81"/>
    </row>
    <row r="1127" ht="22.5" hidden="1" customHeight="1">
      <c r="A1127" s="61">
        <f>IF(B1127="","",ROW()-ROW(tb_Export[[#HEADERS],[Order]]))</f>
        <v>1126</v>
      </c>
      <c r="B1127" s="322">
        <v>46017.0</v>
      </c>
      <c r="C1127" s="64" t="s">
        <v>613</v>
      </c>
      <c r="D1127" s="64" t="s">
        <v>3155</v>
      </c>
      <c r="E1127" s="64" t="s">
        <v>1031</v>
      </c>
      <c r="F1127" s="64">
        <v>8.857128012044E12</v>
      </c>
      <c r="G1127" s="64" t="str">
        <f t="array" ref="G1127">XLOOKUP(F1127,tb_MainDatabase[Barcode],tb_MainDatabase[Grand],"")</f>
        <v>EDP</v>
      </c>
      <c r="H1127" s="64" t="str">
        <f t="array" ref="H1127">XLOOKUP(F1127,tb_MainDatabase[Barcode],tb_MainDatabase[Size],"")</f>
        <v>4 ml.</v>
      </c>
      <c r="I1127" s="64" t="s">
        <v>1532</v>
      </c>
      <c r="J1127" s="81">
        <f>IF(D1127="","",countif(tb_Export[SKU],D1127))</f>
        <v>1</v>
      </c>
      <c r="K1127" s="64" t="s">
        <v>1528</v>
      </c>
      <c r="L1127" s="81" t="str">
        <f t="shared" si="4"/>
        <v>#REF!</v>
      </c>
      <c r="M1127" s="81"/>
    </row>
    <row r="1128" ht="22.5" hidden="1" customHeight="1">
      <c r="A1128" s="61">
        <f>IF(B1128="","",ROW()-ROW(tb_Export[[#HEADERS],[Order]]))</f>
        <v>1127</v>
      </c>
      <c r="B1128" s="322">
        <v>46017.0</v>
      </c>
      <c r="C1128" s="64" t="s">
        <v>613</v>
      </c>
      <c r="D1128" s="64" t="s">
        <v>3156</v>
      </c>
      <c r="E1128" s="64" t="s">
        <v>1031</v>
      </c>
      <c r="F1128" s="64">
        <v>8.857128012044E12</v>
      </c>
      <c r="G1128" s="64" t="str">
        <f t="array" ref="G1128">XLOOKUP(F1128,tb_MainDatabase[Barcode],tb_MainDatabase[Grand],"")</f>
        <v>EDP</v>
      </c>
      <c r="H1128" s="64" t="str">
        <f t="array" ref="H1128">XLOOKUP(F1128,tb_MainDatabase[Barcode],tb_MainDatabase[Size],"")</f>
        <v>4 ml.</v>
      </c>
      <c r="I1128" s="64" t="s">
        <v>1532</v>
      </c>
      <c r="J1128" s="81">
        <f>IF(D1128="","",countif(tb_Export[SKU],D1128))</f>
        <v>1</v>
      </c>
      <c r="K1128" s="64" t="s">
        <v>1528</v>
      </c>
      <c r="L1128" s="81" t="str">
        <f t="shared" si="4"/>
        <v>#REF!</v>
      </c>
      <c r="M1128" s="81"/>
    </row>
    <row r="1129" ht="22.5" hidden="1" customHeight="1">
      <c r="A1129" s="61">
        <f>IF(B1129="","",ROW()-ROW(tb_Export[[#HEADERS],[Order]]))</f>
        <v>1128</v>
      </c>
      <c r="B1129" s="322">
        <v>46017.0</v>
      </c>
      <c r="C1129" s="64" t="s">
        <v>613</v>
      </c>
      <c r="D1129" s="64" t="s">
        <v>3158</v>
      </c>
      <c r="E1129" s="64" t="s">
        <v>1031</v>
      </c>
      <c r="F1129" s="64">
        <v>8.857128012044E12</v>
      </c>
      <c r="G1129" s="64" t="str">
        <f t="array" ref="G1129">XLOOKUP(F1129,tb_MainDatabase[Barcode],tb_MainDatabase[Grand],"")</f>
        <v>EDP</v>
      </c>
      <c r="H1129" s="64" t="str">
        <f t="array" ref="H1129">XLOOKUP(F1129,tb_MainDatabase[Barcode],tb_MainDatabase[Size],"")</f>
        <v>4 ml.</v>
      </c>
      <c r="I1129" s="64" t="s">
        <v>1532</v>
      </c>
      <c r="J1129" s="81">
        <f>IF(D1129="","",countif(tb_Export[SKU],D1129))</f>
        <v>1</v>
      </c>
      <c r="K1129" s="64" t="s">
        <v>1528</v>
      </c>
      <c r="L1129" s="81" t="str">
        <f t="shared" si="4"/>
        <v>#REF!</v>
      </c>
      <c r="M1129" s="81"/>
    </row>
    <row r="1130" ht="22.5" hidden="1" customHeight="1">
      <c r="A1130" s="61">
        <f>IF(B1130="","",ROW()-ROW(tb_Export[[#HEADERS],[Order]]))</f>
        <v>1129</v>
      </c>
      <c r="B1130" s="322">
        <v>46017.0</v>
      </c>
      <c r="C1130" s="64" t="s">
        <v>613</v>
      </c>
      <c r="D1130" s="64" t="s">
        <v>3159</v>
      </c>
      <c r="E1130" s="64" t="s">
        <v>1054</v>
      </c>
      <c r="F1130" s="64">
        <v>8.857128012015E12</v>
      </c>
      <c r="G1130" s="64" t="str">
        <f t="array" ref="G1130">XLOOKUP(F1130,tb_MainDatabase[Barcode],tb_MainDatabase[Grand],"")</f>
        <v>EDP</v>
      </c>
      <c r="H1130" s="64" t="str">
        <f t="array" ref="H1130">XLOOKUP(F1130,tb_MainDatabase[Barcode],tb_MainDatabase[Size],"")</f>
        <v>4 ml.</v>
      </c>
      <c r="I1130" s="64" t="s">
        <v>1532</v>
      </c>
      <c r="J1130" s="81">
        <f>IF(D1130="","",countif(tb_Export[SKU],D1130))</f>
        <v>1</v>
      </c>
      <c r="K1130" s="64" t="s">
        <v>1528</v>
      </c>
      <c r="L1130" s="81" t="str">
        <f t="shared" si="4"/>
        <v>#REF!</v>
      </c>
      <c r="M1130" s="81"/>
    </row>
    <row r="1131" ht="22.5" hidden="1" customHeight="1">
      <c r="A1131" s="61">
        <f>IF(B1131="","",ROW()-ROW(tb_Export[[#HEADERS],[Order]]))</f>
        <v>1130</v>
      </c>
      <c r="B1131" s="322">
        <v>46017.0</v>
      </c>
      <c r="C1131" s="64" t="s">
        <v>613</v>
      </c>
      <c r="D1131" s="64" t="s">
        <v>3160</v>
      </c>
      <c r="E1131" s="64" t="s">
        <v>1054</v>
      </c>
      <c r="F1131" s="64">
        <v>8.857128012015E12</v>
      </c>
      <c r="G1131" s="64" t="str">
        <f t="array" ref="G1131">XLOOKUP(F1131,tb_MainDatabase[Barcode],tb_MainDatabase[Grand],"")</f>
        <v>EDP</v>
      </c>
      <c r="H1131" s="64" t="str">
        <f t="array" ref="H1131">XLOOKUP(F1131,tb_MainDatabase[Barcode],tb_MainDatabase[Size],"")</f>
        <v>4 ml.</v>
      </c>
      <c r="I1131" s="64" t="s">
        <v>1532</v>
      </c>
      <c r="J1131" s="81">
        <f>IF(D1131="","",countif(tb_Export[SKU],D1131))</f>
        <v>1</v>
      </c>
      <c r="K1131" s="64" t="s">
        <v>1528</v>
      </c>
      <c r="L1131" s="81" t="str">
        <f t="shared" si="4"/>
        <v>#REF!</v>
      </c>
      <c r="M1131" s="81"/>
    </row>
    <row r="1132" ht="22.5" hidden="1" customHeight="1">
      <c r="A1132" s="61">
        <f>IF(B1132="","",ROW()-ROW(tb_Export[[#HEADERS],[Order]]))</f>
        <v>1131</v>
      </c>
      <c r="B1132" s="322">
        <v>46017.0</v>
      </c>
      <c r="C1132" s="64" t="s">
        <v>613</v>
      </c>
      <c r="D1132" s="64" t="s">
        <v>3162</v>
      </c>
      <c r="E1132" s="64" t="s">
        <v>1054</v>
      </c>
      <c r="F1132" s="64">
        <v>8.857128012015E12</v>
      </c>
      <c r="G1132" s="64" t="str">
        <f t="array" ref="G1132">XLOOKUP(F1132,tb_MainDatabase[Barcode],tb_MainDatabase[Grand],"")</f>
        <v>EDP</v>
      </c>
      <c r="H1132" s="64" t="str">
        <f t="array" ref="H1132">XLOOKUP(F1132,tb_MainDatabase[Barcode],tb_MainDatabase[Size],"")</f>
        <v>4 ml.</v>
      </c>
      <c r="I1132" s="64" t="s">
        <v>1532</v>
      </c>
      <c r="J1132" s="81">
        <f>IF(D1132="","",countif(tb_Export[SKU],D1132))</f>
        <v>1</v>
      </c>
      <c r="K1132" s="64" t="s">
        <v>1528</v>
      </c>
      <c r="L1132" s="81" t="str">
        <f t="shared" si="4"/>
        <v>#REF!</v>
      </c>
      <c r="M1132" s="81"/>
    </row>
    <row r="1133" ht="22.5" hidden="1" customHeight="1">
      <c r="A1133" s="61">
        <f>IF(B1133="","",ROW()-ROW(tb_Export[[#HEADERS],[Order]]))</f>
        <v>1132</v>
      </c>
      <c r="B1133" s="322">
        <v>46017.0</v>
      </c>
      <c r="C1133" s="64" t="s">
        <v>613</v>
      </c>
      <c r="D1133" s="64" t="s">
        <v>3163</v>
      </c>
      <c r="E1133" s="64" t="s">
        <v>1054</v>
      </c>
      <c r="F1133" s="64">
        <v>8.857128012015E12</v>
      </c>
      <c r="G1133" s="64" t="str">
        <f t="array" ref="G1133">XLOOKUP(F1133,tb_MainDatabase[Barcode],tb_MainDatabase[Grand],"")</f>
        <v>EDP</v>
      </c>
      <c r="H1133" s="64" t="str">
        <f t="array" ref="H1133">XLOOKUP(F1133,tb_MainDatabase[Barcode],tb_MainDatabase[Size],"")</f>
        <v>4 ml.</v>
      </c>
      <c r="I1133" s="64" t="s">
        <v>1532</v>
      </c>
      <c r="J1133" s="81">
        <f>IF(D1133="","",countif(tb_Export[SKU],D1133))</f>
        <v>1</v>
      </c>
      <c r="K1133" s="64" t="s">
        <v>1528</v>
      </c>
      <c r="L1133" s="81" t="str">
        <f t="shared" si="4"/>
        <v>#REF!</v>
      </c>
      <c r="M1133" s="81"/>
    </row>
    <row r="1134" ht="22.5" hidden="1" customHeight="1">
      <c r="A1134" s="61">
        <f>IF(B1134="","",ROW()-ROW(tb_Export[[#HEADERS],[Order]]))</f>
        <v>1133</v>
      </c>
      <c r="B1134" s="322">
        <v>46017.0</v>
      </c>
      <c r="C1134" s="64" t="s">
        <v>613</v>
      </c>
      <c r="D1134" s="64" t="s">
        <v>3164</v>
      </c>
      <c r="E1134" s="64" t="s">
        <v>1054</v>
      </c>
      <c r="F1134" s="64">
        <v>8.857128012015E12</v>
      </c>
      <c r="G1134" s="64" t="str">
        <f t="array" ref="G1134">XLOOKUP(F1134,tb_MainDatabase[Barcode],tb_MainDatabase[Grand],"")</f>
        <v>EDP</v>
      </c>
      <c r="H1134" s="64" t="str">
        <f t="array" ref="H1134">XLOOKUP(F1134,tb_MainDatabase[Barcode],tb_MainDatabase[Size],"")</f>
        <v>4 ml.</v>
      </c>
      <c r="I1134" s="64" t="s">
        <v>1532</v>
      </c>
      <c r="J1134" s="81">
        <f>IF(D1134="","",countif(tb_Export[SKU],D1134))</f>
        <v>1</v>
      </c>
      <c r="K1134" s="64" t="s">
        <v>1528</v>
      </c>
      <c r="L1134" s="81" t="str">
        <f t="shared" si="4"/>
        <v>#REF!</v>
      </c>
      <c r="M1134" s="81"/>
    </row>
    <row r="1135" ht="22.5" hidden="1" customHeight="1">
      <c r="A1135" s="61">
        <f>IF(B1135="","",ROW()-ROW(tb_Export[[#HEADERS],[Order]]))</f>
        <v>1134</v>
      </c>
      <c r="B1135" s="322">
        <v>46017.0</v>
      </c>
      <c r="C1135" s="64" t="s">
        <v>613</v>
      </c>
      <c r="D1135" s="64" t="s">
        <v>3165</v>
      </c>
      <c r="E1135" s="64" t="s">
        <v>1054</v>
      </c>
      <c r="F1135" s="64">
        <v>8.857128012015E12</v>
      </c>
      <c r="G1135" s="64" t="str">
        <f t="array" ref="G1135">XLOOKUP(F1135,tb_MainDatabase[Barcode],tb_MainDatabase[Grand],"")</f>
        <v>EDP</v>
      </c>
      <c r="H1135" s="64" t="str">
        <f t="array" ref="H1135">XLOOKUP(F1135,tb_MainDatabase[Barcode],tb_MainDatabase[Size],"")</f>
        <v>4 ml.</v>
      </c>
      <c r="I1135" s="64" t="s">
        <v>1532</v>
      </c>
      <c r="J1135" s="81">
        <f>IF(D1135="","",countif(tb_Export[SKU],D1135))</f>
        <v>1</v>
      </c>
      <c r="K1135" s="64" t="s">
        <v>1528</v>
      </c>
      <c r="L1135" s="81" t="str">
        <f t="shared" si="4"/>
        <v>#REF!</v>
      </c>
      <c r="M1135" s="81"/>
    </row>
    <row r="1136" ht="22.5" hidden="1" customHeight="1">
      <c r="A1136" s="61">
        <f>IF(B1136="","",ROW()-ROW(tb_Export[[#HEADERS],[Order]]))</f>
        <v>1135</v>
      </c>
      <c r="B1136" s="322">
        <v>46017.0</v>
      </c>
      <c r="C1136" s="64" t="s">
        <v>613</v>
      </c>
      <c r="D1136" s="64" t="s">
        <v>3166</v>
      </c>
      <c r="E1136" s="64" t="s">
        <v>1054</v>
      </c>
      <c r="F1136" s="64">
        <v>8.857128012015E12</v>
      </c>
      <c r="G1136" s="64" t="str">
        <f t="array" ref="G1136">XLOOKUP(F1136,tb_MainDatabase[Barcode],tb_MainDatabase[Grand],"")</f>
        <v>EDP</v>
      </c>
      <c r="H1136" s="64" t="str">
        <f t="array" ref="H1136">XLOOKUP(F1136,tb_MainDatabase[Barcode],tb_MainDatabase[Size],"")</f>
        <v>4 ml.</v>
      </c>
      <c r="I1136" s="64" t="s">
        <v>1532</v>
      </c>
      <c r="J1136" s="81">
        <f>IF(D1136="","",countif(tb_Export[SKU],D1136))</f>
        <v>1</v>
      </c>
      <c r="K1136" s="64" t="s">
        <v>1528</v>
      </c>
      <c r="L1136" s="81" t="str">
        <f t="shared" si="4"/>
        <v>#REF!</v>
      </c>
      <c r="M1136" s="81"/>
    </row>
    <row r="1137" ht="22.5" hidden="1" customHeight="1">
      <c r="A1137" s="61">
        <f>IF(B1137="","",ROW()-ROW(tb_Export[[#HEADERS],[Order]]))</f>
        <v>1136</v>
      </c>
      <c r="B1137" s="322">
        <v>46017.0</v>
      </c>
      <c r="C1137" s="64" t="s">
        <v>613</v>
      </c>
      <c r="D1137" s="64" t="s">
        <v>3167</v>
      </c>
      <c r="E1137" s="64" t="s">
        <v>1054</v>
      </c>
      <c r="F1137" s="64">
        <v>8.857128012015E12</v>
      </c>
      <c r="G1137" s="64" t="str">
        <f t="array" ref="G1137">XLOOKUP(F1137,tb_MainDatabase[Barcode],tb_MainDatabase[Grand],"")</f>
        <v>EDP</v>
      </c>
      <c r="H1137" s="64" t="str">
        <f t="array" ref="H1137">XLOOKUP(F1137,tb_MainDatabase[Barcode],tb_MainDatabase[Size],"")</f>
        <v>4 ml.</v>
      </c>
      <c r="I1137" s="64" t="s">
        <v>1532</v>
      </c>
      <c r="J1137" s="81">
        <f>IF(D1137="","",countif(tb_Export[SKU],D1137))</f>
        <v>1</v>
      </c>
      <c r="K1137" s="64" t="s">
        <v>1528</v>
      </c>
      <c r="L1137" s="81" t="str">
        <f t="shared" si="4"/>
        <v>#REF!</v>
      </c>
      <c r="M1137" s="81"/>
    </row>
    <row r="1138" ht="22.5" hidden="1" customHeight="1">
      <c r="A1138" s="61">
        <f>IF(B1138="","",ROW()-ROW(tb_Export[[#HEADERS],[Order]]))</f>
        <v>1137</v>
      </c>
      <c r="B1138" s="322">
        <v>46017.0</v>
      </c>
      <c r="C1138" s="64" t="s">
        <v>613</v>
      </c>
      <c r="D1138" s="64" t="s">
        <v>3169</v>
      </c>
      <c r="E1138" s="64" t="s">
        <v>1054</v>
      </c>
      <c r="F1138" s="64">
        <v>8.857128012015E12</v>
      </c>
      <c r="G1138" s="64" t="str">
        <f t="array" ref="G1138">XLOOKUP(F1138,tb_MainDatabase[Barcode],tb_MainDatabase[Grand],"")</f>
        <v>EDP</v>
      </c>
      <c r="H1138" s="64" t="str">
        <f t="array" ref="H1138">XLOOKUP(F1138,tb_MainDatabase[Barcode],tb_MainDatabase[Size],"")</f>
        <v>4 ml.</v>
      </c>
      <c r="I1138" s="64" t="s">
        <v>1532</v>
      </c>
      <c r="J1138" s="81">
        <f>IF(D1138="","",countif(tb_Export[SKU],D1138))</f>
        <v>1</v>
      </c>
      <c r="K1138" s="64" t="s">
        <v>1528</v>
      </c>
      <c r="L1138" s="81" t="str">
        <f t="shared" si="4"/>
        <v>#REF!</v>
      </c>
      <c r="M1138" s="81"/>
    </row>
    <row r="1139" ht="22.5" hidden="1" customHeight="1">
      <c r="A1139" s="61">
        <f>IF(B1139="","",ROW()-ROW(tb_Export[[#HEADERS],[Order]]))</f>
        <v>1138</v>
      </c>
      <c r="B1139" s="322">
        <v>46017.0</v>
      </c>
      <c r="C1139" s="64" t="s">
        <v>613</v>
      </c>
      <c r="D1139" s="64" t="s">
        <v>3170</v>
      </c>
      <c r="E1139" s="64" t="s">
        <v>1054</v>
      </c>
      <c r="F1139" s="64">
        <v>8.857128012015E12</v>
      </c>
      <c r="G1139" s="64" t="str">
        <f t="array" ref="G1139">XLOOKUP(F1139,tb_MainDatabase[Barcode],tb_MainDatabase[Grand],"")</f>
        <v>EDP</v>
      </c>
      <c r="H1139" s="64" t="str">
        <f t="array" ref="H1139">XLOOKUP(F1139,tb_MainDatabase[Barcode],tb_MainDatabase[Size],"")</f>
        <v>4 ml.</v>
      </c>
      <c r="I1139" s="64" t="s">
        <v>1532</v>
      </c>
      <c r="J1139" s="81">
        <f>IF(D1139="","",countif(tb_Export[SKU],D1139))</f>
        <v>1</v>
      </c>
      <c r="K1139" s="64" t="s">
        <v>1528</v>
      </c>
      <c r="L1139" s="81" t="str">
        <f t="shared" si="4"/>
        <v>#REF!</v>
      </c>
      <c r="M1139" s="81"/>
    </row>
    <row r="1140" ht="22.5" hidden="1" customHeight="1">
      <c r="A1140" s="61">
        <f>IF(B1140="","",ROW()-ROW(tb_Export[[#HEADERS],[Order]]))</f>
        <v>1139</v>
      </c>
      <c r="B1140" s="322">
        <v>46017.0</v>
      </c>
      <c r="C1140" s="64" t="s">
        <v>613</v>
      </c>
      <c r="D1140" s="64" t="s">
        <v>3171</v>
      </c>
      <c r="E1140" s="64" t="s">
        <v>1082</v>
      </c>
      <c r="F1140" s="64">
        <v>8.857128012043E12</v>
      </c>
      <c r="G1140" s="64" t="str">
        <f t="array" ref="G1140">XLOOKUP(F1140,tb_MainDatabase[Barcode],tb_MainDatabase[Grand],"")</f>
        <v>EDP</v>
      </c>
      <c r="H1140" s="64" t="str">
        <f t="array" ref="H1140">XLOOKUP(F1140,tb_MainDatabase[Barcode],tb_MainDatabase[Size],"")</f>
        <v>4 ml.</v>
      </c>
      <c r="I1140" s="64" t="s">
        <v>1532</v>
      </c>
      <c r="J1140" s="81">
        <f>IF(D1140="","",countif(tb_Export[SKU],D1140))</f>
        <v>1</v>
      </c>
      <c r="K1140" s="64" t="s">
        <v>1528</v>
      </c>
      <c r="L1140" s="81" t="str">
        <f t="shared" si="4"/>
        <v>#REF!</v>
      </c>
      <c r="M1140" s="81"/>
    </row>
    <row r="1141" ht="22.5" hidden="1" customHeight="1">
      <c r="A1141" s="61">
        <f>IF(B1141="","",ROW()-ROW(tb_Export[[#HEADERS],[Order]]))</f>
        <v>1140</v>
      </c>
      <c r="B1141" s="322">
        <v>46017.0</v>
      </c>
      <c r="C1141" s="64" t="s">
        <v>613</v>
      </c>
      <c r="D1141" s="64" t="s">
        <v>3173</v>
      </c>
      <c r="E1141" s="64" t="s">
        <v>1082</v>
      </c>
      <c r="F1141" s="64">
        <v>8.857128012043E12</v>
      </c>
      <c r="G1141" s="64" t="str">
        <f t="array" ref="G1141">XLOOKUP(F1141,tb_MainDatabase[Barcode],tb_MainDatabase[Grand],"")</f>
        <v>EDP</v>
      </c>
      <c r="H1141" s="64" t="str">
        <f t="array" ref="H1141">XLOOKUP(F1141,tb_MainDatabase[Barcode],tb_MainDatabase[Size],"")</f>
        <v>4 ml.</v>
      </c>
      <c r="I1141" s="64" t="s">
        <v>1532</v>
      </c>
      <c r="J1141" s="81">
        <f>IF(D1141="","",countif(tb_Export[SKU],D1141))</f>
        <v>1</v>
      </c>
      <c r="K1141" s="64" t="s">
        <v>1528</v>
      </c>
      <c r="L1141" s="81" t="str">
        <f t="shared" si="4"/>
        <v>#REF!</v>
      </c>
      <c r="M1141" s="81"/>
    </row>
    <row r="1142" ht="22.5" hidden="1" customHeight="1">
      <c r="A1142" s="61">
        <f>IF(B1142="","",ROW()-ROW(tb_Export[[#HEADERS],[Order]]))</f>
        <v>1141</v>
      </c>
      <c r="B1142" s="322">
        <v>46017.0</v>
      </c>
      <c r="C1142" s="64" t="s">
        <v>613</v>
      </c>
      <c r="D1142" s="64" t="s">
        <v>3174</v>
      </c>
      <c r="E1142" s="64" t="s">
        <v>1082</v>
      </c>
      <c r="F1142" s="64">
        <v>8.857128012043E12</v>
      </c>
      <c r="G1142" s="64" t="str">
        <f t="array" ref="G1142">XLOOKUP(F1142,tb_MainDatabase[Barcode],tb_MainDatabase[Grand],"")</f>
        <v>EDP</v>
      </c>
      <c r="H1142" s="64" t="str">
        <f t="array" ref="H1142">XLOOKUP(F1142,tb_MainDatabase[Barcode],tb_MainDatabase[Size],"")</f>
        <v>4 ml.</v>
      </c>
      <c r="I1142" s="64" t="s">
        <v>1532</v>
      </c>
      <c r="J1142" s="81">
        <f>IF(D1142="","",countif(tb_Export[SKU],D1142))</f>
        <v>1</v>
      </c>
      <c r="K1142" s="64" t="s">
        <v>1528</v>
      </c>
      <c r="L1142" s="81" t="str">
        <f t="shared" si="4"/>
        <v>#REF!</v>
      </c>
      <c r="M1142" s="81"/>
    </row>
    <row r="1143" ht="22.5" hidden="1" customHeight="1">
      <c r="A1143" s="61">
        <f>IF(B1143="","",ROW()-ROW(tb_Export[[#HEADERS],[Order]]))</f>
        <v>1142</v>
      </c>
      <c r="B1143" s="322">
        <v>46017.0</v>
      </c>
      <c r="C1143" s="64" t="s">
        <v>613</v>
      </c>
      <c r="D1143" s="64" t="s">
        <v>3176</v>
      </c>
      <c r="E1143" s="64" t="s">
        <v>1082</v>
      </c>
      <c r="F1143" s="64">
        <v>8.857128012043E12</v>
      </c>
      <c r="G1143" s="64" t="str">
        <f t="array" ref="G1143">XLOOKUP(F1143,tb_MainDatabase[Barcode],tb_MainDatabase[Grand],"")</f>
        <v>EDP</v>
      </c>
      <c r="H1143" s="64" t="str">
        <f t="array" ref="H1143">XLOOKUP(F1143,tb_MainDatabase[Barcode],tb_MainDatabase[Size],"")</f>
        <v>4 ml.</v>
      </c>
      <c r="I1143" s="64" t="s">
        <v>1532</v>
      </c>
      <c r="J1143" s="81">
        <f>IF(D1143="","",countif(tb_Export[SKU],D1143))</f>
        <v>1</v>
      </c>
      <c r="K1143" s="64" t="s">
        <v>1528</v>
      </c>
      <c r="L1143" s="81" t="str">
        <f t="shared" si="4"/>
        <v>#REF!</v>
      </c>
      <c r="M1143" s="81"/>
    </row>
    <row r="1144" ht="22.5" hidden="1" customHeight="1">
      <c r="A1144" s="61">
        <f>IF(B1144="","",ROW()-ROW(tb_Export[[#HEADERS],[Order]]))</f>
        <v>1143</v>
      </c>
      <c r="B1144" s="322">
        <v>46017.0</v>
      </c>
      <c r="C1144" s="64" t="s">
        <v>613</v>
      </c>
      <c r="D1144" s="64" t="s">
        <v>3177</v>
      </c>
      <c r="E1144" s="64" t="s">
        <v>1082</v>
      </c>
      <c r="F1144" s="64">
        <v>8.857128012043E12</v>
      </c>
      <c r="G1144" s="64" t="str">
        <f t="array" ref="G1144">XLOOKUP(F1144,tb_MainDatabase[Barcode],tb_MainDatabase[Grand],"")</f>
        <v>EDP</v>
      </c>
      <c r="H1144" s="64" t="str">
        <f t="array" ref="H1144">XLOOKUP(F1144,tb_MainDatabase[Barcode],tb_MainDatabase[Size],"")</f>
        <v>4 ml.</v>
      </c>
      <c r="I1144" s="64" t="s">
        <v>1532</v>
      </c>
      <c r="J1144" s="81">
        <f>IF(D1144="","",countif(tb_Export[SKU],D1144))</f>
        <v>1</v>
      </c>
      <c r="K1144" s="64" t="s">
        <v>1528</v>
      </c>
      <c r="L1144" s="81" t="str">
        <f t="shared" si="4"/>
        <v>#REF!</v>
      </c>
      <c r="M1144" s="81"/>
    </row>
    <row r="1145" ht="22.5" hidden="1" customHeight="1">
      <c r="A1145" s="61">
        <f>IF(B1145="","",ROW()-ROW(tb_Export[[#HEADERS],[Order]]))</f>
        <v>1144</v>
      </c>
      <c r="B1145" s="322">
        <v>46017.0</v>
      </c>
      <c r="C1145" s="64" t="s">
        <v>613</v>
      </c>
      <c r="D1145" s="64" t="s">
        <v>3179</v>
      </c>
      <c r="E1145" s="64" t="s">
        <v>1082</v>
      </c>
      <c r="F1145" s="64">
        <v>8.857128012043E12</v>
      </c>
      <c r="G1145" s="64" t="str">
        <f t="array" ref="G1145">XLOOKUP(F1145,tb_MainDatabase[Barcode],tb_MainDatabase[Grand],"")</f>
        <v>EDP</v>
      </c>
      <c r="H1145" s="64" t="str">
        <f t="array" ref="H1145">XLOOKUP(F1145,tb_MainDatabase[Barcode],tb_MainDatabase[Size],"")</f>
        <v>4 ml.</v>
      </c>
      <c r="I1145" s="64" t="s">
        <v>1532</v>
      </c>
      <c r="J1145" s="81">
        <f>IF(D1145="","",countif(tb_Export[SKU],D1145))</f>
        <v>1</v>
      </c>
      <c r="K1145" s="64" t="s">
        <v>1528</v>
      </c>
      <c r="L1145" s="81" t="str">
        <f t="shared" si="4"/>
        <v>#REF!</v>
      </c>
      <c r="M1145" s="81"/>
    </row>
    <row r="1146" ht="22.5" hidden="1" customHeight="1">
      <c r="A1146" s="61">
        <f>IF(B1146="","",ROW()-ROW(tb_Export[[#HEADERS],[Order]]))</f>
        <v>1145</v>
      </c>
      <c r="B1146" s="322">
        <v>46017.0</v>
      </c>
      <c r="C1146" s="64" t="s">
        <v>613</v>
      </c>
      <c r="D1146" s="64" t="s">
        <v>3180</v>
      </c>
      <c r="E1146" s="64" t="s">
        <v>1082</v>
      </c>
      <c r="F1146" s="64">
        <v>8.857128012043E12</v>
      </c>
      <c r="G1146" s="64" t="str">
        <f t="array" ref="G1146">XLOOKUP(F1146,tb_MainDatabase[Barcode],tb_MainDatabase[Grand],"")</f>
        <v>EDP</v>
      </c>
      <c r="H1146" s="64" t="str">
        <f t="array" ref="H1146">XLOOKUP(F1146,tb_MainDatabase[Barcode],tb_MainDatabase[Size],"")</f>
        <v>4 ml.</v>
      </c>
      <c r="I1146" s="64" t="s">
        <v>1532</v>
      </c>
      <c r="J1146" s="81">
        <f>IF(D1146="","",countif(tb_Export[SKU],D1146))</f>
        <v>1</v>
      </c>
      <c r="K1146" s="64" t="s">
        <v>1528</v>
      </c>
      <c r="L1146" s="81" t="str">
        <f t="shared" si="4"/>
        <v>#REF!</v>
      </c>
      <c r="M1146" s="81"/>
    </row>
    <row r="1147" ht="22.5" hidden="1" customHeight="1">
      <c r="A1147" s="61">
        <f>IF(B1147="","",ROW()-ROW(tb_Export[[#HEADERS],[Order]]))</f>
        <v>1146</v>
      </c>
      <c r="B1147" s="322">
        <v>46017.0</v>
      </c>
      <c r="C1147" s="64" t="s">
        <v>613</v>
      </c>
      <c r="D1147" s="64" t="s">
        <v>3181</v>
      </c>
      <c r="E1147" s="64" t="s">
        <v>1082</v>
      </c>
      <c r="F1147" s="64">
        <v>8.857128012043E12</v>
      </c>
      <c r="G1147" s="64" t="str">
        <f t="array" ref="G1147">XLOOKUP(F1147,tb_MainDatabase[Barcode],tb_MainDatabase[Grand],"")</f>
        <v>EDP</v>
      </c>
      <c r="H1147" s="64" t="str">
        <f t="array" ref="H1147">XLOOKUP(F1147,tb_MainDatabase[Barcode],tb_MainDatabase[Size],"")</f>
        <v>4 ml.</v>
      </c>
      <c r="I1147" s="64" t="s">
        <v>1532</v>
      </c>
      <c r="J1147" s="81">
        <f>IF(D1147="","",countif(tb_Export[SKU],D1147))</f>
        <v>1</v>
      </c>
      <c r="K1147" s="64" t="s">
        <v>1528</v>
      </c>
      <c r="L1147" s="81" t="str">
        <f t="shared" si="4"/>
        <v>#REF!</v>
      </c>
      <c r="M1147" s="81"/>
    </row>
    <row r="1148" ht="22.5" hidden="1" customHeight="1">
      <c r="A1148" s="61">
        <f>IF(B1148="","",ROW()-ROW(tb_Export[[#HEADERS],[Order]]))</f>
        <v>1147</v>
      </c>
      <c r="B1148" s="322">
        <v>46017.0</v>
      </c>
      <c r="C1148" s="64" t="s">
        <v>613</v>
      </c>
      <c r="D1148" s="64" t="s">
        <v>3184</v>
      </c>
      <c r="E1148" s="64" t="s">
        <v>1082</v>
      </c>
      <c r="F1148" s="64">
        <v>8.857128012043E12</v>
      </c>
      <c r="G1148" s="64" t="str">
        <f t="array" ref="G1148">XLOOKUP(F1148,tb_MainDatabase[Barcode],tb_MainDatabase[Grand],"")</f>
        <v>EDP</v>
      </c>
      <c r="H1148" s="64" t="str">
        <f t="array" ref="H1148">XLOOKUP(F1148,tb_MainDatabase[Barcode],tb_MainDatabase[Size],"")</f>
        <v>4 ml.</v>
      </c>
      <c r="I1148" s="64" t="s">
        <v>1532</v>
      </c>
      <c r="J1148" s="81">
        <f>IF(D1148="","",countif(tb_Export[SKU],D1148))</f>
        <v>1</v>
      </c>
      <c r="K1148" s="64" t="s">
        <v>1528</v>
      </c>
      <c r="L1148" s="81" t="str">
        <f t="shared" si="4"/>
        <v>#REF!</v>
      </c>
      <c r="M1148" s="81"/>
    </row>
    <row r="1149" ht="22.5" hidden="1" customHeight="1">
      <c r="A1149" s="61">
        <f>IF(B1149="","",ROW()-ROW(tb_Export[[#HEADERS],[Order]]))</f>
        <v>1148</v>
      </c>
      <c r="B1149" s="322">
        <v>46017.0</v>
      </c>
      <c r="C1149" s="64" t="s">
        <v>613</v>
      </c>
      <c r="D1149" s="64" t="s">
        <v>3186</v>
      </c>
      <c r="E1149" s="64" t="s">
        <v>1082</v>
      </c>
      <c r="F1149" s="64">
        <v>8.857128012043E12</v>
      </c>
      <c r="G1149" s="64" t="str">
        <f t="array" ref="G1149">XLOOKUP(F1149,tb_MainDatabase[Barcode],tb_MainDatabase[Grand],"")</f>
        <v>EDP</v>
      </c>
      <c r="H1149" s="64" t="str">
        <f t="array" ref="H1149">XLOOKUP(F1149,tb_MainDatabase[Barcode],tb_MainDatabase[Size],"")</f>
        <v>4 ml.</v>
      </c>
      <c r="I1149" s="64" t="s">
        <v>1532</v>
      </c>
      <c r="J1149" s="81">
        <f>IF(D1149="","",countif(tb_Export[SKU],D1149))</f>
        <v>1</v>
      </c>
      <c r="K1149" s="64" t="s">
        <v>1528</v>
      </c>
      <c r="L1149" s="81" t="str">
        <f t="shared" si="4"/>
        <v>#REF!</v>
      </c>
      <c r="M1149" s="81"/>
    </row>
    <row r="1150" ht="22.5" hidden="1" customHeight="1">
      <c r="A1150" s="61">
        <f>IF(B1150="","",ROW()-ROW(tb_Export[[#HEADERS],[Order]]))</f>
        <v>1149</v>
      </c>
      <c r="B1150" s="322">
        <v>46017.0</v>
      </c>
      <c r="C1150" s="64" t="s">
        <v>613</v>
      </c>
      <c r="D1150" s="64" t="s">
        <v>3187</v>
      </c>
      <c r="E1150" s="64" t="s">
        <v>1084</v>
      </c>
      <c r="F1150" s="64">
        <v>8.857128012038E12</v>
      </c>
      <c r="G1150" s="64" t="str">
        <f t="array" ref="G1150">XLOOKUP(F1150,tb_MainDatabase[Barcode],tb_MainDatabase[Grand],"")</f>
        <v>EDP</v>
      </c>
      <c r="H1150" s="64" t="str">
        <f t="array" ref="H1150">XLOOKUP(F1150,tb_MainDatabase[Barcode],tb_MainDatabase[Size],"")</f>
        <v>4 ml.</v>
      </c>
      <c r="I1150" s="64" t="s">
        <v>1532</v>
      </c>
      <c r="J1150" s="81">
        <f>IF(D1150="","",countif(tb_Export[SKU],D1150))</f>
        <v>1</v>
      </c>
      <c r="K1150" s="64" t="s">
        <v>1528</v>
      </c>
      <c r="L1150" s="81" t="str">
        <f t="shared" si="4"/>
        <v>#REF!</v>
      </c>
      <c r="M1150" s="81"/>
    </row>
    <row r="1151" ht="22.5" hidden="1" customHeight="1">
      <c r="A1151" s="61">
        <f>IF(B1151="","",ROW()-ROW(tb_Export[[#HEADERS],[Order]]))</f>
        <v>1150</v>
      </c>
      <c r="B1151" s="322">
        <v>46017.0</v>
      </c>
      <c r="C1151" s="64" t="s">
        <v>613</v>
      </c>
      <c r="D1151" s="64" t="s">
        <v>3188</v>
      </c>
      <c r="E1151" s="64" t="s">
        <v>1084</v>
      </c>
      <c r="F1151" s="64">
        <v>8.857128012038E12</v>
      </c>
      <c r="G1151" s="64" t="str">
        <f t="array" ref="G1151">XLOOKUP(F1151,tb_MainDatabase[Barcode],tb_MainDatabase[Grand],"")</f>
        <v>EDP</v>
      </c>
      <c r="H1151" s="64" t="str">
        <f t="array" ref="H1151">XLOOKUP(F1151,tb_MainDatabase[Barcode],tb_MainDatabase[Size],"")</f>
        <v>4 ml.</v>
      </c>
      <c r="I1151" s="64" t="s">
        <v>1532</v>
      </c>
      <c r="J1151" s="81">
        <f>IF(D1151="","",countif(tb_Export[SKU],D1151))</f>
        <v>1</v>
      </c>
      <c r="K1151" s="64" t="s">
        <v>1528</v>
      </c>
      <c r="L1151" s="81" t="str">
        <f t="shared" si="4"/>
        <v>#REF!</v>
      </c>
      <c r="M1151" s="81"/>
    </row>
    <row r="1152" ht="22.5" hidden="1" customHeight="1">
      <c r="A1152" s="61">
        <f>IF(B1152="","",ROW()-ROW(tb_Export[[#HEADERS],[Order]]))</f>
        <v>1151</v>
      </c>
      <c r="B1152" s="322">
        <v>46017.0</v>
      </c>
      <c r="C1152" s="64" t="s">
        <v>613</v>
      </c>
      <c r="D1152" s="64" t="s">
        <v>3189</v>
      </c>
      <c r="E1152" s="64" t="s">
        <v>1084</v>
      </c>
      <c r="F1152" s="64">
        <v>8.857128012038E12</v>
      </c>
      <c r="G1152" s="64" t="str">
        <f t="array" ref="G1152">XLOOKUP(F1152,tb_MainDatabase[Barcode],tb_MainDatabase[Grand],"")</f>
        <v>EDP</v>
      </c>
      <c r="H1152" s="64" t="str">
        <f t="array" ref="H1152">XLOOKUP(F1152,tb_MainDatabase[Barcode],tb_MainDatabase[Size],"")</f>
        <v>4 ml.</v>
      </c>
      <c r="I1152" s="64" t="s">
        <v>1532</v>
      </c>
      <c r="J1152" s="81">
        <f>IF(D1152="","",countif(tb_Export[SKU],D1152))</f>
        <v>1</v>
      </c>
      <c r="K1152" s="64" t="s">
        <v>1528</v>
      </c>
      <c r="L1152" s="81" t="str">
        <f t="shared" si="4"/>
        <v>#REF!</v>
      </c>
      <c r="M1152" s="81"/>
    </row>
    <row r="1153" ht="22.5" hidden="1" customHeight="1">
      <c r="A1153" s="61">
        <f>IF(B1153="","",ROW()-ROW(tb_Export[[#HEADERS],[Order]]))</f>
        <v>1152</v>
      </c>
      <c r="B1153" s="322">
        <v>46017.0</v>
      </c>
      <c r="C1153" s="64" t="s">
        <v>613</v>
      </c>
      <c r="D1153" s="64" t="s">
        <v>3190</v>
      </c>
      <c r="E1153" s="64" t="s">
        <v>1084</v>
      </c>
      <c r="F1153" s="64">
        <v>8.857128012038E12</v>
      </c>
      <c r="G1153" s="64" t="str">
        <f t="array" ref="G1153">XLOOKUP(F1153,tb_MainDatabase[Barcode],tb_MainDatabase[Grand],"")</f>
        <v>EDP</v>
      </c>
      <c r="H1153" s="64" t="str">
        <f t="array" ref="H1153">XLOOKUP(F1153,tb_MainDatabase[Barcode],tb_MainDatabase[Size],"")</f>
        <v>4 ml.</v>
      </c>
      <c r="I1153" s="64" t="s">
        <v>1532</v>
      </c>
      <c r="J1153" s="81">
        <f>IF(D1153="","",countif(tb_Export[SKU],D1153))</f>
        <v>1</v>
      </c>
      <c r="K1153" s="64" t="s">
        <v>1528</v>
      </c>
      <c r="L1153" s="81" t="str">
        <f t="shared" si="4"/>
        <v>#REF!</v>
      </c>
      <c r="M1153" s="81"/>
    </row>
    <row r="1154" ht="22.5" hidden="1" customHeight="1">
      <c r="A1154" s="61">
        <f>IF(B1154="","",ROW()-ROW(tb_Export[[#HEADERS],[Order]]))</f>
        <v>1153</v>
      </c>
      <c r="B1154" s="322">
        <v>46017.0</v>
      </c>
      <c r="C1154" s="64" t="s">
        <v>613</v>
      </c>
      <c r="D1154" s="64" t="s">
        <v>3191</v>
      </c>
      <c r="E1154" s="64" t="s">
        <v>1084</v>
      </c>
      <c r="F1154" s="64">
        <v>8.857128012038E12</v>
      </c>
      <c r="G1154" s="64" t="str">
        <f t="array" ref="G1154">XLOOKUP(F1154,tb_MainDatabase[Barcode],tb_MainDatabase[Grand],"")</f>
        <v>EDP</v>
      </c>
      <c r="H1154" s="64" t="str">
        <f t="array" ref="H1154">XLOOKUP(F1154,tb_MainDatabase[Barcode],tb_MainDatabase[Size],"")</f>
        <v>4 ml.</v>
      </c>
      <c r="I1154" s="64" t="s">
        <v>1532</v>
      </c>
      <c r="J1154" s="81">
        <f>IF(D1154="","",countif(tb_Export[SKU],D1154))</f>
        <v>1</v>
      </c>
      <c r="K1154" s="64" t="s">
        <v>1528</v>
      </c>
      <c r="L1154" s="81" t="str">
        <f t="shared" si="4"/>
        <v>#REF!</v>
      </c>
      <c r="M1154" s="81"/>
    </row>
    <row r="1155" ht="22.5" hidden="1" customHeight="1">
      <c r="A1155" s="61">
        <f>IF(B1155="","",ROW()-ROW(tb_Export[[#HEADERS],[Order]]))</f>
        <v>1154</v>
      </c>
      <c r="B1155" s="322">
        <v>46017.0</v>
      </c>
      <c r="C1155" s="64" t="s">
        <v>613</v>
      </c>
      <c r="D1155" s="64" t="s">
        <v>3192</v>
      </c>
      <c r="E1155" s="64" t="s">
        <v>1084</v>
      </c>
      <c r="F1155" s="64">
        <v>8.857128012038E12</v>
      </c>
      <c r="G1155" s="64" t="str">
        <f t="array" ref="G1155">XLOOKUP(F1155,tb_MainDatabase[Barcode],tb_MainDatabase[Grand],"")</f>
        <v>EDP</v>
      </c>
      <c r="H1155" s="64" t="str">
        <f t="array" ref="H1155">XLOOKUP(F1155,tb_MainDatabase[Barcode],tb_MainDatabase[Size],"")</f>
        <v>4 ml.</v>
      </c>
      <c r="I1155" s="64" t="s">
        <v>1532</v>
      </c>
      <c r="J1155" s="81">
        <f>IF(D1155="","",countif(tb_Export[SKU],D1155))</f>
        <v>1</v>
      </c>
      <c r="K1155" s="64" t="s">
        <v>1528</v>
      </c>
      <c r="L1155" s="81" t="str">
        <f t="shared" si="4"/>
        <v>#REF!</v>
      </c>
      <c r="M1155" s="81"/>
    </row>
    <row r="1156" ht="22.5" hidden="1" customHeight="1">
      <c r="A1156" s="61">
        <f>IF(B1156="","",ROW()-ROW(tb_Export[[#HEADERS],[Order]]))</f>
        <v>1155</v>
      </c>
      <c r="B1156" s="322">
        <v>46017.0</v>
      </c>
      <c r="C1156" s="64" t="s">
        <v>613</v>
      </c>
      <c r="D1156" s="64" t="s">
        <v>3193</v>
      </c>
      <c r="E1156" s="64" t="s">
        <v>1084</v>
      </c>
      <c r="F1156" s="64">
        <v>8.857128012038E12</v>
      </c>
      <c r="G1156" s="64" t="str">
        <f t="array" ref="G1156">XLOOKUP(F1156,tb_MainDatabase[Barcode],tb_MainDatabase[Grand],"")</f>
        <v>EDP</v>
      </c>
      <c r="H1156" s="64" t="str">
        <f t="array" ref="H1156">XLOOKUP(F1156,tb_MainDatabase[Barcode],tb_MainDatabase[Size],"")</f>
        <v>4 ml.</v>
      </c>
      <c r="I1156" s="64" t="s">
        <v>1532</v>
      </c>
      <c r="J1156" s="81">
        <f>IF(D1156="","",countif(tb_Export[SKU],D1156))</f>
        <v>1</v>
      </c>
      <c r="K1156" s="64" t="s">
        <v>1528</v>
      </c>
      <c r="L1156" s="81" t="str">
        <f t="shared" si="4"/>
        <v>#REF!</v>
      </c>
      <c r="M1156" s="81"/>
    </row>
    <row r="1157" ht="22.5" hidden="1" customHeight="1">
      <c r="A1157" s="61">
        <f>IF(B1157="","",ROW()-ROW(tb_Export[[#HEADERS],[Order]]))</f>
        <v>1156</v>
      </c>
      <c r="B1157" s="322">
        <v>46017.0</v>
      </c>
      <c r="C1157" s="64" t="s">
        <v>613</v>
      </c>
      <c r="D1157" s="64" t="s">
        <v>3194</v>
      </c>
      <c r="E1157" s="64" t="s">
        <v>1084</v>
      </c>
      <c r="F1157" s="64">
        <v>8.857128012038E12</v>
      </c>
      <c r="G1157" s="64" t="str">
        <f t="array" ref="G1157">XLOOKUP(F1157,tb_MainDatabase[Barcode],tb_MainDatabase[Grand],"")</f>
        <v>EDP</v>
      </c>
      <c r="H1157" s="64" t="str">
        <f t="array" ref="H1157">XLOOKUP(F1157,tb_MainDatabase[Barcode],tb_MainDatabase[Size],"")</f>
        <v>4 ml.</v>
      </c>
      <c r="I1157" s="64" t="s">
        <v>1532</v>
      </c>
      <c r="J1157" s="81">
        <f>IF(D1157="","",countif(tb_Export[SKU],D1157))</f>
        <v>1</v>
      </c>
      <c r="K1157" s="64" t="s">
        <v>1528</v>
      </c>
      <c r="L1157" s="81" t="str">
        <f t="shared" si="4"/>
        <v>#REF!</v>
      </c>
      <c r="M1157" s="81"/>
    </row>
    <row r="1158" ht="22.5" hidden="1" customHeight="1">
      <c r="A1158" s="61">
        <f>IF(B1158="","",ROW()-ROW(tb_Export[[#HEADERS],[Order]]))</f>
        <v>1157</v>
      </c>
      <c r="B1158" s="322">
        <v>46017.0</v>
      </c>
      <c r="C1158" s="64" t="s">
        <v>613</v>
      </c>
      <c r="D1158" s="64" t="s">
        <v>3195</v>
      </c>
      <c r="E1158" s="64" t="s">
        <v>1084</v>
      </c>
      <c r="F1158" s="64">
        <v>8.857128012038E12</v>
      </c>
      <c r="G1158" s="64" t="str">
        <f t="array" ref="G1158">XLOOKUP(F1158,tb_MainDatabase[Barcode],tb_MainDatabase[Grand],"")</f>
        <v>EDP</v>
      </c>
      <c r="H1158" s="64" t="str">
        <f t="array" ref="H1158">XLOOKUP(F1158,tb_MainDatabase[Barcode],tb_MainDatabase[Size],"")</f>
        <v>4 ml.</v>
      </c>
      <c r="I1158" s="64" t="s">
        <v>1532</v>
      </c>
      <c r="J1158" s="81">
        <f>IF(D1158="","",countif(tb_Export[SKU],D1158))</f>
        <v>1</v>
      </c>
      <c r="K1158" s="64" t="s">
        <v>1528</v>
      </c>
      <c r="L1158" s="81" t="str">
        <f t="shared" si="4"/>
        <v>#REF!</v>
      </c>
      <c r="M1158" s="81"/>
    </row>
    <row r="1159" ht="22.5" hidden="1" customHeight="1">
      <c r="A1159" s="61">
        <f>IF(B1159="","",ROW()-ROW(tb_Export[[#HEADERS],[Order]]))</f>
        <v>1158</v>
      </c>
      <c r="B1159" s="322">
        <v>46017.0</v>
      </c>
      <c r="C1159" s="64" t="s">
        <v>613</v>
      </c>
      <c r="D1159" s="64" t="s">
        <v>3196</v>
      </c>
      <c r="E1159" s="64" t="s">
        <v>1084</v>
      </c>
      <c r="F1159" s="64">
        <v>8.857128012038E12</v>
      </c>
      <c r="G1159" s="64" t="str">
        <f t="array" ref="G1159">XLOOKUP(F1159,tb_MainDatabase[Barcode],tb_MainDatabase[Grand],"")</f>
        <v>EDP</v>
      </c>
      <c r="H1159" s="64" t="str">
        <f t="array" ref="H1159">XLOOKUP(F1159,tb_MainDatabase[Barcode],tb_MainDatabase[Size],"")</f>
        <v>4 ml.</v>
      </c>
      <c r="I1159" s="64" t="s">
        <v>1532</v>
      </c>
      <c r="J1159" s="81">
        <f>IF(D1159="","",countif(tb_Export[SKU],D1159))</f>
        <v>1</v>
      </c>
      <c r="K1159" s="64" t="s">
        <v>1528</v>
      </c>
      <c r="L1159" s="81" t="str">
        <f t="shared" si="4"/>
        <v>#REF!</v>
      </c>
      <c r="M1159" s="81"/>
    </row>
    <row r="1160" ht="22.5" hidden="1" customHeight="1">
      <c r="A1160" s="61" t="str">
        <f>IF(B1160="","",ROW()-ROW(tb_Export[[#HEADERS],[Order]]))</f>
        <v/>
      </c>
      <c r="B1160" s="64"/>
      <c r="C1160" s="64"/>
      <c r="D1160" s="64"/>
      <c r="E1160" s="64"/>
      <c r="F1160" s="64"/>
      <c r="G1160" s="64" t="str">
        <f t="array" ref="G1160">XLOOKUP(F1160,tb_MainDatabase[Barcode],tb_MainDatabase[Grand],"")</f>
        <v/>
      </c>
      <c r="H1160" s="64" t="str">
        <f t="array" ref="H1160">XLOOKUP(F1160,tb_MainDatabase[Barcode],tb_MainDatabase[Size],"")</f>
        <v/>
      </c>
      <c r="I1160" s="64"/>
      <c r="J1160" s="81" t="str">
        <f>IF(D1160="","",countif(tb_Export[SKU],D1160))</f>
        <v/>
      </c>
      <c r="K1160" s="64"/>
      <c r="L1160" s="81" t="str">
        <f t="shared" si="4"/>
        <v>#REF!</v>
      </c>
      <c r="M1160" s="81"/>
    </row>
    <row r="1161" ht="22.5" hidden="1" customHeight="1">
      <c r="A1161" s="61" t="str">
        <f>IF(B1161="","",ROW()-ROW(tb_Export[[#HEADERS],[Order]]))</f>
        <v/>
      </c>
      <c r="B1161" s="64"/>
      <c r="C1161" s="64"/>
      <c r="D1161" s="64"/>
      <c r="E1161" s="64"/>
      <c r="F1161" s="64"/>
      <c r="G1161" s="64" t="str">
        <f t="array" ref="G1161">XLOOKUP(F1161,tb_MainDatabase[Barcode],tb_MainDatabase[Grand],"")</f>
        <v/>
      </c>
      <c r="H1161" s="64" t="str">
        <f t="array" ref="H1161">XLOOKUP(F1161,tb_MainDatabase[Barcode],tb_MainDatabase[Size],"")</f>
        <v/>
      </c>
      <c r="I1161" s="64"/>
      <c r="J1161" s="81" t="str">
        <f>IF(D1161="","",countif(tb_Export[SKU],D1161))</f>
        <v/>
      </c>
      <c r="K1161" s="81"/>
      <c r="L1161" s="81" t="str">
        <f t="shared" si="4"/>
        <v>#REF!</v>
      </c>
      <c r="M1161" s="81"/>
    </row>
    <row r="1162" ht="22.5" hidden="1" customHeight="1">
      <c r="A1162" s="61" t="str">
        <f>IF(B1162="","",ROW()-ROW(tb_Export[[#HEADERS],[Order]]))</f>
        <v/>
      </c>
      <c r="B1162" s="64"/>
      <c r="C1162" s="64"/>
      <c r="D1162" s="64"/>
      <c r="E1162" s="64"/>
      <c r="F1162" s="64"/>
      <c r="G1162" s="64" t="str">
        <f t="array" ref="G1162">XLOOKUP(F1162,tb_MainDatabase[Barcode],tb_MainDatabase[Grand],"")</f>
        <v/>
      </c>
      <c r="H1162" s="64" t="str">
        <f t="array" ref="H1162">XLOOKUP(F1162,tb_MainDatabase[Barcode],tb_MainDatabase[Size],"")</f>
        <v/>
      </c>
      <c r="I1162" s="64"/>
      <c r="J1162" s="81" t="str">
        <f>IF(D1162="","",countif(tb_Export[SKU],D1162))</f>
        <v/>
      </c>
      <c r="K1162" s="81"/>
      <c r="L1162" s="81" t="str">
        <f t="shared" si="4"/>
        <v>#REF!</v>
      </c>
      <c r="M1162" s="81"/>
    </row>
    <row r="1163" ht="22.5" hidden="1" customHeight="1">
      <c r="A1163" s="61" t="str">
        <f>IF(B1163="","",ROW()-ROW(tb_Export[[#HEADERS],[Order]]))</f>
        <v/>
      </c>
      <c r="B1163" s="64"/>
      <c r="C1163" s="64"/>
      <c r="D1163" s="64"/>
      <c r="E1163" s="64"/>
      <c r="F1163" s="64"/>
      <c r="G1163" s="64" t="str">
        <f t="array" ref="G1163">XLOOKUP(F1163,tb_MainDatabase[Barcode],tb_MainDatabase[Grand],"")</f>
        <v/>
      </c>
      <c r="H1163" s="64" t="str">
        <f t="array" ref="H1163">XLOOKUP(F1163,tb_MainDatabase[Barcode],tb_MainDatabase[Size],"")</f>
        <v/>
      </c>
      <c r="I1163" s="64"/>
      <c r="J1163" s="81" t="str">
        <f>IF(D1163="","",countif(tb_Export[SKU],D1163))</f>
        <v/>
      </c>
      <c r="K1163" s="81"/>
      <c r="L1163" s="81" t="str">
        <f t="shared" si="4"/>
        <v>#REF!</v>
      </c>
      <c r="M1163" s="81"/>
    </row>
    <row r="1164" ht="22.5" hidden="1" customHeight="1">
      <c r="A1164" s="61" t="str">
        <f>IF(B1164="","",ROW()-ROW(tb_Export[[#HEADERS],[Order]]))</f>
        <v/>
      </c>
      <c r="B1164" s="64"/>
      <c r="C1164" s="64"/>
      <c r="D1164" s="64"/>
      <c r="E1164" s="64"/>
      <c r="F1164" s="64"/>
      <c r="G1164" s="64" t="str">
        <f t="array" ref="G1164">XLOOKUP(F1164,tb_MainDatabase[Barcode],tb_MainDatabase[Grand],"")</f>
        <v/>
      </c>
      <c r="H1164" s="64" t="str">
        <f t="array" ref="H1164">XLOOKUP(F1164,tb_MainDatabase[Barcode],tb_MainDatabase[Size],"")</f>
        <v/>
      </c>
      <c r="I1164" s="64"/>
      <c r="J1164" s="81" t="str">
        <f>IF(D1164="","",countif(tb_Export[SKU],D1164))</f>
        <v/>
      </c>
      <c r="K1164" s="81"/>
      <c r="L1164" s="81" t="str">
        <f t="shared" si="4"/>
        <v>#REF!</v>
      </c>
      <c r="M1164" s="81"/>
    </row>
    <row r="1165" ht="22.5" hidden="1" customHeight="1">
      <c r="A1165" s="61" t="str">
        <f>IF(B1165="","",ROW()-ROW(tb_Export[[#HEADERS],[Order]]))</f>
        <v/>
      </c>
      <c r="B1165" s="64"/>
      <c r="C1165" s="64"/>
      <c r="D1165" s="64"/>
      <c r="E1165" s="64"/>
      <c r="F1165" s="64"/>
      <c r="G1165" s="64" t="str">
        <f t="array" ref="G1165">XLOOKUP(F1165,tb_MainDatabase[Barcode],tb_MainDatabase[Grand],"")</f>
        <v/>
      </c>
      <c r="H1165" s="64" t="str">
        <f t="array" ref="H1165">XLOOKUP(F1165,tb_MainDatabase[Barcode],tb_MainDatabase[Size],"")</f>
        <v/>
      </c>
      <c r="I1165" s="64"/>
      <c r="J1165" s="81" t="str">
        <f>IF(D1165="","",countif(tb_Export[SKU],D1165))</f>
        <v/>
      </c>
      <c r="K1165" s="81"/>
      <c r="L1165" s="81" t="str">
        <f t="shared" si="4"/>
        <v>#REF!</v>
      </c>
      <c r="M1165" s="81"/>
    </row>
    <row r="1166" ht="22.5" hidden="1" customHeight="1">
      <c r="A1166" s="61" t="str">
        <f>IF(B1166="","",ROW()-ROW(tb_Export[[#HEADERS],[Order]]))</f>
        <v/>
      </c>
      <c r="B1166" s="64"/>
      <c r="C1166" s="64"/>
      <c r="D1166" s="64"/>
      <c r="E1166" s="64"/>
      <c r="F1166" s="64"/>
      <c r="G1166" s="64" t="str">
        <f t="array" ref="G1166">XLOOKUP(F1166,tb_MainDatabase[Barcode],tb_MainDatabase[Grand],"")</f>
        <v/>
      </c>
      <c r="H1166" s="64" t="str">
        <f t="array" ref="H1166">XLOOKUP(F1166,tb_MainDatabase[Barcode],tb_MainDatabase[Size],"")</f>
        <v/>
      </c>
      <c r="I1166" s="64"/>
      <c r="J1166" s="81" t="str">
        <f>IF(D1166="","",countif(tb_Export[SKU],D1166))</f>
        <v/>
      </c>
      <c r="K1166" s="81"/>
      <c r="L1166" s="81" t="str">
        <f t="shared" si="4"/>
        <v>#REF!</v>
      </c>
      <c r="M1166" s="81"/>
    </row>
    <row r="1167" ht="22.5" hidden="1" customHeight="1">
      <c r="A1167" s="61" t="str">
        <f>IF(B1167="","",ROW()-ROW(tb_Export[[#HEADERS],[Order]]))</f>
        <v/>
      </c>
      <c r="B1167" s="64"/>
      <c r="C1167" s="64"/>
      <c r="D1167" s="64"/>
      <c r="E1167" s="64"/>
      <c r="F1167" s="64"/>
      <c r="G1167" s="64" t="str">
        <f t="array" ref="G1167">XLOOKUP(F1167,tb_MainDatabase[Barcode],tb_MainDatabase[Grand],"")</f>
        <v/>
      </c>
      <c r="H1167" s="64" t="str">
        <f t="array" ref="H1167">XLOOKUP(F1167,tb_MainDatabase[Barcode],tb_MainDatabase[Size],"")</f>
        <v/>
      </c>
      <c r="I1167" s="64"/>
      <c r="J1167" s="81" t="str">
        <f>IF(D1167="","",countif(tb_Export[SKU],D1167))</f>
        <v/>
      </c>
      <c r="K1167" s="81"/>
      <c r="L1167" s="81" t="str">
        <f t="shared" si="4"/>
        <v>#REF!</v>
      </c>
      <c r="M1167" s="81"/>
    </row>
    <row r="1168" ht="22.5" hidden="1" customHeight="1">
      <c r="A1168" s="61" t="str">
        <f>IF(B1168="","",ROW()-ROW(tb_Export[[#HEADERS],[Order]]))</f>
        <v/>
      </c>
      <c r="B1168" s="64"/>
      <c r="C1168" s="64"/>
      <c r="D1168" s="64"/>
      <c r="E1168" s="64"/>
      <c r="F1168" s="64"/>
      <c r="G1168" s="64" t="str">
        <f t="array" ref="G1168">XLOOKUP(F1168,tb_MainDatabase[Barcode],tb_MainDatabase[Grand],"")</f>
        <v/>
      </c>
      <c r="H1168" s="64" t="str">
        <f t="array" ref="H1168">XLOOKUP(F1168,tb_MainDatabase[Barcode],tb_MainDatabase[Size],"")</f>
        <v/>
      </c>
      <c r="I1168" s="64"/>
      <c r="J1168" s="81" t="str">
        <f>IF(D1168="","",countif(tb_Export[SKU],D1168))</f>
        <v/>
      </c>
      <c r="K1168" s="81"/>
      <c r="L1168" s="81" t="str">
        <f t="shared" si="4"/>
        <v>#REF!</v>
      </c>
      <c r="M1168" s="81"/>
    </row>
    <row r="1169" ht="22.5" hidden="1" customHeight="1">
      <c r="A1169" s="61" t="str">
        <f>IF(B1169="","",ROW()-ROW(tb_Export[[#HEADERS],[Order]]))</f>
        <v/>
      </c>
      <c r="B1169" s="64"/>
      <c r="C1169" s="64"/>
      <c r="D1169" s="64"/>
      <c r="E1169" s="64"/>
      <c r="F1169" s="64"/>
      <c r="G1169" s="64" t="str">
        <f t="array" ref="G1169">XLOOKUP(F1169,tb_MainDatabase[Barcode],tb_MainDatabase[Grand],"")</f>
        <v/>
      </c>
      <c r="H1169" s="64" t="str">
        <f t="array" ref="H1169">XLOOKUP(F1169,tb_MainDatabase[Barcode],tb_MainDatabase[Size],"")</f>
        <v/>
      </c>
      <c r="I1169" s="64"/>
      <c r="J1169" s="81" t="str">
        <f>IF(D1169="","",countif(tb_Export[SKU],D1169))</f>
        <v/>
      </c>
      <c r="K1169" s="81"/>
      <c r="L1169" s="81" t="str">
        <f t="shared" si="4"/>
        <v>#REF!</v>
      </c>
      <c r="M1169" s="81"/>
    </row>
    <row r="1170" ht="22.5" hidden="1" customHeight="1">
      <c r="A1170" s="61" t="str">
        <f>IF(B1170="","",ROW()-ROW(tb_Export[[#HEADERS],[Order]]))</f>
        <v/>
      </c>
      <c r="B1170" s="64"/>
      <c r="C1170" s="64"/>
      <c r="D1170" s="64"/>
      <c r="E1170" s="64"/>
      <c r="F1170" s="64"/>
      <c r="G1170" s="64" t="str">
        <f t="array" ref="G1170">XLOOKUP(F1170,tb_MainDatabase[Barcode],tb_MainDatabase[Grand],"")</f>
        <v/>
      </c>
      <c r="H1170" s="64" t="str">
        <f t="array" ref="H1170">XLOOKUP(F1170,tb_MainDatabase[Barcode],tb_MainDatabase[Size],"")</f>
        <v/>
      </c>
      <c r="I1170" s="64"/>
      <c r="J1170" s="81" t="str">
        <f>IF(D1170="","",countif(tb_Export[SKU],D1170))</f>
        <v/>
      </c>
      <c r="K1170" s="81"/>
      <c r="L1170" s="81" t="str">
        <f t="shared" si="4"/>
        <v>#REF!</v>
      </c>
      <c r="M1170" s="81"/>
    </row>
    <row r="1171" ht="22.5" hidden="1" customHeight="1">
      <c r="A1171" s="61" t="str">
        <f>IF(B1171="","",ROW()-ROW(tb_Export[[#HEADERS],[Order]]))</f>
        <v/>
      </c>
      <c r="B1171" s="64"/>
      <c r="C1171" s="64"/>
      <c r="D1171" s="64"/>
      <c r="E1171" s="64"/>
      <c r="F1171" s="64"/>
      <c r="G1171" s="64" t="str">
        <f t="array" ref="G1171">XLOOKUP(F1171,tb_MainDatabase[Barcode],tb_MainDatabase[Grand],"")</f>
        <v/>
      </c>
      <c r="H1171" s="64" t="str">
        <f t="array" ref="H1171">XLOOKUP(F1171,tb_MainDatabase[Barcode],tb_MainDatabase[Size],"")</f>
        <v/>
      </c>
      <c r="I1171" s="64"/>
      <c r="J1171" s="81" t="str">
        <f>IF(D1171="","",countif(tb_Export[SKU],D1171))</f>
        <v/>
      </c>
      <c r="K1171" s="81"/>
      <c r="L1171" s="81" t="str">
        <f t="shared" si="4"/>
        <v>#REF!</v>
      </c>
      <c r="M1171" s="81"/>
    </row>
    <row r="1172" ht="22.5" hidden="1" customHeight="1">
      <c r="A1172" s="61" t="str">
        <f>IF(B1172="","",ROW()-ROW(tb_Export[[#HEADERS],[Order]]))</f>
        <v/>
      </c>
      <c r="B1172" s="64"/>
      <c r="C1172" s="64"/>
      <c r="D1172" s="64"/>
      <c r="E1172" s="64"/>
      <c r="F1172" s="64"/>
      <c r="G1172" s="64" t="str">
        <f t="array" ref="G1172">XLOOKUP(F1172,tb_MainDatabase[Barcode],tb_MainDatabase[Grand],"")</f>
        <v/>
      </c>
      <c r="H1172" s="64" t="str">
        <f t="array" ref="H1172">XLOOKUP(F1172,tb_MainDatabase[Barcode],tb_MainDatabase[Size],"")</f>
        <v/>
      </c>
      <c r="I1172" s="64"/>
      <c r="J1172" s="81" t="str">
        <f>IF(D1172="","",countif(tb_Export[SKU],D1172))</f>
        <v/>
      </c>
      <c r="K1172" s="81"/>
      <c r="L1172" s="81" t="str">
        <f t="shared" si="4"/>
        <v>#REF!</v>
      </c>
      <c r="M1172" s="81"/>
    </row>
    <row r="1173" ht="22.5" hidden="1" customHeight="1">
      <c r="A1173" s="61" t="str">
        <f>IF(B1173="","",ROW()-ROW(tb_Export[[#HEADERS],[Order]]))</f>
        <v/>
      </c>
      <c r="B1173" s="64"/>
      <c r="C1173" s="64"/>
      <c r="D1173" s="64"/>
      <c r="E1173" s="64"/>
      <c r="F1173" s="64"/>
      <c r="G1173" s="64" t="str">
        <f t="array" ref="G1173">XLOOKUP(F1173,tb_MainDatabase[Barcode],tb_MainDatabase[Grand],"")</f>
        <v/>
      </c>
      <c r="H1173" s="64" t="str">
        <f t="array" ref="H1173">XLOOKUP(F1173,tb_MainDatabase[Barcode],tb_MainDatabase[Size],"")</f>
        <v/>
      </c>
      <c r="I1173" s="64"/>
      <c r="J1173" s="81" t="str">
        <f>IF(D1173="","",countif(tb_Export[SKU],D1173))</f>
        <v/>
      </c>
      <c r="K1173" s="81"/>
      <c r="L1173" s="81" t="str">
        <f t="shared" si="4"/>
        <v>#REF!</v>
      </c>
      <c r="M1173" s="81"/>
    </row>
    <row r="1174" ht="22.5" hidden="1" customHeight="1">
      <c r="A1174" s="61" t="str">
        <f>IF(B1174="","",ROW()-ROW(tb_Export[[#HEADERS],[Order]]))</f>
        <v/>
      </c>
      <c r="B1174" s="64"/>
      <c r="C1174" s="64"/>
      <c r="D1174" s="64"/>
      <c r="E1174" s="64"/>
      <c r="F1174" s="64"/>
      <c r="G1174" s="64" t="str">
        <f t="array" ref="G1174">XLOOKUP(F1174,tb_MainDatabase[Barcode],tb_MainDatabase[Grand],"")</f>
        <v/>
      </c>
      <c r="H1174" s="64" t="str">
        <f t="array" ref="H1174">XLOOKUP(F1174,tb_MainDatabase[Barcode],tb_MainDatabase[Size],"")</f>
        <v/>
      </c>
      <c r="I1174" s="64"/>
      <c r="J1174" s="81" t="str">
        <f>IF(D1174="","",countif(tb_Export[SKU],D1174))</f>
        <v/>
      </c>
      <c r="K1174" s="81"/>
      <c r="L1174" s="81" t="str">
        <f t="shared" si="4"/>
        <v>#REF!</v>
      </c>
      <c r="M1174" s="81"/>
    </row>
    <row r="1175" ht="22.5" hidden="1" customHeight="1">
      <c r="A1175" s="61" t="str">
        <f>IF(B1175="","",ROW()-ROW(tb_Export[[#HEADERS],[Order]]))</f>
        <v/>
      </c>
      <c r="B1175" s="64"/>
      <c r="C1175" s="64"/>
      <c r="D1175" s="64"/>
      <c r="E1175" s="64"/>
      <c r="F1175" s="64"/>
      <c r="G1175" s="64" t="str">
        <f t="array" ref="G1175">XLOOKUP(F1175,tb_MainDatabase[Barcode],tb_MainDatabase[Grand],"")</f>
        <v/>
      </c>
      <c r="H1175" s="64" t="str">
        <f t="array" ref="H1175">XLOOKUP(F1175,tb_MainDatabase[Barcode],tb_MainDatabase[Size],"")</f>
        <v/>
      </c>
      <c r="I1175" s="64"/>
      <c r="J1175" s="81" t="str">
        <f>IF(D1175="","",countif(tb_Export[SKU],D1175))</f>
        <v/>
      </c>
      <c r="K1175" s="81"/>
      <c r="L1175" s="81" t="str">
        <f t="shared" si="4"/>
        <v>#REF!</v>
      </c>
      <c r="M1175" s="81"/>
    </row>
    <row r="1176" ht="22.5" hidden="1" customHeight="1">
      <c r="A1176" s="61" t="str">
        <f>IF(B1176="","",ROW()-ROW(tb_Export[[#HEADERS],[Order]]))</f>
        <v/>
      </c>
      <c r="B1176" s="64"/>
      <c r="C1176" s="64"/>
      <c r="D1176" s="64"/>
      <c r="E1176" s="64"/>
      <c r="F1176" s="64"/>
      <c r="G1176" s="64" t="str">
        <f t="array" ref="G1176">XLOOKUP(F1176,tb_MainDatabase[Barcode],tb_MainDatabase[Grand],"")</f>
        <v/>
      </c>
      <c r="H1176" s="64" t="str">
        <f t="array" ref="H1176">XLOOKUP(F1176,tb_MainDatabase[Barcode],tb_MainDatabase[Size],"")</f>
        <v/>
      </c>
      <c r="I1176" s="64"/>
      <c r="J1176" s="81" t="str">
        <f>IF(D1176="","",countif(tb_Export[SKU],D1176))</f>
        <v/>
      </c>
      <c r="K1176" s="81"/>
      <c r="L1176" s="81" t="str">
        <f t="shared" si="4"/>
        <v>#REF!</v>
      </c>
      <c r="M1176" s="81"/>
    </row>
    <row r="1177" ht="22.5" hidden="1" customHeight="1">
      <c r="A1177" s="61" t="str">
        <f>IF(B1177="","",ROW()-ROW(tb_Export[[#HEADERS],[Order]]))</f>
        <v/>
      </c>
      <c r="B1177" s="64"/>
      <c r="C1177" s="64"/>
      <c r="D1177" s="64"/>
      <c r="E1177" s="64"/>
      <c r="F1177" s="64"/>
      <c r="G1177" s="64" t="str">
        <f t="array" ref="G1177">XLOOKUP(F1177,tb_MainDatabase[Barcode],tb_MainDatabase[Grand],"")</f>
        <v/>
      </c>
      <c r="H1177" s="64" t="str">
        <f t="array" ref="H1177">XLOOKUP(F1177,tb_MainDatabase[Barcode],tb_MainDatabase[Size],"")</f>
        <v/>
      </c>
      <c r="I1177" s="64"/>
      <c r="J1177" s="81" t="str">
        <f>IF(D1177="","",countif(tb_Export[SKU],D1177))</f>
        <v/>
      </c>
      <c r="K1177" s="81"/>
      <c r="L1177" s="81" t="str">
        <f t="shared" si="4"/>
        <v>#REF!</v>
      </c>
      <c r="M1177" s="81"/>
    </row>
    <row r="1178" ht="22.5" hidden="1" customHeight="1">
      <c r="A1178" s="61" t="str">
        <f>IF(B1178="","",ROW()-ROW(tb_Export[[#HEADERS],[Order]]))</f>
        <v/>
      </c>
      <c r="B1178" s="64"/>
      <c r="C1178" s="64"/>
      <c r="D1178" s="64"/>
      <c r="E1178" s="64"/>
      <c r="F1178" s="64"/>
      <c r="G1178" s="64" t="str">
        <f t="array" ref="G1178">XLOOKUP(F1178,tb_MainDatabase[Barcode],tb_MainDatabase[Grand],"")</f>
        <v/>
      </c>
      <c r="H1178" s="64" t="str">
        <f t="array" ref="H1178">XLOOKUP(F1178,tb_MainDatabase[Barcode],tb_MainDatabase[Size],"")</f>
        <v/>
      </c>
      <c r="I1178" s="64"/>
      <c r="J1178" s="81" t="str">
        <f>IF(D1178="","",countif(tb_Export[SKU],D1178))</f>
        <v/>
      </c>
      <c r="K1178" s="81"/>
      <c r="L1178" s="81" t="str">
        <f t="shared" si="4"/>
        <v>#REF!</v>
      </c>
      <c r="M1178" s="81"/>
    </row>
    <row r="1179" ht="22.5" hidden="1" customHeight="1">
      <c r="A1179" s="61" t="str">
        <f>IF(B1179="","",ROW()-ROW(tb_Export[[#HEADERS],[Order]]))</f>
        <v/>
      </c>
      <c r="B1179" s="64"/>
      <c r="C1179" s="64"/>
      <c r="D1179" s="64"/>
      <c r="E1179" s="64"/>
      <c r="F1179" s="64"/>
      <c r="G1179" s="64" t="str">
        <f t="array" ref="G1179">XLOOKUP(F1179,tb_MainDatabase[Barcode],tb_MainDatabase[Grand],"")</f>
        <v/>
      </c>
      <c r="H1179" s="64" t="str">
        <f t="array" ref="H1179">XLOOKUP(F1179,tb_MainDatabase[Barcode],tb_MainDatabase[Size],"")</f>
        <v/>
      </c>
      <c r="I1179" s="64"/>
      <c r="J1179" s="81" t="str">
        <f>IF(D1179="","",countif(tb_Export[SKU],D1179))</f>
        <v/>
      </c>
      <c r="K1179" s="81"/>
      <c r="L1179" s="81" t="str">
        <f t="shared" si="4"/>
        <v>#REF!</v>
      </c>
      <c r="M1179" s="81"/>
    </row>
    <row r="1180" ht="22.5" hidden="1" customHeight="1">
      <c r="A1180" s="61" t="str">
        <f>IF(B1180="","",ROW()-ROW(tb_Export[[#HEADERS],[Order]]))</f>
        <v/>
      </c>
      <c r="B1180" s="64"/>
      <c r="C1180" s="64"/>
      <c r="D1180" s="64"/>
      <c r="E1180" s="64"/>
      <c r="F1180" s="64"/>
      <c r="G1180" s="64" t="str">
        <f t="array" ref="G1180">XLOOKUP(F1180,tb_MainDatabase[Barcode],tb_MainDatabase[Grand],"")</f>
        <v/>
      </c>
      <c r="H1180" s="64" t="str">
        <f t="array" ref="H1180">XLOOKUP(F1180,tb_MainDatabase[Barcode],tb_MainDatabase[Size],"")</f>
        <v/>
      </c>
      <c r="I1180" s="64"/>
      <c r="J1180" s="81" t="str">
        <f>IF(D1180="","",countif(tb_Export[SKU],D1180))</f>
        <v/>
      </c>
      <c r="K1180" s="81"/>
      <c r="L1180" s="81" t="str">
        <f t="shared" si="4"/>
        <v>#REF!</v>
      </c>
      <c r="M1180" s="81"/>
    </row>
    <row r="1181" ht="22.5" hidden="1" customHeight="1">
      <c r="A1181" s="61" t="str">
        <f>IF(B1181="","",ROW()-ROW(tb_Export[[#HEADERS],[Order]]))</f>
        <v/>
      </c>
      <c r="B1181" s="64"/>
      <c r="C1181" s="64"/>
      <c r="D1181" s="64"/>
      <c r="E1181" s="64"/>
      <c r="F1181" s="64"/>
      <c r="G1181" s="64" t="str">
        <f t="array" ref="G1181">XLOOKUP(F1181,tb_MainDatabase[Barcode],tb_MainDatabase[Grand],"")</f>
        <v/>
      </c>
      <c r="H1181" s="64" t="str">
        <f t="array" ref="H1181">XLOOKUP(F1181,tb_MainDatabase[Barcode],tb_MainDatabase[Size],"")</f>
        <v/>
      </c>
      <c r="I1181" s="64"/>
      <c r="J1181" s="81" t="str">
        <f>IF(D1181="","",countif(tb_Export[SKU],D1181))</f>
        <v/>
      </c>
      <c r="K1181" s="81"/>
      <c r="L1181" s="81" t="str">
        <f t="shared" si="4"/>
        <v>#REF!</v>
      </c>
      <c r="M1181" s="81"/>
    </row>
    <row r="1182" ht="22.5" hidden="1" customHeight="1">
      <c r="A1182" s="61" t="str">
        <f>IF(B1182="","",ROW()-ROW(tb_Export[[#HEADERS],[Order]]))</f>
        <v/>
      </c>
      <c r="B1182" s="64"/>
      <c r="C1182" s="64"/>
      <c r="D1182" s="64"/>
      <c r="E1182" s="64"/>
      <c r="F1182" s="64"/>
      <c r="G1182" s="64" t="str">
        <f t="array" ref="G1182">XLOOKUP(F1182,tb_MainDatabase[Barcode],tb_MainDatabase[Grand],"")</f>
        <v/>
      </c>
      <c r="H1182" s="64" t="str">
        <f t="array" ref="H1182">XLOOKUP(F1182,tb_MainDatabase[Barcode],tb_MainDatabase[Size],"")</f>
        <v/>
      </c>
      <c r="I1182" s="64"/>
      <c r="J1182" s="81" t="str">
        <f>IF(D1182="","",countif(tb_Export[SKU],D1182))</f>
        <v/>
      </c>
      <c r="K1182" s="81"/>
      <c r="L1182" s="81" t="str">
        <f t="shared" si="4"/>
        <v>#REF!</v>
      </c>
      <c r="M1182" s="81"/>
    </row>
    <row r="1183" ht="22.5" hidden="1" customHeight="1">
      <c r="A1183" s="61" t="str">
        <f>IF(B1183="","",ROW()-ROW(tb_Export[[#HEADERS],[Order]]))</f>
        <v/>
      </c>
      <c r="B1183" s="64"/>
      <c r="C1183" s="64"/>
      <c r="D1183" s="64"/>
      <c r="E1183" s="64"/>
      <c r="F1183" s="64"/>
      <c r="G1183" s="64" t="str">
        <f t="array" ref="G1183">XLOOKUP(F1183,tb_MainDatabase[Barcode],tb_MainDatabase[Grand],"")</f>
        <v/>
      </c>
      <c r="H1183" s="64" t="str">
        <f t="array" ref="H1183">XLOOKUP(F1183,tb_MainDatabase[Barcode],tb_MainDatabase[Size],"")</f>
        <v/>
      </c>
      <c r="I1183" s="64"/>
      <c r="J1183" s="81" t="str">
        <f>IF(D1183="","",countif(tb_Export[SKU],D1183))</f>
        <v/>
      </c>
      <c r="K1183" s="81"/>
      <c r="L1183" s="81" t="str">
        <f t="shared" si="4"/>
        <v>#REF!</v>
      </c>
      <c r="M1183" s="81"/>
    </row>
    <row r="1184" ht="22.5" hidden="1" customHeight="1">
      <c r="A1184" s="61" t="str">
        <f>IF(B1184="","",ROW()-ROW(tb_Export[[#HEADERS],[Order]]))</f>
        <v/>
      </c>
      <c r="B1184" s="64"/>
      <c r="C1184" s="64"/>
      <c r="D1184" s="64"/>
      <c r="E1184" s="64"/>
      <c r="F1184" s="64"/>
      <c r="G1184" s="64" t="str">
        <f t="array" ref="G1184">XLOOKUP(F1184,tb_MainDatabase[Barcode],tb_MainDatabase[Grand],"")</f>
        <v/>
      </c>
      <c r="H1184" s="64" t="str">
        <f t="array" ref="H1184">XLOOKUP(F1184,tb_MainDatabase[Barcode],tb_MainDatabase[Size],"")</f>
        <v/>
      </c>
      <c r="I1184" s="64"/>
      <c r="J1184" s="81" t="str">
        <f>IF(D1184="","",countif(tb_Export[SKU],D1184))</f>
        <v/>
      </c>
      <c r="K1184" s="81"/>
      <c r="L1184" s="81" t="str">
        <f t="shared" si="4"/>
        <v>#REF!</v>
      </c>
      <c r="M1184" s="81"/>
    </row>
    <row r="1185" ht="22.5" hidden="1" customHeight="1">
      <c r="A1185" s="61" t="str">
        <f>IF(B1185="","",ROW()-ROW(tb_Export[[#HEADERS],[Order]]))</f>
        <v/>
      </c>
      <c r="B1185" s="64"/>
      <c r="C1185" s="64"/>
      <c r="D1185" s="64"/>
      <c r="E1185" s="64"/>
      <c r="F1185" s="64"/>
      <c r="G1185" s="64" t="str">
        <f t="array" ref="G1185">XLOOKUP(F1185,tb_MainDatabase[Barcode],tb_MainDatabase[Grand],"")</f>
        <v/>
      </c>
      <c r="H1185" s="64" t="str">
        <f t="array" ref="H1185">XLOOKUP(F1185,tb_MainDatabase[Barcode],tb_MainDatabase[Size],"")</f>
        <v/>
      </c>
      <c r="I1185" s="64"/>
      <c r="J1185" s="81" t="str">
        <f>IF(D1185="","",countif(tb_Export[SKU],D1185))</f>
        <v/>
      </c>
      <c r="K1185" s="81"/>
      <c r="L1185" s="81" t="str">
        <f t="shared" si="4"/>
        <v>#REF!</v>
      </c>
      <c r="M1185" s="81"/>
    </row>
    <row r="1186" ht="22.5" hidden="1" customHeight="1">
      <c r="A1186" s="61" t="str">
        <f>IF(B1186="","",ROW()-ROW(tb_Export[[#HEADERS],[Order]]))</f>
        <v/>
      </c>
      <c r="B1186" s="64"/>
      <c r="C1186" s="64"/>
      <c r="D1186" s="64"/>
      <c r="E1186" s="64"/>
      <c r="F1186" s="64"/>
      <c r="G1186" s="64" t="str">
        <f t="array" ref="G1186">XLOOKUP(F1186,tb_MainDatabase[Barcode],tb_MainDatabase[Grand],"")</f>
        <v/>
      </c>
      <c r="H1186" s="64" t="str">
        <f t="array" ref="H1186">XLOOKUP(F1186,tb_MainDatabase[Barcode],tb_MainDatabase[Size],"")</f>
        <v/>
      </c>
      <c r="I1186" s="64"/>
      <c r="J1186" s="81" t="str">
        <f>IF(D1186="","",countif(tb_Export[SKU],D1186))</f>
        <v/>
      </c>
      <c r="K1186" s="81"/>
      <c r="L1186" s="81" t="str">
        <f t="shared" si="4"/>
        <v>#REF!</v>
      </c>
      <c r="M1186" s="81"/>
    </row>
    <row r="1187" ht="22.5" hidden="1" customHeight="1">
      <c r="A1187" s="61" t="str">
        <f>IF(B1187="","",ROW()-ROW(tb_Export[[#HEADERS],[Order]]))</f>
        <v/>
      </c>
      <c r="B1187" s="64"/>
      <c r="C1187" s="64"/>
      <c r="D1187" s="64"/>
      <c r="E1187" s="64"/>
      <c r="F1187" s="64"/>
      <c r="G1187" s="64" t="str">
        <f t="array" ref="G1187">XLOOKUP(F1187,tb_MainDatabase[Barcode],tb_MainDatabase[Grand],"")</f>
        <v/>
      </c>
      <c r="H1187" s="64" t="str">
        <f t="array" ref="H1187">XLOOKUP(F1187,tb_MainDatabase[Barcode],tb_MainDatabase[Size],"")</f>
        <v/>
      </c>
      <c r="I1187" s="64"/>
      <c r="J1187" s="81" t="str">
        <f>IF(D1187="","",countif(tb_Export[SKU],D1187))</f>
        <v/>
      </c>
      <c r="K1187" s="81"/>
      <c r="L1187" s="81" t="str">
        <f t="shared" si="4"/>
        <v>#REF!</v>
      </c>
      <c r="M1187" s="81"/>
    </row>
    <row r="1188" ht="22.5" hidden="1" customHeight="1">
      <c r="A1188" s="61" t="str">
        <f>IF(B1188="","",ROW()-ROW(tb_Export[[#HEADERS],[Order]]))</f>
        <v/>
      </c>
      <c r="B1188" s="64"/>
      <c r="C1188" s="64"/>
      <c r="D1188" s="64"/>
      <c r="E1188" s="64"/>
      <c r="F1188" s="64"/>
      <c r="G1188" s="64" t="str">
        <f t="array" ref="G1188">XLOOKUP(F1188,tb_MainDatabase[Barcode],tb_MainDatabase[Grand],"")</f>
        <v/>
      </c>
      <c r="H1188" s="64" t="str">
        <f t="array" ref="H1188">XLOOKUP(F1188,tb_MainDatabase[Barcode],tb_MainDatabase[Size],"")</f>
        <v/>
      </c>
      <c r="I1188" s="64"/>
      <c r="J1188" s="81" t="str">
        <f>IF(D1188="","",countif(tb_Export[SKU],D1188))</f>
        <v/>
      </c>
      <c r="K1188" s="81"/>
      <c r="L1188" s="81" t="str">
        <f t="shared" si="4"/>
        <v>#REF!</v>
      </c>
      <c r="M1188" s="81"/>
    </row>
    <row r="1189" ht="22.5" hidden="1" customHeight="1">
      <c r="A1189" s="61" t="str">
        <f>IF(B1189="","",ROW()-ROW(tb_Export[[#HEADERS],[Order]]))</f>
        <v/>
      </c>
      <c r="B1189" s="64"/>
      <c r="C1189" s="64"/>
      <c r="D1189" s="64"/>
      <c r="E1189" s="64"/>
      <c r="F1189" s="64"/>
      <c r="G1189" s="64" t="str">
        <f t="array" ref="G1189">XLOOKUP(F1189,tb_MainDatabase[Barcode],tb_MainDatabase[Grand],"")</f>
        <v/>
      </c>
      <c r="H1189" s="64" t="str">
        <f t="array" ref="H1189">XLOOKUP(F1189,tb_MainDatabase[Barcode],tb_MainDatabase[Size],"")</f>
        <v/>
      </c>
      <c r="I1189" s="64"/>
      <c r="J1189" s="81" t="str">
        <f>IF(D1189="","",countif(tb_Export[SKU],D1189))</f>
        <v/>
      </c>
      <c r="K1189" s="81"/>
      <c r="L1189" s="81" t="str">
        <f t="shared" si="4"/>
        <v>#REF!</v>
      </c>
      <c r="M1189" s="81"/>
    </row>
    <row r="1190" ht="22.5" hidden="1" customHeight="1">
      <c r="A1190" s="61" t="str">
        <f>IF(B1190="","",ROW()-ROW(tb_Export[[#HEADERS],[Order]]))</f>
        <v/>
      </c>
      <c r="B1190" s="64"/>
      <c r="C1190" s="64"/>
      <c r="D1190" s="64"/>
      <c r="E1190" s="64"/>
      <c r="F1190" s="64"/>
      <c r="G1190" s="64" t="str">
        <f t="array" ref="G1190">XLOOKUP(F1190,tb_MainDatabase[Barcode],tb_MainDatabase[Grand],"")</f>
        <v/>
      </c>
      <c r="H1190" s="64" t="str">
        <f t="array" ref="H1190">XLOOKUP(F1190,tb_MainDatabase[Barcode],tb_MainDatabase[Size],"")</f>
        <v/>
      </c>
      <c r="I1190" s="64"/>
      <c r="J1190" s="81" t="str">
        <f>IF(D1190="","",countif(tb_Export[SKU],D1190))</f>
        <v/>
      </c>
      <c r="K1190" s="81"/>
      <c r="L1190" s="81" t="str">
        <f t="shared" si="4"/>
        <v>#REF!</v>
      </c>
      <c r="M1190" s="81"/>
    </row>
    <row r="1191" ht="22.5" hidden="1" customHeight="1">
      <c r="A1191" s="61" t="str">
        <f>IF(B1191="","",ROW()-ROW(tb_Export[[#HEADERS],[Order]]))</f>
        <v/>
      </c>
      <c r="B1191" s="64"/>
      <c r="C1191" s="64"/>
      <c r="D1191" s="64"/>
      <c r="E1191" s="64"/>
      <c r="F1191" s="64"/>
      <c r="G1191" s="64" t="str">
        <f t="array" ref="G1191">XLOOKUP(F1191,tb_MainDatabase[Barcode],tb_MainDatabase[Grand],"")</f>
        <v/>
      </c>
      <c r="H1191" s="64" t="str">
        <f t="array" ref="H1191">XLOOKUP(F1191,tb_MainDatabase[Barcode],tb_MainDatabase[Size],"")</f>
        <v/>
      </c>
      <c r="I1191" s="64"/>
      <c r="J1191" s="81" t="str">
        <f>IF(D1191="","",countif(tb_Export[SKU],D1191))</f>
        <v/>
      </c>
      <c r="K1191" s="81"/>
      <c r="L1191" s="81" t="str">
        <f t="shared" si="4"/>
        <v>#REF!</v>
      </c>
      <c r="M1191" s="81"/>
    </row>
    <row r="1192" ht="22.5" hidden="1" customHeight="1">
      <c r="A1192" s="61" t="str">
        <f>IF(B1192="","",ROW()-ROW(tb_Export[[#HEADERS],[Order]]))</f>
        <v/>
      </c>
      <c r="B1192" s="64"/>
      <c r="C1192" s="64"/>
      <c r="D1192" s="64"/>
      <c r="E1192" s="64"/>
      <c r="F1192" s="64"/>
      <c r="G1192" s="64" t="str">
        <f t="array" ref="G1192">XLOOKUP(F1192,tb_MainDatabase[Barcode],tb_MainDatabase[Grand],"")</f>
        <v/>
      </c>
      <c r="H1192" s="64" t="str">
        <f t="array" ref="H1192">XLOOKUP(F1192,tb_MainDatabase[Barcode],tb_MainDatabase[Size],"")</f>
        <v/>
      </c>
      <c r="I1192" s="64"/>
      <c r="J1192" s="81" t="str">
        <f>IF(D1192="","",countif(tb_Export[SKU],D1192))</f>
        <v/>
      </c>
      <c r="K1192" s="81"/>
      <c r="L1192" s="81" t="str">
        <f t="shared" si="4"/>
        <v>#REF!</v>
      </c>
      <c r="M1192" s="81"/>
    </row>
    <row r="1193" ht="22.5" hidden="1" customHeight="1">
      <c r="A1193" s="61" t="str">
        <f>IF(B1193="","",ROW()-ROW(tb_Export[[#HEADERS],[Order]]))</f>
        <v/>
      </c>
      <c r="B1193" s="64"/>
      <c r="C1193" s="64"/>
      <c r="D1193" s="64"/>
      <c r="E1193" s="64"/>
      <c r="F1193" s="64"/>
      <c r="G1193" s="64" t="str">
        <f t="array" ref="G1193">XLOOKUP(F1193,tb_MainDatabase[Barcode],tb_MainDatabase[Grand],"")</f>
        <v/>
      </c>
      <c r="H1193" s="64" t="str">
        <f t="array" ref="H1193">XLOOKUP(F1193,tb_MainDatabase[Barcode],tb_MainDatabase[Size],"")</f>
        <v/>
      </c>
      <c r="I1193" s="64"/>
      <c r="J1193" s="81" t="str">
        <f>IF(D1193="","",countif(tb_Export[SKU],D1193))</f>
        <v/>
      </c>
      <c r="K1193" s="81"/>
      <c r="L1193" s="81" t="str">
        <f t="shared" si="4"/>
        <v>#REF!</v>
      </c>
      <c r="M1193" s="81"/>
    </row>
    <row r="1194" ht="22.5" hidden="1" customHeight="1">
      <c r="A1194" s="61" t="str">
        <f>IF(B1194="","",ROW()-ROW(tb_Export[[#HEADERS],[Order]]))</f>
        <v/>
      </c>
      <c r="B1194" s="64"/>
      <c r="C1194" s="64"/>
      <c r="D1194" s="64"/>
      <c r="E1194" s="64"/>
      <c r="F1194" s="64"/>
      <c r="G1194" s="64" t="str">
        <f t="array" ref="G1194">XLOOKUP(F1194,tb_MainDatabase[Barcode],tb_MainDatabase[Grand],"")</f>
        <v/>
      </c>
      <c r="H1194" s="64" t="str">
        <f t="array" ref="H1194">XLOOKUP(F1194,tb_MainDatabase[Barcode],tb_MainDatabase[Size],"")</f>
        <v/>
      </c>
      <c r="I1194" s="64"/>
      <c r="J1194" s="81" t="str">
        <f>IF(D1194="","",countif(tb_Export[SKU],D1194))</f>
        <v/>
      </c>
      <c r="K1194" s="81"/>
      <c r="L1194" s="81" t="str">
        <f t="shared" si="4"/>
        <v>#REF!</v>
      </c>
      <c r="M1194" s="81"/>
    </row>
    <row r="1195" ht="22.5" hidden="1" customHeight="1">
      <c r="A1195" s="61" t="str">
        <f>IF(B1195="","",ROW()-ROW(tb_Export[[#HEADERS],[Order]]))</f>
        <v/>
      </c>
      <c r="B1195" s="64"/>
      <c r="C1195" s="64"/>
      <c r="D1195" s="64"/>
      <c r="E1195" s="64"/>
      <c r="F1195" s="64"/>
      <c r="G1195" s="64" t="str">
        <f t="array" ref="G1195">XLOOKUP(F1195,tb_MainDatabase[Barcode],tb_MainDatabase[Grand],"")</f>
        <v/>
      </c>
      <c r="H1195" s="64" t="str">
        <f t="array" ref="H1195">XLOOKUP(F1195,tb_MainDatabase[Barcode],tb_MainDatabase[Size],"")</f>
        <v/>
      </c>
      <c r="I1195" s="64"/>
      <c r="J1195" s="81" t="str">
        <f>IF(D1195="","",countif(tb_Export[SKU],D1195))</f>
        <v/>
      </c>
      <c r="K1195" s="81"/>
      <c r="L1195" s="81" t="str">
        <f t="shared" si="4"/>
        <v>#REF!</v>
      </c>
      <c r="M1195" s="81"/>
    </row>
    <row r="1196" ht="22.5" hidden="1" customHeight="1">
      <c r="A1196" s="61" t="str">
        <f>IF(B1196="","",ROW()-ROW(tb_Export[[#HEADERS],[Order]]))</f>
        <v/>
      </c>
      <c r="B1196" s="64"/>
      <c r="C1196" s="64"/>
      <c r="D1196" s="64"/>
      <c r="E1196" s="64"/>
      <c r="F1196" s="64"/>
      <c r="G1196" s="64" t="str">
        <f t="array" ref="G1196">XLOOKUP(F1196,tb_MainDatabase[Barcode],tb_MainDatabase[Grand],"")</f>
        <v/>
      </c>
      <c r="H1196" s="64" t="str">
        <f t="array" ref="H1196">XLOOKUP(F1196,tb_MainDatabase[Barcode],tb_MainDatabase[Size],"")</f>
        <v/>
      </c>
      <c r="I1196" s="64"/>
      <c r="J1196" s="81" t="str">
        <f>IF(D1196="","",countif(tb_Export[SKU],D1196))</f>
        <v/>
      </c>
      <c r="K1196" s="81"/>
      <c r="L1196" s="81" t="str">
        <f t="shared" si="4"/>
        <v>#REF!</v>
      </c>
      <c r="M1196" s="81"/>
    </row>
    <row r="1197" ht="22.5" hidden="1" customHeight="1">
      <c r="A1197" s="61" t="str">
        <f>IF(B1197="","",ROW()-ROW(tb_Export[[#HEADERS],[Order]]))</f>
        <v/>
      </c>
      <c r="B1197" s="64"/>
      <c r="C1197" s="64"/>
      <c r="D1197" s="64"/>
      <c r="E1197" s="64"/>
      <c r="F1197" s="64"/>
      <c r="G1197" s="64" t="str">
        <f t="array" ref="G1197">XLOOKUP(F1197,tb_MainDatabase[Barcode],tb_MainDatabase[Grand],"")</f>
        <v/>
      </c>
      <c r="H1197" s="64" t="str">
        <f t="array" ref="H1197">XLOOKUP(F1197,tb_MainDatabase[Barcode],tb_MainDatabase[Size],"")</f>
        <v/>
      </c>
      <c r="I1197" s="64"/>
      <c r="J1197" s="81" t="str">
        <f>IF(D1197="","",countif(tb_Export[SKU],D1197))</f>
        <v/>
      </c>
      <c r="K1197" s="81"/>
      <c r="L1197" s="81" t="str">
        <f t="shared" si="4"/>
        <v>#REF!</v>
      </c>
      <c r="M1197" s="81"/>
    </row>
    <row r="1198" ht="22.5" hidden="1" customHeight="1">
      <c r="A1198" s="61" t="str">
        <f>IF(B1198="","",ROW()-ROW(tb_Export[[#HEADERS],[Order]]))</f>
        <v/>
      </c>
      <c r="B1198" s="64"/>
      <c r="C1198" s="64"/>
      <c r="D1198" s="64"/>
      <c r="E1198" s="64"/>
      <c r="F1198" s="64"/>
      <c r="G1198" s="64" t="str">
        <f t="array" ref="G1198">XLOOKUP(F1198,tb_MainDatabase[Barcode],tb_MainDatabase[Grand],"")</f>
        <v/>
      </c>
      <c r="H1198" s="64" t="str">
        <f t="array" ref="H1198">XLOOKUP(F1198,tb_MainDatabase[Barcode],tb_MainDatabase[Size],"")</f>
        <v/>
      </c>
      <c r="I1198" s="64"/>
      <c r="J1198" s="81" t="str">
        <f>IF(D1198="","",countif(tb_Export[SKU],D1198))</f>
        <v/>
      </c>
      <c r="K1198" s="81"/>
      <c r="L1198" s="81" t="str">
        <f t="shared" si="4"/>
        <v>#REF!</v>
      </c>
      <c r="M1198" s="81"/>
    </row>
    <row r="1199" ht="22.5" hidden="1" customHeight="1">
      <c r="A1199" s="61" t="str">
        <f>IF(B1199="","",ROW()-ROW(tb_Export[[#HEADERS],[Order]]))</f>
        <v/>
      </c>
      <c r="B1199" s="64"/>
      <c r="C1199" s="64"/>
      <c r="D1199" s="64"/>
      <c r="E1199" s="64"/>
      <c r="F1199" s="64"/>
      <c r="G1199" s="64" t="str">
        <f t="array" ref="G1199">XLOOKUP(F1199,tb_MainDatabase[Barcode],tb_MainDatabase[Grand],"")</f>
        <v/>
      </c>
      <c r="H1199" s="64" t="str">
        <f t="array" ref="H1199">XLOOKUP(F1199,tb_MainDatabase[Barcode],tb_MainDatabase[Size],"")</f>
        <v/>
      </c>
      <c r="I1199" s="64"/>
      <c r="J1199" s="81" t="str">
        <f>IF(D1199="","",countif(tb_Export[SKU],D1199))</f>
        <v/>
      </c>
      <c r="K1199" s="81"/>
      <c r="L1199" s="81" t="str">
        <f t="shared" si="4"/>
        <v>#REF!</v>
      </c>
      <c r="M1199" s="81"/>
    </row>
    <row r="1200" ht="22.5" hidden="1" customHeight="1">
      <c r="A1200" s="61" t="str">
        <f>IF(B1200="","",ROW()-ROW(tb_Export[[#HEADERS],[Order]]))</f>
        <v/>
      </c>
      <c r="B1200" s="64"/>
      <c r="C1200" s="64"/>
      <c r="D1200" s="64"/>
      <c r="E1200" s="64"/>
      <c r="F1200" s="64"/>
      <c r="G1200" s="64" t="str">
        <f t="array" ref="G1200">XLOOKUP(F1200,tb_MainDatabase[Barcode],tb_MainDatabase[Grand],"")</f>
        <v/>
      </c>
      <c r="H1200" s="64" t="str">
        <f t="array" ref="H1200">XLOOKUP(F1200,tb_MainDatabase[Barcode],tb_MainDatabase[Size],"")</f>
        <v/>
      </c>
      <c r="I1200" s="64"/>
      <c r="J1200" s="81" t="str">
        <f>IF(D1200="","",countif(tb_Export[SKU],D1200))</f>
        <v/>
      </c>
      <c r="K1200" s="81"/>
      <c r="L1200" s="81" t="str">
        <f t="shared" si="4"/>
        <v>#REF!</v>
      </c>
      <c r="M1200" s="81"/>
    </row>
    <row r="1201" ht="22.5" hidden="1" customHeight="1">
      <c r="A1201" s="61" t="str">
        <f>IF(B1201="","",ROW()-ROW(tb_Export[[#HEADERS],[Order]]))</f>
        <v/>
      </c>
      <c r="B1201" s="64"/>
      <c r="C1201" s="64"/>
      <c r="D1201" s="64"/>
      <c r="E1201" s="64"/>
      <c r="F1201" s="64"/>
      <c r="G1201" s="64" t="str">
        <f t="array" ref="G1201">XLOOKUP(F1201,tb_MainDatabase[Barcode],tb_MainDatabase[Grand],"")</f>
        <v/>
      </c>
      <c r="H1201" s="64" t="str">
        <f t="array" ref="H1201">XLOOKUP(F1201,tb_MainDatabase[Barcode],tb_MainDatabase[Size],"")</f>
        <v/>
      </c>
      <c r="I1201" s="64"/>
      <c r="J1201" s="81" t="str">
        <f>IF(D1201="","",countif(tb_Export[SKU],D1201))</f>
        <v/>
      </c>
      <c r="K1201" s="81"/>
      <c r="L1201" s="81" t="str">
        <f t="shared" si="4"/>
        <v>#REF!</v>
      </c>
      <c r="M1201" s="81"/>
    </row>
    <row r="1202" ht="22.5" hidden="1" customHeight="1">
      <c r="A1202" s="61" t="str">
        <f>IF(B1202="","",ROW()-ROW(tb_Export[[#HEADERS],[Order]]))</f>
        <v/>
      </c>
      <c r="B1202" s="64"/>
      <c r="C1202" s="64"/>
      <c r="D1202" s="64"/>
      <c r="E1202" s="64"/>
      <c r="F1202" s="64"/>
      <c r="G1202" s="64" t="str">
        <f t="array" ref="G1202">XLOOKUP(F1202,tb_MainDatabase[Barcode],tb_MainDatabase[Grand],"")</f>
        <v/>
      </c>
      <c r="H1202" s="64" t="str">
        <f t="array" ref="H1202">XLOOKUP(F1202,tb_MainDatabase[Barcode],tb_MainDatabase[Size],"")</f>
        <v/>
      </c>
      <c r="I1202" s="64"/>
      <c r="J1202" s="81" t="str">
        <f>IF(D1202="","",countif(tb_Export[SKU],D1202))</f>
        <v/>
      </c>
      <c r="K1202" s="81"/>
      <c r="L1202" s="81" t="str">
        <f t="shared" si="4"/>
        <v>#REF!</v>
      </c>
      <c r="M1202" s="81"/>
    </row>
    <row r="1203" ht="22.5" hidden="1" customHeight="1">
      <c r="A1203" s="61" t="str">
        <f>IF(B1203="","",ROW()-ROW(tb_Export[[#HEADERS],[Order]]))</f>
        <v/>
      </c>
      <c r="B1203" s="64"/>
      <c r="C1203" s="64"/>
      <c r="D1203" s="64"/>
      <c r="E1203" s="64"/>
      <c r="F1203" s="64"/>
      <c r="G1203" s="64" t="str">
        <f t="array" ref="G1203">XLOOKUP(F1203,tb_MainDatabase[Barcode],tb_MainDatabase[Grand],"")</f>
        <v/>
      </c>
      <c r="H1203" s="64" t="str">
        <f t="array" ref="H1203">XLOOKUP(F1203,tb_MainDatabase[Barcode],tb_MainDatabase[Size],"")</f>
        <v/>
      </c>
      <c r="I1203" s="64"/>
      <c r="J1203" s="81" t="str">
        <f>IF(D1203="","",countif(tb_Export[SKU],D1203))</f>
        <v/>
      </c>
      <c r="K1203" s="81"/>
      <c r="L1203" s="81" t="str">
        <f t="shared" si="4"/>
        <v>#REF!</v>
      </c>
      <c r="M1203" s="81"/>
    </row>
    <row r="1204" ht="22.5" hidden="1" customHeight="1">
      <c r="A1204" s="61" t="str">
        <f>IF(B1204="","",ROW()-ROW(tb_Export[[#HEADERS],[Order]]))</f>
        <v/>
      </c>
      <c r="B1204" s="64"/>
      <c r="C1204" s="64"/>
      <c r="D1204" s="64"/>
      <c r="E1204" s="64"/>
      <c r="F1204" s="64"/>
      <c r="G1204" s="64" t="str">
        <f t="array" ref="G1204">XLOOKUP(F1204,tb_MainDatabase[Barcode],tb_MainDatabase[Grand],"")</f>
        <v/>
      </c>
      <c r="H1204" s="64" t="str">
        <f t="array" ref="H1204">XLOOKUP(F1204,tb_MainDatabase[Barcode],tb_MainDatabase[Size],"")</f>
        <v/>
      </c>
      <c r="I1204" s="64"/>
      <c r="J1204" s="81" t="str">
        <f>IF(D1204="","",countif(tb_Export[SKU],D1204))</f>
        <v/>
      </c>
      <c r="K1204" s="81"/>
      <c r="L1204" s="81" t="str">
        <f t="shared" si="4"/>
        <v>#REF!</v>
      </c>
      <c r="M1204" s="81"/>
    </row>
    <row r="1205" ht="22.5" hidden="1" customHeight="1">
      <c r="A1205" s="61" t="str">
        <f>IF(B1205="","",ROW()-ROW(tb_Export[[#HEADERS],[Order]]))</f>
        <v/>
      </c>
      <c r="B1205" s="64"/>
      <c r="C1205" s="64"/>
      <c r="D1205" s="64"/>
      <c r="E1205" s="64"/>
      <c r="F1205" s="64"/>
      <c r="G1205" s="64" t="str">
        <f t="array" ref="G1205">XLOOKUP(F1205,tb_MainDatabase[Barcode],tb_MainDatabase[Grand],"")</f>
        <v/>
      </c>
      <c r="H1205" s="64" t="str">
        <f t="array" ref="H1205">XLOOKUP(F1205,tb_MainDatabase[Barcode],tb_MainDatabase[Size],"")</f>
        <v/>
      </c>
      <c r="I1205" s="64"/>
      <c r="J1205" s="81" t="str">
        <f>IF(D1205="","",countif(tb_Export[SKU],D1205))</f>
        <v/>
      </c>
      <c r="K1205" s="81"/>
      <c r="L1205" s="81" t="str">
        <f t="shared" si="4"/>
        <v>#REF!</v>
      </c>
      <c r="M1205" s="81"/>
    </row>
    <row r="1206" ht="22.5" hidden="1" customHeight="1">
      <c r="A1206" s="61" t="str">
        <f>IF(B1206="","",ROW()-ROW(tb_Export[[#HEADERS],[Order]]))</f>
        <v/>
      </c>
      <c r="B1206" s="64"/>
      <c r="C1206" s="64"/>
      <c r="D1206" s="64"/>
      <c r="E1206" s="64"/>
      <c r="F1206" s="64"/>
      <c r="G1206" s="64" t="str">
        <f t="array" ref="G1206">XLOOKUP(F1206,tb_MainDatabase[Barcode],tb_MainDatabase[Grand],"")</f>
        <v/>
      </c>
      <c r="H1206" s="64" t="str">
        <f t="array" ref="H1206">XLOOKUP(F1206,tb_MainDatabase[Barcode],tb_MainDatabase[Size],"")</f>
        <v/>
      </c>
      <c r="I1206" s="64"/>
      <c r="J1206" s="81" t="str">
        <f>IF(D1206="","",countif(tb_Export[SKU],D1206))</f>
        <v/>
      </c>
      <c r="K1206" s="81"/>
      <c r="L1206" s="81" t="str">
        <f t="shared" si="4"/>
        <v>#REF!</v>
      </c>
      <c r="M1206" s="81"/>
    </row>
    <row r="1207" ht="22.5" hidden="1" customHeight="1">
      <c r="A1207" s="61" t="str">
        <f>IF(B1207="","",ROW()-ROW(tb_Export[[#HEADERS],[Order]]))</f>
        <v/>
      </c>
      <c r="B1207" s="64"/>
      <c r="C1207" s="64"/>
      <c r="D1207" s="64"/>
      <c r="E1207" s="64"/>
      <c r="F1207" s="64"/>
      <c r="G1207" s="64" t="str">
        <f t="array" ref="G1207">XLOOKUP(F1207,tb_MainDatabase[Barcode],tb_MainDatabase[Grand],"")</f>
        <v/>
      </c>
      <c r="H1207" s="64" t="str">
        <f t="array" ref="H1207">XLOOKUP(F1207,tb_MainDatabase[Barcode],tb_MainDatabase[Size],"")</f>
        <v/>
      </c>
      <c r="I1207" s="64"/>
      <c r="J1207" s="81" t="str">
        <f>IF(D1207="","",countif(tb_Export[SKU],D1207))</f>
        <v/>
      </c>
      <c r="K1207" s="81"/>
      <c r="L1207" s="81" t="str">
        <f t="shared" si="4"/>
        <v>#REF!</v>
      </c>
      <c r="M1207" s="81"/>
    </row>
    <row r="1208" ht="22.5" hidden="1" customHeight="1">
      <c r="A1208" s="61" t="str">
        <f>IF(B1208="","",ROW()-ROW(tb_Export[[#HEADERS],[Order]]))</f>
        <v/>
      </c>
      <c r="B1208" s="64"/>
      <c r="C1208" s="64"/>
      <c r="D1208" s="64"/>
      <c r="E1208" s="64"/>
      <c r="F1208" s="64"/>
      <c r="G1208" s="64" t="str">
        <f t="array" ref="G1208">XLOOKUP(F1208,tb_MainDatabase[Barcode],tb_MainDatabase[Grand],"")</f>
        <v/>
      </c>
      <c r="H1208" s="64" t="str">
        <f t="array" ref="H1208">XLOOKUP(F1208,tb_MainDatabase[Barcode],tb_MainDatabase[Size],"")</f>
        <v/>
      </c>
      <c r="I1208" s="64"/>
      <c r="J1208" s="81" t="str">
        <f>IF(D1208="","",countif(tb_Export[SKU],D1208))</f>
        <v/>
      </c>
      <c r="K1208" s="81"/>
      <c r="L1208" s="81" t="str">
        <f t="shared" si="4"/>
        <v>#REF!</v>
      </c>
      <c r="M1208" s="81"/>
    </row>
    <row r="1209" ht="22.5" hidden="1" customHeight="1">
      <c r="A1209" s="61" t="str">
        <f>IF(B1209="","",ROW()-ROW(tb_Export[[#HEADERS],[Order]]))</f>
        <v/>
      </c>
      <c r="B1209" s="64"/>
      <c r="C1209" s="64"/>
      <c r="D1209" s="64"/>
      <c r="E1209" s="64"/>
      <c r="F1209" s="64"/>
      <c r="G1209" s="64" t="str">
        <f t="array" ref="G1209">XLOOKUP(F1209,tb_MainDatabase[Barcode],tb_MainDatabase[Grand],"")</f>
        <v/>
      </c>
      <c r="H1209" s="64" t="str">
        <f t="array" ref="H1209">XLOOKUP(F1209,tb_MainDatabase[Barcode],tb_MainDatabase[Size],"")</f>
        <v/>
      </c>
      <c r="I1209" s="64"/>
      <c r="J1209" s="81" t="str">
        <f>IF(D1209="","",countif(tb_Export[SKU],D1209))</f>
        <v/>
      </c>
      <c r="K1209" s="81"/>
      <c r="L1209" s="81" t="str">
        <f t="shared" si="4"/>
        <v>#REF!</v>
      </c>
      <c r="M1209" s="81"/>
    </row>
    <row r="1210" ht="22.5" hidden="1" customHeight="1">
      <c r="A1210" s="61" t="str">
        <f>IF(B1210="","",ROW()-ROW(tb_Export[[#HEADERS],[Order]]))</f>
        <v/>
      </c>
      <c r="B1210" s="64"/>
      <c r="C1210" s="64"/>
      <c r="D1210" s="64"/>
      <c r="E1210" s="64"/>
      <c r="F1210" s="64"/>
      <c r="G1210" s="64" t="str">
        <f t="array" ref="G1210">XLOOKUP(F1210,tb_MainDatabase[Barcode],tb_MainDatabase[Grand],"")</f>
        <v/>
      </c>
      <c r="H1210" s="64" t="str">
        <f t="array" ref="H1210">XLOOKUP(F1210,tb_MainDatabase[Barcode],tb_MainDatabase[Size],"")</f>
        <v/>
      </c>
      <c r="I1210" s="64"/>
      <c r="J1210" s="81" t="str">
        <f>IF(D1210="","",countif(tb_Export[SKU],D1210))</f>
        <v/>
      </c>
      <c r="K1210" s="81"/>
      <c r="L1210" s="81" t="str">
        <f t="shared" si="4"/>
        <v>#REF!</v>
      </c>
      <c r="M1210" s="81"/>
    </row>
    <row r="1211" ht="22.5" hidden="1" customHeight="1">
      <c r="A1211" s="61" t="str">
        <f>IF(B1211="","",ROW()-ROW(tb_Export[[#HEADERS],[Order]]))</f>
        <v/>
      </c>
      <c r="B1211" s="64"/>
      <c r="C1211" s="64"/>
      <c r="D1211" s="64"/>
      <c r="E1211" s="64"/>
      <c r="F1211" s="64"/>
      <c r="G1211" s="64" t="str">
        <f t="array" ref="G1211">XLOOKUP(F1211,tb_MainDatabase[Barcode],tb_MainDatabase[Grand],"")</f>
        <v/>
      </c>
      <c r="H1211" s="64" t="str">
        <f t="array" ref="H1211">XLOOKUP(F1211,tb_MainDatabase[Barcode],tb_MainDatabase[Size],"")</f>
        <v/>
      </c>
      <c r="I1211" s="64"/>
      <c r="J1211" s="81" t="str">
        <f>IF(D1211="","",countif(tb_Export[SKU],D1211))</f>
        <v/>
      </c>
      <c r="K1211" s="81"/>
      <c r="L1211" s="81" t="str">
        <f t="shared" si="4"/>
        <v>#REF!</v>
      </c>
      <c r="M1211" s="81"/>
    </row>
    <row r="1212" ht="22.5" hidden="1" customHeight="1">
      <c r="A1212" s="61" t="str">
        <f>IF(B1212="","",ROW()-ROW(tb_Export[[#HEADERS],[Order]]))</f>
        <v/>
      </c>
      <c r="B1212" s="64"/>
      <c r="C1212" s="64"/>
      <c r="D1212" s="64"/>
      <c r="E1212" s="64"/>
      <c r="F1212" s="64"/>
      <c r="G1212" s="64" t="str">
        <f t="array" ref="G1212">XLOOKUP(F1212,tb_MainDatabase[Barcode],tb_MainDatabase[Grand],"")</f>
        <v/>
      </c>
      <c r="H1212" s="64" t="str">
        <f t="array" ref="H1212">XLOOKUP(F1212,tb_MainDatabase[Barcode],tb_MainDatabase[Size],"")</f>
        <v/>
      </c>
      <c r="I1212" s="64"/>
      <c r="J1212" s="81" t="str">
        <f>IF(D1212="","",countif(tb_Export[SKU],D1212))</f>
        <v/>
      </c>
      <c r="K1212" s="81"/>
      <c r="L1212" s="81" t="str">
        <f t="shared" si="4"/>
        <v>#REF!</v>
      </c>
      <c r="M1212" s="81"/>
    </row>
    <row r="1213" ht="22.5" hidden="1" customHeight="1">
      <c r="A1213" s="61" t="str">
        <f>IF(B1213="","",ROW()-ROW(tb_Export[[#HEADERS],[Order]]))</f>
        <v/>
      </c>
      <c r="B1213" s="64"/>
      <c r="C1213" s="64"/>
      <c r="D1213" s="64"/>
      <c r="E1213" s="64"/>
      <c r="F1213" s="64"/>
      <c r="G1213" s="64" t="str">
        <f t="array" ref="G1213">XLOOKUP(F1213,tb_MainDatabase[Barcode],tb_MainDatabase[Grand],"")</f>
        <v/>
      </c>
      <c r="H1213" s="64" t="str">
        <f t="array" ref="H1213">XLOOKUP(F1213,tb_MainDatabase[Barcode],tb_MainDatabase[Size],"")</f>
        <v/>
      </c>
      <c r="I1213" s="64"/>
      <c r="J1213" s="81" t="str">
        <f>IF(D1213="","",countif(tb_Export[SKU],D1213))</f>
        <v/>
      </c>
      <c r="K1213" s="81"/>
      <c r="L1213" s="81" t="str">
        <f t="shared" si="4"/>
        <v>#REF!</v>
      </c>
      <c r="M1213" s="81"/>
    </row>
    <row r="1214" ht="22.5" hidden="1" customHeight="1">
      <c r="A1214" s="61" t="str">
        <f>IF(B1214="","",ROW()-ROW(tb_Export[[#HEADERS],[Order]]))</f>
        <v/>
      </c>
      <c r="B1214" s="64"/>
      <c r="C1214" s="64"/>
      <c r="D1214" s="64"/>
      <c r="E1214" s="64"/>
      <c r="F1214" s="64"/>
      <c r="G1214" s="64" t="str">
        <f t="array" ref="G1214">XLOOKUP(F1214,tb_MainDatabase[Barcode],tb_MainDatabase[Grand],"")</f>
        <v/>
      </c>
      <c r="H1214" s="64" t="str">
        <f t="array" ref="H1214">XLOOKUP(F1214,tb_MainDatabase[Barcode],tb_MainDatabase[Size],"")</f>
        <v/>
      </c>
      <c r="I1214" s="64"/>
      <c r="J1214" s="81" t="str">
        <f>IF(D1214="","",countif(tb_Export[SKU],D1214))</f>
        <v/>
      </c>
      <c r="K1214" s="81"/>
      <c r="L1214" s="81" t="str">
        <f t="shared" si="4"/>
        <v>#REF!</v>
      </c>
      <c r="M1214" s="81"/>
    </row>
    <row r="1215" ht="22.5" hidden="1" customHeight="1">
      <c r="A1215" s="61" t="str">
        <f>IF(B1215="","",ROW()-ROW(tb_Export[[#HEADERS],[Order]]))</f>
        <v/>
      </c>
      <c r="B1215" s="64"/>
      <c r="C1215" s="64"/>
      <c r="D1215" s="64"/>
      <c r="E1215" s="64"/>
      <c r="F1215" s="64"/>
      <c r="G1215" s="64" t="str">
        <f t="array" ref="G1215">XLOOKUP(F1215,tb_MainDatabase[Barcode],tb_MainDatabase[Grand],"")</f>
        <v/>
      </c>
      <c r="H1215" s="64" t="str">
        <f t="array" ref="H1215">XLOOKUP(F1215,tb_MainDatabase[Barcode],tb_MainDatabase[Size],"")</f>
        <v/>
      </c>
      <c r="I1215" s="64"/>
      <c r="J1215" s="81" t="str">
        <f>IF(D1215="","",countif(tb_Export[SKU],D1215))</f>
        <v/>
      </c>
      <c r="K1215" s="81"/>
      <c r="L1215" s="81" t="str">
        <f t="shared" si="4"/>
        <v>#REF!</v>
      </c>
      <c r="M1215" s="81"/>
    </row>
    <row r="1216" ht="22.5" hidden="1" customHeight="1">
      <c r="A1216" s="61" t="str">
        <f>IF(B1216="","",ROW()-ROW(tb_Export[[#HEADERS],[Order]]))</f>
        <v/>
      </c>
      <c r="B1216" s="64"/>
      <c r="C1216" s="64"/>
      <c r="D1216" s="64"/>
      <c r="E1216" s="64"/>
      <c r="F1216" s="64"/>
      <c r="G1216" s="64" t="str">
        <f t="array" ref="G1216">XLOOKUP(F1216,tb_MainDatabase[Barcode],tb_MainDatabase[Grand],"")</f>
        <v/>
      </c>
      <c r="H1216" s="64" t="str">
        <f t="array" ref="H1216">XLOOKUP(F1216,tb_MainDatabase[Barcode],tb_MainDatabase[Size],"")</f>
        <v/>
      </c>
      <c r="I1216" s="64"/>
      <c r="J1216" s="81" t="str">
        <f>IF(D1216="","",countif(tb_Export[SKU],D1216))</f>
        <v/>
      </c>
      <c r="K1216" s="81"/>
      <c r="L1216" s="81" t="str">
        <f t="shared" si="4"/>
        <v>#REF!</v>
      </c>
      <c r="M1216" s="81"/>
    </row>
    <row r="1217" ht="22.5" hidden="1" customHeight="1">
      <c r="A1217" s="61" t="str">
        <f>IF(B1217="","",ROW()-ROW(tb_Export[[#HEADERS],[Order]]))</f>
        <v/>
      </c>
      <c r="B1217" s="64"/>
      <c r="C1217" s="64"/>
      <c r="D1217" s="64"/>
      <c r="E1217" s="64"/>
      <c r="F1217" s="64"/>
      <c r="G1217" s="64" t="str">
        <f t="array" ref="G1217">XLOOKUP(F1217,tb_MainDatabase[Barcode],tb_MainDatabase[Grand],"")</f>
        <v/>
      </c>
      <c r="H1217" s="64" t="str">
        <f t="array" ref="H1217">XLOOKUP(F1217,tb_MainDatabase[Barcode],tb_MainDatabase[Size],"")</f>
        <v/>
      </c>
      <c r="I1217" s="64"/>
      <c r="J1217" s="81" t="str">
        <f>IF(D1217="","",countif(tb_Export[SKU],D1217))</f>
        <v/>
      </c>
      <c r="K1217" s="81"/>
      <c r="L1217" s="81" t="str">
        <f t="shared" si="4"/>
        <v>#REF!</v>
      </c>
      <c r="M1217" s="81"/>
    </row>
    <row r="1218" ht="22.5" hidden="1" customHeight="1">
      <c r="A1218" s="61" t="str">
        <f>IF(B1218="","",ROW()-ROW(tb_Export[[#HEADERS],[Order]]))</f>
        <v/>
      </c>
      <c r="B1218" s="64"/>
      <c r="C1218" s="64"/>
      <c r="D1218" s="64"/>
      <c r="E1218" s="64"/>
      <c r="F1218" s="64"/>
      <c r="G1218" s="64" t="str">
        <f t="array" ref="G1218">XLOOKUP(F1218,tb_MainDatabase[Barcode],tb_MainDatabase[Grand],"")</f>
        <v/>
      </c>
      <c r="H1218" s="64" t="str">
        <f t="array" ref="H1218">XLOOKUP(F1218,tb_MainDatabase[Barcode],tb_MainDatabase[Size],"")</f>
        <v/>
      </c>
      <c r="I1218" s="64"/>
      <c r="J1218" s="81" t="str">
        <f>IF(D1218="","",countif(tb_Export[SKU],D1218))</f>
        <v/>
      </c>
      <c r="K1218" s="81"/>
      <c r="L1218" s="81" t="str">
        <f t="shared" si="4"/>
        <v>#REF!</v>
      </c>
      <c r="M1218" s="81"/>
    </row>
    <row r="1219" ht="22.5" hidden="1" customHeight="1">
      <c r="A1219" s="61" t="str">
        <f>IF(B1219="","",ROW()-ROW(tb_Export[[#HEADERS],[Order]]))</f>
        <v/>
      </c>
      <c r="B1219" s="64"/>
      <c r="C1219" s="64"/>
      <c r="D1219" s="64"/>
      <c r="E1219" s="64"/>
      <c r="F1219" s="64"/>
      <c r="G1219" s="64" t="str">
        <f t="array" ref="G1219">XLOOKUP(F1219,tb_MainDatabase[Barcode],tb_MainDatabase[Grand],"")</f>
        <v/>
      </c>
      <c r="H1219" s="64" t="str">
        <f t="array" ref="H1219">XLOOKUP(F1219,tb_MainDatabase[Barcode],tb_MainDatabase[Size],"")</f>
        <v/>
      </c>
      <c r="I1219" s="64"/>
      <c r="J1219" s="81" t="str">
        <f>IF(D1219="","",countif(tb_Export[SKU],D1219))</f>
        <v/>
      </c>
      <c r="K1219" s="81"/>
      <c r="L1219" s="81" t="str">
        <f t="shared" si="4"/>
        <v>#REF!</v>
      </c>
      <c r="M1219" s="81"/>
    </row>
    <row r="1220" ht="22.5" hidden="1" customHeight="1">
      <c r="A1220" s="61" t="str">
        <f>IF(B1220="","",ROW()-ROW(tb_Export[[#HEADERS],[Order]]))</f>
        <v/>
      </c>
      <c r="B1220" s="64"/>
      <c r="C1220" s="64"/>
      <c r="D1220" s="64"/>
      <c r="E1220" s="64"/>
      <c r="F1220" s="64"/>
      <c r="G1220" s="64" t="str">
        <f t="array" ref="G1220">XLOOKUP(F1220,tb_MainDatabase[Barcode],tb_MainDatabase[Grand],"")</f>
        <v/>
      </c>
      <c r="H1220" s="64" t="str">
        <f t="array" ref="H1220">XLOOKUP(F1220,tb_MainDatabase[Barcode],tb_MainDatabase[Size],"")</f>
        <v/>
      </c>
      <c r="I1220" s="64"/>
      <c r="J1220" s="81" t="str">
        <f>IF(D1220="","",countif(tb_Export[SKU],D1220))</f>
        <v/>
      </c>
      <c r="K1220" s="81"/>
      <c r="L1220" s="81" t="str">
        <f t="shared" si="4"/>
        <v>#REF!</v>
      </c>
      <c r="M1220" s="81"/>
    </row>
    <row r="1221" ht="22.5" hidden="1" customHeight="1">
      <c r="A1221" s="61" t="str">
        <f>IF(B1221="","",ROW()-ROW(tb_Export[[#HEADERS],[Order]]))</f>
        <v/>
      </c>
      <c r="B1221" s="64"/>
      <c r="C1221" s="64"/>
      <c r="D1221" s="64"/>
      <c r="E1221" s="64"/>
      <c r="F1221" s="64"/>
      <c r="G1221" s="64" t="str">
        <f t="array" ref="G1221">XLOOKUP(F1221,tb_MainDatabase[Barcode],tb_MainDatabase[Grand],"")</f>
        <v/>
      </c>
      <c r="H1221" s="64" t="str">
        <f t="array" ref="H1221">XLOOKUP(F1221,tb_MainDatabase[Barcode],tb_MainDatabase[Size],"")</f>
        <v/>
      </c>
      <c r="I1221" s="64"/>
      <c r="J1221" s="81" t="str">
        <f>IF(D1221="","",countif(tb_Export[SKU],D1221))</f>
        <v/>
      </c>
      <c r="K1221" s="81"/>
      <c r="L1221" s="81" t="str">
        <f t="shared" si="4"/>
        <v>#REF!</v>
      </c>
      <c r="M1221" s="81"/>
    </row>
    <row r="1222" ht="22.5" hidden="1" customHeight="1">
      <c r="A1222" s="61" t="str">
        <f>IF(B1222="","",ROW()-ROW(tb_Export[[#HEADERS],[Order]]))</f>
        <v/>
      </c>
      <c r="B1222" s="64"/>
      <c r="C1222" s="64"/>
      <c r="D1222" s="64"/>
      <c r="E1222" s="64"/>
      <c r="F1222" s="64"/>
      <c r="G1222" s="64" t="str">
        <f t="array" ref="G1222">XLOOKUP(F1222,tb_MainDatabase[Barcode],tb_MainDatabase[Grand],"")</f>
        <v/>
      </c>
      <c r="H1222" s="64" t="str">
        <f t="array" ref="H1222">XLOOKUP(F1222,tb_MainDatabase[Barcode],tb_MainDatabase[Size],"")</f>
        <v/>
      </c>
      <c r="I1222" s="64"/>
      <c r="J1222" s="81" t="str">
        <f>IF(D1222="","",countif(tb_Export[SKU],D1222))</f>
        <v/>
      </c>
      <c r="K1222" s="81"/>
      <c r="L1222" s="81" t="str">
        <f t="shared" si="4"/>
        <v>#REF!</v>
      </c>
      <c r="M1222" s="81"/>
    </row>
    <row r="1223" ht="22.5" hidden="1" customHeight="1">
      <c r="A1223" s="61" t="str">
        <f>IF(B1223="","",ROW()-ROW(tb_Export[[#HEADERS],[Order]]))</f>
        <v/>
      </c>
      <c r="B1223" s="64"/>
      <c r="C1223" s="64"/>
      <c r="D1223" s="64"/>
      <c r="E1223" s="64"/>
      <c r="F1223" s="64"/>
      <c r="G1223" s="64" t="str">
        <f t="array" ref="G1223">XLOOKUP(F1223,tb_MainDatabase[Barcode],tb_MainDatabase[Grand],"")</f>
        <v/>
      </c>
      <c r="H1223" s="64" t="str">
        <f t="array" ref="H1223">XLOOKUP(F1223,tb_MainDatabase[Barcode],tb_MainDatabase[Size],"")</f>
        <v/>
      </c>
      <c r="I1223" s="64"/>
      <c r="J1223" s="81" t="str">
        <f>IF(D1223="","",countif(tb_Export[SKU],D1223))</f>
        <v/>
      </c>
      <c r="K1223" s="81"/>
      <c r="L1223" s="81" t="str">
        <f t="shared" si="4"/>
        <v>#REF!</v>
      </c>
      <c r="M1223" s="81"/>
    </row>
    <row r="1224" ht="22.5" hidden="1" customHeight="1">
      <c r="A1224" s="61" t="str">
        <f>IF(B1224="","",ROW()-ROW(tb_Export[[#HEADERS],[Order]]))</f>
        <v/>
      </c>
      <c r="B1224" s="64"/>
      <c r="C1224" s="64"/>
      <c r="D1224" s="64"/>
      <c r="E1224" s="64"/>
      <c r="F1224" s="64"/>
      <c r="G1224" s="64" t="str">
        <f t="array" ref="G1224">XLOOKUP(F1224,tb_MainDatabase[Barcode],tb_MainDatabase[Grand],"")</f>
        <v/>
      </c>
      <c r="H1224" s="64" t="str">
        <f t="array" ref="H1224">XLOOKUP(F1224,tb_MainDatabase[Barcode],tb_MainDatabase[Size],"")</f>
        <v/>
      </c>
      <c r="I1224" s="64"/>
      <c r="J1224" s="81" t="str">
        <f>IF(D1224="","",countif(tb_Export[SKU],D1224))</f>
        <v/>
      </c>
      <c r="K1224" s="81"/>
      <c r="L1224" s="81" t="str">
        <f t="shared" si="4"/>
        <v>#REF!</v>
      </c>
      <c r="M1224" s="81"/>
    </row>
    <row r="1225" ht="22.5" hidden="1" customHeight="1">
      <c r="A1225" s="61" t="str">
        <f>IF(B1225="","",ROW()-ROW(tb_Export[[#HEADERS],[Order]]))</f>
        <v/>
      </c>
      <c r="B1225" s="64"/>
      <c r="C1225" s="64"/>
      <c r="D1225" s="64"/>
      <c r="E1225" s="64"/>
      <c r="F1225" s="64"/>
      <c r="G1225" s="64" t="str">
        <f t="array" ref="G1225">XLOOKUP(F1225,tb_MainDatabase[Barcode],tb_MainDatabase[Grand],"")</f>
        <v/>
      </c>
      <c r="H1225" s="64" t="str">
        <f t="array" ref="H1225">XLOOKUP(F1225,tb_MainDatabase[Barcode],tb_MainDatabase[Size],"")</f>
        <v/>
      </c>
      <c r="I1225" s="64"/>
      <c r="J1225" s="81" t="str">
        <f>IF(D1225="","",countif(tb_Export[SKU],D1225))</f>
        <v/>
      </c>
      <c r="K1225" s="81"/>
      <c r="L1225" s="81" t="str">
        <f t="shared" si="4"/>
        <v>#REF!</v>
      </c>
      <c r="M1225" s="81"/>
    </row>
    <row r="1226" ht="22.5" hidden="1" customHeight="1">
      <c r="A1226" s="61" t="str">
        <f>IF(B1226="","",ROW()-ROW(tb_Export[[#HEADERS],[Order]]))</f>
        <v/>
      </c>
      <c r="B1226" s="64"/>
      <c r="C1226" s="64"/>
      <c r="D1226" s="64"/>
      <c r="E1226" s="64"/>
      <c r="F1226" s="64"/>
      <c r="G1226" s="64" t="str">
        <f t="array" ref="G1226">XLOOKUP(F1226,tb_MainDatabase[Barcode],tb_MainDatabase[Grand],"")</f>
        <v/>
      </c>
      <c r="H1226" s="64" t="str">
        <f t="array" ref="H1226">XLOOKUP(F1226,tb_MainDatabase[Barcode],tb_MainDatabase[Size],"")</f>
        <v/>
      </c>
      <c r="I1226" s="64"/>
      <c r="J1226" s="81" t="str">
        <f>IF(D1226="","",countif(tb_Export[SKU],D1226))</f>
        <v/>
      </c>
      <c r="K1226" s="81"/>
      <c r="L1226" s="81" t="str">
        <f t="shared" si="4"/>
        <v>#REF!</v>
      </c>
      <c r="M1226" s="81"/>
    </row>
    <row r="1227" ht="22.5" hidden="1" customHeight="1">
      <c r="A1227" s="61" t="str">
        <f>IF(B1227="","",ROW()-ROW(tb_Export[[#HEADERS],[Order]]))</f>
        <v/>
      </c>
      <c r="B1227" s="64"/>
      <c r="C1227" s="64"/>
      <c r="D1227" s="64"/>
      <c r="E1227" s="64"/>
      <c r="F1227" s="64"/>
      <c r="G1227" s="64" t="str">
        <f t="array" ref="G1227">XLOOKUP(F1227,tb_MainDatabase[Barcode],tb_MainDatabase[Grand],"")</f>
        <v/>
      </c>
      <c r="H1227" s="64" t="str">
        <f t="array" ref="H1227">XLOOKUP(F1227,tb_MainDatabase[Barcode],tb_MainDatabase[Size],"")</f>
        <v/>
      </c>
      <c r="I1227" s="64"/>
      <c r="J1227" s="81" t="str">
        <f>IF(D1227="","",countif(tb_Export[SKU],D1227))</f>
        <v/>
      </c>
      <c r="K1227" s="81"/>
      <c r="L1227" s="81" t="str">
        <f t="shared" si="4"/>
        <v>#REF!</v>
      </c>
      <c r="M1227" s="81"/>
    </row>
    <row r="1228" ht="22.5" hidden="1" customHeight="1">
      <c r="A1228" s="61" t="str">
        <f>IF(B1228="","",ROW()-ROW(tb_Export[[#HEADERS],[Order]]))</f>
        <v/>
      </c>
      <c r="B1228" s="64"/>
      <c r="C1228" s="64"/>
      <c r="D1228" s="64"/>
      <c r="E1228" s="64"/>
      <c r="F1228" s="64"/>
      <c r="G1228" s="64" t="str">
        <f t="array" ref="G1228">XLOOKUP(F1228,tb_MainDatabase[Barcode],tb_MainDatabase[Grand],"")</f>
        <v/>
      </c>
      <c r="H1228" s="64" t="str">
        <f t="array" ref="H1228">XLOOKUP(F1228,tb_MainDatabase[Barcode],tb_MainDatabase[Size],"")</f>
        <v/>
      </c>
      <c r="I1228" s="64"/>
      <c r="J1228" s="81" t="str">
        <f>IF(D1228="","",countif(tb_Export[SKU],D1228))</f>
        <v/>
      </c>
      <c r="K1228" s="81"/>
      <c r="L1228" s="81" t="str">
        <f t="shared" si="4"/>
        <v>#REF!</v>
      </c>
      <c r="M1228" s="81"/>
    </row>
    <row r="1229" ht="22.5" hidden="1" customHeight="1">
      <c r="A1229" s="61" t="str">
        <f>IF(B1229="","",ROW()-ROW(tb_Export[[#HEADERS],[Order]]))</f>
        <v/>
      </c>
      <c r="B1229" s="64"/>
      <c r="C1229" s="64"/>
      <c r="D1229" s="64"/>
      <c r="E1229" s="64"/>
      <c r="F1229" s="64"/>
      <c r="G1229" s="64" t="str">
        <f t="array" ref="G1229">XLOOKUP(F1229,tb_MainDatabase[Barcode],tb_MainDatabase[Grand],"")</f>
        <v/>
      </c>
      <c r="H1229" s="64" t="str">
        <f t="array" ref="H1229">XLOOKUP(F1229,tb_MainDatabase[Barcode],tb_MainDatabase[Size],"")</f>
        <v/>
      </c>
      <c r="I1229" s="64"/>
      <c r="J1229" s="81" t="str">
        <f>IF(D1229="","",countif(tb_Export[SKU],D1229))</f>
        <v/>
      </c>
      <c r="K1229" s="81"/>
      <c r="L1229" s="81" t="str">
        <f t="shared" si="4"/>
        <v>#REF!</v>
      </c>
      <c r="M1229" s="81"/>
    </row>
    <row r="1230" ht="22.5" hidden="1" customHeight="1">
      <c r="A1230" s="61" t="str">
        <f>IF(B1230="","",ROW()-ROW(tb_Export[[#HEADERS],[Order]]))</f>
        <v/>
      </c>
      <c r="B1230" s="64"/>
      <c r="C1230" s="64"/>
      <c r="D1230" s="64"/>
      <c r="E1230" s="64"/>
      <c r="F1230" s="64"/>
      <c r="G1230" s="64" t="str">
        <f t="array" ref="G1230">XLOOKUP(F1230,tb_MainDatabase[Barcode],tb_MainDatabase[Grand],"")</f>
        <v/>
      </c>
      <c r="H1230" s="64" t="str">
        <f t="array" ref="H1230">XLOOKUP(F1230,tb_MainDatabase[Barcode],tb_MainDatabase[Size],"")</f>
        <v/>
      </c>
      <c r="I1230" s="64"/>
      <c r="J1230" s="81" t="str">
        <f>IF(D1230="","",countif(tb_Export[SKU],D1230))</f>
        <v/>
      </c>
      <c r="K1230" s="81"/>
      <c r="L1230" s="81" t="str">
        <f t="shared" si="4"/>
        <v>#REF!</v>
      </c>
      <c r="M1230" s="81"/>
    </row>
    <row r="1231" ht="22.5" hidden="1" customHeight="1">
      <c r="A1231" s="61" t="str">
        <f>IF(B1231="","",ROW()-ROW(tb_Export[[#HEADERS],[Order]]))</f>
        <v/>
      </c>
      <c r="B1231" s="64"/>
      <c r="C1231" s="64"/>
      <c r="D1231" s="64"/>
      <c r="E1231" s="64"/>
      <c r="F1231" s="64"/>
      <c r="G1231" s="64" t="str">
        <f t="array" ref="G1231">XLOOKUP(F1231,tb_MainDatabase[Barcode],tb_MainDatabase[Grand],"")</f>
        <v/>
      </c>
      <c r="H1231" s="64" t="str">
        <f t="array" ref="H1231">XLOOKUP(F1231,tb_MainDatabase[Barcode],tb_MainDatabase[Size],"")</f>
        <v/>
      </c>
      <c r="I1231" s="64"/>
      <c r="J1231" s="81" t="str">
        <f>IF(D1231="","",countif(tb_Export[SKU],D1231))</f>
        <v/>
      </c>
      <c r="K1231" s="81"/>
      <c r="L1231" s="81" t="str">
        <f t="shared" si="4"/>
        <v>#REF!</v>
      </c>
      <c r="M1231" s="81"/>
    </row>
    <row r="1232" ht="22.5" hidden="1" customHeight="1">
      <c r="A1232" s="61" t="str">
        <f>IF(B1232="","",ROW()-ROW(tb_Export[[#HEADERS],[Order]]))</f>
        <v/>
      </c>
      <c r="B1232" s="64"/>
      <c r="C1232" s="64"/>
      <c r="D1232" s="64"/>
      <c r="E1232" s="64"/>
      <c r="F1232" s="64"/>
      <c r="G1232" s="64" t="str">
        <f t="array" ref="G1232">XLOOKUP(F1232,tb_MainDatabase[Barcode],tb_MainDatabase[Grand],"")</f>
        <v/>
      </c>
      <c r="H1232" s="64" t="str">
        <f t="array" ref="H1232">XLOOKUP(F1232,tb_MainDatabase[Barcode],tb_MainDatabase[Size],"")</f>
        <v/>
      </c>
      <c r="I1232" s="64"/>
      <c r="J1232" s="81" t="str">
        <f>IF(D1232="","",countif(tb_Export[SKU],D1232))</f>
        <v/>
      </c>
      <c r="K1232" s="81"/>
      <c r="L1232" s="81" t="str">
        <f t="shared" si="4"/>
        <v>#REF!</v>
      </c>
      <c r="M1232" s="81"/>
    </row>
    <row r="1233" ht="22.5" hidden="1" customHeight="1">
      <c r="A1233" s="61" t="str">
        <f>IF(B1233="","",ROW()-ROW(tb_Export[[#HEADERS],[Order]]))</f>
        <v/>
      </c>
      <c r="B1233" s="64"/>
      <c r="C1233" s="64"/>
      <c r="D1233" s="64"/>
      <c r="E1233" s="64"/>
      <c r="F1233" s="64"/>
      <c r="G1233" s="64" t="str">
        <f t="array" ref="G1233">XLOOKUP(F1233,tb_MainDatabase[Barcode],tb_MainDatabase[Grand],"")</f>
        <v/>
      </c>
      <c r="H1233" s="64" t="str">
        <f t="array" ref="H1233">XLOOKUP(F1233,tb_MainDatabase[Barcode],tb_MainDatabase[Size],"")</f>
        <v/>
      </c>
      <c r="I1233" s="64"/>
      <c r="J1233" s="81" t="str">
        <f>IF(D1233="","",countif(tb_Export[SKU],D1233))</f>
        <v/>
      </c>
      <c r="K1233" s="81"/>
      <c r="L1233" s="81" t="str">
        <f t="shared" si="4"/>
        <v>#REF!</v>
      </c>
      <c r="M1233" s="81"/>
    </row>
    <row r="1234" ht="22.5" hidden="1" customHeight="1">
      <c r="A1234" s="61" t="str">
        <f>IF(B1234="","",ROW()-ROW(tb_Export[[#HEADERS],[Order]]))</f>
        <v/>
      </c>
      <c r="B1234" s="64"/>
      <c r="C1234" s="64"/>
      <c r="D1234" s="64"/>
      <c r="E1234" s="64"/>
      <c r="F1234" s="64"/>
      <c r="G1234" s="64" t="str">
        <f t="array" ref="G1234">XLOOKUP(F1234,tb_MainDatabase[Barcode],tb_MainDatabase[Grand],"")</f>
        <v/>
      </c>
      <c r="H1234" s="64" t="str">
        <f t="array" ref="H1234">XLOOKUP(F1234,tb_MainDatabase[Barcode],tb_MainDatabase[Size],"")</f>
        <v/>
      </c>
      <c r="I1234" s="64"/>
      <c r="J1234" s="81" t="str">
        <f>IF(D1234="","",countif(tb_Export[SKU],D1234))</f>
        <v/>
      </c>
      <c r="K1234" s="81"/>
      <c r="L1234" s="81" t="str">
        <f t="shared" si="4"/>
        <v>#REF!</v>
      </c>
      <c r="M1234" s="81"/>
    </row>
    <row r="1235" ht="22.5" hidden="1" customHeight="1">
      <c r="A1235" s="61" t="str">
        <f>IF(B1235="","",ROW()-ROW(tb_Export[[#HEADERS],[Order]]))</f>
        <v/>
      </c>
      <c r="B1235" s="64"/>
      <c r="C1235" s="64"/>
      <c r="D1235" s="64"/>
      <c r="E1235" s="64"/>
      <c r="F1235" s="64"/>
      <c r="G1235" s="64" t="str">
        <f t="array" ref="G1235">XLOOKUP(F1235,tb_MainDatabase[Barcode],tb_MainDatabase[Grand],"")</f>
        <v/>
      </c>
      <c r="H1235" s="64" t="str">
        <f t="array" ref="H1235">XLOOKUP(F1235,tb_MainDatabase[Barcode],tb_MainDatabase[Size],"")</f>
        <v/>
      </c>
      <c r="I1235" s="64"/>
      <c r="J1235" s="81" t="str">
        <f>IF(D1235="","",countif(tb_Export[SKU],D1235))</f>
        <v/>
      </c>
      <c r="K1235" s="81"/>
      <c r="L1235" s="81" t="str">
        <f t="shared" si="4"/>
        <v>#REF!</v>
      </c>
      <c r="M1235" s="81"/>
    </row>
    <row r="1236" ht="22.5" hidden="1" customHeight="1">
      <c r="A1236" s="61" t="str">
        <f>IF(B1236="","",ROW()-ROW(tb_Export[[#HEADERS],[Order]]))</f>
        <v/>
      </c>
      <c r="B1236" s="64"/>
      <c r="C1236" s="64"/>
      <c r="D1236" s="64"/>
      <c r="E1236" s="64"/>
      <c r="F1236" s="64"/>
      <c r="G1236" s="64" t="str">
        <f t="array" ref="G1236">XLOOKUP(F1236,tb_MainDatabase[Barcode],tb_MainDatabase[Grand],"")</f>
        <v/>
      </c>
      <c r="H1236" s="64" t="str">
        <f t="array" ref="H1236">XLOOKUP(F1236,tb_MainDatabase[Barcode],tb_MainDatabase[Size],"")</f>
        <v/>
      </c>
      <c r="I1236" s="64"/>
      <c r="J1236" s="81" t="str">
        <f>IF(D1236="","",countif(tb_Export[SKU],D1236))</f>
        <v/>
      </c>
      <c r="K1236" s="81"/>
      <c r="L1236" s="81" t="str">
        <f t="shared" si="4"/>
        <v>#REF!</v>
      </c>
      <c r="M1236" s="81"/>
    </row>
    <row r="1237" ht="22.5" hidden="1" customHeight="1">
      <c r="A1237" s="61" t="str">
        <f>IF(B1237="","",ROW()-ROW(tb_Export[[#HEADERS],[Order]]))</f>
        <v/>
      </c>
      <c r="B1237" s="64"/>
      <c r="C1237" s="64"/>
      <c r="D1237" s="64"/>
      <c r="E1237" s="64"/>
      <c r="F1237" s="64"/>
      <c r="G1237" s="64" t="str">
        <f t="array" ref="G1237">XLOOKUP(F1237,tb_MainDatabase[Barcode],tb_MainDatabase[Grand],"")</f>
        <v/>
      </c>
      <c r="H1237" s="64" t="str">
        <f t="array" ref="H1237">XLOOKUP(F1237,tb_MainDatabase[Barcode],tb_MainDatabase[Size],"")</f>
        <v/>
      </c>
      <c r="I1237" s="64"/>
      <c r="J1237" s="81" t="str">
        <f>IF(D1237="","",countif(tb_Export[SKU],D1237))</f>
        <v/>
      </c>
      <c r="K1237" s="81"/>
      <c r="L1237" s="81" t="str">
        <f t="shared" si="4"/>
        <v>#REF!</v>
      </c>
      <c r="M1237" s="81"/>
    </row>
    <row r="1238" ht="22.5" hidden="1" customHeight="1">
      <c r="A1238" s="61" t="str">
        <f>IF(B1238="","",ROW()-ROW(tb_Export[[#HEADERS],[Order]]))</f>
        <v/>
      </c>
      <c r="B1238" s="64"/>
      <c r="C1238" s="64"/>
      <c r="D1238" s="64"/>
      <c r="E1238" s="64"/>
      <c r="F1238" s="64"/>
      <c r="G1238" s="64" t="str">
        <f t="array" ref="G1238">XLOOKUP(F1238,tb_MainDatabase[Barcode],tb_MainDatabase[Grand],"")</f>
        <v/>
      </c>
      <c r="H1238" s="64" t="str">
        <f t="array" ref="H1238">XLOOKUP(F1238,tb_MainDatabase[Barcode],tb_MainDatabase[Size],"")</f>
        <v/>
      </c>
      <c r="I1238" s="64"/>
      <c r="J1238" s="81" t="str">
        <f>IF(D1238="","",countif(tb_Export[SKU],D1238))</f>
        <v/>
      </c>
      <c r="K1238" s="81"/>
      <c r="L1238" s="81" t="str">
        <f t="shared" si="4"/>
        <v>#REF!</v>
      </c>
      <c r="M1238" s="81"/>
    </row>
    <row r="1239" ht="22.5" hidden="1" customHeight="1">
      <c r="A1239" s="61" t="str">
        <f>IF(B1239="","",ROW()-ROW(tb_Export[[#HEADERS],[Order]]))</f>
        <v/>
      </c>
      <c r="B1239" s="64"/>
      <c r="C1239" s="64"/>
      <c r="D1239" s="64"/>
      <c r="E1239" s="64"/>
      <c r="F1239" s="64"/>
      <c r="G1239" s="64" t="str">
        <f t="array" ref="G1239">XLOOKUP(F1239,tb_MainDatabase[Barcode],tb_MainDatabase[Grand],"")</f>
        <v/>
      </c>
      <c r="H1239" s="64" t="str">
        <f t="array" ref="H1239">XLOOKUP(F1239,tb_MainDatabase[Barcode],tb_MainDatabase[Size],"")</f>
        <v/>
      </c>
      <c r="I1239" s="64"/>
      <c r="J1239" s="81" t="str">
        <f>IF(D1239="","",countif(tb_Export[SKU],D1239))</f>
        <v/>
      </c>
      <c r="K1239" s="81"/>
      <c r="L1239" s="81" t="str">
        <f t="shared" si="4"/>
        <v>#REF!</v>
      </c>
      <c r="M1239" s="81"/>
    </row>
    <row r="1240" ht="22.5" hidden="1" customHeight="1">
      <c r="A1240" s="61" t="str">
        <f>IF(B1240="","",ROW()-ROW(tb_Export[[#HEADERS],[Order]]))</f>
        <v/>
      </c>
      <c r="B1240" s="64"/>
      <c r="C1240" s="64"/>
      <c r="D1240" s="64"/>
      <c r="E1240" s="64"/>
      <c r="F1240" s="64"/>
      <c r="G1240" s="64" t="str">
        <f t="array" ref="G1240">XLOOKUP(F1240,tb_MainDatabase[Barcode],tb_MainDatabase[Grand],"")</f>
        <v/>
      </c>
      <c r="H1240" s="64" t="str">
        <f t="array" ref="H1240">XLOOKUP(F1240,tb_MainDatabase[Barcode],tb_MainDatabase[Size],"")</f>
        <v/>
      </c>
      <c r="I1240" s="64"/>
      <c r="J1240" s="81" t="str">
        <f>IF(D1240="","",countif(tb_Export[SKU],D1240))</f>
        <v/>
      </c>
      <c r="K1240" s="81"/>
      <c r="L1240" s="81" t="str">
        <f t="shared" si="4"/>
        <v>#REF!</v>
      </c>
      <c r="M1240" s="81"/>
    </row>
    <row r="1241" ht="22.5" hidden="1" customHeight="1">
      <c r="A1241" s="61" t="str">
        <f>IF(B1241="","",ROW()-ROW(tb_Export[[#HEADERS],[Order]]))</f>
        <v/>
      </c>
      <c r="B1241" s="64"/>
      <c r="C1241" s="64"/>
      <c r="D1241" s="64"/>
      <c r="E1241" s="64"/>
      <c r="F1241" s="64"/>
      <c r="G1241" s="64" t="str">
        <f t="array" ref="G1241">XLOOKUP(F1241,tb_MainDatabase[Barcode],tb_MainDatabase[Grand],"")</f>
        <v/>
      </c>
      <c r="H1241" s="64" t="str">
        <f t="array" ref="H1241">XLOOKUP(F1241,tb_MainDatabase[Barcode],tb_MainDatabase[Size],"")</f>
        <v/>
      </c>
      <c r="I1241" s="64"/>
      <c r="J1241" s="81" t="str">
        <f>IF(D1241="","",countif(tb_Export[SKU],D1241))</f>
        <v/>
      </c>
      <c r="K1241" s="81"/>
      <c r="L1241" s="81" t="str">
        <f t="shared" si="4"/>
        <v>#REF!</v>
      </c>
      <c r="M1241" s="81"/>
    </row>
    <row r="1242" ht="22.5" hidden="1" customHeight="1">
      <c r="A1242" s="61" t="str">
        <f>IF(B1242="","",ROW()-ROW(tb_Export[[#HEADERS],[Order]]))</f>
        <v/>
      </c>
      <c r="B1242" s="64"/>
      <c r="C1242" s="64"/>
      <c r="D1242" s="64"/>
      <c r="E1242" s="64"/>
      <c r="F1242" s="64"/>
      <c r="G1242" s="64" t="str">
        <f t="array" ref="G1242">XLOOKUP(F1242,tb_MainDatabase[Barcode],tb_MainDatabase[Grand],"")</f>
        <v/>
      </c>
      <c r="H1242" s="64" t="str">
        <f t="array" ref="H1242">XLOOKUP(F1242,tb_MainDatabase[Barcode],tb_MainDatabase[Size],"")</f>
        <v/>
      </c>
      <c r="I1242" s="64"/>
      <c r="J1242" s="81" t="str">
        <f>IF(D1242="","",countif(tb_Export[SKU],D1242))</f>
        <v/>
      </c>
      <c r="K1242" s="81"/>
      <c r="L1242" s="81" t="str">
        <f t="shared" si="4"/>
        <v>#REF!</v>
      </c>
      <c r="M1242" s="81"/>
    </row>
    <row r="1243" ht="22.5" hidden="1" customHeight="1">
      <c r="A1243" s="61" t="str">
        <f>IF(B1243="","",ROW()-ROW(tb_Export[[#HEADERS],[Order]]))</f>
        <v/>
      </c>
      <c r="B1243" s="64"/>
      <c r="C1243" s="64"/>
      <c r="D1243" s="64"/>
      <c r="E1243" s="64"/>
      <c r="F1243" s="64"/>
      <c r="G1243" s="64" t="str">
        <f t="array" ref="G1243">XLOOKUP(F1243,tb_MainDatabase[Barcode],tb_MainDatabase[Grand],"")</f>
        <v/>
      </c>
      <c r="H1243" s="64" t="str">
        <f t="array" ref="H1243">XLOOKUP(F1243,tb_MainDatabase[Barcode],tb_MainDatabase[Size],"")</f>
        <v/>
      </c>
      <c r="I1243" s="64"/>
      <c r="J1243" s="81" t="str">
        <f>IF(D1243="","",countif(tb_Export[SKU],D1243))</f>
        <v/>
      </c>
      <c r="K1243" s="81"/>
      <c r="L1243" s="81" t="str">
        <f t="shared" si="4"/>
        <v>#REF!</v>
      </c>
      <c r="M1243" s="81"/>
    </row>
    <row r="1244" ht="22.5" hidden="1" customHeight="1">
      <c r="A1244" s="61" t="str">
        <f>IF(B1244="","",ROW()-ROW(tb_Export[[#HEADERS],[Order]]))</f>
        <v/>
      </c>
      <c r="B1244" s="64"/>
      <c r="C1244" s="64"/>
      <c r="D1244" s="64"/>
      <c r="E1244" s="64"/>
      <c r="F1244" s="64"/>
      <c r="G1244" s="64" t="str">
        <f t="array" ref="G1244">XLOOKUP(F1244,tb_MainDatabase[Barcode],tb_MainDatabase[Grand],"")</f>
        <v/>
      </c>
      <c r="H1244" s="64" t="str">
        <f t="array" ref="H1244">XLOOKUP(F1244,tb_MainDatabase[Barcode],tb_MainDatabase[Size],"")</f>
        <v/>
      </c>
      <c r="I1244" s="64"/>
      <c r="J1244" s="81" t="str">
        <f>IF(D1244="","",countif(tb_Export[SKU],D1244))</f>
        <v/>
      </c>
      <c r="K1244" s="81"/>
      <c r="L1244" s="81" t="str">
        <f t="shared" si="4"/>
        <v>#REF!</v>
      </c>
      <c r="M1244" s="81"/>
    </row>
    <row r="1245" ht="22.5" hidden="1" customHeight="1">
      <c r="A1245" s="61" t="str">
        <f>IF(B1245="","",ROW()-ROW(tb_Export[[#HEADERS],[Order]]))</f>
        <v/>
      </c>
      <c r="B1245" s="64"/>
      <c r="C1245" s="64"/>
      <c r="D1245" s="64"/>
      <c r="E1245" s="64"/>
      <c r="F1245" s="64"/>
      <c r="G1245" s="64" t="str">
        <f t="array" ref="G1245">XLOOKUP(F1245,tb_MainDatabase[Barcode],tb_MainDatabase[Grand],"")</f>
        <v/>
      </c>
      <c r="H1245" s="64" t="str">
        <f t="array" ref="H1245">XLOOKUP(F1245,tb_MainDatabase[Barcode],tb_MainDatabase[Size],"")</f>
        <v/>
      </c>
      <c r="I1245" s="64"/>
      <c r="J1245" s="81" t="str">
        <f>IF(D1245="","",countif(tb_Export[SKU],D1245))</f>
        <v/>
      </c>
      <c r="K1245" s="81"/>
      <c r="L1245" s="81" t="str">
        <f t="shared" si="4"/>
        <v>#REF!</v>
      </c>
      <c r="M1245" s="81"/>
    </row>
    <row r="1246" ht="22.5" hidden="1" customHeight="1">
      <c r="A1246" s="61" t="str">
        <f>IF(B1246="","",ROW()-ROW(tb_Export[[#HEADERS],[Order]]))</f>
        <v/>
      </c>
      <c r="B1246" s="64"/>
      <c r="C1246" s="64"/>
      <c r="D1246" s="64"/>
      <c r="E1246" s="64"/>
      <c r="F1246" s="64"/>
      <c r="G1246" s="64" t="str">
        <f t="array" ref="G1246">XLOOKUP(F1246,tb_MainDatabase[Barcode],tb_MainDatabase[Grand],"")</f>
        <v/>
      </c>
      <c r="H1246" s="64" t="str">
        <f t="array" ref="H1246">XLOOKUP(F1246,tb_MainDatabase[Barcode],tb_MainDatabase[Size],"")</f>
        <v/>
      </c>
      <c r="I1246" s="64"/>
      <c r="J1246" s="81" t="str">
        <f>IF(D1246="","",countif(tb_Export[SKU],D1246))</f>
        <v/>
      </c>
      <c r="K1246" s="81"/>
      <c r="L1246" s="81" t="str">
        <f t="shared" si="4"/>
        <v>#REF!</v>
      </c>
      <c r="M1246" s="81"/>
    </row>
    <row r="1247" ht="22.5" hidden="1" customHeight="1">
      <c r="A1247" s="61" t="str">
        <f>IF(B1247="","",ROW()-ROW(tb_Export[[#HEADERS],[Order]]))</f>
        <v/>
      </c>
      <c r="B1247" s="64"/>
      <c r="C1247" s="64"/>
      <c r="D1247" s="64"/>
      <c r="E1247" s="64"/>
      <c r="F1247" s="64"/>
      <c r="G1247" s="64" t="str">
        <f t="array" ref="G1247">XLOOKUP(F1247,tb_MainDatabase[Barcode],tb_MainDatabase[Grand],"")</f>
        <v/>
      </c>
      <c r="H1247" s="64" t="str">
        <f t="array" ref="H1247">XLOOKUP(F1247,tb_MainDatabase[Barcode],tb_MainDatabase[Size],"")</f>
        <v/>
      </c>
      <c r="I1247" s="64"/>
      <c r="J1247" s="81" t="str">
        <f>IF(D1247="","",countif(tb_Export[SKU],D1247))</f>
        <v/>
      </c>
      <c r="K1247" s="81"/>
      <c r="L1247" s="81" t="str">
        <f t="shared" si="4"/>
        <v>#REF!</v>
      </c>
      <c r="M1247" s="81"/>
    </row>
    <row r="1248" ht="22.5" hidden="1" customHeight="1">
      <c r="A1248" s="61" t="str">
        <f>IF(B1248="","",ROW()-ROW(tb_Export[[#HEADERS],[Order]]))</f>
        <v/>
      </c>
      <c r="B1248" s="64"/>
      <c r="C1248" s="64"/>
      <c r="D1248" s="64"/>
      <c r="E1248" s="64"/>
      <c r="F1248" s="64"/>
      <c r="G1248" s="64" t="str">
        <f t="array" ref="G1248">XLOOKUP(F1248,tb_MainDatabase[Barcode],tb_MainDatabase[Grand],"")</f>
        <v/>
      </c>
      <c r="H1248" s="64" t="str">
        <f t="array" ref="H1248">XLOOKUP(F1248,tb_MainDatabase[Barcode],tb_MainDatabase[Size],"")</f>
        <v/>
      </c>
      <c r="I1248" s="64"/>
      <c r="J1248" s="81" t="str">
        <f>IF(D1248="","",countif(tb_Export[SKU],D1248))</f>
        <v/>
      </c>
      <c r="K1248" s="81"/>
      <c r="L1248" s="81" t="str">
        <f t="shared" si="4"/>
        <v>#REF!</v>
      </c>
      <c r="M1248" s="81"/>
    </row>
    <row r="1249" ht="22.5" hidden="1" customHeight="1">
      <c r="A1249" s="61" t="str">
        <f>IF(B1249="","",ROW()-ROW(tb_Export[[#HEADERS],[Order]]))</f>
        <v/>
      </c>
      <c r="B1249" s="64"/>
      <c r="C1249" s="64"/>
      <c r="D1249" s="64"/>
      <c r="E1249" s="64"/>
      <c r="F1249" s="64"/>
      <c r="G1249" s="64" t="str">
        <f t="array" ref="G1249">XLOOKUP(F1249,tb_MainDatabase[Barcode],tb_MainDatabase[Grand],"")</f>
        <v/>
      </c>
      <c r="H1249" s="64" t="str">
        <f t="array" ref="H1249">XLOOKUP(F1249,tb_MainDatabase[Barcode],tb_MainDatabase[Size],"")</f>
        <v/>
      </c>
      <c r="I1249" s="64"/>
      <c r="J1249" s="81" t="str">
        <f>IF(D1249="","",countif(tb_Export[SKU],D1249))</f>
        <v/>
      </c>
      <c r="K1249" s="81"/>
      <c r="L1249" s="81" t="str">
        <f t="shared" si="4"/>
        <v>#REF!</v>
      </c>
      <c r="M1249" s="81"/>
    </row>
    <row r="1250" ht="22.5" hidden="1" customHeight="1">
      <c r="A1250" s="61" t="str">
        <f>IF(B1250="","",ROW()-ROW(tb_Export[[#HEADERS],[Order]]))</f>
        <v/>
      </c>
      <c r="B1250" s="64"/>
      <c r="C1250" s="64"/>
      <c r="D1250" s="64"/>
      <c r="E1250" s="64"/>
      <c r="F1250" s="64"/>
      <c r="G1250" s="64" t="str">
        <f t="array" ref="G1250">XLOOKUP(F1250,tb_MainDatabase[Barcode],tb_MainDatabase[Grand],"")</f>
        <v/>
      </c>
      <c r="H1250" s="64" t="str">
        <f t="array" ref="H1250">XLOOKUP(F1250,tb_MainDatabase[Barcode],tb_MainDatabase[Size],"")</f>
        <v/>
      </c>
      <c r="I1250" s="64"/>
      <c r="J1250" s="81" t="str">
        <f>IF(D1250="","",countif(tb_Export[SKU],D1250))</f>
        <v/>
      </c>
      <c r="K1250" s="81"/>
      <c r="L1250" s="81" t="str">
        <f t="shared" si="4"/>
        <v>#REF!</v>
      </c>
      <c r="M1250" s="81"/>
    </row>
    <row r="1251" ht="22.5" hidden="1" customHeight="1">
      <c r="A1251" s="61" t="str">
        <f>IF(B1251="","",ROW()-ROW(tb_Export[[#HEADERS],[Order]]))</f>
        <v/>
      </c>
      <c r="B1251" s="64"/>
      <c r="C1251" s="64"/>
      <c r="D1251" s="64"/>
      <c r="E1251" s="64"/>
      <c r="F1251" s="64"/>
      <c r="G1251" s="64" t="str">
        <f t="array" ref="G1251">XLOOKUP(F1251,tb_MainDatabase[Barcode],tb_MainDatabase[Grand],"")</f>
        <v/>
      </c>
      <c r="H1251" s="64" t="str">
        <f t="array" ref="H1251">XLOOKUP(F1251,tb_MainDatabase[Barcode],tb_MainDatabase[Size],"")</f>
        <v/>
      </c>
      <c r="I1251" s="64"/>
      <c r="J1251" s="81" t="str">
        <f>IF(D1251="","",countif(tb_Export[SKU],D1251))</f>
        <v/>
      </c>
      <c r="K1251" s="81"/>
      <c r="L1251" s="81" t="str">
        <f t="shared" si="4"/>
        <v>#REF!</v>
      </c>
      <c r="M1251" s="81"/>
    </row>
    <row r="1252" ht="22.5" hidden="1" customHeight="1">
      <c r="A1252" s="61" t="str">
        <f>IF(B1252="","",ROW()-ROW(tb_Export[[#HEADERS],[Order]]))</f>
        <v/>
      </c>
      <c r="B1252" s="64"/>
      <c r="C1252" s="64"/>
      <c r="D1252" s="64"/>
      <c r="E1252" s="64"/>
      <c r="F1252" s="64"/>
      <c r="G1252" s="64" t="str">
        <f t="array" ref="G1252">XLOOKUP(F1252,tb_MainDatabase[Barcode],tb_MainDatabase[Grand],"")</f>
        <v/>
      </c>
      <c r="H1252" s="64" t="str">
        <f t="array" ref="H1252">XLOOKUP(F1252,tb_MainDatabase[Barcode],tb_MainDatabase[Size],"")</f>
        <v/>
      </c>
      <c r="I1252" s="64"/>
      <c r="J1252" s="81" t="str">
        <f>IF(D1252="","",countif(tb_Export[SKU],D1252))</f>
        <v/>
      </c>
      <c r="K1252" s="81"/>
      <c r="L1252" s="81" t="str">
        <f t="shared" si="4"/>
        <v>#REF!</v>
      </c>
      <c r="M1252" s="81"/>
    </row>
    <row r="1253" ht="22.5" hidden="1" customHeight="1">
      <c r="A1253" s="61" t="str">
        <f>IF(B1253="","",ROW()-ROW(tb_Export[[#HEADERS],[Order]]))</f>
        <v/>
      </c>
      <c r="B1253" s="64"/>
      <c r="C1253" s="64"/>
      <c r="D1253" s="64"/>
      <c r="E1253" s="64"/>
      <c r="F1253" s="64"/>
      <c r="G1253" s="64" t="str">
        <f t="array" ref="G1253">XLOOKUP(F1253,tb_MainDatabase[Barcode],tb_MainDatabase[Grand],"")</f>
        <v/>
      </c>
      <c r="H1253" s="64" t="str">
        <f t="array" ref="H1253">XLOOKUP(F1253,tb_MainDatabase[Barcode],tb_MainDatabase[Size],"")</f>
        <v/>
      </c>
      <c r="I1253" s="64"/>
      <c r="J1253" s="81" t="str">
        <f>IF(D1253="","",countif(tb_Export[SKU],D1253))</f>
        <v/>
      </c>
      <c r="K1253" s="81"/>
      <c r="L1253" s="81" t="str">
        <f t="shared" si="4"/>
        <v>#REF!</v>
      </c>
      <c r="M1253" s="81"/>
    </row>
    <row r="1254" ht="22.5" hidden="1" customHeight="1">
      <c r="A1254" s="61" t="str">
        <f>IF(B1254="","",ROW()-ROW(tb_Export[[#HEADERS],[Order]]))</f>
        <v/>
      </c>
      <c r="B1254" s="64"/>
      <c r="C1254" s="64"/>
      <c r="D1254" s="64"/>
      <c r="E1254" s="64"/>
      <c r="F1254" s="64"/>
      <c r="G1254" s="64" t="str">
        <f t="array" ref="G1254">XLOOKUP(F1254,tb_MainDatabase[Barcode],tb_MainDatabase[Grand],"")</f>
        <v/>
      </c>
      <c r="H1254" s="64" t="str">
        <f t="array" ref="H1254">XLOOKUP(F1254,tb_MainDatabase[Barcode],tb_MainDatabase[Size],"")</f>
        <v/>
      </c>
      <c r="I1254" s="64"/>
      <c r="J1254" s="81" t="str">
        <f>IF(D1254="","",countif(tb_Export[SKU],D1254))</f>
        <v/>
      </c>
      <c r="K1254" s="81"/>
      <c r="L1254" s="81" t="str">
        <f t="shared" si="4"/>
        <v>#REF!</v>
      </c>
      <c r="M1254" s="81"/>
    </row>
    <row r="1255" ht="22.5" hidden="1" customHeight="1">
      <c r="A1255" s="61" t="str">
        <f>IF(B1255="","",ROW()-ROW(tb_Export[[#HEADERS],[Order]]))</f>
        <v/>
      </c>
      <c r="B1255" s="64"/>
      <c r="C1255" s="64"/>
      <c r="D1255" s="64"/>
      <c r="E1255" s="64"/>
      <c r="F1255" s="64"/>
      <c r="G1255" s="64" t="str">
        <f t="array" ref="G1255">XLOOKUP(F1255,tb_MainDatabase[Barcode],tb_MainDatabase[Grand],"")</f>
        <v/>
      </c>
      <c r="H1255" s="64" t="str">
        <f t="array" ref="H1255">XLOOKUP(F1255,tb_MainDatabase[Barcode],tb_MainDatabase[Size],"")</f>
        <v/>
      </c>
      <c r="I1255" s="64"/>
      <c r="J1255" s="81" t="str">
        <f>IF(D1255="","",countif(tb_Export[SKU],D1255))</f>
        <v/>
      </c>
      <c r="K1255" s="81"/>
      <c r="L1255" s="81" t="str">
        <f t="shared" si="4"/>
        <v>#REF!</v>
      </c>
      <c r="M1255" s="81"/>
    </row>
    <row r="1256" ht="22.5" hidden="1" customHeight="1">
      <c r="A1256" s="61" t="str">
        <f>IF(B1256="","",ROW()-ROW(tb_Export[[#HEADERS],[Order]]))</f>
        <v/>
      </c>
      <c r="B1256" s="64"/>
      <c r="C1256" s="64"/>
      <c r="D1256" s="64"/>
      <c r="E1256" s="64"/>
      <c r="F1256" s="64"/>
      <c r="G1256" s="64" t="str">
        <f t="array" ref="G1256">XLOOKUP(F1256,tb_MainDatabase[Barcode],tb_MainDatabase[Grand],"")</f>
        <v/>
      </c>
      <c r="H1256" s="64" t="str">
        <f t="array" ref="H1256">XLOOKUP(F1256,tb_MainDatabase[Barcode],tb_MainDatabase[Size],"")</f>
        <v/>
      </c>
      <c r="I1256" s="64"/>
      <c r="J1256" s="81" t="str">
        <f>IF(D1256="","",countif(tb_Export[SKU],D1256))</f>
        <v/>
      </c>
      <c r="K1256" s="81"/>
      <c r="L1256" s="81" t="str">
        <f t="shared" si="4"/>
        <v>#REF!</v>
      </c>
      <c r="M1256" s="81"/>
    </row>
    <row r="1257" ht="22.5" hidden="1" customHeight="1">
      <c r="A1257" s="61" t="str">
        <f>IF(B1257="","",ROW()-ROW(tb_Export[[#HEADERS],[Order]]))</f>
        <v/>
      </c>
      <c r="B1257" s="64"/>
      <c r="C1257" s="64"/>
      <c r="D1257" s="64"/>
      <c r="E1257" s="64"/>
      <c r="F1257" s="64"/>
      <c r="G1257" s="64" t="str">
        <f t="array" ref="G1257">XLOOKUP(F1257,tb_MainDatabase[Barcode],tb_MainDatabase[Grand],"")</f>
        <v/>
      </c>
      <c r="H1257" s="64" t="str">
        <f t="array" ref="H1257">XLOOKUP(F1257,tb_MainDatabase[Barcode],tb_MainDatabase[Size],"")</f>
        <v/>
      </c>
      <c r="I1257" s="64"/>
      <c r="J1257" s="81" t="str">
        <f>IF(D1257="","",countif(tb_Export[SKU],D1257))</f>
        <v/>
      </c>
      <c r="K1257" s="81"/>
      <c r="L1257" s="81" t="str">
        <f t="shared" si="4"/>
        <v>#REF!</v>
      </c>
      <c r="M1257" s="81"/>
    </row>
    <row r="1258" ht="22.5" hidden="1" customHeight="1">
      <c r="A1258" s="61" t="str">
        <f>IF(B1258="","",ROW()-ROW(tb_Export[[#HEADERS],[Order]]))</f>
        <v/>
      </c>
      <c r="B1258" s="64"/>
      <c r="C1258" s="64"/>
      <c r="D1258" s="64"/>
      <c r="E1258" s="64"/>
      <c r="F1258" s="64"/>
      <c r="G1258" s="64" t="str">
        <f t="array" ref="G1258">XLOOKUP(F1258,tb_MainDatabase[Barcode],tb_MainDatabase[Grand],"")</f>
        <v/>
      </c>
      <c r="H1258" s="64" t="str">
        <f t="array" ref="H1258">XLOOKUP(F1258,tb_MainDatabase[Barcode],tb_MainDatabase[Size],"")</f>
        <v/>
      </c>
      <c r="I1258" s="64"/>
      <c r="J1258" s="81" t="str">
        <f>IF(D1258="","",countif(tb_Export[SKU],D1258))</f>
        <v/>
      </c>
      <c r="K1258" s="81"/>
      <c r="L1258" s="81" t="str">
        <f t="shared" si="4"/>
        <v>#REF!</v>
      </c>
      <c r="M1258" s="81"/>
    </row>
    <row r="1259" ht="22.5" hidden="1" customHeight="1">
      <c r="A1259" s="61" t="str">
        <f>IF(B1259="","",ROW()-ROW(tb_Export[[#HEADERS],[Order]]))</f>
        <v/>
      </c>
      <c r="B1259" s="64"/>
      <c r="C1259" s="64"/>
      <c r="D1259" s="64"/>
      <c r="E1259" s="64"/>
      <c r="F1259" s="64"/>
      <c r="G1259" s="64" t="str">
        <f t="array" ref="G1259">XLOOKUP(F1259,tb_MainDatabase[Barcode],tb_MainDatabase[Grand],"")</f>
        <v/>
      </c>
      <c r="H1259" s="64" t="str">
        <f t="array" ref="H1259">XLOOKUP(F1259,tb_MainDatabase[Barcode],tb_MainDatabase[Size],"")</f>
        <v/>
      </c>
      <c r="I1259" s="64"/>
      <c r="J1259" s="81" t="str">
        <f>IF(D1259="","",countif(tb_Export[SKU],D1259))</f>
        <v/>
      </c>
      <c r="K1259" s="81"/>
      <c r="L1259" s="81" t="str">
        <f t="shared" si="4"/>
        <v>#REF!</v>
      </c>
      <c r="M1259" s="81"/>
    </row>
    <row r="1260" ht="22.5" hidden="1" customHeight="1">
      <c r="A1260" s="61" t="str">
        <f>IF(B1260="","",ROW()-ROW(tb_Export[[#HEADERS],[Order]]))</f>
        <v/>
      </c>
      <c r="B1260" s="64"/>
      <c r="C1260" s="64"/>
      <c r="D1260" s="64"/>
      <c r="E1260" s="64"/>
      <c r="F1260" s="64"/>
      <c r="G1260" s="64" t="str">
        <f t="array" ref="G1260">XLOOKUP(F1260,tb_MainDatabase[Barcode],tb_MainDatabase[Grand],"")</f>
        <v/>
      </c>
      <c r="H1260" s="64" t="str">
        <f t="array" ref="H1260">XLOOKUP(F1260,tb_MainDatabase[Barcode],tb_MainDatabase[Size],"")</f>
        <v/>
      </c>
      <c r="I1260" s="64"/>
      <c r="J1260" s="81" t="str">
        <f>IF(D1260="","",countif(tb_Export[SKU],D1260))</f>
        <v/>
      </c>
      <c r="K1260" s="81"/>
      <c r="L1260" s="81" t="str">
        <f t="shared" si="4"/>
        <v>#REF!</v>
      </c>
      <c r="M1260" s="81"/>
    </row>
    <row r="1261" ht="22.5" hidden="1" customHeight="1">
      <c r="A1261" s="61" t="str">
        <f>IF(B1261="","",ROW()-ROW(tb_Export[[#HEADERS],[Order]]))</f>
        <v/>
      </c>
      <c r="B1261" s="64"/>
      <c r="C1261" s="64"/>
      <c r="D1261" s="64"/>
      <c r="E1261" s="64"/>
      <c r="F1261" s="64"/>
      <c r="G1261" s="64" t="str">
        <f t="array" ref="G1261">XLOOKUP(F1261,tb_MainDatabase[Barcode],tb_MainDatabase[Grand],"")</f>
        <v/>
      </c>
      <c r="H1261" s="64" t="str">
        <f t="array" ref="H1261">XLOOKUP(F1261,tb_MainDatabase[Barcode],tb_MainDatabase[Size],"")</f>
        <v/>
      </c>
      <c r="I1261" s="64"/>
      <c r="J1261" s="81" t="str">
        <f>IF(D1261="","",countif(tb_Export[SKU],D1261))</f>
        <v/>
      </c>
      <c r="K1261" s="81"/>
      <c r="L1261" s="81" t="str">
        <f t="shared" si="4"/>
        <v>#REF!</v>
      </c>
      <c r="M1261" s="81"/>
    </row>
    <row r="1262" ht="22.5" hidden="1" customHeight="1">
      <c r="A1262" s="61" t="str">
        <f>IF(B1262="","",ROW()-ROW(tb_Export[[#HEADERS],[Order]]))</f>
        <v/>
      </c>
      <c r="B1262" s="64"/>
      <c r="C1262" s="64"/>
      <c r="D1262" s="64"/>
      <c r="E1262" s="64"/>
      <c r="F1262" s="64"/>
      <c r="G1262" s="64" t="str">
        <f t="array" ref="G1262">XLOOKUP(F1262,tb_MainDatabase[Barcode],tb_MainDatabase[Grand],"")</f>
        <v/>
      </c>
      <c r="H1262" s="64" t="str">
        <f t="array" ref="H1262">XLOOKUP(F1262,tb_MainDatabase[Barcode],tb_MainDatabase[Size],"")</f>
        <v/>
      </c>
      <c r="I1262" s="64"/>
      <c r="J1262" s="81" t="str">
        <f>IF(D1262="","",countif(tb_Export[SKU],D1262))</f>
        <v/>
      </c>
      <c r="K1262" s="81"/>
      <c r="L1262" s="81" t="str">
        <f t="shared" si="4"/>
        <v>#REF!</v>
      </c>
      <c r="M1262" s="81"/>
    </row>
    <row r="1263" ht="22.5" hidden="1" customHeight="1">
      <c r="A1263" s="61" t="str">
        <f>IF(B1263="","",ROW()-ROW(tb_Export[[#HEADERS],[Order]]))</f>
        <v/>
      </c>
      <c r="B1263" s="64"/>
      <c r="C1263" s="64"/>
      <c r="D1263" s="64"/>
      <c r="E1263" s="64"/>
      <c r="F1263" s="64"/>
      <c r="G1263" s="64" t="str">
        <f t="array" ref="G1263">XLOOKUP(F1263,tb_MainDatabase[Barcode],tb_MainDatabase[Grand],"")</f>
        <v/>
      </c>
      <c r="H1263" s="64" t="str">
        <f t="array" ref="H1263">XLOOKUP(F1263,tb_MainDatabase[Barcode],tb_MainDatabase[Size],"")</f>
        <v/>
      </c>
      <c r="I1263" s="64"/>
      <c r="J1263" s="81" t="str">
        <f>IF(D1263="","",countif(tb_Export[SKU],D1263))</f>
        <v/>
      </c>
      <c r="K1263" s="81"/>
      <c r="L1263" s="81" t="str">
        <f t="shared" si="4"/>
        <v>#REF!</v>
      </c>
      <c r="M1263" s="81"/>
    </row>
    <row r="1264" ht="22.5" hidden="1" customHeight="1">
      <c r="A1264" s="61" t="str">
        <f>IF(B1264="","",ROW()-ROW(tb_Export[[#HEADERS],[Order]]))</f>
        <v/>
      </c>
      <c r="B1264" s="64"/>
      <c r="C1264" s="64"/>
      <c r="D1264" s="64"/>
      <c r="E1264" s="64"/>
      <c r="F1264" s="64"/>
      <c r="G1264" s="64" t="str">
        <f t="array" ref="G1264">XLOOKUP(F1264,tb_MainDatabase[Barcode],tb_MainDatabase[Grand],"")</f>
        <v/>
      </c>
      <c r="H1264" s="64" t="str">
        <f t="array" ref="H1264">XLOOKUP(F1264,tb_MainDatabase[Barcode],tb_MainDatabase[Size],"")</f>
        <v/>
      </c>
      <c r="I1264" s="64"/>
      <c r="J1264" s="81" t="str">
        <f>IF(D1264="","",countif(tb_Export[SKU],D1264))</f>
        <v/>
      </c>
      <c r="K1264" s="81"/>
      <c r="L1264" s="81" t="str">
        <f t="shared" si="4"/>
        <v>#REF!</v>
      </c>
      <c r="M1264" s="81"/>
    </row>
    <row r="1265" ht="22.5" hidden="1" customHeight="1">
      <c r="A1265" s="61" t="str">
        <f>IF(B1265="","",ROW()-ROW(tb_Export[[#HEADERS],[Order]]))</f>
        <v/>
      </c>
      <c r="B1265" s="64"/>
      <c r="C1265" s="64"/>
      <c r="D1265" s="64"/>
      <c r="E1265" s="64"/>
      <c r="F1265" s="64"/>
      <c r="G1265" s="64" t="str">
        <f t="array" ref="G1265">XLOOKUP(F1265,tb_MainDatabase[Barcode],tb_MainDatabase[Grand],"")</f>
        <v/>
      </c>
      <c r="H1265" s="64" t="str">
        <f t="array" ref="H1265">XLOOKUP(F1265,tb_MainDatabase[Barcode],tb_MainDatabase[Size],"")</f>
        <v/>
      </c>
      <c r="I1265" s="64"/>
      <c r="J1265" s="81" t="str">
        <f>IF(D1265="","",countif(tb_Export[SKU],D1265))</f>
        <v/>
      </c>
      <c r="K1265" s="81"/>
      <c r="L1265" s="81" t="str">
        <f t="shared" si="4"/>
        <v>#REF!</v>
      </c>
      <c r="M1265" s="81"/>
    </row>
    <row r="1266" ht="22.5" hidden="1" customHeight="1">
      <c r="A1266" s="61" t="str">
        <f>IF(B1266="","",ROW()-ROW(tb_Export[[#HEADERS],[Order]]))</f>
        <v/>
      </c>
      <c r="B1266" s="64"/>
      <c r="C1266" s="64"/>
      <c r="D1266" s="64"/>
      <c r="E1266" s="64"/>
      <c r="F1266" s="64"/>
      <c r="G1266" s="64" t="str">
        <f t="array" ref="G1266">XLOOKUP(F1266,tb_MainDatabase[Barcode],tb_MainDatabase[Grand],"")</f>
        <v/>
      </c>
      <c r="H1266" s="64" t="str">
        <f t="array" ref="H1266">XLOOKUP(F1266,tb_MainDatabase[Barcode],tb_MainDatabase[Size],"")</f>
        <v/>
      </c>
      <c r="I1266" s="64"/>
      <c r="J1266" s="81" t="str">
        <f>IF(D1266="","",countif(tb_Export[SKU],D1266))</f>
        <v/>
      </c>
      <c r="K1266" s="81"/>
      <c r="L1266" s="81" t="str">
        <f t="shared" si="4"/>
        <v>#REF!</v>
      </c>
      <c r="M1266" s="81"/>
    </row>
    <row r="1267" ht="22.5" hidden="1" customHeight="1">
      <c r="A1267" s="61" t="str">
        <f>IF(B1267="","",ROW()-ROW(tb_Export[[#HEADERS],[Order]]))</f>
        <v/>
      </c>
      <c r="B1267" s="64"/>
      <c r="C1267" s="64"/>
      <c r="D1267" s="64"/>
      <c r="E1267" s="64"/>
      <c r="F1267" s="64"/>
      <c r="G1267" s="64" t="str">
        <f t="array" ref="G1267">XLOOKUP(F1267,tb_MainDatabase[Barcode],tb_MainDatabase[Grand],"")</f>
        <v/>
      </c>
      <c r="H1267" s="64" t="str">
        <f t="array" ref="H1267">XLOOKUP(F1267,tb_MainDatabase[Barcode],tb_MainDatabase[Size],"")</f>
        <v/>
      </c>
      <c r="I1267" s="64"/>
      <c r="J1267" s="81" t="str">
        <f>IF(D1267="","",countif(tb_Export[SKU],D1267))</f>
        <v/>
      </c>
      <c r="K1267" s="81"/>
      <c r="L1267" s="81" t="str">
        <f t="shared" si="4"/>
        <v>#REF!</v>
      </c>
      <c r="M1267" s="81"/>
    </row>
    <row r="1268" ht="22.5" hidden="1" customHeight="1">
      <c r="A1268" s="61" t="str">
        <f>IF(B1268="","",ROW()-ROW(tb_Export[[#HEADERS],[Order]]))</f>
        <v/>
      </c>
      <c r="B1268" s="64"/>
      <c r="C1268" s="64"/>
      <c r="D1268" s="64"/>
      <c r="E1268" s="64"/>
      <c r="F1268" s="64"/>
      <c r="G1268" s="64" t="str">
        <f t="array" ref="G1268">XLOOKUP(F1268,tb_MainDatabase[Barcode],tb_MainDatabase[Grand],"")</f>
        <v/>
      </c>
      <c r="H1268" s="64" t="str">
        <f t="array" ref="H1268">XLOOKUP(F1268,tb_MainDatabase[Barcode],tb_MainDatabase[Size],"")</f>
        <v/>
      </c>
      <c r="I1268" s="64"/>
      <c r="J1268" s="81" t="str">
        <f>IF(D1268="","",countif(tb_Export[SKU],D1268))</f>
        <v/>
      </c>
      <c r="K1268" s="81"/>
      <c r="L1268" s="81" t="str">
        <f t="shared" si="4"/>
        <v>#REF!</v>
      </c>
      <c r="M1268" s="81"/>
    </row>
    <row r="1269" ht="22.5" hidden="1" customHeight="1">
      <c r="A1269" s="61" t="str">
        <f>IF(B1269="","",ROW()-ROW(tb_Export[[#HEADERS],[Order]]))</f>
        <v/>
      </c>
      <c r="B1269" s="64"/>
      <c r="C1269" s="64"/>
      <c r="D1269" s="64"/>
      <c r="E1269" s="64"/>
      <c r="F1269" s="64"/>
      <c r="G1269" s="64" t="str">
        <f t="array" ref="G1269">XLOOKUP(F1269,tb_MainDatabase[Barcode],tb_MainDatabase[Grand],"")</f>
        <v/>
      </c>
      <c r="H1269" s="64" t="str">
        <f t="array" ref="H1269">XLOOKUP(F1269,tb_MainDatabase[Barcode],tb_MainDatabase[Size],"")</f>
        <v/>
      </c>
      <c r="I1269" s="64"/>
      <c r="J1269" s="81" t="str">
        <f>IF(D1269="","",countif(tb_Export[SKU],D1269))</f>
        <v/>
      </c>
      <c r="K1269" s="81"/>
      <c r="L1269" s="81" t="str">
        <f t="shared" si="4"/>
        <v>#REF!</v>
      </c>
      <c r="M1269" s="81"/>
    </row>
    <row r="1270" ht="22.5" hidden="1" customHeight="1">
      <c r="A1270" s="61" t="str">
        <f>IF(B1270="","",ROW()-ROW(tb_Export[[#HEADERS],[Order]]))</f>
        <v/>
      </c>
      <c r="B1270" s="64"/>
      <c r="C1270" s="64"/>
      <c r="D1270" s="64"/>
      <c r="E1270" s="64"/>
      <c r="F1270" s="64"/>
      <c r="G1270" s="64" t="str">
        <f t="array" ref="G1270">XLOOKUP(F1270,tb_MainDatabase[Barcode],tb_MainDatabase[Grand],"")</f>
        <v/>
      </c>
      <c r="H1270" s="64" t="str">
        <f t="array" ref="H1270">XLOOKUP(F1270,tb_MainDatabase[Barcode],tb_MainDatabase[Size],"")</f>
        <v/>
      </c>
      <c r="I1270" s="64"/>
      <c r="J1270" s="81" t="str">
        <f>IF(D1270="","",countif(tb_Export[SKU],D1270))</f>
        <v/>
      </c>
      <c r="K1270" s="81"/>
      <c r="L1270" s="81" t="str">
        <f t="shared" si="4"/>
        <v>#REF!</v>
      </c>
      <c r="M1270" s="81"/>
    </row>
    <row r="1271" ht="22.5" hidden="1" customHeight="1">
      <c r="A1271" s="61" t="str">
        <f>IF(B1271="","",ROW()-ROW(tb_Export[[#HEADERS],[Order]]))</f>
        <v/>
      </c>
      <c r="B1271" s="64"/>
      <c r="C1271" s="64"/>
      <c r="D1271" s="64"/>
      <c r="E1271" s="64"/>
      <c r="F1271" s="64"/>
      <c r="G1271" s="64" t="str">
        <f t="array" ref="G1271">XLOOKUP(F1271,tb_MainDatabase[Barcode],tb_MainDatabase[Grand],"")</f>
        <v/>
      </c>
      <c r="H1271" s="64" t="str">
        <f t="array" ref="H1271">XLOOKUP(F1271,tb_MainDatabase[Barcode],tb_MainDatabase[Size],"")</f>
        <v/>
      </c>
      <c r="I1271" s="64"/>
      <c r="J1271" s="81" t="str">
        <f>IF(D1271="","",countif(tb_Export[SKU],D1271))</f>
        <v/>
      </c>
      <c r="K1271" s="81"/>
      <c r="L1271" s="81" t="str">
        <f t="shared" si="4"/>
        <v>#REF!</v>
      </c>
      <c r="M1271" s="81"/>
    </row>
    <row r="1272" ht="22.5" hidden="1" customHeight="1">
      <c r="A1272" s="61" t="str">
        <f>IF(B1272="","",ROW()-ROW(tb_Export[[#HEADERS],[Order]]))</f>
        <v/>
      </c>
      <c r="B1272" s="64"/>
      <c r="C1272" s="64"/>
      <c r="D1272" s="64"/>
      <c r="E1272" s="64"/>
      <c r="F1272" s="64"/>
      <c r="G1272" s="64" t="str">
        <f t="array" ref="G1272">XLOOKUP(F1272,tb_MainDatabase[Barcode],tb_MainDatabase[Grand],"")</f>
        <v/>
      </c>
      <c r="H1272" s="64" t="str">
        <f t="array" ref="H1272">XLOOKUP(F1272,tb_MainDatabase[Barcode],tb_MainDatabase[Size],"")</f>
        <v/>
      </c>
      <c r="I1272" s="64"/>
      <c r="J1272" s="81" t="str">
        <f>IF(D1272="","",countif(tb_Export[SKU],D1272))</f>
        <v/>
      </c>
      <c r="K1272" s="81"/>
      <c r="L1272" s="81" t="str">
        <f t="shared" si="4"/>
        <v>#REF!</v>
      </c>
      <c r="M1272" s="81"/>
    </row>
    <row r="1273" ht="22.5" hidden="1" customHeight="1">
      <c r="A1273" s="61" t="str">
        <f>IF(B1273="","",ROW()-ROW(tb_Export[[#HEADERS],[Order]]))</f>
        <v/>
      </c>
      <c r="B1273" s="64"/>
      <c r="C1273" s="64"/>
      <c r="D1273" s="64"/>
      <c r="E1273" s="64"/>
      <c r="F1273" s="64"/>
      <c r="G1273" s="64" t="str">
        <f t="array" ref="G1273">XLOOKUP(F1273,tb_MainDatabase[Barcode],tb_MainDatabase[Grand],"")</f>
        <v/>
      </c>
      <c r="H1273" s="64" t="str">
        <f t="array" ref="H1273">XLOOKUP(F1273,tb_MainDatabase[Barcode],tb_MainDatabase[Size],"")</f>
        <v/>
      </c>
      <c r="I1273" s="64"/>
      <c r="J1273" s="81" t="str">
        <f>IF(D1273="","",countif(tb_Export[SKU],D1273))</f>
        <v/>
      </c>
      <c r="K1273" s="81"/>
      <c r="L1273" s="81" t="str">
        <f t="shared" si="4"/>
        <v>#REF!</v>
      </c>
      <c r="M1273" s="81"/>
    </row>
    <row r="1274" ht="22.5" hidden="1" customHeight="1">
      <c r="A1274" s="61" t="str">
        <f>IF(B1274="","",ROW()-ROW(tb_Export[[#HEADERS],[Order]]))</f>
        <v/>
      </c>
      <c r="B1274" s="64"/>
      <c r="C1274" s="64"/>
      <c r="D1274" s="64"/>
      <c r="E1274" s="64"/>
      <c r="F1274" s="64"/>
      <c r="G1274" s="64" t="str">
        <f t="array" ref="G1274">XLOOKUP(F1274,tb_MainDatabase[Barcode],tb_MainDatabase[Grand],"")</f>
        <v/>
      </c>
      <c r="H1274" s="64" t="str">
        <f t="array" ref="H1274">XLOOKUP(F1274,tb_MainDatabase[Barcode],tb_MainDatabase[Size],"")</f>
        <v/>
      </c>
      <c r="I1274" s="64"/>
      <c r="J1274" s="81" t="str">
        <f>IF(D1274="","",countif(tb_Export[SKU],D1274))</f>
        <v/>
      </c>
      <c r="K1274" s="81"/>
      <c r="L1274" s="81" t="str">
        <f t="shared" si="4"/>
        <v>#REF!</v>
      </c>
      <c r="M1274" s="81"/>
    </row>
    <row r="1275" ht="22.5" hidden="1" customHeight="1">
      <c r="A1275" s="61" t="str">
        <f>IF(B1275="","",ROW()-ROW(tb_Export[[#HEADERS],[Order]]))</f>
        <v/>
      </c>
      <c r="B1275" s="64"/>
      <c r="C1275" s="64"/>
      <c r="D1275" s="64"/>
      <c r="E1275" s="64"/>
      <c r="F1275" s="64"/>
      <c r="G1275" s="64" t="str">
        <f t="array" ref="G1275">XLOOKUP(F1275,tb_MainDatabase[Barcode],tb_MainDatabase[Grand],"")</f>
        <v/>
      </c>
      <c r="H1275" s="64" t="str">
        <f t="array" ref="H1275">XLOOKUP(F1275,tb_MainDatabase[Barcode],tb_MainDatabase[Size],"")</f>
        <v/>
      </c>
      <c r="I1275" s="64"/>
      <c r="J1275" s="81" t="str">
        <f>IF(D1275="","",countif(tb_Export[SKU],D1275))</f>
        <v/>
      </c>
      <c r="K1275" s="81"/>
      <c r="L1275" s="81" t="str">
        <f t="shared" si="4"/>
        <v>#REF!</v>
      </c>
      <c r="M1275" s="81"/>
    </row>
    <row r="1276" ht="22.5" hidden="1" customHeight="1">
      <c r="A1276" s="61" t="str">
        <f>IF(B1276="","",ROW()-ROW(tb_Export[[#HEADERS],[Order]]))</f>
        <v/>
      </c>
      <c r="B1276" s="64"/>
      <c r="C1276" s="64"/>
      <c r="D1276" s="64"/>
      <c r="E1276" s="64"/>
      <c r="F1276" s="64"/>
      <c r="G1276" s="64" t="str">
        <f t="array" ref="G1276">XLOOKUP(F1276,tb_MainDatabase[Barcode],tb_MainDatabase[Grand],"")</f>
        <v/>
      </c>
      <c r="H1276" s="64" t="str">
        <f t="array" ref="H1276">XLOOKUP(F1276,tb_MainDatabase[Barcode],tb_MainDatabase[Size],"")</f>
        <v/>
      </c>
      <c r="I1276" s="64"/>
      <c r="J1276" s="81" t="str">
        <f>IF(D1276="","",countif(tb_Export[SKU],D1276))</f>
        <v/>
      </c>
      <c r="K1276" s="81"/>
      <c r="L1276" s="81" t="str">
        <f t="shared" si="4"/>
        <v>#REF!</v>
      </c>
      <c r="M1276" s="81"/>
    </row>
    <row r="1277" ht="22.5" hidden="1" customHeight="1">
      <c r="A1277" s="61" t="str">
        <f>IF(B1277="","",ROW()-ROW(tb_Export[[#HEADERS],[Order]]))</f>
        <v/>
      </c>
      <c r="B1277" s="64"/>
      <c r="C1277" s="64"/>
      <c r="D1277" s="64"/>
      <c r="E1277" s="64"/>
      <c r="F1277" s="64"/>
      <c r="G1277" s="64" t="str">
        <f t="array" ref="G1277">XLOOKUP(F1277,tb_MainDatabase[Barcode],tb_MainDatabase[Grand],"")</f>
        <v/>
      </c>
      <c r="H1277" s="64" t="str">
        <f t="array" ref="H1277">XLOOKUP(F1277,tb_MainDatabase[Barcode],tb_MainDatabase[Size],"")</f>
        <v/>
      </c>
      <c r="I1277" s="64"/>
      <c r="J1277" s="81" t="str">
        <f>IF(D1277="","",countif(tb_Export[SKU],D1277))</f>
        <v/>
      </c>
      <c r="K1277" s="81"/>
      <c r="L1277" s="81" t="str">
        <f t="shared" si="4"/>
        <v>#REF!</v>
      </c>
      <c r="M1277" s="81"/>
    </row>
    <row r="1278" ht="22.5" hidden="1" customHeight="1">
      <c r="A1278" s="61" t="str">
        <f>IF(B1278="","",ROW()-ROW(tb_Export[[#HEADERS],[Order]]))</f>
        <v/>
      </c>
      <c r="B1278" s="64"/>
      <c r="C1278" s="64"/>
      <c r="D1278" s="64"/>
      <c r="E1278" s="64"/>
      <c r="F1278" s="64"/>
      <c r="G1278" s="64" t="str">
        <f t="array" ref="G1278">XLOOKUP(F1278,tb_MainDatabase[Barcode],tb_MainDatabase[Grand],"")</f>
        <v/>
      </c>
      <c r="H1278" s="64" t="str">
        <f t="array" ref="H1278">XLOOKUP(F1278,tb_MainDatabase[Barcode],tb_MainDatabase[Size],"")</f>
        <v/>
      </c>
      <c r="I1278" s="64"/>
      <c r="J1278" s="81" t="str">
        <f>IF(D1278="","",countif(tb_Export[SKU],D1278))</f>
        <v/>
      </c>
      <c r="K1278" s="81"/>
      <c r="L1278" s="81" t="str">
        <f t="shared" si="4"/>
        <v>#REF!</v>
      </c>
      <c r="M1278" s="81"/>
    </row>
    <row r="1279" ht="22.5" hidden="1" customHeight="1">
      <c r="A1279" s="61" t="str">
        <f>IF(B1279="","",ROW()-ROW(tb_Export[[#HEADERS],[Order]]))</f>
        <v/>
      </c>
      <c r="B1279" s="64"/>
      <c r="C1279" s="64"/>
      <c r="D1279" s="64"/>
      <c r="E1279" s="64"/>
      <c r="F1279" s="64"/>
      <c r="G1279" s="64" t="str">
        <f t="array" ref="G1279">XLOOKUP(F1279,tb_MainDatabase[Barcode],tb_MainDatabase[Grand],"")</f>
        <v/>
      </c>
      <c r="H1279" s="64" t="str">
        <f t="array" ref="H1279">XLOOKUP(F1279,tb_MainDatabase[Barcode],tb_MainDatabase[Size],"")</f>
        <v/>
      </c>
      <c r="I1279" s="64"/>
      <c r="J1279" s="81" t="str">
        <f>IF(D1279="","",countif(tb_Export[SKU],D1279))</f>
        <v/>
      </c>
      <c r="K1279" s="81"/>
      <c r="L1279" s="81" t="str">
        <f t="shared" si="4"/>
        <v>#REF!</v>
      </c>
      <c r="M1279" s="81"/>
    </row>
    <row r="1280" ht="22.5" hidden="1" customHeight="1">
      <c r="A1280" s="61" t="str">
        <f>IF(B1280="","",ROW()-ROW(tb_Export[[#HEADERS],[Order]]))</f>
        <v/>
      </c>
      <c r="B1280" s="64"/>
      <c r="C1280" s="64"/>
      <c r="D1280" s="64"/>
      <c r="E1280" s="64"/>
      <c r="F1280" s="64"/>
      <c r="G1280" s="64" t="str">
        <f t="array" ref="G1280">XLOOKUP(F1280,tb_MainDatabase[Barcode],tb_MainDatabase[Grand],"")</f>
        <v/>
      </c>
      <c r="H1280" s="64" t="str">
        <f t="array" ref="H1280">XLOOKUP(F1280,tb_MainDatabase[Barcode],tb_MainDatabase[Size],"")</f>
        <v/>
      </c>
      <c r="I1280" s="64"/>
      <c r="J1280" s="81" t="str">
        <f>IF(D1280="","",countif(tb_Export[SKU],D1280))</f>
        <v/>
      </c>
      <c r="K1280" s="81"/>
      <c r="L1280" s="81" t="str">
        <f t="shared" si="4"/>
        <v>#REF!</v>
      </c>
      <c r="M1280" s="81"/>
    </row>
    <row r="1281" ht="22.5" hidden="1" customHeight="1">
      <c r="A1281" s="61" t="str">
        <f>IF(B1281="","",ROW()-ROW(tb_Export[[#HEADERS],[Order]]))</f>
        <v/>
      </c>
      <c r="B1281" s="64"/>
      <c r="C1281" s="64"/>
      <c r="D1281" s="64"/>
      <c r="E1281" s="64"/>
      <c r="F1281" s="64"/>
      <c r="G1281" s="64" t="str">
        <f t="array" ref="G1281">XLOOKUP(F1281,tb_MainDatabase[Barcode],tb_MainDatabase[Grand],"")</f>
        <v/>
      </c>
      <c r="H1281" s="64" t="str">
        <f t="array" ref="H1281">XLOOKUP(F1281,tb_MainDatabase[Barcode],tb_MainDatabase[Size],"")</f>
        <v/>
      </c>
      <c r="I1281" s="64"/>
      <c r="J1281" s="81" t="str">
        <f>IF(D1281="","",countif(tb_Export[SKU],D1281))</f>
        <v/>
      </c>
      <c r="K1281" s="81"/>
      <c r="L1281" s="81" t="str">
        <f t="shared" si="4"/>
        <v>#REF!</v>
      </c>
      <c r="M1281" s="81"/>
    </row>
    <row r="1282" ht="22.5" hidden="1" customHeight="1">
      <c r="A1282" s="61" t="str">
        <f>IF(B1282="","",ROW()-ROW(tb_Export[[#HEADERS],[Order]]))</f>
        <v/>
      </c>
      <c r="B1282" s="64"/>
      <c r="C1282" s="64"/>
      <c r="D1282" s="64"/>
      <c r="E1282" s="64"/>
      <c r="F1282" s="64"/>
      <c r="G1282" s="64" t="str">
        <f t="array" ref="G1282">XLOOKUP(F1282,tb_MainDatabase[Barcode],tb_MainDatabase[Grand],"")</f>
        <v/>
      </c>
      <c r="H1282" s="64" t="str">
        <f t="array" ref="H1282">XLOOKUP(F1282,tb_MainDatabase[Barcode],tb_MainDatabase[Size],"")</f>
        <v/>
      </c>
      <c r="I1282" s="64"/>
      <c r="J1282" s="81" t="str">
        <f>IF(D1282="","",countif(tb_Export[SKU],D1282))</f>
        <v/>
      </c>
      <c r="K1282" s="81"/>
      <c r="L1282" s="81" t="str">
        <f t="shared" si="4"/>
        <v>#REF!</v>
      </c>
      <c r="M1282" s="81"/>
    </row>
    <row r="1283" ht="22.5" hidden="1" customHeight="1">
      <c r="A1283" s="61" t="str">
        <f>IF(B1283="","",ROW()-ROW(tb_Export[[#HEADERS],[Order]]))</f>
        <v/>
      </c>
      <c r="B1283" s="64"/>
      <c r="C1283" s="64"/>
      <c r="D1283" s="64"/>
      <c r="E1283" s="64"/>
      <c r="F1283" s="64"/>
      <c r="G1283" s="64" t="str">
        <f t="array" ref="G1283">XLOOKUP(F1283,tb_MainDatabase[Barcode],tb_MainDatabase[Grand],"")</f>
        <v/>
      </c>
      <c r="H1283" s="64" t="str">
        <f t="array" ref="H1283">XLOOKUP(F1283,tb_MainDatabase[Barcode],tb_MainDatabase[Size],"")</f>
        <v/>
      </c>
      <c r="I1283" s="64"/>
      <c r="J1283" s="81" t="str">
        <f>IF(D1283="","",countif(tb_Export[SKU],D1283))</f>
        <v/>
      </c>
      <c r="K1283" s="81"/>
      <c r="L1283" s="81" t="str">
        <f t="shared" si="4"/>
        <v>#REF!</v>
      </c>
      <c r="M1283" s="81"/>
    </row>
    <row r="1284" ht="22.5" hidden="1" customHeight="1">
      <c r="A1284" s="61" t="str">
        <f>IF(B1284="","",ROW()-ROW(tb_Export[[#HEADERS],[Order]]))</f>
        <v/>
      </c>
      <c r="B1284" s="64"/>
      <c r="C1284" s="64"/>
      <c r="D1284" s="64"/>
      <c r="E1284" s="64"/>
      <c r="F1284" s="64"/>
      <c r="G1284" s="64" t="str">
        <f t="array" ref="G1284">XLOOKUP(F1284,tb_MainDatabase[Barcode],tb_MainDatabase[Grand],"")</f>
        <v/>
      </c>
      <c r="H1284" s="64" t="str">
        <f t="array" ref="H1284">XLOOKUP(F1284,tb_MainDatabase[Barcode],tb_MainDatabase[Size],"")</f>
        <v/>
      </c>
      <c r="I1284" s="64"/>
      <c r="J1284" s="81" t="str">
        <f>IF(D1284="","",countif(tb_Export[SKU],D1284))</f>
        <v/>
      </c>
      <c r="K1284" s="81"/>
      <c r="L1284" s="81" t="str">
        <f t="shared" si="4"/>
        <v>#REF!</v>
      </c>
      <c r="M1284" s="81"/>
    </row>
    <row r="1285" ht="22.5" hidden="1" customHeight="1">
      <c r="A1285" s="61" t="str">
        <f>IF(B1285="","",ROW()-ROW(tb_Export[[#HEADERS],[Order]]))</f>
        <v/>
      </c>
      <c r="B1285" s="64"/>
      <c r="C1285" s="64"/>
      <c r="D1285" s="64"/>
      <c r="E1285" s="64"/>
      <c r="F1285" s="64"/>
      <c r="G1285" s="64" t="str">
        <f t="array" ref="G1285">XLOOKUP(F1285,tb_MainDatabase[Barcode],tb_MainDatabase[Grand],"")</f>
        <v/>
      </c>
      <c r="H1285" s="64" t="str">
        <f t="array" ref="H1285">XLOOKUP(F1285,tb_MainDatabase[Barcode],tb_MainDatabase[Size],"")</f>
        <v/>
      </c>
      <c r="I1285" s="64"/>
      <c r="J1285" s="81" t="str">
        <f>IF(D1285="","",countif(tb_Export[SKU],D1285))</f>
        <v/>
      </c>
      <c r="K1285" s="81"/>
      <c r="L1285" s="81" t="str">
        <f t="shared" si="4"/>
        <v>#REF!</v>
      </c>
      <c r="M1285" s="81"/>
    </row>
    <row r="1286" ht="22.5" hidden="1" customHeight="1">
      <c r="A1286" s="61" t="str">
        <f>IF(B1286="","",ROW()-ROW(tb_Export[[#HEADERS],[Order]]))</f>
        <v/>
      </c>
      <c r="B1286" s="64"/>
      <c r="C1286" s="64"/>
      <c r="D1286" s="64"/>
      <c r="E1286" s="64"/>
      <c r="F1286" s="64"/>
      <c r="G1286" s="64" t="str">
        <f t="array" ref="G1286">XLOOKUP(F1286,tb_MainDatabase[Barcode],tb_MainDatabase[Grand],"")</f>
        <v/>
      </c>
      <c r="H1286" s="64" t="str">
        <f t="array" ref="H1286">XLOOKUP(F1286,tb_MainDatabase[Barcode],tb_MainDatabase[Size],"")</f>
        <v/>
      </c>
      <c r="I1286" s="64"/>
      <c r="J1286" s="81" t="str">
        <f>IF(D1286="","",countif(tb_Export[SKU],D1286))</f>
        <v/>
      </c>
      <c r="K1286" s="81"/>
      <c r="L1286" s="81" t="str">
        <f t="shared" si="4"/>
        <v>#REF!</v>
      </c>
      <c r="M1286" s="81"/>
    </row>
    <row r="1287" ht="22.5" hidden="1" customHeight="1">
      <c r="A1287" s="61" t="str">
        <f>IF(B1287="","",ROW()-ROW(tb_Export[[#HEADERS],[Order]]))</f>
        <v/>
      </c>
      <c r="B1287" s="64"/>
      <c r="C1287" s="64"/>
      <c r="D1287" s="64"/>
      <c r="E1287" s="64"/>
      <c r="F1287" s="64"/>
      <c r="G1287" s="64" t="str">
        <f t="array" ref="G1287">XLOOKUP(F1287,tb_MainDatabase[Barcode],tb_MainDatabase[Grand],"")</f>
        <v/>
      </c>
      <c r="H1287" s="64" t="str">
        <f t="array" ref="H1287">XLOOKUP(F1287,tb_MainDatabase[Barcode],tb_MainDatabase[Size],"")</f>
        <v/>
      </c>
      <c r="I1287" s="64"/>
      <c r="J1287" s="81" t="str">
        <f>IF(D1287="","",countif(tb_Export[SKU],D1287))</f>
        <v/>
      </c>
      <c r="K1287" s="81"/>
      <c r="L1287" s="81" t="str">
        <f t="shared" si="4"/>
        <v>#REF!</v>
      </c>
      <c r="M1287" s="81"/>
    </row>
    <row r="1288" ht="22.5" hidden="1" customHeight="1">
      <c r="A1288" s="61" t="str">
        <f>IF(B1288="","",ROW()-ROW(tb_Export[[#HEADERS],[Order]]))</f>
        <v/>
      </c>
      <c r="B1288" s="64"/>
      <c r="C1288" s="64"/>
      <c r="D1288" s="64"/>
      <c r="E1288" s="64"/>
      <c r="F1288" s="64"/>
      <c r="G1288" s="64" t="str">
        <f t="array" ref="G1288">XLOOKUP(F1288,tb_MainDatabase[Barcode],tb_MainDatabase[Grand],"")</f>
        <v/>
      </c>
      <c r="H1288" s="64" t="str">
        <f t="array" ref="H1288">XLOOKUP(F1288,tb_MainDatabase[Barcode],tb_MainDatabase[Size],"")</f>
        <v/>
      </c>
      <c r="I1288" s="64"/>
      <c r="J1288" s="81" t="str">
        <f>IF(D1288="","",countif(tb_Export[SKU],D1288))</f>
        <v/>
      </c>
      <c r="K1288" s="81"/>
      <c r="L1288" s="81" t="str">
        <f t="shared" si="4"/>
        <v>#REF!</v>
      </c>
      <c r="M1288" s="81"/>
    </row>
    <row r="1289" ht="22.5" hidden="1" customHeight="1">
      <c r="A1289" s="61" t="str">
        <f>IF(B1289="","",ROW()-ROW(tb_Export[[#HEADERS],[Order]]))</f>
        <v/>
      </c>
      <c r="B1289" s="64"/>
      <c r="C1289" s="64"/>
      <c r="D1289" s="64"/>
      <c r="E1289" s="64"/>
      <c r="F1289" s="64"/>
      <c r="G1289" s="64" t="str">
        <f t="array" ref="G1289">XLOOKUP(F1289,tb_MainDatabase[Barcode],tb_MainDatabase[Grand],"")</f>
        <v/>
      </c>
      <c r="H1289" s="64" t="str">
        <f t="array" ref="H1289">XLOOKUP(F1289,tb_MainDatabase[Barcode],tb_MainDatabase[Size],"")</f>
        <v/>
      </c>
      <c r="I1289" s="64"/>
      <c r="J1289" s="81" t="str">
        <f>IF(D1289="","",countif(tb_Export[SKU],D1289))</f>
        <v/>
      </c>
      <c r="K1289" s="81"/>
      <c r="L1289" s="81" t="str">
        <f t="shared" si="4"/>
        <v>#REF!</v>
      </c>
      <c r="M1289" s="81"/>
    </row>
    <row r="1290" ht="22.5" hidden="1" customHeight="1">
      <c r="A1290" s="61" t="str">
        <f>IF(B1290="","",ROW()-ROW(tb_Export[[#HEADERS],[Order]]))</f>
        <v/>
      </c>
      <c r="B1290" s="64"/>
      <c r="C1290" s="64"/>
      <c r="D1290" s="64"/>
      <c r="E1290" s="64"/>
      <c r="F1290" s="64"/>
      <c r="G1290" s="64" t="str">
        <f t="array" ref="G1290">XLOOKUP(F1290,tb_MainDatabase[Barcode],tb_MainDatabase[Grand],"")</f>
        <v/>
      </c>
      <c r="H1290" s="64" t="str">
        <f t="array" ref="H1290">XLOOKUP(F1290,tb_MainDatabase[Barcode],tb_MainDatabase[Size],"")</f>
        <v/>
      </c>
      <c r="I1290" s="64"/>
      <c r="J1290" s="81" t="str">
        <f>IF(D1290="","",countif(tb_Export[SKU],D1290))</f>
        <v/>
      </c>
      <c r="K1290" s="81"/>
      <c r="L1290" s="81" t="str">
        <f t="shared" si="4"/>
        <v>#REF!</v>
      </c>
      <c r="M1290" s="81"/>
    </row>
    <row r="1291" ht="22.5" hidden="1" customHeight="1">
      <c r="A1291" s="61" t="str">
        <f>IF(B1291="","",ROW()-ROW(tb_Export[[#HEADERS],[Order]]))</f>
        <v/>
      </c>
      <c r="B1291" s="64"/>
      <c r="C1291" s="64"/>
      <c r="D1291" s="64"/>
      <c r="E1291" s="64"/>
      <c r="F1291" s="64"/>
      <c r="G1291" s="64" t="str">
        <f t="array" ref="G1291">XLOOKUP(F1291,tb_MainDatabase[Barcode],tb_MainDatabase[Grand],"")</f>
        <v/>
      </c>
      <c r="H1291" s="64" t="str">
        <f t="array" ref="H1291">XLOOKUP(F1291,tb_MainDatabase[Barcode],tb_MainDatabase[Size],"")</f>
        <v/>
      </c>
      <c r="I1291" s="64"/>
      <c r="J1291" s="81" t="str">
        <f>IF(D1291="","",countif(tb_Export[SKU],D1291))</f>
        <v/>
      </c>
      <c r="K1291" s="81"/>
      <c r="L1291" s="81" t="str">
        <f t="shared" si="4"/>
        <v>#REF!</v>
      </c>
      <c r="M1291" s="81"/>
    </row>
    <row r="1292" ht="22.5" hidden="1" customHeight="1">
      <c r="A1292" s="61" t="str">
        <f>IF(B1292="","",ROW()-ROW(tb_Export[[#HEADERS],[Order]]))</f>
        <v/>
      </c>
      <c r="B1292" s="64"/>
      <c r="C1292" s="64"/>
      <c r="D1292" s="64"/>
      <c r="E1292" s="64"/>
      <c r="F1292" s="64"/>
      <c r="G1292" s="64" t="str">
        <f t="array" ref="G1292">XLOOKUP(F1292,tb_MainDatabase[Barcode],tb_MainDatabase[Grand],"")</f>
        <v/>
      </c>
      <c r="H1292" s="64" t="str">
        <f t="array" ref="H1292">XLOOKUP(F1292,tb_MainDatabase[Barcode],tb_MainDatabase[Size],"")</f>
        <v/>
      </c>
      <c r="I1292" s="64"/>
      <c r="J1292" s="81" t="str">
        <f>IF(D1292="","",countif(tb_Export[SKU],D1292))</f>
        <v/>
      </c>
      <c r="K1292" s="81"/>
      <c r="L1292" s="81" t="str">
        <f t="shared" si="4"/>
        <v>#REF!</v>
      </c>
      <c r="M1292" s="81"/>
    </row>
    <row r="1293" ht="22.5" hidden="1" customHeight="1">
      <c r="A1293" s="61" t="str">
        <f>IF(B1293="","",ROW()-ROW(tb_Export[[#HEADERS],[Order]]))</f>
        <v/>
      </c>
      <c r="B1293" s="64"/>
      <c r="C1293" s="64"/>
      <c r="D1293" s="64"/>
      <c r="E1293" s="64"/>
      <c r="F1293" s="64"/>
      <c r="G1293" s="64" t="str">
        <f t="array" ref="G1293">XLOOKUP(F1293,tb_MainDatabase[Barcode],tb_MainDatabase[Grand],"")</f>
        <v/>
      </c>
      <c r="H1293" s="64" t="str">
        <f t="array" ref="H1293">XLOOKUP(F1293,tb_MainDatabase[Barcode],tb_MainDatabase[Size],"")</f>
        <v/>
      </c>
      <c r="I1293" s="64"/>
      <c r="J1293" s="81" t="str">
        <f>IF(D1293="","",countif(tb_Export[SKU],D1293))</f>
        <v/>
      </c>
      <c r="K1293" s="81"/>
      <c r="L1293" s="81" t="str">
        <f t="shared" si="4"/>
        <v>#REF!</v>
      </c>
      <c r="M1293" s="81"/>
    </row>
    <row r="1294" ht="22.5" hidden="1" customHeight="1">
      <c r="A1294" s="61" t="str">
        <f>IF(B1294="","",ROW()-ROW(tb_Export[[#HEADERS],[Order]]))</f>
        <v/>
      </c>
      <c r="B1294" s="64"/>
      <c r="C1294" s="64"/>
      <c r="D1294" s="64"/>
      <c r="E1294" s="64"/>
      <c r="F1294" s="64"/>
      <c r="G1294" s="64" t="str">
        <f t="array" ref="G1294">XLOOKUP(F1294,tb_MainDatabase[Barcode],tb_MainDatabase[Grand],"")</f>
        <v/>
      </c>
      <c r="H1294" s="64" t="str">
        <f t="array" ref="H1294">XLOOKUP(F1294,tb_MainDatabase[Barcode],tb_MainDatabase[Size],"")</f>
        <v/>
      </c>
      <c r="I1294" s="64"/>
      <c r="J1294" s="81" t="str">
        <f>IF(D1294="","",countif(tb_Export[SKU],D1294))</f>
        <v/>
      </c>
      <c r="K1294" s="81"/>
      <c r="L1294" s="81" t="str">
        <f t="shared" si="4"/>
        <v>#REF!</v>
      </c>
      <c r="M1294" s="81"/>
    </row>
    <row r="1295" ht="22.5" hidden="1" customHeight="1">
      <c r="A1295" s="61" t="str">
        <f>IF(B1295="","",ROW()-ROW(tb_Export[[#HEADERS],[Order]]))</f>
        <v/>
      </c>
      <c r="B1295" s="64"/>
      <c r="C1295" s="64"/>
      <c r="D1295" s="64"/>
      <c r="E1295" s="64"/>
      <c r="F1295" s="64"/>
      <c r="G1295" s="64" t="str">
        <f t="array" ref="G1295">XLOOKUP(F1295,tb_MainDatabase[Barcode],tb_MainDatabase[Grand],"")</f>
        <v/>
      </c>
      <c r="H1295" s="64" t="str">
        <f t="array" ref="H1295">XLOOKUP(F1295,tb_MainDatabase[Barcode],tb_MainDatabase[Size],"")</f>
        <v/>
      </c>
      <c r="I1295" s="64"/>
      <c r="J1295" s="81" t="str">
        <f>IF(D1295="","",countif(tb_Export[SKU],D1295))</f>
        <v/>
      </c>
      <c r="K1295" s="81"/>
      <c r="L1295" s="81" t="str">
        <f t="shared" si="4"/>
        <v>#REF!</v>
      </c>
      <c r="M1295" s="81"/>
    </row>
    <row r="1296" ht="22.5" hidden="1" customHeight="1">
      <c r="A1296" s="61" t="str">
        <f>IF(B1296="","",ROW()-ROW(tb_Export[[#HEADERS],[Order]]))</f>
        <v/>
      </c>
      <c r="B1296" s="64"/>
      <c r="C1296" s="64"/>
      <c r="D1296" s="64"/>
      <c r="E1296" s="64"/>
      <c r="F1296" s="64"/>
      <c r="G1296" s="64" t="str">
        <f t="array" ref="G1296">XLOOKUP(F1296,tb_MainDatabase[Barcode],tb_MainDatabase[Grand],"")</f>
        <v/>
      </c>
      <c r="H1296" s="64" t="str">
        <f t="array" ref="H1296">XLOOKUP(F1296,tb_MainDatabase[Barcode],tb_MainDatabase[Size],"")</f>
        <v/>
      </c>
      <c r="I1296" s="64"/>
      <c r="J1296" s="81" t="str">
        <f>IF(D1296="","",countif(tb_Export[SKU],D1296))</f>
        <v/>
      </c>
      <c r="K1296" s="81"/>
      <c r="L1296" s="81" t="str">
        <f t="shared" si="4"/>
        <v>#REF!</v>
      </c>
      <c r="M1296" s="81"/>
    </row>
    <row r="1297" ht="22.5" hidden="1" customHeight="1">
      <c r="A1297" s="61" t="str">
        <f>IF(B1297="","",ROW()-ROW(tb_Export[[#HEADERS],[Order]]))</f>
        <v/>
      </c>
      <c r="B1297" s="64"/>
      <c r="C1297" s="64"/>
      <c r="D1297" s="64"/>
      <c r="E1297" s="64"/>
      <c r="F1297" s="64"/>
      <c r="G1297" s="64" t="str">
        <f t="array" ref="G1297">XLOOKUP(F1297,tb_MainDatabase[Barcode],tb_MainDatabase[Grand],"")</f>
        <v/>
      </c>
      <c r="H1297" s="64" t="str">
        <f t="array" ref="H1297">XLOOKUP(F1297,tb_MainDatabase[Barcode],tb_MainDatabase[Size],"")</f>
        <v/>
      </c>
      <c r="I1297" s="64"/>
      <c r="J1297" s="81" t="str">
        <f>IF(D1297="","",countif(tb_Export[SKU],D1297))</f>
        <v/>
      </c>
      <c r="K1297" s="81"/>
      <c r="L1297" s="81" t="str">
        <f t="shared" si="4"/>
        <v>#REF!</v>
      </c>
      <c r="M1297" s="81"/>
    </row>
    <row r="1298" ht="22.5" hidden="1" customHeight="1">
      <c r="A1298" s="61" t="str">
        <f>IF(B1298="","",ROW()-ROW(tb_Export[[#HEADERS],[Order]]))</f>
        <v/>
      </c>
      <c r="B1298" s="64"/>
      <c r="C1298" s="64"/>
      <c r="D1298" s="64"/>
      <c r="E1298" s="64"/>
      <c r="F1298" s="64"/>
      <c r="G1298" s="64" t="str">
        <f t="array" ref="G1298">XLOOKUP(F1298,tb_MainDatabase[Barcode],tb_MainDatabase[Grand],"")</f>
        <v/>
      </c>
      <c r="H1298" s="64" t="str">
        <f t="array" ref="H1298">XLOOKUP(F1298,tb_MainDatabase[Barcode],tb_MainDatabase[Size],"")</f>
        <v/>
      </c>
      <c r="I1298" s="64"/>
      <c r="J1298" s="81" t="str">
        <f>IF(D1298="","",countif(tb_Export[SKU],D1298))</f>
        <v/>
      </c>
      <c r="K1298" s="81"/>
      <c r="L1298" s="81" t="str">
        <f t="shared" si="4"/>
        <v>#REF!</v>
      </c>
      <c r="M1298" s="81"/>
    </row>
    <row r="1299" ht="22.5" hidden="1" customHeight="1">
      <c r="A1299" s="61" t="str">
        <f>IF(B1299="","",ROW()-ROW(tb_Export[[#HEADERS],[Order]]))</f>
        <v/>
      </c>
      <c r="B1299" s="64"/>
      <c r="C1299" s="64"/>
      <c r="D1299" s="64"/>
      <c r="E1299" s="64"/>
      <c r="F1299" s="64"/>
      <c r="G1299" s="64" t="str">
        <f t="array" ref="G1299">XLOOKUP(F1299,tb_MainDatabase[Barcode],tb_MainDatabase[Grand],"")</f>
        <v/>
      </c>
      <c r="H1299" s="64" t="str">
        <f t="array" ref="H1299">XLOOKUP(F1299,tb_MainDatabase[Barcode],tb_MainDatabase[Size],"")</f>
        <v/>
      </c>
      <c r="I1299" s="64"/>
      <c r="J1299" s="81" t="str">
        <f>IF(D1299="","",countif(tb_Export[SKU],D1299))</f>
        <v/>
      </c>
      <c r="K1299" s="81"/>
      <c r="L1299" s="81" t="str">
        <f t="shared" si="4"/>
        <v>#REF!</v>
      </c>
      <c r="M1299" s="81"/>
    </row>
    <row r="1300" ht="22.5" hidden="1" customHeight="1">
      <c r="A1300" s="61" t="str">
        <f>IF(B1300="","",ROW()-ROW(tb_Export[[#HEADERS],[Order]]))</f>
        <v/>
      </c>
      <c r="B1300" s="64"/>
      <c r="C1300" s="64"/>
      <c r="D1300" s="64"/>
      <c r="E1300" s="64"/>
      <c r="F1300" s="64"/>
      <c r="G1300" s="64" t="str">
        <f t="array" ref="G1300">XLOOKUP(F1300,tb_MainDatabase[Barcode],tb_MainDatabase[Grand],"")</f>
        <v/>
      </c>
      <c r="H1300" s="64" t="str">
        <f t="array" ref="H1300">XLOOKUP(F1300,tb_MainDatabase[Barcode],tb_MainDatabase[Size],"")</f>
        <v/>
      </c>
      <c r="I1300" s="64"/>
      <c r="J1300" s="81" t="str">
        <f>IF(D1300="","",countif(tb_Export[SKU],D1300))</f>
        <v/>
      </c>
      <c r="K1300" s="81"/>
      <c r="L1300" s="81" t="str">
        <f t="shared" si="4"/>
        <v>#REF!</v>
      </c>
      <c r="M1300" s="81"/>
    </row>
    <row r="1301" ht="22.5" hidden="1" customHeight="1">
      <c r="A1301" s="61" t="str">
        <f>IF(B1301="","",ROW()-ROW(tb_Export[[#HEADERS],[Order]]))</f>
        <v/>
      </c>
      <c r="B1301" s="64"/>
      <c r="C1301" s="64"/>
      <c r="D1301" s="64"/>
      <c r="E1301" s="64"/>
      <c r="F1301" s="64"/>
      <c r="G1301" s="64" t="str">
        <f t="array" ref="G1301">XLOOKUP(F1301,tb_MainDatabase[Barcode],tb_MainDatabase[Grand],"")</f>
        <v/>
      </c>
      <c r="H1301" s="64" t="str">
        <f t="array" ref="H1301">XLOOKUP(F1301,tb_MainDatabase[Barcode],tb_MainDatabase[Size],"")</f>
        <v/>
      </c>
      <c r="I1301" s="64"/>
      <c r="J1301" s="81" t="str">
        <f>IF(D1301="","",countif(tb_Export[SKU],D1301))</f>
        <v/>
      </c>
      <c r="K1301" s="81"/>
      <c r="L1301" s="81" t="str">
        <f t="shared" si="4"/>
        <v>#REF!</v>
      </c>
      <c r="M1301" s="81"/>
    </row>
    <row r="1302" ht="22.5" hidden="1" customHeight="1">
      <c r="A1302" s="61" t="str">
        <f>IF(B1302="","",ROW()-ROW(tb_Export[[#HEADERS],[Order]]))</f>
        <v/>
      </c>
      <c r="B1302" s="64"/>
      <c r="C1302" s="64"/>
      <c r="D1302" s="64"/>
      <c r="E1302" s="64"/>
      <c r="F1302" s="64"/>
      <c r="G1302" s="64" t="str">
        <f t="array" ref="G1302">XLOOKUP(F1302,tb_MainDatabase[Barcode],tb_MainDatabase[Grand],"")</f>
        <v/>
      </c>
      <c r="H1302" s="64" t="str">
        <f t="array" ref="H1302">XLOOKUP(F1302,tb_MainDatabase[Barcode],tb_MainDatabase[Size],"")</f>
        <v/>
      </c>
      <c r="I1302" s="64"/>
      <c r="J1302" s="81" t="str">
        <f>IF(D1302="","",countif(tb_Export[SKU],D1302))</f>
        <v/>
      </c>
      <c r="K1302" s="81"/>
      <c r="L1302" s="81" t="str">
        <f t="shared" si="4"/>
        <v>#REF!</v>
      </c>
      <c r="M1302" s="81"/>
    </row>
    <row r="1303" ht="22.5" hidden="1" customHeight="1">
      <c r="A1303" s="61" t="str">
        <f>IF(B1303="","",ROW()-ROW(tb_Export[[#HEADERS],[Order]]))</f>
        <v/>
      </c>
      <c r="B1303" s="64"/>
      <c r="C1303" s="64"/>
      <c r="D1303" s="64"/>
      <c r="E1303" s="64"/>
      <c r="F1303" s="64"/>
      <c r="G1303" s="64" t="str">
        <f t="array" ref="G1303">XLOOKUP(F1303,tb_MainDatabase[Barcode],tb_MainDatabase[Grand],"")</f>
        <v/>
      </c>
      <c r="H1303" s="64" t="str">
        <f t="array" ref="H1303">XLOOKUP(F1303,tb_MainDatabase[Barcode],tb_MainDatabase[Size],"")</f>
        <v/>
      </c>
      <c r="I1303" s="64"/>
      <c r="J1303" s="81" t="str">
        <f>IF(D1303="","",countif(tb_Export[SKU],D1303))</f>
        <v/>
      </c>
      <c r="K1303" s="81"/>
      <c r="L1303" s="81" t="str">
        <f t="shared" si="4"/>
        <v>#REF!</v>
      </c>
      <c r="M1303" s="81"/>
    </row>
    <row r="1304" ht="22.5" hidden="1" customHeight="1">
      <c r="A1304" s="61" t="str">
        <f>IF(B1304="","",ROW()-ROW(tb_Export[[#HEADERS],[Order]]))</f>
        <v/>
      </c>
      <c r="B1304" s="64"/>
      <c r="C1304" s="64"/>
      <c r="D1304" s="64"/>
      <c r="E1304" s="64"/>
      <c r="F1304" s="64"/>
      <c r="G1304" s="64" t="str">
        <f t="array" ref="G1304">XLOOKUP(F1304,tb_MainDatabase[Barcode],tb_MainDatabase[Grand],"")</f>
        <v/>
      </c>
      <c r="H1304" s="64" t="str">
        <f t="array" ref="H1304">XLOOKUP(F1304,tb_MainDatabase[Barcode],tb_MainDatabase[Size],"")</f>
        <v/>
      </c>
      <c r="I1304" s="64"/>
      <c r="J1304" s="81" t="str">
        <f>IF(D1304="","",countif(tb_Export[SKU],D1304))</f>
        <v/>
      </c>
      <c r="K1304" s="81"/>
      <c r="L1304" s="81" t="str">
        <f t="shared" si="4"/>
        <v>#REF!</v>
      </c>
      <c r="M1304" s="81"/>
    </row>
    <row r="1305" ht="22.5" hidden="1" customHeight="1">
      <c r="A1305" s="61" t="str">
        <f>IF(B1305="","",ROW()-ROW(tb_Export[[#HEADERS],[Order]]))</f>
        <v/>
      </c>
      <c r="B1305" s="64"/>
      <c r="C1305" s="64"/>
      <c r="D1305" s="64"/>
      <c r="E1305" s="64"/>
      <c r="F1305" s="64"/>
      <c r="G1305" s="64" t="str">
        <f t="array" ref="G1305">XLOOKUP(F1305,tb_MainDatabase[Barcode],tb_MainDatabase[Grand],"")</f>
        <v/>
      </c>
      <c r="H1305" s="64" t="str">
        <f t="array" ref="H1305">XLOOKUP(F1305,tb_MainDatabase[Barcode],tb_MainDatabase[Size],"")</f>
        <v/>
      </c>
      <c r="I1305" s="64"/>
      <c r="J1305" s="81" t="str">
        <f>IF(D1305="","",countif(tb_Export[SKU],D1305))</f>
        <v/>
      </c>
      <c r="K1305" s="81"/>
      <c r="L1305" s="81" t="str">
        <f t="shared" si="4"/>
        <v>#REF!</v>
      </c>
      <c r="M1305" s="81"/>
    </row>
    <row r="1306" ht="22.5" hidden="1" customHeight="1">
      <c r="A1306" s="61" t="str">
        <f>IF(B1306="","",ROW()-ROW(tb_Export[[#HEADERS],[Order]]))</f>
        <v/>
      </c>
      <c r="B1306" s="64"/>
      <c r="C1306" s="64"/>
      <c r="D1306" s="64"/>
      <c r="E1306" s="64"/>
      <c r="F1306" s="64"/>
      <c r="G1306" s="64" t="str">
        <f t="array" ref="G1306">XLOOKUP(F1306,tb_MainDatabase[Barcode],tb_MainDatabase[Grand],"")</f>
        <v/>
      </c>
      <c r="H1306" s="64" t="str">
        <f t="array" ref="H1306">XLOOKUP(F1306,tb_MainDatabase[Barcode],tb_MainDatabase[Size],"")</f>
        <v/>
      </c>
      <c r="I1306" s="64"/>
      <c r="J1306" s="81" t="str">
        <f>IF(D1306="","",countif(tb_Export[SKU],D1306))</f>
        <v/>
      </c>
      <c r="K1306" s="81"/>
      <c r="L1306" s="81" t="str">
        <f t="shared" si="4"/>
        <v>#REF!</v>
      </c>
      <c r="M1306" s="81"/>
    </row>
    <row r="1307" ht="22.5" hidden="1" customHeight="1">
      <c r="A1307" s="61" t="str">
        <f>IF(B1307="","",ROW()-ROW(tb_Export[[#HEADERS],[Order]]))</f>
        <v/>
      </c>
      <c r="B1307" s="64"/>
      <c r="C1307" s="64"/>
      <c r="D1307" s="64"/>
      <c r="E1307" s="64"/>
      <c r="F1307" s="64"/>
      <c r="G1307" s="64" t="str">
        <f t="array" ref="G1307">XLOOKUP(F1307,tb_MainDatabase[Barcode],tb_MainDatabase[Grand],"")</f>
        <v/>
      </c>
      <c r="H1307" s="64" t="str">
        <f t="array" ref="H1307">XLOOKUP(F1307,tb_MainDatabase[Barcode],tb_MainDatabase[Size],"")</f>
        <v/>
      </c>
      <c r="I1307" s="64"/>
      <c r="J1307" s="81" t="str">
        <f>IF(D1307="","",countif(tb_Export[SKU],D1307))</f>
        <v/>
      </c>
      <c r="K1307" s="81"/>
      <c r="L1307" s="81" t="str">
        <f t="shared" si="4"/>
        <v>#REF!</v>
      </c>
      <c r="M1307" s="81"/>
    </row>
    <row r="1308" ht="22.5" hidden="1" customHeight="1">
      <c r="A1308" s="61" t="str">
        <f>IF(B1308="","",ROW()-ROW(tb_Export[[#HEADERS],[Order]]))</f>
        <v/>
      </c>
      <c r="B1308" s="64"/>
      <c r="C1308" s="64"/>
      <c r="D1308" s="64"/>
      <c r="E1308" s="64"/>
      <c r="F1308" s="64"/>
      <c r="G1308" s="64" t="str">
        <f t="array" ref="G1308">XLOOKUP(F1308,tb_MainDatabase[Barcode],tb_MainDatabase[Grand],"")</f>
        <v/>
      </c>
      <c r="H1308" s="64" t="str">
        <f t="array" ref="H1308">XLOOKUP(F1308,tb_MainDatabase[Barcode],tb_MainDatabase[Size],"")</f>
        <v/>
      </c>
      <c r="I1308" s="64"/>
      <c r="J1308" s="81" t="str">
        <f>IF(D1308="","",countif(tb_Export[SKU],D1308))</f>
        <v/>
      </c>
      <c r="K1308" s="81"/>
      <c r="L1308" s="81" t="str">
        <f t="shared" si="4"/>
        <v>#REF!</v>
      </c>
      <c r="M1308" s="81"/>
    </row>
    <row r="1309" ht="22.5" hidden="1" customHeight="1">
      <c r="A1309" s="61" t="str">
        <f>IF(B1309="","",ROW()-ROW(tb_Export[[#HEADERS],[Order]]))</f>
        <v/>
      </c>
      <c r="B1309" s="64"/>
      <c r="C1309" s="64"/>
      <c r="D1309" s="64"/>
      <c r="E1309" s="64"/>
      <c r="F1309" s="64"/>
      <c r="G1309" s="64" t="str">
        <f t="array" ref="G1309">XLOOKUP(F1309,tb_MainDatabase[Barcode],tb_MainDatabase[Grand],"")</f>
        <v/>
      </c>
      <c r="H1309" s="64" t="str">
        <f t="array" ref="H1309">XLOOKUP(F1309,tb_MainDatabase[Barcode],tb_MainDatabase[Size],"")</f>
        <v/>
      </c>
      <c r="I1309" s="64"/>
      <c r="J1309" s="81" t="str">
        <f>IF(D1309="","",countif(tb_Export[SKU],D1309))</f>
        <v/>
      </c>
      <c r="K1309" s="81"/>
      <c r="L1309" s="81" t="str">
        <f t="shared" si="4"/>
        <v>#REF!</v>
      </c>
      <c r="M1309" s="81"/>
    </row>
    <row r="1310" ht="22.5" hidden="1" customHeight="1">
      <c r="A1310" s="61" t="str">
        <f>IF(B1310="","",ROW()-ROW(tb_Export[[#HEADERS],[Order]]))</f>
        <v/>
      </c>
      <c r="B1310" s="64"/>
      <c r="C1310" s="64"/>
      <c r="D1310" s="64"/>
      <c r="E1310" s="64"/>
      <c r="F1310" s="64"/>
      <c r="G1310" s="64" t="str">
        <f t="array" ref="G1310">XLOOKUP(F1310,tb_MainDatabase[Barcode],tb_MainDatabase[Grand],"")</f>
        <v/>
      </c>
      <c r="H1310" s="64" t="str">
        <f t="array" ref="H1310">XLOOKUP(F1310,tb_MainDatabase[Barcode],tb_MainDatabase[Size],"")</f>
        <v/>
      </c>
      <c r="I1310" s="64"/>
      <c r="J1310" s="81" t="str">
        <f>IF(D1310="","",countif(tb_Export[SKU],D1310))</f>
        <v/>
      </c>
      <c r="K1310" s="81"/>
      <c r="L1310" s="81" t="str">
        <f t="shared" si="4"/>
        <v>#REF!</v>
      </c>
      <c r="M1310" s="81"/>
    </row>
    <row r="1311" ht="22.5" hidden="1" customHeight="1">
      <c r="A1311" s="61" t="str">
        <f>IF(B1311="","",ROW()-ROW(tb_Export[[#HEADERS],[Order]]))</f>
        <v/>
      </c>
      <c r="B1311" s="64"/>
      <c r="C1311" s="64"/>
      <c r="D1311" s="64"/>
      <c r="E1311" s="64"/>
      <c r="F1311" s="64"/>
      <c r="G1311" s="64" t="str">
        <f t="array" ref="G1311">XLOOKUP(F1311,tb_MainDatabase[Barcode],tb_MainDatabase[Grand],"")</f>
        <v/>
      </c>
      <c r="H1311" s="64" t="str">
        <f t="array" ref="H1311">XLOOKUP(F1311,tb_MainDatabase[Barcode],tb_MainDatabase[Size],"")</f>
        <v/>
      </c>
      <c r="I1311" s="64"/>
      <c r="J1311" s="81" t="str">
        <f>IF(D1311="","",countif(tb_Export[SKU],D1311))</f>
        <v/>
      </c>
      <c r="K1311" s="81"/>
      <c r="L1311" s="81" t="str">
        <f t="shared" si="4"/>
        <v>#REF!</v>
      </c>
      <c r="M1311" s="81"/>
    </row>
    <row r="1312" ht="22.5" hidden="1" customHeight="1">
      <c r="A1312" s="61" t="str">
        <f>IF(B1312="","",ROW()-ROW(tb_Export[[#HEADERS],[Order]]))</f>
        <v/>
      </c>
      <c r="B1312" s="64"/>
      <c r="C1312" s="64"/>
      <c r="D1312" s="64"/>
      <c r="E1312" s="64"/>
      <c r="F1312" s="64"/>
      <c r="G1312" s="64" t="str">
        <f t="array" ref="G1312">XLOOKUP(F1312,tb_MainDatabase[Barcode],tb_MainDatabase[Grand],"")</f>
        <v/>
      </c>
      <c r="H1312" s="64" t="str">
        <f t="array" ref="H1312">XLOOKUP(F1312,tb_MainDatabase[Barcode],tb_MainDatabase[Size],"")</f>
        <v/>
      </c>
      <c r="I1312" s="64"/>
      <c r="J1312" s="81" t="str">
        <f>IF(D1312="","",countif(tb_Export[SKU],D1312))</f>
        <v/>
      </c>
      <c r="K1312" s="81"/>
      <c r="L1312" s="81" t="str">
        <f t="shared" si="4"/>
        <v>#REF!</v>
      </c>
      <c r="M1312" s="81"/>
    </row>
    <row r="1313" ht="22.5" hidden="1" customHeight="1">
      <c r="A1313" s="61" t="str">
        <f>IF(B1313="","",ROW()-ROW(tb_Export[[#HEADERS],[Order]]))</f>
        <v/>
      </c>
      <c r="B1313" s="64"/>
      <c r="C1313" s="64"/>
      <c r="D1313" s="64"/>
      <c r="E1313" s="64"/>
      <c r="F1313" s="64"/>
      <c r="G1313" s="64" t="str">
        <f t="array" ref="G1313">XLOOKUP(F1313,tb_MainDatabase[Barcode],tb_MainDatabase[Grand],"")</f>
        <v/>
      </c>
      <c r="H1313" s="64" t="str">
        <f t="array" ref="H1313">XLOOKUP(F1313,tb_MainDatabase[Barcode],tb_MainDatabase[Size],"")</f>
        <v/>
      </c>
      <c r="I1313" s="64"/>
      <c r="J1313" s="81" t="str">
        <f>IF(D1313="","",countif(tb_Export[SKU],D1313))</f>
        <v/>
      </c>
      <c r="K1313" s="81"/>
      <c r="L1313" s="81" t="str">
        <f t="shared" si="4"/>
        <v>#REF!</v>
      </c>
      <c r="M1313" s="81"/>
    </row>
    <row r="1314" ht="22.5" hidden="1" customHeight="1">
      <c r="A1314" s="61" t="str">
        <f>IF(B1314="","",ROW()-ROW(tb_Export[[#HEADERS],[Order]]))</f>
        <v/>
      </c>
      <c r="B1314" s="64"/>
      <c r="C1314" s="64"/>
      <c r="D1314" s="64"/>
      <c r="E1314" s="64"/>
      <c r="F1314" s="64"/>
      <c r="G1314" s="64" t="str">
        <f t="array" ref="G1314">XLOOKUP(F1314,tb_MainDatabase[Barcode],tb_MainDatabase[Grand],"")</f>
        <v/>
      </c>
      <c r="H1314" s="64" t="str">
        <f t="array" ref="H1314">XLOOKUP(F1314,tb_MainDatabase[Barcode],tb_MainDatabase[Size],"")</f>
        <v/>
      </c>
      <c r="I1314" s="64"/>
      <c r="J1314" s="81" t="str">
        <f>IF(D1314="","",countif(tb_Export[SKU],D1314))</f>
        <v/>
      </c>
      <c r="K1314" s="81"/>
      <c r="L1314" s="81" t="str">
        <f t="shared" si="4"/>
        <v>#REF!</v>
      </c>
      <c r="M1314" s="81"/>
    </row>
    <row r="1315" ht="22.5" hidden="1" customHeight="1">
      <c r="A1315" s="61" t="str">
        <f>IF(B1315="","",ROW()-ROW(tb_Export[[#HEADERS],[Order]]))</f>
        <v/>
      </c>
      <c r="B1315" s="64"/>
      <c r="C1315" s="64"/>
      <c r="D1315" s="64"/>
      <c r="E1315" s="64"/>
      <c r="F1315" s="64"/>
      <c r="G1315" s="64" t="str">
        <f t="array" ref="G1315">XLOOKUP(F1315,tb_MainDatabase[Barcode],tb_MainDatabase[Grand],"")</f>
        <v/>
      </c>
      <c r="H1315" s="64" t="str">
        <f t="array" ref="H1315">XLOOKUP(F1315,tb_MainDatabase[Barcode],tb_MainDatabase[Size],"")</f>
        <v/>
      </c>
      <c r="I1315" s="64"/>
      <c r="J1315" s="81" t="str">
        <f>IF(D1315="","",countif(tb_Export[SKU],D1315))</f>
        <v/>
      </c>
      <c r="K1315" s="81"/>
      <c r="L1315" s="81" t="str">
        <f t="shared" si="4"/>
        <v>#REF!</v>
      </c>
      <c r="M1315" s="81"/>
    </row>
    <row r="1316" ht="22.5" hidden="1" customHeight="1">
      <c r="A1316" s="61" t="str">
        <f>IF(B1316="","",ROW()-ROW(tb_Export[[#HEADERS],[Order]]))</f>
        <v/>
      </c>
      <c r="B1316" s="64"/>
      <c r="C1316" s="64"/>
      <c r="D1316" s="64"/>
      <c r="E1316" s="64"/>
      <c r="F1316" s="64"/>
      <c r="G1316" s="64" t="str">
        <f t="array" ref="G1316">XLOOKUP(F1316,tb_MainDatabase[Barcode],tb_MainDatabase[Grand],"")</f>
        <v/>
      </c>
      <c r="H1316" s="64" t="str">
        <f t="array" ref="H1316">XLOOKUP(F1316,tb_MainDatabase[Barcode],tb_MainDatabase[Size],"")</f>
        <v/>
      </c>
      <c r="I1316" s="64"/>
      <c r="J1316" s="81" t="str">
        <f>IF(D1316="","",countif(tb_Export[SKU],D1316))</f>
        <v/>
      </c>
      <c r="K1316" s="81"/>
      <c r="L1316" s="81" t="str">
        <f t="shared" si="4"/>
        <v>#REF!</v>
      </c>
      <c r="M1316" s="81"/>
    </row>
    <row r="1317" ht="22.5" hidden="1" customHeight="1">
      <c r="A1317" s="61" t="str">
        <f>IF(B1317="","",ROW()-ROW(tb_Export[[#HEADERS],[Order]]))</f>
        <v/>
      </c>
      <c r="B1317" s="64"/>
      <c r="C1317" s="64"/>
      <c r="D1317" s="64"/>
      <c r="E1317" s="64"/>
      <c r="F1317" s="64"/>
      <c r="G1317" s="64" t="str">
        <f t="array" ref="G1317">XLOOKUP(F1317,tb_MainDatabase[Barcode],tb_MainDatabase[Grand],"")</f>
        <v/>
      </c>
      <c r="H1317" s="64" t="str">
        <f t="array" ref="H1317">XLOOKUP(F1317,tb_MainDatabase[Barcode],tb_MainDatabase[Size],"")</f>
        <v/>
      </c>
      <c r="I1317" s="64"/>
      <c r="J1317" s="81" t="str">
        <f>IF(D1317="","",countif(tb_Export[SKU],D1317))</f>
        <v/>
      </c>
      <c r="K1317" s="81"/>
      <c r="L1317" s="81" t="str">
        <f t="shared" si="4"/>
        <v>#REF!</v>
      </c>
      <c r="M1317" s="81"/>
    </row>
    <row r="1318" ht="22.5" hidden="1" customHeight="1">
      <c r="A1318" s="61" t="str">
        <f>IF(B1318="","",ROW()-ROW(tb_Export[[#HEADERS],[Order]]))</f>
        <v/>
      </c>
      <c r="B1318" s="64"/>
      <c r="C1318" s="64"/>
      <c r="D1318" s="64"/>
      <c r="E1318" s="64"/>
      <c r="F1318" s="64"/>
      <c r="G1318" s="64" t="str">
        <f t="array" ref="G1318">XLOOKUP(F1318,tb_MainDatabase[Barcode],tb_MainDatabase[Grand],"")</f>
        <v/>
      </c>
      <c r="H1318" s="64" t="str">
        <f t="array" ref="H1318">XLOOKUP(F1318,tb_MainDatabase[Barcode],tb_MainDatabase[Size],"")</f>
        <v/>
      </c>
      <c r="I1318" s="64"/>
      <c r="J1318" s="81" t="str">
        <f>IF(D1318="","",countif(tb_Export[SKU],D1318))</f>
        <v/>
      </c>
      <c r="K1318" s="81"/>
      <c r="L1318" s="81" t="str">
        <f t="shared" si="4"/>
        <v>#REF!</v>
      </c>
      <c r="M1318" s="81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2.13"/>
    <col customWidth="1" min="3" max="4" width="20.5"/>
    <col customWidth="1" min="5" max="5" width="18.0"/>
    <col customWidth="1" min="6" max="6" width="13.75"/>
    <col customWidth="1" min="7" max="7" width="16.13"/>
    <col customWidth="1" min="8" max="9" width="10.0"/>
    <col customWidth="1" min="10" max="10" width="19.63"/>
    <col customWidth="1" min="12" max="13" width="14.5"/>
    <col customWidth="1" min="14" max="14" width="37.63"/>
  </cols>
  <sheetData>
    <row r="1" ht="22.5" customHeight="1">
      <c r="A1" s="33" t="s">
        <v>8</v>
      </c>
      <c r="B1" s="330" t="s">
        <v>1521</v>
      </c>
      <c r="C1" s="33" t="s">
        <v>1567</v>
      </c>
      <c r="D1" s="33" t="s">
        <v>1522</v>
      </c>
      <c r="E1" s="33" t="s">
        <v>1523</v>
      </c>
      <c r="F1" s="33" t="s">
        <v>1524</v>
      </c>
      <c r="G1" s="33" t="s">
        <v>1525</v>
      </c>
      <c r="H1" s="33" t="s">
        <v>1526</v>
      </c>
      <c r="I1" s="33" t="s">
        <v>15</v>
      </c>
      <c r="J1" s="33" t="s">
        <v>25</v>
      </c>
      <c r="K1" s="33" t="s">
        <v>1527</v>
      </c>
      <c r="L1" s="331" t="s">
        <v>1528</v>
      </c>
      <c r="M1" s="332" t="s">
        <v>1529</v>
      </c>
      <c r="N1" s="33" t="s">
        <v>1530</v>
      </c>
      <c r="O1" s="54"/>
      <c r="P1" s="54"/>
      <c r="Q1" s="54"/>
      <c r="R1" s="54"/>
      <c r="S1" s="54"/>
      <c r="T1" s="54"/>
      <c r="U1" s="54"/>
      <c r="V1" s="54"/>
      <c r="W1" s="54"/>
    </row>
    <row r="2" ht="22.5" customHeight="1">
      <c r="A2" s="61">
        <f>IF(B2="","",ROW()-ROW(tb_Export_2[[#HEADERS],[Order]]))</f>
        <v>1</v>
      </c>
      <c r="B2" s="322">
        <v>45981.0</v>
      </c>
      <c r="C2" s="64" t="str">
        <f t="shared" ref="C2:C1318" si="1">XLOOKUP(E2,#REF!,#REF!,"")</f>
        <v>#REF!</v>
      </c>
      <c r="D2" s="64" t="s">
        <v>50</v>
      </c>
      <c r="E2" s="64" t="s">
        <v>1531</v>
      </c>
      <c r="F2" s="64" t="s">
        <v>1076</v>
      </c>
      <c r="G2" s="64">
        <v>8.857128011287E12</v>
      </c>
      <c r="H2" s="64" t="str">
        <f t="array" ref="H2">XLOOKUP(G2,tb_MainDatabase[Barcode],tb_MainDatabase[Grand],"")</f>
        <v>EDP</v>
      </c>
      <c r="I2" s="64" t="str">
        <f t="array" ref="I2">XLOOKUP(G2,tb_MainDatabase[Barcode],tb_MainDatabase[Size],"")</f>
        <v>50 ml.</v>
      </c>
      <c r="J2" s="64" t="s">
        <v>1532</v>
      </c>
      <c r="K2" s="81">
        <f>IF(E2="","",countif(tb_Export_2[SKU],E2))</f>
        <v>1</v>
      </c>
      <c r="L2" s="64" t="s">
        <v>1528</v>
      </c>
      <c r="M2" s="81"/>
      <c r="N2" s="81"/>
    </row>
    <row r="3" ht="22.5" customHeight="1">
      <c r="A3" s="61">
        <f>IF(B3="","",ROW()-ROW(tb_Export_2[[#HEADERS],[Order]]))</f>
        <v>2</v>
      </c>
      <c r="B3" s="322">
        <v>45981.0</v>
      </c>
      <c r="C3" s="64" t="str">
        <f t="shared" si="1"/>
        <v>#REF!</v>
      </c>
      <c r="D3" s="64" t="s">
        <v>50</v>
      </c>
      <c r="E3" s="64" t="s">
        <v>1533</v>
      </c>
      <c r="F3" s="64" t="s">
        <v>1076</v>
      </c>
      <c r="G3" s="64">
        <v>8.857128011287E12</v>
      </c>
      <c r="H3" s="64" t="str">
        <f t="array" ref="H3">XLOOKUP(G3,tb_MainDatabase[Barcode],tb_MainDatabase[Grand],"")</f>
        <v>EDP</v>
      </c>
      <c r="I3" s="64" t="str">
        <f t="array" ref="I3">XLOOKUP(G3,tb_MainDatabase[Barcode],tb_MainDatabase[Size],"")</f>
        <v>50 ml.</v>
      </c>
      <c r="J3" s="64" t="s">
        <v>1532</v>
      </c>
      <c r="K3" s="81">
        <f>IF(E3="","",countif(tb_Export_2[SKU],E3))</f>
        <v>1</v>
      </c>
      <c r="L3" s="64" t="s">
        <v>1528</v>
      </c>
      <c r="M3" s="81"/>
      <c r="N3" s="81"/>
    </row>
    <row r="4" ht="22.5" customHeight="1">
      <c r="A4" s="61">
        <f>IF(B4="","",ROW()-ROW(tb_Export_2[[#HEADERS],[Order]]))</f>
        <v>3</v>
      </c>
      <c r="B4" s="322">
        <v>45981.0</v>
      </c>
      <c r="C4" s="64" t="str">
        <f t="shared" si="1"/>
        <v>#REF!</v>
      </c>
      <c r="D4" s="64" t="s">
        <v>50</v>
      </c>
      <c r="E4" s="64" t="s">
        <v>1534</v>
      </c>
      <c r="F4" s="64" t="s">
        <v>1076</v>
      </c>
      <c r="G4" s="64">
        <v>8.857128011287E12</v>
      </c>
      <c r="H4" s="64" t="str">
        <f t="array" ref="H4">XLOOKUP(G4,tb_MainDatabase[Barcode],tb_MainDatabase[Grand],"")</f>
        <v>EDP</v>
      </c>
      <c r="I4" s="64" t="str">
        <f t="array" ref="I4">XLOOKUP(G4,tb_MainDatabase[Barcode],tb_MainDatabase[Size],"")</f>
        <v>50 ml.</v>
      </c>
      <c r="J4" s="64" t="s">
        <v>1532</v>
      </c>
      <c r="K4" s="81">
        <f>IF(E4="","",countif(tb_Export_2[SKU],E4))</f>
        <v>1</v>
      </c>
      <c r="L4" s="64" t="s">
        <v>1528</v>
      </c>
      <c r="M4" s="81"/>
      <c r="N4" s="81"/>
    </row>
    <row r="5" ht="22.5" customHeight="1">
      <c r="A5" s="61">
        <f>IF(B5="","",ROW()-ROW(tb_Export_2[[#HEADERS],[Order]]))</f>
        <v>4</v>
      </c>
      <c r="B5" s="322">
        <v>45981.0</v>
      </c>
      <c r="C5" s="64" t="str">
        <f t="shared" si="1"/>
        <v>#REF!</v>
      </c>
      <c r="D5" s="64" t="s">
        <v>50</v>
      </c>
      <c r="E5" s="333" t="s">
        <v>1535</v>
      </c>
      <c r="F5" s="333" t="s">
        <v>1076</v>
      </c>
      <c r="G5" s="64">
        <v>8.857128011287E12</v>
      </c>
      <c r="H5" s="64" t="str">
        <f t="array" ref="H5">XLOOKUP(G5,tb_MainDatabase[Barcode],tb_MainDatabase[Grand],"")</f>
        <v>EDP</v>
      </c>
      <c r="I5" s="64" t="str">
        <f t="array" ref="I5">XLOOKUP(G5,tb_MainDatabase[Barcode],tb_MainDatabase[Size],"")</f>
        <v>50 ml.</v>
      </c>
      <c r="J5" s="64" t="s">
        <v>1532</v>
      </c>
      <c r="K5" s="81">
        <f>IF(E5="","",countif(tb_Export_2[SKU],E5))</f>
        <v>1</v>
      </c>
      <c r="L5" s="64" t="s">
        <v>1528</v>
      </c>
      <c r="M5" s="81"/>
      <c r="N5" s="81"/>
    </row>
    <row r="6" ht="22.5" customHeight="1">
      <c r="A6" s="61">
        <f>IF(B6="","",ROW()-ROW(tb_Export_2[[#HEADERS],[Order]]))</f>
        <v>5</v>
      </c>
      <c r="B6" s="322">
        <v>45981.0</v>
      </c>
      <c r="C6" s="64" t="str">
        <f t="shared" si="1"/>
        <v>#REF!</v>
      </c>
      <c r="D6" s="64" t="s">
        <v>50</v>
      </c>
      <c r="E6" s="64" t="s">
        <v>1538</v>
      </c>
      <c r="F6" s="64" t="s">
        <v>1076</v>
      </c>
      <c r="G6" s="64">
        <v>8.857128011287E12</v>
      </c>
      <c r="H6" s="64" t="str">
        <f t="array" ref="H6">XLOOKUP(G6,tb_MainDatabase[Barcode],tb_MainDatabase[Grand],"")</f>
        <v>EDP</v>
      </c>
      <c r="I6" s="64" t="str">
        <f t="array" ref="I6">XLOOKUP(G6,tb_MainDatabase[Barcode],tb_MainDatabase[Size],"")</f>
        <v>50 ml.</v>
      </c>
      <c r="J6" s="64" t="s">
        <v>1532</v>
      </c>
      <c r="K6" s="81">
        <f>IF(E6="","",countif(tb_Export_2[SKU],E6))</f>
        <v>1</v>
      </c>
      <c r="L6" s="64" t="s">
        <v>1528</v>
      </c>
      <c r="M6" s="81"/>
      <c r="N6" s="81"/>
    </row>
    <row r="7" ht="22.5" customHeight="1">
      <c r="A7" s="61">
        <f>IF(B7="","",ROW()-ROW(tb_Export_2[[#HEADERS],[Order]]))</f>
        <v>6</v>
      </c>
      <c r="B7" s="322">
        <v>45981.0</v>
      </c>
      <c r="C7" s="64" t="str">
        <f t="shared" si="1"/>
        <v>#REF!</v>
      </c>
      <c r="D7" s="64" t="s">
        <v>50</v>
      </c>
      <c r="E7" s="64" t="s">
        <v>1540</v>
      </c>
      <c r="F7" s="64" t="s">
        <v>1076</v>
      </c>
      <c r="G7" s="64">
        <v>8.857128011287E12</v>
      </c>
      <c r="H7" s="64" t="str">
        <f t="array" ref="H7">XLOOKUP(G7,tb_MainDatabase[Barcode],tb_MainDatabase[Grand],"")</f>
        <v>EDP</v>
      </c>
      <c r="I7" s="64" t="str">
        <f t="array" ref="I7">XLOOKUP(G7,tb_MainDatabase[Barcode],tb_MainDatabase[Size],"")</f>
        <v>50 ml.</v>
      </c>
      <c r="J7" s="64" t="s">
        <v>1532</v>
      </c>
      <c r="K7" s="81">
        <f>IF(E7="","",countif(tb_Export_2[SKU],E7))</f>
        <v>1</v>
      </c>
      <c r="L7" s="64" t="s">
        <v>1528</v>
      </c>
      <c r="M7" s="81"/>
      <c r="N7" s="81"/>
    </row>
    <row r="8" ht="22.5" customHeight="1">
      <c r="A8" s="61">
        <f>IF(B8="","",ROW()-ROW(tb_Export_2[[#HEADERS],[Order]]))</f>
        <v>7</v>
      </c>
      <c r="B8" s="322">
        <v>45981.0</v>
      </c>
      <c r="C8" s="64" t="str">
        <f t="shared" si="1"/>
        <v>#REF!</v>
      </c>
      <c r="D8" s="64" t="s">
        <v>50</v>
      </c>
      <c r="E8" s="64" t="s">
        <v>1542</v>
      </c>
      <c r="F8" s="64" t="s">
        <v>1076</v>
      </c>
      <c r="G8" s="64">
        <v>8.857128011287E12</v>
      </c>
      <c r="H8" s="64" t="str">
        <f t="array" ref="H8">XLOOKUP(G8,tb_MainDatabase[Barcode],tb_MainDatabase[Grand],"")</f>
        <v>EDP</v>
      </c>
      <c r="I8" s="64" t="str">
        <f t="array" ref="I8">XLOOKUP(G8,tb_MainDatabase[Barcode],tb_MainDatabase[Size],"")</f>
        <v>50 ml.</v>
      </c>
      <c r="J8" s="64" t="s">
        <v>1532</v>
      </c>
      <c r="K8" s="81">
        <f>IF(E8="","",countif(tb_Export_2[SKU],E8))</f>
        <v>1</v>
      </c>
      <c r="L8" s="64" t="s">
        <v>1528</v>
      </c>
      <c r="M8" s="81"/>
      <c r="N8" s="81"/>
    </row>
    <row r="9" ht="22.5" customHeight="1">
      <c r="A9" s="61">
        <f>IF(B9="","",ROW()-ROW(tb_Export_2[[#HEADERS],[Order]]))</f>
        <v>8</v>
      </c>
      <c r="B9" s="322">
        <v>45981.0</v>
      </c>
      <c r="C9" s="64" t="str">
        <f t="shared" si="1"/>
        <v>#REF!</v>
      </c>
      <c r="D9" s="64" t="s">
        <v>50</v>
      </c>
      <c r="E9" s="64" t="s">
        <v>1543</v>
      </c>
      <c r="F9" s="64" t="s">
        <v>1076</v>
      </c>
      <c r="G9" s="64">
        <v>8.857128011287E12</v>
      </c>
      <c r="H9" s="64" t="str">
        <f t="array" ref="H9">XLOOKUP(G9,tb_MainDatabase[Barcode],tb_MainDatabase[Grand],"")</f>
        <v>EDP</v>
      </c>
      <c r="I9" s="64" t="str">
        <f t="array" ref="I9">XLOOKUP(G9,tb_MainDatabase[Barcode],tb_MainDatabase[Size],"")</f>
        <v>50 ml.</v>
      </c>
      <c r="J9" s="64" t="s">
        <v>1532</v>
      </c>
      <c r="K9" s="81">
        <f>IF(E9="","",countif(tb_Export_2[SKU],E9))</f>
        <v>1</v>
      </c>
      <c r="L9" s="64" t="s">
        <v>1528</v>
      </c>
      <c r="M9" s="81"/>
      <c r="N9" s="81"/>
    </row>
    <row r="10" ht="22.5" customHeight="1">
      <c r="A10" s="61">
        <f>IF(B10="","",ROW()-ROW(tb_Export_2[[#HEADERS],[Order]]))</f>
        <v>9</v>
      </c>
      <c r="B10" s="322">
        <v>45981.0</v>
      </c>
      <c r="C10" s="64" t="str">
        <f t="shared" si="1"/>
        <v>#REF!</v>
      </c>
      <c r="D10" s="64" t="s">
        <v>50</v>
      </c>
      <c r="E10" s="64" t="s">
        <v>1545</v>
      </c>
      <c r="F10" s="64" t="s">
        <v>1076</v>
      </c>
      <c r="G10" s="64">
        <v>8.857128011287E12</v>
      </c>
      <c r="H10" s="64" t="str">
        <f t="array" ref="H10">XLOOKUP(G10,tb_MainDatabase[Barcode],tb_MainDatabase[Grand],"")</f>
        <v>EDP</v>
      </c>
      <c r="I10" s="64" t="str">
        <f t="array" ref="I10">XLOOKUP(G10,tb_MainDatabase[Barcode],tb_MainDatabase[Size],"")</f>
        <v>50 ml.</v>
      </c>
      <c r="J10" s="64" t="s">
        <v>1532</v>
      </c>
      <c r="K10" s="81">
        <f>IF(E10="","",countif(tb_Export_2[SKU],E10))</f>
        <v>1</v>
      </c>
      <c r="L10" s="64" t="s">
        <v>1528</v>
      </c>
      <c r="M10" s="81"/>
      <c r="N10" s="81"/>
    </row>
    <row r="11" ht="22.5" customHeight="1">
      <c r="A11" s="61">
        <f>IF(B11="","",ROW()-ROW(tb_Export_2[[#HEADERS],[Order]]))</f>
        <v>10</v>
      </c>
      <c r="B11" s="322">
        <v>45981.0</v>
      </c>
      <c r="C11" s="64" t="str">
        <f t="shared" si="1"/>
        <v>#REF!</v>
      </c>
      <c r="D11" s="64" t="s">
        <v>50</v>
      </c>
      <c r="E11" s="64" t="s">
        <v>1546</v>
      </c>
      <c r="F11" s="64" t="s">
        <v>1076</v>
      </c>
      <c r="G11" s="64">
        <v>8.857128011287E12</v>
      </c>
      <c r="H11" s="64" t="str">
        <f t="array" ref="H11">XLOOKUP(G11,tb_MainDatabase[Barcode],tb_MainDatabase[Grand],"")</f>
        <v>EDP</v>
      </c>
      <c r="I11" s="64" t="str">
        <f t="array" ref="I11">XLOOKUP(G11,tb_MainDatabase[Barcode],tb_MainDatabase[Size],"")</f>
        <v>50 ml.</v>
      </c>
      <c r="J11" s="64" t="s">
        <v>1532</v>
      </c>
      <c r="K11" s="81">
        <f>IF(E11="","",countif(tb_Export_2[SKU],E11))</f>
        <v>1</v>
      </c>
      <c r="L11" s="64" t="s">
        <v>1528</v>
      </c>
      <c r="M11" s="81"/>
      <c r="N11" s="81"/>
    </row>
    <row r="12" ht="22.5" customHeight="1">
      <c r="A12" s="61">
        <f>IF(B12="","",ROW()-ROW(tb_Export_2[[#HEADERS],[Order]]))</f>
        <v>11</v>
      </c>
      <c r="B12" s="322">
        <v>45981.0</v>
      </c>
      <c r="C12" s="64" t="str">
        <f t="shared" si="1"/>
        <v>#REF!</v>
      </c>
      <c r="D12" s="64" t="s">
        <v>50</v>
      </c>
      <c r="E12" s="64" t="s">
        <v>1547</v>
      </c>
      <c r="F12" s="64" t="s">
        <v>1076</v>
      </c>
      <c r="G12" s="64">
        <v>8.857128011287E12</v>
      </c>
      <c r="H12" s="64" t="str">
        <f t="array" ref="H12">XLOOKUP(G12,tb_MainDatabase[Barcode],tb_MainDatabase[Grand],"")</f>
        <v>EDP</v>
      </c>
      <c r="I12" s="64" t="str">
        <f t="array" ref="I12">XLOOKUP(G12,tb_MainDatabase[Barcode],tb_MainDatabase[Size],"")</f>
        <v>50 ml.</v>
      </c>
      <c r="J12" s="64" t="s">
        <v>1532</v>
      </c>
      <c r="K12" s="81">
        <f>IF(E12="","",countif(tb_Export_2[SKU],E12))</f>
        <v>1</v>
      </c>
      <c r="L12" s="64" t="s">
        <v>1528</v>
      </c>
      <c r="M12" s="81"/>
      <c r="N12" s="81"/>
    </row>
    <row r="13" ht="22.5" customHeight="1">
      <c r="A13" s="61">
        <f>IF(B13="","",ROW()-ROW(tb_Export_2[[#HEADERS],[Order]]))</f>
        <v>12</v>
      </c>
      <c r="B13" s="322">
        <v>45981.0</v>
      </c>
      <c r="C13" s="64" t="str">
        <f t="shared" si="1"/>
        <v>#REF!</v>
      </c>
      <c r="D13" s="64" t="s">
        <v>50</v>
      </c>
      <c r="E13" s="64" t="s">
        <v>1549</v>
      </c>
      <c r="F13" s="64" t="s">
        <v>1076</v>
      </c>
      <c r="G13" s="64">
        <v>8.857128011287E12</v>
      </c>
      <c r="H13" s="64" t="str">
        <f t="array" ref="H13">XLOOKUP(G13,tb_MainDatabase[Barcode],tb_MainDatabase[Grand],"")</f>
        <v>EDP</v>
      </c>
      <c r="I13" s="64" t="str">
        <f t="array" ref="I13">XLOOKUP(G13,tb_MainDatabase[Barcode],tb_MainDatabase[Size],"")</f>
        <v>50 ml.</v>
      </c>
      <c r="J13" s="64" t="s">
        <v>1532</v>
      </c>
      <c r="K13" s="81">
        <f>IF(E13="","",countif(tb_Export_2[SKU],E13))</f>
        <v>1</v>
      </c>
      <c r="L13" s="64" t="s">
        <v>1528</v>
      </c>
      <c r="M13" s="81"/>
      <c r="N13" s="81"/>
    </row>
    <row r="14" ht="22.5" customHeight="1">
      <c r="A14" s="61">
        <f>IF(B14="","",ROW()-ROW(tb_Export_2[[#HEADERS],[Order]]))</f>
        <v>13</v>
      </c>
      <c r="B14" s="322">
        <v>45981.0</v>
      </c>
      <c r="C14" s="64" t="str">
        <f t="shared" si="1"/>
        <v>#REF!</v>
      </c>
      <c r="D14" s="64" t="s">
        <v>50</v>
      </c>
      <c r="E14" s="64" t="s">
        <v>1551</v>
      </c>
      <c r="F14" s="64" t="s">
        <v>1076</v>
      </c>
      <c r="G14" s="64">
        <v>8.857128011287E12</v>
      </c>
      <c r="H14" s="64" t="str">
        <f t="array" ref="H14">XLOOKUP(G14,tb_MainDatabase[Barcode],tb_MainDatabase[Grand],"")</f>
        <v>EDP</v>
      </c>
      <c r="I14" s="64" t="str">
        <f t="array" ref="I14">XLOOKUP(G14,tb_MainDatabase[Barcode],tb_MainDatabase[Size],"")</f>
        <v>50 ml.</v>
      </c>
      <c r="J14" s="64" t="s">
        <v>1532</v>
      </c>
      <c r="K14" s="81">
        <f>IF(E14="","",countif(tb_Export_2[SKU],E14))</f>
        <v>1</v>
      </c>
      <c r="L14" s="64" t="s">
        <v>1528</v>
      </c>
      <c r="M14" s="81"/>
      <c r="N14" s="81"/>
    </row>
    <row r="15" ht="22.5" customHeight="1">
      <c r="A15" s="61">
        <f>IF(B15="","",ROW()-ROW(tb_Export_2[[#HEADERS],[Order]]))</f>
        <v>14</v>
      </c>
      <c r="B15" s="322">
        <v>45981.0</v>
      </c>
      <c r="C15" s="64" t="str">
        <f t="shared" si="1"/>
        <v>#REF!</v>
      </c>
      <c r="D15" s="64" t="s">
        <v>50</v>
      </c>
      <c r="E15" s="64" t="s">
        <v>1552</v>
      </c>
      <c r="F15" s="64" t="s">
        <v>1076</v>
      </c>
      <c r="G15" s="64">
        <v>8.857128011287E12</v>
      </c>
      <c r="H15" s="64" t="str">
        <f t="array" ref="H15">XLOOKUP(G15,tb_MainDatabase[Barcode],tb_MainDatabase[Grand],"")</f>
        <v>EDP</v>
      </c>
      <c r="I15" s="64" t="str">
        <f t="array" ref="I15">XLOOKUP(G15,tb_MainDatabase[Barcode],tb_MainDatabase[Size],"")</f>
        <v>50 ml.</v>
      </c>
      <c r="J15" s="64" t="s">
        <v>1532</v>
      </c>
      <c r="K15" s="81">
        <f>IF(E15="","",countif(tb_Export_2[SKU],E15))</f>
        <v>1</v>
      </c>
      <c r="L15" s="64" t="s">
        <v>1528</v>
      </c>
      <c r="M15" s="81"/>
      <c r="N15" s="81"/>
    </row>
    <row r="16" ht="22.5" customHeight="1">
      <c r="A16" s="61">
        <f>IF(B16="","",ROW()-ROW(tb_Export_2[[#HEADERS],[Order]]))</f>
        <v>15</v>
      </c>
      <c r="B16" s="322">
        <v>45981.0</v>
      </c>
      <c r="C16" s="64" t="str">
        <f t="shared" si="1"/>
        <v>#REF!</v>
      </c>
      <c r="D16" s="64" t="s">
        <v>50</v>
      </c>
      <c r="E16" s="64" t="s">
        <v>1554</v>
      </c>
      <c r="F16" s="64" t="s">
        <v>1076</v>
      </c>
      <c r="G16" s="64">
        <v>8.857128011287E12</v>
      </c>
      <c r="H16" s="64" t="str">
        <f t="array" ref="H16">XLOOKUP(G16,tb_MainDatabase[Barcode],tb_MainDatabase[Grand],"")</f>
        <v>EDP</v>
      </c>
      <c r="I16" s="64" t="str">
        <f t="array" ref="I16">XLOOKUP(G16,tb_MainDatabase[Barcode],tb_MainDatabase[Size],"")</f>
        <v>50 ml.</v>
      </c>
      <c r="J16" s="64" t="s">
        <v>1532</v>
      </c>
      <c r="K16" s="81">
        <f>IF(E16="","",countif(tb_Export_2[SKU],E16))</f>
        <v>1</v>
      </c>
      <c r="L16" s="64" t="s">
        <v>1528</v>
      </c>
      <c r="M16" s="81"/>
      <c r="N16" s="81"/>
    </row>
    <row r="17" ht="22.5" customHeight="1">
      <c r="A17" s="61">
        <f>IF(B17="","",ROW()-ROW(tb_Export_2[[#HEADERS],[Order]]))</f>
        <v>16</v>
      </c>
      <c r="B17" s="322">
        <v>45981.0</v>
      </c>
      <c r="C17" s="64" t="str">
        <f t="shared" si="1"/>
        <v>#REF!</v>
      </c>
      <c r="D17" s="64" t="s">
        <v>50</v>
      </c>
      <c r="E17" s="64" t="s">
        <v>1556</v>
      </c>
      <c r="F17" s="64" t="s">
        <v>1076</v>
      </c>
      <c r="G17" s="64">
        <v>8.857128011287E12</v>
      </c>
      <c r="H17" s="64" t="str">
        <f t="array" ref="H17">XLOOKUP(G17,tb_MainDatabase[Barcode],tb_MainDatabase[Grand],"")</f>
        <v>EDP</v>
      </c>
      <c r="I17" s="64" t="str">
        <f t="array" ref="I17">XLOOKUP(G17,tb_MainDatabase[Barcode],tb_MainDatabase[Size],"")</f>
        <v>50 ml.</v>
      </c>
      <c r="J17" s="64" t="s">
        <v>1532</v>
      </c>
      <c r="K17" s="81">
        <f>IF(E17="","",countif(tb_Export_2[SKU],E17))</f>
        <v>1</v>
      </c>
      <c r="L17" s="64" t="s">
        <v>1528</v>
      </c>
      <c r="M17" s="81"/>
      <c r="N17" s="81"/>
    </row>
    <row r="18" ht="22.5" customHeight="1">
      <c r="A18" s="61">
        <f>IF(B18="","",ROW()-ROW(tb_Export_2[[#HEADERS],[Order]]))</f>
        <v>17</v>
      </c>
      <c r="B18" s="322">
        <v>45981.0</v>
      </c>
      <c r="C18" s="64" t="str">
        <f t="shared" si="1"/>
        <v>#REF!</v>
      </c>
      <c r="D18" s="64" t="s">
        <v>50</v>
      </c>
      <c r="E18" s="64" t="s">
        <v>1560</v>
      </c>
      <c r="F18" s="64" t="s">
        <v>1076</v>
      </c>
      <c r="G18" s="64">
        <v>8.857128011287E12</v>
      </c>
      <c r="H18" s="64" t="str">
        <f t="array" ref="H18">XLOOKUP(G18,tb_MainDatabase[Barcode],tb_MainDatabase[Grand],"")</f>
        <v>EDP</v>
      </c>
      <c r="I18" s="64" t="str">
        <f t="array" ref="I18">XLOOKUP(G18,tb_MainDatabase[Barcode],tb_MainDatabase[Size],"")</f>
        <v>50 ml.</v>
      </c>
      <c r="J18" s="64" t="s">
        <v>1532</v>
      </c>
      <c r="K18" s="81">
        <f>IF(E18="","",countif(tb_Export_2[SKU],E18))</f>
        <v>1</v>
      </c>
      <c r="L18" s="64" t="s">
        <v>1528</v>
      </c>
      <c r="M18" s="81"/>
      <c r="N18" s="81"/>
    </row>
    <row r="19" ht="22.5" customHeight="1">
      <c r="A19" s="61">
        <f>IF(B19="","",ROW()-ROW(tb_Export_2[[#HEADERS],[Order]]))</f>
        <v>18</v>
      </c>
      <c r="B19" s="322">
        <v>45981.0</v>
      </c>
      <c r="C19" s="64" t="str">
        <f t="shared" si="1"/>
        <v>#REF!</v>
      </c>
      <c r="D19" s="64" t="s">
        <v>50</v>
      </c>
      <c r="E19" s="64" t="s">
        <v>1562</v>
      </c>
      <c r="F19" s="64" t="s">
        <v>1076</v>
      </c>
      <c r="G19" s="64">
        <v>8.857128011287E12</v>
      </c>
      <c r="H19" s="64" t="str">
        <f t="array" ref="H19">XLOOKUP(G19,tb_MainDatabase[Barcode],tb_MainDatabase[Grand],"")</f>
        <v>EDP</v>
      </c>
      <c r="I19" s="64" t="str">
        <f t="array" ref="I19">XLOOKUP(G19,tb_MainDatabase[Barcode],tb_MainDatabase[Size],"")</f>
        <v>50 ml.</v>
      </c>
      <c r="J19" s="64" t="s">
        <v>1532</v>
      </c>
      <c r="K19" s="81">
        <f>IF(E19="","",countif(tb_Export_2[SKU],E19))</f>
        <v>1</v>
      </c>
      <c r="L19" s="64" t="s">
        <v>1528</v>
      </c>
      <c r="M19" s="81"/>
      <c r="N19" s="81"/>
    </row>
    <row r="20" ht="22.5" customHeight="1">
      <c r="A20" s="61">
        <f>IF(B20="","",ROW()-ROW(tb_Export_2[[#HEADERS],[Order]]))</f>
        <v>19</v>
      </c>
      <c r="B20" s="322">
        <v>45981.0</v>
      </c>
      <c r="C20" s="64" t="str">
        <f t="shared" si="1"/>
        <v>#REF!</v>
      </c>
      <c r="D20" s="64" t="s">
        <v>50</v>
      </c>
      <c r="E20" s="64" t="s">
        <v>1563</v>
      </c>
      <c r="F20" s="64" t="s">
        <v>1076</v>
      </c>
      <c r="G20" s="64">
        <v>8.857128011287E12</v>
      </c>
      <c r="H20" s="64" t="str">
        <f t="array" ref="H20">XLOOKUP(G20,tb_MainDatabase[Barcode],tb_MainDatabase[Grand],"")</f>
        <v>EDP</v>
      </c>
      <c r="I20" s="64" t="str">
        <f t="array" ref="I20">XLOOKUP(G20,tb_MainDatabase[Barcode],tb_MainDatabase[Size],"")</f>
        <v>50 ml.</v>
      </c>
      <c r="J20" s="64" t="s">
        <v>1532</v>
      </c>
      <c r="K20" s="81">
        <f>IF(E20="","",countif(tb_Export_2[SKU],E20))</f>
        <v>1</v>
      </c>
      <c r="L20" s="64" t="s">
        <v>1528</v>
      </c>
      <c r="M20" s="81"/>
      <c r="N20" s="81"/>
    </row>
    <row r="21" ht="22.5" customHeight="1">
      <c r="A21" s="61">
        <f>IF(B21="","",ROW()-ROW(tb_Export_2[[#HEADERS],[Order]]))</f>
        <v>20</v>
      </c>
      <c r="B21" s="322">
        <v>45981.0</v>
      </c>
      <c r="C21" s="64" t="str">
        <f t="shared" si="1"/>
        <v>#REF!</v>
      </c>
      <c r="D21" s="64" t="s">
        <v>50</v>
      </c>
      <c r="E21" s="64" t="s">
        <v>1564</v>
      </c>
      <c r="F21" s="64" t="s">
        <v>1076</v>
      </c>
      <c r="G21" s="64">
        <v>8.857128011287E12</v>
      </c>
      <c r="H21" s="64" t="str">
        <f t="array" ref="H21">XLOOKUP(G21,tb_MainDatabase[Barcode],tb_MainDatabase[Grand],"")</f>
        <v>EDP</v>
      </c>
      <c r="I21" s="64" t="str">
        <f t="array" ref="I21">XLOOKUP(G21,tb_MainDatabase[Barcode],tb_MainDatabase[Size],"")</f>
        <v>50 ml.</v>
      </c>
      <c r="J21" s="64" t="s">
        <v>1532</v>
      </c>
      <c r="K21" s="81">
        <f>IF(E21="","",countif(tb_Export_2[SKU],E21))</f>
        <v>1</v>
      </c>
      <c r="L21" s="64" t="s">
        <v>1528</v>
      </c>
      <c r="M21" s="81"/>
      <c r="N21" s="81"/>
    </row>
    <row r="22" ht="22.5" customHeight="1">
      <c r="A22" s="61">
        <f>IF(B22="","",ROW()-ROW(tb_Export_2[[#HEADERS],[Order]]))</f>
        <v>21</v>
      </c>
      <c r="B22" s="322">
        <v>45981.0</v>
      </c>
      <c r="C22" s="64" t="str">
        <f t="shared" si="1"/>
        <v>#REF!</v>
      </c>
      <c r="D22" s="64" t="s">
        <v>50</v>
      </c>
      <c r="E22" s="64" t="s">
        <v>1566</v>
      </c>
      <c r="F22" s="64" t="s">
        <v>1054</v>
      </c>
      <c r="G22" s="64">
        <v>8.8571280113E12</v>
      </c>
      <c r="H22" s="64" t="str">
        <f t="array" ref="H22">XLOOKUP(G22,tb_MainDatabase[Barcode],tb_MainDatabase[Grand],"")</f>
        <v>EDP</v>
      </c>
      <c r="I22" s="64" t="str">
        <f t="array" ref="I22">XLOOKUP(G22,tb_MainDatabase[Barcode],tb_MainDatabase[Size],"")</f>
        <v>50 ml.</v>
      </c>
      <c r="J22" s="64" t="s">
        <v>1532</v>
      </c>
      <c r="K22" s="81">
        <f>IF(E22="","",countif(tb_Export_2[SKU],E22))</f>
        <v>1</v>
      </c>
      <c r="L22" s="64" t="s">
        <v>1528</v>
      </c>
      <c r="M22" s="81"/>
      <c r="N22" s="81"/>
    </row>
    <row r="23" ht="22.5" customHeight="1">
      <c r="A23" s="61">
        <f>IF(B23="","",ROW()-ROW(tb_Export_2[[#HEADERS],[Order]]))</f>
        <v>22</v>
      </c>
      <c r="B23" s="322">
        <v>45981.0</v>
      </c>
      <c r="C23" s="64" t="str">
        <f t="shared" si="1"/>
        <v>#REF!</v>
      </c>
      <c r="D23" s="64" t="s">
        <v>50</v>
      </c>
      <c r="E23" s="64" t="s">
        <v>1568</v>
      </c>
      <c r="F23" s="64" t="s">
        <v>1054</v>
      </c>
      <c r="G23" s="64">
        <v>8.8571280113E12</v>
      </c>
      <c r="H23" s="64" t="str">
        <f t="array" ref="H23">XLOOKUP(G23,tb_MainDatabase[Barcode],tb_MainDatabase[Grand],"")</f>
        <v>EDP</v>
      </c>
      <c r="I23" s="64" t="str">
        <f t="array" ref="I23">XLOOKUP(G23,tb_MainDatabase[Barcode],tb_MainDatabase[Size],"")</f>
        <v>50 ml.</v>
      </c>
      <c r="J23" s="64" t="s">
        <v>1532</v>
      </c>
      <c r="K23" s="81">
        <f>IF(E23="","",countif(tb_Export_2[SKU],E23))</f>
        <v>1</v>
      </c>
      <c r="L23" s="64" t="s">
        <v>1528</v>
      </c>
      <c r="M23" s="81"/>
      <c r="N23" s="81"/>
    </row>
    <row r="24" ht="22.5" customHeight="1">
      <c r="A24" s="61">
        <f>IF(B24="","",ROW()-ROW(tb_Export_2[[#HEADERS],[Order]]))</f>
        <v>23</v>
      </c>
      <c r="B24" s="322">
        <v>45981.0</v>
      </c>
      <c r="C24" s="64" t="str">
        <f t="shared" si="1"/>
        <v>#REF!</v>
      </c>
      <c r="D24" s="64" t="s">
        <v>50</v>
      </c>
      <c r="E24" s="64" t="s">
        <v>1570</v>
      </c>
      <c r="F24" s="64" t="s">
        <v>1054</v>
      </c>
      <c r="G24" s="64">
        <v>8.8571280113E12</v>
      </c>
      <c r="H24" s="64" t="str">
        <f t="array" ref="H24">XLOOKUP(G24,tb_MainDatabase[Barcode],tb_MainDatabase[Grand],"")</f>
        <v>EDP</v>
      </c>
      <c r="I24" s="64" t="str">
        <f t="array" ref="I24">XLOOKUP(G24,tb_MainDatabase[Barcode],tb_MainDatabase[Size],"")</f>
        <v>50 ml.</v>
      </c>
      <c r="J24" s="64" t="s">
        <v>1532</v>
      </c>
      <c r="K24" s="81">
        <f>IF(E24="","",countif(tb_Export_2[SKU],E24))</f>
        <v>1</v>
      </c>
      <c r="L24" s="64" t="s">
        <v>1528</v>
      </c>
      <c r="M24" s="81"/>
      <c r="N24" s="81"/>
    </row>
    <row r="25" ht="22.5" customHeight="1">
      <c r="A25" s="61">
        <f>IF(B25="","",ROW()-ROW(tb_Export_2[[#HEADERS],[Order]]))</f>
        <v>24</v>
      </c>
      <c r="B25" s="322">
        <v>45981.0</v>
      </c>
      <c r="C25" s="64" t="str">
        <f t="shared" si="1"/>
        <v>#REF!</v>
      </c>
      <c r="D25" s="64" t="s">
        <v>50</v>
      </c>
      <c r="E25" s="64" t="s">
        <v>1571</v>
      </c>
      <c r="F25" s="64" t="s">
        <v>1054</v>
      </c>
      <c r="G25" s="64">
        <v>8.8571280113E12</v>
      </c>
      <c r="H25" s="64" t="str">
        <f t="array" ref="H25">XLOOKUP(G25,tb_MainDatabase[Barcode],tb_MainDatabase[Grand],"")</f>
        <v>EDP</v>
      </c>
      <c r="I25" s="64" t="str">
        <f t="array" ref="I25">XLOOKUP(G25,tb_MainDatabase[Barcode],tb_MainDatabase[Size],"")</f>
        <v>50 ml.</v>
      </c>
      <c r="J25" s="64" t="s">
        <v>1532</v>
      </c>
      <c r="K25" s="81">
        <f>IF(E25="","",countif(tb_Export_2[SKU],E25))</f>
        <v>1</v>
      </c>
      <c r="L25" s="64" t="s">
        <v>1528</v>
      </c>
      <c r="M25" s="81"/>
      <c r="N25" s="81"/>
    </row>
    <row r="26" ht="22.5" customHeight="1">
      <c r="A26" s="61">
        <f>IF(B26="","",ROW()-ROW(tb_Export_2[[#HEADERS],[Order]]))</f>
        <v>25</v>
      </c>
      <c r="B26" s="322">
        <v>45981.0</v>
      </c>
      <c r="C26" s="64" t="str">
        <f t="shared" si="1"/>
        <v>#REF!</v>
      </c>
      <c r="D26" s="64" t="s">
        <v>50</v>
      </c>
      <c r="E26" s="64" t="s">
        <v>1572</v>
      </c>
      <c r="F26" s="64" t="s">
        <v>1054</v>
      </c>
      <c r="G26" s="64">
        <v>8.8571280113E12</v>
      </c>
      <c r="H26" s="64" t="str">
        <f t="array" ref="H26">XLOOKUP(G26,tb_MainDatabase[Barcode],tb_MainDatabase[Grand],"")</f>
        <v>EDP</v>
      </c>
      <c r="I26" s="64" t="str">
        <f t="array" ref="I26">XLOOKUP(G26,tb_MainDatabase[Barcode],tb_MainDatabase[Size],"")</f>
        <v>50 ml.</v>
      </c>
      <c r="J26" s="64" t="s">
        <v>1532</v>
      </c>
      <c r="K26" s="81">
        <f>IF(E26="","",countif(tb_Export_2[SKU],E26))</f>
        <v>1</v>
      </c>
      <c r="L26" s="64" t="s">
        <v>1528</v>
      </c>
      <c r="M26" s="81"/>
      <c r="N26" s="81"/>
    </row>
    <row r="27" ht="22.5" customHeight="1">
      <c r="A27" s="61">
        <f>IF(B27="","",ROW()-ROW(tb_Export_2[[#HEADERS],[Order]]))</f>
        <v>26</v>
      </c>
      <c r="B27" s="322">
        <v>45981.0</v>
      </c>
      <c r="C27" s="64" t="str">
        <f t="shared" si="1"/>
        <v>#REF!</v>
      </c>
      <c r="D27" s="64" t="s">
        <v>50</v>
      </c>
      <c r="E27" s="64" t="s">
        <v>1573</v>
      </c>
      <c r="F27" s="64" t="s">
        <v>1054</v>
      </c>
      <c r="G27" s="64">
        <v>8.8571280113E12</v>
      </c>
      <c r="H27" s="64" t="str">
        <f t="array" ref="H27">XLOOKUP(G27,tb_MainDatabase[Barcode],tb_MainDatabase[Grand],"")</f>
        <v>EDP</v>
      </c>
      <c r="I27" s="64" t="str">
        <f t="array" ref="I27">XLOOKUP(G27,tb_MainDatabase[Barcode],tb_MainDatabase[Size],"")</f>
        <v>50 ml.</v>
      </c>
      <c r="J27" s="64" t="s">
        <v>1532</v>
      </c>
      <c r="K27" s="81">
        <f>IF(E27="","",countif(tb_Export_2[SKU],E27))</f>
        <v>1</v>
      </c>
      <c r="L27" s="64" t="s">
        <v>1528</v>
      </c>
      <c r="M27" s="81"/>
      <c r="N27" s="81"/>
    </row>
    <row r="28" ht="22.5" customHeight="1">
      <c r="A28" s="61">
        <f>IF(B28="","",ROW()-ROW(tb_Export_2[[#HEADERS],[Order]]))</f>
        <v>27</v>
      </c>
      <c r="B28" s="322">
        <v>45981.0</v>
      </c>
      <c r="C28" s="64" t="str">
        <f t="shared" si="1"/>
        <v>#REF!</v>
      </c>
      <c r="D28" s="64" t="s">
        <v>50</v>
      </c>
      <c r="E28" s="64" t="s">
        <v>1574</v>
      </c>
      <c r="F28" s="64" t="s">
        <v>1054</v>
      </c>
      <c r="G28" s="64">
        <v>8.8571280113E12</v>
      </c>
      <c r="H28" s="64" t="str">
        <f t="array" ref="H28">XLOOKUP(G28,tb_MainDatabase[Barcode],tb_MainDatabase[Grand],"")</f>
        <v>EDP</v>
      </c>
      <c r="I28" s="64" t="str">
        <f t="array" ref="I28">XLOOKUP(G28,tb_MainDatabase[Barcode],tb_MainDatabase[Size],"")</f>
        <v>50 ml.</v>
      </c>
      <c r="J28" s="64" t="s">
        <v>1532</v>
      </c>
      <c r="K28" s="81">
        <f>IF(E28="","",countif(tb_Export_2[SKU],E28))</f>
        <v>1</v>
      </c>
      <c r="L28" s="64" t="s">
        <v>1528</v>
      </c>
      <c r="M28" s="81"/>
      <c r="N28" s="81"/>
    </row>
    <row r="29" ht="22.5" customHeight="1">
      <c r="A29" s="61">
        <f>IF(B29="","",ROW()-ROW(tb_Export_2[[#HEADERS],[Order]]))</f>
        <v>28</v>
      </c>
      <c r="B29" s="322">
        <v>45981.0</v>
      </c>
      <c r="C29" s="64" t="str">
        <f t="shared" si="1"/>
        <v>#REF!</v>
      </c>
      <c r="D29" s="64" t="s">
        <v>50</v>
      </c>
      <c r="E29" s="64" t="s">
        <v>1575</v>
      </c>
      <c r="F29" s="64" t="s">
        <v>1054</v>
      </c>
      <c r="G29" s="64">
        <v>8.8571280113E12</v>
      </c>
      <c r="H29" s="64" t="str">
        <f t="array" ref="H29">XLOOKUP(G29,tb_MainDatabase[Barcode],tb_MainDatabase[Grand],"")</f>
        <v>EDP</v>
      </c>
      <c r="I29" s="64" t="str">
        <f t="array" ref="I29">XLOOKUP(G29,tb_MainDatabase[Barcode],tb_MainDatabase[Size],"")</f>
        <v>50 ml.</v>
      </c>
      <c r="J29" s="64" t="s">
        <v>1532</v>
      </c>
      <c r="K29" s="81">
        <f>IF(E29="","",countif(tb_Export_2[SKU],E29))</f>
        <v>1</v>
      </c>
      <c r="L29" s="64" t="s">
        <v>1528</v>
      </c>
      <c r="M29" s="81"/>
      <c r="N29" s="81"/>
    </row>
    <row r="30" ht="22.5" customHeight="1">
      <c r="A30" s="61">
        <f>IF(B30="","",ROW()-ROW(tb_Export_2[[#HEADERS],[Order]]))</f>
        <v>29</v>
      </c>
      <c r="B30" s="322">
        <v>45981.0</v>
      </c>
      <c r="C30" s="64" t="str">
        <f t="shared" si="1"/>
        <v>#REF!</v>
      </c>
      <c r="D30" s="64" t="s">
        <v>50</v>
      </c>
      <c r="E30" s="64" t="s">
        <v>1577</v>
      </c>
      <c r="F30" s="64" t="s">
        <v>1054</v>
      </c>
      <c r="G30" s="64">
        <v>8.8571280113E12</v>
      </c>
      <c r="H30" s="64" t="str">
        <f t="array" ref="H30">XLOOKUP(G30,tb_MainDatabase[Barcode],tb_MainDatabase[Grand],"")</f>
        <v>EDP</v>
      </c>
      <c r="I30" s="64" t="str">
        <f t="array" ref="I30">XLOOKUP(G30,tb_MainDatabase[Barcode],tb_MainDatabase[Size],"")</f>
        <v>50 ml.</v>
      </c>
      <c r="J30" s="64" t="s">
        <v>1532</v>
      </c>
      <c r="K30" s="81">
        <f>IF(E30="","",countif(tb_Export_2[SKU],E30))</f>
        <v>1</v>
      </c>
      <c r="L30" s="64" t="s">
        <v>1528</v>
      </c>
      <c r="M30" s="81"/>
      <c r="N30" s="81"/>
    </row>
    <row r="31" ht="22.5" customHeight="1">
      <c r="A31" s="61">
        <f>IF(B31="","",ROW()-ROW(tb_Export_2[[#HEADERS],[Order]]))</f>
        <v>30</v>
      </c>
      <c r="B31" s="322">
        <v>45981.0</v>
      </c>
      <c r="C31" s="64" t="str">
        <f t="shared" si="1"/>
        <v>#REF!</v>
      </c>
      <c r="D31" s="64" t="s">
        <v>50</v>
      </c>
      <c r="E31" s="64" t="s">
        <v>1579</v>
      </c>
      <c r="F31" s="64" t="s">
        <v>1054</v>
      </c>
      <c r="G31" s="64">
        <v>8.8571280113E12</v>
      </c>
      <c r="H31" s="64" t="str">
        <f t="array" ref="H31">XLOOKUP(G31,tb_MainDatabase[Barcode],tb_MainDatabase[Grand],"")</f>
        <v>EDP</v>
      </c>
      <c r="I31" s="64" t="str">
        <f t="array" ref="I31">XLOOKUP(G31,tb_MainDatabase[Barcode],tb_MainDatabase[Size],"")</f>
        <v>50 ml.</v>
      </c>
      <c r="J31" s="64" t="s">
        <v>1532</v>
      </c>
      <c r="K31" s="81">
        <f>IF(E31="","",countif(tb_Export_2[SKU],E31))</f>
        <v>1</v>
      </c>
      <c r="L31" s="64" t="s">
        <v>1528</v>
      </c>
      <c r="M31" s="81"/>
      <c r="N31" s="81"/>
    </row>
    <row r="32" ht="22.5" customHeight="1">
      <c r="A32" s="61">
        <f>IF(B32="","",ROW()-ROW(tb_Export_2[[#HEADERS],[Order]]))</f>
        <v>31</v>
      </c>
      <c r="B32" s="322">
        <v>45981.0</v>
      </c>
      <c r="C32" s="64" t="str">
        <f t="shared" si="1"/>
        <v>#REF!</v>
      </c>
      <c r="D32" s="64" t="s">
        <v>50</v>
      </c>
      <c r="E32" s="64" t="s">
        <v>1580</v>
      </c>
      <c r="F32" s="64" t="s">
        <v>1054</v>
      </c>
      <c r="G32" s="64">
        <v>8.8571280113E12</v>
      </c>
      <c r="H32" s="64" t="str">
        <f t="array" ref="H32">XLOOKUP(G32,tb_MainDatabase[Barcode],tb_MainDatabase[Grand],"")</f>
        <v>EDP</v>
      </c>
      <c r="I32" s="64" t="str">
        <f t="array" ref="I32">XLOOKUP(G32,tb_MainDatabase[Barcode],tb_MainDatabase[Size],"")</f>
        <v>50 ml.</v>
      </c>
      <c r="J32" s="64" t="s">
        <v>1532</v>
      </c>
      <c r="K32" s="81">
        <f>IF(E32="","",countif(tb_Export_2[SKU],E32))</f>
        <v>1</v>
      </c>
      <c r="L32" s="64" t="s">
        <v>1528</v>
      </c>
      <c r="M32" s="81"/>
      <c r="N32" s="81"/>
    </row>
    <row r="33" ht="22.5" customHeight="1">
      <c r="A33" s="61">
        <f>IF(B33="","",ROW()-ROW(tb_Export_2[[#HEADERS],[Order]]))</f>
        <v>32</v>
      </c>
      <c r="B33" s="322">
        <v>45981.0</v>
      </c>
      <c r="C33" s="64" t="str">
        <f t="shared" si="1"/>
        <v>#REF!</v>
      </c>
      <c r="D33" s="64" t="s">
        <v>50</v>
      </c>
      <c r="E33" s="64" t="s">
        <v>1582</v>
      </c>
      <c r="F33" s="64" t="s">
        <v>1054</v>
      </c>
      <c r="G33" s="64">
        <v>8.8571280113E12</v>
      </c>
      <c r="H33" s="64" t="str">
        <f t="array" ref="H33">XLOOKUP(G33,tb_MainDatabase[Barcode],tb_MainDatabase[Grand],"")</f>
        <v>EDP</v>
      </c>
      <c r="I33" s="64" t="str">
        <f t="array" ref="I33">XLOOKUP(G33,tb_MainDatabase[Barcode],tb_MainDatabase[Size],"")</f>
        <v>50 ml.</v>
      </c>
      <c r="J33" s="64" t="s">
        <v>1532</v>
      </c>
      <c r="K33" s="81">
        <f>IF(E33="","",countif(tb_Export_2[SKU],E33))</f>
        <v>1</v>
      </c>
      <c r="L33" s="64" t="s">
        <v>1528</v>
      </c>
      <c r="M33" s="81"/>
      <c r="N33" s="81"/>
    </row>
    <row r="34" ht="22.5" customHeight="1">
      <c r="A34" s="61">
        <f>IF(B34="","",ROW()-ROW(tb_Export_2[[#HEADERS],[Order]]))</f>
        <v>33</v>
      </c>
      <c r="B34" s="322">
        <v>45981.0</v>
      </c>
      <c r="C34" s="64" t="str">
        <f t="shared" si="1"/>
        <v>#REF!</v>
      </c>
      <c r="D34" s="64" t="s">
        <v>50</v>
      </c>
      <c r="E34" s="64" t="s">
        <v>1583</v>
      </c>
      <c r="F34" s="64" t="s">
        <v>1054</v>
      </c>
      <c r="G34" s="64">
        <v>8.8571280113E12</v>
      </c>
      <c r="H34" s="64" t="str">
        <f t="array" ref="H34">XLOOKUP(G34,tb_MainDatabase[Barcode],tb_MainDatabase[Grand],"")</f>
        <v>EDP</v>
      </c>
      <c r="I34" s="64" t="str">
        <f t="array" ref="I34">XLOOKUP(G34,tb_MainDatabase[Barcode],tb_MainDatabase[Size],"")</f>
        <v>50 ml.</v>
      </c>
      <c r="J34" s="64" t="s">
        <v>1532</v>
      </c>
      <c r="K34" s="81">
        <f>IF(E34="","",countif(tb_Export_2[SKU],E34))</f>
        <v>1</v>
      </c>
      <c r="L34" s="64" t="s">
        <v>1528</v>
      </c>
      <c r="M34" s="81"/>
      <c r="N34" s="81"/>
    </row>
    <row r="35" ht="22.5" customHeight="1">
      <c r="A35" s="61">
        <f>IF(B35="","",ROW()-ROW(tb_Export_2[[#HEADERS],[Order]]))</f>
        <v>34</v>
      </c>
      <c r="B35" s="322">
        <v>45981.0</v>
      </c>
      <c r="C35" s="64" t="str">
        <f t="shared" si="1"/>
        <v>#REF!</v>
      </c>
      <c r="D35" s="64" t="s">
        <v>50</v>
      </c>
      <c r="E35" s="64" t="s">
        <v>1584</v>
      </c>
      <c r="F35" s="64" t="s">
        <v>1054</v>
      </c>
      <c r="G35" s="64">
        <v>8.8571280113E12</v>
      </c>
      <c r="H35" s="64" t="str">
        <f t="array" ref="H35">XLOOKUP(G35,tb_MainDatabase[Barcode],tb_MainDatabase[Grand],"")</f>
        <v>EDP</v>
      </c>
      <c r="I35" s="64" t="str">
        <f t="array" ref="I35">XLOOKUP(G35,tb_MainDatabase[Barcode],tb_MainDatabase[Size],"")</f>
        <v>50 ml.</v>
      </c>
      <c r="J35" s="64" t="s">
        <v>1532</v>
      </c>
      <c r="K35" s="81">
        <f>IF(E35="","",countif(tb_Export_2[SKU],E35))</f>
        <v>1</v>
      </c>
      <c r="L35" s="64" t="s">
        <v>1528</v>
      </c>
      <c r="M35" s="81"/>
      <c r="N35" s="81"/>
    </row>
    <row r="36" ht="22.5" customHeight="1">
      <c r="A36" s="61">
        <f>IF(B36="","",ROW()-ROW(tb_Export_2[[#HEADERS],[Order]]))</f>
        <v>35</v>
      </c>
      <c r="B36" s="322">
        <v>45981.0</v>
      </c>
      <c r="C36" s="64" t="str">
        <f t="shared" si="1"/>
        <v>#REF!</v>
      </c>
      <c r="D36" s="64" t="s">
        <v>50</v>
      </c>
      <c r="E36" s="64" t="s">
        <v>1585</v>
      </c>
      <c r="F36" s="64" t="s">
        <v>1054</v>
      </c>
      <c r="G36" s="64">
        <v>8.8571280113E12</v>
      </c>
      <c r="H36" s="64" t="str">
        <f t="array" ref="H36">XLOOKUP(G36,tb_MainDatabase[Barcode],tb_MainDatabase[Grand],"")</f>
        <v>EDP</v>
      </c>
      <c r="I36" s="64" t="str">
        <f t="array" ref="I36">XLOOKUP(G36,tb_MainDatabase[Barcode],tb_MainDatabase[Size],"")</f>
        <v>50 ml.</v>
      </c>
      <c r="J36" s="64" t="s">
        <v>1532</v>
      </c>
      <c r="K36" s="81">
        <f>IF(E36="","",countif(tb_Export_2[SKU],E36))</f>
        <v>1</v>
      </c>
      <c r="L36" s="64" t="s">
        <v>1528</v>
      </c>
      <c r="M36" s="81"/>
      <c r="N36" s="81"/>
    </row>
    <row r="37" ht="22.5" customHeight="1">
      <c r="A37" s="61">
        <f>IF(B37="","",ROW()-ROW(tb_Export_2[[#HEADERS],[Order]]))</f>
        <v>36</v>
      </c>
      <c r="B37" s="322">
        <v>45981.0</v>
      </c>
      <c r="C37" s="64" t="str">
        <f t="shared" si="1"/>
        <v>#REF!</v>
      </c>
      <c r="D37" s="64" t="s">
        <v>50</v>
      </c>
      <c r="E37" s="64" t="s">
        <v>1586</v>
      </c>
      <c r="F37" s="64" t="s">
        <v>1054</v>
      </c>
      <c r="G37" s="64">
        <v>8.8571280113E12</v>
      </c>
      <c r="H37" s="64" t="str">
        <f t="array" ref="H37">XLOOKUP(G37,tb_MainDatabase[Barcode],tb_MainDatabase[Grand],"")</f>
        <v>EDP</v>
      </c>
      <c r="I37" s="64" t="str">
        <f t="array" ref="I37">XLOOKUP(G37,tb_MainDatabase[Barcode],tb_MainDatabase[Size],"")</f>
        <v>50 ml.</v>
      </c>
      <c r="J37" s="64" t="s">
        <v>1532</v>
      </c>
      <c r="K37" s="81">
        <f>IF(E37="","",countif(tb_Export_2[SKU],E37))</f>
        <v>1</v>
      </c>
      <c r="L37" s="64" t="s">
        <v>1528</v>
      </c>
      <c r="M37" s="81"/>
      <c r="N37" s="81"/>
    </row>
    <row r="38" ht="22.5" customHeight="1">
      <c r="A38" s="61">
        <f>IF(B38="","",ROW()-ROW(tb_Export_2[[#HEADERS],[Order]]))</f>
        <v>37</v>
      </c>
      <c r="B38" s="322">
        <v>45981.0</v>
      </c>
      <c r="C38" s="64" t="str">
        <f t="shared" si="1"/>
        <v>#REF!</v>
      </c>
      <c r="D38" s="64" t="s">
        <v>50</v>
      </c>
      <c r="E38" s="64" t="s">
        <v>1587</v>
      </c>
      <c r="F38" s="64" t="s">
        <v>1054</v>
      </c>
      <c r="G38" s="64">
        <v>8.8571280113E12</v>
      </c>
      <c r="H38" s="64" t="str">
        <f t="array" ref="H38">XLOOKUP(G38,tb_MainDatabase[Barcode],tb_MainDatabase[Grand],"")</f>
        <v>EDP</v>
      </c>
      <c r="I38" s="64" t="str">
        <f t="array" ref="I38">XLOOKUP(G38,tb_MainDatabase[Barcode],tb_MainDatabase[Size],"")</f>
        <v>50 ml.</v>
      </c>
      <c r="J38" s="64" t="s">
        <v>1532</v>
      </c>
      <c r="K38" s="81">
        <f>IF(E38="","",countif(tb_Export_2[SKU],E38))</f>
        <v>1</v>
      </c>
      <c r="L38" s="64" t="s">
        <v>1528</v>
      </c>
      <c r="M38" s="81"/>
      <c r="N38" s="81"/>
    </row>
    <row r="39" ht="22.5" customHeight="1">
      <c r="A39" s="61">
        <f>IF(B39="","",ROW()-ROW(tb_Export_2[[#HEADERS],[Order]]))</f>
        <v>38</v>
      </c>
      <c r="B39" s="322">
        <v>45981.0</v>
      </c>
      <c r="C39" s="64" t="str">
        <f t="shared" si="1"/>
        <v>#REF!</v>
      </c>
      <c r="D39" s="64" t="s">
        <v>50</v>
      </c>
      <c r="E39" s="64" t="s">
        <v>1590</v>
      </c>
      <c r="F39" s="64" t="s">
        <v>1054</v>
      </c>
      <c r="G39" s="64">
        <v>8.8571280113E12</v>
      </c>
      <c r="H39" s="64" t="str">
        <f t="array" ref="H39">XLOOKUP(G39,tb_MainDatabase[Barcode],tb_MainDatabase[Grand],"")</f>
        <v>EDP</v>
      </c>
      <c r="I39" s="64" t="str">
        <f t="array" ref="I39">XLOOKUP(G39,tb_MainDatabase[Barcode],tb_MainDatabase[Size],"")</f>
        <v>50 ml.</v>
      </c>
      <c r="J39" s="64" t="s">
        <v>1532</v>
      </c>
      <c r="K39" s="81">
        <f>IF(E39="","",countif(tb_Export_2[SKU],E39))</f>
        <v>1</v>
      </c>
      <c r="L39" s="64" t="s">
        <v>1528</v>
      </c>
      <c r="M39" s="81"/>
      <c r="N39" s="81"/>
    </row>
    <row r="40" ht="22.5" customHeight="1">
      <c r="A40" s="61">
        <f>IF(B40="","",ROW()-ROW(tb_Export_2[[#HEADERS],[Order]]))</f>
        <v>39</v>
      </c>
      <c r="B40" s="322">
        <v>45981.0</v>
      </c>
      <c r="C40" s="64" t="str">
        <f t="shared" si="1"/>
        <v>#REF!</v>
      </c>
      <c r="D40" s="64" t="s">
        <v>50</v>
      </c>
      <c r="E40" s="64" t="s">
        <v>1591</v>
      </c>
      <c r="F40" s="64" t="s">
        <v>1054</v>
      </c>
      <c r="G40" s="64">
        <v>8.8571280113E12</v>
      </c>
      <c r="H40" s="64" t="str">
        <f t="array" ref="H40">XLOOKUP(G40,tb_MainDatabase[Barcode],tb_MainDatabase[Grand],"")</f>
        <v>EDP</v>
      </c>
      <c r="I40" s="64" t="str">
        <f t="array" ref="I40">XLOOKUP(G40,tb_MainDatabase[Barcode],tb_MainDatabase[Size],"")</f>
        <v>50 ml.</v>
      </c>
      <c r="J40" s="64" t="s">
        <v>1532</v>
      </c>
      <c r="K40" s="81">
        <f>IF(E40="","",countif(tb_Export_2[SKU],E40))</f>
        <v>1</v>
      </c>
      <c r="L40" s="64" t="s">
        <v>1528</v>
      </c>
      <c r="M40" s="81"/>
      <c r="N40" s="81"/>
    </row>
    <row r="41" ht="22.5" customHeight="1">
      <c r="A41" s="61">
        <f>IF(B41="","",ROW()-ROW(tb_Export_2[[#HEADERS],[Order]]))</f>
        <v>40</v>
      </c>
      <c r="B41" s="322">
        <v>45981.0</v>
      </c>
      <c r="C41" s="64" t="str">
        <f t="shared" si="1"/>
        <v>#REF!</v>
      </c>
      <c r="D41" s="64" t="s">
        <v>50</v>
      </c>
      <c r="E41" s="64" t="s">
        <v>1592</v>
      </c>
      <c r="F41" s="64" t="s">
        <v>1054</v>
      </c>
      <c r="G41" s="64">
        <v>8.8571280113E12</v>
      </c>
      <c r="H41" s="64" t="str">
        <f t="array" ref="H41">XLOOKUP(G41,tb_MainDatabase[Barcode],tb_MainDatabase[Grand],"")</f>
        <v>EDP</v>
      </c>
      <c r="I41" s="64" t="str">
        <f t="array" ref="I41">XLOOKUP(G41,tb_MainDatabase[Barcode],tb_MainDatabase[Size],"")</f>
        <v>50 ml.</v>
      </c>
      <c r="J41" s="64" t="s">
        <v>1532</v>
      </c>
      <c r="K41" s="81">
        <f>IF(E41="","",countif(tb_Export_2[SKU],E41))</f>
        <v>1</v>
      </c>
      <c r="L41" s="64" t="s">
        <v>1528</v>
      </c>
      <c r="M41" s="81"/>
      <c r="N41" s="81"/>
    </row>
    <row r="42" ht="22.5" customHeight="1">
      <c r="A42" s="61">
        <f>IF(B42="","",ROW()-ROW(tb_Export_2[[#HEADERS],[Order]]))</f>
        <v>41</v>
      </c>
      <c r="B42" s="322">
        <v>45981.0</v>
      </c>
      <c r="C42" s="64" t="str">
        <f t="shared" si="1"/>
        <v>#REF!</v>
      </c>
      <c r="D42" s="64" t="s">
        <v>50</v>
      </c>
      <c r="E42" s="64" t="s">
        <v>1593</v>
      </c>
      <c r="F42" s="64" t="s">
        <v>1087</v>
      </c>
      <c r="G42" s="64">
        <v>8.857128011171E12</v>
      </c>
      <c r="H42" s="64" t="str">
        <f t="array" ref="H42">XLOOKUP(G42,tb_MainDatabase[Barcode],tb_MainDatabase[Grand],"")</f>
        <v>EDP</v>
      </c>
      <c r="I42" s="64" t="str">
        <f t="array" ref="I42">XLOOKUP(G42,tb_MainDatabase[Barcode],tb_MainDatabase[Size],"")</f>
        <v>50 ml.</v>
      </c>
      <c r="J42" s="64" t="s">
        <v>1532</v>
      </c>
      <c r="K42" s="81">
        <f>IF(E42="","",countif(tb_Export_2[SKU],E42))</f>
        <v>1</v>
      </c>
      <c r="L42" s="64" t="s">
        <v>1528</v>
      </c>
      <c r="M42" s="81"/>
      <c r="N42" s="81"/>
    </row>
    <row r="43" ht="22.5" customHeight="1">
      <c r="A43" s="61">
        <f>IF(B43="","",ROW()-ROW(tb_Export_2[[#HEADERS],[Order]]))</f>
        <v>42</v>
      </c>
      <c r="B43" s="322">
        <v>45981.0</v>
      </c>
      <c r="C43" s="64" t="str">
        <f t="shared" si="1"/>
        <v>#REF!</v>
      </c>
      <c r="D43" s="64" t="s">
        <v>50</v>
      </c>
      <c r="E43" s="64" t="s">
        <v>1595</v>
      </c>
      <c r="F43" s="64" t="s">
        <v>1087</v>
      </c>
      <c r="G43" s="64">
        <v>8.857128011171E12</v>
      </c>
      <c r="H43" s="64" t="str">
        <f t="array" ref="H43">XLOOKUP(G43,tb_MainDatabase[Barcode],tb_MainDatabase[Grand],"")</f>
        <v>EDP</v>
      </c>
      <c r="I43" s="64" t="str">
        <f t="array" ref="I43">XLOOKUP(G43,tb_MainDatabase[Barcode],tb_MainDatabase[Size],"")</f>
        <v>50 ml.</v>
      </c>
      <c r="J43" s="64" t="s">
        <v>1532</v>
      </c>
      <c r="K43" s="81">
        <f>IF(E43="","",countif(tb_Export_2[SKU],E43))</f>
        <v>1</v>
      </c>
      <c r="L43" s="64" t="s">
        <v>1528</v>
      </c>
      <c r="M43" s="81"/>
      <c r="N43" s="81"/>
    </row>
    <row r="44" ht="22.5" customHeight="1">
      <c r="A44" s="61">
        <f>IF(B44="","",ROW()-ROW(tb_Export_2[[#HEADERS],[Order]]))</f>
        <v>43</v>
      </c>
      <c r="B44" s="322">
        <v>45981.0</v>
      </c>
      <c r="C44" s="64" t="str">
        <f t="shared" si="1"/>
        <v>#REF!</v>
      </c>
      <c r="D44" s="64" t="s">
        <v>50</v>
      </c>
      <c r="E44" s="64" t="s">
        <v>1596</v>
      </c>
      <c r="F44" s="64" t="s">
        <v>1087</v>
      </c>
      <c r="G44" s="64">
        <v>8.857128011171E12</v>
      </c>
      <c r="H44" s="64" t="str">
        <f t="array" ref="H44">XLOOKUP(G44,tb_MainDatabase[Barcode],tb_MainDatabase[Grand],"")</f>
        <v>EDP</v>
      </c>
      <c r="I44" s="64" t="str">
        <f t="array" ref="I44">XLOOKUP(G44,tb_MainDatabase[Barcode],tb_MainDatabase[Size],"")</f>
        <v>50 ml.</v>
      </c>
      <c r="J44" s="64" t="s">
        <v>1532</v>
      </c>
      <c r="K44" s="81">
        <f>IF(E44="","",countif(tb_Export_2[SKU],E44))</f>
        <v>1</v>
      </c>
      <c r="L44" s="64" t="s">
        <v>1528</v>
      </c>
      <c r="M44" s="81"/>
      <c r="N44" s="81"/>
    </row>
    <row r="45" ht="22.5" customHeight="1">
      <c r="A45" s="61">
        <f>IF(B45="","",ROW()-ROW(tb_Export_2[[#HEADERS],[Order]]))</f>
        <v>44</v>
      </c>
      <c r="B45" s="322">
        <v>45981.0</v>
      </c>
      <c r="C45" s="64" t="str">
        <f t="shared" si="1"/>
        <v>#REF!</v>
      </c>
      <c r="D45" s="64" t="s">
        <v>50</v>
      </c>
      <c r="E45" s="64" t="s">
        <v>1597</v>
      </c>
      <c r="F45" s="64" t="s">
        <v>1087</v>
      </c>
      <c r="G45" s="64">
        <v>8.857128011171E12</v>
      </c>
      <c r="H45" s="64" t="str">
        <f t="array" ref="H45">XLOOKUP(G45,tb_MainDatabase[Barcode],tb_MainDatabase[Grand],"")</f>
        <v>EDP</v>
      </c>
      <c r="I45" s="64" t="str">
        <f t="array" ref="I45">XLOOKUP(G45,tb_MainDatabase[Barcode],tb_MainDatabase[Size],"")</f>
        <v>50 ml.</v>
      </c>
      <c r="J45" s="64" t="s">
        <v>1532</v>
      </c>
      <c r="K45" s="81">
        <f>IF(E45="","",countif(tb_Export_2[SKU],E45))</f>
        <v>1</v>
      </c>
      <c r="L45" s="64" t="s">
        <v>1528</v>
      </c>
      <c r="M45" s="81"/>
      <c r="N45" s="81"/>
    </row>
    <row r="46" ht="22.5" customHeight="1">
      <c r="A46" s="61">
        <f>IF(B46="","",ROW()-ROW(tb_Export_2[[#HEADERS],[Order]]))</f>
        <v>45</v>
      </c>
      <c r="B46" s="322">
        <v>45981.0</v>
      </c>
      <c r="C46" s="64" t="str">
        <f t="shared" si="1"/>
        <v>#REF!</v>
      </c>
      <c r="D46" s="64" t="s">
        <v>50</v>
      </c>
      <c r="E46" s="64" t="s">
        <v>1599</v>
      </c>
      <c r="F46" s="64" t="s">
        <v>1087</v>
      </c>
      <c r="G46" s="64">
        <v>8.857128011171E12</v>
      </c>
      <c r="H46" s="64" t="str">
        <f t="array" ref="H46">XLOOKUP(G46,tb_MainDatabase[Barcode],tb_MainDatabase[Grand],"")</f>
        <v>EDP</v>
      </c>
      <c r="I46" s="64" t="str">
        <f t="array" ref="I46">XLOOKUP(G46,tb_MainDatabase[Barcode],tb_MainDatabase[Size],"")</f>
        <v>50 ml.</v>
      </c>
      <c r="J46" s="64" t="s">
        <v>1532</v>
      </c>
      <c r="K46" s="81">
        <f>IF(E46="","",countif(tb_Export_2[SKU],E46))</f>
        <v>1</v>
      </c>
      <c r="L46" s="64" t="s">
        <v>1528</v>
      </c>
      <c r="M46" s="81"/>
      <c r="N46" s="81"/>
    </row>
    <row r="47" ht="22.5" customHeight="1">
      <c r="A47" s="61">
        <f>IF(B47="","",ROW()-ROW(tb_Export_2[[#HEADERS],[Order]]))</f>
        <v>46</v>
      </c>
      <c r="B47" s="322">
        <v>45981.0</v>
      </c>
      <c r="C47" s="64" t="str">
        <f t="shared" si="1"/>
        <v>#REF!</v>
      </c>
      <c r="D47" s="64" t="s">
        <v>50</v>
      </c>
      <c r="E47" s="64" t="s">
        <v>1600</v>
      </c>
      <c r="F47" s="64" t="s">
        <v>1087</v>
      </c>
      <c r="G47" s="64">
        <v>8.857128011171E12</v>
      </c>
      <c r="H47" s="64" t="str">
        <f t="array" ref="H47">XLOOKUP(G47,tb_MainDatabase[Barcode],tb_MainDatabase[Grand],"")</f>
        <v>EDP</v>
      </c>
      <c r="I47" s="64" t="str">
        <f t="array" ref="I47">XLOOKUP(G47,tb_MainDatabase[Barcode],tb_MainDatabase[Size],"")</f>
        <v>50 ml.</v>
      </c>
      <c r="J47" s="64" t="s">
        <v>1532</v>
      </c>
      <c r="K47" s="81">
        <f>IF(E47="","",countif(tb_Export_2[SKU],E47))</f>
        <v>1</v>
      </c>
      <c r="L47" s="64" t="s">
        <v>1528</v>
      </c>
      <c r="M47" s="81"/>
      <c r="N47" s="81"/>
    </row>
    <row r="48" ht="22.5" customHeight="1">
      <c r="A48" s="61">
        <f>IF(B48="","",ROW()-ROW(tb_Export_2[[#HEADERS],[Order]]))</f>
        <v>47</v>
      </c>
      <c r="B48" s="322">
        <v>45981.0</v>
      </c>
      <c r="C48" s="64" t="str">
        <f t="shared" si="1"/>
        <v>#REF!</v>
      </c>
      <c r="D48" s="64" t="s">
        <v>50</v>
      </c>
      <c r="E48" s="64" t="s">
        <v>1601</v>
      </c>
      <c r="F48" s="64" t="s">
        <v>1087</v>
      </c>
      <c r="G48" s="64">
        <v>8.857128011171E12</v>
      </c>
      <c r="H48" s="64" t="str">
        <f t="array" ref="H48">XLOOKUP(G48,tb_MainDatabase[Barcode],tb_MainDatabase[Grand],"")</f>
        <v>EDP</v>
      </c>
      <c r="I48" s="64" t="str">
        <f t="array" ref="I48">XLOOKUP(G48,tb_MainDatabase[Barcode],tb_MainDatabase[Size],"")</f>
        <v>50 ml.</v>
      </c>
      <c r="J48" s="64" t="s">
        <v>1532</v>
      </c>
      <c r="K48" s="81">
        <f>IF(E48="","",countif(tb_Export_2[SKU],E48))</f>
        <v>1</v>
      </c>
      <c r="L48" s="64" t="s">
        <v>1528</v>
      </c>
      <c r="M48" s="81"/>
      <c r="N48" s="81"/>
    </row>
    <row r="49" ht="22.5" customHeight="1">
      <c r="A49" s="61">
        <f>IF(B49="","",ROW()-ROW(tb_Export_2[[#HEADERS],[Order]]))</f>
        <v>48</v>
      </c>
      <c r="B49" s="322">
        <v>45981.0</v>
      </c>
      <c r="C49" s="64" t="str">
        <f t="shared" si="1"/>
        <v>#REF!</v>
      </c>
      <c r="D49" s="64" t="s">
        <v>50</v>
      </c>
      <c r="E49" s="64" t="s">
        <v>1602</v>
      </c>
      <c r="F49" s="64" t="s">
        <v>1087</v>
      </c>
      <c r="G49" s="64">
        <v>8.857128011171E12</v>
      </c>
      <c r="H49" s="64" t="str">
        <f t="array" ref="H49">XLOOKUP(G49,tb_MainDatabase[Barcode],tb_MainDatabase[Grand],"")</f>
        <v>EDP</v>
      </c>
      <c r="I49" s="64" t="str">
        <f t="array" ref="I49">XLOOKUP(G49,tb_MainDatabase[Barcode],tb_MainDatabase[Size],"")</f>
        <v>50 ml.</v>
      </c>
      <c r="J49" s="64" t="s">
        <v>1532</v>
      </c>
      <c r="K49" s="81">
        <f>IF(E49="","",countif(tb_Export_2[SKU],E49))</f>
        <v>1</v>
      </c>
      <c r="L49" s="64" t="s">
        <v>1528</v>
      </c>
      <c r="M49" s="81"/>
      <c r="N49" s="81"/>
    </row>
    <row r="50" ht="22.5" customHeight="1">
      <c r="A50" s="61">
        <f>IF(B50="","",ROW()-ROW(tb_Export_2[[#HEADERS],[Order]]))</f>
        <v>49</v>
      </c>
      <c r="B50" s="322">
        <v>45981.0</v>
      </c>
      <c r="C50" s="64" t="str">
        <f t="shared" si="1"/>
        <v>#REF!</v>
      </c>
      <c r="D50" s="64" t="s">
        <v>50</v>
      </c>
      <c r="E50" s="64" t="s">
        <v>1603</v>
      </c>
      <c r="F50" s="64" t="s">
        <v>1087</v>
      </c>
      <c r="G50" s="64">
        <v>8.857128011171E12</v>
      </c>
      <c r="H50" s="64" t="str">
        <f t="array" ref="H50">XLOOKUP(G50,tb_MainDatabase[Barcode],tb_MainDatabase[Grand],"")</f>
        <v>EDP</v>
      </c>
      <c r="I50" s="64" t="str">
        <f t="array" ref="I50">XLOOKUP(G50,tb_MainDatabase[Barcode],tb_MainDatabase[Size],"")</f>
        <v>50 ml.</v>
      </c>
      <c r="J50" s="64" t="s">
        <v>1532</v>
      </c>
      <c r="K50" s="81">
        <f>IF(E50="","",countif(tb_Export_2[SKU],E50))</f>
        <v>1</v>
      </c>
      <c r="L50" s="64" t="s">
        <v>1528</v>
      </c>
      <c r="M50" s="81"/>
      <c r="N50" s="81"/>
    </row>
    <row r="51" ht="22.5" customHeight="1">
      <c r="A51" s="61">
        <f>IF(B51="","",ROW()-ROW(tb_Export_2[[#HEADERS],[Order]]))</f>
        <v>50</v>
      </c>
      <c r="B51" s="322">
        <v>45981.0</v>
      </c>
      <c r="C51" s="64" t="str">
        <f t="shared" si="1"/>
        <v>#REF!</v>
      </c>
      <c r="D51" s="64" t="s">
        <v>50</v>
      </c>
      <c r="E51" s="64" t="s">
        <v>1604</v>
      </c>
      <c r="F51" s="64" t="s">
        <v>1087</v>
      </c>
      <c r="G51" s="64">
        <v>8.857128011171E12</v>
      </c>
      <c r="H51" s="64" t="str">
        <f t="array" ref="H51">XLOOKUP(G51,tb_MainDatabase[Barcode],tb_MainDatabase[Grand],"")</f>
        <v>EDP</v>
      </c>
      <c r="I51" s="64" t="str">
        <f t="array" ref="I51">XLOOKUP(G51,tb_MainDatabase[Barcode],tb_MainDatabase[Size],"")</f>
        <v>50 ml.</v>
      </c>
      <c r="J51" s="64" t="s">
        <v>1532</v>
      </c>
      <c r="K51" s="81">
        <f>IF(E51="","",countif(tb_Export_2[SKU],E51))</f>
        <v>1</v>
      </c>
      <c r="L51" s="64" t="s">
        <v>1528</v>
      </c>
      <c r="M51" s="81"/>
      <c r="N51" s="81"/>
    </row>
    <row r="52" ht="22.5" customHeight="1">
      <c r="A52" s="61">
        <f>IF(B52="","",ROW()-ROW(tb_Export_2[[#HEADERS],[Order]]))</f>
        <v>51</v>
      </c>
      <c r="B52" s="322">
        <v>45981.0</v>
      </c>
      <c r="C52" s="64" t="str">
        <f t="shared" si="1"/>
        <v>#REF!</v>
      </c>
      <c r="D52" s="64" t="s">
        <v>50</v>
      </c>
      <c r="E52" s="64" t="s">
        <v>1605</v>
      </c>
      <c r="F52" s="64" t="s">
        <v>1087</v>
      </c>
      <c r="G52" s="64">
        <v>8.857128011171E12</v>
      </c>
      <c r="H52" s="64" t="str">
        <f t="array" ref="H52">XLOOKUP(G52,tb_MainDatabase[Barcode],tb_MainDatabase[Grand],"")</f>
        <v>EDP</v>
      </c>
      <c r="I52" s="64" t="str">
        <f t="array" ref="I52">XLOOKUP(G52,tb_MainDatabase[Barcode],tb_MainDatabase[Size],"")</f>
        <v>50 ml.</v>
      </c>
      <c r="J52" s="64" t="s">
        <v>1532</v>
      </c>
      <c r="K52" s="81">
        <f>IF(E52="","",countif(tb_Export_2[SKU],E52))</f>
        <v>1</v>
      </c>
      <c r="L52" s="64" t="s">
        <v>1528</v>
      </c>
      <c r="M52" s="81"/>
      <c r="N52" s="81"/>
    </row>
    <row r="53" ht="22.5" customHeight="1">
      <c r="A53" s="61">
        <f>IF(B53="","",ROW()-ROW(tb_Export_2[[#HEADERS],[Order]]))</f>
        <v>52</v>
      </c>
      <c r="B53" s="322">
        <v>45981.0</v>
      </c>
      <c r="C53" s="64" t="str">
        <f t="shared" si="1"/>
        <v>#REF!</v>
      </c>
      <c r="D53" s="64" t="s">
        <v>50</v>
      </c>
      <c r="E53" s="64" t="s">
        <v>1607</v>
      </c>
      <c r="F53" s="64" t="s">
        <v>1087</v>
      </c>
      <c r="G53" s="64">
        <v>8.857128011171E12</v>
      </c>
      <c r="H53" s="64" t="str">
        <f t="array" ref="H53">XLOOKUP(G53,tb_MainDatabase[Barcode],tb_MainDatabase[Grand],"")</f>
        <v>EDP</v>
      </c>
      <c r="I53" s="64" t="str">
        <f t="array" ref="I53">XLOOKUP(G53,tb_MainDatabase[Barcode],tb_MainDatabase[Size],"")</f>
        <v>50 ml.</v>
      </c>
      <c r="J53" s="64" t="s">
        <v>1532</v>
      </c>
      <c r="K53" s="81">
        <f>IF(E53="","",countif(tb_Export_2[SKU],E53))</f>
        <v>1</v>
      </c>
      <c r="L53" s="64" t="s">
        <v>1528</v>
      </c>
      <c r="M53" s="81"/>
      <c r="N53" s="81"/>
    </row>
    <row r="54" ht="22.5" customHeight="1">
      <c r="A54" s="61">
        <f>IF(B54="","",ROW()-ROW(tb_Export_2[[#HEADERS],[Order]]))</f>
        <v>53</v>
      </c>
      <c r="B54" s="322">
        <v>45981.0</v>
      </c>
      <c r="C54" s="64" t="str">
        <f t="shared" si="1"/>
        <v>#REF!</v>
      </c>
      <c r="D54" s="64" t="s">
        <v>50</v>
      </c>
      <c r="E54" s="64" t="s">
        <v>1608</v>
      </c>
      <c r="F54" s="64" t="s">
        <v>1087</v>
      </c>
      <c r="G54" s="64">
        <v>8.857128011171E12</v>
      </c>
      <c r="H54" s="64" t="str">
        <f t="array" ref="H54">XLOOKUP(G54,tb_MainDatabase[Barcode],tb_MainDatabase[Grand],"")</f>
        <v>EDP</v>
      </c>
      <c r="I54" s="64" t="str">
        <f t="array" ref="I54">XLOOKUP(G54,tb_MainDatabase[Barcode],tb_MainDatabase[Size],"")</f>
        <v>50 ml.</v>
      </c>
      <c r="J54" s="64" t="s">
        <v>1532</v>
      </c>
      <c r="K54" s="81">
        <f>IF(E54="","",countif(tb_Export_2[SKU],E54))</f>
        <v>1</v>
      </c>
      <c r="L54" s="64" t="s">
        <v>1528</v>
      </c>
      <c r="M54" s="81"/>
      <c r="N54" s="81"/>
    </row>
    <row r="55" ht="22.5" customHeight="1">
      <c r="A55" s="61">
        <f>IF(B55="","",ROW()-ROW(tb_Export_2[[#HEADERS],[Order]]))</f>
        <v>54</v>
      </c>
      <c r="B55" s="322">
        <v>45981.0</v>
      </c>
      <c r="C55" s="64" t="str">
        <f t="shared" si="1"/>
        <v>#REF!</v>
      </c>
      <c r="D55" s="64" t="s">
        <v>50</v>
      </c>
      <c r="E55" s="64" t="s">
        <v>1609</v>
      </c>
      <c r="F55" s="64" t="s">
        <v>1087</v>
      </c>
      <c r="G55" s="64">
        <v>8.857128011171E12</v>
      </c>
      <c r="H55" s="64" t="str">
        <f t="array" ref="H55">XLOOKUP(G55,tb_MainDatabase[Barcode],tb_MainDatabase[Grand],"")</f>
        <v>EDP</v>
      </c>
      <c r="I55" s="64" t="str">
        <f t="array" ref="I55">XLOOKUP(G55,tb_MainDatabase[Barcode],tb_MainDatabase[Size],"")</f>
        <v>50 ml.</v>
      </c>
      <c r="J55" s="64" t="s">
        <v>1532</v>
      </c>
      <c r="K55" s="81">
        <f>IF(E55="","",countif(tb_Export_2[SKU],E55))</f>
        <v>1</v>
      </c>
      <c r="L55" s="64" t="s">
        <v>1528</v>
      </c>
      <c r="M55" s="81"/>
      <c r="N55" s="81"/>
    </row>
    <row r="56" ht="22.5" customHeight="1">
      <c r="A56" s="61">
        <f>IF(B56="","",ROW()-ROW(tb_Export_2[[#HEADERS],[Order]]))</f>
        <v>55</v>
      </c>
      <c r="B56" s="322">
        <v>45981.0</v>
      </c>
      <c r="C56" s="64" t="str">
        <f t="shared" si="1"/>
        <v>#REF!</v>
      </c>
      <c r="D56" s="64" t="s">
        <v>50</v>
      </c>
      <c r="E56" s="64" t="s">
        <v>1611</v>
      </c>
      <c r="F56" s="64" t="s">
        <v>1087</v>
      </c>
      <c r="G56" s="64">
        <v>8.857128011171E12</v>
      </c>
      <c r="H56" s="64" t="str">
        <f t="array" ref="H56">XLOOKUP(G56,tb_MainDatabase[Barcode],tb_MainDatabase[Grand],"")</f>
        <v>EDP</v>
      </c>
      <c r="I56" s="64" t="str">
        <f t="array" ref="I56">XLOOKUP(G56,tb_MainDatabase[Barcode],tb_MainDatabase[Size],"")</f>
        <v>50 ml.</v>
      </c>
      <c r="J56" s="64" t="s">
        <v>1532</v>
      </c>
      <c r="K56" s="81">
        <f>IF(E56="","",countif(tb_Export_2[SKU],E56))</f>
        <v>1</v>
      </c>
      <c r="L56" s="64" t="s">
        <v>1528</v>
      </c>
      <c r="M56" s="81"/>
      <c r="N56" s="81"/>
    </row>
    <row r="57" ht="22.5" customHeight="1">
      <c r="A57" s="61">
        <f>IF(B57="","",ROW()-ROW(tb_Export_2[[#HEADERS],[Order]]))</f>
        <v>56</v>
      </c>
      <c r="B57" s="322">
        <v>45981.0</v>
      </c>
      <c r="C57" s="64" t="str">
        <f t="shared" si="1"/>
        <v>#REF!</v>
      </c>
      <c r="D57" s="64" t="s">
        <v>50</v>
      </c>
      <c r="E57" s="64" t="s">
        <v>1612</v>
      </c>
      <c r="F57" s="64" t="s">
        <v>1087</v>
      </c>
      <c r="G57" s="64">
        <v>8.857128011171E12</v>
      </c>
      <c r="H57" s="64" t="str">
        <f t="array" ref="H57">XLOOKUP(G57,tb_MainDatabase[Barcode],tb_MainDatabase[Grand],"")</f>
        <v>EDP</v>
      </c>
      <c r="I57" s="64" t="str">
        <f t="array" ref="I57">XLOOKUP(G57,tb_MainDatabase[Barcode],tb_MainDatabase[Size],"")</f>
        <v>50 ml.</v>
      </c>
      <c r="J57" s="64" t="s">
        <v>1532</v>
      </c>
      <c r="K57" s="81">
        <f>IF(E57="","",countif(tb_Export_2[SKU],E57))</f>
        <v>1</v>
      </c>
      <c r="L57" s="64" t="s">
        <v>1528</v>
      </c>
      <c r="M57" s="81"/>
      <c r="N57" s="81"/>
    </row>
    <row r="58" ht="22.5" customHeight="1">
      <c r="A58" s="61">
        <f>IF(B58="","",ROW()-ROW(tb_Export_2[[#HEADERS],[Order]]))</f>
        <v>57</v>
      </c>
      <c r="B58" s="322">
        <v>45981.0</v>
      </c>
      <c r="C58" s="64" t="str">
        <f t="shared" si="1"/>
        <v>#REF!</v>
      </c>
      <c r="D58" s="64" t="s">
        <v>50</v>
      </c>
      <c r="E58" s="64" t="s">
        <v>1614</v>
      </c>
      <c r="F58" s="64" t="s">
        <v>1087</v>
      </c>
      <c r="G58" s="64">
        <v>8.857128011171E12</v>
      </c>
      <c r="H58" s="64" t="str">
        <f t="array" ref="H58">XLOOKUP(G58,tb_MainDatabase[Barcode],tb_MainDatabase[Grand],"")</f>
        <v>EDP</v>
      </c>
      <c r="I58" s="64" t="str">
        <f t="array" ref="I58">XLOOKUP(G58,tb_MainDatabase[Barcode],tb_MainDatabase[Size],"")</f>
        <v>50 ml.</v>
      </c>
      <c r="J58" s="64" t="s">
        <v>1532</v>
      </c>
      <c r="K58" s="81">
        <f>IF(E58="","",countif(tb_Export_2[SKU],E58))</f>
        <v>1</v>
      </c>
      <c r="L58" s="64" t="s">
        <v>1528</v>
      </c>
      <c r="M58" s="81"/>
      <c r="N58" s="81"/>
    </row>
    <row r="59" ht="22.5" customHeight="1">
      <c r="A59" s="61">
        <f>IF(B59="","",ROW()-ROW(tb_Export_2[[#HEADERS],[Order]]))</f>
        <v>58</v>
      </c>
      <c r="B59" s="322">
        <v>45981.0</v>
      </c>
      <c r="C59" s="64" t="str">
        <f t="shared" si="1"/>
        <v>#REF!</v>
      </c>
      <c r="D59" s="64" t="s">
        <v>50</v>
      </c>
      <c r="E59" s="64" t="s">
        <v>1616</v>
      </c>
      <c r="F59" s="64" t="s">
        <v>1087</v>
      </c>
      <c r="G59" s="64">
        <v>8.857128011171E12</v>
      </c>
      <c r="H59" s="64" t="str">
        <f t="array" ref="H59">XLOOKUP(G59,tb_MainDatabase[Barcode],tb_MainDatabase[Grand],"")</f>
        <v>EDP</v>
      </c>
      <c r="I59" s="64" t="str">
        <f t="array" ref="I59">XLOOKUP(G59,tb_MainDatabase[Barcode],tb_MainDatabase[Size],"")</f>
        <v>50 ml.</v>
      </c>
      <c r="J59" s="64" t="s">
        <v>1532</v>
      </c>
      <c r="K59" s="81">
        <f>IF(E59="","",countif(tb_Export_2[SKU],E59))</f>
        <v>1</v>
      </c>
      <c r="L59" s="64" t="s">
        <v>1528</v>
      </c>
      <c r="M59" s="81"/>
      <c r="N59" s="81"/>
    </row>
    <row r="60" ht="22.5" customHeight="1">
      <c r="A60" s="61">
        <f>IF(B60="","",ROW()-ROW(tb_Export_2[[#HEADERS],[Order]]))</f>
        <v>59</v>
      </c>
      <c r="B60" s="322">
        <v>45981.0</v>
      </c>
      <c r="C60" s="64" t="str">
        <f t="shared" si="1"/>
        <v>#REF!</v>
      </c>
      <c r="D60" s="64" t="s">
        <v>50</v>
      </c>
      <c r="E60" s="64" t="s">
        <v>1617</v>
      </c>
      <c r="F60" s="64" t="s">
        <v>1087</v>
      </c>
      <c r="G60" s="64">
        <v>8.857128011171E12</v>
      </c>
      <c r="H60" s="64" t="str">
        <f t="array" ref="H60">XLOOKUP(G60,tb_MainDatabase[Barcode],tb_MainDatabase[Grand],"")</f>
        <v>EDP</v>
      </c>
      <c r="I60" s="64" t="str">
        <f t="array" ref="I60">XLOOKUP(G60,tb_MainDatabase[Barcode],tb_MainDatabase[Size],"")</f>
        <v>50 ml.</v>
      </c>
      <c r="J60" s="64" t="s">
        <v>1532</v>
      </c>
      <c r="K60" s="81">
        <f>IF(E60="","",countif(tb_Export_2[SKU],E60))</f>
        <v>1</v>
      </c>
      <c r="L60" s="64" t="s">
        <v>1528</v>
      </c>
      <c r="M60" s="81"/>
      <c r="N60" s="81"/>
    </row>
    <row r="61" ht="22.5" customHeight="1">
      <c r="A61" s="61">
        <f>IF(B61="","",ROW()-ROW(tb_Export_2[[#HEADERS],[Order]]))</f>
        <v>60</v>
      </c>
      <c r="B61" s="322">
        <v>45981.0</v>
      </c>
      <c r="C61" s="64" t="str">
        <f t="shared" si="1"/>
        <v>#REF!</v>
      </c>
      <c r="D61" s="64" t="s">
        <v>50</v>
      </c>
      <c r="E61" s="64" t="s">
        <v>1618</v>
      </c>
      <c r="F61" s="64" t="s">
        <v>1087</v>
      </c>
      <c r="G61" s="64">
        <v>8.857128011171E12</v>
      </c>
      <c r="H61" s="64" t="str">
        <f t="array" ref="H61">XLOOKUP(G61,tb_MainDatabase[Barcode],tb_MainDatabase[Grand],"")</f>
        <v>EDP</v>
      </c>
      <c r="I61" s="64" t="str">
        <f t="array" ref="I61">XLOOKUP(G61,tb_MainDatabase[Barcode],tb_MainDatabase[Size],"")</f>
        <v>50 ml.</v>
      </c>
      <c r="J61" s="64" t="s">
        <v>1532</v>
      </c>
      <c r="K61" s="81">
        <f>IF(E61="","",countif(tb_Export_2[SKU],E61))</f>
        <v>1</v>
      </c>
      <c r="L61" s="64" t="s">
        <v>1528</v>
      </c>
      <c r="M61" s="81"/>
      <c r="N61" s="81"/>
    </row>
    <row r="62" ht="22.5" customHeight="1">
      <c r="A62" s="61">
        <f>IF(B62="","",ROW()-ROW(tb_Export_2[[#HEADERS],[Order]]))</f>
        <v>61</v>
      </c>
      <c r="B62" s="322">
        <v>45981.0</v>
      </c>
      <c r="C62" s="64" t="str">
        <f t="shared" si="1"/>
        <v>#REF!</v>
      </c>
      <c r="D62" s="64" t="s">
        <v>50</v>
      </c>
      <c r="E62" s="64" t="s">
        <v>1620</v>
      </c>
      <c r="F62" s="64" t="s">
        <v>1069</v>
      </c>
      <c r="G62" s="64">
        <v>8.857128011058E12</v>
      </c>
      <c r="H62" s="64" t="str">
        <f t="array" ref="H62">XLOOKUP(G62,tb_MainDatabase[Barcode],tb_MainDatabase[Grand],"")</f>
        <v>EDP</v>
      </c>
      <c r="I62" s="64" t="str">
        <f t="array" ref="I62">XLOOKUP(G62,tb_MainDatabase[Barcode],tb_MainDatabase[Size],"")</f>
        <v>50 ml.</v>
      </c>
      <c r="J62" s="64" t="s">
        <v>1532</v>
      </c>
      <c r="K62" s="81">
        <f>IF(E62="","",countif(tb_Export_2[SKU],E62))</f>
        <v>1</v>
      </c>
      <c r="L62" s="64" t="s">
        <v>1528</v>
      </c>
      <c r="M62" s="81"/>
      <c r="N62" s="81"/>
    </row>
    <row r="63" ht="22.5" customHeight="1">
      <c r="A63" s="61">
        <f>IF(B63="","",ROW()-ROW(tb_Export_2[[#HEADERS],[Order]]))</f>
        <v>62</v>
      </c>
      <c r="B63" s="322">
        <v>45981.0</v>
      </c>
      <c r="C63" s="64" t="str">
        <f t="shared" si="1"/>
        <v>#REF!</v>
      </c>
      <c r="D63" s="64" t="s">
        <v>50</v>
      </c>
      <c r="E63" s="64" t="s">
        <v>1622</v>
      </c>
      <c r="F63" s="64" t="s">
        <v>1069</v>
      </c>
      <c r="G63" s="64">
        <v>8.857128011058E12</v>
      </c>
      <c r="H63" s="64" t="str">
        <f t="array" ref="H63">XLOOKUP(G63,tb_MainDatabase[Barcode],tb_MainDatabase[Grand],"")</f>
        <v>EDP</v>
      </c>
      <c r="I63" s="64" t="str">
        <f t="array" ref="I63">XLOOKUP(G63,tb_MainDatabase[Barcode],tb_MainDatabase[Size],"")</f>
        <v>50 ml.</v>
      </c>
      <c r="J63" s="64" t="s">
        <v>1532</v>
      </c>
      <c r="K63" s="81">
        <f>IF(E63="","",countif(tb_Export_2[SKU],E63))</f>
        <v>1</v>
      </c>
      <c r="L63" s="64" t="s">
        <v>1528</v>
      </c>
      <c r="M63" s="81"/>
      <c r="N63" s="81"/>
    </row>
    <row r="64" ht="22.5" customHeight="1">
      <c r="A64" s="61">
        <f>IF(B64="","",ROW()-ROW(tb_Export_2[[#HEADERS],[Order]]))</f>
        <v>63</v>
      </c>
      <c r="B64" s="322">
        <v>45981.0</v>
      </c>
      <c r="C64" s="64" t="str">
        <f t="shared" si="1"/>
        <v>#REF!</v>
      </c>
      <c r="D64" s="64" t="s">
        <v>50</v>
      </c>
      <c r="E64" s="64" t="s">
        <v>1623</v>
      </c>
      <c r="F64" s="64" t="s">
        <v>1069</v>
      </c>
      <c r="G64" s="64">
        <v>8.857128011058E12</v>
      </c>
      <c r="H64" s="64" t="str">
        <f t="array" ref="H64">XLOOKUP(G64,tb_MainDatabase[Barcode],tb_MainDatabase[Grand],"")</f>
        <v>EDP</v>
      </c>
      <c r="I64" s="64" t="str">
        <f t="array" ref="I64">XLOOKUP(G64,tb_MainDatabase[Barcode],tb_MainDatabase[Size],"")</f>
        <v>50 ml.</v>
      </c>
      <c r="J64" s="64" t="s">
        <v>1532</v>
      </c>
      <c r="K64" s="81">
        <f>IF(E64="","",countif(tb_Export_2[SKU],E64))</f>
        <v>1</v>
      </c>
      <c r="L64" s="64" t="s">
        <v>1528</v>
      </c>
      <c r="M64" s="81"/>
      <c r="N64" s="81"/>
    </row>
    <row r="65" ht="22.5" customHeight="1">
      <c r="A65" s="61">
        <f>IF(B65="","",ROW()-ROW(tb_Export_2[[#HEADERS],[Order]]))</f>
        <v>64</v>
      </c>
      <c r="B65" s="322">
        <v>45981.0</v>
      </c>
      <c r="C65" s="64" t="str">
        <f t="shared" si="1"/>
        <v>#REF!</v>
      </c>
      <c r="D65" s="64" t="s">
        <v>50</v>
      </c>
      <c r="E65" s="64" t="s">
        <v>1624</v>
      </c>
      <c r="F65" s="64" t="s">
        <v>1069</v>
      </c>
      <c r="G65" s="64">
        <v>8.857128011058E12</v>
      </c>
      <c r="H65" s="64" t="str">
        <f t="array" ref="H65">XLOOKUP(G65,tb_MainDatabase[Barcode],tb_MainDatabase[Grand],"")</f>
        <v>EDP</v>
      </c>
      <c r="I65" s="64" t="str">
        <f t="array" ref="I65">XLOOKUP(G65,tb_MainDatabase[Barcode],tb_MainDatabase[Size],"")</f>
        <v>50 ml.</v>
      </c>
      <c r="J65" s="64" t="s">
        <v>1532</v>
      </c>
      <c r="K65" s="81">
        <f>IF(E65="","",countif(tb_Export_2[SKU],E65))</f>
        <v>1</v>
      </c>
      <c r="L65" s="64" t="s">
        <v>1528</v>
      </c>
      <c r="M65" s="81"/>
      <c r="N65" s="81"/>
    </row>
    <row r="66" ht="22.5" customHeight="1">
      <c r="A66" s="61">
        <f>IF(B66="","",ROW()-ROW(tb_Export_2[[#HEADERS],[Order]]))</f>
        <v>65</v>
      </c>
      <c r="B66" s="322">
        <v>45981.0</v>
      </c>
      <c r="C66" s="64" t="str">
        <f t="shared" si="1"/>
        <v>#REF!</v>
      </c>
      <c r="D66" s="64" t="s">
        <v>50</v>
      </c>
      <c r="E66" s="64" t="s">
        <v>1625</v>
      </c>
      <c r="F66" s="64" t="s">
        <v>1069</v>
      </c>
      <c r="G66" s="64">
        <v>8.857128011058E12</v>
      </c>
      <c r="H66" s="64" t="str">
        <f t="array" ref="H66">XLOOKUP(G66,tb_MainDatabase[Barcode],tb_MainDatabase[Grand],"")</f>
        <v>EDP</v>
      </c>
      <c r="I66" s="64" t="str">
        <f t="array" ref="I66">XLOOKUP(G66,tb_MainDatabase[Barcode],tb_MainDatabase[Size],"")</f>
        <v>50 ml.</v>
      </c>
      <c r="J66" s="64" t="s">
        <v>1532</v>
      </c>
      <c r="K66" s="81">
        <f>IF(E66="","",countif(tb_Export_2[SKU],E66))</f>
        <v>1</v>
      </c>
      <c r="L66" s="64" t="s">
        <v>1528</v>
      </c>
      <c r="M66" s="81"/>
      <c r="N66" s="81"/>
    </row>
    <row r="67" ht="22.5" customHeight="1">
      <c r="A67" s="61">
        <f>IF(B67="","",ROW()-ROW(tb_Export_2[[#HEADERS],[Order]]))</f>
        <v>66</v>
      </c>
      <c r="B67" s="322">
        <v>45981.0</v>
      </c>
      <c r="C67" s="64" t="str">
        <f t="shared" si="1"/>
        <v>#REF!</v>
      </c>
      <c r="D67" s="64" t="s">
        <v>50</v>
      </c>
      <c r="E67" s="64" t="s">
        <v>1626</v>
      </c>
      <c r="F67" s="64" t="s">
        <v>1069</v>
      </c>
      <c r="G67" s="64">
        <v>8.857128011058E12</v>
      </c>
      <c r="H67" s="64" t="str">
        <f t="array" ref="H67">XLOOKUP(G67,tb_MainDatabase[Barcode],tb_MainDatabase[Grand],"")</f>
        <v>EDP</v>
      </c>
      <c r="I67" s="64" t="str">
        <f t="array" ref="I67">XLOOKUP(G67,tb_MainDatabase[Barcode],tb_MainDatabase[Size],"")</f>
        <v>50 ml.</v>
      </c>
      <c r="J67" s="64" t="s">
        <v>1532</v>
      </c>
      <c r="K67" s="81">
        <f>IF(E67="","",countif(tb_Export_2[SKU],E67))</f>
        <v>1</v>
      </c>
      <c r="L67" s="64" t="s">
        <v>1528</v>
      </c>
      <c r="M67" s="81"/>
      <c r="N67" s="81"/>
    </row>
    <row r="68" ht="22.5" customHeight="1">
      <c r="A68" s="61">
        <f>IF(B68="","",ROW()-ROW(tb_Export_2[[#HEADERS],[Order]]))</f>
        <v>67</v>
      </c>
      <c r="B68" s="322">
        <v>45981.0</v>
      </c>
      <c r="C68" s="64" t="str">
        <f t="shared" si="1"/>
        <v>#REF!</v>
      </c>
      <c r="D68" s="64" t="s">
        <v>50</v>
      </c>
      <c r="E68" s="64" t="s">
        <v>1628</v>
      </c>
      <c r="F68" s="64" t="s">
        <v>1069</v>
      </c>
      <c r="G68" s="64">
        <v>8.857128011058E12</v>
      </c>
      <c r="H68" s="64" t="str">
        <f t="array" ref="H68">XLOOKUP(G68,tb_MainDatabase[Barcode],tb_MainDatabase[Grand],"")</f>
        <v>EDP</v>
      </c>
      <c r="I68" s="64" t="str">
        <f t="array" ref="I68">XLOOKUP(G68,tb_MainDatabase[Barcode],tb_MainDatabase[Size],"")</f>
        <v>50 ml.</v>
      </c>
      <c r="J68" s="64" t="s">
        <v>1532</v>
      </c>
      <c r="K68" s="81">
        <f>IF(E68="","",countif(tb_Export_2[SKU],E68))</f>
        <v>1</v>
      </c>
      <c r="L68" s="64" t="s">
        <v>1528</v>
      </c>
      <c r="M68" s="81"/>
      <c r="N68" s="81"/>
    </row>
    <row r="69" ht="22.5" customHeight="1">
      <c r="A69" s="61">
        <f>IF(B69="","",ROW()-ROW(tb_Export_2[[#HEADERS],[Order]]))</f>
        <v>68</v>
      </c>
      <c r="B69" s="322">
        <v>45981.0</v>
      </c>
      <c r="C69" s="64" t="str">
        <f t="shared" si="1"/>
        <v>#REF!</v>
      </c>
      <c r="D69" s="64" t="s">
        <v>50</v>
      </c>
      <c r="E69" s="64" t="s">
        <v>1629</v>
      </c>
      <c r="F69" s="64" t="s">
        <v>1069</v>
      </c>
      <c r="G69" s="64">
        <v>8.857128011058E12</v>
      </c>
      <c r="H69" s="64" t="str">
        <f t="array" ref="H69">XLOOKUP(G69,tb_MainDatabase[Barcode],tb_MainDatabase[Grand],"")</f>
        <v>EDP</v>
      </c>
      <c r="I69" s="64" t="str">
        <f t="array" ref="I69">XLOOKUP(G69,tb_MainDatabase[Barcode],tb_MainDatabase[Size],"")</f>
        <v>50 ml.</v>
      </c>
      <c r="J69" s="64" t="s">
        <v>1532</v>
      </c>
      <c r="K69" s="81">
        <f>IF(E69="","",countif(tb_Export_2[SKU],E69))</f>
        <v>1</v>
      </c>
      <c r="L69" s="64" t="s">
        <v>1528</v>
      </c>
      <c r="M69" s="81"/>
      <c r="N69" s="81"/>
    </row>
    <row r="70" ht="22.5" customHeight="1">
      <c r="A70" s="61">
        <f>IF(B70="","",ROW()-ROW(tb_Export_2[[#HEADERS],[Order]]))</f>
        <v>69</v>
      </c>
      <c r="B70" s="322">
        <v>45981.0</v>
      </c>
      <c r="C70" s="64" t="str">
        <f t="shared" si="1"/>
        <v>#REF!</v>
      </c>
      <c r="D70" s="64" t="s">
        <v>50</v>
      </c>
      <c r="E70" s="64" t="s">
        <v>1630</v>
      </c>
      <c r="F70" s="64" t="s">
        <v>1069</v>
      </c>
      <c r="G70" s="64">
        <v>8.857128011058E12</v>
      </c>
      <c r="H70" s="64" t="str">
        <f t="array" ref="H70">XLOOKUP(G70,tb_MainDatabase[Barcode],tb_MainDatabase[Grand],"")</f>
        <v>EDP</v>
      </c>
      <c r="I70" s="64" t="str">
        <f t="array" ref="I70">XLOOKUP(G70,tb_MainDatabase[Barcode],tb_MainDatabase[Size],"")</f>
        <v>50 ml.</v>
      </c>
      <c r="J70" s="64" t="s">
        <v>1532</v>
      </c>
      <c r="K70" s="81">
        <f>IF(E70="","",countif(tb_Export_2[SKU],E70))</f>
        <v>1</v>
      </c>
      <c r="L70" s="64" t="s">
        <v>1528</v>
      </c>
      <c r="M70" s="81"/>
      <c r="N70" s="81"/>
    </row>
    <row r="71" ht="22.5" customHeight="1">
      <c r="A71" s="61">
        <f>IF(B71="","",ROW()-ROW(tb_Export_2[[#HEADERS],[Order]]))</f>
        <v>70</v>
      </c>
      <c r="B71" s="322">
        <v>45981.0</v>
      </c>
      <c r="C71" s="64" t="str">
        <f t="shared" si="1"/>
        <v>#REF!</v>
      </c>
      <c r="D71" s="64" t="s">
        <v>50</v>
      </c>
      <c r="E71" s="64" t="s">
        <v>1631</v>
      </c>
      <c r="F71" s="64" t="s">
        <v>1069</v>
      </c>
      <c r="G71" s="64">
        <v>8.857128011058E12</v>
      </c>
      <c r="H71" s="64" t="str">
        <f t="array" ref="H71">XLOOKUP(G71,tb_MainDatabase[Barcode],tb_MainDatabase[Grand],"")</f>
        <v>EDP</v>
      </c>
      <c r="I71" s="64" t="str">
        <f t="array" ref="I71">XLOOKUP(G71,tb_MainDatabase[Barcode],tb_MainDatabase[Size],"")</f>
        <v>50 ml.</v>
      </c>
      <c r="J71" s="64" t="s">
        <v>1532</v>
      </c>
      <c r="K71" s="81">
        <f>IF(E71="","",countif(tb_Export_2[SKU],E71))</f>
        <v>1</v>
      </c>
      <c r="L71" s="64" t="s">
        <v>1528</v>
      </c>
      <c r="M71" s="81"/>
      <c r="N71" s="81"/>
    </row>
    <row r="72" ht="22.5" customHeight="1">
      <c r="A72" s="61">
        <f>IF(B72="","",ROW()-ROW(tb_Export_2[[#HEADERS],[Order]]))</f>
        <v>71</v>
      </c>
      <c r="B72" s="322">
        <v>45981.0</v>
      </c>
      <c r="C72" s="64" t="str">
        <f t="shared" si="1"/>
        <v>#REF!</v>
      </c>
      <c r="D72" s="64" t="s">
        <v>50</v>
      </c>
      <c r="E72" s="64" t="s">
        <v>1633</v>
      </c>
      <c r="F72" s="64" t="s">
        <v>1069</v>
      </c>
      <c r="G72" s="64">
        <v>8.857128011058E12</v>
      </c>
      <c r="H72" s="64" t="str">
        <f t="array" ref="H72">XLOOKUP(G72,tb_MainDatabase[Barcode],tb_MainDatabase[Grand],"")</f>
        <v>EDP</v>
      </c>
      <c r="I72" s="64" t="str">
        <f t="array" ref="I72">XLOOKUP(G72,tb_MainDatabase[Barcode],tb_MainDatabase[Size],"")</f>
        <v>50 ml.</v>
      </c>
      <c r="J72" s="64" t="s">
        <v>1532</v>
      </c>
      <c r="K72" s="81">
        <f>IF(E72="","",countif(tb_Export_2[SKU],E72))</f>
        <v>1</v>
      </c>
      <c r="L72" s="64" t="s">
        <v>1528</v>
      </c>
      <c r="M72" s="81"/>
      <c r="N72" s="81"/>
    </row>
    <row r="73" ht="22.5" customHeight="1">
      <c r="A73" s="61">
        <f>IF(B73="","",ROW()-ROW(tb_Export_2[[#HEADERS],[Order]]))</f>
        <v>72</v>
      </c>
      <c r="B73" s="322">
        <v>45981.0</v>
      </c>
      <c r="C73" s="64" t="str">
        <f t="shared" si="1"/>
        <v>#REF!</v>
      </c>
      <c r="D73" s="64" t="s">
        <v>50</v>
      </c>
      <c r="E73" s="64" t="s">
        <v>1635</v>
      </c>
      <c r="F73" s="64" t="s">
        <v>1069</v>
      </c>
      <c r="G73" s="64">
        <v>8.857128011058E12</v>
      </c>
      <c r="H73" s="64" t="str">
        <f t="array" ref="H73">XLOOKUP(G73,tb_MainDatabase[Barcode],tb_MainDatabase[Grand],"")</f>
        <v>EDP</v>
      </c>
      <c r="I73" s="64" t="str">
        <f t="array" ref="I73">XLOOKUP(G73,tb_MainDatabase[Barcode],tb_MainDatabase[Size],"")</f>
        <v>50 ml.</v>
      </c>
      <c r="J73" s="64" t="s">
        <v>1532</v>
      </c>
      <c r="K73" s="81">
        <f>IF(E73="","",countif(tb_Export_2[SKU],E73))</f>
        <v>1</v>
      </c>
      <c r="L73" s="64" t="s">
        <v>1528</v>
      </c>
      <c r="M73" s="81"/>
      <c r="N73" s="81"/>
    </row>
    <row r="74" ht="22.5" customHeight="1">
      <c r="A74" s="61">
        <f>IF(B74="","",ROW()-ROW(tb_Export_2[[#HEADERS],[Order]]))</f>
        <v>73</v>
      </c>
      <c r="B74" s="322">
        <v>45981.0</v>
      </c>
      <c r="C74" s="64" t="str">
        <f t="shared" si="1"/>
        <v>#REF!</v>
      </c>
      <c r="D74" s="64" t="s">
        <v>50</v>
      </c>
      <c r="E74" s="64" t="s">
        <v>1637</v>
      </c>
      <c r="F74" s="64" t="s">
        <v>1069</v>
      </c>
      <c r="G74" s="64">
        <v>8.857128011058E12</v>
      </c>
      <c r="H74" s="64" t="str">
        <f t="array" ref="H74">XLOOKUP(G74,tb_MainDatabase[Barcode],tb_MainDatabase[Grand],"")</f>
        <v>EDP</v>
      </c>
      <c r="I74" s="64" t="str">
        <f t="array" ref="I74">XLOOKUP(G74,tb_MainDatabase[Barcode],tb_MainDatabase[Size],"")</f>
        <v>50 ml.</v>
      </c>
      <c r="J74" s="64" t="s">
        <v>1532</v>
      </c>
      <c r="K74" s="81">
        <f>IF(E74="","",countif(tb_Export_2[SKU],E74))</f>
        <v>1</v>
      </c>
      <c r="L74" s="64" t="s">
        <v>1528</v>
      </c>
      <c r="M74" s="81"/>
      <c r="N74" s="81"/>
    </row>
    <row r="75" ht="22.5" customHeight="1">
      <c r="A75" s="61">
        <f>IF(B75="","",ROW()-ROW(tb_Export_2[[#HEADERS],[Order]]))</f>
        <v>74</v>
      </c>
      <c r="B75" s="322">
        <v>45981.0</v>
      </c>
      <c r="C75" s="64" t="str">
        <f t="shared" si="1"/>
        <v>#REF!</v>
      </c>
      <c r="D75" s="64" t="s">
        <v>50</v>
      </c>
      <c r="E75" s="64" t="s">
        <v>1640</v>
      </c>
      <c r="F75" s="64" t="s">
        <v>1069</v>
      </c>
      <c r="G75" s="64">
        <v>8.857128011058E12</v>
      </c>
      <c r="H75" s="64" t="str">
        <f t="array" ref="H75">XLOOKUP(G75,tb_MainDatabase[Barcode],tb_MainDatabase[Grand],"")</f>
        <v>EDP</v>
      </c>
      <c r="I75" s="64" t="str">
        <f t="array" ref="I75">XLOOKUP(G75,tb_MainDatabase[Barcode],tb_MainDatabase[Size],"")</f>
        <v>50 ml.</v>
      </c>
      <c r="J75" s="64" t="s">
        <v>1532</v>
      </c>
      <c r="K75" s="81">
        <f>IF(E75="","",countif(tb_Export_2[SKU],E75))</f>
        <v>1</v>
      </c>
      <c r="L75" s="64" t="s">
        <v>1528</v>
      </c>
      <c r="M75" s="81"/>
      <c r="N75" s="81"/>
    </row>
    <row r="76" ht="22.5" customHeight="1">
      <c r="A76" s="61">
        <f>IF(B76="","",ROW()-ROW(tb_Export_2[[#HEADERS],[Order]]))</f>
        <v>75</v>
      </c>
      <c r="B76" s="322">
        <v>45981.0</v>
      </c>
      <c r="C76" s="64" t="str">
        <f t="shared" si="1"/>
        <v>#REF!</v>
      </c>
      <c r="D76" s="64" t="s">
        <v>50</v>
      </c>
      <c r="E76" s="64" t="s">
        <v>1641</v>
      </c>
      <c r="F76" s="64" t="s">
        <v>1069</v>
      </c>
      <c r="G76" s="64">
        <v>8.857128011058E12</v>
      </c>
      <c r="H76" s="64" t="str">
        <f t="array" ref="H76">XLOOKUP(G76,tb_MainDatabase[Barcode],tb_MainDatabase[Grand],"")</f>
        <v>EDP</v>
      </c>
      <c r="I76" s="64" t="str">
        <f t="array" ref="I76">XLOOKUP(G76,tb_MainDatabase[Barcode],tb_MainDatabase[Size],"")</f>
        <v>50 ml.</v>
      </c>
      <c r="J76" s="64" t="s">
        <v>1532</v>
      </c>
      <c r="K76" s="81">
        <f>IF(E76="","",countif(tb_Export_2[SKU],E76))</f>
        <v>1</v>
      </c>
      <c r="L76" s="64" t="s">
        <v>1528</v>
      </c>
      <c r="M76" s="81"/>
      <c r="N76" s="81"/>
    </row>
    <row r="77" ht="22.5" customHeight="1">
      <c r="A77" s="61">
        <f>IF(B77="","",ROW()-ROW(tb_Export_2[[#HEADERS],[Order]]))</f>
        <v>76</v>
      </c>
      <c r="B77" s="322">
        <v>45981.0</v>
      </c>
      <c r="C77" s="64" t="str">
        <f t="shared" si="1"/>
        <v>#REF!</v>
      </c>
      <c r="D77" s="64" t="s">
        <v>50</v>
      </c>
      <c r="E77" s="64" t="s">
        <v>1642</v>
      </c>
      <c r="F77" s="64" t="s">
        <v>1069</v>
      </c>
      <c r="G77" s="64">
        <v>8.857128011058E12</v>
      </c>
      <c r="H77" s="64" t="str">
        <f t="array" ref="H77">XLOOKUP(G77,tb_MainDatabase[Barcode],tb_MainDatabase[Grand],"")</f>
        <v>EDP</v>
      </c>
      <c r="I77" s="64" t="str">
        <f t="array" ref="I77">XLOOKUP(G77,tb_MainDatabase[Barcode],tb_MainDatabase[Size],"")</f>
        <v>50 ml.</v>
      </c>
      <c r="J77" s="64" t="s">
        <v>1532</v>
      </c>
      <c r="K77" s="81">
        <f>IF(E77="","",countif(tb_Export_2[SKU],E77))</f>
        <v>1</v>
      </c>
      <c r="L77" s="64" t="s">
        <v>1528</v>
      </c>
      <c r="M77" s="81"/>
      <c r="N77" s="81"/>
    </row>
    <row r="78" ht="22.5" customHeight="1">
      <c r="A78" s="61">
        <f>IF(B78="","",ROW()-ROW(tb_Export_2[[#HEADERS],[Order]]))</f>
        <v>77</v>
      </c>
      <c r="B78" s="322">
        <v>45981.0</v>
      </c>
      <c r="C78" s="64" t="str">
        <f t="shared" si="1"/>
        <v>#REF!</v>
      </c>
      <c r="D78" s="64" t="s">
        <v>50</v>
      </c>
      <c r="E78" s="64" t="s">
        <v>1644</v>
      </c>
      <c r="F78" s="64" t="s">
        <v>1069</v>
      </c>
      <c r="G78" s="64">
        <v>8.857128011058E12</v>
      </c>
      <c r="H78" s="64" t="str">
        <f t="array" ref="H78">XLOOKUP(G78,tb_MainDatabase[Barcode],tb_MainDatabase[Grand],"")</f>
        <v>EDP</v>
      </c>
      <c r="I78" s="64" t="str">
        <f t="array" ref="I78">XLOOKUP(G78,tb_MainDatabase[Barcode],tb_MainDatabase[Size],"")</f>
        <v>50 ml.</v>
      </c>
      <c r="J78" s="64" t="s">
        <v>1532</v>
      </c>
      <c r="K78" s="81">
        <f>IF(E78="","",countif(tb_Export_2[SKU],E78))</f>
        <v>1</v>
      </c>
      <c r="L78" s="64" t="s">
        <v>1528</v>
      </c>
      <c r="M78" s="81"/>
      <c r="N78" s="81"/>
    </row>
    <row r="79" ht="22.5" customHeight="1">
      <c r="A79" s="61">
        <f>IF(B79="","",ROW()-ROW(tb_Export_2[[#HEADERS],[Order]]))</f>
        <v>78</v>
      </c>
      <c r="B79" s="322">
        <v>45981.0</v>
      </c>
      <c r="C79" s="64" t="str">
        <f t="shared" si="1"/>
        <v>#REF!</v>
      </c>
      <c r="D79" s="64" t="s">
        <v>50</v>
      </c>
      <c r="E79" s="64" t="s">
        <v>1645</v>
      </c>
      <c r="F79" s="64" t="s">
        <v>1069</v>
      </c>
      <c r="G79" s="64">
        <v>8.857128011058E12</v>
      </c>
      <c r="H79" s="64" t="str">
        <f t="array" ref="H79">XLOOKUP(G79,tb_MainDatabase[Barcode],tb_MainDatabase[Grand],"")</f>
        <v>EDP</v>
      </c>
      <c r="I79" s="64" t="str">
        <f t="array" ref="I79">XLOOKUP(G79,tb_MainDatabase[Barcode],tb_MainDatabase[Size],"")</f>
        <v>50 ml.</v>
      </c>
      <c r="J79" s="64" t="s">
        <v>1532</v>
      </c>
      <c r="K79" s="81">
        <f>IF(E79="","",countif(tb_Export_2[SKU],E79))</f>
        <v>1</v>
      </c>
      <c r="L79" s="64" t="s">
        <v>1528</v>
      </c>
      <c r="M79" s="81"/>
      <c r="N79" s="81"/>
    </row>
    <row r="80" ht="22.5" customHeight="1">
      <c r="A80" s="61">
        <f>IF(B80="","",ROW()-ROW(tb_Export_2[[#HEADERS],[Order]]))</f>
        <v>79</v>
      </c>
      <c r="B80" s="322">
        <v>45981.0</v>
      </c>
      <c r="C80" s="64" t="str">
        <f t="shared" si="1"/>
        <v>#REF!</v>
      </c>
      <c r="D80" s="64" t="s">
        <v>50</v>
      </c>
      <c r="E80" s="64" t="s">
        <v>1646</v>
      </c>
      <c r="F80" s="64" t="s">
        <v>1069</v>
      </c>
      <c r="G80" s="64">
        <v>8.857128011058E12</v>
      </c>
      <c r="H80" s="64" t="str">
        <f t="array" ref="H80">XLOOKUP(G80,tb_MainDatabase[Barcode],tb_MainDatabase[Grand],"")</f>
        <v>EDP</v>
      </c>
      <c r="I80" s="64" t="str">
        <f t="array" ref="I80">XLOOKUP(G80,tb_MainDatabase[Barcode],tb_MainDatabase[Size],"")</f>
        <v>50 ml.</v>
      </c>
      <c r="J80" s="64" t="s">
        <v>1532</v>
      </c>
      <c r="K80" s="81">
        <f>IF(E80="","",countif(tb_Export_2[SKU],E80))</f>
        <v>1</v>
      </c>
      <c r="L80" s="64" t="s">
        <v>1528</v>
      </c>
      <c r="M80" s="81"/>
      <c r="N80" s="81"/>
    </row>
    <row r="81" ht="22.5" customHeight="1">
      <c r="A81" s="61">
        <f>IF(B81="","",ROW()-ROW(tb_Export_2[[#HEADERS],[Order]]))</f>
        <v>80</v>
      </c>
      <c r="B81" s="322">
        <v>45981.0</v>
      </c>
      <c r="C81" s="64" t="str">
        <f t="shared" si="1"/>
        <v>#REF!</v>
      </c>
      <c r="D81" s="64" t="s">
        <v>50</v>
      </c>
      <c r="E81" s="64" t="s">
        <v>1648</v>
      </c>
      <c r="F81" s="64" t="s">
        <v>1069</v>
      </c>
      <c r="G81" s="64">
        <v>8.857128011058E12</v>
      </c>
      <c r="H81" s="64" t="str">
        <f t="array" ref="H81">XLOOKUP(G81,tb_MainDatabase[Barcode],tb_MainDatabase[Grand],"")</f>
        <v>EDP</v>
      </c>
      <c r="I81" s="64" t="str">
        <f t="array" ref="I81">XLOOKUP(G81,tb_MainDatabase[Barcode],tb_MainDatabase[Size],"")</f>
        <v>50 ml.</v>
      </c>
      <c r="J81" s="64" t="s">
        <v>1532</v>
      </c>
      <c r="K81" s="81">
        <f>IF(E81="","",countif(tb_Export_2[SKU],E81))</f>
        <v>1</v>
      </c>
      <c r="L81" s="64" t="s">
        <v>1528</v>
      </c>
      <c r="M81" s="81"/>
      <c r="N81" s="81"/>
    </row>
    <row r="82" ht="22.5" customHeight="1">
      <c r="A82" s="61">
        <f>IF(B82="","",ROW()-ROW(tb_Export_2[[#HEADERS],[Order]]))</f>
        <v>81</v>
      </c>
      <c r="B82" s="322">
        <v>45981.0</v>
      </c>
      <c r="C82" s="64" t="str">
        <f t="shared" si="1"/>
        <v>#REF!</v>
      </c>
      <c r="D82" s="64" t="s">
        <v>50</v>
      </c>
      <c r="E82" s="64" t="s">
        <v>1650</v>
      </c>
      <c r="F82" s="64" t="s">
        <v>1111</v>
      </c>
      <c r="G82" s="64">
        <v>8.857128011027E12</v>
      </c>
      <c r="H82" s="64" t="str">
        <f t="array" ref="H82">XLOOKUP(G82,tb_MainDatabase[Barcode],tb_MainDatabase[Grand],"")</f>
        <v>EDP</v>
      </c>
      <c r="I82" s="64" t="str">
        <f t="array" ref="I82">XLOOKUP(G82,tb_MainDatabase[Barcode],tb_MainDatabase[Size],"")</f>
        <v>50 ml.</v>
      </c>
      <c r="J82" s="64" t="s">
        <v>1532</v>
      </c>
      <c r="K82" s="81">
        <f>IF(E82="","",countif(tb_Export_2[SKU],E82))</f>
        <v>1</v>
      </c>
      <c r="L82" s="64" t="s">
        <v>1528</v>
      </c>
      <c r="M82" s="81"/>
      <c r="N82" s="81"/>
    </row>
    <row r="83" ht="22.5" customHeight="1">
      <c r="A83" s="61">
        <f>IF(B83="","",ROW()-ROW(tb_Export_2[[#HEADERS],[Order]]))</f>
        <v>82</v>
      </c>
      <c r="B83" s="322">
        <v>45981.0</v>
      </c>
      <c r="C83" s="64" t="str">
        <f t="shared" si="1"/>
        <v>#REF!</v>
      </c>
      <c r="D83" s="64" t="s">
        <v>50</v>
      </c>
      <c r="E83" s="64" t="s">
        <v>1651</v>
      </c>
      <c r="F83" s="64" t="s">
        <v>1111</v>
      </c>
      <c r="G83" s="64">
        <v>8.857128011027E12</v>
      </c>
      <c r="H83" s="64" t="str">
        <f t="array" ref="H83">XLOOKUP(G83,tb_MainDatabase[Barcode],tb_MainDatabase[Grand],"")</f>
        <v>EDP</v>
      </c>
      <c r="I83" s="64" t="str">
        <f t="array" ref="I83">XLOOKUP(G83,tb_MainDatabase[Barcode],tb_MainDatabase[Size],"")</f>
        <v>50 ml.</v>
      </c>
      <c r="J83" s="64" t="s">
        <v>1532</v>
      </c>
      <c r="K83" s="81">
        <f>IF(E83="","",countif(tb_Export_2[SKU],E83))</f>
        <v>1</v>
      </c>
      <c r="L83" s="64" t="s">
        <v>1528</v>
      </c>
      <c r="M83" s="81"/>
      <c r="N83" s="81"/>
    </row>
    <row r="84" ht="22.5" customHeight="1">
      <c r="A84" s="61">
        <f>IF(B84="","",ROW()-ROW(tb_Export_2[[#HEADERS],[Order]]))</f>
        <v>83</v>
      </c>
      <c r="B84" s="322">
        <v>45981.0</v>
      </c>
      <c r="C84" s="64" t="str">
        <f t="shared" si="1"/>
        <v>#REF!</v>
      </c>
      <c r="D84" s="64" t="s">
        <v>50</v>
      </c>
      <c r="E84" s="64" t="s">
        <v>1652</v>
      </c>
      <c r="F84" s="64" t="s">
        <v>1111</v>
      </c>
      <c r="G84" s="64">
        <v>8.857128011027E12</v>
      </c>
      <c r="H84" s="64" t="str">
        <f t="array" ref="H84">XLOOKUP(G84,tb_MainDatabase[Barcode],tb_MainDatabase[Grand],"")</f>
        <v>EDP</v>
      </c>
      <c r="I84" s="64" t="str">
        <f t="array" ref="I84">XLOOKUP(G84,tb_MainDatabase[Barcode],tb_MainDatabase[Size],"")</f>
        <v>50 ml.</v>
      </c>
      <c r="J84" s="64" t="s">
        <v>1532</v>
      </c>
      <c r="K84" s="81">
        <f>IF(E84="","",countif(tb_Export_2[SKU],E84))</f>
        <v>1</v>
      </c>
      <c r="L84" s="64" t="s">
        <v>1528</v>
      </c>
      <c r="M84" s="81"/>
      <c r="N84" s="81"/>
    </row>
    <row r="85" ht="22.5" customHeight="1">
      <c r="A85" s="61">
        <f>IF(B85="","",ROW()-ROW(tb_Export_2[[#HEADERS],[Order]]))</f>
        <v>84</v>
      </c>
      <c r="B85" s="322">
        <v>45981.0</v>
      </c>
      <c r="C85" s="64" t="str">
        <f t="shared" si="1"/>
        <v>#REF!</v>
      </c>
      <c r="D85" s="64" t="s">
        <v>50</v>
      </c>
      <c r="E85" s="64" t="s">
        <v>1654</v>
      </c>
      <c r="F85" s="64" t="s">
        <v>1111</v>
      </c>
      <c r="G85" s="64">
        <v>8.857128011027E12</v>
      </c>
      <c r="H85" s="64" t="str">
        <f t="array" ref="H85">XLOOKUP(G85,tb_MainDatabase[Barcode],tb_MainDatabase[Grand],"")</f>
        <v>EDP</v>
      </c>
      <c r="I85" s="64" t="str">
        <f t="array" ref="I85">XLOOKUP(G85,tb_MainDatabase[Barcode],tb_MainDatabase[Size],"")</f>
        <v>50 ml.</v>
      </c>
      <c r="J85" s="64" t="s">
        <v>1532</v>
      </c>
      <c r="K85" s="81">
        <f>IF(E85="","",countif(tb_Export_2[SKU],E85))</f>
        <v>1</v>
      </c>
      <c r="L85" s="64" t="s">
        <v>1528</v>
      </c>
      <c r="M85" s="81"/>
      <c r="N85" s="81"/>
    </row>
    <row r="86" ht="22.5" customHeight="1">
      <c r="A86" s="61">
        <f>IF(B86="","",ROW()-ROW(tb_Export_2[[#HEADERS],[Order]]))</f>
        <v>85</v>
      </c>
      <c r="B86" s="322">
        <v>45981.0</v>
      </c>
      <c r="C86" s="64" t="str">
        <f t="shared" si="1"/>
        <v>#REF!</v>
      </c>
      <c r="D86" s="64" t="s">
        <v>50</v>
      </c>
      <c r="E86" s="64" t="s">
        <v>1657</v>
      </c>
      <c r="F86" s="64" t="s">
        <v>1111</v>
      </c>
      <c r="G86" s="64">
        <v>8.857128011027E12</v>
      </c>
      <c r="H86" s="64" t="str">
        <f t="array" ref="H86">XLOOKUP(G86,tb_MainDatabase[Barcode],tb_MainDatabase[Grand],"")</f>
        <v>EDP</v>
      </c>
      <c r="I86" s="64" t="str">
        <f t="array" ref="I86">XLOOKUP(G86,tb_MainDatabase[Barcode],tb_MainDatabase[Size],"")</f>
        <v>50 ml.</v>
      </c>
      <c r="J86" s="64" t="s">
        <v>1532</v>
      </c>
      <c r="K86" s="81">
        <f>IF(E86="","",countif(tb_Export_2[SKU],E86))</f>
        <v>1</v>
      </c>
      <c r="L86" s="64" t="s">
        <v>1528</v>
      </c>
      <c r="M86" s="81"/>
      <c r="N86" s="81"/>
    </row>
    <row r="87" ht="22.5" customHeight="1">
      <c r="A87" s="61">
        <f>IF(B87="","",ROW()-ROW(tb_Export_2[[#HEADERS],[Order]]))</f>
        <v>86</v>
      </c>
      <c r="B87" s="322">
        <v>45981.0</v>
      </c>
      <c r="C87" s="64" t="str">
        <f t="shared" si="1"/>
        <v>#REF!</v>
      </c>
      <c r="D87" s="64" t="s">
        <v>50</v>
      </c>
      <c r="E87" s="64" t="s">
        <v>1660</v>
      </c>
      <c r="F87" s="64" t="s">
        <v>1111</v>
      </c>
      <c r="G87" s="64">
        <v>8.857128011027E12</v>
      </c>
      <c r="H87" s="64" t="str">
        <f t="array" ref="H87">XLOOKUP(G87,tb_MainDatabase[Barcode],tb_MainDatabase[Grand],"")</f>
        <v>EDP</v>
      </c>
      <c r="I87" s="64" t="str">
        <f t="array" ref="I87">XLOOKUP(G87,tb_MainDatabase[Barcode],tb_MainDatabase[Size],"")</f>
        <v>50 ml.</v>
      </c>
      <c r="J87" s="64" t="s">
        <v>1532</v>
      </c>
      <c r="K87" s="81">
        <f>IF(E87="","",countif(tb_Export_2[SKU],E87))</f>
        <v>1</v>
      </c>
      <c r="L87" s="64" t="s">
        <v>1528</v>
      </c>
      <c r="M87" s="81"/>
      <c r="N87" s="81"/>
    </row>
    <row r="88" ht="22.5" customHeight="1">
      <c r="A88" s="61">
        <f>IF(B88="","",ROW()-ROW(tb_Export_2[[#HEADERS],[Order]]))</f>
        <v>87</v>
      </c>
      <c r="B88" s="322">
        <v>45981.0</v>
      </c>
      <c r="C88" s="64" t="str">
        <f t="shared" si="1"/>
        <v>#REF!</v>
      </c>
      <c r="D88" s="64" t="s">
        <v>50</v>
      </c>
      <c r="E88" s="64" t="s">
        <v>1661</v>
      </c>
      <c r="F88" s="64" t="s">
        <v>1111</v>
      </c>
      <c r="G88" s="64">
        <v>8.857128011027E12</v>
      </c>
      <c r="H88" s="64" t="str">
        <f t="array" ref="H88">XLOOKUP(G88,tb_MainDatabase[Barcode],tb_MainDatabase[Grand],"")</f>
        <v>EDP</v>
      </c>
      <c r="I88" s="64" t="str">
        <f t="array" ref="I88">XLOOKUP(G88,tb_MainDatabase[Barcode],tb_MainDatabase[Size],"")</f>
        <v>50 ml.</v>
      </c>
      <c r="J88" s="64" t="s">
        <v>1532</v>
      </c>
      <c r="K88" s="81">
        <f>IF(E88="","",countif(tb_Export_2[SKU],E88))</f>
        <v>1</v>
      </c>
      <c r="L88" s="64" t="s">
        <v>1528</v>
      </c>
      <c r="M88" s="81"/>
      <c r="N88" s="81"/>
    </row>
    <row r="89" ht="22.5" customHeight="1">
      <c r="A89" s="61">
        <f>IF(B89="","",ROW()-ROW(tb_Export_2[[#HEADERS],[Order]]))</f>
        <v>88</v>
      </c>
      <c r="B89" s="322">
        <v>45981.0</v>
      </c>
      <c r="C89" s="64" t="str">
        <f t="shared" si="1"/>
        <v>#REF!</v>
      </c>
      <c r="D89" s="64" t="s">
        <v>50</v>
      </c>
      <c r="E89" s="64" t="s">
        <v>1662</v>
      </c>
      <c r="F89" s="64" t="s">
        <v>1111</v>
      </c>
      <c r="G89" s="64">
        <v>8.857128011027E12</v>
      </c>
      <c r="H89" s="64" t="str">
        <f t="array" ref="H89">XLOOKUP(G89,tb_MainDatabase[Barcode],tb_MainDatabase[Grand],"")</f>
        <v>EDP</v>
      </c>
      <c r="I89" s="64" t="str">
        <f t="array" ref="I89">XLOOKUP(G89,tb_MainDatabase[Barcode],tb_MainDatabase[Size],"")</f>
        <v>50 ml.</v>
      </c>
      <c r="J89" s="64" t="s">
        <v>1532</v>
      </c>
      <c r="K89" s="81">
        <f>IF(E89="","",countif(tb_Export_2[SKU],E89))</f>
        <v>1</v>
      </c>
      <c r="L89" s="64" t="s">
        <v>1528</v>
      </c>
      <c r="M89" s="81"/>
      <c r="N89" s="81"/>
    </row>
    <row r="90" ht="22.5" customHeight="1">
      <c r="A90" s="61">
        <f>IF(B90="","",ROW()-ROW(tb_Export_2[[#HEADERS],[Order]]))</f>
        <v>89</v>
      </c>
      <c r="B90" s="322">
        <v>45981.0</v>
      </c>
      <c r="C90" s="64" t="str">
        <f t="shared" si="1"/>
        <v>#REF!</v>
      </c>
      <c r="D90" s="64" t="s">
        <v>50</v>
      </c>
      <c r="E90" s="64" t="s">
        <v>1664</v>
      </c>
      <c r="F90" s="64" t="s">
        <v>1111</v>
      </c>
      <c r="G90" s="64">
        <v>8.857128011027E12</v>
      </c>
      <c r="H90" s="64" t="str">
        <f t="array" ref="H90">XLOOKUP(G90,tb_MainDatabase[Barcode],tb_MainDatabase[Grand],"")</f>
        <v>EDP</v>
      </c>
      <c r="I90" s="64" t="str">
        <f t="array" ref="I90">XLOOKUP(G90,tb_MainDatabase[Barcode],tb_MainDatabase[Size],"")</f>
        <v>50 ml.</v>
      </c>
      <c r="J90" s="64" t="s">
        <v>1532</v>
      </c>
      <c r="K90" s="81">
        <f>IF(E90="","",countif(tb_Export_2[SKU],E90))</f>
        <v>1</v>
      </c>
      <c r="L90" s="64" t="s">
        <v>1528</v>
      </c>
      <c r="M90" s="81"/>
      <c r="N90" s="81"/>
    </row>
    <row r="91" ht="22.5" customHeight="1">
      <c r="A91" s="61">
        <f>IF(B91="","",ROW()-ROW(tb_Export_2[[#HEADERS],[Order]]))</f>
        <v>90</v>
      </c>
      <c r="B91" s="322">
        <v>45981.0</v>
      </c>
      <c r="C91" s="64" t="str">
        <f t="shared" si="1"/>
        <v>#REF!</v>
      </c>
      <c r="D91" s="64" t="s">
        <v>50</v>
      </c>
      <c r="E91" s="64" t="s">
        <v>1665</v>
      </c>
      <c r="F91" s="64" t="s">
        <v>1111</v>
      </c>
      <c r="G91" s="64">
        <v>8.857128011027E12</v>
      </c>
      <c r="H91" s="64" t="str">
        <f t="array" ref="H91">XLOOKUP(G91,tb_MainDatabase[Barcode],tb_MainDatabase[Grand],"")</f>
        <v>EDP</v>
      </c>
      <c r="I91" s="64" t="str">
        <f t="array" ref="I91">XLOOKUP(G91,tb_MainDatabase[Barcode],tb_MainDatabase[Size],"")</f>
        <v>50 ml.</v>
      </c>
      <c r="J91" s="64" t="s">
        <v>1532</v>
      </c>
      <c r="K91" s="81">
        <f>IF(E91="","",countif(tb_Export_2[SKU],E91))</f>
        <v>1</v>
      </c>
      <c r="L91" s="64" t="s">
        <v>1528</v>
      </c>
      <c r="M91" s="81"/>
      <c r="N91" s="81"/>
    </row>
    <row r="92" ht="22.5" customHeight="1">
      <c r="A92" s="61">
        <f>IF(B92="","",ROW()-ROW(tb_Export_2[[#HEADERS],[Order]]))</f>
        <v>91</v>
      </c>
      <c r="B92" s="322">
        <v>45981.0</v>
      </c>
      <c r="C92" s="64" t="str">
        <f t="shared" si="1"/>
        <v>#REF!</v>
      </c>
      <c r="D92" s="64" t="s">
        <v>50</v>
      </c>
      <c r="E92" s="64" t="s">
        <v>1666</v>
      </c>
      <c r="F92" s="64" t="s">
        <v>1111</v>
      </c>
      <c r="G92" s="64">
        <v>8.857128011027E12</v>
      </c>
      <c r="H92" s="64" t="str">
        <f t="array" ref="H92">XLOOKUP(G92,tb_MainDatabase[Barcode],tb_MainDatabase[Grand],"")</f>
        <v>EDP</v>
      </c>
      <c r="I92" s="64" t="str">
        <f t="array" ref="I92">XLOOKUP(G92,tb_MainDatabase[Barcode],tb_MainDatabase[Size],"")</f>
        <v>50 ml.</v>
      </c>
      <c r="J92" s="64" t="s">
        <v>1532</v>
      </c>
      <c r="K92" s="81">
        <f>IF(E92="","",countif(tb_Export_2[SKU],E92))</f>
        <v>1</v>
      </c>
      <c r="L92" s="64" t="s">
        <v>1528</v>
      </c>
      <c r="M92" s="81"/>
      <c r="N92" s="81"/>
    </row>
    <row r="93" ht="22.5" customHeight="1">
      <c r="A93" s="61">
        <f>IF(B93="","",ROW()-ROW(tb_Export_2[[#HEADERS],[Order]]))</f>
        <v>92</v>
      </c>
      <c r="B93" s="322">
        <v>45981.0</v>
      </c>
      <c r="C93" s="64" t="str">
        <f t="shared" si="1"/>
        <v>#REF!</v>
      </c>
      <c r="D93" s="64" t="s">
        <v>50</v>
      </c>
      <c r="E93" s="64" t="s">
        <v>1669</v>
      </c>
      <c r="F93" s="64" t="s">
        <v>1111</v>
      </c>
      <c r="G93" s="64">
        <v>8.857128011027E12</v>
      </c>
      <c r="H93" s="64" t="str">
        <f t="array" ref="H93">XLOOKUP(G93,tb_MainDatabase[Barcode],tb_MainDatabase[Grand],"")</f>
        <v>EDP</v>
      </c>
      <c r="I93" s="64" t="str">
        <f t="array" ref="I93">XLOOKUP(G93,tb_MainDatabase[Barcode],tb_MainDatabase[Size],"")</f>
        <v>50 ml.</v>
      </c>
      <c r="J93" s="64" t="s">
        <v>1532</v>
      </c>
      <c r="K93" s="81">
        <f>IF(E93="","",countif(tb_Export_2[SKU],E93))</f>
        <v>1</v>
      </c>
      <c r="L93" s="64" t="s">
        <v>1528</v>
      </c>
      <c r="M93" s="81"/>
      <c r="N93" s="81"/>
    </row>
    <row r="94" ht="22.5" customHeight="1">
      <c r="A94" s="61">
        <f>IF(B94="","",ROW()-ROW(tb_Export_2[[#HEADERS],[Order]]))</f>
        <v>93</v>
      </c>
      <c r="B94" s="322">
        <v>45981.0</v>
      </c>
      <c r="C94" s="64" t="str">
        <f t="shared" si="1"/>
        <v>#REF!</v>
      </c>
      <c r="D94" s="64" t="s">
        <v>50</v>
      </c>
      <c r="E94" s="64" t="s">
        <v>1670</v>
      </c>
      <c r="F94" s="64" t="s">
        <v>1111</v>
      </c>
      <c r="G94" s="64">
        <v>8.857128011027E12</v>
      </c>
      <c r="H94" s="64" t="str">
        <f t="array" ref="H94">XLOOKUP(G94,tb_MainDatabase[Barcode],tb_MainDatabase[Grand],"")</f>
        <v>EDP</v>
      </c>
      <c r="I94" s="64" t="str">
        <f t="array" ref="I94">XLOOKUP(G94,tb_MainDatabase[Barcode],tb_MainDatabase[Size],"")</f>
        <v>50 ml.</v>
      </c>
      <c r="J94" s="64" t="s">
        <v>1532</v>
      </c>
      <c r="K94" s="81">
        <f>IF(E94="","",countif(tb_Export_2[SKU],E94))</f>
        <v>1</v>
      </c>
      <c r="L94" s="64" t="s">
        <v>1528</v>
      </c>
      <c r="M94" s="81"/>
      <c r="N94" s="81"/>
    </row>
    <row r="95" ht="22.5" customHeight="1">
      <c r="A95" s="61">
        <f>IF(B95="","",ROW()-ROW(tb_Export_2[[#HEADERS],[Order]]))</f>
        <v>94</v>
      </c>
      <c r="B95" s="322">
        <v>45981.0</v>
      </c>
      <c r="C95" s="64" t="str">
        <f t="shared" si="1"/>
        <v>#REF!</v>
      </c>
      <c r="D95" s="64" t="s">
        <v>50</v>
      </c>
      <c r="E95" s="64" t="s">
        <v>1671</v>
      </c>
      <c r="F95" s="64" t="s">
        <v>1111</v>
      </c>
      <c r="G95" s="64">
        <v>8.857128011027E12</v>
      </c>
      <c r="H95" s="64" t="str">
        <f t="array" ref="H95">XLOOKUP(G95,tb_MainDatabase[Barcode],tb_MainDatabase[Grand],"")</f>
        <v>EDP</v>
      </c>
      <c r="I95" s="64" t="str">
        <f t="array" ref="I95">XLOOKUP(G95,tb_MainDatabase[Barcode],tb_MainDatabase[Size],"")</f>
        <v>50 ml.</v>
      </c>
      <c r="J95" s="64" t="s">
        <v>1532</v>
      </c>
      <c r="K95" s="81">
        <f>IF(E95="","",countif(tb_Export_2[SKU],E95))</f>
        <v>1</v>
      </c>
      <c r="L95" s="64" t="s">
        <v>1528</v>
      </c>
      <c r="M95" s="81"/>
      <c r="N95" s="81"/>
    </row>
    <row r="96" ht="22.5" customHeight="1">
      <c r="A96" s="61">
        <f>IF(B96="","",ROW()-ROW(tb_Export_2[[#HEADERS],[Order]]))</f>
        <v>95</v>
      </c>
      <c r="B96" s="322">
        <v>45981.0</v>
      </c>
      <c r="C96" s="64" t="str">
        <f t="shared" si="1"/>
        <v>#REF!</v>
      </c>
      <c r="D96" s="64" t="s">
        <v>50</v>
      </c>
      <c r="E96" s="64" t="s">
        <v>1674</v>
      </c>
      <c r="F96" s="64" t="s">
        <v>1111</v>
      </c>
      <c r="G96" s="64">
        <v>8.857128011027E12</v>
      </c>
      <c r="H96" s="64" t="str">
        <f t="array" ref="H96">XLOOKUP(G96,tb_MainDatabase[Barcode],tb_MainDatabase[Grand],"")</f>
        <v>EDP</v>
      </c>
      <c r="I96" s="64" t="str">
        <f t="array" ref="I96">XLOOKUP(G96,tb_MainDatabase[Barcode],tb_MainDatabase[Size],"")</f>
        <v>50 ml.</v>
      </c>
      <c r="J96" s="64" t="s">
        <v>1532</v>
      </c>
      <c r="K96" s="81">
        <f>IF(E96="","",countif(tb_Export_2[SKU],E96))</f>
        <v>1</v>
      </c>
      <c r="L96" s="64" t="s">
        <v>1528</v>
      </c>
      <c r="M96" s="81"/>
      <c r="N96" s="81"/>
    </row>
    <row r="97" ht="22.5" customHeight="1">
      <c r="A97" s="61">
        <f>IF(B97="","",ROW()-ROW(tb_Export_2[[#HEADERS],[Order]]))</f>
        <v>96</v>
      </c>
      <c r="B97" s="322">
        <v>45981.0</v>
      </c>
      <c r="C97" s="64" t="str">
        <f t="shared" si="1"/>
        <v>#REF!</v>
      </c>
      <c r="D97" s="64" t="s">
        <v>50</v>
      </c>
      <c r="E97" s="64" t="s">
        <v>1675</v>
      </c>
      <c r="F97" s="64" t="s">
        <v>1111</v>
      </c>
      <c r="G97" s="64">
        <v>8.857128011027E12</v>
      </c>
      <c r="H97" s="64" t="str">
        <f t="array" ref="H97">XLOOKUP(G97,tb_MainDatabase[Barcode],tb_MainDatabase[Grand],"")</f>
        <v>EDP</v>
      </c>
      <c r="I97" s="64" t="str">
        <f t="array" ref="I97">XLOOKUP(G97,tb_MainDatabase[Barcode],tb_MainDatabase[Size],"")</f>
        <v>50 ml.</v>
      </c>
      <c r="J97" s="64" t="s">
        <v>1532</v>
      </c>
      <c r="K97" s="81">
        <f>IF(E97="","",countif(tb_Export_2[SKU],E97))</f>
        <v>1</v>
      </c>
      <c r="L97" s="64" t="s">
        <v>1528</v>
      </c>
      <c r="M97" s="81"/>
      <c r="N97" s="81"/>
    </row>
    <row r="98" ht="22.5" customHeight="1">
      <c r="A98" s="61">
        <f>IF(B98="","",ROW()-ROW(tb_Export_2[[#HEADERS],[Order]]))</f>
        <v>97</v>
      </c>
      <c r="B98" s="322">
        <v>45981.0</v>
      </c>
      <c r="C98" s="64" t="str">
        <f t="shared" si="1"/>
        <v>#REF!</v>
      </c>
      <c r="D98" s="64" t="s">
        <v>50</v>
      </c>
      <c r="E98" s="64" t="s">
        <v>1676</v>
      </c>
      <c r="F98" s="64" t="s">
        <v>1111</v>
      </c>
      <c r="G98" s="64">
        <v>8.857128011027E12</v>
      </c>
      <c r="H98" s="64" t="str">
        <f t="array" ref="H98">XLOOKUP(G98,tb_MainDatabase[Barcode],tb_MainDatabase[Grand],"")</f>
        <v>EDP</v>
      </c>
      <c r="I98" s="64" t="str">
        <f t="array" ref="I98">XLOOKUP(G98,tb_MainDatabase[Barcode],tb_MainDatabase[Size],"")</f>
        <v>50 ml.</v>
      </c>
      <c r="J98" s="64" t="s">
        <v>1532</v>
      </c>
      <c r="K98" s="81">
        <f>IF(E98="","",countif(tb_Export_2[SKU],E98))</f>
        <v>1</v>
      </c>
      <c r="L98" s="64" t="s">
        <v>1528</v>
      </c>
      <c r="M98" s="81"/>
      <c r="N98" s="81"/>
    </row>
    <row r="99" ht="22.5" customHeight="1">
      <c r="A99" s="61">
        <f>IF(B99="","",ROW()-ROW(tb_Export_2[[#HEADERS],[Order]]))</f>
        <v>98</v>
      </c>
      <c r="B99" s="322">
        <v>45981.0</v>
      </c>
      <c r="C99" s="64" t="str">
        <f t="shared" si="1"/>
        <v>#REF!</v>
      </c>
      <c r="D99" s="64" t="s">
        <v>50</v>
      </c>
      <c r="E99" s="64" t="s">
        <v>1677</v>
      </c>
      <c r="F99" s="64" t="s">
        <v>1111</v>
      </c>
      <c r="G99" s="64">
        <v>8.857128011027E12</v>
      </c>
      <c r="H99" s="64" t="str">
        <f t="array" ref="H99">XLOOKUP(G99,tb_MainDatabase[Barcode],tb_MainDatabase[Grand],"")</f>
        <v>EDP</v>
      </c>
      <c r="I99" s="64" t="str">
        <f t="array" ref="I99">XLOOKUP(G99,tb_MainDatabase[Barcode],tb_MainDatabase[Size],"")</f>
        <v>50 ml.</v>
      </c>
      <c r="J99" s="64" t="s">
        <v>1532</v>
      </c>
      <c r="K99" s="81">
        <f>IF(E99="","",countif(tb_Export_2[SKU],E99))</f>
        <v>1</v>
      </c>
      <c r="L99" s="64" t="s">
        <v>1528</v>
      </c>
      <c r="M99" s="81"/>
      <c r="N99" s="81"/>
    </row>
    <row r="100" ht="22.5" customHeight="1">
      <c r="A100" s="61">
        <f>IF(B100="","",ROW()-ROW(tb_Export_2[[#HEADERS],[Order]]))</f>
        <v>99</v>
      </c>
      <c r="B100" s="322">
        <v>45981.0</v>
      </c>
      <c r="C100" s="64" t="str">
        <f t="shared" si="1"/>
        <v>#REF!</v>
      </c>
      <c r="D100" s="64" t="s">
        <v>50</v>
      </c>
      <c r="E100" s="64" t="s">
        <v>1678</v>
      </c>
      <c r="F100" s="64" t="s">
        <v>1111</v>
      </c>
      <c r="G100" s="64">
        <v>8.857128011027E12</v>
      </c>
      <c r="H100" s="64" t="str">
        <f t="array" ref="H100">XLOOKUP(G100,tb_MainDatabase[Barcode],tb_MainDatabase[Grand],"")</f>
        <v>EDP</v>
      </c>
      <c r="I100" s="64" t="str">
        <f t="array" ref="I100">XLOOKUP(G100,tb_MainDatabase[Barcode],tb_MainDatabase[Size],"")</f>
        <v>50 ml.</v>
      </c>
      <c r="J100" s="64" t="s">
        <v>1532</v>
      </c>
      <c r="K100" s="81">
        <f>IF(E100="","",countif(tb_Export_2[SKU],E100))</f>
        <v>1</v>
      </c>
      <c r="L100" s="64" t="s">
        <v>1528</v>
      </c>
      <c r="M100" s="81"/>
      <c r="N100" s="81"/>
    </row>
    <row r="101" ht="22.5" customHeight="1">
      <c r="A101" s="61">
        <f>IF(B101="","",ROW()-ROW(tb_Export_2[[#HEADERS],[Order]]))</f>
        <v>100</v>
      </c>
      <c r="B101" s="322">
        <v>45981.0</v>
      </c>
      <c r="C101" s="64" t="str">
        <f t="shared" si="1"/>
        <v>#REF!</v>
      </c>
      <c r="D101" s="64" t="s">
        <v>50</v>
      </c>
      <c r="E101" s="64" t="s">
        <v>1680</v>
      </c>
      <c r="F101" s="64" t="s">
        <v>1111</v>
      </c>
      <c r="G101" s="64">
        <v>8.857128011027E12</v>
      </c>
      <c r="H101" s="64" t="str">
        <f t="array" ref="H101">XLOOKUP(G101,tb_MainDatabase[Barcode],tb_MainDatabase[Grand],"")</f>
        <v>EDP</v>
      </c>
      <c r="I101" s="64" t="str">
        <f t="array" ref="I101">XLOOKUP(G101,tb_MainDatabase[Barcode],tb_MainDatabase[Size],"")</f>
        <v>50 ml.</v>
      </c>
      <c r="J101" s="64" t="s">
        <v>1532</v>
      </c>
      <c r="K101" s="81">
        <f>IF(E101="","",countif(tb_Export_2[SKU],E101))</f>
        <v>1</v>
      </c>
      <c r="L101" s="64" t="s">
        <v>1528</v>
      </c>
      <c r="M101" s="81"/>
      <c r="N101" s="81"/>
    </row>
    <row r="102" ht="22.5" customHeight="1">
      <c r="A102" s="61">
        <f>IF(B102="","",ROW()-ROW(tb_Export_2[[#HEADERS],[Order]]))</f>
        <v>101</v>
      </c>
      <c r="B102" s="322">
        <v>45981.0</v>
      </c>
      <c r="C102" s="64" t="str">
        <f t="shared" si="1"/>
        <v>#REF!</v>
      </c>
      <c r="D102" s="64" t="s">
        <v>50</v>
      </c>
      <c r="E102" s="64" t="s">
        <v>1681</v>
      </c>
      <c r="F102" s="64" t="s">
        <v>1084</v>
      </c>
      <c r="G102" s="64">
        <v>8.857128011119E12</v>
      </c>
      <c r="H102" s="64" t="str">
        <f t="array" ref="H102">XLOOKUP(G102,tb_MainDatabase[Barcode],tb_MainDatabase[Grand],"")</f>
        <v>EDP</v>
      </c>
      <c r="I102" s="64" t="str">
        <f t="array" ref="I102">XLOOKUP(G102,tb_MainDatabase[Barcode],tb_MainDatabase[Size],"")</f>
        <v>50 ml.</v>
      </c>
      <c r="J102" s="64" t="s">
        <v>1532</v>
      </c>
      <c r="K102" s="81">
        <f>IF(E102="","",countif(tb_Export_2[SKU],E102))</f>
        <v>1</v>
      </c>
      <c r="L102" s="64" t="s">
        <v>1528</v>
      </c>
      <c r="M102" s="81"/>
      <c r="N102" s="81"/>
    </row>
    <row r="103" ht="22.5" customHeight="1">
      <c r="A103" s="61">
        <f>IF(B103="","",ROW()-ROW(tb_Export_2[[#HEADERS],[Order]]))</f>
        <v>102</v>
      </c>
      <c r="B103" s="322">
        <v>45981.0</v>
      </c>
      <c r="C103" s="64" t="str">
        <f t="shared" si="1"/>
        <v>#REF!</v>
      </c>
      <c r="D103" s="64" t="s">
        <v>50</v>
      </c>
      <c r="E103" s="64" t="s">
        <v>1683</v>
      </c>
      <c r="F103" s="64" t="s">
        <v>1084</v>
      </c>
      <c r="G103" s="64">
        <v>8.857128011119E12</v>
      </c>
      <c r="H103" s="64" t="str">
        <f t="array" ref="H103">XLOOKUP(G103,tb_MainDatabase[Barcode],tb_MainDatabase[Grand],"")</f>
        <v>EDP</v>
      </c>
      <c r="I103" s="64" t="str">
        <f t="array" ref="I103">XLOOKUP(G103,tb_MainDatabase[Barcode],tb_MainDatabase[Size],"")</f>
        <v>50 ml.</v>
      </c>
      <c r="J103" s="64" t="s">
        <v>1532</v>
      </c>
      <c r="K103" s="81">
        <f>IF(E103="","",countif(tb_Export_2[SKU],E103))</f>
        <v>1</v>
      </c>
      <c r="L103" s="64" t="s">
        <v>1528</v>
      </c>
      <c r="M103" s="81"/>
      <c r="N103" s="81"/>
    </row>
    <row r="104" ht="22.5" customHeight="1">
      <c r="A104" s="61">
        <f>IF(B104="","",ROW()-ROW(tb_Export_2[[#HEADERS],[Order]]))</f>
        <v>103</v>
      </c>
      <c r="B104" s="322">
        <v>45981.0</v>
      </c>
      <c r="C104" s="64" t="str">
        <f t="shared" si="1"/>
        <v>#REF!</v>
      </c>
      <c r="D104" s="64" t="s">
        <v>50</v>
      </c>
      <c r="E104" s="64" t="s">
        <v>1684</v>
      </c>
      <c r="F104" s="64" t="s">
        <v>1084</v>
      </c>
      <c r="G104" s="64">
        <v>8.857128011119E12</v>
      </c>
      <c r="H104" s="64" t="str">
        <f t="array" ref="H104">XLOOKUP(G104,tb_MainDatabase[Barcode],tb_MainDatabase[Grand],"")</f>
        <v>EDP</v>
      </c>
      <c r="I104" s="64" t="str">
        <f t="array" ref="I104">XLOOKUP(G104,tb_MainDatabase[Barcode],tb_MainDatabase[Size],"")</f>
        <v>50 ml.</v>
      </c>
      <c r="J104" s="64" t="s">
        <v>1532</v>
      </c>
      <c r="K104" s="81">
        <f>IF(E104="","",countif(tb_Export_2[SKU],E104))</f>
        <v>1</v>
      </c>
      <c r="L104" s="64" t="s">
        <v>1528</v>
      </c>
      <c r="M104" s="81"/>
      <c r="N104" s="81"/>
    </row>
    <row r="105" ht="22.5" customHeight="1">
      <c r="A105" s="61">
        <f>IF(B105="","",ROW()-ROW(tb_Export_2[[#HEADERS],[Order]]))</f>
        <v>104</v>
      </c>
      <c r="B105" s="322">
        <v>45981.0</v>
      </c>
      <c r="C105" s="64" t="str">
        <f t="shared" si="1"/>
        <v>#REF!</v>
      </c>
      <c r="D105" s="64" t="s">
        <v>50</v>
      </c>
      <c r="E105" s="64" t="s">
        <v>1685</v>
      </c>
      <c r="F105" s="64" t="s">
        <v>1084</v>
      </c>
      <c r="G105" s="64">
        <v>8.857128011119E12</v>
      </c>
      <c r="H105" s="64" t="str">
        <f t="array" ref="H105">XLOOKUP(G105,tb_MainDatabase[Barcode],tb_MainDatabase[Grand],"")</f>
        <v>EDP</v>
      </c>
      <c r="I105" s="64" t="str">
        <f t="array" ref="I105">XLOOKUP(G105,tb_MainDatabase[Barcode],tb_MainDatabase[Size],"")</f>
        <v>50 ml.</v>
      </c>
      <c r="J105" s="64" t="s">
        <v>1532</v>
      </c>
      <c r="K105" s="81">
        <f>IF(E105="","",countif(tb_Export_2[SKU],E105))</f>
        <v>1</v>
      </c>
      <c r="L105" s="64" t="s">
        <v>1528</v>
      </c>
      <c r="M105" s="81"/>
      <c r="N105" s="81"/>
    </row>
    <row r="106" ht="22.5" customHeight="1">
      <c r="A106" s="61">
        <f>IF(B106="","",ROW()-ROW(tb_Export_2[[#HEADERS],[Order]]))</f>
        <v>105</v>
      </c>
      <c r="B106" s="322">
        <v>45981.0</v>
      </c>
      <c r="C106" s="64" t="str">
        <f t="shared" si="1"/>
        <v>#REF!</v>
      </c>
      <c r="D106" s="64" t="s">
        <v>50</v>
      </c>
      <c r="E106" s="64" t="s">
        <v>1686</v>
      </c>
      <c r="F106" s="64" t="s">
        <v>1084</v>
      </c>
      <c r="G106" s="64">
        <v>8.857128011119E12</v>
      </c>
      <c r="H106" s="64" t="str">
        <f t="array" ref="H106">XLOOKUP(G106,tb_MainDatabase[Barcode],tb_MainDatabase[Grand],"")</f>
        <v>EDP</v>
      </c>
      <c r="I106" s="64" t="str">
        <f t="array" ref="I106">XLOOKUP(G106,tb_MainDatabase[Barcode],tb_MainDatabase[Size],"")</f>
        <v>50 ml.</v>
      </c>
      <c r="J106" s="64" t="s">
        <v>1532</v>
      </c>
      <c r="K106" s="81">
        <f>IF(E106="","",countif(tb_Export_2[SKU],E106))</f>
        <v>1</v>
      </c>
      <c r="L106" s="64" t="s">
        <v>1528</v>
      </c>
      <c r="M106" s="81"/>
      <c r="N106" s="81"/>
    </row>
    <row r="107" ht="22.5" customHeight="1">
      <c r="A107" s="61">
        <f>IF(B107="","",ROW()-ROW(tb_Export_2[[#HEADERS],[Order]]))</f>
        <v>106</v>
      </c>
      <c r="B107" s="322">
        <v>45981.0</v>
      </c>
      <c r="C107" s="64" t="str">
        <f t="shared" si="1"/>
        <v>#REF!</v>
      </c>
      <c r="D107" s="64" t="s">
        <v>50</v>
      </c>
      <c r="E107" s="64" t="s">
        <v>1687</v>
      </c>
      <c r="F107" s="64" t="s">
        <v>1084</v>
      </c>
      <c r="G107" s="64">
        <v>8.857128011119E12</v>
      </c>
      <c r="H107" s="64" t="str">
        <f t="array" ref="H107">XLOOKUP(G107,tb_MainDatabase[Barcode],tb_MainDatabase[Grand],"")</f>
        <v>EDP</v>
      </c>
      <c r="I107" s="64" t="str">
        <f t="array" ref="I107">XLOOKUP(G107,tb_MainDatabase[Barcode],tb_MainDatabase[Size],"")</f>
        <v>50 ml.</v>
      </c>
      <c r="J107" s="64" t="s">
        <v>1532</v>
      </c>
      <c r="K107" s="81">
        <f>IF(E107="","",countif(tb_Export_2[SKU],E107))</f>
        <v>1</v>
      </c>
      <c r="L107" s="64" t="s">
        <v>1528</v>
      </c>
      <c r="M107" s="81"/>
      <c r="N107" s="81"/>
    </row>
    <row r="108" ht="22.5" customHeight="1">
      <c r="A108" s="61">
        <f>IF(B108="","",ROW()-ROW(tb_Export_2[[#HEADERS],[Order]]))</f>
        <v>107</v>
      </c>
      <c r="B108" s="322">
        <v>45981.0</v>
      </c>
      <c r="C108" s="64" t="str">
        <f t="shared" si="1"/>
        <v>#REF!</v>
      </c>
      <c r="D108" s="64" t="s">
        <v>50</v>
      </c>
      <c r="E108" s="64" t="s">
        <v>1688</v>
      </c>
      <c r="F108" s="64" t="s">
        <v>1084</v>
      </c>
      <c r="G108" s="64">
        <v>8.857128011119E12</v>
      </c>
      <c r="H108" s="64" t="str">
        <f t="array" ref="H108">XLOOKUP(G108,tb_MainDatabase[Barcode],tb_MainDatabase[Grand],"")</f>
        <v>EDP</v>
      </c>
      <c r="I108" s="64" t="str">
        <f t="array" ref="I108">XLOOKUP(G108,tb_MainDatabase[Barcode],tb_MainDatabase[Size],"")</f>
        <v>50 ml.</v>
      </c>
      <c r="J108" s="64" t="s">
        <v>1532</v>
      </c>
      <c r="K108" s="81">
        <f>IF(E108="","",countif(tb_Export_2[SKU],E108))</f>
        <v>1</v>
      </c>
      <c r="L108" s="64" t="s">
        <v>1528</v>
      </c>
      <c r="M108" s="81"/>
      <c r="N108" s="81"/>
    </row>
    <row r="109" ht="22.5" customHeight="1">
      <c r="A109" s="61">
        <f>IF(B109="","",ROW()-ROW(tb_Export_2[[#HEADERS],[Order]]))</f>
        <v>108</v>
      </c>
      <c r="B109" s="322">
        <v>45981.0</v>
      </c>
      <c r="C109" s="64" t="str">
        <f t="shared" si="1"/>
        <v>#REF!</v>
      </c>
      <c r="D109" s="64" t="s">
        <v>50</v>
      </c>
      <c r="E109" s="64" t="s">
        <v>1689</v>
      </c>
      <c r="F109" s="64" t="s">
        <v>1084</v>
      </c>
      <c r="G109" s="64">
        <v>8.857128011119E12</v>
      </c>
      <c r="H109" s="64" t="str">
        <f t="array" ref="H109">XLOOKUP(G109,tb_MainDatabase[Barcode],tb_MainDatabase[Grand],"")</f>
        <v>EDP</v>
      </c>
      <c r="I109" s="64" t="str">
        <f t="array" ref="I109">XLOOKUP(G109,tb_MainDatabase[Barcode],tb_MainDatabase[Size],"")</f>
        <v>50 ml.</v>
      </c>
      <c r="J109" s="64" t="s">
        <v>1532</v>
      </c>
      <c r="K109" s="81">
        <f>IF(E109="","",countif(tb_Export_2[SKU],E109))</f>
        <v>1</v>
      </c>
      <c r="L109" s="64" t="s">
        <v>1528</v>
      </c>
      <c r="M109" s="81"/>
      <c r="N109" s="81"/>
    </row>
    <row r="110" ht="22.5" customHeight="1">
      <c r="A110" s="61">
        <f>IF(B110="","",ROW()-ROW(tb_Export_2[[#HEADERS],[Order]]))</f>
        <v>109</v>
      </c>
      <c r="B110" s="322">
        <v>45981.0</v>
      </c>
      <c r="C110" s="64" t="str">
        <f t="shared" si="1"/>
        <v>#REF!</v>
      </c>
      <c r="D110" s="64" t="s">
        <v>50</v>
      </c>
      <c r="E110" s="64" t="s">
        <v>1691</v>
      </c>
      <c r="F110" s="64" t="s">
        <v>1084</v>
      </c>
      <c r="G110" s="64">
        <v>8.857128011119E12</v>
      </c>
      <c r="H110" s="64" t="str">
        <f t="array" ref="H110">XLOOKUP(G110,tb_MainDatabase[Barcode],tb_MainDatabase[Grand],"")</f>
        <v>EDP</v>
      </c>
      <c r="I110" s="64" t="str">
        <f t="array" ref="I110">XLOOKUP(G110,tb_MainDatabase[Barcode],tb_MainDatabase[Size],"")</f>
        <v>50 ml.</v>
      </c>
      <c r="J110" s="64" t="s">
        <v>1532</v>
      </c>
      <c r="K110" s="81">
        <f>IF(E110="","",countif(tb_Export_2[SKU],E110))</f>
        <v>1</v>
      </c>
      <c r="L110" s="64" t="s">
        <v>1528</v>
      </c>
      <c r="M110" s="81"/>
      <c r="N110" s="81"/>
    </row>
    <row r="111" ht="22.5" customHeight="1">
      <c r="A111" s="61">
        <f>IF(B111="","",ROW()-ROW(tb_Export_2[[#HEADERS],[Order]]))</f>
        <v>110</v>
      </c>
      <c r="B111" s="322">
        <v>45981.0</v>
      </c>
      <c r="C111" s="64" t="str">
        <f t="shared" si="1"/>
        <v>#REF!</v>
      </c>
      <c r="D111" s="64" t="s">
        <v>50</v>
      </c>
      <c r="E111" s="64" t="s">
        <v>1693</v>
      </c>
      <c r="F111" s="64" t="s">
        <v>1084</v>
      </c>
      <c r="G111" s="64">
        <v>8.857128011119E12</v>
      </c>
      <c r="H111" s="64" t="str">
        <f t="array" ref="H111">XLOOKUP(G111,tb_MainDatabase[Barcode],tb_MainDatabase[Grand],"")</f>
        <v>EDP</v>
      </c>
      <c r="I111" s="64" t="str">
        <f t="array" ref="I111">XLOOKUP(G111,tb_MainDatabase[Barcode],tb_MainDatabase[Size],"")</f>
        <v>50 ml.</v>
      </c>
      <c r="J111" s="64" t="s">
        <v>1532</v>
      </c>
      <c r="K111" s="81">
        <f>IF(E111="","",countif(tb_Export_2[SKU],E111))</f>
        <v>1</v>
      </c>
      <c r="L111" s="64" t="s">
        <v>1528</v>
      </c>
      <c r="M111" s="81"/>
      <c r="N111" s="81"/>
    </row>
    <row r="112" ht="22.5" customHeight="1">
      <c r="A112" s="61">
        <f>IF(B112="","",ROW()-ROW(tb_Export_2[[#HEADERS],[Order]]))</f>
        <v>111</v>
      </c>
      <c r="B112" s="322">
        <v>45981.0</v>
      </c>
      <c r="C112" s="64" t="str">
        <f t="shared" si="1"/>
        <v>#REF!</v>
      </c>
      <c r="D112" s="64" t="s">
        <v>50</v>
      </c>
      <c r="E112" s="64" t="s">
        <v>1695</v>
      </c>
      <c r="F112" s="64" t="s">
        <v>1084</v>
      </c>
      <c r="G112" s="64">
        <v>8.857128011119E12</v>
      </c>
      <c r="H112" s="64" t="str">
        <f t="array" ref="H112">XLOOKUP(G112,tb_MainDatabase[Barcode],tb_MainDatabase[Grand],"")</f>
        <v>EDP</v>
      </c>
      <c r="I112" s="64" t="str">
        <f t="array" ref="I112">XLOOKUP(G112,tb_MainDatabase[Barcode],tb_MainDatabase[Size],"")</f>
        <v>50 ml.</v>
      </c>
      <c r="J112" s="64" t="s">
        <v>1532</v>
      </c>
      <c r="K112" s="81">
        <f>IF(E112="","",countif(tb_Export_2[SKU],E112))</f>
        <v>1</v>
      </c>
      <c r="L112" s="64" t="s">
        <v>1528</v>
      </c>
      <c r="M112" s="81"/>
      <c r="N112" s="81"/>
    </row>
    <row r="113" ht="22.5" customHeight="1">
      <c r="A113" s="61">
        <f>IF(B113="","",ROW()-ROW(tb_Export_2[[#HEADERS],[Order]]))</f>
        <v>112</v>
      </c>
      <c r="B113" s="322">
        <v>45981.0</v>
      </c>
      <c r="C113" s="64" t="str">
        <f t="shared" si="1"/>
        <v>#REF!</v>
      </c>
      <c r="D113" s="64" t="s">
        <v>50</v>
      </c>
      <c r="E113" s="64" t="s">
        <v>1696</v>
      </c>
      <c r="F113" s="64" t="s">
        <v>1084</v>
      </c>
      <c r="G113" s="64">
        <v>8.857128011119E12</v>
      </c>
      <c r="H113" s="64" t="str">
        <f t="array" ref="H113">XLOOKUP(G113,tb_MainDatabase[Barcode],tb_MainDatabase[Grand],"")</f>
        <v>EDP</v>
      </c>
      <c r="I113" s="64" t="str">
        <f t="array" ref="I113">XLOOKUP(G113,tb_MainDatabase[Barcode],tb_MainDatabase[Size],"")</f>
        <v>50 ml.</v>
      </c>
      <c r="J113" s="64" t="s">
        <v>1532</v>
      </c>
      <c r="K113" s="81">
        <f>IF(E113="","",countif(tb_Export_2[SKU],E113))</f>
        <v>1</v>
      </c>
      <c r="L113" s="64" t="s">
        <v>1528</v>
      </c>
      <c r="M113" s="81"/>
      <c r="N113" s="81"/>
    </row>
    <row r="114" ht="22.5" customHeight="1">
      <c r="A114" s="61">
        <f>IF(B114="","",ROW()-ROW(tb_Export_2[[#HEADERS],[Order]]))</f>
        <v>113</v>
      </c>
      <c r="B114" s="322">
        <v>45981.0</v>
      </c>
      <c r="C114" s="64" t="str">
        <f t="shared" si="1"/>
        <v>#REF!</v>
      </c>
      <c r="D114" s="64" t="s">
        <v>50</v>
      </c>
      <c r="E114" s="64" t="s">
        <v>1698</v>
      </c>
      <c r="F114" s="64" t="s">
        <v>1084</v>
      </c>
      <c r="G114" s="64">
        <v>8.857128011119E12</v>
      </c>
      <c r="H114" s="64" t="str">
        <f t="array" ref="H114">XLOOKUP(G114,tb_MainDatabase[Barcode],tb_MainDatabase[Grand],"")</f>
        <v>EDP</v>
      </c>
      <c r="I114" s="64" t="str">
        <f t="array" ref="I114">XLOOKUP(G114,tb_MainDatabase[Barcode],tb_MainDatabase[Size],"")</f>
        <v>50 ml.</v>
      </c>
      <c r="J114" s="64" t="s">
        <v>1532</v>
      </c>
      <c r="K114" s="81">
        <f>IF(E114="","",countif(tb_Export_2[SKU],E114))</f>
        <v>1</v>
      </c>
      <c r="L114" s="64" t="s">
        <v>1528</v>
      </c>
      <c r="M114" s="81"/>
      <c r="N114" s="81"/>
    </row>
    <row r="115" ht="22.5" customHeight="1">
      <c r="A115" s="61">
        <f>IF(B115="","",ROW()-ROW(tb_Export_2[[#HEADERS],[Order]]))</f>
        <v>114</v>
      </c>
      <c r="B115" s="322">
        <v>45981.0</v>
      </c>
      <c r="C115" s="64" t="str">
        <f t="shared" si="1"/>
        <v>#REF!</v>
      </c>
      <c r="D115" s="64" t="s">
        <v>50</v>
      </c>
      <c r="E115" s="64" t="s">
        <v>1701</v>
      </c>
      <c r="F115" s="64" t="s">
        <v>1084</v>
      </c>
      <c r="G115" s="64">
        <v>8.857128011119E12</v>
      </c>
      <c r="H115" s="64" t="str">
        <f t="array" ref="H115">XLOOKUP(G115,tb_MainDatabase[Barcode],tb_MainDatabase[Grand],"")</f>
        <v>EDP</v>
      </c>
      <c r="I115" s="64" t="str">
        <f t="array" ref="I115">XLOOKUP(G115,tb_MainDatabase[Barcode],tb_MainDatabase[Size],"")</f>
        <v>50 ml.</v>
      </c>
      <c r="J115" s="64" t="s">
        <v>1532</v>
      </c>
      <c r="K115" s="81">
        <f>IF(E115="","",countif(tb_Export_2[SKU],E115))</f>
        <v>1</v>
      </c>
      <c r="L115" s="64" t="s">
        <v>1528</v>
      </c>
      <c r="M115" s="81"/>
      <c r="N115" s="81"/>
    </row>
    <row r="116" ht="22.5" customHeight="1">
      <c r="A116" s="61">
        <f>IF(B116="","",ROW()-ROW(tb_Export_2[[#HEADERS],[Order]]))</f>
        <v>115</v>
      </c>
      <c r="B116" s="322">
        <v>45981.0</v>
      </c>
      <c r="C116" s="64" t="str">
        <f t="shared" si="1"/>
        <v>#REF!</v>
      </c>
      <c r="D116" s="64" t="s">
        <v>50</v>
      </c>
      <c r="E116" s="64" t="s">
        <v>1702</v>
      </c>
      <c r="F116" s="64" t="s">
        <v>1084</v>
      </c>
      <c r="G116" s="64">
        <v>8.857128011119E12</v>
      </c>
      <c r="H116" s="64" t="str">
        <f t="array" ref="H116">XLOOKUP(G116,tb_MainDatabase[Barcode],tb_MainDatabase[Grand],"")</f>
        <v>EDP</v>
      </c>
      <c r="I116" s="64" t="str">
        <f t="array" ref="I116">XLOOKUP(G116,tb_MainDatabase[Barcode],tb_MainDatabase[Size],"")</f>
        <v>50 ml.</v>
      </c>
      <c r="J116" s="64" t="s">
        <v>1532</v>
      </c>
      <c r="K116" s="81">
        <f>IF(E116="","",countif(tb_Export_2[SKU],E116))</f>
        <v>1</v>
      </c>
      <c r="L116" s="64" t="s">
        <v>1528</v>
      </c>
      <c r="M116" s="81"/>
      <c r="N116" s="81"/>
    </row>
    <row r="117" ht="22.5" customHeight="1">
      <c r="A117" s="61">
        <f>IF(B117="","",ROW()-ROW(tb_Export_2[[#HEADERS],[Order]]))</f>
        <v>116</v>
      </c>
      <c r="B117" s="322">
        <v>45981.0</v>
      </c>
      <c r="C117" s="64" t="str">
        <f t="shared" si="1"/>
        <v>#REF!</v>
      </c>
      <c r="D117" s="64" t="s">
        <v>50</v>
      </c>
      <c r="E117" s="64" t="s">
        <v>1703</v>
      </c>
      <c r="F117" s="64" t="s">
        <v>1084</v>
      </c>
      <c r="G117" s="64">
        <v>8.857128011119E12</v>
      </c>
      <c r="H117" s="64" t="str">
        <f t="array" ref="H117">XLOOKUP(G117,tb_MainDatabase[Barcode],tb_MainDatabase[Grand],"")</f>
        <v>EDP</v>
      </c>
      <c r="I117" s="64" t="str">
        <f t="array" ref="I117">XLOOKUP(G117,tb_MainDatabase[Barcode],tb_MainDatabase[Size],"")</f>
        <v>50 ml.</v>
      </c>
      <c r="J117" s="64" t="s">
        <v>1532</v>
      </c>
      <c r="K117" s="81">
        <f>IF(E117="","",countif(tb_Export_2[SKU],E117))</f>
        <v>1</v>
      </c>
      <c r="L117" s="64" t="s">
        <v>1528</v>
      </c>
      <c r="M117" s="81"/>
      <c r="N117" s="81"/>
    </row>
    <row r="118" ht="22.5" customHeight="1">
      <c r="A118" s="61">
        <f>IF(B118="","",ROW()-ROW(tb_Export_2[[#HEADERS],[Order]]))</f>
        <v>117</v>
      </c>
      <c r="B118" s="322">
        <v>45981.0</v>
      </c>
      <c r="C118" s="64" t="str">
        <f t="shared" si="1"/>
        <v>#REF!</v>
      </c>
      <c r="D118" s="64" t="s">
        <v>50</v>
      </c>
      <c r="E118" s="64" t="s">
        <v>1705</v>
      </c>
      <c r="F118" s="64" t="s">
        <v>1084</v>
      </c>
      <c r="G118" s="64">
        <v>8.857128011119E12</v>
      </c>
      <c r="H118" s="64" t="str">
        <f t="array" ref="H118">XLOOKUP(G118,tb_MainDatabase[Barcode],tb_MainDatabase[Grand],"")</f>
        <v>EDP</v>
      </c>
      <c r="I118" s="64" t="str">
        <f t="array" ref="I118">XLOOKUP(G118,tb_MainDatabase[Barcode],tb_MainDatabase[Size],"")</f>
        <v>50 ml.</v>
      </c>
      <c r="J118" s="64" t="s">
        <v>1532</v>
      </c>
      <c r="K118" s="81">
        <f>IF(E118="","",countif(tb_Export_2[SKU],E118))</f>
        <v>1</v>
      </c>
      <c r="L118" s="64" t="s">
        <v>1528</v>
      </c>
      <c r="M118" s="81"/>
      <c r="N118" s="81"/>
    </row>
    <row r="119" ht="22.5" customHeight="1">
      <c r="A119" s="61">
        <f>IF(B119="","",ROW()-ROW(tb_Export_2[[#HEADERS],[Order]]))</f>
        <v>118</v>
      </c>
      <c r="B119" s="322">
        <v>45981.0</v>
      </c>
      <c r="C119" s="64" t="str">
        <f t="shared" si="1"/>
        <v>#REF!</v>
      </c>
      <c r="D119" s="64" t="s">
        <v>50</v>
      </c>
      <c r="E119" s="64" t="s">
        <v>1706</v>
      </c>
      <c r="F119" s="64" t="s">
        <v>1084</v>
      </c>
      <c r="G119" s="64">
        <v>8.857128011119E12</v>
      </c>
      <c r="H119" s="64" t="str">
        <f t="array" ref="H119">XLOOKUP(G119,tb_MainDatabase[Barcode],tb_MainDatabase[Grand],"")</f>
        <v>EDP</v>
      </c>
      <c r="I119" s="64" t="str">
        <f t="array" ref="I119">XLOOKUP(G119,tb_MainDatabase[Barcode],tb_MainDatabase[Size],"")</f>
        <v>50 ml.</v>
      </c>
      <c r="J119" s="64" t="s">
        <v>1532</v>
      </c>
      <c r="K119" s="81">
        <f>IF(E119="","",countif(tb_Export_2[SKU],E119))</f>
        <v>1</v>
      </c>
      <c r="L119" s="64" t="s">
        <v>1528</v>
      </c>
      <c r="M119" s="81"/>
      <c r="N119" s="81"/>
    </row>
    <row r="120" ht="22.5" customHeight="1">
      <c r="A120" s="61">
        <f>IF(B120="","",ROW()-ROW(tb_Export_2[[#HEADERS],[Order]]))</f>
        <v>119</v>
      </c>
      <c r="B120" s="322">
        <v>45981.0</v>
      </c>
      <c r="C120" s="64" t="str">
        <f t="shared" si="1"/>
        <v>#REF!</v>
      </c>
      <c r="D120" s="64" t="s">
        <v>50</v>
      </c>
      <c r="E120" s="64" t="s">
        <v>1707</v>
      </c>
      <c r="F120" s="64" t="s">
        <v>1084</v>
      </c>
      <c r="G120" s="64">
        <v>8.857128011119E12</v>
      </c>
      <c r="H120" s="64" t="str">
        <f t="array" ref="H120">XLOOKUP(G120,tb_MainDatabase[Barcode],tb_MainDatabase[Grand],"")</f>
        <v>EDP</v>
      </c>
      <c r="I120" s="64" t="str">
        <f t="array" ref="I120">XLOOKUP(G120,tb_MainDatabase[Barcode],tb_MainDatabase[Size],"")</f>
        <v>50 ml.</v>
      </c>
      <c r="J120" s="64" t="s">
        <v>1532</v>
      </c>
      <c r="K120" s="81">
        <f>IF(E120="","",countif(tb_Export_2[SKU],E120))</f>
        <v>1</v>
      </c>
      <c r="L120" s="64" t="s">
        <v>1528</v>
      </c>
      <c r="M120" s="81"/>
      <c r="N120" s="81"/>
    </row>
    <row r="121" ht="22.5" customHeight="1">
      <c r="A121" s="61">
        <f>IF(B121="","",ROW()-ROW(tb_Export_2[[#HEADERS],[Order]]))</f>
        <v>120</v>
      </c>
      <c r="B121" s="322">
        <v>45981.0</v>
      </c>
      <c r="C121" s="64" t="str">
        <f t="shared" si="1"/>
        <v>#REF!</v>
      </c>
      <c r="D121" s="64" t="s">
        <v>50</v>
      </c>
      <c r="E121" s="64" t="s">
        <v>1709</v>
      </c>
      <c r="F121" s="64" t="s">
        <v>1084</v>
      </c>
      <c r="G121" s="64">
        <v>8.857128011119E12</v>
      </c>
      <c r="H121" s="64" t="str">
        <f t="array" ref="H121">XLOOKUP(G121,tb_MainDatabase[Barcode],tb_MainDatabase[Grand],"")</f>
        <v>EDP</v>
      </c>
      <c r="I121" s="64" t="str">
        <f t="array" ref="I121">XLOOKUP(G121,tb_MainDatabase[Barcode],tb_MainDatabase[Size],"")</f>
        <v>50 ml.</v>
      </c>
      <c r="J121" s="64" t="s">
        <v>1532</v>
      </c>
      <c r="K121" s="81">
        <f>IF(E121="","",countif(tb_Export_2[SKU],E121))</f>
        <v>1</v>
      </c>
      <c r="L121" s="64" t="s">
        <v>1528</v>
      </c>
      <c r="M121" s="81"/>
      <c r="N121" s="81"/>
    </row>
    <row r="122" ht="22.5" customHeight="1">
      <c r="A122" s="61">
        <f>IF(B122="","",ROW()-ROW(tb_Export_2[[#HEADERS],[Order]]))</f>
        <v>121</v>
      </c>
      <c r="B122" s="322">
        <v>45981.0</v>
      </c>
      <c r="C122" s="64" t="str">
        <f t="shared" si="1"/>
        <v>#REF!</v>
      </c>
      <c r="D122" s="64" t="s">
        <v>50</v>
      </c>
      <c r="E122" s="64" t="s">
        <v>1711</v>
      </c>
      <c r="F122" s="64" t="s">
        <v>1031</v>
      </c>
      <c r="G122" s="64">
        <v>8.857128012018E12</v>
      </c>
      <c r="H122" s="64" t="str">
        <f t="array" ref="H122">XLOOKUP(G122,tb_MainDatabase[Barcode],tb_MainDatabase[Grand],"")</f>
        <v>EDP</v>
      </c>
      <c r="I122" s="64" t="str">
        <f t="array" ref="I122">XLOOKUP(G122,tb_MainDatabase[Barcode],tb_MainDatabase[Size],"")</f>
        <v>50 ml.</v>
      </c>
      <c r="J122" s="64" t="s">
        <v>1532</v>
      </c>
      <c r="K122" s="81">
        <f>IF(E122="","",countif(tb_Export_2[SKU],E122))</f>
        <v>1</v>
      </c>
      <c r="L122" s="64" t="s">
        <v>1528</v>
      </c>
      <c r="M122" s="81"/>
      <c r="N122" s="81"/>
    </row>
    <row r="123" ht="22.5" customHeight="1">
      <c r="A123" s="61">
        <f>IF(B123="","",ROW()-ROW(tb_Export_2[[#HEADERS],[Order]]))</f>
        <v>122</v>
      </c>
      <c r="B123" s="322">
        <v>45981.0</v>
      </c>
      <c r="C123" s="64" t="str">
        <f t="shared" si="1"/>
        <v>#REF!</v>
      </c>
      <c r="D123" s="64" t="s">
        <v>50</v>
      </c>
      <c r="E123" s="64" t="s">
        <v>1712</v>
      </c>
      <c r="F123" s="64" t="s">
        <v>1031</v>
      </c>
      <c r="G123" s="64">
        <v>8.857128012018E12</v>
      </c>
      <c r="H123" s="64" t="str">
        <f t="array" ref="H123">XLOOKUP(G123,tb_MainDatabase[Barcode],tb_MainDatabase[Grand],"")</f>
        <v>EDP</v>
      </c>
      <c r="I123" s="64" t="str">
        <f t="array" ref="I123">XLOOKUP(G123,tb_MainDatabase[Barcode],tb_MainDatabase[Size],"")</f>
        <v>50 ml.</v>
      </c>
      <c r="J123" s="64" t="s">
        <v>1532</v>
      </c>
      <c r="K123" s="81">
        <f>IF(E123="","",countif(tb_Export_2[SKU],E123))</f>
        <v>2</v>
      </c>
      <c r="L123" s="64" t="s">
        <v>1528</v>
      </c>
      <c r="M123" s="81"/>
      <c r="N123" s="81"/>
    </row>
    <row r="124" ht="22.5" customHeight="1">
      <c r="A124" s="61">
        <f>IF(B124="","",ROW()-ROW(tb_Export_2[[#HEADERS],[Order]]))</f>
        <v>123</v>
      </c>
      <c r="B124" s="322">
        <v>45981.0</v>
      </c>
      <c r="C124" s="64" t="str">
        <f t="shared" si="1"/>
        <v>#REF!</v>
      </c>
      <c r="D124" s="64" t="s">
        <v>50</v>
      </c>
      <c r="E124" s="64" t="s">
        <v>1712</v>
      </c>
      <c r="F124" s="64" t="s">
        <v>1031</v>
      </c>
      <c r="G124" s="64">
        <v>8.857128012018E12</v>
      </c>
      <c r="H124" s="64" t="str">
        <f t="array" ref="H124">XLOOKUP(G124,tb_MainDatabase[Barcode],tb_MainDatabase[Grand],"")</f>
        <v>EDP</v>
      </c>
      <c r="I124" s="64" t="str">
        <f t="array" ref="I124">XLOOKUP(G124,tb_MainDatabase[Barcode],tb_MainDatabase[Size],"")</f>
        <v>50 ml.</v>
      </c>
      <c r="J124" s="64" t="s">
        <v>1532</v>
      </c>
      <c r="K124" s="81">
        <f>IF(E124="","",countif(tb_Export_2[SKU],E124))</f>
        <v>2</v>
      </c>
      <c r="L124" s="64" t="s">
        <v>1528</v>
      </c>
      <c r="M124" s="81"/>
      <c r="N124" s="81"/>
    </row>
    <row r="125" ht="22.5" customHeight="1">
      <c r="A125" s="61">
        <f>IF(B125="","",ROW()-ROW(tb_Export_2[[#HEADERS],[Order]]))</f>
        <v>124</v>
      </c>
      <c r="B125" s="322">
        <v>45981.0</v>
      </c>
      <c r="C125" s="64" t="str">
        <f t="shared" si="1"/>
        <v>#REF!</v>
      </c>
      <c r="D125" s="64" t="s">
        <v>50</v>
      </c>
      <c r="E125" s="64" t="s">
        <v>1713</v>
      </c>
      <c r="F125" s="64" t="s">
        <v>1031</v>
      </c>
      <c r="G125" s="64">
        <v>8.857128012018E12</v>
      </c>
      <c r="H125" s="64" t="str">
        <f t="array" ref="H125">XLOOKUP(G125,tb_MainDatabase[Barcode],tb_MainDatabase[Grand],"")</f>
        <v>EDP</v>
      </c>
      <c r="I125" s="64" t="str">
        <f t="array" ref="I125">XLOOKUP(G125,tb_MainDatabase[Barcode],tb_MainDatabase[Size],"")</f>
        <v>50 ml.</v>
      </c>
      <c r="J125" s="64" t="s">
        <v>1532</v>
      </c>
      <c r="K125" s="81">
        <f>IF(E125="","",countif(tb_Export_2[SKU],E125))</f>
        <v>1</v>
      </c>
      <c r="L125" s="64" t="s">
        <v>1528</v>
      </c>
      <c r="M125" s="81"/>
      <c r="N125" s="81"/>
    </row>
    <row r="126" ht="22.5" customHeight="1">
      <c r="A126" s="61">
        <f>IF(B126="","",ROW()-ROW(tb_Export_2[[#HEADERS],[Order]]))</f>
        <v>125</v>
      </c>
      <c r="B126" s="322">
        <v>45981.0</v>
      </c>
      <c r="C126" s="64" t="str">
        <f t="shared" si="1"/>
        <v>#REF!</v>
      </c>
      <c r="D126" s="64" t="s">
        <v>50</v>
      </c>
      <c r="E126" s="64" t="s">
        <v>1714</v>
      </c>
      <c r="F126" s="64" t="s">
        <v>1031</v>
      </c>
      <c r="G126" s="64">
        <v>8.857128012018E12</v>
      </c>
      <c r="H126" s="64" t="str">
        <f t="array" ref="H126">XLOOKUP(G126,tb_MainDatabase[Barcode],tb_MainDatabase[Grand],"")</f>
        <v>EDP</v>
      </c>
      <c r="I126" s="64" t="str">
        <f t="array" ref="I126">XLOOKUP(G126,tb_MainDatabase[Barcode],tb_MainDatabase[Size],"")</f>
        <v>50 ml.</v>
      </c>
      <c r="J126" s="64" t="s">
        <v>1532</v>
      </c>
      <c r="K126" s="81">
        <f>IF(E126="","",countif(tb_Export_2[SKU],E126))</f>
        <v>1</v>
      </c>
      <c r="L126" s="64" t="s">
        <v>1528</v>
      </c>
      <c r="M126" s="81"/>
      <c r="N126" s="81"/>
    </row>
    <row r="127" ht="22.5" customHeight="1">
      <c r="A127" s="61">
        <f>IF(B127="","",ROW()-ROW(tb_Export_2[[#HEADERS],[Order]]))</f>
        <v>126</v>
      </c>
      <c r="B127" s="322">
        <v>45981.0</v>
      </c>
      <c r="C127" s="64" t="str">
        <f t="shared" si="1"/>
        <v>#REF!</v>
      </c>
      <c r="D127" s="64" t="s">
        <v>50</v>
      </c>
      <c r="E127" s="64" t="s">
        <v>1716</v>
      </c>
      <c r="F127" s="64" t="s">
        <v>1031</v>
      </c>
      <c r="G127" s="64">
        <v>8.857128012018E12</v>
      </c>
      <c r="H127" s="64" t="str">
        <f t="array" ref="H127">XLOOKUP(G127,tb_MainDatabase[Barcode],tb_MainDatabase[Grand],"")</f>
        <v>EDP</v>
      </c>
      <c r="I127" s="64" t="str">
        <f t="array" ref="I127">XLOOKUP(G127,tb_MainDatabase[Barcode],tb_MainDatabase[Size],"")</f>
        <v>50 ml.</v>
      </c>
      <c r="J127" s="64" t="s">
        <v>1532</v>
      </c>
      <c r="K127" s="81">
        <f>IF(E127="","",countif(tb_Export_2[SKU],E127))</f>
        <v>1</v>
      </c>
      <c r="L127" s="64" t="s">
        <v>1528</v>
      </c>
      <c r="M127" s="81"/>
      <c r="N127" s="81"/>
    </row>
    <row r="128" ht="22.5" customHeight="1">
      <c r="A128" s="61">
        <f>IF(B128="","",ROW()-ROW(tb_Export_2[[#HEADERS],[Order]]))</f>
        <v>127</v>
      </c>
      <c r="B128" s="322">
        <v>45981.0</v>
      </c>
      <c r="C128" s="64" t="str">
        <f t="shared" si="1"/>
        <v>#REF!</v>
      </c>
      <c r="D128" s="64" t="s">
        <v>50</v>
      </c>
      <c r="E128" s="64" t="s">
        <v>1718</v>
      </c>
      <c r="F128" s="64" t="s">
        <v>1031</v>
      </c>
      <c r="G128" s="64">
        <v>8.857128012018E12</v>
      </c>
      <c r="H128" s="64" t="str">
        <f t="array" ref="H128">XLOOKUP(G128,tb_MainDatabase[Barcode],tb_MainDatabase[Grand],"")</f>
        <v>EDP</v>
      </c>
      <c r="I128" s="64" t="str">
        <f t="array" ref="I128">XLOOKUP(G128,tb_MainDatabase[Barcode],tb_MainDatabase[Size],"")</f>
        <v>50 ml.</v>
      </c>
      <c r="J128" s="64" t="s">
        <v>1532</v>
      </c>
      <c r="K128" s="81">
        <f>IF(E128="","",countif(tb_Export_2[SKU],E128))</f>
        <v>1</v>
      </c>
      <c r="L128" s="64" t="s">
        <v>1528</v>
      </c>
      <c r="M128" s="81"/>
      <c r="N128" s="81"/>
    </row>
    <row r="129" ht="22.5" customHeight="1">
      <c r="A129" s="61">
        <f>IF(B129="","",ROW()-ROW(tb_Export_2[[#HEADERS],[Order]]))</f>
        <v>128</v>
      </c>
      <c r="B129" s="322">
        <v>45981.0</v>
      </c>
      <c r="C129" s="64" t="str">
        <f t="shared" si="1"/>
        <v>#REF!</v>
      </c>
      <c r="D129" s="64" t="s">
        <v>50</v>
      </c>
      <c r="E129" s="64" t="s">
        <v>1719</v>
      </c>
      <c r="F129" s="64" t="s">
        <v>1031</v>
      </c>
      <c r="G129" s="64">
        <v>8.857128012018E12</v>
      </c>
      <c r="H129" s="64" t="str">
        <f t="array" ref="H129">XLOOKUP(G129,tb_MainDatabase[Barcode],tb_MainDatabase[Grand],"")</f>
        <v>EDP</v>
      </c>
      <c r="I129" s="64" t="str">
        <f t="array" ref="I129">XLOOKUP(G129,tb_MainDatabase[Barcode],tb_MainDatabase[Size],"")</f>
        <v>50 ml.</v>
      </c>
      <c r="J129" s="64" t="s">
        <v>1532</v>
      </c>
      <c r="K129" s="81">
        <f>IF(E129="","",countif(tb_Export_2[SKU],E129))</f>
        <v>1</v>
      </c>
      <c r="L129" s="64" t="s">
        <v>1528</v>
      </c>
      <c r="M129" s="81"/>
      <c r="N129" s="81"/>
    </row>
    <row r="130" ht="22.5" customHeight="1">
      <c r="A130" s="61">
        <f>IF(B130="","",ROW()-ROW(tb_Export_2[[#HEADERS],[Order]]))</f>
        <v>129</v>
      </c>
      <c r="B130" s="322">
        <v>45981.0</v>
      </c>
      <c r="C130" s="64" t="str">
        <f t="shared" si="1"/>
        <v>#REF!</v>
      </c>
      <c r="D130" s="64" t="s">
        <v>50</v>
      </c>
      <c r="E130" s="64" t="s">
        <v>1720</v>
      </c>
      <c r="F130" s="64" t="s">
        <v>1031</v>
      </c>
      <c r="G130" s="64">
        <v>8.857128012018E12</v>
      </c>
      <c r="H130" s="64" t="str">
        <f t="array" ref="H130">XLOOKUP(G130,tb_MainDatabase[Barcode],tb_MainDatabase[Grand],"")</f>
        <v>EDP</v>
      </c>
      <c r="I130" s="64" t="str">
        <f t="array" ref="I130">XLOOKUP(G130,tb_MainDatabase[Barcode],tb_MainDatabase[Size],"")</f>
        <v>50 ml.</v>
      </c>
      <c r="J130" s="64" t="s">
        <v>1532</v>
      </c>
      <c r="K130" s="81">
        <f>IF(E130="","",countif(tb_Export_2[SKU],E130))</f>
        <v>1</v>
      </c>
      <c r="L130" s="64" t="s">
        <v>1528</v>
      </c>
      <c r="M130" s="81"/>
      <c r="N130" s="81"/>
    </row>
    <row r="131" ht="22.5" customHeight="1">
      <c r="A131" s="61">
        <f>IF(B131="","",ROW()-ROW(tb_Export_2[[#HEADERS],[Order]]))</f>
        <v>130</v>
      </c>
      <c r="B131" s="322">
        <v>45981.0</v>
      </c>
      <c r="C131" s="64" t="str">
        <f t="shared" si="1"/>
        <v>#REF!</v>
      </c>
      <c r="D131" s="64" t="s">
        <v>50</v>
      </c>
      <c r="E131" s="64" t="s">
        <v>1722</v>
      </c>
      <c r="F131" s="64" t="s">
        <v>1031</v>
      </c>
      <c r="G131" s="64">
        <v>8.857128012018E12</v>
      </c>
      <c r="H131" s="64" t="str">
        <f t="array" ref="H131">XLOOKUP(G131,tb_MainDatabase[Barcode],tb_MainDatabase[Grand],"")</f>
        <v>EDP</v>
      </c>
      <c r="I131" s="64" t="str">
        <f t="array" ref="I131">XLOOKUP(G131,tb_MainDatabase[Barcode],tb_MainDatabase[Size],"")</f>
        <v>50 ml.</v>
      </c>
      <c r="J131" s="64" t="s">
        <v>1532</v>
      </c>
      <c r="K131" s="81">
        <f>IF(E131="","",countif(tb_Export_2[SKU],E131))</f>
        <v>1</v>
      </c>
      <c r="L131" s="64" t="s">
        <v>1528</v>
      </c>
      <c r="M131" s="81"/>
      <c r="N131" s="81"/>
    </row>
    <row r="132" ht="22.5" customHeight="1">
      <c r="A132" s="61">
        <f>IF(B132="","",ROW()-ROW(tb_Export_2[[#HEADERS],[Order]]))</f>
        <v>131</v>
      </c>
      <c r="B132" s="322">
        <v>45981.0</v>
      </c>
      <c r="C132" s="64" t="str">
        <f t="shared" si="1"/>
        <v>#REF!</v>
      </c>
      <c r="D132" s="64" t="s">
        <v>50</v>
      </c>
      <c r="E132" s="64" t="s">
        <v>1723</v>
      </c>
      <c r="F132" s="64" t="s">
        <v>1031</v>
      </c>
      <c r="G132" s="64">
        <v>8.857128012018E12</v>
      </c>
      <c r="H132" s="64" t="str">
        <f t="array" ref="H132">XLOOKUP(G132,tb_MainDatabase[Barcode],tb_MainDatabase[Grand],"")</f>
        <v>EDP</v>
      </c>
      <c r="I132" s="64" t="str">
        <f t="array" ref="I132">XLOOKUP(G132,tb_MainDatabase[Barcode],tb_MainDatabase[Size],"")</f>
        <v>50 ml.</v>
      </c>
      <c r="J132" s="64" t="s">
        <v>1532</v>
      </c>
      <c r="K132" s="81">
        <f>IF(E132="","",countif(tb_Export_2[SKU],E132))</f>
        <v>1</v>
      </c>
      <c r="L132" s="64" t="s">
        <v>1528</v>
      </c>
      <c r="M132" s="81"/>
      <c r="N132" s="81"/>
    </row>
    <row r="133" ht="22.5" customHeight="1">
      <c r="A133" s="61">
        <f>IF(B133="","",ROW()-ROW(tb_Export_2[[#HEADERS],[Order]]))</f>
        <v>132</v>
      </c>
      <c r="B133" s="322">
        <v>45981.0</v>
      </c>
      <c r="C133" s="64" t="str">
        <f t="shared" si="1"/>
        <v>#REF!</v>
      </c>
      <c r="D133" s="64" t="s">
        <v>50</v>
      </c>
      <c r="E133" s="64" t="s">
        <v>1725</v>
      </c>
      <c r="F133" s="64" t="s">
        <v>1031</v>
      </c>
      <c r="G133" s="64">
        <v>8.857128012018E12</v>
      </c>
      <c r="H133" s="64" t="str">
        <f t="array" ref="H133">XLOOKUP(G133,tb_MainDatabase[Barcode],tb_MainDatabase[Grand],"")</f>
        <v>EDP</v>
      </c>
      <c r="I133" s="64" t="str">
        <f t="array" ref="I133">XLOOKUP(G133,tb_MainDatabase[Barcode],tb_MainDatabase[Size],"")</f>
        <v>50 ml.</v>
      </c>
      <c r="J133" s="64" t="s">
        <v>1532</v>
      </c>
      <c r="K133" s="81">
        <f>IF(E133="","",countif(tb_Export_2[SKU],E133))</f>
        <v>1</v>
      </c>
      <c r="L133" s="64" t="s">
        <v>1528</v>
      </c>
      <c r="M133" s="81"/>
      <c r="N133" s="81"/>
    </row>
    <row r="134" ht="22.5" customHeight="1">
      <c r="A134" s="61">
        <f>IF(B134="","",ROW()-ROW(tb_Export_2[[#HEADERS],[Order]]))</f>
        <v>133</v>
      </c>
      <c r="B134" s="322">
        <v>45981.0</v>
      </c>
      <c r="C134" s="64" t="str">
        <f t="shared" si="1"/>
        <v>#REF!</v>
      </c>
      <c r="D134" s="64" t="s">
        <v>50</v>
      </c>
      <c r="E134" s="64" t="s">
        <v>1726</v>
      </c>
      <c r="F134" s="64" t="s">
        <v>1031</v>
      </c>
      <c r="G134" s="64">
        <v>8.857128012018E12</v>
      </c>
      <c r="H134" s="64" t="str">
        <f t="array" ref="H134">XLOOKUP(G134,tb_MainDatabase[Barcode],tb_MainDatabase[Grand],"")</f>
        <v>EDP</v>
      </c>
      <c r="I134" s="64" t="str">
        <f t="array" ref="I134">XLOOKUP(G134,tb_MainDatabase[Barcode],tb_MainDatabase[Size],"")</f>
        <v>50 ml.</v>
      </c>
      <c r="J134" s="64" t="s">
        <v>1532</v>
      </c>
      <c r="K134" s="81">
        <f>IF(E134="","",countif(tb_Export_2[SKU],E134))</f>
        <v>1</v>
      </c>
      <c r="L134" s="64" t="s">
        <v>1528</v>
      </c>
      <c r="M134" s="81"/>
      <c r="N134" s="81"/>
    </row>
    <row r="135" ht="22.5" customHeight="1">
      <c r="A135" s="61">
        <f>IF(B135="","",ROW()-ROW(tb_Export_2[[#HEADERS],[Order]]))</f>
        <v>134</v>
      </c>
      <c r="B135" s="322">
        <v>45981.0</v>
      </c>
      <c r="C135" s="64" t="str">
        <f t="shared" si="1"/>
        <v>#REF!</v>
      </c>
      <c r="D135" s="64" t="s">
        <v>50</v>
      </c>
      <c r="E135" s="64" t="s">
        <v>1729</v>
      </c>
      <c r="F135" s="64" t="s">
        <v>1031</v>
      </c>
      <c r="G135" s="64">
        <v>8.857128012018E12</v>
      </c>
      <c r="H135" s="64" t="str">
        <f t="array" ref="H135">XLOOKUP(G135,tb_MainDatabase[Barcode],tb_MainDatabase[Grand],"")</f>
        <v>EDP</v>
      </c>
      <c r="I135" s="64" t="str">
        <f t="array" ref="I135">XLOOKUP(G135,tb_MainDatabase[Barcode],tb_MainDatabase[Size],"")</f>
        <v>50 ml.</v>
      </c>
      <c r="J135" s="64" t="s">
        <v>1532</v>
      </c>
      <c r="K135" s="81">
        <f>IF(E135="","",countif(tb_Export_2[SKU],E135))</f>
        <v>1</v>
      </c>
      <c r="L135" s="64" t="s">
        <v>1528</v>
      </c>
      <c r="M135" s="81"/>
      <c r="N135" s="81"/>
    </row>
    <row r="136" ht="22.5" customHeight="1">
      <c r="A136" s="61">
        <f>IF(B136="","",ROW()-ROW(tb_Export_2[[#HEADERS],[Order]]))</f>
        <v>135</v>
      </c>
      <c r="B136" s="322">
        <v>45981.0</v>
      </c>
      <c r="C136" s="64" t="str">
        <f t="shared" si="1"/>
        <v>#REF!</v>
      </c>
      <c r="D136" s="64" t="s">
        <v>50</v>
      </c>
      <c r="E136" s="64" t="s">
        <v>1731</v>
      </c>
      <c r="F136" s="64" t="s">
        <v>1031</v>
      </c>
      <c r="G136" s="64">
        <v>8.857128012018E12</v>
      </c>
      <c r="H136" s="64" t="str">
        <f t="array" ref="H136">XLOOKUP(G136,tb_MainDatabase[Barcode],tb_MainDatabase[Grand],"")</f>
        <v>EDP</v>
      </c>
      <c r="I136" s="64" t="str">
        <f t="array" ref="I136">XLOOKUP(G136,tb_MainDatabase[Barcode],tb_MainDatabase[Size],"")</f>
        <v>50 ml.</v>
      </c>
      <c r="J136" s="64" t="s">
        <v>1532</v>
      </c>
      <c r="K136" s="81">
        <f>IF(E136="","",countif(tb_Export_2[SKU],E136))</f>
        <v>1</v>
      </c>
      <c r="L136" s="64" t="s">
        <v>1528</v>
      </c>
      <c r="M136" s="81"/>
      <c r="N136" s="81"/>
    </row>
    <row r="137" ht="22.5" customHeight="1">
      <c r="A137" s="61">
        <f>IF(B137="","",ROW()-ROW(tb_Export_2[[#HEADERS],[Order]]))</f>
        <v>136</v>
      </c>
      <c r="B137" s="322">
        <v>45981.0</v>
      </c>
      <c r="C137" s="64" t="str">
        <f t="shared" si="1"/>
        <v>#REF!</v>
      </c>
      <c r="D137" s="64" t="s">
        <v>50</v>
      </c>
      <c r="E137" s="64" t="s">
        <v>1732</v>
      </c>
      <c r="F137" s="64" t="s">
        <v>1058</v>
      </c>
      <c r="G137" s="64">
        <v>8.857128011317E12</v>
      </c>
      <c r="H137" s="64" t="str">
        <f t="array" ref="H137">XLOOKUP(G137,tb_MainDatabase[Barcode],tb_MainDatabase[Grand],"")</f>
        <v>EDP</v>
      </c>
      <c r="I137" s="64" t="str">
        <f t="array" ref="I137">XLOOKUP(G137,tb_MainDatabase[Barcode],tb_MainDatabase[Size],"")</f>
        <v>50 ml.</v>
      </c>
      <c r="J137" s="64" t="s">
        <v>1532</v>
      </c>
      <c r="K137" s="81">
        <f>IF(E137="","",countif(tb_Export_2[SKU],E137))</f>
        <v>1</v>
      </c>
      <c r="L137" s="64" t="s">
        <v>1528</v>
      </c>
      <c r="M137" s="81"/>
      <c r="N137" s="81"/>
    </row>
    <row r="138" ht="22.5" customHeight="1">
      <c r="A138" s="61">
        <f>IF(B138="","",ROW()-ROW(tb_Export_2[[#HEADERS],[Order]]))</f>
        <v>137</v>
      </c>
      <c r="B138" s="322">
        <v>45981.0</v>
      </c>
      <c r="C138" s="64" t="str">
        <f t="shared" si="1"/>
        <v>#REF!</v>
      </c>
      <c r="D138" s="64" t="s">
        <v>50</v>
      </c>
      <c r="E138" s="64" t="s">
        <v>1733</v>
      </c>
      <c r="F138" s="64" t="s">
        <v>1058</v>
      </c>
      <c r="G138" s="64">
        <v>8.857128011317E12</v>
      </c>
      <c r="H138" s="64" t="str">
        <f t="array" ref="H138">XLOOKUP(G138,tb_MainDatabase[Barcode],tb_MainDatabase[Grand],"")</f>
        <v>EDP</v>
      </c>
      <c r="I138" s="64" t="str">
        <f t="array" ref="I138">XLOOKUP(G138,tb_MainDatabase[Barcode],tb_MainDatabase[Size],"")</f>
        <v>50 ml.</v>
      </c>
      <c r="J138" s="64" t="s">
        <v>1532</v>
      </c>
      <c r="K138" s="81">
        <f>IF(E138="","",countif(tb_Export_2[SKU],E138))</f>
        <v>1</v>
      </c>
      <c r="L138" s="64" t="s">
        <v>1528</v>
      </c>
      <c r="M138" s="81"/>
      <c r="N138" s="81"/>
    </row>
    <row r="139" ht="22.5" customHeight="1">
      <c r="A139" s="61">
        <f>IF(B139="","",ROW()-ROW(tb_Export_2[[#HEADERS],[Order]]))</f>
        <v>138</v>
      </c>
      <c r="B139" s="322">
        <v>45981.0</v>
      </c>
      <c r="C139" s="64" t="str">
        <f t="shared" si="1"/>
        <v>#REF!</v>
      </c>
      <c r="D139" s="64" t="s">
        <v>50</v>
      </c>
      <c r="E139" s="64" t="s">
        <v>1737</v>
      </c>
      <c r="F139" s="64" t="s">
        <v>1058</v>
      </c>
      <c r="G139" s="64">
        <v>8.857128011317E12</v>
      </c>
      <c r="H139" s="64" t="str">
        <f t="array" ref="H139">XLOOKUP(G139,tb_MainDatabase[Barcode],tb_MainDatabase[Grand],"")</f>
        <v>EDP</v>
      </c>
      <c r="I139" s="64" t="str">
        <f t="array" ref="I139">XLOOKUP(G139,tb_MainDatabase[Barcode],tb_MainDatabase[Size],"")</f>
        <v>50 ml.</v>
      </c>
      <c r="J139" s="64" t="s">
        <v>1532</v>
      </c>
      <c r="K139" s="81">
        <f>IF(E139="","",countif(tb_Export_2[SKU],E139))</f>
        <v>1</v>
      </c>
      <c r="L139" s="64" t="s">
        <v>1528</v>
      </c>
      <c r="M139" s="81"/>
      <c r="N139" s="81"/>
    </row>
    <row r="140" ht="22.5" customHeight="1">
      <c r="A140" s="61">
        <f>IF(B140="","",ROW()-ROW(tb_Export_2[[#HEADERS],[Order]]))</f>
        <v>139</v>
      </c>
      <c r="B140" s="322">
        <v>45981.0</v>
      </c>
      <c r="C140" s="64" t="str">
        <f t="shared" si="1"/>
        <v>#REF!</v>
      </c>
      <c r="D140" s="64" t="s">
        <v>50</v>
      </c>
      <c r="E140" s="64" t="s">
        <v>1738</v>
      </c>
      <c r="F140" s="64" t="s">
        <v>1058</v>
      </c>
      <c r="G140" s="64">
        <v>8.857128011317E12</v>
      </c>
      <c r="H140" s="64" t="str">
        <f t="array" ref="H140">XLOOKUP(G140,tb_MainDatabase[Barcode],tb_MainDatabase[Grand],"")</f>
        <v>EDP</v>
      </c>
      <c r="I140" s="64" t="str">
        <f t="array" ref="I140">XLOOKUP(G140,tb_MainDatabase[Barcode],tb_MainDatabase[Size],"")</f>
        <v>50 ml.</v>
      </c>
      <c r="J140" s="64" t="s">
        <v>1532</v>
      </c>
      <c r="K140" s="81">
        <f>IF(E140="","",countif(tb_Export_2[SKU],E140))</f>
        <v>1</v>
      </c>
      <c r="L140" s="64" t="s">
        <v>1528</v>
      </c>
      <c r="M140" s="81"/>
      <c r="N140" s="81"/>
    </row>
    <row r="141" ht="22.5" customHeight="1">
      <c r="A141" s="61">
        <f>IF(B141="","",ROW()-ROW(tb_Export_2[[#HEADERS],[Order]]))</f>
        <v>140</v>
      </c>
      <c r="B141" s="322">
        <v>45981.0</v>
      </c>
      <c r="C141" s="64" t="str">
        <f t="shared" si="1"/>
        <v>#REF!</v>
      </c>
      <c r="D141" s="64" t="s">
        <v>50</v>
      </c>
      <c r="E141" s="64" t="s">
        <v>1739</v>
      </c>
      <c r="F141" s="64" t="s">
        <v>1058</v>
      </c>
      <c r="G141" s="64">
        <v>8.857128011317E12</v>
      </c>
      <c r="H141" s="64" t="str">
        <f t="array" ref="H141">XLOOKUP(G141,tb_MainDatabase[Barcode],tb_MainDatabase[Grand],"")</f>
        <v>EDP</v>
      </c>
      <c r="I141" s="64" t="str">
        <f t="array" ref="I141">XLOOKUP(G141,tb_MainDatabase[Barcode],tb_MainDatabase[Size],"")</f>
        <v>50 ml.</v>
      </c>
      <c r="J141" s="64" t="s">
        <v>1532</v>
      </c>
      <c r="K141" s="81">
        <f>IF(E141="","",countif(tb_Export_2[SKU],E141))</f>
        <v>1</v>
      </c>
      <c r="L141" s="64" t="s">
        <v>1528</v>
      </c>
      <c r="M141" s="81"/>
      <c r="N141" s="81"/>
    </row>
    <row r="142" ht="22.5" customHeight="1">
      <c r="A142" s="61">
        <f>IF(B142="","",ROW()-ROW(tb_Export_2[[#HEADERS],[Order]]))</f>
        <v>141</v>
      </c>
      <c r="B142" s="322">
        <v>45981.0</v>
      </c>
      <c r="C142" s="64" t="str">
        <f t="shared" si="1"/>
        <v>#REF!</v>
      </c>
      <c r="D142" s="64" t="s">
        <v>50</v>
      </c>
      <c r="E142" s="64" t="s">
        <v>1740</v>
      </c>
      <c r="F142" s="64" t="s">
        <v>1058</v>
      </c>
      <c r="G142" s="64">
        <v>8.857128011317E12</v>
      </c>
      <c r="H142" s="64" t="str">
        <f t="array" ref="H142">XLOOKUP(G142,tb_MainDatabase[Barcode],tb_MainDatabase[Grand],"")</f>
        <v>EDP</v>
      </c>
      <c r="I142" s="64" t="str">
        <f t="array" ref="I142">XLOOKUP(G142,tb_MainDatabase[Barcode],tb_MainDatabase[Size],"")</f>
        <v>50 ml.</v>
      </c>
      <c r="J142" s="64" t="s">
        <v>1532</v>
      </c>
      <c r="K142" s="81">
        <f>IF(E142="","",countif(tb_Export_2[SKU],E142))</f>
        <v>1</v>
      </c>
      <c r="L142" s="64" t="s">
        <v>1528</v>
      </c>
      <c r="M142" s="81"/>
      <c r="N142" s="81"/>
    </row>
    <row r="143" ht="22.5" customHeight="1">
      <c r="A143" s="61">
        <f>IF(B143="","",ROW()-ROW(tb_Export_2[[#HEADERS],[Order]]))</f>
        <v>142</v>
      </c>
      <c r="B143" s="322">
        <v>45981.0</v>
      </c>
      <c r="C143" s="64" t="str">
        <f t="shared" si="1"/>
        <v>#REF!</v>
      </c>
      <c r="D143" s="64" t="s">
        <v>50</v>
      </c>
      <c r="E143" s="64" t="s">
        <v>1741</v>
      </c>
      <c r="F143" s="64" t="s">
        <v>1058</v>
      </c>
      <c r="G143" s="64">
        <v>8.857128011317E12</v>
      </c>
      <c r="H143" s="64" t="str">
        <f t="array" ref="H143">XLOOKUP(G143,tb_MainDatabase[Barcode],tb_MainDatabase[Grand],"")</f>
        <v>EDP</v>
      </c>
      <c r="I143" s="64" t="str">
        <f t="array" ref="I143">XLOOKUP(G143,tb_MainDatabase[Barcode],tb_MainDatabase[Size],"")</f>
        <v>50 ml.</v>
      </c>
      <c r="J143" s="64" t="s">
        <v>1532</v>
      </c>
      <c r="K143" s="81">
        <f>IF(E143="","",countif(tb_Export_2[SKU],E143))</f>
        <v>1</v>
      </c>
      <c r="L143" s="64" t="s">
        <v>1528</v>
      </c>
      <c r="M143" s="81"/>
      <c r="N143" s="81"/>
    </row>
    <row r="144" ht="22.5" customHeight="1">
      <c r="A144" s="61">
        <f>IF(B144="","",ROW()-ROW(tb_Export_2[[#HEADERS],[Order]]))</f>
        <v>143</v>
      </c>
      <c r="B144" s="322">
        <v>45981.0</v>
      </c>
      <c r="C144" s="64" t="str">
        <f t="shared" si="1"/>
        <v>#REF!</v>
      </c>
      <c r="D144" s="64" t="s">
        <v>50</v>
      </c>
      <c r="E144" s="64" t="s">
        <v>1743</v>
      </c>
      <c r="F144" s="64" t="s">
        <v>1058</v>
      </c>
      <c r="G144" s="64">
        <v>8.857128011317E12</v>
      </c>
      <c r="H144" s="64" t="str">
        <f t="array" ref="H144">XLOOKUP(G144,tb_MainDatabase[Barcode],tb_MainDatabase[Grand],"")</f>
        <v>EDP</v>
      </c>
      <c r="I144" s="64" t="str">
        <f t="array" ref="I144">XLOOKUP(G144,tb_MainDatabase[Barcode],tb_MainDatabase[Size],"")</f>
        <v>50 ml.</v>
      </c>
      <c r="J144" s="64" t="s">
        <v>1532</v>
      </c>
      <c r="K144" s="81">
        <f>IF(E144="","",countif(tb_Export_2[SKU],E144))</f>
        <v>1</v>
      </c>
      <c r="L144" s="64" t="s">
        <v>1528</v>
      </c>
      <c r="M144" s="81"/>
      <c r="N144" s="81"/>
    </row>
    <row r="145" ht="22.5" customHeight="1">
      <c r="A145" s="61">
        <f>IF(B145="","",ROW()-ROW(tb_Export_2[[#HEADERS],[Order]]))</f>
        <v>144</v>
      </c>
      <c r="B145" s="322">
        <v>45981.0</v>
      </c>
      <c r="C145" s="64" t="str">
        <f t="shared" si="1"/>
        <v>#REF!</v>
      </c>
      <c r="D145" s="64" t="s">
        <v>50</v>
      </c>
      <c r="E145" s="64" t="s">
        <v>1744</v>
      </c>
      <c r="F145" s="64" t="s">
        <v>1058</v>
      </c>
      <c r="G145" s="64">
        <v>8.857128011317E12</v>
      </c>
      <c r="H145" s="64" t="str">
        <f t="array" ref="H145">XLOOKUP(G145,tb_MainDatabase[Barcode],tb_MainDatabase[Grand],"")</f>
        <v>EDP</v>
      </c>
      <c r="I145" s="64" t="str">
        <f t="array" ref="I145">XLOOKUP(G145,tb_MainDatabase[Barcode],tb_MainDatabase[Size],"")</f>
        <v>50 ml.</v>
      </c>
      <c r="J145" s="64" t="s">
        <v>1532</v>
      </c>
      <c r="K145" s="81">
        <f>IF(E145="","",countif(tb_Export_2[SKU],E145))</f>
        <v>1</v>
      </c>
      <c r="L145" s="64" t="s">
        <v>1528</v>
      </c>
      <c r="M145" s="81"/>
      <c r="N145" s="81"/>
    </row>
    <row r="146" ht="22.5" customHeight="1">
      <c r="A146" s="61">
        <f>IF(B146="","",ROW()-ROW(tb_Export_2[[#HEADERS],[Order]]))</f>
        <v>145</v>
      </c>
      <c r="B146" s="322">
        <v>45981.0</v>
      </c>
      <c r="C146" s="64" t="str">
        <f t="shared" si="1"/>
        <v>#REF!</v>
      </c>
      <c r="D146" s="64" t="s">
        <v>50</v>
      </c>
      <c r="E146" s="64" t="s">
        <v>1745</v>
      </c>
      <c r="F146" s="64" t="s">
        <v>1058</v>
      </c>
      <c r="G146" s="64">
        <v>8.857128011317E12</v>
      </c>
      <c r="H146" s="64" t="str">
        <f t="array" ref="H146">XLOOKUP(G146,tb_MainDatabase[Barcode],tb_MainDatabase[Grand],"")</f>
        <v>EDP</v>
      </c>
      <c r="I146" s="64" t="str">
        <f t="array" ref="I146">XLOOKUP(G146,tb_MainDatabase[Barcode],tb_MainDatabase[Size],"")</f>
        <v>50 ml.</v>
      </c>
      <c r="J146" s="64" t="s">
        <v>1532</v>
      </c>
      <c r="K146" s="81">
        <f>IF(E146="","",countif(tb_Export_2[SKU],E146))</f>
        <v>1</v>
      </c>
      <c r="L146" s="64" t="s">
        <v>1528</v>
      </c>
      <c r="M146" s="81"/>
      <c r="N146" s="81"/>
    </row>
    <row r="147" ht="22.5" customHeight="1">
      <c r="A147" s="61">
        <f>IF(B147="","",ROW()-ROW(tb_Export_2[[#HEADERS],[Order]]))</f>
        <v>146</v>
      </c>
      <c r="B147" s="322">
        <v>45981.0</v>
      </c>
      <c r="C147" s="64" t="str">
        <f t="shared" si="1"/>
        <v>#REF!</v>
      </c>
      <c r="D147" s="64" t="s">
        <v>50</v>
      </c>
      <c r="E147" s="64" t="s">
        <v>1747</v>
      </c>
      <c r="F147" s="64" t="s">
        <v>1039</v>
      </c>
      <c r="G147" s="64">
        <v>8.857128011072E12</v>
      </c>
      <c r="H147" s="64" t="str">
        <f t="array" ref="H147">XLOOKUP(G147,tb_MainDatabase[Barcode],tb_MainDatabase[Grand],"")</f>
        <v>EDP</v>
      </c>
      <c r="I147" s="64" t="str">
        <f t="array" ref="I147">XLOOKUP(G147,tb_MainDatabase[Barcode],tb_MainDatabase[Size],"")</f>
        <v>50 ml.</v>
      </c>
      <c r="J147" s="64" t="s">
        <v>1532</v>
      </c>
      <c r="K147" s="81">
        <f>IF(E147="","",countif(tb_Export_2[SKU],E147))</f>
        <v>1</v>
      </c>
      <c r="L147" s="64" t="s">
        <v>1528</v>
      </c>
      <c r="M147" s="81"/>
      <c r="N147" s="81"/>
    </row>
    <row r="148" ht="22.5" customHeight="1">
      <c r="A148" s="61">
        <f>IF(B148="","",ROW()-ROW(tb_Export_2[[#HEADERS],[Order]]))</f>
        <v>147</v>
      </c>
      <c r="B148" s="322">
        <v>45981.0</v>
      </c>
      <c r="C148" s="64" t="str">
        <f t="shared" si="1"/>
        <v>#REF!</v>
      </c>
      <c r="D148" s="64" t="s">
        <v>50</v>
      </c>
      <c r="E148" s="64" t="s">
        <v>1748</v>
      </c>
      <c r="F148" s="64" t="s">
        <v>1039</v>
      </c>
      <c r="G148" s="64">
        <v>8.857128011072E12</v>
      </c>
      <c r="H148" s="64" t="str">
        <f t="array" ref="H148">XLOOKUP(G148,tb_MainDatabase[Barcode],tb_MainDatabase[Grand],"")</f>
        <v>EDP</v>
      </c>
      <c r="I148" s="64" t="str">
        <f t="array" ref="I148">XLOOKUP(G148,tb_MainDatabase[Barcode],tb_MainDatabase[Size],"")</f>
        <v>50 ml.</v>
      </c>
      <c r="J148" s="64" t="s">
        <v>1532</v>
      </c>
      <c r="K148" s="81">
        <f>IF(E148="","",countif(tb_Export_2[SKU],E148))</f>
        <v>1</v>
      </c>
      <c r="L148" s="64" t="s">
        <v>1528</v>
      </c>
      <c r="M148" s="81"/>
      <c r="N148" s="81"/>
    </row>
    <row r="149" ht="22.5" customHeight="1">
      <c r="A149" s="61">
        <f>IF(B149="","",ROW()-ROW(tb_Export_2[[#HEADERS],[Order]]))</f>
        <v>148</v>
      </c>
      <c r="B149" s="322">
        <v>45981.0</v>
      </c>
      <c r="C149" s="64" t="str">
        <f t="shared" si="1"/>
        <v>#REF!</v>
      </c>
      <c r="D149" s="64" t="s">
        <v>50</v>
      </c>
      <c r="E149" s="64" t="s">
        <v>1749</v>
      </c>
      <c r="F149" s="64" t="s">
        <v>1039</v>
      </c>
      <c r="G149" s="64">
        <v>8.857128011072E12</v>
      </c>
      <c r="H149" s="64" t="str">
        <f t="array" ref="H149">XLOOKUP(G149,tb_MainDatabase[Barcode],tb_MainDatabase[Grand],"")</f>
        <v>EDP</v>
      </c>
      <c r="I149" s="64" t="str">
        <f t="array" ref="I149">XLOOKUP(G149,tb_MainDatabase[Barcode],tb_MainDatabase[Size],"")</f>
        <v>50 ml.</v>
      </c>
      <c r="J149" s="64" t="s">
        <v>1532</v>
      </c>
      <c r="K149" s="81">
        <f>IF(E149="","",countif(tb_Export_2[SKU],E149))</f>
        <v>1</v>
      </c>
      <c r="L149" s="64" t="s">
        <v>1528</v>
      </c>
      <c r="M149" s="81"/>
      <c r="N149" s="81"/>
    </row>
    <row r="150" ht="22.5" customHeight="1">
      <c r="A150" s="61">
        <f>IF(B150="","",ROW()-ROW(tb_Export_2[[#HEADERS],[Order]]))</f>
        <v>149</v>
      </c>
      <c r="B150" s="322">
        <v>45981.0</v>
      </c>
      <c r="C150" s="64" t="str">
        <f t="shared" si="1"/>
        <v>#REF!</v>
      </c>
      <c r="D150" s="64" t="s">
        <v>50</v>
      </c>
      <c r="E150" s="64" t="s">
        <v>1750</v>
      </c>
      <c r="F150" s="64" t="s">
        <v>1039</v>
      </c>
      <c r="G150" s="64">
        <v>8.857128011072E12</v>
      </c>
      <c r="H150" s="64" t="str">
        <f t="array" ref="H150">XLOOKUP(G150,tb_MainDatabase[Barcode],tb_MainDatabase[Grand],"")</f>
        <v>EDP</v>
      </c>
      <c r="I150" s="64" t="str">
        <f t="array" ref="I150">XLOOKUP(G150,tb_MainDatabase[Barcode],tb_MainDatabase[Size],"")</f>
        <v>50 ml.</v>
      </c>
      <c r="J150" s="64" t="s">
        <v>1532</v>
      </c>
      <c r="K150" s="81">
        <f>IF(E150="","",countif(tb_Export_2[SKU],E150))</f>
        <v>1</v>
      </c>
      <c r="L150" s="64" t="s">
        <v>1528</v>
      </c>
      <c r="M150" s="81"/>
      <c r="N150" s="81"/>
    </row>
    <row r="151" ht="22.5" customHeight="1">
      <c r="A151" s="61">
        <f>IF(B151="","",ROW()-ROW(tb_Export_2[[#HEADERS],[Order]]))</f>
        <v>150</v>
      </c>
      <c r="B151" s="322">
        <v>45981.0</v>
      </c>
      <c r="C151" s="64" t="str">
        <f t="shared" si="1"/>
        <v>#REF!</v>
      </c>
      <c r="D151" s="64" t="s">
        <v>50</v>
      </c>
      <c r="E151" s="64" t="s">
        <v>1751</v>
      </c>
      <c r="F151" s="64" t="s">
        <v>1039</v>
      </c>
      <c r="G151" s="64">
        <v>8.857128011072E12</v>
      </c>
      <c r="H151" s="64" t="str">
        <f t="array" ref="H151">XLOOKUP(G151,tb_MainDatabase[Barcode],tb_MainDatabase[Grand],"")</f>
        <v>EDP</v>
      </c>
      <c r="I151" s="64" t="str">
        <f t="array" ref="I151">XLOOKUP(G151,tb_MainDatabase[Barcode],tb_MainDatabase[Size],"")</f>
        <v>50 ml.</v>
      </c>
      <c r="J151" s="64" t="s">
        <v>1532</v>
      </c>
      <c r="K151" s="81">
        <f>IF(E151="","",countif(tb_Export_2[SKU],E151))</f>
        <v>1</v>
      </c>
      <c r="L151" s="64" t="s">
        <v>1528</v>
      </c>
      <c r="M151" s="81"/>
      <c r="N151" s="81"/>
    </row>
    <row r="152" ht="22.5" customHeight="1">
      <c r="A152" s="61">
        <f>IF(B152="","",ROW()-ROW(tb_Export_2[[#HEADERS],[Order]]))</f>
        <v>151</v>
      </c>
      <c r="B152" s="322">
        <v>45981.0</v>
      </c>
      <c r="C152" s="64" t="str">
        <f t="shared" si="1"/>
        <v>#REF!</v>
      </c>
      <c r="D152" s="64" t="s">
        <v>50</v>
      </c>
      <c r="E152" s="64" t="s">
        <v>1752</v>
      </c>
      <c r="F152" s="64" t="s">
        <v>1039</v>
      </c>
      <c r="G152" s="64">
        <v>8.857128011072E12</v>
      </c>
      <c r="H152" s="64" t="str">
        <f t="array" ref="H152">XLOOKUP(G152,tb_MainDatabase[Barcode],tb_MainDatabase[Grand],"")</f>
        <v>EDP</v>
      </c>
      <c r="I152" s="64" t="str">
        <f t="array" ref="I152">XLOOKUP(G152,tb_MainDatabase[Barcode],tb_MainDatabase[Size],"")</f>
        <v>50 ml.</v>
      </c>
      <c r="J152" s="64" t="s">
        <v>1532</v>
      </c>
      <c r="K152" s="81">
        <f>IF(E152="","",countif(tb_Export_2[SKU],E152))</f>
        <v>1</v>
      </c>
      <c r="L152" s="64" t="s">
        <v>1528</v>
      </c>
      <c r="M152" s="81"/>
      <c r="N152" s="81"/>
    </row>
    <row r="153" ht="22.5" customHeight="1">
      <c r="A153" s="61">
        <f>IF(B153="","",ROW()-ROW(tb_Export_2[[#HEADERS],[Order]]))</f>
        <v>152</v>
      </c>
      <c r="B153" s="322">
        <v>45981.0</v>
      </c>
      <c r="C153" s="64" t="str">
        <f t="shared" si="1"/>
        <v>#REF!</v>
      </c>
      <c r="D153" s="64" t="s">
        <v>50</v>
      </c>
      <c r="E153" s="64" t="s">
        <v>1753</v>
      </c>
      <c r="F153" s="64" t="s">
        <v>1039</v>
      </c>
      <c r="G153" s="64">
        <v>8.857128011072E12</v>
      </c>
      <c r="H153" s="64" t="str">
        <f t="array" ref="H153">XLOOKUP(G153,tb_MainDatabase[Barcode],tb_MainDatabase[Grand],"")</f>
        <v>EDP</v>
      </c>
      <c r="I153" s="64" t="str">
        <f t="array" ref="I153">XLOOKUP(G153,tb_MainDatabase[Barcode],tb_MainDatabase[Size],"")</f>
        <v>50 ml.</v>
      </c>
      <c r="J153" s="64" t="s">
        <v>1532</v>
      </c>
      <c r="K153" s="81">
        <f>IF(E153="","",countif(tb_Export_2[SKU],E153))</f>
        <v>1</v>
      </c>
      <c r="L153" s="64" t="s">
        <v>1528</v>
      </c>
      <c r="M153" s="81"/>
      <c r="N153" s="81"/>
    </row>
    <row r="154" ht="22.5" customHeight="1">
      <c r="A154" s="61">
        <f>IF(B154="","",ROW()-ROW(tb_Export_2[[#HEADERS],[Order]]))</f>
        <v>153</v>
      </c>
      <c r="B154" s="322">
        <v>45981.0</v>
      </c>
      <c r="C154" s="64" t="str">
        <f t="shared" si="1"/>
        <v>#REF!</v>
      </c>
      <c r="D154" s="64" t="s">
        <v>50</v>
      </c>
      <c r="E154" s="64" t="s">
        <v>1755</v>
      </c>
      <c r="F154" s="64" t="s">
        <v>1039</v>
      </c>
      <c r="G154" s="64">
        <v>8.857128011072E12</v>
      </c>
      <c r="H154" s="64" t="str">
        <f t="array" ref="H154">XLOOKUP(G154,tb_MainDatabase[Barcode],tb_MainDatabase[Grand],"")</f>
        <v>EDP</v>
      </c>
      <c r="I154" s="64" t="str">
        <f t="array" ref="I154">XLOOKUP(G154,tb_MainDatabase[Barcode],tb_MainDatabase[Size],"")</f>
        <v>50 ml.</v>
      </c>
      <c r="J154" s="64" t="s">
        <v>1532</v>
      </c>
      <c r="K154" s="81">
        <f>IF(E154="","",countif(tb_Export_2[SKU],E154))</f>
        <v>1</v>
      </c>
      <c r="L154" s="64" t="s">
        <v>1528</v>
      </c>
      <c r="M154" s="81"/>
      <c r="N154" s="81"/>
    </row>
    <row r="155" ht="22.5" customHeight="1">
      <c r="A155" s="61">
        <f>IF(B155="","",ROW()-ROW(tb_Export_2[[#HEADERS],[Order]]))</f>
        <v>154</v>
      </c>
      <c r="B155" s="322">
        <v>45981.0</v>
      </c>
      <c r="C155" s="64" t="str">
        <f t="shared" si="1"/>
        <v>#REF!</v>
      </c>
      <c r="D155" s="64" t="s">
        <v>50</v>
      </c>
      <c r="E155" s="64" t="s">
        <v>1756</v>
      </c>
      <c r="F155" s="64" t="s">
        <v>1039</v>
      </c>
      <c r="G155" s="64">
        <v>8.857128011072E12</v>
      </c>
      <c r="H155" s="64" t="str">
        <f t="array" ref="H155">XLOOKUP(G155,tb_MainDatabase[Barcode],tb_MainDatabase[Grand],"")</f>
        <v>EDP</v>
      </c>
      <c r="I155" s="64" t="str">
        <f t="array" ref="I155">XLOOKUP(G155,tb_MainDatabase[Barcode],tb_MainDatabase[Size],"")</f>
        <v>50 ml.</v>
      </c>
      <c r="J155" s="64" t="s">
        <v>1532</v>
      </c>
      <c r="K155" s="81">
        <f>IF(E155="","",countif(tb_Export_2[SKU],E155))</f>
        <v>1</v>
      </c>
      <c r="L155" s="64" t="s">
        <v>1528</v>
      </c>
      <c r="M155" s="81"/>
      <c r="N155" s="81"/>
    </row>
    <row r="156" ht="22.5" customHeight="1">
      <c r="A156" s="61">
        <f>IF(B156="","",ROW()-ROW(tb_Export_2[[#HEADERS],[Order]]))</f>
        <v>155</v>
      </c>
      <c r="B156" s="322">
        <v>45981.0</v>
      </c>
      <c r="C156" s="64" t="str">
        <f t="shared" si="1"/>
        <v>#REF!</v>
      </c>
      <c r="D156" s="64" t="s">
        <v>50</v>
      </c>
      <c r="E156" s="64" t="s">
        <v>1757</v>
      </c>
      <c r="F156" s="64" t="s">
        <v>1039</v>
      </c>
      <c r="G156" s="64">
        <v>8.857128011072E12</v>
      </c>
      <c r="H156" s="64" t="str">
        <f t="array" ref="H156">XLOOKUP(G156,tb_MainDatabase[Barcode],tb_MainDatabase[Grand],"")</f>
        <v>EDP</v>
      </c>
      <c r="I156" s="64" t="str">
        <f t="array" ref="I156">XLOOKUP(G156,tb_MainDatabase[Barcode],tb_MainDatabase[Size],"")</f>
        <v>50 ml.</v>
      </c>
      <c r="J156" s="64" t="s">
        <v>1532</v>
      </c>
      <c r="K156" s="81">
        <f>IF(E156="","",countif(tb_Export_2[SKU],E156))</f>
        <v>1</v>
      </c>
      <c r="L156" s="64" t="s">
        <v>1528</v>
      </c>
      <c r="M156" s="81"/>
      <c r="N156" s="81"/>
    </row>
    <row r="157" ht="22.5" customHeight="1">
      <c r="A157" s="61">
        <f>IF(B157="","",ROW()-ROW(tb_Export_2[[#HEADERS],[Order]]))</f>
        <v>156</v>
      </c>
      <c r="B157" s="322">
        <v>45981.0</v>
      </c>
      <c r="C157" s="64" t="str">
        <f t="shared" si="1"/>
        <v>#REF!</v>
      </c>
      <c r="D157" s="64" t="s">
        <v>50</v>
      </c>
      <c r="E157" s="64" t="s">
        <v>1760</v>
      </c>
      <c r="F157" s="64" t="s">
        <v>1048</v>
      </c>
      <c r="G157" s="64">
        <v>8.857128012021E12</v>
      </c>
      <c r="H157" s="64" t="str">
        <f t="array" ref="H157">XLOOKUP(G157,tb_MainDatabase[Barcode],tb_MainDatabase[Grand],"")</f>
        <v>EDP</v>
      </c>
      <c r="I157" s="64" t="str">
        <f t="array" ref="I157">XLOOKUP(G157,tb_MainDatabase[Barcode],tb_MainDatabase[Size],"")</f>
        <v>50 ml.</v>
      </c>
      <c r="J157" s="64" t="s">
        <v>1532</v>
      </c>
      <c r="K157" s="81">
        <f>IF(E157="","",countif(tb_Export_2[SKU],E157))</f>
        <v>1</v>
      </c>
      <c r="L157" s="64" t="s">
        <v>1528</v>
      </c>
      <c r="M157" s="81"/>
      <c r="N157" s="81"/>
    </row>
    <row r="158" ht="22.5" customHeight="1">
      <c r="A158" s="61">
        <f>IF(B158="","",ROW()-ROW(tb_Export_2[[#HEADERS],[Order]]))</f>
        <v>157</v>
      </c>
      <c r="B158" s="322">
        <v>45981.0</v>
      </c>
      <c r="C158" s="64" t="str">
        <f t="shared" si="1"/>
        <v>#REF!</v>
      </c>
      <c r="D158" s="64" t="s">
        <v>50</v>
      </c>
      <c r="E158" s="64" t="s">
        <v>1761</v>
      </c>
      <c r="F158" s="64" t="s">
        <v>1048</v>
      </c>
      <c r="G158" s="64">
        <v>8.857128012021E12</v>
      </c>
      <c r="H158" s="64" t="str">
        <f t="array" ref="H158">XLOOKUP(G158,tb_MainDatabase[Barcode],tb_MainDatabase[Grand],"")</f>
        <v>EDP</v>
      </c>
      <c r="I158" s="64" t="str">
        <f t="array" ref="I158">XLOOKUP(G158,tb_MainDatabase[Barcode],tb_MainDatabase[Size],"")</f>
        <v>50 ml.</v>
      </c>
      <c r="J158" s="64" t="s">
        <v>1532</v>
      </c>
      <c r="K158" s="81">
        <f>IF(E158="","",countif(tb_Export_2[SKU],E158))</f>
        <v>1</v>
      </c>
      <c r="L158" s="64" t="s">
        <v>1528</v>
      </c>
      <c r="M158" s="81"/>
      <c r="N158" s="81"/>
    </row>
    <row r="159" ht="22.5" customHeight="1">
      <c r="A159" s="61">
        <f>IF(B159="","",ROW()-ROW(tb_Export_2[[#HEADERS],[Order]]))</f>
        <v>158</v>
      </c>
      <c r="B159" s="322">
        <v>45981.0</v>
      </c>
      <c r="C159" s="64" t="str">
        <f t="shared" si="1"/>
        <v>#REF!</v>
      </c>
      <c r="D159" s="64" t="s">
        <v>50</v>
      </c>
      <c r="E159" s="64" t="s">
        <v>1762</v>
      </c>
      <c r="F159" s="64" t="s">
        <v>1048</v>
      </c>
      <c r="G159" s="64">
        <v>8.857128012021E12</v>
      </c>
      <c r="H159" s="64" t="str">
        <f t="array" ref="H159">XLOOKUP(G159,tb_MainDatabase[Barcode],tb_MainDatabase[Grand],"")</f>
        <v>EDP</v>
      </c>
      <c r="I159" s="64" t="str">
        <f t="array" ref="I159">XLOOKUP(G159,tb_MainDatabase[Barcode],tb_MainDatabase[Size],"")</f>
        <v>50 ml.</v>
      </c>
      <c r="J159" s="64" t="s">
        <v>1532</v>
      </c>
      <c r="K159" s="81">
        <f>IF(E159="","",countif(tb_Export_2[SKU],E159))</f>
        <v>1</v>
      </c>
      <c r="L159" s="64" t="s">
        <v>1528</v>
      </c>
      <c r="M159" s="81"/>
      <c r="N159" s="81"/>
    </row>
    <row r="160" ht="22.5" customHeight="1">
      <c r="A160" s="61">
        <f>IF(B160="","",ROW()-ROW(tb_Export_2[[#HEADERS],[Order]]))</f>
        <v>159</v>
      </c>
      <c r="B160" s="322">
        <v>45981.0</v>
      </c>
      <c r="C160" s="64" t="str">
        <f t="shared" si="1"/>
        <v>#REF!</v>
      </c>
      <c r="D160" s="64" t="s">
        <v>50</v>
      </c>
      <c r="E160" s="64" t="s">
        <v>1763</v>
      </c>
      <c r="F160" s="64" t="s">
        <v>1048</v>
      </c>
      <c r="G160" s="64">
        <v>8.857128012021E12</v>
      </c>
      <c r="H160" s="64" t="str">
        <f t="array" ref="H160">XLOOKUP(G160,tb_MainDatabase[Barcode],tb_MainDatabase[Grand],"")</f>
        <v>EDP</v>
      </c>
      <c r="I160" s="64" t="str">
        <f t="array" ref="I160">XLOOKUP(G160,tb_MainDatabase[Barcode],tb_MainDatabase[Size],"")</f>
        <v>50 ml.</v>
      </c>
      <c r="J160" s="64" t="s">
        <v>1532</v>
      </c>
      <c r="K160" s="81">
        <f>IF(E160="","",countif(tb_Export_2[SKU],E160))</f>
        <v>1</v>
      </c>
      <c r="L160" s="64" t="s">
        <v>1528</v>
      </c>
      <c r="M160" s="81"/>
      <c r="N160" s="81"/>
    </row>
    <row r="161" ht="22.5" customHeight="1">
      <c r="A161" s="61">
        <f>IF(B161="","",ROW()-ROW(tb_Export_2[[#HEADERS],[Order]]))</f>
        <v>160</v>
      </c>
      <c r="B161" s="322">
        <v>45981.0</v>
      </c>
      <c r="C161" s="64" t="str">
        <f t="shared" si="1"/>
        <v>#REF!</v>
      </c>
      <c r="D161" s="64" t="s">
        <v>50</v>
      </c>
      <c r="E161" s="64" t="s">
        <v>1765</v>
      </c>
      <c r="F161" s="64" t="s">
        <v>1048</v>
      </c>
      <c r="G161" s="64">
        <v>8.857128012021E12</v>
      </c>
      <c r="H161" s="64" t="str">
        <f t="array" ref="H161">XLOOKUP(G161,tb_MainDatabase[Barcode],tb_MainDatabase[Grand],"")</f>
        <v>EDP</v>
      </c>
      <c r="I161" s="64" t="str">
        <f t="array" ref="I161">XLOOKUP(G161,tb_MainDatabase[Barcode],tb_MainDatabase[Size],"")</f>
        <v>50 ml.</v>
      </c>
      <c r="J161" s="64" t="s">
        <v>1532</v>
      </c>
      <c r="K161" s="81">
        <f>IF(E161="","",countif(tb_Export_2[SKU],E161))</f>
        <v>1</v>
      </c>
      <c r="L161" s="64" t="s">
        <v>1528</v>
      </c>
      <c r="M161" s="81"/>
      <c r="N161" s="81"/>
    </row>
    <row r="162" ht="22.5" customHeight="1">
      <c r="A162" s="61">
        <f>IF(B162="","",ROW()-ROW(tb_Export_2[[#HEADERS],[Order]]))</f>
        <v>161</v>
      </c>
      <c r="B162" s="322">
        <v>45981.0</v>
      </c>
      <c r="C162" s="64" t="str">
        <f t="shared" si="1"/>
        <v>#REF!</v>
      </c>
      <c r="D162" s="64" t="s">
        <v>50</v>
      </c>
      <c r="E162" s="64" t="s">
        <v>1766</v>
      </c>
      <c r="F162" s="64" t="s">
        <v>1767</v>
      </c>
      <c r="G162" s="64">
        <v>8.857128011256E12</v>
      </c>
      <c r="H162" s="64" t="str">
        <f t="array" ref="H162">XLOOKUP(G162,tb_MainDatabase[Barcode],tb_MainDatabase[Grand],"")</f>
        <v>EDP</v>
      </c>
      <c r="I162" s="64" t="str">
        <f t="array" ref="I162">XLOOKUP(G162,tb_MainDatabase[Barcode],tb_MainDatabase[Size],"")</f>
        <v>50 ml.</v>
      </c>
      <c r="J162" s="64" t="s">
        <v>1532</v>
      </c>
      <c r="K162" s="81">
        <f>IF(E162="","",countif(tb_Export_2[SKU],E162))</f>
        <v>1</v>
      </c>
      <c r="L162" s="64" t="s">
        <v>1528</v>
      </c>
      <c r="M162" s="81"/>
      <c r="N162" s="81"/>
    </row>
    <row r="163" ht="22.5" customHeight="1">
      <c r="A163" s="61">
        <f>IF(B163="","",ROW()-ROW(tb_Export_2[[#HEADERS],[Order]]))</f>
        <v>162</v>
      </c>
      <c r="B163" s="322">
        <v>45981.0</v>
      </c>
      <c r="C163" s="64" t="str">
        <f t="shared" si="1"/>
        <v>#REF!</v>
      </c>
      <c r="D163" s="64" t="s">
        <v>50</v>
      </c>
      <c r="E163" s="64" t="s">
        <v>1769</v>
      </c>
      <c r="F163" s="64" t="s">
        <v>1767</v>
      </c>
      <c r="G163" s="64">
        <v>8.857128011256E12</v>
      </c>
      <c r="H163" s="64" t="str">
        <f t="array" ref="H163">XLOOKUP(G163,tb_MainDatabase[Barcode],tb_MainDatabase[Grand],"")</f>
        <v>EDP</v>
      </c>
      <c r="I163" s="64" t="str">
        <f t="array" ref="I163">XLOOKUP(G163,tb_MainDatabase[Barcode],tb_MainDatabase[Size],"")</f>
        <v>50 ml.</v>
      </c>
      <c r="J163" s="64" t="s">
        <v>1532</v>
      </c>
      <c r="K163" s="81">
        <f>IF(E163="","",countif(tb_Export_2[SKU],E163))</f>
        <v>1</v>
      </c>
      <c r="L163" s="64" t="s">
        <v>1528</v>
      </c>
      <c r="M163" s="81"/>
      <c r="N163" s="81"/>
    </row>
    <row r="164" ht="22.5" customHeight="1">
      <c r="A164" s="61">
        <f>IF(B164="","",ROW()-ROW(tb_Export_2[[#HEADERS],[Order]]))</f>
        <v>163</v>
      </c>
      <c r="B164" s="322">
        <v>45981.0</v>
      </c>
      <c r="C164" s="64" t="str">
        <f t="shared" si="1"/>
        <v>#REF!</v>
      </c>
      <c r="D164" s="64" t="s">
        <v>50</v>
      </c>
      <c r="E164" s="64" t="s">
        <v>1770</v>
      </c>
      <c r="F164" s="64" t="s">
        <v>1767</v>
      </c>
      <c r="G164" s="64">
        <v>8.857128011256E12</v>
      </c>
      <c r="H164" s="64" t="str">
        <f t="array" ref="H164">XLOOKUP(G164,tb_MainDatabase[Barcode],tb_MainDatabase[Grand],"")</f>
        <v>EDP</v>
      </c>
      <c r="I164" s="64" t="str">
        <f t="array" ref="I164">XLOOKUP(G164,tb_MainDatabase[Barcode],tb_MainDatabase[Size],"")</f>
        <v>50 ml.</v>
      </c>
      <c r="J164" s="64" t="s">
        <v>1532</v>
      </c>
      <c r="K164" s="81">
        <f>IF(E164="","",countif(tb_Export_2[SKU],E164))</f>
        <v>1</v>
      </c>
      <c r="L164" s="64" t="s">
        <v>1528</v>
      </c>
      <c r="M164" s="81"/>
      <c r="N164" s="81"/>
    </row>
    <row r="165" ht="22.5" customHeight="1">
      <c r="A165" s="61">
        <f>IF(B165="","",ROW()-ROW(tb_Export_2[[#HEADERS],[Order]]))</f>
        <v>164</v>
      </c>
      <c r="B165" s="322">
        <v>45981.0</v>
      </c>
      <c r="C165" s="64" t="str">
        <f t="shared" si="1"/>
        <v>#REF!</v>
      </c>
      <c r="D165" s="64" t="s">
        <v>50</v>
      </c>
      <c r="E165" s="64" t="s">
        <v>1772</v>
      </c>
      <c r="F165" s="64" t="s">
        <v>1767</v>
      </c>
      <c r="G165" s="64">
        <v>8.857128011256E12</v>
      </c>
      <c r="H165" s="64" t="str">
        <f t="array" ref="H165">XLOOKUP(G165,tb_MainDatabase[Barcode],tb_MainDatabase[Grand],"")</f>
        <v>EDP</v>
      </c>
      <c r="I165" s="64" t="str">
        <f t="array" ref="I165">XLOOKUP(G165,tb_MainDatabase[Barcode],tb_MainDatabase[Size],"")</f>
        <v>50 ml.</v>
      </c>
      <c r="J165" s="64" t="s">
        <v>1532</v>
      </c>
      <c r="K165" s="81">
        <f>IF(E165="","",countif(tb_Export_2[SKU],E165))</f>
        <v>1</v>
      </c>
      <c r="L165" s="64" t="s">
        <v>1528</v>
      </c>
      <c r="M165" s="81"/>
      <c r="N165" s="81"/>
    </row>
    <row r="166" ht="22.5" customHeight="1">
      <c r="A166" s="61">
        <f>IF(B166="","",ROW()-ROW(tb_Export_2[[#HEADERS],[Order]]))</f>
        <v>165</v>
      </c>
      <c r="B166" s="322">
        <v>45981.0</v>
      </c>
      <c r="C166" s="64" t="str">
        <f t="shared" si="1"/>
        <v>#REF!</v>
      </c>
      <c r="D166" s="64" t="s">
        <v>50</v>
      </c>
      <c r="E166" s="64" t="s">
        <v>1773</v>
      </c>
      <c r="F166" s="64" t="s">
        <v>1767</v>
      </c>
      <c r="G166" s="64">
        <v>8.857128011256E12</v>
      </c>
      <c r="H166" s="64" t="str">
        <f t="array" ref="H166">XLOOKUP(G166,tb_MainDatabase[Barcode],tb_MainDatabase[Grand],"")</f>
        <v>EDP</v>
      </c>
      <c r="I166" s="64" t="str">
        <f t="array" ref="I166">XLOOKUP(G166,tb_MainDatabase[Barcode],tb_MainDatabase[Size],"")</f>
        <v>50 ml.</v>
      </c>
      <c r="J166" s="64" t="s">
        <v>1532</v>
      </c>
      <c r="K166" s="81">
        <f>IF(E166="","",countif(tb_Export_2[SKU],E166))</f>
        <v>1</v>
      </c>
      <c r="L166" s="64" t="s">
        <v>1528</v>
      </c>
      <c r="M166" s="81"/>
      <c r="N166" s="81"/>
    </row>
    <row r="167" ht="22.5" customHeight="1">
      <c r="A167" s="61">
        <f>IF(B167="","",ROW()-ROW(tb_Export_2[[#HEADERS],[Order]]))</f>
        <v>166</v>
      </c>
      <c r="B167" s="322">
        <v>45981.0</v>
      </c>
      <c r="C167" s="64" t="str">
        <f t="shared" si="1"/>
        <v>#REF!</v>
      </c>
      <c r="D167" s="64" t="s">
        <v>50</v>
      </c>
      <c r="E167" s="64" t="s">
        <v>1774</v>
      </c>
      <c r="F167" s="64" t="s">
        <v>1767</v>
      </c>
      <c r="G167" s="64">
        <v>8.857128011256E12</v>
      </c>
      <c r="H167" s="64" t="str">
        <f t="array" ref="H167">XLOOKUP(G167,tb_MainDatabase[Barcode],tb_MainDatabase[Grand],"")</f>
        <v>EDP</v>
      </c>
      <c r="I167" s="64" t="str">
        <f t="array" ref="I167">XLOOKUP(G167,tb_MainDatabase[Barcode],tb_MainDatabase[Size],"")</f>
        <v>50 ml.</v>
      </c>
      <c r="J167" s="64" t="s">
        <v>1532</v>
      </c>
      <c r="K167" s="81">
        <f>IF(E167="","",countif(tb_Export_2[SKU],E167))</f>
        <v>1</v>
      </c>
      <c r="L167" s="64" t="s">
        <v>1528</v>
      </c>
      <c r="M167" s="81"/>
      <c r="N167" s="81"/>
    </row>
    <row r="168" ht="22.5" customHeight="1">
      <c r="A168" s="61">
        <f>IF(B168="","",ROW()-ROW(tb_Export_2[[#HEADERS],[Order]]))</f>
        <v>167</v>
      </c>
      <c r="B168" s="322">
        <v>45981.0</v>
      </c>
      <c r="C168" s="64" t="str">
        <f t="shared" si="1"/>
        <v>#REF!</v>
      </c>
      <c r="D168" s="64" t="s">
        <v>50</v>
      </c>
      <c r="E168" s="64" t="s">
        <v>1776</v>
      </c>
      <c r="F168" s="64" t="s">
        <v>1767</v>
      </c>
      <c r="G168" s="64">
        <v>8.857128011256E12</v>
      </c>
      <c r="H168" s="64" t="str">
        <f t="array" ref="H168">XLOOKUP(G168,tb_MainDatabase[Barcode],tb_MainDatabase[Grand],"")</f>
        <v>EDP</v>
      </c>
      <c r="I168" s="64" t="str">
        <f t="array" ref="I168">XLOOKUP(G168,tb_MainDatabase[Barcode],tb_MainDatabase[Size],"")</f>
        <v>50 ml.</v>
      </c>
      <c r="J168" s="64" t="s">
        <v>1532</v>
      </c>
      <c r="K168" s="81">
        <f>IF(E168="","",countif(tb_Export_2[SKU],E168))</f>
        <v>1</v>
      </c>
      <c r="L168" s="64" t="s">
        <v>1528</v>
      </c>
      <c r="M168" s="81"/>
      <c r="N168" s="81"/>
    </row>
    <row r="169" ht="22.5" customHeight="1">
      <c r="A169" s="61">
        <f>IF(B169="","",ROW()-ROW(tb_Export_2[[#HEADERS],[Order]]))</f>
        <v>168</v>
      </c>
      <c r="B169" s="322">
        <v>45981.0</v>
      </c>
      <c r="C169" s="64" t="str">
        <f t="shared" si="1"/>
        <v>#REF!</v>
      </c>
      <c r="D169" s="64" t="s">
        <v>50</v>
      </c>
      <c r="E169" s="64" t="s">
        <v>1777</v>
      </c>
      <c r="F169" s="64" t="s">
        <v>1767</v>
      </c>
      <c r="G169" s="64">
        <v>8.857128011256E12</v>
      </c>
      <c r="H169" s="64" t="str">
        <f t="array" ref="H169">XLOOKUP(G169,tb_MainDatabase[Barcode],tb_MainDatabase[Grand],"")</f>
        <v>EDP</v>
      </c>
      <c r="I169" s="64" t="str">
        <f t="array" ref="I169">XLOOKUP(G169,tb_MainDatabase[Barcode],tb_MainDatabase[Size],"")</f>
        <v>50 ml.</v>
      </c>
      <c r="J169" s="64" t="s">
        <v>1532</v>
      </c>
      <c r="K169" s="81">
        <f>IF(E169="","",countif(tb_Export_2[SKU],E169))</f>
        <v>1</v>
      </c>
      <c r="L169" s="64" t="s">
        <v>1528</v>
      </c>
      <c r="M169" s="81"/>
      <c r="N169" s="81"/>
    </row>
    <row r="170" ht="22.5" customHeight="1">
      <c r="A170" s="61">
        <f>IF(B170="","",ROW()-ROW(tb_Export_2[[#HEADERS],[Order]]))</f>
        <v>169</v>
      </c>
      <c r="B170" s="322">
        <v>45981.0</v>
      </c>
      <c r="C170" s="64" t="str">
        <f t="shared" si="1"/>
        <v>#REF!</v>
      </c>
      <c r="D170" s="64" t="s">
        <v>50</v>
      </c>
      <c r="E170" s="64" t="s">
        <v>1779</v>
      </c>
      <c r="F170" s="64" t="s">
        <v>1767</v>
      </c>
      <c r="G170" s="64">
        <v>8.857128011256E12</v>
      </c>
      <c r="H170" s="64" t="str">
        <f t="array" ref="H170">XLOOKUP(G170,tb_MainDatabase[Barcode],tb_MainDatabase[Grand],"")</f>
        <v>EDP</v>
      </c>
      <c r="I170" s="64" t="str">
        <f t="array" ref="I170">XLOOKUP(G170,tb_MainDatabase[Barcode],tb_MainDatabase[Size],"")</f>
        <v>50 ml.</v>
      </c>
      <c r="J170" s="64" t="s">
        <v>1532</v>
      </c>
      <c r="K170" s="81">
        <f>IF(E170="","",countif(tb_Export_2[SKU],E170))</f>
        <v>1</v>
      </c>
      <c r="L170" s="64" t="s">
        <v>1528</v>
      </c>
      <c r="M170" s="81"/>
      <c r="N170" s="81"/>
    </row>
    <row r="171" ht="22.5" customHeight="1">
      <c r="A171" s="61">
        <f>IF(B171="","",ROW()-ROW(tb_Export_2[[#HEADERS],[Order]]))</f>
        <v>170</v>
      </c>
      <c r="B171" s="322">
        <v>45981.0</v>
      </c>
      <c r="C171" s="64" t="str">
        <f t="shared" si="1"/>
        <v>#REF!</v>
      </c>
      <c r="D171" s="64" t="s">
        <v>50</v>
      </c>
      <c r="E171" s="64" t="s">
        <v>1780</v>
      </c>
      <c r="F171" s="64" t="s">
        <v>1767</v>
      </c>
      <c r="G171" s="64">
        <v>8.857128011256E12</v>
      </c>
      <c r="H171" s="64" t="str">
        <f t="array" ref="H171">XLOOKUP(G171,tb_MainDatabase[Barcode],tb_MainDatabase[Grand],"")</f>
        <v>EDP</v>
      </c>
      <c r="I171" s="64" t="str">
        <f t="array" ref="I171">XLOOKUP(G171,tb_MainDatabase[Barcode],tb_MainDatabase[Size],"")</f>
        <v>50 ml.</v>
      </c>
      <c r="J171" s="64" t="s">
        <v>1532</v>
      </c>
      <c r="K171" s="81">
        <f>IF(E171="","",countif(tb_Export_2[SKU],E171))</f>
        <v>1</v>
      </c>
      <c r="L171" s="64" t="s">
        <v>1528</v>
      </c>
      <c r="M171" s="81"/>
      <c r="N171" s="81"/>
    </row>
    <row r="172" ht="22.5" customHeight="1">
      <c r="A172" s="61">
        <f>IF(B172="","",ROW()-ROW(tb_Export_2[[#HEADERS],[Order]]))</f>
        <v>171</v>
      </c>
      <c r="B172" s="322">
        <v>45981.0</v>
      </c>
      <c r="C172" s="64" t="str">
        <f t="shared" si="1"/>
        <v>#REF!</v>
      </c>
      <c r="D172" s="64" t="s">
        <v>50</v>
      </c>
      <c r="E172" s="64" t="s">
        <v>1782</v>
      </c>
      <c r="F172" s="64" t="s">
        <v>1093</v>
      </c>
      <c r="G172" s="64">
        <v>8.85712801114E12</v>
      </c>
      <c r="H172" s="64" t="str">
        <f t="array" ref="H172">XLOOKUP(G172,tb_MainDatabase[Barcode],tb_MainDatabase[Grand],"")</f>
        <v>EDP</v>
      </c>
      <c r="I172" s="64" t="str">
        <f t="array" ref="I172">XLOOKUP(G172,tb_MainDatabase[Barcode],tb_MainDatabase[Size],"")</f>
        <v>50 ml.</v>
      </c>
      <c r="J172" s="64" t="s">
        <v>1532</v>
      </c>
      <c r="K172" s="81">
        <f>IF(E172="","",countif(tb_Export_2[SKU],E172))</f>
        <v>1</v>
      </c>
      <c r="L172" s="64" t="s">
        <v>1528</v>
      </c>
      <c r="M172" s="81"/>
      <c r="N172" s="81"/>
    </row>
    <row r="173" ht="22.5" customHeight="1">
      <c r="A173" s="61">
        <f>IF(B173="","",ROW()-ROW(tb_Export_2[[#HEADERS],[Order]]))</f>
        <v>172</v>
      </c>
      <c r="B173" s="322">
        <v>45981.0</v>
      </c>
      <c r="C173" s="64" t="str">
        <f t="shared" si="1"/>
        <v>#REF!</v>
      </c>
      <c r="D173" s="64" t="s">
        <v>50</v>
      </c>
      <c r="E173" s="64" t="s">
        <v>1783</v>
      </c>
      <c r="F173" s="64" t="s">
        <v>1093</v>
      </c>
      <c r="G173" s="64">
        <v>8.85712801114E12</v>
      </c>
      <c r="H173" s="64" t="str">
        <f t="array" ref="H173">XLOOKUP(G173,tb_MainDatabase[Barcode],tb_MainDatabase[Grand],"")</f>
        <v>EDP</v>
      </c>
      <c r="I173" s="64" t="str">
        <f t="array" ref="I173">XLOOKUP(G173,tb_MainDatabase[Barcode],tb_MainDatabase[Size],"")</f>
        <v>50 ml.</v>
      </c>
      <c r="J173" s="64" t="s">
        <v>1532</v>
      </c>
      <c r="K173" s="81">
        <f>IF(E173="","",countif(tb_Export_2[SKU],E173))</f>
        <v>1</v>
      </c>
      <c r="L173" s="64" t="s">
        <v>1528</v>
      </c>
      <c r="M173" s="81"/>
      <c r="N173" s="81"/>
    </row>
    <row r="174" ht="22.5" customHeight="1">
      <c r="A174" s="61">
        <f>IF(B174="","",ROW()-ROW(tb_Export_2[[#HEADERS],[Order]]))</f>
        <v>173</v>
      </c>
      <c r="B174" s="322">
        <v>45981.0</v>
      </c>
      <c r="C174" s="64" t="str">
        <f t="shared" si="1"/>
        <v>#REF!</v>
      </c>
      <c r="D174" s="64" t="s">
        <v>50</v>
      </c>
      <c r="E174" s="64" t="s">
        <v>1784</v>
      </c>
      <c r="F174" s="64" t="s">
        <v>1093</v>
      </c>
      <c r="G174" s="64">
        <v>8.85712801114E12</v>
      </c>
      <c r="H174" s="64" t="str">
        <f t="array" ref="H174">XLOOKUP(G174,tb_MainDatabase[Barcode],tb_MainDatabase[Grand],"")</f>
        <v>EDP</v>
      </c>
      <c r="I174" s="64" t="str">
        <f t="array" ref="I174">XLOOKUP(G174,tb_MainDatabase[Barcode],tb_MainDatabase[Size],"")</f>
        <v>50 ml.</v>
      </c>
      <c r="J174" s="64" t="s">
        <v>1532</v>
      </c>
      <c r="K174" s="81">
        <f>IF(E174="","",countif(tb_Export_2[SKU],E174))</f>
        <v>1</v>
      </c>
      <c r="L174" s="64" t="s">
        <v>1528</v>
      </c>
      <c r="M174" s="81"/>
      <c r="N174" s="81"/>
    </row>
    <row r="175" ht="22.5" customHeight="1">
      <c r="A175" s="61">
        <f>IF(B175="","",ROW()-ROW(tb_Export_2[[#HEADERS],[Order]]))</f>
        <v>174</v>
      </c>
      <c r="B175" s="322">
        <v>45981.0</v>
      </c>
      <c r="C175" s="64" t="str">
        <f t="shared" si="1"/>
        <v>#REF!</v>
      </c>
      <c r="D175" s="64" t="s">
        <v>50</v>
      </c>
      <c r="E175" s="64" t="s">
        <v>1786</v>
      </c>
      <c r="F175" s="64" t="s">
        <v>1093</v>
      </c>
      <c r="G175" s="64">
        <v>8.85712801114E12</v>
      </c>
      <c r="H175" s="64" t="str">
        <f t="array" ref="H175">XLOOKUP(G175,tb_MainDatabase[Barcode],tb_MainDatabase[Grand],"")</f>
        <v>EDP</v>
      </c>
      <c r="I175" s="64" t="str">
        <f t="array" ref="I175">XLOOKUP(G175,tb_MainDatabase[Barcode],tb_MainDatabase[Size],"")</f>
        <v>50 ml.</v>
      </c>
      <c r="J175" s="64" t="s">
        <v>1532</v>
      </c>
      <c r="K175" s="81">
        <f>IF(E175="","",countif(tb_Export_2[SKU],E175))</f>
        <v>1</v>
      </c>
      <c r="L175" s="64" t="s">
        <v>1528</v>
      </c>
      <c r="M175" s="81"/>
      <c r="N175" s="81"/>
    </row>
    <row r="176" ht="22.5" customHeight="1">
      <c r="A176" s="61">
        <f>IF(B176="","",ROW()-ROW(tb_Export_2[[#HEADERS],[Order]]))</f>
        <v>175</v>
      </c>
      <c r="B176" s="322">
        <v>45981.0</v>
      </c>
      <c r="C176" s="64" t="str">
        <f t="shared" si="1"/>
        <v>#REF!</v>
      </c>
      <c r="D176" s="64" t="s">
        <v>50</v>
      </c>
      <c r="E176" s="64" t="s">
        <v>1787</v>
      </c>
      <c r="F176" s="64" t="s">
        <v>1093</v>
      </c>
      <c r="G176" s="64">
        <v>8.85712801114E12</v>
      </c>
      <c r="H176" s="64" t="str">
        <f t="array" ref="H176">XLOOKUP(G176,tb_MainDatabase[Barcode],tb_MainDatabase[Grand],"")</f>
        <v>EDP</v>
      </c>
      <c r="I176" s="64" t="str">
        <f t="array" ref="I176">XLOOKUP(G176,tb_MainDatabase[Barcode],tb_MainDatabase[Size],"")</f>
        <v>50 ml.</v>
      </c>
      <c r="J176" s="64" t="s">
        <v>1532</v>
      </c>
      <c r="K176" s="81">
        <f>IF(E176="","",countif(tb_Export_2[SKU],E176))</f>
        <v>1</v>
      </c>
      <c r="L176" s="64" t="s">
        <v>1528</v>
      </c>
      <c r="M176" s="81"/>
      <c r="N176" s="81"/>
    </row>
    <row r="177" ht="22.5" customHeight="1">
      <c r="A177" s="61">
        <f>IF(B177="","",ROW()-ROW(tb_Export_2[[#HEADERS],[Order]]))</f>
        <v>176</v>
      </c>
      <c r="B177" s="322">
        <v>45981.0</v>
      </c>
      <c r="C177" s="64" t="str">
        <f t="shared" si="1"/>
        <v>#REF!</v>
      </c>
      <c r="D177" s="64" t="s">
        <v>50</v>
      </c>
      <c r="E177" s="64" t="s">
        <v>1788</v>
      </c>
      <c r="F177" s="64" t="s">
        <v>1093</v>
      </c>
      <c r="G177" s="64">
        <v>8.85712801114E12</v>
      </c>
      <c r="H177" s="64" t="str">
        <f t="array" ref="H177">XLOOKUP(G177,tb_MainDatabase[Barcode],tb_MainDatabase[Grand],"")</f>
        <v>EDP</v>
      </c>
      <c r="I177" s="64" t="str">
        <f t="array" ref="I177">XLOOKUP(G177,tb_MainDatabase[Barcode],tb_MainDatabase[Size],"")</f>
        <v>50 ml.</v>
      </c>
      <c r="J177" s="64" t="s">
        <v>1532</v>
      </c>
      <c r="K177" s="81">
        <f>IF(E177="","",countif(tb_Export_2[SKU],E177))</f>
        <v>1</v>
      </c>
      <c r="L177" s="64" t="s">
        <v>1528</v>
      </c>
      <c r="M177" s="81"/>
      <c r="N177" s="81"/>
    </row>
    <row r="178" ht="22.5" customHeight="1">
      <c r="A178" s="61">
        <f>IF(B178="","",ROW()-ROW(tb_Export_2[[#HEADERS],[Order]]))</f>
        <v>177</v>
      </c>
      <c r="B178" s="322">
        <v>45981.0</v>
      </c>
      <c r="C178" s="64" t="str">
        <f t="shared" si="1"/>
        <v>#REF!</v>
      </c>
      <c r="D178" s="64" t="s">
        <v>50</v>
      </c>
      <c r="E178" s="64" t="s">
        <v>1789</v>
      </c>
      <c r="F178" s="64" t="s">
        <v>1093</v>
      </c>
      <c r="G178" s="64">
        <v>8.85712801114E12</v>
      </c>
      <c r="H178" s="64" t="str">
        <f t="array" ref="H178">XLOOKUP(G178,tb_MainDatabase[Barcode],tb_MainDatabase[Grand],"")</f>
        <v>EDP</v>
      </c>
      <c r="I178" s="64" t="str">
        <f t="array" ref="I178">XLOOKUP(G178,tb_MainDatabase[Barcode],tb_MainDatabase[Size],"")</f>
        <v>50 ml.</v>
      </c>
      <c r="J178" s="64" t="s">
        <v>1532</v>
      </c>
      <c r="K178" s="81">
        <f>IF(E178="","",countif(tb_Export_2[SKU],E178))</f>
        <v>1</v>
      </c>
      <c r="L178" s="64" t="s">
        <v>1528</v>
      </c>
      <c r="M178" s="81"/>
      <c r="N178" s="81"/>
    </row>
    <row r="179" ht="22.5" customHeight="1">
      <c r="A179" s="61">
        <f>IF(B179="","",ROW()-ROW(tb_Export_2[[#HEADERS],[Order]]))</f>
        <v>178</v>
      </c>
      <c r="B179" s="322">
        <v>45981.0</v>
      </c>
      <c r="C179" s="64" t="str">
        <f t="shared" si="1"/>
        <v>#REF!</v>
      </c>
      <c r="D179" s="64" t="s">
        <v>50</v>
      </c>
      <c r="E179" s="64" t="s">
        <v>1791</v>
      </c>
      <c r="F179" s="64" t="s">
        <v>1093</v>
      </c>
      <c r="G179" s="64">
        <v>8.85712801114E12</v>
      </c>
      <c r="H179" s="64" t="str">
        <f t="array" ref="H179">XLOOKUP(G179,tb_MainDatabase[Barcode],tb_MainDatabase[Grand],"")</f>
        <v>EDP</v>
      </c>
      <c r="I179" s="64" t="str">
        <f t="array" ref="I179">XLOOKUP(G179,tb_MainDatabase[Barcode],tb_MainDatabase[Size],"")</f>
        <v>50 ml.</v>
      </c>
      <c r="J179" s="64" t="s">
        <v>1532</v>
      </c>
      <c r="K179" s="81">
        <f>IF(E179="","",countif(tb_Export_2[SKU],E179))</f>
        <v>1</v>
      </c>
      <c r="L179" s="64" t="s">
        <v>1528</v>
      </c>
      <c r="M179" s="81"/>
      <c r="N179" s="81"/>
    </row>
    <row r="180" ht="22.5" customHeight="1">
      <c r="A180" s="61">
        <f>IF(B180="","",ROW()-ROW(tb_Export_2[[#HEADERS],[Order]]))</f>
        <v>179</v>
      </c>
      <c r="B180" s="322">
        <v>45981.0</v>
      </c>
      <c r="C180" s="64" t="str">
        <f t="shared" si="1"/>
        <v>#REF!</v>
      </c>
      <c r="D180" s="64" t="s">
        <v>50</v>
      </c>
      <c r="E180" s="64" t="s">
        <v>1792</v>
      </c>
      <c r="F180" s="64" t="s">
        <v>1093</v>
      </c>
      <c r="G180" s="64">
        <v>8.85712801114E12</v>
      </c>
      <c r="H180" s="64" t="str">
        <f t="array" ref="H180">XLOOKUP(G180,tb_MainDatabase[Barcode],tb_MainDatabase[Grand],"")</f>
        <v>EDP</v>
      </c>
      <c r="I180" s="64" t="str">
        <f t="array" ref="I180">XLOOKUP(G180,tb_MainDatabase[Barcode],tb_MainDatabase[Size],"")</f>
        <v>50 ml.</v>
      </c>
      <c r="J180" s="64" t="s">
        <v>1532</v>
      </c>
      <c r="K180" s="81">
        <f>IF(E180="","",countif(tb_Export_2[SKU],E180))</f>
        <v>1</v>
      </c>
      <c r="L180" s="64" t="s">
        <v>1528</v>
      </c>
      <c r="M180" s="81"/>
      <c r="N180" s="81"/>
    </row>
    <row r="181" ht="22.5" customHeight="1">
      <c r="A181" s="61">
        <f>IF(B181="","",ROW()-ROW(tb_Export_2[[#HEADERS],[Order]]))</f>
        <v>180</v>
      </c>
      <c r="B181" s="322">
        <v>45981.0</v>
      </c>
      <c r="C181" s="64" t="str">
        <f t="shared" si="1"/>
        <v>#REF!</v>
      </c>
      <c r="D181" s="64" t="s">
        <v>50</v>
      </c>
      <c r="E181" s="64" t="s">
        <v>1793</v>
      </c>
      <c r="F181" s="64" t="s">
        <v>1093</v>
      </c>
      <c r="G181" s="64">
        <v>8.85712801114E12</v>
      </c>
      <c r="H181" s="64" t="str">
        <f t="array" ref="H181">XLOOKUP(G181,tb_MainDatabase[Barcode],tb_MainDatabase[Grand],"")</f>
        <v>EDP</v>
      </c>
      <c r="I181" s="64" t="str">
        <f t="array" ref="I181">XLOOKUP(G181,tb_MainDatabase[Barcode],tb_MainDatabase[Size],"")</f>
        <v>50 ml.</v>
      </c>
      <c r="J181" s="64" t="s">
        <v>1532</v>
      </c>
      <c r="K181" s="81">
        <f>IF(E181="","",countif(tb_Export_2[SKU],E181))</f>
        <v>1</v>
      </c>
      <c r="L181" s="64" t="s">
        <v>1528</v>
      </c>
      <c r="M181" s="81"/>
      <c r="N181" s="81"/>
    </row>
    <row r="182" ht="22.5" customHeight="1">
      <c r="A182" s="61">
        <f>IF(B182="","",ROW()-ROW(tb_Export_2[[#HEADERS],[Order]]))</f>
        <v>181</v>
      </c>
      <c r="B182" s="322">
        <v>45981.0</v>
      </c>
      <c r="C182" s="64" t="str">
        <f t="shared" si="1"/>
        <v>#REF!</v>
      </c>
      <c r="D182" s="64" t="s">
        <v>50</v>
      </c>
      <c r="E182" s="64" t="s">
        <v>1794</v>
      </c>
      <c r="F182" s="64" t="s">
        <v>1109</v>
      </c>
      <c r="G182" s="64">
        <v>8.857128012019E12</v>
      </c>
      <c r="H182" s="64" t="str">
        <f t="array" ref="H182">XLOOKUP(G182,tb_MainDatabase[Barcode],tb_MainDatabase[Grand],"")</f>
        <v>EDP</v>
      </c>
      <c r="I182" s="64" t="str">
        <f t="array" ref="I182">XLOOKUP(G182,tb_MainDatabase[Barcode],tb_MainDatabase[Size],"")</f>
        <v>50 ml.</v>
      </c>
      <c r="J182" s="64" t="s">
        <v>1532</v>
      </c>
      <c r="K182" s="81">
        <f>IF(E182="","",countif(tb_Export_2[SKU],E182))</f>
        <v>1</v>
      </c>
      <c r="L182" s="64" t="s">
        <v>1528</v>
      </c>
      <c r="M182" s="81"/>
      <c r="N182" s="81"/>
    </row>
    <row r="183" ht="22.5" customHeight="1">
      <c r="A183" s="61">
        <f>IF(B183="","",ROW()-ROW(tb_Export_2[[#HEADERS],[Order]]))</f>
        <v>182</v>
      </c>
      <c r="B183" s="322">
        <v>45981.0</v>
      </c>
      <c r="C183" s="64" t="str">
        <f t="shared" si="1"/>
        <v>#REF!</v>
      </c>
      <c r="D183" s="64" t="s">
        <v>50</v>
      </c>
      <c r="E183" s="64" t="s">
        <v>1795</v>
      </c>
      <c r="F183" s="64" t="s">
        <v>1109</v>
      </c>
      <c r="G183" s="64">
        <v>8.857128012019E12</v>
      </c>
      <c r="H183" s="64" t="str">
        <f t="array" ref="H183">XLOOKUP(G183,tb_MainDatabase[Barcode],tb_MainDatabase[Grand],"")</f>
        <v>EDP</v>
      </c>
      <c r="I183" s="64" t="str">
        <f t="array" ref="I183">XLOOKUP(G183,tb_MainDatabase[Barcode],tb_MainDatabase[Size],"")</f>
        <v>50 ml.</v>
      </c>
      <c r="J183" s="64" t="s">
        <v>1532</v>
      </c>
      <c r="K183" s="81">
        <f>IF(E183="","",countif(tb_Export_2[SKU],E183))</f>
        <v>1</v>
      </c>
      <c r="L183" s="64" t="s">
        <v>1528</v>
      </c>
      <c r="M183" s="81"/>
      <c r="N183" s="81"/>
    </row>
    <row r="184" ht="22.5" customHeight="1">
      <c r="A184" s="61">
        <f>IF(B184="","",ROW()-ROW(tb_Export_2[[#HEADERS],[Order]]))</f>
        <v>183</v>
      </c>
      <c r="B184" s="322">
        <v>45981.0</v>
      </c>
      <c r="C184" s="64" t="str">
        <f t="shared" si="1"/>
        <v>#REF!</v>
      </c>
      <c r="D184" s="64" t="s">
        <v>50</v>
      </c>
      <c r="E184" s="64" t="s">
        <v>1797</v>
      </c>
      <c r="F184" s="64" t="s">
        <v>1109</v>
      </c>
      <c r="G184" s="64">
        <v>8.857128012019E12</v>
      </c>
      <c r="H184" s="64" t="str">
        <f t="array" ref="H184">XLOOKUP(G184,tb_MainDatabase[Barcode],tb_MainDatabase[Grand],"")</f>
        <v>EDP</v>
      </c>
      <c r="I184" s="64" t="str">
        <f t="array" ref="I184">XLOOKUP(G184,tb_MainDatabase[Barcode],tb_MainDatabase[Size],"")</f>
        <v>50 ml.</v>
      </c>
      <c r="J184" s="64" t="s">
        <v>1532</v>
      </c>
      <c r="K184" s="81">
        <f>IF(E184="","",countif(tb_Export_2[SKU],E184))</f>
        <v>1</v>
      </c>
      <c r="L184" s="64" t="s">
        <v>1528</v>
      </c>
      <c r="M184" s="81"/>
      <c r="N184" s="81"/>
    </row>
    <row r="185" ht="22.5" customHeight="1">
      <c r="A185" s="61">
        <f>IF(B185="","",ROW()-ROW(tb_Export_2[[#HEADERS],[Order]]))</f>
        <v>184</v>
      </c>
      <c r="B185" s="322">
        <v>45981.0</v>
      </c>
      <c r="C185" s="64" t="str">
        <f t="shared" si="1"/>
        <v>#REF!</v>
      </c>
      <c r="D185" s="64" t="s">
        <v>50</v>
      </c>
      <c r="E185" s="64" t="s">
        <v>1798</v>
      </c>
      <c r="F185" s="64" t="s">
        <v>1109</v>
      </c>
      <c r="G185" s="64">
        <v>8.857128012019E12</v>
      </c>
      <c r="H185" s="64" t="str">
        <f t="array" ref="H185">XLOOKUP(G185,tb_MainDatabase[Barcode],tb_MainDatabase[Grand],"")</f>
        <v>EDP</v>
      </c>
      <c r="I185" s="64" t="str">
        <f t="array" ref="I185">XLOOKUP(G185,tb_MainDatabase[Barcode],tb_MainDatabase[Size],"")</f>
        <v>50 ml.</v>
      </c>
      <c r="J185" s="64" t="s">
        <v>1532</v>
      </c>
      <c r="K185" s="81">
        <f>IF(E185="","",countif(tb_Export_2[SKU],E185))</f>
        <v>1</v>
      </c>
      <c r="L185" s="64" t="s">
        <v>1528</v>
      </c>
      <c r="M185" s="81"/>
      <c r="N185" s="81"/>
    </row>
    <row r="186" ht="22.5" customHeight="1">
      <c r="A186" s="61">
        <f>IF(B186="","",ROW()-ROW(tb_Export_2[[#HEADERS],[Order]]))</f>
        <v>185</v>
      </c>
      <c r="B186" s="322">
        <v>45981.0</v>
      </c>
      <c r="C186" s="64" t="str">
        <f t="shared" si="1"/>
        <v>#REF!</v>
      </c>
      <c r="D186" s="64" t="s">
        <v>50</v>
      </c>
      <c r="E186" s="64" t="s">
        <v>1799</v>
      </c>
      <c r="F186" s="64" t="s">
        <v>1109</v>
      </c>
      <c r="G186" s="64">
        <v>8.857128012019E12</v>
      </c>
      <c r="H186" s="64" t="str">
        <f t="array" ref="H186">XLOOKUP(G186,tb_MainDatabase[Barcode],tb_MainDatabase[Grand],"")</f>
        <v>EDP</v>
      </c>
      <c r="I186" s="64" t="str">
        <f t="array" ref="I186">XLOOKUP(G186,tb_MainDatabase[Barcode],tb_MainDatabase[Size],"")</f>
        <v>50 ml.</v>
      </c>
      <c r="J186" s="64" t="s">
        <v>1532</v>
      </c>
      <c r="K186" s="81">
        <f>IF(E186="","",countif(tb_Export_2[SKU],E186))</f>
        <v>1</v>
      </c>
      <c r="L186" s="64" t="s">
        <v>1528</v>
      </c>
      <c r="M186" s="81"/>
      <c r="N186" s="81"/>
    </row>
    <row r="187" ht="22.5" customHeight="1">
      <c r="A187" s="61">
        <f>IF(B187="","",ROW()-ROW(tb_Export_2[[#HEADERS],[Order]]))</f>
        <v>186</v>
      </c>
      <c r="B187" s="322">
        <v>45981.0</v>
      </c>
      <c r="C187" s="64" t="str">
        <f t="shared" si="1"/>
        <v>#REF!</v>
      </c>
      <c r="D187" s="64" t="s">
        <v>50</v>
      </c>
      <c r="E187" s="64" t="s">
        <v>1800</v>
      </c>
      <c r="F187" s="64" t="s">
        <v>1109</v>
      </c>
      <c r="G187" s="64">
        <v>8.857128012019E12</v>
      </c>
      <c r="H187" s="64" t="str">
        <f t="array" ref="H187">XLOOKUP(G187,tb_MainDatabase[Barcode],tb_MainDatabase[Grand],"")</f>
        <v>EDP</v>
      </c>
      <c r="I187" s="64" t="str">
        <f t="array" ref="I187">XLOOKUP(G187,tb_MainDatabase[Barcode],tb_MainDatabase[Size],"")</f>
        <v>50 ml.</v>
      </c>
      <c r="J187" s="64" t="s">
        <v>1532</v>
      </c>
      <c r="K187" s="81">
        <f>IF(E187="","",countif(tb_Export_2[SKU],E187))</f>
        <v>1</v>
      </c>
      <c r="L187" s="64" t="s">
        <v>1528</v>
      </c>
      <c r="M187" s="81"/>
      <c r="N187" s="81"/>
    </row>
    <row r="188" ht="22.5" customHeight="1">
      <c r="A188" s="61">
        <f>IF(B188="","",ROW()-ROW(tb_Export_2[[#HEADERS],[Order]]))</f>
        <v>187</v>
      </c>
      <c r="B188" s="322">
        <v>45981.0</v>
      </c>
      <c r="C188" s="64" t="str">
        <f t="shared" si="1"/>
        <v>#REF!</v>
      </c>
      <c r="D188" s="64" t="s">
        <v>50</v>
      </c>
      <c r="E188" s="64" t="s">
        <v>1801</v>
      </c>
      <c r="F188" s="64" t="s">
        <v>1109</v>
      </c>
      <c r="G188" s="64">
        <v>8.857128012019E12</v>
      </c>
      <c r="H188" s="64" t="str">
        <f t="array" ref="H188">XLOOKUP(G188,tb_MainDatabase[Barcode],tb_MainDatabase[Grand],"")</f>
        <v>EDP</v>
      </c>
      <c r="I188" s="64" t="str">
        <f t="array" ref="I188">XLOOKUP(G188,tb_MainDatabase[Barcode],tb_MainDatabase[Size],"")</f>
        <v>50 ml.</v>
      </c>
      <c r="J188" s="64" t="s">
        <v>1532</v>
      </c>
      <c r="K188" s="81">
        <f>IF(E188="","",countif(tb_Export_2[SKU],E188))</f>
        <v>1</v>
      </c>
      <c r="L188" s="64" t="s">
        <v>1528</v>
      </c>
      <c r="M188" s="81"/>
      <c r="N188" s="81"/>
    </row>
    <row r="189" ht="22.5" customHeight="1">
      <c r="A189" s="61">
        <f>IF(B189="","",ROW()-ROW(tb_Export_2[[#HEADERS],[Order]]))</f>
        <v>188</v>
      </c>
      <c r="B189" s="322">
        <v>45981.0</v>
      </c>
      <c r="C189" s="64" t="str">
        <f t="shared" si="1"/>
        <v>#REF!</v>
      </c>
      <c r="D189" s="64" t="s">
        <v>50</v>
      </c>
      <c r="E189" s="64" t="s">
        <v>1803</v>
      </c>
      <c r="F189" s="64" t="s">
        <v>1109</v>
      </c>
      <c r="G189" s="64">
        <v>8.857128012019E12</v>
      </c>
      <c r="H189" s="64" t="str">
        <f t="array" ref="H189">XLOOKUP(G189,tb_MainDatabase[Barcode],tb_MainDatabase[Grand],"")</f>
        <v>EDP</v>
      </c>
      <c r="I189" s="64" t="str">
        <f t="array" ref="I189">XLOOKUP(G189,tb_MainDatabase[Barcode],tb_MainDatabase[Size],"")</f>
        <v>50 ml.</v>
      </c>
      <c r="J189" s="64" t="s">
        <v>1532</v>
      </c>
      <c r="K189" s="81">
        <f>IF(E189="","",countif(tb_Export_2[SKU],E189))</f>
        <v>1</v>
      </c>
      <c r="L189" s="64" t="s">
        <v>1528</v>
      </c>
      <c r="M189" s="81"/>
      <c r="N189" s="81"/>
    </row>
    <row r="190" ht="22.5" customHeight="1">
      <c r="A190" s="61">
        <f>IF(B190="","",ROW()-ROW(tb_Export_2[[#HEADERS],[Order]]))</f>
        <v>189</v>
      </c>
      <c r="B190" s="322">
        <v>45981.0</v>
      </c>
      <c r="C190" s="64" t="str">
        <f t="shared" si="1"/>
        <v>#REF!</v>
      </c>
      <c r="D190" s="64" t="s">
        <v>50</v>
      </c>
      <c r="E190" s="64" t="s">
        <v>1805</v>
      </c>
      <c r="F190" s="64" t="s">
        <v>1109</v>
      </c>
      <c r="G190" s="64">
        <v>8.857128012019E12</v>
      </c>
      <c r="H190" s="64" t="str">
        <f t="array" ref="H190">XLOOKUP(G190,tb_MainDatabase[Barcode],tb_MainDatabase[Grand],"")</f>
        <v>EDP</v>
      </c>
      <c r="I190" s="64" t="str">
        <f t="array" ref="I190">XLOOKUP(G190,tb_MainDatabase[Barcode],tb_MainDatabase[Size],"")</f>
        <v>50 ml.</v>
      </c>
      <c r="J190" s="64" t="s">
        <v>1532</v>
      </c>
      <c r="K190" s="81">
        <f>IF(E190="","",countif(tb_Export_2[SKU],E190))</f>
        <v>1</v>
      </c>
      <c r="L190" s="64" t="s">
        <v>1528</v>
      </c>
      <c r="M190" s="81"/>
      <c r="N190" s="81"/>
    </row>
    <row r="191" ht="22.5" customHeight="1">
      <c r="A191" s="61">
        <f>IF(B191="","",ROW()-ROW(tb_Export_2[[#HEADERS],[Order]]))</f>
        <v>190</v>
      </c>
      <c r="B191" s="322">
        <v>45981.0</v>
      </c>
      <c r="C191" s="64" t="str">
        <f t="shared" si="1"/>
        <v>#REF!</v>
      </c>
      <c r="D191" s="64" t="s">
        <v>50</v>
      </c>
      <c r="E191" s="64" t="s">
        <v>1806</v>
      </c>
      <c r="F191" s="64" t="s">
        <v>1109</v>
      </c>
      <c r="G191" s="64">
        <v>8.857128012019E12</v>
      </c>
      <c r="H191" s="64" t="str">
        <f t="array" ref="H191">XLOOKUP(G191,tb_MainDatabase[Barcode],tb_MainDatabase[Grand],"")</f>
        <v>EDP</v>
      </c>
      <c r="I191" s="64" t="str">
        <f t="array" ref="I191">XLOOKUP(G191,tb_MainDatabase[Barcode],tb_MainDatabase[Size],"")</f>
        <v>50 ml.</v>
      </c>
      <c r="J191" s="64" t="s">
        <v>1532</v>
      </c>
      <c r="K191" s="81">
        <f>IF(E191="","",countif(tb_Export_2[SKU],E191))</f>
        <v>1</v>
      </c>
      <c r="L191" s="64" t="s">
        <v>1528</v>
      </c>
      <c r="M191" s="81"/>
      <c r="N191" s="81"/>
    </row>
    <row r="192" ht="22.5" customHeight="1">
      <c r="A192" s="61">
        <f>IF(B192="","",ROW()-ROW(tb_Export_2[[#HEADERS],[Order]]))</f>
        <v>191</v>
      </c>
      <c r="B192" s="322">
        <v>45981.0</v>
      </c>
      <c r="C192" s="64" t="str">
        <f t="shared" si="1"/>
        <v>#REF!</v>
      </c>
      <c r="D192" s="64" t="s">
        <v>50</v>
      </c>
      <c r="E192" s="64" t="s">
        <v>1808</v>
      </c>
      <c r="F192" s="64" t="s">
        <v>1056</v>
      </c>
      <c r="G192" s="64">
        <v>8.85712801101E12</v>
      </c>
      <c r="H192" s="64" t="str">
        <f t="array" ref="H192">XLOOKUP(G192,tb_MainDatabase[Barcode],tb_MainDatabase[Grand],"")</f>
        <v>EDP</v>
      </c>
      <c r="I192" s="64" t="str">
        <f t="array" ref="I192">XLOOKUP(G192,tb_MainDatabase[Barcode],tb_MainDatabase[Size],"")</f>
        <v>50 ml.</v>
      </c>
      <c r="J192" s="64" t="s">
        <v>1532</v>
      </c>
      <c r="K192" s="81">
        <f>IF(E192="","",countif(tb_Export_2[SKU],E192))</f>
        <v>1</v>
      </c>
      <c r="L192" s="64" t="s">
        <v>1528</v>
      </c>
      <c r="M192" s="81"/>
      <c r="N192" s="81"/>
    </row>
    <row r="193" ht="22.5" customHeight="1">
      <c r="A193" s="61">
        <f>IF(B193="","",ROW()-ROW(tb_Export_2[[#HEADERS],[Order]]))</f>
        <v>192</v>
      </c>
      <c r="B193" s="322">
        <v>45981.0</v>
      </c>
      <c r="C193" s="64" t="str">
        <f t="shared" si="1"/>
        <v>#REF!</v>
      </c>
      <c r="D193" s="64" t="s">
        <v>50</v>
      </c>
      <c r="E193" s="64" t="s">
        <v>1810</v>
      </c>
      <c r="F193" s="64" t="s">
        <v>1056</v>
      </c>
      <c r="G193" s="64">
        <v>8.85712801101E12</v>
      </c>
      <c r="H193" s="64" t="str">
        <f t="array" ref="H193">XLOOKUP(G193,tb_MainDatabase[Barcode],tb_MainDatabase[Grand],"")</f>
        <v>EDP</v>
      </c>
      <c r="I193" s="64" t="str">
        <f t="array" ref="I193">XLOOKUP(G193,tb_MainDatabase[Barcode],tb_MainDatabase[Size],"")</f>
        <v>50 ml.</v>
      </c>
      <c r="J193" s="64" t="s">
        <v>1532</v>
      </c>
      <c r="K193" s="81">
        <f>IF(E193="","",countif(tb_Export_2[SKU],E193))</f>
        <v>1</v>
      </c>
      <c r="L193" s="64" t="s">
        <v>1528</v>
      </c>
      <c r="M193" s="81"/>
      <c r="N193" s="81"/>
    </row>
    <row r="194" ht="22.5" customHeight="1">
      <c r="A194" s="61">
        <f>IF(B194="","",ROW()-ROW(tb_Export_2[[#HEADERS],[Order]]))</f>
        <v>193</v>
      </c>
      <c r="B194" s="322">
        <v>45981.0</v>
      </c>
      <c r="C194" s="64" t="str">
        <f t="shared" si="1"/>
        <v>#REF!</v>
      </c>
      <c r="D194" s="64" t="s">
        <v>50</v>
      </c>
      <c r="E194" s="64" t="s">
        <v>1811</v>
      </c>
      <c r="F194" s="64" t="s">
        <v>1056</v>
      </c>
      <c r="G194" s="64">
        <v>8.85712801101E12</v>
      </c>
      <c r="H194" s="64" t="str">
        <f t="array" ref="H194">XLOOKUP(G194,tb_MainDatabase[Barcode],tb_MainDatabase[Grand],"")</f>
        <v>EDP</v>
      </c>
      <c r="I194" s="64" t="str">
        <f t="array" ref="I194">XLOOKUP(G194,tb_MainDatabase[Barcode],tb_MainDatabase[Size],"")</f>
        <v>50 ml.</v>
      </c>
      <c r="J194" s="64" t="s">
        <v>1532</v>
      </c>
      <c r="K194" s="81">
        <f>IF(E194="","",countif(tb_Export_2[SKU],E194))</f>
        <v>1</v>
      </c>
      <c r="L194" s="64" t="s">
        <v>1528</v>
      </c>
      <c r="M194" s="81"/>
      <c r="N194" s="81"/>
    </row>
    <row r="195" ht="22.5" customHeight="1">
      <c r="A195" s="61">
        <f>IF(B195="","",ROW()-ROW(tb_Export_2[[#HEADERS],[Order]]))</f>
        <v>194</v>
      </c>
      <c r="B195" s="322">
        <v>45981.0</v>
      </c>
      <c r="C195" s="64" t="str">
        <f t="shared" si="1"/>
        <v>#REF!</v>
      </c>
      <c r="D195" s="64" t="s">
        <v>50</v>
      </c>
      <c r="E195" s="64" t="s">
        <v>1813</v>
      </c>
      <c r="F195" s="64" t="s">
        <v>1056</v>
      </c>
      <c r="G195" s="64">
        <v>8.85712801101E12</v>
      </c>
      <c r="H195" s="64" t="str">
        <f t="array" ref="H195">XLOOKUP(G195,tb_MainDatabase[Barcode],tb_MainDatabase[Grand],"")</f>
        <v>EDP</v>
      </c>
      <c r="I195" s="64" t="str">
        <f t="array" ref="I195">XLOOKUP(G195,tb_MainDatabase[Barcode],tb_MainDatabase[Size],"")</f>
        <v>50 ml.</v>
      </c>
      <c r="J195" s="64" t="s">
        <v>1532</v>
      </c>
      <c r="K195" s="81">
        <f>IF(E195="","",countif(tb_Export_2[SKU],E195))</f>
        <v>1</v>
      </c>
      <c r="L195" s="64" t="s">
        <v>1528</v>
      </c>
      <c r="M195" s="81"/>
      <c r="N195" s="81"/>
    </row>
    <row r="196" ht="22.5" customHeight="1">
      <c r="A196" s="61">
        <f>IF(B196="","",ROW()-ROW(tb_Export_2[[#HEADERS],[Order]]))</f>
        <v>195</v>
      </c>
      <c r="B196" s="322">
        <v>45981.0</v>
      </c>
      <c r="C196" s="64" t="str">
        <f t="shared" si="1"/>
        <v>#REF!</v>
      </c>
      <c r="D196" s="64" t="s">
        <v>50</v>
      </c>
      <c r="E196" s="64" t="s">
        <v>1814</v>
      </c>
      <c r="F196" s="64" t="s">
        <v>1056</v>
      </c>
      <c r="G196" s="64">
        <v>8.85712801101E12</v>
      </c>
      <c r="H196" s="64" t="str">
        <f t="array" ref="H196">XLOOKUP(G196,tb_MainDatabase[Barcode],tb_MainDatabase[Grand],"")</f>
        <v>EDP</v>
      </c>
      <c r="I196" s="64" t="str">
        <f t="array" ref="I196">XLOOKUP(G196,tb_MainDatabase[Barcode],tb_MainDatabase[Size],"")</f>
        <v>50 ml.</v>
      </c>
      <c r="J196" s="64" t="s">
        <v>1532</v>
      </c>
      <c r="K196" s="81">
        <f>IF(E196="","",countif(tb_Export_2[SKU],E196))</f>
        <v>1</v>
      </c>
      <c r="L196" s="64" t="s">
        <v>1528</v>
      </c>
      <c r="M196" s="81"/>
      <c r="N196" s="81"/>
    </row>
    <row r="197" ht="22.5" customHeight="1">
      <c r="A197" s="61">
        <f>IF(B197="","",ROW()-ROW(tb_Export_2[[#HEADERS],[Order]]))</f>
        <v>196</v>
      </c>
      <c r="B197" s="322">
        <v>45981.0</v>
      </c>
      <c r="C197" s="64" t="str">
        <f t="shared" si="1"/>
        <v>#REF!</v>
      </c>
      <c r="D197" s="64" t="s">
        <v>50</v>
      </c>
      <c r="E197" s="64" t="s">
        <v>1815</v>
      </c>
      <c r="F197" s="64" t="s">
        <v>1059</v>
      </c>
      <c r="G197" s="64">
        <v>8.857128011133E12</v>
      </c>
      <c r="H197" s="64" t="str">
        <f t="array" ref="H197">XLOOKUP(G197,tb_MainDatabase[Barcode],tb_MainDatabase[Grand],"")</f>
        <v>EDP</v>
      </c>
      <c r="I197" s="64" t="str">
        <f t="array" ref="I197">XLOOKUP(G197,tb_MainDatabase[Barcode],tb_MainDatabase[Size],"")</f>
        <v>50 ml.</v>
      </c>
      <c r="J197" s="64" t="s">
        <v>1532</v>
      </c>
      <c r="K197" s="81">
        <f>IF(E197="","",countif(tb_Export_2[SKU],E197))</f>
        <v>1</v>
      </c>
      <c r="L197" s="64" t="s">
        <v>1528</v>
      </c>
      <c r="M197" s="81"/>
      <c r="N197" s="81"/>
    </row>
    <row r="198" ht="22.5" customHeight="1">
      <c r="A198" s="61">
        <f>IF(B198="","",ROW()-ROW(tb_Export_2[[#HEADERS],[Order]]))</f>
        <v>197</v>
      </c>
      <c r="B198" s="322">
        <v>45981.0</v>
      </c>
      <c r="C198" s="64" t="str">
        <f t="shared" si="1"/>
        <v>#REF!</v>
      </c>
      <c r="D198" s="64" t="s">
        <v>50</v>
      </c>
      <c r="E198" s="64" t="s">
        <v>1816</v>
      </c>
      <c r="F198" s="64" t="s">
        <v>1059</v>
      </c>
      <c r="G198" s="64">
        <v>8.857128011133E12</v>
      </c>
      <c r="H198" s="64" t="str">
        <f t="array" ref="H198">XLOOKUP(G198,tb_MainDatabase[Barcode],tb_MainDatabase[Grand],"")</f>
        <v>EDP</v>
      </c>
      <c r="I198" s="64" t="str">
        <f t="array" ref="I198">XLOOKUP(G198,tb_MainDatabase[Barcode],tb_MainDatabase[Size],"")</f>
        <v>50 ml.</v>
      </c>
      <c r="J198" s="64" t="s">
        <v>1532</v>
      </c>
      <c r="K198" s="81">
        <f>IF(E198="","",countif(tb_Export_2[SKU],E198))</f>
        <v>1</v>
      </c>
      <c r="L198" s="64" t="s">
        <v>1528</v>
      </c>
      <c r="M198" s="81"/>
      <c r="N198" s="81"/>
    </row>
    <row r="199" ht="22.5" customHeight="1">
      <c r="A199" s="61">
        <f>IF(B199="","",ROW()-ROW(tb_Export_2[[#HEADERS],[Order]]))</f>
        <v>198</v>
      </c>
      <c r="B199" s="322">
        <v>45981.0</v>
      </c>
      <c r="C199" s="64" t="str">
        <f t="shared" si="1"/>
        <v>#REF!</v>
      </c>
      <c r="D199" s="64" t="s">
        <v>50</v>
      </c>
      <c r="E199" s="64" t="s">
        <v>1818</v>
      </c>
      <c r="F199" s="64" t="s">
        <v>1059</v>
      </c>
      <c r="G199" s="64">
        <v>8.857128011133E12</v>
      </c>
      <c r="H199" s="64" t="str">
        <f t="array" ref="H199">XLOOKUP(G199,tb_MainDatabase[Barcode],tb_MainDatabase[Grand],"")</f>
        <v>EDP</v>
      </c>
      <c r="I199" s="64" t="str">
        <f t="array" ref="I199">XLOOKUP(G199,tb_MainDatabase[Barcode],tb_MainDatabase[Size],"")</f>
        <v>50 ml.</v>
      </c>
      <c r="J199" s="64" t="s">
        <v>1532</v>
      </c>
      <c r="K199" s="81">
        <f>IF(E199="","",countif(tb_Export_2[SKU],E199))</f>
        <v>1</v>
      </c>
      <c r="L199" s="64" t="s">
        <v>1528</v>
      </c>
      <c r="M199" s="81"/>
      <c r="N199" s="81"/>
    </row>
    <row r="200" ht="22.5" customHeight="1">
      <c r="A200" s="61">
        <f>IF(B200="","",ROW()-ROW(tb_Export_2[[#HEADERS],[Order]]))</f>
        <v>199</v>
      </c>
      <c r="B200" s="322">
        <v>45981.0</v>
      </c>
      <c r="C200" s="64" t="str">
        <f t="shared" si="1"/>
        <v>#REF!</v>
      </c>
      <c r="D200" s="64" t="s">
        <v>50</v>
      </c>
      <c r="E200" s="64" t="s">
        <v>1820</v>
      </c>
      <c r="F200" s="64" t="s">
        <v>1059</v>
      </c>
      <c r="G200" s="64">
        <v>8.857128011133E12</v>
      </c>
      <c r="H200" s="64" t="str">
        <f t="array" ref="H200">XLOOKUP(G200,tb_MainDatabase[Barcode],tb_MainDatabase[Grand],"")</f>
        <v>EDP</v>
      </c>
      <c r="I200" s="64" t="str">
        <f t="array" ref="I200">XLOOKUP(G200,tb_MainDatabase[Barcode],tb_MainDatabase[Size],"")</f>
        <v>50 ml.</v>
      </c>
      <c r="J200" s="64" t="s">
        <v>1532</v>
      </c>
      <c r="K200" s="81">
        <f>IF(E200="","",countif(tb_Export_2[SKU],E200))</f>
        <v>1</v>
      </c>
      <c r="L200" s="64" t="s">
        <v>1528</v>
      </c>
      <c r="M200" s="81"/>
      <c r="N200" s="81"/>
    </row>
    <row r="201" ht="22.5" customHeight="1">
      <c r="A201" s="61">
        <f>IF(B201="","",ROW()-ROW(tb_Export_2[[#HEADERS],[Order]]))</f>
        <v>200</v>
      </c>
      <c r="B201" s="322">
        <v>45981.0</v>
      </c>
      <c r="C201" s="64" t="str">
        <f t="shared" si="1"/>
        <v>#REF!</v>
      </c>
      <c r="D201" s="64" t="s">
        <v>50</v>
      </c>
      <c r="E201" s="64" t="s">
        <v>1821</v>
      </c>
      <c r="F201" s="64" t="s">
        <v>1059</v>
      </c>
      <c r="G201" s="64">
        <v>8.857128011133E12</v>
      </c>
      <c r="H201" s="64" t="str">
        <f t="array" ref="H201">XLOOKUP(G201,tb_MainDatabase[Barcode],tb_MainDatabase[Grand],"")</f>
        <v>EDP</v>
      </c>
      <c r="I201" s="64" t="str">
        <f t="array" ref="I201">XLOOKUP(G201,tb_MainDatabase[Barcode],tb_MainDatabase[Size],"")</f>
        <v>50 ml.</v>
      </c>
      <c r="J201" s="64" t="s">
        <v>1532</v>
      </c>
      <c r="K201" s="81">
        <f>IF(E201="","",countif(tb_Export_2[SKU],E201))</f>
        <v>1</v>
      </c>
      <c r="L201" s="64" t="s">
        <v>1528</v>
      </c>
      <c r="M201" s="81"/>
      <c r="N201" s="81"/>
    </row>
    <row r="202" ht="22.5" customHeight="1">
      <c r="A202" s="61">
        <f>IF(B202="","",ROW()-ROW(tb_Export_2[[#HEADERS],[Order]]))</f>
        <v>201</v>
      </c>
      <c r="B202" s="322">
        <v>45981.0</v>
      </c>
      <c r="C202" s="64" t="str">
        <f t="shared" si="1"/>
        <v>#REF!</v>
      </c>
      <c r="D202" s="64" t="s">
        <v>50</v>
      </c>
      <c r="E202" s="64" t="s">
        <v>1822</v>
      </c>
      <c r="F202" s="64" t="s">
        <v>1098</v>
      </c>
      <c r="G202" s="64">
        <v>8.857128011522E12</v>
      </c>
      <c r="H202" s="64" t="str">
        <f t="array" ref="H202">XLOOKUP(G202,tb_MainDatabase[Barcode],tb_MainDatabase[Grand],"")</f>
        <v>EDP</v>
      </c>
      <c r="I202" s="64" t="str">
        <f t="array" ref="I202">XLOOKUP(G202,tb_MainDatabase[Barcode],tb_MainDatabase[Size],"")</f>
        <v>50 ml.</v>
      </c>
      <c r="J202" s="64" t="s">
        <v>1532</v>
      </c>
      <c r="K202" s="81">
        <f>IF(E202="","",countif(tb_Export_2[SKU],E202))</f>
        <v>1</v>
      </c>
      <c r="L202" s="64" t="s">
        <v>1528</v>
      </c>
      <c r="M202" s="81"/>
      <c r="N202" s="81"/>
    </row>
    <row r="203" ht="22.5" customHeight="1">
      <c r="A203" s="61">
        <f>IF(B203="","",ROW()-ROW(tb_Export_2[[#HEADERS],[Order]]))</f>
        <v>202</v>
      </c>
      <c r="B203" s="322">
        <v>45981.0</v>
      </c>
      <c r="C203" s="64" t="str">
        <f t="shared" si="1"/>
        <v>#REF!</v>
      </c>
      <c r="D203" s="64" t="s">
        <v>50</v>
      </c>
      <c r="E203" s="64" t="s">
        <v>1824</v>
      </c>
      <c r="F203" s="64" t="s">
        <v>1098</v>
      </c>
      <c r="G203" s="64">
        <v>8.857128011522E12</v>
      </c>
      <c r="H203" s="64" t="str">
        <f t="array" ref="H203">XLOOKUP(G203,tb_MainDatabase[Barcode],tb_MainDatabase[Grand],"")</f>
        <v>EDP</v>
      </c>
      <c r="I203" s="64" t="str">
        <f t="array" ref="I203">XLOOKUP(G203,tb_MainDatabase[Barcode],tb_MainDatabase[Size],"")</f>
        <v>50 ml.</v>
      </c>
      <c r="J203" s="64" t="s">
        <v>1532</v>
      </c>
      <c r="K203" s="81">
        <f>IF(E203="","",countif(tb_Export_2[SKU],E203))</f>
        <v>1</v>
      </c>
      <c r="L203" s="64" t="s">
        <v>1528</v>
      </c>
      <c r="M203" s="81"/>
      <c r="N203" s="81"/>
    </row>
    <row r="204" ht="22.5" customHeight="1">
      <c r="A204" s="61">
        <f>IF(B204="","",ROW()-ROW(tb_Export_2[[#HEADERS],[Order]]))</f>
        <v>203</v>
      </c>
      <c r="B204" s="322">
        <v>45981.0</v>
      </c>
      <c r="C204" s="64" t="str">
        <f t="shared" si="1"/>
        <v>#REF!</v>
      </c>
      <c r="D204" s="64" t="s">
        <v>50</v>
      </c>
      <c r="E204" s="64" t="s">
        <v>1825</v>
      </c>
      <c r="F204" s="64" t="s">
        <v>1098</v>
      </c>
      <c r="G204" s="64">
        <v>8.857128011522E12</v>
      </c>
      <c r="H204" s="64" t="str">
        <f t="array" ref="H204">XLOOKUP(G204,tb_MainDatabase[Barcode],tb_MainDatabase[Grand],"")</f>
        <v>EDP</v>
      </c>
      <c r="I204" s="64" t="str">
        <f t="array" ref="I204">XLOOKUP(G204,tb_MainDatabase[Barcode],tb_MainDatabase[Size],"")</f>
        <v>50 ml.</v>
      </c>
      <c r="J204" s="64" t="s">
        <v>1532</v>
      </c>
      <c r="K204" s="81">
        <f>IF(E204="","",countif(tb_Export_2[SKU],E204))</f>
        <v>1</v>
      </c>
      <c r="L204" s="64" t="s">
        <v>1528</v>
      </c>
      <c r="M204" s="81"/>
      <c r="N204" s="81"/>
    </row>
    <row r="205" ht="22.5" customHeight="1">
      <c r="A205" s="61">
        <f>IF(B205="","",ROW()-ROW(tb_Export_2[[#HEADERS],[Order]]))</f>
        <v>204</v>
      </c>
      <c r="B205" s="322">
        <v>45981.0</v>
      </c>
      <c r="C205" s="64" t="str">
        <f t="shared" si="1"/>
        <v>#REF!</v>
      </c>
      <c r="D205" s="64" t="s">
        <v>50</v>
      </c>
      <c r="E205" s="64" t="s">
        <v>1828</v>
      </c>
      <c r="F205" s="64" t="s">
        <v>1098</v>
      </c>
      <c r="G205" s="64">
        <v>8.857128011522E12</v>
      </c>
      <c r="H205" s="64" t="str">
        <f t="array" ref="H205">XLOOKUP(G205,tb_MainDatabase[Barcode],tb_MainDatabase[Grand],"")</f>
        <v>EDP</v>
      </c>
      <c r="I205" s="64" t="str">
        <f t="array" ref="I205">XLOOKUP(G205,tb_MainDatabase[Barcode],tb_MainDatabase[Size],"")</f>
        <v>50 ml.</v>
      </c>
      <c r="J205" s="64" t="s">
        <v>1532</v>
      </c>
      <c r="K205" s="81">
        <f>IF(E205="","",countif(tb_Export_2[SKU],E205))</f>
        <v>1</v>
      </c>
      <c r="L205" s="64" t="s">
        <v>1528</v>
      </c>
      <c r="M205" s="81"/>
      <c r="N205" s="81"/>
    </row>
    <row r="206" ht="22.5" customHeight="1">
      <c r="A206" s="61">
        <f>IF(B206="","",ROW()-ROW(tb_Export_2[[#HEADERS],[Order]]))</f>
        <v>205</v>
      </c>
      <c r="B206" s="322">
        <v>45981.0</v>
      </c>
      <c r="C206" s="64" t="str">
        <f t="shared" si="1"/>
        <v>#REF!</v>
      </c>
      <c r="D206" s="64" t="s">
        <v>50</v>
      </c>
      <c r="E206" s="64" t="s">
        <v>1830</v>
      </c>
      <c r="F206" s="64" t="s">
        <v>1098</v>
      </c>
      <c r="G206" s="64">
        <v>8.857128011522E12</v>
      </c>
      <c r="H206" s="64" t="str">
        <f t="array" ref="H206">XLOOKUP(G206,tb_MainDatabase[Barcode],tb_MainDatabase[Grand],"")</f>
        <v>EDP</v>
      </c>
      <c r="I206" s="64" t="str">
        <f t="array" ref="I206">XLOOKUP(G206,tb_MainDatabase[Barcode],tb_MainDatabase[Size],"")</f>
        <v>50 ml.</v>
      </c>
      <c r="J206" s="64" t="s">
        <v>1532</v>
      </c>
      <c r="K206" s="81">
        <f>IF(E206="","",countif(tb_Export_2[SKU],E206))</f>
        <v>1</v>
      </c>
      <c r="L206" s="64" t="s">
        <v>1528</v>
      </c>
      <c r="M206" s="81"/>
      <c r="N206" s="81"/>
    </row>
    <row r="207" ht="22.5" customHeight="1">
      <c r="A207" s="61">
        <f>IF(B207="","",ROW()-ROW(tb_Export_2[[#HEADERS],[Order]]))</f>
        <v>206</v>
      </c>
      <c r="B207" s="322">
        <v>45981.0</v>
      </c>
      <c r="C207" s="64" t="str">
        <f t="shared" si="1"/>
        <v>#REF!</v>
      </c>
      <c r="D207" s="64" t="s">
        <v>50</v>
      </c>
      <c r="E207" s="64" t="s">
        <v>1832</v>
      </c>
      <c r="F207" s="64" t="s">
        <v>1098</v>
      </c>
      <c r="G207" s="64">
        <v>8.857128011522E12</v>
      </c>
      <c r="H207" s="64" t="str">
        <f t="array" ref="H207">XLOOKUP(G207,tb_MainDatabase[Barcode],tb_MainDatabase[Grand],"")</f>
        <v>EDP</v>
      </c>
      <c r="I207" s="64" t="str">
        <f t="array" ref="I207">XLOOKUP(G207,tb_MainDatabase[Barcode],tb_MainDatabase[Size],"")</f>
        <v>50 ml.</v>
      </c>
      <c r="J207" s="64" t="s">
        <v>1532</v>
      </c>
      <c r="K207" s="81">
        <f>IF(E207="","",countif(tb_Export_2[SKU],E207))</f>
        <v>1</v>
      </c>
      <c r="L207" s="64" t="s">
        <v>1528</v>
      </c>
      <c r="M207" s="81"/>
      <c r="N207" s="81"/>
    </row>
    <row r="208" ht="22.5" customHeight="1">
      <c r="A208" s="61">
        <f>IF(B208="","",ROW()-ROW(tb_Export_2[[#HEADERS],[Order]]))</f>
        <v>207</v>
      </c>
      <c r="B208" s="322">
        <v>45981.0</v>
      </c>
      <c r="C208" s="64" t="str">
        <f t="shared" si="1"/>
        <v>#REF!</v>
      </c>
      <c r="D208" s="64" t="s">
        <v>50</v>
      </c>
      <c r="E208" s="64" t="s">
        <v>1833</v>
      </c>
      <c r="F208" s="64" t="s">
        <v>1098</v>
      </c>
      <c r="G208" s="64">
        <v>8.857128011522E12</v>
      </c>
      <c r="H208" s="64" t="str">
        <f t="array" ref="H208">XLOOKUP(G208,tb_MainDatabase[Barcode],tb_MainDatabase[Grand],"")</f>
        <v>EDP</v>
      </c>
      <c r="I208" s="64" t="str">
        <f t="array" ref="I208">XLOOKUP(G208,tb_MainDatabase[Barcode],tb_MainDatabase[Size],"")</f>
        <v>50 ml.</v>
      </c>
      <c r="J208" s="64" t="s">
        <v>1532</v>
      </c>
      <c r="K208" s="81">
        <f>IF(E208="","",countif(tb_Export_2[SKU],E208))</f>
        <v>1</v>
      </c>
      <c r="L208" s="64" t="s">
        <v>1528</v>
      </c>
      <c r="M208" s="81"/>
      <c r="N208" s="81"/>
    </row>
    <row r="209" ht="22.5" customHeight="1">
      <c r="A209" s="61">
        <f>IF(B209="","",ROW()-ROW(tb_Export_2[[#HEADERS],[Order]]))</f>
        <v>208</v>
      </c>
      <c r="B209" s="322">
        <v>45981.0</v>
      </c>
      <c r="C209" s="64" t="str">
        <f t="shared" si="1"/>
        <v>#REF!</v>
      </c>
      <c r="D209" s="64" t="s">
        <v>50</v>
      </c>
      <c r="E209" s="64" t="s">
        <v>1834</v>
      </c>
      <c r="F209" s="64" t="s">
        <v>1098</v>
      </c>
      <c r="G209" s="64">
        <v>8.857128011522E12</v>
      </c>
      <c r="H209" s="64" t="str">
        <f t="array" ref="H209">XLOOKUP(G209,tb_MainDatabase[Barcode],tb_MainDatabase[Grand],"")</f>
        <v>EDP</v>
      </c>
      <c r="I209" s="64" t="str">
        <f t="array" ref="I209">XLOOKUP(G209,tb_MainDatabase[Barcode],tb_MainDatabase[Size],"")</f>
        <v>50 ml.</v>
      </c>
      <c r="J209" s="64" t="s">
        <v>1532</v>
      </c>
      <c r="K209" s="81">
        <f>IF(E209="","",countif(tb_Export_2[SKU],E209))</f>
        <v>1</v>
      </c>
      <c r="L209" s="64" t="s">
        <v>1528</v>
      </c>
      <c r="M209" s="81"/>
      <c r="N209" s="81"/>
    </row>
    <row r="210" ht="22.5" customHeight="1">
      <c r="A210" s="61">
        <f>IF(B210="","",ROW()-ROW(tb_Export_2[[#HEADERS],[Order]]))</f>
        <v>209</v>
      </c>
      <c r="B210" s="322">
        <v>45981.0</v>
      </c>
      <c r="C210" s="64" t="str">
        <f t="shared" si="1"/>
        <v>#REF!</v>
      </c>
      <c r="D210" s="64" t="s">
        <v>50</v>
      </c>
      <c r="E210" s="64" t="s">
        <v>1835</v>
      </c>
      <c r="F210" s="64" t="s">
        <v>1098</v>
      </c>
      <c r="G210" s="64">
        <v>8.857128011522E12</v>
      </c>
      <c r="H210" s="64" t="str">
        <f t="array" ref="H210">XLOOKUP(G210,tb_MainDatabase[Barcode],tb_MainDatabase[Grand],"")</f>
        <v>EDP</v>
      </c>
      <c r="I210" s="64" t="str">
        <f t="array" ref="I210">XLOOKUP(G210,tb_MainDatabase[Barcode],tb_MainDatabase[Size],"")</f>
        <v>50 ml.</v>
      </c>
      <c r="J210" s="64" t="s">
        <v>1532</v>
      </c>
      <c r="K210" s="81">
        <f>IF(E210="","",countif(tb_Export_2[SKU],E210))</f>
        <v>1</v>
      </c>
      <c r="L210" s="64" t="s">
        <v>1528</v>
      </c>
      <c r="M210" s="81"/>
      <c r="N210" s="81"/>
    </row>
    <row r="211" ht="22.5" customHeight="1">
      <c r="A211" s="61">
        <f>IF(B211="","",ROW()-ROW(tb_Export_2[[#HEADERS],[Order]]))</f>
        <v>210</v>
      </c>
      <c r="B211" s="322">
        <v>45981.0</v>
      </c>
      <c r="C211" s="64" t="str">
        <f t="shared" si="1"/>
        <v>#REF!</v>
      </c>
      <c r="D211" s="64" t="s">
        <v>50</v>
      </c>
      <c r="E211" s="64" t="s">
        <v>1837</v>
      </c>
      <c r="F211" s="64" t="s">
        <v>1098</v>
      </c>
      <c r="G211" s="64">
        <v>8.857128011522E12</v>
      </c>
      <c r="H211" s="64" t="str">
        <f t="array" ref="H211">XLOOKUP(G211,tb_MainDatabase[Barcode],tb_MainDatabase[Grand],"")</f>
        <v>EDP</v>
      </c>
      <c r="I211" s="64" t="str">
        <f t="array" ref="I211">XLOOKUP(G211,tb_MainDatabase[Barcode],tb_MainDatabase[Size],"")</f>
        <v>50 ml.</v>
      </c>
      <c r="J211" s="64" t="s">
        <v>1532</v>
      </c>
      <c r="K211" s="81">
        <f>IF(E211="","",countif(tb_Export_2[SKU],E211))</f>
        <v>1</v>
      </c>
      <c r="L211" s="64" t="s">
        <v>1528</v>
      </c>
      <c r="M211" s="81"/>
      <c r="N211" s="81"/>
    </row>
    <row r="212" ht="22.5" customHeight="1">
      <c r="A212" s="61">
        <f>IF(B212="","",ROW()-ROW(tb_Export_2[[#HEADERS],[Order]]))</f>
        <v>211</v>
      </c>
      <c r="B212" s="322">
        <v>45981.0</v>
      </c>
      <c r="C212" s="64" t="str">
        <f t="shared" si="1"/>
        <v>#REF!</v>
      </c>
      <c r="D212" s="64" t="s">
        <v>50</v>
      </c>
      <c r="E212" s="64" t="s">
        <v>1839</v>
      </c>
      <c r="F212" s="64" t="s">
        <v>1106</v>
      </c>
      <c r="G212" s="64">
        <v>8.857128011065E12</v>
      </c>
      <c r="H212" s="64" t="str">
        <f t="array" ref="H212">XLOOKUP(G212,tb_MainDatabase[Barcode],tb_MainDatabase[Grand],"")</f>
        <v>EDP</v>
      </c>
      <c r="I212" s="64" t="str">
        <f t="array" ref="I212">XLOOKUP(G212,tb_MainDatabase[Barcode],tb_MainDatabase[Size],"")</f>
        <v>50 ml.</v>
      </c>
      <c r="J212" s="64" t="s">
        <v>1532</v>
      </c>
      <c r="K212" s="81">
        <f>IF(E212="","",countif(tb_Export_2[SKU],E212))</f>
        <v>1</v>
      </c>
      <c r="L212" s="64" t="s">
        <v>1528</v>
      </c>
      <c r="M212" s="81"/>
      <c r="N212" s="81"/>
    </row>
    <row r="213" ht="22.5" customHeight="1">
      <c r="A213" s="61">
        <f>IF(B213="","",ROW()-ROW(tb_Export_2[[#HEADERS],[Order]]))</f>
        <v>212</v>
      </c>
      <c r="B213" s="322">
        <v>45981.0</v>
      </c>
      <c r="C213" s="64" t="str">
        <f t="shared" si="1"/>
        <v>#REF!</v>
      </c>
      <c r="D213" s="64" t="s">
        <v>50</v>
      </c>
      <c r="E213" s="64" t="s">
        <v>1840</v>
      </c>
      <c r="F213" s="64" t="s">
        <v>1106</v>
      </c>
      <c r="G213" s="64">
        <v>8.857128011065E12</v>
      </c>
      <c r="H213" s="64" t="str">
        <f t="array" ref="H213">XLOOKUP(G213,tb_MainDatabase[Barcode],tb_MainDatabase[Grand],"")</f>
        <v>EDP</v>
      </c>
      <c r="I213" s="64" t="str">
        <f t="array" ref="I213">XLOOKUP(G213,tb_MainDatabase[Barcode],tb_MainDatabase[Size],"")</f>
        <v>50 ml.</v>
      </c>
      <c r="J213" s="64" t="s">
        <v>1532</v>
      </c>
      <c r="K213" s="81">
        <f>IF(E213="","",countif(tb_Export_2[SKU],E213))</f>
        <v>1</v>
      </c>
      <c r="L213" s="64" t="s">
        <v>1528</v>
      </c>
      <c r="M213" s="81"/>
      <c r="N213" s="81"/>
    </row>
    <row r="214" ht="22.5" customHeight="1">
      <c r="A214" s="61">
        <f>IF(B214="","",ROW()-ROW(tb_Export_2[[#HEADERS],[Order]]))</f>
        <v>213</v>
      </c>
      <c r="B214" s="322">
        <v>45981.0</v>
      </c>
      <c r="C214" s="64" t="str">
        <f t="shared" si="1"/>
        <v>#REF!</v>
      </c>
      <c r="D214" s="64" t="s">
        <v>50</v>
      </c>
      <c r="E214" s="64" t="s">
        <v>1841</v>
      </c>
      <c r="F214" s="64" t="s">
        <v>1106</v>
      </c>
      <c r="G214" s="64">
        <v>8.857128011065E12</v>
      </c>
      <c r="H214" s="64" t="str">
        <f t="array" ref="H214">XLOOKUP(G214,tb_MainDatabase[Barcode],tb_MainDatabase[Grand],"")</f>
        <v>EDP</v>
      </c>
      <c r="I214" s="64" t="str">
        <f t="array" ref="I214">XLOOKUP(G214,tb_MainDatabase[Barcode],tb_MainDatabase[Size],"")</f>
        <v>50 ml.</v>
      </c>
      <c r="J214" s="64" t="s">
        <v>1532</v>
      </c>
      <c r="K214" s="81">
        <f>IF(E214="","",countif(tb_Export_2[SKU],E214))</f>
        <v>1</v>
      </c>
      <c r="L214" s="64" t="s">
        <v>1528</v>
      </c>
      <c r="M214" s="81"/>
      <c r="N214" s="81"/>
    </row>
    <row r="215" ht="22.5" customHeight="1">
      <c r="A215" s="61">
        <f>IF(B215="","",ROW()-ROW(tb_Export_2[[#HEADERS],[Order]]))</f>
        <v>214</v>
      </c>
      <c r="B215" s="322">
        <v>45981.0</v>
      </c>
      <c r="C215" s="64" t="str">
        <f t="shared" si="1"/>
        <v>#REF!</v>
      </c>
      <c r="D215" s="64" t="s">
        <v>50</v>
      </c>
      <c r="E215" s="64" t="s">
        <v>1843</v>
      </c>
      <c r="F215" s="64" t="s">
        <v>1106</v>
      </c>
      <c r="G215" s="64">
        <v>8.857128011065E12</v>
      </c>
      <c r="H215" s="64" t="str">
        <f t="array" ref="H215">XLOOKUP(G215,tb_MainDatabase[Barcode],tb_MainDatabase[Grand],"")</f>
        <v>EDP</v>
      </c>
      <c r="I215" s="64" t="str">
        <f t="array" ref="I215">XLOOKUP(G215,tb_MainDatabase[Barcode],tb_MainDatabase[Size],"")</f>
        <v>50 ml.</v>
      </c>
      <c r="J215" s="64" t="s">
        <v>1532</v>
      </c>
      <c r="K215" s="81">
        <f>IF(E215="","",countif(tb_Export_2[SKU],E215))</f>
        <v>1</v>
      </c>
      <c r="L215" s="64" t="s">
        <v>1528</v>
      </c>
      <c r="M215" s="81"/>
      <c r="N215" s="81"/>
    </row>
    <row r="216" ht="22.5" customHeight="1">
      <c r="A216" s="61">
        <f>IF(B216="","",ROW()-ROW(tb_Export_2[[#HEADERS],[Order]]))</f>
        <v>215</v>
      </c>
      <c r="B216" s="322">
        <v>45981.0</v>
      </c>
      <c r="C216" s="64" t="str">
        <f t="shared" si="1"/>
        <v>#REF!</v>
      </c>
      <c r="D216" s="64" t="s">
        <v>50</v>
      </c>
      <c r="E216" s="64" t="s">
        <v>1847</v>
      </c>
      <c r="F216" s="64" t="s">
        <v>1106</v>
      </c>
      <c r="G216" s="64">
        <v>8.857128011065E12</v>
      </c>
      <c r="H216" s="64" t="str">
        <f t="array" ref="H216">XLOOKUP(G216,tb_MainDatabase[Barcode],tb_MainDatabase[Grand],"")</f>
        <v>EDP</v>
      </c>
      <c r="I216" s="64" t="str">
        <f t="array" ref="I216">XLOOKUP(G216,tb_MainDatabase[Barcode],tb_MainDatabase[Size],"")</f>
        <v>50 ml.</v>
      </c>
      <c r="J216" s="64" t="s">
        <v>1532</v>
      </c>
      <c r="K216" s="81">
        <f>IF(E216="","",countif(tb_Export_2[SKU],E216))</f>
        <v>1</v>
      </c>
      <c r="L216" s="64" t="s">
        <v>1528</v>
      </c>
      <c r="M216" s="81"/>
      <c r="N216" s="81"/>
    </row>
    <row r="217" ht="22.5" customHeight="1">
      <c r="A217" s="61">
        <f>IF(B217="","",ROW()-ROW(tb_Export_2[[#HEADERS],[Order]]))</f>
        <v>216</v>
      </c>
      <c r="B217" s="322">
        <v>45981.0</v>
      </c>
      <c r="C217" s="64" t="str">
        <f t="shared" si="1"/>
        <v>#REF!</v>
      </c>
      <c r="D217" s="64" t="s">
        <v>50</v>
      </c>
      <c r="E217" s="64" t="s">
        <v>1849</v>
      </c>
      <c r="F217" s="64" t="s">
        <v>1106</v>
      </c>
      <c r="G217" s="64">
        <v>8.857128011065E12</v>
      </c>
      <c r="H217" s="64" t="str">
        <f t="array" ref="H217">XLOOKUP(G217,tb_MainDatabase[Barcode],tb_MainDatabase[Grand],"")</f>
        <v>EDP</v>
      </c>
      <c r="I217" s="64" t="str">
        <f t="array" ref="I217">XLOOKUP(G217,tb_MainDatabase[Barcode],tb_MainDatabase[Size],"")</f>
        <v>50 ml.</v>
      </c>
      <c r="J217" s="64" t="s">
        <v>1532</v>
      </c>
      <c r="K217" s="81">
        <f>IF(E217="","",countif(tb_Export_2[SKU],E217))</f>
        <v>1</v>
      </c>
      <c r="L217" s="64" t="s">
        <v>1528</v>
      </c>
      <c r="M217" s="81"/>
      <c r="N217" s="81"/>
    </row>
    <row r="218" ht="22.5" customHeight="1">
      <c r="A218" s="61">
        <f>IF(B218="","",ROW()-ROW(tb_Export_2[[#HEADERS],[Order]]))</f>
        <v>217</v>
      </c>
      <c r="B218" s="322">
        <v>45981.0</v>
      </c>
      <c r="C218" s="64" t="str">
        <f t="shared" si="1"/>
        <v>#REF!</v>
      </c>
      <c r="D218" s="64" t="s">
        <v>50</v>
      </c>
      <c r="E218" s="64" t="s">
        <v>1850</v>
      </c>
      <c r="F218" s="64" t="s">
        <v>1106</v>
      </c>
      <c r="G218" s="64">
        <v>8.857128011065E12</v>
      </c>
      <c r="H218" s="64" t="str">
        <f t="array" ref="H218">XLOOKUP(G218,tb_MainDatabase[Barcode],tb_MainDatabase[Grand],"")</f>
        <v>EDP</v>
      </c>
      <c r="I218" s="64" t="str">
        <f t="array" ref="I218">XLOOKUP(G218,tb_MainDatabase[Barcode],tb_MainDatabase[Size],"")</f>
        <v>50 ml.</v>
      </c>
      <c r="J218" s="64" t="s">
        <v>1532</v>
      </c>
      <c r="K218" s="81">
        <f>IF(E218="","",countif(tb_Export_2[SKU],E218))</f>
        <v>1</v>
      </c>
      <c r="L218" s="64" t="s">
        <v>1528</v>
      </c>
      <c r="M218" s="81"/>
      <c r="N218" s="81"/>
    </row>
    <row r="219" ht="22.5" customHeight="1">
      <c r="A219" s="61">
        <f>IF(B219="","",ROW()-ROW(tb_Export_2[[#HEADERS],[Order]]))</f>
        <v>218</v>
      </c>
      <c r="B219" s="322">
        <v>45981.0</v>
      </c>
      <c r="C219" s="64" t="str">
        <f t="shared" si="1"/>
        <v>#REF!</v>
      </c>
      <c r="D219" s="64" t="s">
        <v>50</v>
      </c>
      <c r="E219" s="64" t="s">
        <v>1852</v>
      </c>
      <c r="F219" s="64" t="s">
        <v>1106</v>
      </c>
      <c r="G219" s="64">
        <v>8.857128011065E12</v>
      </c>
      <c r="H219" s="64" t="str">
        <f t="array" ref="H219">XLOOKUP(G219,tb_MainDatabase[Barcode],tb_MainDatabase[Grand],"")</f>
        <v>EDP</v>
      </c>
      <c r="I219" s="64" t="str">
        <f t="array" ref="I219">XLOOKUP(G219,tb_MainDatabase[Barcode],tb_MainDatabase[Size],"")</f>
        <v>50 ml.</v>
      </c>
      <c r="J219" s="64" t="s">
        <v>1532</v>
      </c>
      <c r="K219" s="81">
        <f>IF(E219="","",countif(tb_Export_2[SKU],E219))</f>
        <v>1</v>
      </c>
      <c r="L219" s="64" t="s">
        <v>1528</v>
      </c>
      <c r="M219" s="81"/>
      <c r="N219" s="81"/>
    </row>
    <row r="220" ht="22.5" customHeight="1">
      <c r="A220" s="61">
        <f>IF(B220="","",ROW()-ROW(tb_Export_2[[#HEADERS],[Order]]))</f>
        <v>219</v>
      </c>
      <c r="B220" s="322">
        <v>45981.0</v>
      </c>
      <c r="C220" s="64" t="str">
        <f t="shared" si="1"/>
        <v>#REF!</v>
      </c>
      <c r="D220" s="64" t="s">
        <v>50</v>
      </c>
      <c r="E220" s="64" t="s">
        <v>1854</v>
      </c>
      <c r="F220" s="64" t="s">
        <v>1106</v>
      </c>
      <c r="G220" s="64">
        <v>8.857128011065E12</v>
      </c>
      <c r="H220" s="64" t="str">
        <f t="array" ref="H220">XLOOKUP(G220,tb_MainDatabase[Barcode],tb_MainDatabase[Grand],"")</f>
        <v>EDP</v>
      </c>
      <c r="I220" s="64" t="str">
        <f t="array" ref="I220">XLOOKUP(G220,tb_MainDatabase[Barcode],tb_MainDatabase[Size],"")</f>
        <v>50 ml.</v>
      </c>
      <c r="J220" s="64" t="s">
        <v>1532</v>
      </c>
      <c r="K220" s="81">
        <f>IF(E220="","",countif(tb_Export_2[SKU],E220))</f>
        <v>1</v>
      </c>
      <c r="L220" s="64" t="s">
        <v>1528</v>
      </c>
      <c r="M220" s="81"/>
      <c r="N220" s="81"/>
    </row>
    <row r="221" ht="22.5" customHeight="1">
      <c r="A221" s="61">
        <f>IF(B221="","",ROW()-ROW(tb_Export_2[[#HEADERS],[Order]]))</f>
        <v>220</v>
      </c>
      <c r="B221" s="322">
        <v>45981.0</v>
      </c>
      <c r="C221" s="64" t="str">
        <f t="shared" si="1"/>
        <v>#REF!</v>
      </c>
      <c r="D221" s="64" t="s">
        <v>50</v>
      </c>
      <c r="E221" s="64" t="s">
        <v>1855</v>
      </c>
      <c r="F221" s="64" t="s">
        <v>1106</v>
      </c>
      <c r="G221" s="64">
        <v>8.857128011065E12</v>
      </c>
      <c r="H221" s="64" t="str">
        <f t="array" ref="H221">XLOOKUP(G221,tb_MainDatabase[Barcode],tb_MainDatabase[Grand],"")</f>
        <v>EDP</v>
      </c>
      <c r="I221" s="64" t="str">
        <f t="array" ref="I221">XLOOKUP(G221,tb_MainDatabase[Barcode],tb_MainDatabase[Size],"")</f>
        <v>50 ml.</v>
      </c>
      <c r="J221" s="64" t="s">
        <v>1532</v>
      </c>
      <c r="K221" s="81">
        <f>IF(E221="","",countif(tb_Export_2[SKU],E221))</f>
        <v>1</v>
      </c>
      <c r="L221" s="64" t="s">
        <v>1528</v>
      </c>
      <c r="M221" s="81"/>
      <c r="N221" s="81"/>
    </row>
    <row r="222" ht="22.5" customHeight="1">
      <c r="A222" s="61">
        <f>IF(B222="","",ROW()-ROW(tb_Export_2[[#HEADERS],[Order]]))</f>
        <v>221</v>
      </c>
      <c r="B222" s="322">
        <v>45981.0</v>
      </c>
      <c r="C222" s="64" t="str">
        <f t="shared" si="1"/>
        <v>#REF!</v>
      </c>
      <c r="D222" s="64" t="s">
        <v>50</v>
      </c>
      <c r="E222" s="64" t="s">
        <v>1857</v>
      </c>
      <c r="F222" s="64" t="s">
        <v>1858</v>
      </c>
      <c r="G222" s="64">
        <v>8.857128011331E12</v>
      </c>
      <c r="H222" s="64" t="str">
        <f t="array" ref="H222">XLOOKUP(G222,tb_MainDatabase[Barcode],tb_MainDatabase[Grand],"")</f>
        <v>EDP</v>
      </c>
      <c r="I222" s="64" t="str">
        <f t="array" ref="I222">XLOOKUP(G222,tb_MainDatabase[Barcode],tb_MainDatabase[Size],"")</f>
        <v>50 ml.</v>
      </c>
      <c r="J222" s="64" t="s">
        <v>1532</v>
      </c>
      <c r="K222" s="81">
        <f>IF(E222="","",countif(tb_Export_2[SKU],E222))</f>
        <v>1</v>
      </c>
      <c r="L222" s="64" t="s">
        <v>1528</v>
      </c>
      <c r="M222" s="81"/>
      <c r="N222" s="81"/>
    </row>
    <row r="223" ht="22.5" customHeight="1">
      <c r="A223" s="61">
        <f>IF(B223="","",ROW()-ROW(tb_Export_2[[#HEADERS],[Order]]))</f>
        <v>222</v>
      </c>
      <c r="B223" s="322">
        <v>45981.0</v>
      </c>
      <c r="C223" s="64" t="str">
        <f t="shared" si="1"/>
        <v>#REF!</v>
      </c>
      <c r="D223" s="64" t="s">
        <v>50</v>
      </c>
      <c r="E223" s="64" t="s">
        <v>1860</v>
      </c>
      <c r="F223" s="64" t="s">
        <v>1858</v>
      </c>
      <c r="G223" s="64">
        <v>8.857128011331E12</v>
      </c>
      <c r="H223" s="64" t="str">
        <f t="array" ref="H223">XLOOKUP(G223,tb_MainDatabase[Barcode],tb_MainDatabase[Grand],"")</f>
        <v>EDP</v>
      </c>
      <c r="I223" s="64" t="str">
        <f t="array" ref="I223">XLOOKUP(G223,tb_MainDatabase[Barcode],tb_MainDatabase[Size],"")</f>
        <v>50 ml.</v>
      </c>
      <c r="J223" s="64" t="s">
        <v>1532</v>
      </c>
      <c r="K223" s="81">
        <f>IF(E223="","",countif(tb_Export_2[SKU],E223))</f>
        <v>1</v>
      </c>
      <c r="L223" s="64" t="s">
        <v>1528</v>
      </c>
      <c r="M223" s="81"/>
      <c r="N223" s="81"/>
    </row>
    <row r="224" ht="22.5" customHeight="1">
      <c r="A224" s="61">
        <f>IF(B224="","",ROW()-ROW(tb_Export_2[[#HEADERS],[Order]]))</f>
        <v>223</v>
      </c>
      <c r="B224" s="322">
        <v>45981.0</v>
      </c>
      <c r="C224" s="64" t="str">
        <f t="shared" si="1"/>
        <v>#REF!</v>
      </c>
      <c r="D224" s="64" t="s">
        <v>50</v>
      </c>
      <c r="E224" s="64" t="s">
        <v>1861</v>
      </c>
      <c r="F224" s="64" t="s">
        <v>1858</v>
      </c>
      <c r="G224" s="64">
        <v>8.857128011331E12</v>
      </c>
      <c r="H224" s="64" t="str">
        <f t="array" ref="H224">XLOOKUP(G224,tb_MainDatabase[Barcode],tb_MainDatabase[Grand],"")</f>
        <v>EDP</v>
      </c>
      <c r="I224" s="64" t="str">
        <f t="array" ref="I224">XLOOKUP(G224,tb_MainDatabase[Barcode],tb_MainDatabase[Size],"")</f>
        <v>50 ml.</v>
      </c>
      <c r="J224" s="64" t="s">
        <v>1532</v>
      </c>
      <c r="K224" s="81">
        <f>IF(E224="","",countif(tb_Export_2[SKU],E224))</f>
        <v>1</v>
      </c>
      <c r="L224" s="64" t="s">
        <v>1528</v>
      </c>
      <c r="M224" s="81"/>
      <c r="N224" s="81"/>
    </row>
    <row r="225" ht="22.5" customHeight="1">
      <c r="A225" s="61">
        <f>IF(B225="","",ROW()-ROW(tb_Export_2[[#HEADERS],[Order]]))</f>
        <v>224</v>
      </c>
      <c r="B225" s="322">
        <v>45981.0</v>
      </c>
      <c r="C225" s="64" t="str">
        <f t="shared" si="1"/>
        <v>#REF!</v>
      </c>
      <c r="D225" s="64" t="s">
        <v>50</v>
      </c>
      <c r="E225" s="64" t="s">
        <v>1863</v>
      </c>
      <c r="F225" s="64" t="s">
        <v>1858</v>
      </c>
      <c r="G225" s="64">
        <v>8.857128011331E12</v>
      </c>
      <c r="H225" s="64" t="str">
        <f t="array" ref="H225">XLOOKUP(G225,tb_MainDatabase[Barcode],tb_MainDatabase[Grand],"")</f>
        <v>EDP</v>
      </c>
      <c r="I225" s="64" t="str">
        <f t="array" ref="I225">XLOOKUP(G225,tb_MainDatabase[Barcode],tb_MainDatabase[Size],"")</f>
        <v>50 ml.</v>
      </c>
      <c r="J225" s="64" t="s">
        <v>1532</v>
      </c>
      <c r="K225" s="81">
        <f>IF(E225="","",countif(tb_Export_2[SKU],E225))</f>
        <v>1</v>
      </c>
      <c r="L225" s="64" t="s">
        <v>1528</v>
      </c>
      <c r="M225" s="81"/>
      <c r="N225" s="81"/>
    </row>
    <row r="226" ht="22.5" customHeight="1">
      <c r="A226" s="61">
        <f>IF(B226="","",ROW()-ROW(tb_Export_2[[#HEADERS],[Order]]))</f>
        <v>225</v>
      </c>
      <c r="B226" s="322">
        <v>45981.0</v>
      </c>
      <c r="C226" s="64" t="str">
        <f t="shared" si="1"/>
        <v>#REF!</v>
      </c>
      <c r="D226" s="64" t="s">
        <v>50</v>
      </c>
      <c r="E226" s="64" t="s">
        <v>1866</v>
      </c>
      <c r="F226" s="64" t="s">
        <v>1858</v>
      </c>
      <c r="G226" s="64">
        <v>8.857128011331E12</v>
      </c>
      <c r="H226" s="64" t="str">
        <f t="array" ref="H226">XLOOKUP(G226,tb_MainDatabase[Barcode],tb_MainDatabase[Grand],"")</f>
        <v>EDP</v>
      </c>
      <c r="I226" s="64" t="str">
        <f t="array" ref="I226">XLOOKUP(G226,tb_MainDatabase[Barcode],tb_MainDatabase[Size],"")</f>
        <v>50 ml.</v>
      </c>
      <c r="J226" s="64" t="s">
        <v>1532</v>
      </c>
      <c r="K226" s="81">
        <f>IF(E226="","",countif(tb_Export_2[SKU],E226))</f>
        <v>1</v>
      </c>
      <c r="L226" s="64" t="s">
        <v>1528</v>
      </c>
      <c r="M226" s="81"/>
      <c r="N226" s="81"/>
    </row>
    <row r="227" ht="22.5" customHeight="1">
      <c r="A227" s="61">
        <f>IF(B227="","",ROW()-ROW(tb_Export_2[[#HEADERS],[Order]]))</f>
        <v>226</v>
      </c>
      <c r="B227" s="322">
        <v>45981.0</v>
      </c>
      <c r="C227" s="64" t="str">
        <f t="shared" si="1"/>
        <v>#REF!</v>
      </c>
      <c r="D227" s="64" t="s">
        <v>50</v>
      </c>
      <c r="E227" s="64" t="s">
        <v>1868</v>
      </c>
      <c r="F227" s="64" t="s">
        <v>1095</v>
      </c>
      <c r="G227" s="64">
        <v>8.857128011096E12</v>
      </c>
      <c r="H227" s="64" t="str">
        <f t="array" ref="H227">XLOOKUP(G227,tb_MainDatabase[Barcode],tb_MainDatabase[Grand],"")</f>
        <v>EDP</v>
      </c>
      <c r="I227" s="64" t="str">
        <f t="array" ref="I227">XLOOKUP(G227,tb_MainDatabase[Barcode],tb_MainDatabase[Size],"")</f>
        <v>50 ml.</v>
      </c>
      <c r="J227" s="64" t="s">
        <v>1532</v>
      </c>
      <c r="K227" s="81">
        <f>IF(E227="","",countif(tb_Export_2[SKU],E227))</f>
        <v>1</v>
      </c>
      <c r="L227" s="64" t="s">
        <v>1528</v>
      </c>
      <c r="M227" s="81"/>
      <c r="N227" s="81"/>
    </row>
    <row r="228" ht="22.5" customHeight="1">
      <c r="A228" s="61">
        <f>IF(B228="","",ROW()-ROW(tb_Export_2[[#HEADERS],[Order]]))</f>
        <v>227</v>
      </c>
      <c r="B228" s="322">
        <v>45981.0</v>
      </c>
      <c r="C228" s="64" t="str">
        <f t="shared" si="1"/>
        <v>#REF!</v>
      </c>
      <c r="D228" s="64" t="s">
        <v>50</v>
      </c>
      <c r="E228" s="64" t="s">
        <v>1870</v>
      </c>
      <c r="F228" s="64" t="s">
        <v>1095</v>
      </c>
      <c r="G228" s="64">
        <v>8.857128011096E12</v>
      </c>
      <c r="H228" s="64" t="str">
        <f t="array" ref="H228">XLOOKUP(G228,tb_MainDatabase[Barcode],tb_MainDatabase[Grand],"")</f>
        <v>EDP</v>
      </c>
      <c r="I228" s="64" t="str">
        <f t="array" ref="I228">XLOOKUP(G228,tb_MainDatabase[Barcode],tb_MainDatabase[Size],"")</f>
        <v>50 ml.</v>
      </c>
      <c r="J228" s="64" t="s">
        <v>1532</v>
      </c>
      <c r="K228" s="81">
        <f>IF(E228="","",countif(tb_Export_2[SKU],E228))</f>
        <v>1</v>
      </c>
      <c r="L228" s="64" t="s">
        <v>1528</v>
      </c>
      <c r="M228" s="81"/>
      <c r="N228" s="81"/>
    </row>
    <row r="229" ht="22.5" customHeight="1">
      <c r="A229" s="61">
        <f>IF(B229="","",ROW()-ROW(tb_Export_2[[#HEADERS],[Order]]))</f>
        <v>228</v>
      </c>
      <c r="B229" s="322">
        <v>45981.0</v>
      </c>
      <c r="C229" s="64" t="str">
        <f t="shared" si="1"/>
        <v>#REF!</v>
      </c>
      <c r="D229" s="64" t="s">
        <v>50</v>
      </c>
      <c r="E229" s="64" t="s">
        <v>1871</v>
      </c>
      <c r="F229" s="64" t="s">
        <v>1095</v>
      </c>
      <c r="G229" s="64">
        <v>8.857128011096E12</v>
      </c>
      <c r="H229" s="64" t="str">
        <f t="array" ref="H229">XLOOKUP(G229,tb_MainDatabase[Barcode],tb_MainDatabase[Grand],"")</f>
        <v>EDP</v>
      </c>
      <c r="I229" s="64" t="str">
        <f t="array" ref="I229">XLOOKUP(G229,tb_MainDatabase[Barcode],tb_MainDatabase[Size],"")</f>
        <v>50 ml.</v>
      </c>
      <c r="J229" s="64" t="s">
        <v>1532</v>
      </c>
      <c r="K229" s="81">
        <f>IF(E229="","",countif(tb_Export_2[SKU],E229))</f>
        <v>1</v>
      </c>
      <c r="L229" s="64" t="s">
        <v>1528</v>
      </c>
      <c r="M229" s="81"/>
      <c r="N229" s="81"/>
    </row>
    <row r="230" ht="22.5" customHeight="1">
      <c r="A230" s="61">
        <f>IF(B230="","",ROW()-ROW(tb_Export_2[[#HEADERS],[Order]]))</f>
        <v>229</v>
      </c>
      <c r="B230" s="322">
        <v>45981.0</v>
      </c>
      <c r="C230" s="64" t="str">
        <f t="shared" si="1"/>
        <v>#REF!</v>
      </c>
      <c r="D230" s="64" t="s">
        <v>50</v>
      </c>
      <c r="E230" s="64" t="s">
        <v>1872</v>
      </c>
      <c r="F230" s="64" t="s">
        <v>1095</v>
      </c>
      <c r="G230" s="64">
        <v>8.857128011096E12</v>
      </c>
      <c r="H230" s="64" t="str">
        <f t="array" ref="H230">XLOOKUP(G230,tb_MainDatabase[Barcode],tb_MainDatabase[Grand],"")</f>
        <v>EDP</v>
      </c>
      <c r="I230" s="64" t="str">
        <f t="array" ref="I230">XLOOKUP(G230,tb_MainDatabase[Barcode],tb_MainDatabase[Size],"")</f>
        <v>50 ml.</v>
      </c>
      <c r="J230" s="64" t="s">
        <v>1532</v>
      </c>
      <c r="K230" s="81">
        <f>IF(E230="","",countif(tb_Export_2[SKU],E230))</f>
        <v>1</v>
      </c>
      <c r="L230" s="64" t="s">
        <v>1528</v>
      </c>
      <c r="M230" s="81"/>
      <c r="N230" s="81"/>
    </row>
    <row r="231" ht="22.5" customHeight="1">
      <c r="A231" s="61">
        <f>IF(B231="","",ROW()-ROW(tb_Export_2[[#HEADERS],[Order]]))</f>
        <v>230</v>
      </c>
      <c r="B231" s="322">
        <v>45981.0</v>
      </c>
      <c r="C231" s="64" t="str">
        <f t="shared" si="1"/>
        <v>#REF!</v>
      </c>
      <c r="D231" s="64" t="s">
        <v>50</v>
      </c>
      <c r="E231" s="64" t="s">
        <v>1874</v>
      </c>
      <c r="F231" s="64" t="s">
        <v>1095</v>
      </c>
      <c r="G231" s="64">
        <v>8.857128011096E12</v>
      </c>
      <c r="H231" s="64" t="str">
        <f t="array" ref="H231">XLOOKUP(G231,tb_MainDatabase[Barcode],tb_MainDatabase[Grand],"")</f>
        <v>EDP</v>
      </c>
      <c r="I231" s="64" t="str">
        <f t="array" ref="I231">XLOOKUP(G231,tb_MainDatabase[Barcode],tb_MainDatabase[Size],"")</f>
        <v>50 ml.</v>
      </c>
      <c r="J231" s="64" t="s">
        <v>1532</v>
      </c>
      <c r="K231" s="81">
        <f>IF(E231="","",countif(tb_Export_2[SKU],E231))</f>
        <v>1</v>
      </c>
      <c r="L231" s="64" t="s">
        <v>1528</v>
      </c>
      <c r="M231" s="81"/>
      <c r="N231" s="81"/>
    </row>
    <row r="232" ht="22.5" customHeight="1">
      <c r="A232" s="61">
        <f>IF(B232="","",ROW()-ROW(tb_Export_2[[#HEADERS],[Order]]))</f>
        <v>231</v>
      </c>
      <c r="B232" s="322">
        <v>45981.0</v>
      </c>
      <c r="C232" s="64" t="str">
        <f t="shared" si="1"/>
        <v>#REF!</v>
      </c>
      <c r="D232" s="64" t="s">
        <v>50</v>
      </c>
      <c r="E232" s="64" t="s">
        <v>1876</v>
      </c>
      <c r="F232" s="64" t="s">
        <v>1065</v>
      </c>
      <c r="G232" s="64">
        <v>8.857128011034E12</v>
      </c>
      <c r="H232" s="64" t="str">
        <f t="array" ref="H232">XLOOKUP(G232,tb_MainDatabase[Barcode],tb_MainDatabase[Grand],"")</f>
        <v>EDP</v>
      </c>
      <c r="I232" s="64" t="str">
        <f t="array" ref="I232">XLOOKUP(G232,tb_MainDatabase[Barcode],tb_MainDatabase[Size],"")</f>
        <v>50 ml.</v>
      </c>
      <c r="J232" s="64" t="s">
        <v>1532</v>
      </c>
      <c r="K232" s="81">
        <f>IF(E232="","",countif(tb_Export_2[SKU],E232))</f>
        <v>1</v>
      </c>
      <c r="L232" s="64" t="s">
        <v>1528</v>
      </c>
      <c r="M232" s="81"/>
      <c r="N232" s="81"/>
    </row>
    <row r="233" ht="22.5" customHeight="1">
      <c r="A233" s="61">
        <f>IF(B233="","",ROW()-ROW(tb_Export_2[[#HEADERS],[Order]]))</f>
        <v>232</v>
      </c>
      <c r="B233" s="322">
        <v>45981.0</v>
      </c>
      <c r="C233" s="64" t="str">
        <f t="shared" si="1"/>
        <v>#REF!</v>
      </c>
      <c r="D233" s="64" t="s">
        <v>50</v>
      </c>
      <c r="E233" s="64" t="s">
        <v>1877</v>
      </c>
      <c r="F233" s="64" t="s">
        <v>1065</v>
      </c>
      <c r="G233" s="64">
        <v>8.857128011034E12</v>
      </c>
      <c r="H233" s="64" t="str">
        <f t="array" ref="H233">XLOOKUP(G233,tb_MainDatabase[Barcode],tb_MainDatabase[Grand],"")</f>
        <v>EDP</v>
      </c>
      <c r="I233" s="64" t="str">
        <f t="array" ref="I233">XLOOKUP(G233,tb_MainDatabase[Barcode],tb_MainDatabase[Size],"")</f>
        <v>50 ml.</v>
      </c>
      <c r="J233" s="64" t="s">
        <v>1532</v>
      </c>
      <c r="K233" s="81">
        <f>IF(E233="","",countif(tb_Export_2[SKU],E233))</f>
        <v>1</v>
      </c>
      <c r="L233" s="64" t="s">
        <v>1528</v>
      </c>
      <c r="M233" s="81"/>
      <c r="N233" s="81"/>
    </row>
    <row r="234" ht="22.5" customHeight="1">
      <c r="A234" s="61">
        <f>IF(B234="","",ROW()-ROW(tb_Export_2[[#HEADERS],[Order]]))</f>
        <v>233</v>
      </c>
      <c r="B234" s="322">
        <v>45981.0</v>
      </c>
      <c r="C234" s="64" t="str">
        <f t="shared" si="1"/>
        <v>#REF!</v>
      </c>
      <c r="D234" s="64" t="s">
        <v>50</v>
      </c>
      <c r="E234" s="64" t="s">
        <v>1879</v>
      </c>
      <c r="F234" s="64" t="s">
        <v>1065</v>
      </c>
      <c r="G234" s="64">
        <v>8.857128011034E12</v>
      </c>
      <c r="H234" s="64" t="str">
        <f t="array" ref="H234">XLOOKUP(G234,tb_MainDatabase[Barcode],tb_MainDatabase[Grand],"")</f>
        <v>EDP</v>
      </c>
      <c r="I234" s="64" t="str">
        <f t="array" ref="I234">XLOOKUP(G234,tb_MainDatabase[Barcode],tb_MainDatabase[Size],"")</f>
        <v>50 ml.</v>
      </c>
      <c r="J234" s="64" t="s">
        <v>1532</v>
      </c>
      <c r="K234" s="81">
        <f>IF(E234="","",countif(tb_Export_2[SKU],E234))</f>
        <v>1</v>
      </c>
      <c r="L234" s="64" t="s">
        <v>1528</v>
      </c>
      <c r="M234" s="81"/>
      <c r="N234" s="81"/>
    </row>
    <row r="235" ht="22.5" customHeight="1">
      <c r="A235" s="61">
        <f>IF(B235="","",ROW()-ROW(tb_Export_2[[#HEADERS],[Order]]))</f>
        <v>234</v>
      </c>
      <c r="B235" s="322">
        <v>45981.0</v>
      </c>
      <c r="C235" s="64" t="str">
        <f t="shared" si="1"/>
        <v>#REF!</v>
      </c>
      <c r="D235" s="64" t="s">
        <v>50</v>
      </c>
      <c r="E235" s="64" t="s">
        <v>1880</v>
      </c>
      <c r="F235" s="64" t="s">
        <v>1065</v>
      </c>
      <c r="G235" s="64">
        <v>8.857128011034E12</v>
      </c>
      <c r="H235" s="64" t="str">
        <f t="array" ref="H235">XLOOKUP(G235,tb_MainDatabase[Barcode],tb_MainDatabase[Grand],"")</f>
        <v>EDP</v>
      </c>
      <c r="I235" s="64" t="str">
        <f t="array" ref="I235">XLOOKUP(G235,tb_MainDatabase[Barcode],tb_MainDatabase[Size],"")</f>
        <v>50 ml.</v>
      </c>
      <c r="J235" s="64" t="s">
        <v>1532</v>
      </c>
      <c r="K235" s="81">
        <f>IF(E235="","",countif(tb_Export_2[SKU],E235))</f>
        <v>1</v>
      </c>
      <c r="L235" s="64" t="s">
        <v>1528</v>
      </c>
      <c r="M235" s="81"/>
      <c r="N235" s="81"/>
    </row>
    <row r="236" ht="22.5" customHeight="1">
      <c r="A236" s="61">
        <f>IF(B236="","",ROW()-ROW(tb_Export_2[[#HEADERS],[Order]]))</f>
        <v>235</v>
      </c>
      <c r="B236" s="322">
        <v>45981.0</v>
      </c>
      <c r="C236" s="64" t="str">
        <f t="shared" si="1"/>
        <v>#REF!</v>
      </c>
      <c r="D236" s="64" t="s">
        <v>50</v>
      </c>
      <c r="E236" s="64" t="s">
        <v>1881</v>
      </c>
      <c r="F236" s="64" t="s">
        <v>1065</v>
      </c>
      <c r="G236" s="64">
        <v>8.857128011034E12</v>
      </c>
      <c r="H236" s="64" t="str">
        <f t="array" ref="H236">XLOOKUP(G236,tb_MainDatabase[Barcode],tb_MainDatabase[Grand],"")</f>
        <v>EDP</v>
      </c>
      <c r="I236" s="64" t="str">
        <f t="array" ref="I236">XLOOKUP(G236,tb_MainDatabase[Barcode],tb_MainDatabase[Size],"")</f>
        <v>50 ml.</v>
      </c>
      <c r="J236" s="64" t="s">
        <v>1532</v>
      </c>
      <c r="K236" s="81">
        <f>IF(E236="","",countif(tb_Export_2[SKU],E236))</f>
        <v>1</v>
      </c>
      <c r="L236" s="64" t="s">
        <v>1528</v>
      </c>
      <c r="M236" s="81"/>
      <c r="N236" s="81"/>
    </row>
    <row r="237" ht="22.5" customHeight="1">
      <c r="A237" s="61">
        <f>IF(B237="","",ROW()-ROW(tb_Export_2[[#HEADERS],[Order]]))</f>
        <v>236</v>
      </c>
      <c r="B237" s="322">
        <v>45981.0</v>
      </c>
      <c r="C237" s="64" t="str">
        <f t="shared" si="1"/>
        <v>#REF!</v>
      </c>
      <c r="D237" s="64" t="s">
        <v>50</v>
      </c>
      <c r="E237" s="64" t="s">
        <v>1882</v>
      </c>
      <c r="F237" s="64" t="s">
        <v>1042</v>
      </c>
      <c r="G237" s="64">
        <v>8.857128011225E12</v>
      </c>
      <c r="H237" s="64" t="str">
        <f t="array" ref="H237">XLOOKUP(G237,tb_MainDatabase[Barcode],tb_MainDatabase[Grand],"")</f>
        <v>EDP</v>
      </c>
      <c r="I237" s="64" t="str">
        <f t="array" ref="I237">XLOOKUP(G237,tb_MainDatabase[Barcode],tb_MainDatabase[Size],"")</f>
        <v>50 ml.</v>
      </c>
      <c r="J237" s="64" t="s">
        <v>1532</v>
      </c>
      <c r="K237" s="81">
        <f>IF(E237="","",countif(tb_Export_2[SKU],E237))</f>
        <v>1</v>
      </c>
      <c r="L237" s="64" t="s">
        <v>1528</v>
      </c>
      <c r="M237" s="81"/>
      <c r="N237" s="81"/>
    </row>
    <row r="238" ht="22.5" customHeight="1">
      <c r="A238" s="61">
        <f>IF(B238="","",ROW()-ROW(tb_Export_2[[#HEADERS],[Order]]))</f>
        <v>237</v>
      </c>
      <c r="B238" s="322">
        <v>45981.0</v>
      </c>
      <c r="C238" s="64" t="str">
        <f t="shared" si="1"/>
        <v>#REF!</v>
      </c>
      <c r="D238" s="64" t="s">
        <v>50</v>
      </c>
      <c r="E238" s="64" t="s">
        <v>1884</v>
      </c>
      <c r="F238" s="64" t="s">
        <v>1042</v>
      </c>
      <c r="G238" s="64">
        <v>8.857128011225E12</v>
      </c>
      <c r="H238" s="64" t="str">
        <f t="array" ref="H238">XLOOKUP(G238,tb_MainDatabase[Barcode],tb_MainDatabase[Grand],"")</f>
        <v>EDP</v>
      </c>
      <c r="I238" s="64" t="str">
        <f t="array" ref="I238">XLOOKUP(G238,tb_MainDatabase[Barcode],tb_MainDatabase[Size],"")</f>
        <v>50 ml.</v>
      </c>
      <c r="J238" s="64" t="s">
        <v>1532</v>
      </c>
      <c r="K238" s="81">
        <f>IF(E238="","",countif(tb_Export_2[SKU],E238))</f>
        <v>1</v>
      </c>
      <c r="L238" s="64" t="s">
        <v>1528</v>
      </c>
      <c r="M238" s="81"/>
      <c r="N238" s="81"/>
    </row>
    <row r="239" ht="22.5" customHeight="1">
      <c r="A239" s="61">
        <f>IF(B239="","",ROW()-ROW(tb_Export_2[[#HEADERS],[Order]]))</f>
        <v>238</v>
      </c>
      <c r="B239" s="322">
        <v>45981.0</v>
      </c>
      <c r="C239" s="64" t="str">
        <f t="shared" si="1"/>
        <v>#REF!</v>
      </c>
      <c r="D239" s="64" t="s">
        <v>50</v>
      </c>
      <c r="E239" s="64" t="s">
        <v>1885</v>
      </c>
      <c r="F239" s="64" t="s">
        <v>1042</v>
      </c>
      <c r="G239" s="64">
        <v>8.857128011225E12</v>
      </c>
      <c r="H239" s="64" t="str">
        <f t="array" ref="H239">XLOOKUP(G239,tb_MainDatabase[Barcode],tb_MainDatabase[Grand],"")</f>
        <v>EDP</v>
      </c>
      <c r="I239" s="64" t="str">
        <f t="array" ref="I239">XLOOKUP(G239,tb_MainDatabase[Barcode],tb_MainDatabase[Size],"")</f>
        <v>50 ml.</v>
      </c>
      <c r="J239" s="64" t="s">
        <v>1532</v>
      </c>
      <c r="K239" s="81">
        <f>IF(E239="","",countif(tb_Export_2[SKU],E239))</f>
        <v>1</v>
      </c>
      <c r="L239" s="64" t="s">
        <v>1528</v>
      </c>
      <c r="M239" s="81"/>
      <c r="N239" s="81"/>
    </row>
    <row r="240" ht="22.5" customHeight="1">
      <c r="A240" s="61">
        <f>IF(B240="","",ROW()-ROW(tb_Export_2[[#HEADERS],[Order]]))</f>
        <v>239</v>
      </c>
      <c r="B240" s="322">
        <v>45981.0</v>
      </c>
      <c r="C240" s="64" t="str">
        <f t="shared" si="1"/>
        <v>#REF!</v>
      </c>
      <c r="D240" s="64" t="s">
        <v>50</v>
      </c>
      <c r="E240" s="64" t="s">
        <v>1886</v>
      </c>
      <c r="F240" s="64" t="s">
        <v>1042</v>
      </c>
      <c r="G240" s="64">
        <v>8.857128011225E12</v>
      </c>
      <c r="H240" s="64" t="str">
        <f t="array" ref="H240">XLOOKUP(G240,tb_MainDatabase[Barcode],tb_MainDatabase[Grand],"")</f>
        <v>EDP</v>
      </c>
      <c r="I240" s="64" t="str">
        <f t="array" ref="I240">XLOOKUP(G240,tb_MainDatabase[Barcode],tb_MainDatabase[Size],"")</f>
        <v>50 ml.</v>
      </c>
      <c r="J240" s="64" t="s">
        <v>1532</v>
      </c>
      <c r="K240" s="81">
        <f>IF(E240="","",countif(tb_Export_2[SKU],E240))</f>
        <v>1</v>
      </c>
      <c r="L240" s="64" t="s">
        <v>1528</v>
      </c>
      <c r="M240" s="81"/>
      <c r="N240" s="81"/>
    </row>
    <row r="241" ht="22.5" customHeight="1">
      <c r="A241" s="61">
        <f>IF(B241="","",ROW()-ROW(tb_Export_2[[#HEADERS],[Order]]))</f>
        <v>240</v>
      </c>
      <c r="B241" s="322">
        <v>45981.0</v>
      </c>
      <c r="C241" s="64" t="str">
        <f t="shared" si="1"/>
        <v>#REF!</v>
      </c>
      <c r="D241" s="64" t="s">
        <v>50</v>
      </c>
      <c r="E241" s="64" t="s">
        <v>1888</v>
      </c>
      <c r="F241" s="64" t="s">
        <v>1042</v>
      </c>
      <c r="G241" s="64">
        <v>8.857128011225E12</v>
      </c>
      <c r="H241" s="64" t="str">
        <f t="array" ref="H241">XLOOKUP(G241,tb_MainDatabase[Barcode],tb_MainDatabase[Grand],"")</f>
        <v>EDP</v>
      </c>
      <c r="I241" s="64" t="str">
        <f t="array" ref="I241">XLOOKUP(G241,tb_MainDatabase[Barcode],tb_MainDatabase[Size],"")</f>
        <v>50 ml.</v>
      </c>
      <c r="J241" s="64" t="s">
        <v>1532</v>
      </c>
      <c r="K241" s="81">
        <f>IF(E241="","",countif(tb_Export_2[SKU],E241))</f>
        <v>1</v>
      </c>
      <c r="L241" s="64" t="s">
        <v>1528</v>
      </c>
      <c r="M241" s="81"/>
      <c r="N241" s="81"/>
    </row>
    <row r="242" ht="22.5" customHeight="1">
      <c r="A242" s="61">
        <f>IF(B242="","",ROW()-ROW(tb_Export_2[[#HEADERS],[Order]]))</f>
        <v>241</v>
      </c>
      <c r="B242" s="322">
        <v>45981.0</v>
      </c>
      <c r="C242" s="64" t="str">
        <f t="shared" si="1"/>
        <v>#REF!</v>
      </c>
      <c r="D242" s="64" t="s">
        <v>50</v>
      </c>
      <c r="E242" s="64" t="s">
        <v>1889</v>
      </c>
      <c r="F242" s="64" t="s">
        <v>1101</v>
      </c>
      <c r="G242" s="64">
        <v>8.857128011164E12</v>
      </c>
      <c r="H242" s="64" t="str">
        <f t="array" ref="H242">XLOOKUP(G242,tb_MainDatabase[Barcode],tb_MainDatabase[Grand],"")</f>
        <v>EDP</v>
      </c>
      <c r="I242" s="64" t="str">
        <f t="array" ref="I242">XLOOKUP(G242,tb_MainDatabase[Barcode],tb_MainDatabase[Size],"")</f>
        <v>50 ml.</v>
      </c>
      <c r="J242" s="64" t="s">
        <v>1532</v>
      </c>
      <c r="K242" s="81">
        <f>IF(E242="","",countif(tb_Export_2[SKU],E242))</f>
        <v>1</v>
      </c>
      <c r="L242" s="64" t="s">
        <v>1528</v>
      </c>
      <c r="M242" s="81"/>
      <c r="N242" s="81"/>
    </row>
    <row r="243" ht="22.5" customHeight="1">
      <c r="A243" s="61">
        <f>IF(B243="","",ROW()-ROW(tb_Export_2[[#HEADERS],[Order]]))</f>
        <v>242</v>
      </c>
      <c r="B243" s="322">
        <v>45981.0</v>
      </c>
      <c r="C243" s="64" t="str">
        <f t="shared" si="1"/>
        <v>#REF!</v>
      </c>
      <c r="D243" s="64" t="s">
        <v>50</v>
      </c>
      <c r="E243" s="64" t="s">
        <v>1891</v>
      </c>
      <c r="F243" s="64" t="s">
        <v>1101</v>
      </c>
      <c r="G243" s="64">
        <v>8.857128011164E12</v>
      </c>
      <c r="H243" s="64" t="str">
        <f t="array" ref="H243">XLOOKUP(G243,tb_MainDatabase[Barcode],tb_MainDatabase[Grand],"")</f>
        <v>EDP</v>
      </c>
      <c r="I243" s="64" t="str">
        <f t="array" ref="I243">XLOOKUP(G243,tb_MainDatabase[Barcode],tb_MainDatabase[Size],"")</f>
        <v>50 ml.</v>
      </c>
      <c r="J243" s="64" t="s">
        <v>1532</v>
      </c>
      <c r="K243" s="81">
        <f>IF(E243="","",countif(tb_Export_2[SKU],E243))</f>
        <v>1</v>
      </c>
      <c r="L243" s="64" t="s">
        <v>1528</v>
      </c>
      <c r="M243" s="81"/>
      <c r="N243" s="81"/>
    </row>
    <row r="244" ht="22.5" customHeight="1">
      <c r="A244" s="61">
        <f>IF(B244="","",ROW()-ROW(tb_Export_2[[#HEADERS],[Order]]))</f>
        <v>243</v>
      </c>
      <c r="B244" s="322">
        <v>45981.0</v>
      </c>
      <c r="C244" s="64" t="str">
        <f t="shared" si="1"/>
        <v>#REF!</v>
      </c>
      <c r="D244" s="64" t="s">
        <v>50</v>
      </c>
      <c r="E244" s="64" t="s">
        <v>1892</v>
      </c>
      <c r="F244" s="64" t="s">
        <v>1101</v>
      </c>
      <c r="G244" s="64">
        <v>8.857128011164E12</v>
      </c>
      <c r="H244" s="64" t="str">
        <f t="array" ref="H244">XLOOKUP(G244,tb_MainDatabase[Barcode],tb_MainDatabase[Grand],"")</f>
        <v>EDP</v>
      </c>
      <c r="I244" s="64" t="str">
        <f t="array" ref="I244">XLOOKUP(G244,tb_MainDatabase[Barcode],tb_MainDatabase[Size],"")</f>
        <v>50 ml.</v>
      </c>
      <c r="J244" s="64" t="s">
        <v>1532</v>
      </c>
      <c r="K244" s="81">
        <f>IF(E244="","",countif(tb_Export_2[SKU],E244))</f>
        <v>1</v>
      </c>
      <c r="L244" s="64" t="s">
        <v>1528</v>
      </c>
      <c r="M244" s="81"/>
      <c r="N244" s="81"/>
    </row>
    <row r="245" ht="22.5" customHeight="1">
      <c r="A245" s="61">
        <f>IF(B245="","",ROW()-ROW(tb_Export_2[[#HEADERS],[Order]]))</f>
        <v>244</v>
      </c>
      <c r="B245" s="322">
        <v>45981.0</v>
      </c>
      <c r="C245" s="64" t="str">
        <f t="shared" si="1"/>
        <v>#REF!</v>
      </c>
      <c r="D245" s="64" t="s">
        <v>50</v>
      </c>
      <c r="E245" s="64" t="s">
        <v>1894</v>
      </c>
      <c r="F245" s="64" t="s">
        <v>1101</v>
      </c>
      <c r="G245" s="64">
        <v>8.857128011164E12</v>
      </c>
      <c r="H245" s="64" t="str">
        <f t="array" ref="H245">XLOOKUP(G245,tb_MainDatabase[Barcode],tb_MainDatabase[Grand],"")</f>
        <v>EDP</v>
      </c>
      <c r="I245" s="64" t="str">
        <f t="array" ref="I245">XLOOKUP(G245,tb_MainDatabase[Barcode],tb_MainDatabase[Size],"")</f>
        <v>50 ml.</v>
      </c>
      <c r="J245" s="64" t="s">
        <v>1532</v>
      </c>
      <c r="K245" s="81">
        <f>IF(E245="","",countif(tb_Export_2[SKU],E245))</f>
        <v>1</v>
      </c>
      <c r="L245" s="64" t="s">
        <v>1528</v>
      </c>
      <c r="M245" s="81"/>
      <c r="N245" s="81"/>
    </row>
    <row r="246" ht="22.5" customHeight="1">
      <c r="A246" s="61">
        <f>IF(B246="","",ROW()-ROW(tb_Export_2[[#HEADERS],[Order]]))</f>
        <v>245</v>
      </c>
      <c r="B246" s="322">
        <v>45981.0</v>
      </c>
      <c r="C246" s="64" t="str">
        <f t="shared" si="1"/>
        <v>#REF!</v>
      </c>
      <c r="D246" s="64" t="s">
        <v>50</v>
      </c>
      <c r="E246" s="64" t="s">
        <v>1895</v>
      </c>
      <c r="F246" s="64" t="s">
        <v>1101</v>
      </c>
      <c r="G246" s="64">
        <v>8.857128011164E12</v>
      </c>
      <c r="H246" s="64" t="str">
        <f t="array" ref="H246">XLOOKUP(G246,tb_MainDatabase[Barcode],tb_MainDatabase[Grand],"")</f>
        <v>EDP</v>
      </c>
      <c r="I246" s="64" t="str">
        <f t="array" ref="I246">XLOOKUP(G246,tb_MainDatabase[Barcode],tb_MainDatabase[Size],"")</f>
        <v>50 ml.</v>
      </c>
      <c r="J246" s="64" t="s">
        <v>1532</v>
      </c>
      <c r="K246" s="81">
        <f>IF(E246="","",countif(tb_Export_2[SKU],E246))</f>
        <v>1</v>
      </c>
      <c r="L246" s="64" t="s">
        <v>1528</v>
      </c>
      <c r="M246" s="81"/>
      <c r="N246" s="81"/>
    </row>
    <row r="247" ht="22.5" customHeight="1">
      <c r="A247" s="61">
        <f>IF(B247="","",ROW()-ROW(tb_Export_2[[#HEADERS],[Order]]))</f>
        <v>246</v>
      </c>
      <c r="B247" s="322">
        <v>45981.0</v>
      </c>
      <c r="C247" s="64" t="str">
        <f t="shared" si="1"/>
        <v>#REF!</v>
      </c>
      <c r="D247" s="64" t="s">
        <v>50</v>
      </c>
      <c r="E247" s="64" t="s">
        <v>1896</v>
      </c>
      <c r="F247" s="64" t="s">
        <v>1090</v>
      </c>
      <c r="G247" s="64">
        <v>8.857128011294E12</v>
      </c>
      <c r="H247" s="64" t="str">
        <f t="array" ref="H247">XLOOKUP(G247,tb_MainDatabase[Barcode],tb_MainDatabase[Grand],"")</f>
        <v>EDP</v>
      </c>
      <c r="I247" s="64" t="str">
        <f t="array" ref="I247">XLOOKUP(G247,tb_MainDatabase[Barcode],tb_MainDatabase[Size],"")</f>
        <v>50 ml.</v>
      </c>
      <c r="J247" s="64" t="s">
        <v>1532</v>
      </c>
      <c r="K247" s="81">
        <f>IF(E247="","",countif(tb_Export_2[SKU],E247))</f>
        <v>1</v>
      </c>
      <c r="L247" s="64" t="s">
        <v>1528</v>
      </c>
      <c r="M247" s="81"/>
      <c r="N247" s="81"/>
    </row>
    <row r="248" ht="22.5" customHeight="1">
      <c r="A248" s="61">
        <f>IF(B248="","",ROW()-ROW(tb_Export_2[[#HEADERS],[Order]]))</f>
        <v>247</v>
      </c>
      <c r="B248" s="322">
        <v>45981.0</v>
      </c>
      <c r="C248" s="64" t="str">
        <f t="shared" si="1"/>
        <v>#REF!</v>
      </c>
      <c r="D248" s="64" t="s">
        <v>50</v>
      </c>
      <c r="E248" s="64" t="s">
        <v>1897</v>
      </c>
      <c r="F248" s="64" t="s">
        <v>1090</v>
      </c>
      <c r="G248" s="64">
        <v>8.857128011294E12</v>
      </c>
      <c r="H248" s="64" t="str">
        <f t="array" ref="H248">XLOOKUP(G248,tb_MainDatabase[Barcode],tb_MainDatabase[Grand],"")</f>
        <v>EDP</v>
      </c>
      <c r="I248" s="64" t="str">
        <f t="array" ref="I248">XLOOKUP(G248,tb_MainDatabase[Barcode],tb_MainDatabase[Size],"")</f>
        <v>50 ml.</v>
      </c>
      <c r="J248" s="64" t="s">
        <v>1532</v>
      </c>
      <c r="K248" s="81">
        <f>IF(E248="","",countif(tb_Export_2[SKU],E248))</f>
        <v>1</v>
      </c>
      <c r="L248" s="64" t="s">
        <v>1528</v>
      </c>
      <c r="M248" s="81"/>
      <c r="N248" s="81"/>
    </row>
    <row r="249" ht="22.5" customHeight="1">
      <c r="A249" s="61">
        <f>IF(B249="","",ROW()-ROW(tb_Export_2[[#HEADERS],[Order]]))</f>
        <v>248</v>
      </c>
      <c r="B249" s="322">
        <v>45981.0</v>
      </c>
      <c r="C249" s="64" t="str">
        <f t="shared" si="1"/>
        <v>#REF!</v>
      </c>
      <c r="D249" s="64" t="s">
        <v>50</v>
      </c>
      <c r="E249" s="64" t="s">
        <v>1898</v>
      </c>
      <c r="F249" s="64" t="s">
        <v>1090</v>
      </c>
      <c r="G249" s="64">
        <v>8.857128011294E12</v>
      </c>
      <c r="H249" s="64" t="str">
        <f t="array" ref="H249">XLOOKUP(G249,tb_MainDatabase[Barcode],tb_MainDatabase[Grand],"")</f>
        <v>EDP</v>
      </c>
      <c r="I249" s="64" t="str">
        <f t="array" ref="I249">XLOOKUP(G249,tb_MainDatabase[Barcode],tb_MainDatabase[Size],"")</f>
        <v>50 ml.</v>
      </c>
      <c r="J249" s="64" t="s">
        <v>1532</v>
      </c>
      <c r="K249" s="81">
        <f>IF(E249="","",countif(tb_Export_2[SKU],E249))</f>
        <v>1</v>
      </c>
      <c r="L249" s="64" t="s">
        <v>1528</v>
      </c>
      <c r="M249" s="81"/>
      <c r="N249" s="81"/>
    </row>
    <row r="250" ht="22.5" customHeight="1">
      <c r="A250" s="61">
        <f>IF(B250="","",ROW()-ROW(tb_Export_2[[#HEADERS],[Order]]))</f>
        <v>249</v>
      </c>
      <c r="B250" s="322">
        <v>45981.0</v>
      </c>
      <c r="C250" s="64" t="str">
        <f t="shared" si="1"/>
        <v>#REF!</v>
      </c>
      <c r="D250" s="64" t="s">
        <v>50</v>
      </c>
      <c r="E250" s="64" t="s">
        <v>1899</v>
      </c>
      <c r="F250" s="64" t="s">
        <v>1090</v>
      </c>
      <c r="G250" s="64">
        <v>8.857128011294E12</v>
      </c>
      <c r="H250" s="64" t="str">
        <f t="array" ref="H250">XLOOKUP(G250,tb_MainDatabase[Barcode],tb_MainDatabase[Grand],"")</f>
        <v>EDP</v>
      </c>
      <c r="I250" s="64" t="str">
        <f t="array" ref="I250">XLOOKUP(G250,tb_MainDatabase[Barcode],tb_MainDatabase[Size],"")</f>
        <v>50 ml.</v>
      </c>
      <c r="J250" s="64" t="s">
        <v>1532</v>
      </c>
      <c r="K250" s="81">
        <f>IF(E250="","",countif(tb_Export_2[SKU],E250))</f>
        <v>1</v>
      </c>
      <c r="L250" s="64" t="s">
        <v>1528</v>
      </c>
      <c r="M250" s="81"/>
      <c r="N250" s="81"/>
    </row>
    <row r="251" ht="22.5" customHeight="1">
      <c r="A251" s="61">
        <f>IF(B251="","",ROW()-ROW(tb_Export_2[[#HEADERS],[Order]]))</f>
        <v>250</v>
      </c>
      <c r="B251" s="322">
        <v>45981.0</v>
      </c>
      <c r="C251" s="64" t="str">
        <f t="shared" si="1"/>
        <v>#REF!</v>
      </c>
      <c r="D251" s="64" t="s">
        <v>50</v>
      </c>
      <c r="E251" s="64" t="s">
        <v>1900</v>
      </c>
      <c r="F251" s="64" t="s">
        <v>1090</v>
      </c>
      <c r="G251" s="64">
        <v>8.857128011294E12</v>
      </c>
      <c r="H251" s="64" t="str">
        <f t="array" ref="H251">XLOOKUP(G251,tb_MainDatabase[Barcode],tb_MainDatabase[Grand],"")</f>
        <v>EDP</v>
      </c>
      <c r="I251" s="64" t="str">
        <f t="array" ref="I251">XLOOKUP(G251,tb_MainDatabase[Barcode],tb_MainDatabase[Size],"")</f>
        <v>50 ml.</v>
      </c>
      <c r="J251" s="64" t="s">
        <v>1532</v>
      </c>
      <c r="K251" s="81">
        <f>IF(E251="","",countif(tb_Export_2[SKU],E251))</f>
        <v>1</v>
      </c>
      <c r="L251" s="64" t="s">
        <v>1528</v>
      </c>
      <c r="M251" s="81"/>
      <c r="N251" s="81"/>
    </row>
    <row r="252" ht="22.5" customHeight="1">
      <c r="A252" s="61">
        <f>IF(B252="","",ROW()-ROW(tb_Export_2[[#HEADERS],[Order]]))</f>
        <v>251</v>
      </c>
      <c r="B252" s="322">
        <v>45981.0</v>
      </c>
      <c r="C252" s="64" t="str">
        <f t="shared" si="1"/>
        <v>#REF!</v>
      </c>
      <c r="D252" s="64" t="s">
        <v>50</v>
      </c>
      <c r="E252" s="64" t="s">
        <v>1901</v>
      </c>
      <c r="F252" s="64" t="s">
        <v>1082</v>
      </c>
      <c r="G252" s="64">
        <v>8.857128011041E12</v>
      </c>
      <c r="H252" s="64" t="str">
        <f t="array" ref="H252">XLOOKUP(G252,tb_MainDatabase[Barcode],tb_MainDatabase[Grand],"")</f>
        <v>EDP</v>
      </c>
      <c r="I252" s="64" t="str">
        <f t="array" ref="I252">XLOOKUP(G252,tb_MainDatabase[Barcode],tb_MainDatabase[Size],"")</f>
        <v>50 ml.</v>
      </c>
      <c r="J252" s="64" t="s">
        <v>1532</v>
      </c>
      <c r="K252" s="81">
        <f>IF(E252="","",countif(tb_Export_2[SKU],E252))</f>
        <v>1</v>
      </c>
      <c r="L252" s="64" t="s">
        <v>1528</v>
      </c>
      <c r="M252" s="81"/>
      <c r="N252" s="81"/>
    </row>
    <row r="253" ht="22.5" customHeight="1">
      <c r="A253" s="61">
        <f>IF(B253="","",ROW()-ROW(tb_Export_2[[#HEADERS],[Order]]))</f>
        <v>252</v>
      </c>
      <c r="B253" s="322">
        <v>45981.0</v>
      </c>
      <c r="C253" s="64" t="str">
        <f t="shared" si="1"/>
        <v>#REF!</v>
      </c>
      <c r="D253" s="64" t="s">
        <v>50</v>
      </c>
      <c r="E253" s="64" t="s">
        <v>1903</v>
      </c>
      <c r="F253" s="64" t="s">
        <v>1082</v>
      </c>
      <c r="G253" s="64">
        <v>8.857128011041E12</v>
      </c>
      <c r="H253" s="64" t="str">
        <f t="array" ref="H253">XLOOKUP(G253,tb_MainDatabase[Barcode],tb_MainDatabase[Grand],"")</f>
        <v>EDP</v>
      </c>
      <c r="I253" s="64" t="str">
        <f t="array" ref="I253">XLOOKUP(G253,tb_MainDatabase[Barcode],tb_MainDatabase[Size],"")</f>
        <v>50 ml.</v>
      </c>
      <c r="J253" s="64" t="s">
        <v>1532</v>
      </c>
      <c r="K253" s="81">
        <f>IF(E253="","",countif(tb_Export_2[SKU],E253))</f>
        <v>1</v>
      </c>
      <c r="L253" s="64" t="s">
        <v>1528</v>
      </c>
      <c r="M253" s="81"/>
      <c r="N253" s="81"/>
    </row>
    <row r="254" ht="22.5" customHeight="1">
      <c r="A254" s="61">
        <f>IF(B254="","",ROW()-ROW(tb_Export_2[[#HEADERS],[Order]]))</f>
        <v>253</v>
      </c>
      <c r="B254" s="322">
        <v>45981.0</v>
      </c>
      <c r="C254" s="64" t="str">
        <f t="shared" si="1"/>
        <v>#REF!</v>
      </c>
      <c r="D254" s="64" t="s">
        <v>50</v>
      </c>
      <c r="E254" s="64" t="s">
        <v>1904</v>
      </c>
      <c r="F254" s="64" t="s">
        <v>1082</v>
      </c>
      <c r="G254" s="64">
        <v>8.857128011041E12</v>
      </c>
      <c r="H254" s="64" t="str">
        <f t="array" ref="H254">XLOOKUP(G254,tb_MainDatabase[Barcode],tb_MainDatabase[Grand],"")</f>
        <v>EDP</v>
      </c>
      <c r="I254" s="64" t="str">
        <f t="array" ref="I254">XLOOKUP(G254,tb_MainDatabase[Barcode],tb_MainDatabase[Size],"")</f>
        <v>50 ml.</v>
      </c>
      <c r="J254" s="64" t="s">
        <v>1532</v>
      </c>
      <c r="K254" s="81">
        <f>IF(E254="","",countif(tb_Export_2[SKU],E254))</f>
        <v>1</v>
      </c>
      <c r="L254" s="64" t="s">
        <v>1528</v>
      </c>
      <c r="M254" s="81"/>
      <c r="N254" s="81"/>
    </row>
    <row r="255" ht="22.5" customHeight="1">
      <c r="A255" s="61">
        <f>IF(B255="","",ROW()-ROW(tb_Export_2[[#HEADERS],[Order]]))</f>
        <v>254</v>
      </c>
      <c r="B255" s="322">
        <v>45981.0</v>
      </c>
      <c r="C255" s="64" t="str">
        <f t="shared" si="1"/>
        <v>#REF!</v>
      </c>
      <c r="D255" s="64" t="s">
        <v>50</v>
      </c>
      <c r="E255" s="64" t="s">
        <v>1905</v>
      </c>
      <c r="F255" s="64" t="s">
        <v>1082</v>
      </c>
      <c r="G255" s="64">
        <v>8.857128011041E12</v>
      </c>
      <c r="H255" s="64" t="str">
        <f t="array" ref="H255">XLOOKUP(G255,tb_MainDatabase[Barcode],tb_MainDatabase[Grand],"")</f>
        <v>EDP</v>
      </c>
      <c r="I255" s="64" t="str">
        <f t="array" ref="I255">XLOOKUP(G255,tb_MainDatabase[Barcode],tb_MainDatabase[Size],"")</f>
        <v>50 ml.</v>
      </c>
      <c r="J255" s="64" t="s">
        <v>1532</v>
      </c>
      <c r="K255" s="81">
        <f>IF(E255="","",countif(tb_Export_2[SKU],E255))</f>
        <v>1</v>
      </c>
      <c r="L255" s="64" t="s">
        <v>1528</v>
      </c>
      <c r="M255" s="81"/>
      <c r="N255" s="81"/>
    </row>
    <row r="256" ht="22.5" customHeight="1">
      <c r="A256" s="61">
        <f>IF(B256="","",ROW()-ROW(tb_Export_2[[#HEADERS],[Order]]))</f>
        <v>255</v>
      </c>
      <c r="B256" s="322">
        <v>45981.0</v>
      </c>
      <c r="C256" s="64" t="str">
        <f t="shared" si="1"/>
        <v>#REF!</v>
      </c>
      <c r="D256" s="64" t="s">
        <v>50</v>
      </c>
      <c r="E256" s="64" t="s">
        <v>1906</v>
      </c>
      <c r="F256" s="64" t="s">
        <v>1082</v>
      </c>
      <c r="G256" s="64">
        <v>8.857128011041E12</v>
      </c>
      <c r="H256" s="64" t="str">
        <f t="array" ref="H256">XLOOKUP(G256,tb_MainDatabase[Barcode],tb_MainDatabase[Grand],"")</f>
        <v>EDP</v>
      </c>
      <c r="I256" s="64" t="str">
        <f t="array" ref="I256">XLOOKUP(G256,tb_MainDatabase[Barcode],tb_MainDatabase[Size],"")</f>
        <v>50 ml.</v>
      </c>
      <c r="J256" s="64" t="s">
        <v>1532</v>
      </c>
      <c r="K256" s="81">
        <f>IF(E256="","",countif(tb_Export_2[SKU],E256))</f>
        <v>1</v>
      </c>
      <c r="L256" s="64" t="s">
        <v>1528</v>
      </c>
      <c r="M256" s="81"/>
      <c r="N256" s="81"/>
    </row>
    <row r="257" ht="22.5" customHeight="1">
      <c r="A257" s="61">
        <f>IF(B257="","",ROW()-ROW(tb_Export_2[[#HEADERS],[Order]]))</f>
        <v>256</v>
      </c>
      <c r="B257" s="322">
        <v>45981.0</v>
      </c>
      <c r="C257" s="64" t="str">
        <f t="shared" si="1"/>
        <v>#REF!</v>
      </c>
      <c r="D257" s="64" t="s">
        <v>50</v>
      </c>
      <c r="E257" s="64" t="s">
        <v>1908</v>
      </c>
      <c r="F257" s="64" t="s">
        <v>1082</v>
      </c>
      <c r="G257" s="64">
        <v>8.857128011041E12</v>
      </c>
      <c r="H257" s="64" t="str">
        <f t="array" ref="H257">XLOOKUP(G257,tb_MainDatabase[Barcode],tb_MainDatabase[Grand],"")</f>
        <v>EDP</v>
      </c>
      <c r="I257" s="64" t="str">
        <f t="array" ref="I257">XLOOKUP(G257,tb_MainDatabase[Barcode],tb_MainDatabase[Size],"")</f>
        <v>50 ml.</v>
      </c>
      <c r="J257" s="64" t="s">
        <v>1532</v>
      </c>
      <c r="K257" s="81">
        <f>IF(E257="","",countif(tb_Export_2[SKU],E257))</f>
        <v>1</v>
      </c>
      <c r="L257" s="64" t="s">
        <v>1528</v>
      </c>
      <c r="M257" s="81"/>
      <c r="N257" s="81"/>
    </row>
    <row r="258" ht="22.5" customHeight="1">
      <c r="A258" s="61">
        <f>IF(B258="","",ROW()-ROW(tb_Export_2[[#HEADERS],[Order]]))</f>
        <v>257</v>
      </c>
      <c r="B258" s="322">
        <v>45981.0</v>
      </c>
      <c r="C258" s="64" t="str">
        <f t="shared" si="1"/>
        <v>#REF!</v>
      </c>
      <c r="D258" s="64" t="s">
        <v>50</v>
      </c>
      <c r="E258" s="64" t="s">
        <v>1910</v>
      </c>
      <c r="F258" s="64" t="s">
        <v>1082</v>
      </c>
      <c r="G258" s="64">
        <v>8.857128011041E12</v>
      </c>
      <c r="H258" s="64" t="str">
        <f t="array" ref="H258">XLOOKUP(G258,tb_MainDatabase[Barcode],tb_MainDatabase[Grand],"")</f>
        <v>EDP</v>
      </c>
      <c r="I258" s="64" t="str">
        <f t="array" ref="I258">XLOOKUP(G258,tb_MainDatabase[Barcode],tb_MainDatabase[Size],"")</f>
        <v>50 ml.</v>
      </c>
      <c r="J258" s="64" t="s">
        <v>1532</v>
      </c>
      <c r="K258" s="81">
        <f>IF(E258="","",countif(tb_Export_2[SKU],E258))</f>
        <v>1</v>
      </c>
      <c r="L258" s="64" t="s">
        <v>1528</v>
      </c>
      <c r="M258" s="81"/>
      <c r="N258" s="81"/>
    </row>
    <row r="259" ht="22.5" customHeight="1">
      <c r="A259" s="61">
        <f>IF(B259="","",ROW()-ROW(tb_Export_2[[#HEADERS],[Order]]))</f>
        <v>258</v>
      </c>
      <c r="B259" s="322">
        <v>45981.0</v>
      </c>
      <c r="C259" s="64" t="str">
        <f t="shared" si="1"/>
        <v>#REF!</v>
      </c>
      <c r="D259" s="64" t="s">
        <v>50</v>
      </c>
      <c r="E259" s="64" t="s">
        <v>1911</v>
      </c>
      <c r="F259" s="64" t="s">
        <v>1082</v>
      </c>
      <c r="G259" s="64">
        <v>8.857128011041E12</v>
      </c>
      <c r="H259" s="64" t="str">
        <f t="array" ref="H259">XLOOKUP(G259,tb_MainDatabase[Barcode],tb_MainDatabase[Grand],"")</f>
        <v>EDP</v>
      </c>
      <c r="I259" s="64" t="str">
        <f t="array" ref="I259">XLOOKUP(G259,tb_MainDatabase[Barcode],tb_MainDatabase[Size],"")</f>
        <v>50 ml.</v>
      </c>
      <c r="J259" s="64" t="s">
        <v>1532</v>
      </c>
      <c r="K259" s="81">
        <f>IF(E259="","",countif(tb_Export_2[SKU],E259))</f>
        <v>1</v>
      </c>
      <c r="L259" s="64" t="s">
        <v>1528</v>
      </c>
      <c r="M259" s="81"/>
      <c r="N259" s="81"/>
    </row>
    <row r="260" ht="22.5" customHeight="1">
      <c r="A260" s="61">
        <f>IF(B260="","",ROW()-ROW(tb_Export_2[[#HEADERS],[Order]]))</f>
        <v>259</v>
      </c>
      <c r="B260" s="322">
        <v>45981.0</v>
      </c>
      <c r="C260" s="64" t="str">
        <f t="shared" si="1"/>
        <v>#REF!</v>
      </c>
      <c r="D260" s="64" t="s">
        <v>50</v>
      </c>
      <c r="E260" s="64" t="s">
        <v>1913</v>
      </c>
      <c r="F260" s="64" t="s">
        <v>1082</v>
      </c>
      <c r="G260" s="64">
        <v>8.857128011041E12</v>
      </c>
      <c r="H260" s="64" t="str">
        <f t="array" ref="H260">XLOOKUP(G260,tb_MainDatabase[Barcode],tb_MainDatabase[Grand],"")</f>
        <v>EDP</v>
      </c>
      <c r="I260" s="64" t="str">
        <f t="array" ref="I260">XLOOKUP(G260,tb_MainDatabase[Barcode],tb_MainDatabase[Size],"")</f>
        <v>50 ml.</v>
      </c>
      <c r="J260" s="64" t="s">
        <v>1532</v>
      </c>
      <c r="K260" s="81">
        <f>IF(E260="","",countif(tb_Export_2[SKU],E260))</f>
        <v>1</v>
      </c>
      <c r="L260" s="64" t="s">
        <v>1528</v>
      </c>
      <c r="M260" s="81"/>
      <c r="N260" s="81"/>
    </row>
    <row r="261" ht="22.5" customHeight="1">
      <c r="A261" s="61">
        <f>IF(B261="","",ROW()-ROW(tb_Export_2[[#HEADERS],[Order]]))</f>
        <v>260</v>
      </c>
      <c r="B261" s="322">
        <v>45981.0</v>
      </c>
      <c r="C261" s="64" t="str">
        <f t="shared" si="1"/>
        <v>#REF!</v>
      </c>
      <c r="D261" s="64" t="s">
        <v>50</v>
      </c>
      <c r="E261" s="64" t="s">
        <v>1914</v>
      </c>
      <c r="F261" s="64" t="s">
        <v>1082</v>
      </c>
      <c r="G261" s="64">
        <v>8.857128011041E12</v>
      </c>
      <c r="H261" s="64" t="str">
        <f t="array" ref="H261">XLOOKUP(G261,tb_MainDatabase[Barcode],tb_MainDatabase[Grand],"")</f>
        <v>EDP</v>
      </c>
      <c r="I261" s="64" t="str">
        <f t="array" ref="I261">XLOOKUP(G261,tb_MainDatabase[Barcode],tb_MainDatabase[Size],"")</f>
        <v>50 ml.</v>
      </c>
      <c r="J261" s="64" t="s">
        <v>1532</v>
      </c>
      <c r="K261" s="81">
        <f>IF(E261="","",countif(tb_Export_2[SKU],E261))</f>
        <v>1</v>
      </c>
      <c r="L261" s="64" t="s">
        <v>1528</v>
      </c>
      <c r="M261" s="81"/>
      <c r="N261" s="81"/>
    </row>
    <row r="262" ht="22.5" customHeight="1">
      <c r="A262" s="61">
        <f>IF(B262="","",ROW()-ROW(tb_Export_2[[#HEADERS],[Order]]))</f>
        <v>261</v>
      </c>
      <c r="B262" s="322">
        <v>45981.0</v>
      </c>
      <c r="C262" s="64" t="str">
        <f t="shared" si="1"/>
        <v>#REF!</v>
      </c>
      <c r="D262" s="64" t="s">
        <v>50</v>
      </c>
      <c r="E262" s="64" t="s">
        <v>1915</v>
      </c>
      <c r="F262" s="64" t="s">
        <v>1072</v>
      </c>
      <c r="G262" s="64">
        <v>8.85712801202E12</v>
      </c>
      <c r="H262" s="64" t="str">
        <f t="array" ref="H262">XLOOKUP(G262,tb_MainDatabase[Barcode],tb_MainDatabase[Grand],"")</f>
        <v>EDP</v>
      </c>
      <c r="I262" s="64" t="str">
        <f t="array" ref="I262">XLOOKUP(G262,tb_MainDatabase[Barcode],tb_MainDatabase[Size],"")</f>
        <v>50 ml.</v>
      </c>
      <c r="J262" s="64" t="s">
        <v>1532</v>
      </c>
      <c r="K262" s="81">
        <f>IF(E262="","",countif(tb_Export_2[SKU],E262))</f>
        <v>1</v>
      </c>
      <c r="L262" s="64" t="s">
        <v>1528</v>
      </c>
      <c r="M262" s="81"/>
      <c r="N262" s="81"/>
    </row>
    <row r="263" ht="22.5" customHeight="1">
      <c r="A263" s="61">
        <f>IF(B263="","",ROW()-ROW(tb_Export_2[[#HEADERS],[Order]]))</f>
        <v>262</v>
      </c>
      <c r="B263" s="322">
        <v>45981.0</v>
      </c>
      <c r="C263" s="64" t="str">
        <f t="shared" si="1"/>
        <v>#REF!</v>
      </c>
      <c r="D263" s="64" t="s">
        <v>50</v>
      </c>
      <c r="E263" s="64" t="s">
        <v>1916</v>
      </c>
      <c r="F263" s="64" t="s">
        <v>1072</v>
      </c>
      <c r="G263" s="64">
        <v>8.85712801202E12</v>
      </c>
      <c r="H263" s="64" t="str">
        <f t="array" ref="H263">XLOOKUP(G263,tb_MainDatabase[Barcode],tb_MainDatabase[Grand],"")</f>
        <v>EDP</v>
      </c>
      <c r="I263" s="64" t="str">
        <f t="array" ref="I263">XLOOKUP(G263,tb_MainDatabase[Barcode],tb_MainDatabase[Size],"")</f>
        <v>50 ml.</v>
      </c>
      <c r="J263" s="64" t="s">
        <v>1532</v>
      </c>
      <c r="K263" s="81">
        <f>IF(E263="","",countif(tb_Export_2[SKU],E263))</f>
        <v>1</v>
      </c>
      <c r="L263" s="64" t="s">
        <v>1528</v>
      </c>
      <c r="M263" s="81"/>
      <c r="N263" s="81"/>
    </row>
    <row r="264" ht="22.5" customHeight="1">
      <c r="A264" s="61">
        <f>IF(B264="","",ROW()-ROW(tb_Export_2[[#HEADERS],[Order]]))</f>
        <v>263</v>
      </c>
      <c r="B264" s="322">
        <v>45981.0</v>
      </c>
      <c r="C264" s="64" t="str">
        <f t="shared" si="1"/>
        <v>#REF!</v>
      </c>
      <c r="D264" s="64" t="s">
        <v>50</v>
      </c>
      <c r="E264" s="64" t="s">
        <v>1917</v>
      </c>
      <c r="F264" s="64" t="s">
        <v>1072</v>
      </c>
      <c r="G264" s="64">
        <v>8.85712801202E12</v>
      </c>
      <c r="H264" s="64" t="str">
        <f t="array" ref="H264">XLOOKUP(G264,tb_MainDatabase[Barcode],tb_MainDatabase[Grand],"")</f>
        <v>EDP</v>
      </c>
      <c r="I264" s="64" t="str">
        <f t="array" ref="I264">XLOOKUP(G264,tb_MainDatabase[Barcode],tb_MainDatabase[Size],"")</f>
        <v>50 ml.</v>
      </c>
      <c r="J264" s="64" t="s">
        <v>1532</v>
      </c>
      <c r="K264" s="81">
        <f>IF(E264="","",countif(tb_Export_2[SKU],E264))</f>
        <v>1</v>
      </c>
      <c r="L264" s="64" t="s">
        <v>1528</v>
      </c>
      <c r="M264" s="81"/>
      <c r="N264" s="81"/>
    </row>
    <row r="265" ht="22.5" customHeight="1">
      <c r="A265" s="61">
        <f>IF(B265="","",ROW()-ROW(tb_Export_2[[#HEADERS],[Order]]))</f>
        <v>264</v>
      </c>
      <c r="B265" s="322">
        <v>45981.0</v>
      </c>
      <c r="C265" s="64" t="str">
        <f t="shared" si="1"/>
        <v>#REF!</v>
      </c>
      <c r="D265" s="64" t="s">
        <v>50</v>
      </c>
      <c r="E265" s="64" t="s">
        <v>1919</v>
      </c>
      <c r="F265" s="64" t="s">
        <v>1072</v>
      </c>
      <c r="G265" s="64">
        <v>8.85712801202E12</v>
      </c>
      <c r="H265" s="64" t="str">
        <f t="array" ref="H265">XLOOKUP(G265,tb_MainDatabase[Barcode],tb_MainDatabase[Grand],"")</f>
        <v>EDP</v>
      </c>
      <c r="I265" s="64" t="str">
        <f t="array" ref="I265">XLOOKUP(G265,tb_MainDatabase[Barcode],tb_MainDatabase[Size],"")</f>
        <v>50 ml.</v>
      </c>
      <c r="J265" s="64" t="s">
        <v>1532</v>
      </c>
      <c r="K265" s="81">
        <f>IF(E265="","",countif(tb_Export_2[SKU],E265))</f>
        <v>1</v>
      </c>
      <c r="L265" s="64" t="s">
        <v>1528</v>
      </c>
      <c r="M265" s="81"/>
      <c r="N265" s="81"/>
    </row>
    <row r="266" ht="22.5" customHeight="1">
      <c r="A266" s="61">
        <f>IF(B266="","",ROW()-ROW(tb_Export_2[[#HEADERS],[Order]]))</f>
        <v>265</v>
      </c>
      <c r="B266" s="322">
        <v>45981.0</v>
      </c>
      <c r="C266" s="64" t="str">
        <f t="shared" si="1"/>
        <v>#REF!</v>
      </c>
      <c r="D266" s="64" t="s">
        <v>50</v>
      </c>
      <c r="E266" s="64" t="s">
        <v>1920</v>
      </c>
      <c r="F266" s="64" t="s">
        <v>1072</v>
      </c>
      <c r="G266" s="64">
        <v>8.85712801202E12</v>
      </c>
      <c r="H266" s="64" t="str">
        <f t="array" ref="H266">XLOOKUP(G266,tb_MainDatabase[Barcode],tb_MainDatabase[Grand],"")</f>
        <v>EDP</v>
      </c>
      <c r="I266" s="64" t="str">
        <f t="array" ref="I266">XLOOKUP(G266,tb_MainDatabase[Barcode],tb_MainDatabase[Size],"")</f>
        <v>50 ml.</v>
      </c>
      <c r="J266" s="64" t="s">
        <v>1532</v>
      </c>
      <c r="K266" s="81">
        <f>IF(E266="","",countif(tb_Export_2[SKU],E266))</f>
        <v>1</v>
      </c>
      <c r="L266" s="64" t="s">
        <v>1528</v>
      </c>
      <c r="M266" s="81"/>
      <c r="N266" s="81"/>
    </row>
    <row r="267" ht="22.5" customHeight="1">
      <c r="A267" s="61">
        <f>IF(B267="","",ROW()-ROW(tb_Export_2[[#HEADERS],[Order]]))</f>
        <v>266</v>
      </c>
      <c r="B267" s="322">
        <v>45981.0</v>
      </c>
      <c r="C267" s="64" t="str">
        <f t="shared" si="1"/>
        <v>#REF!</v>
      </c>
      <c r="D267" s="64" t="s">
        <v>50</v>
      </c>
      <c r="E267" s="64" t="s">
        <v>1921</v>
      </c>
      <c r="F267" s="64" t="s">
        <v>1922</v>
      </c>
      <c r="G267" s="64">
        <v>8.857128011188E12</v>
      </c>
      <c r="H267" s="64" t="str">
        <f t="array" ref="H267">XLOOKUP(G267,tb_MainDatabase[Barcode],tb_MainDatabase[Grand],"")</f>
        <v>EDP</v>
      </c>
      <c r="I267" s="64" t="str">
        <f t="array" ref="I267">XLOOKUP(G267,tb_MainDatabase[Barcode],tb_MainDatabase[Size],"")</f>
        <v>50 ml.</v>
      </c>
      <c r="J267" s="64" t="s">
        <v>1532</v>
      </c>
      <c r="K267" s="81">
        <f>IF(E267="","",countif(tb_Export_2[SKU],E267))</f>
        <v>1</v>
      </c>
      <c r="L267" s="64" t="s">
        <v>1528</v>
      </c>
      <c r="M267" s="81"/>
      <c r="N267" s="81"/>
    </row>
    <row r="268" ht="22.5" customHeight="1">
      <c r="A268" s="61">
        <f>IF(B268="","",ROW()-ROW(tb_Export_2[[#HEADERS],[Order]]))</f>
        <v>267</v>
      </c>
      <c r="B268" s="322">
        <v>45981.0</v>
      </c>
      <c r="C268" s="64" t="str">
        <f t="shared" si="1"/>
        <v>#REF!</v>
      </c>
      <c r="D268" s="64" t="s">
        <v>50</v>
      </c>
      <c r="E268" s="64" t="s">
        <v>1923</v>
      </c>
      <c r="F268" s="64" t="s">
        <v>1922</v>
      </c>
      <c r="G268" s="64">
        <v>8.857128011188E12</v>
      </c>
      <c r="H268" s="64" t="str">
        <f t="array" ref="H268">XLOOKUP(G268,tb_MainDatabase[Barcode],tb_MainDatabase[Grand],"")</f>
        <v>EDP</v>
      </c>
      <c r="I268" s="64" t="str">
        <f t="array" ref="I268">XLOOKUP(G268,tb_MainDatabase[Barcode],tb_MainDatabase[Size],"")</f>
        <v>50 ml.</v>
      </c>
      <c r="J268" s="64" t="s">
        <v>1532</v>
      </c>
      <c r="K268" s="81">
        <f>IF(E268="","",countif(tb_Export_2[SKU],E268))</f>
        <v>1</v>
      </c>
      <c r="L268" s="64" t="s">
        <v>1528</v>
      </c>
      <c r="M268" s="81"/>
      <c r="N268" s="81"/>
    </row>
    <row r="269" ht="22.5" customHeight="1">
      <c r="A269" s="61">
        <f>IF(B269="","",ROW()-ROW(tb_Export_2[[#HEADERS],[Order]]))</f>
        <v>268</v>
      </c>
      <c r="B269" s="322">
        <v>45981.0</v>
      </c>
      <c r="C269" s="64" t="str">
        <f t="shared" si="1"/>
        <v>#REF!</v>
      </c>
      <c r="D269" s="64" t="s">
        <v>50</v>
      </c>
      <c r="E269" s="64" t="s">
        <v>1925</v>
      </c>
      <c r="F269" s="64" t="s">
        <v>1922</v>
      </c>
      <c r="G269" s="64">
        <v>8.857128011188E12</v>
      </c>
      <c r="H269" s="64" t="str">
        <f t="array" ref="H269">XLOOKUP(G269,tb_MainDatabase[Barcode],tb_MainDatabase[Grand],"")</f>
        <v>EDP</v>
      </c>
      <c r="I269" s="64" t="str">
        <f t="array" ref="I269">XLOOKUP(G269,tb_MainDatabase[Barcode],tb_MainDatabase[Size],"")</f>
        <v>50 ml.</v>
      </c>
      <c r="J269" s="64" t="s">
        <v>1532</v>
      </c>
      <c r="K269" s="81">
        <f>IF(E269="","",countif(tb_Export_2[SKU],E269))</f>
        <v>1</v>
      </c>
      <c r="L269" s="64" t="s">
        <v>1528</v>
      </c>
      <c r="M269" s="81"/>
      <c r="N269" s="81"/>
    </row>
    <row r="270" ht="22.5" customHeight="1">
      <c r="A270" s="61">
        <f>IF(B270="","",ROW()-ROW(tb_Export_2[[#HEADERS],[Order]]))</f>
        <v>269</v>
      </c>
      <c r="B270" s="322">
        <v>45981.0</v>
      </c>
      <c r="C270" s="64" t="str">
        <f t="shared" si="1"/>
        <v>#REF!</v>
      </c>
      <c r="D270" s="64" t="s">
        <v>50</v>
      </c>
      <c r="E270" s="64" t="s">
        <v>1926</v>
      </c>
      <c r="F270" s="64" t="s">
        <v>1922</v>
      </c>
      <c r="G270" s="64">
        <v>8.857128011188E12</v>
      </c>
      <c r="H270" s="64" t="str">
        <f t="array" ref="H270">XLOOKUP(G270,tb_MainDatabase[Barcode],tb_MainDatabase[Grand],"")</f>
        <v>EDP</v>
      </c>
      <c r="I270" s="64" t="str">
        <f t="array" ref="I270">XLOOKUP(G270,tb_MainDatabase[Barcode],tb_MainDatabase[Size],"")</f>
        <v>50 ml.</v>
      </c>
      <c r="J270" s="64" t="s">
        <v>1532</v>
      </c>
      <c r="K270" s="81">
        <f>IF(E270="","",countif(tb_Export_2[SKU],E270))</f>
        <v>1</v>
      </c>
      <c r="L270" s="64" t="s">
        <v>1528</v>
      </c>
      <c r="M270" s="81"/>
      <c r="N270" s="81"/>
    </row>
    <row r="271" ht="22.5" customHeight="1">
      <c r="A271" s="61">
        <f>IF(B271="","",ROW()-ROW(tb_Export_2[[#HEADERS],[Order]]))</f>
        <v>270</v>
      </c>
      <c r="B271" s="322">
        <v>45981.0</v>
      </c>
      <c r="C271" s="64" t="str">
        <f t="shared" si="1"/>
        <v>#REF!</v>
      </c>
      <c r="D271" s="64" t="s">
        <v>50</v>
      </c>
      <c r="E271" s="64" t="s">
        <v>1928</v>
      </c>
      <c r="F271" s="64" t="s">
        <v>1922</v>
      </c>
      <c r="G271" s="64">
        <v>8.857128011188E12</v>
      </c>
      <c r="H271" s="64" t="str">
        <f t="array" ref="H271">XLOOKUP(G271,tb_MainDatabase[Barcode],tb_MainDatabase[Grand],"")</f>
        <v>EDP</v>
      </c>
      <c r="I271" s="64" t="str">
        <f t="array" ref="I271">XLOOKUP(G271,tb_MainDatabase[Barcode],tb_MainDatabase[Size],"")</f>
        <v>50 ml.</v>
      </c>
      <c r="J271" s="64" t="s">
        <v>1532</v>
      </c>
      <c r="K271" s="81">
        <f>IF(E271="","",countif(tb_Export_2[SKU],E271))</f>
        <v>1</v>
      </c>
      <c r="L271" s="64" t="s">
        <v>1528</v>
      </c>
      <c r="M271" s="81"/>
      <c r="N271" s="81"/>
    </row>
    <row r="272" ht="22.5" customHeight="1">
      <c r="A272" s="61">
        <f>IF(B272="","",ROW()-ROW(tb_Export_2[[#HEADERS],[Order]]))</f>
        <v>271</v>
      </c>
      <c r="B272" s="322">
        <v>45981.0</v>
      </c>
      <c r="C272" s="64" t="str">
        <f t="shared" si="1"/>
        <v>#REF!</v>
      </c>
      <c r="D272" s="64" t="s">
        <v>50</v>
      </c>
      <c r="E272" s="64" t="s">
        <v>1930</v>
      </c>
      <c r="F272" s="64" t="s">
        <v>1114</v>
      </c>
      <c r="G272" s="64">
        <v>8.857128011669E12</v>
      </c>
      <c r="H272" s="64" t="str">
        <f t="array" ref="H272">XLOOKUP(G272,tb_MainDatabase[Barcode],tb_MainDatabase[Grand],"")</f>
        <v>EDP+</v>
      </c>
      <c r="I272" s="64" t="str">
        <f t="array" ref="I272">XLOOKUP(G272,tb_MainDatabase[Barcode],tb_MainDatabase[Size],"")</f>
        <v>50 ml.</v>
      </c>
      <c r="J272" s="64" t="s">
        <v>1532</v>
      </c>
      <c r="K272" s="81">
        <f>IF(E272="","",countif(tb_Export_2[SKU],E272))</f>
        <v>1</v>
      </c>
      <c r="L272" s="64" t="s">
        <v>1528</v>
      </c>
      <c r="M272" s="81"/>
      <c r="N272" s="81"/>
    </row>
    <row r="273" ht="22.5" customHeight="1">
      <c r="A273" s="61">
        <f>IF(B273="","",ROW()-ROW(tb_Export_2[[#HEADERS],[Order]]))</f>
        <v>272</v>
      </c>
      <c r="B273" s="322">
        <v>45981.0</v>
      </c>
      <c r="C273" s="64" t="str">
        <f t="shared" si="1"/>
        <v>#REF!</v>
      </c>
      <c r="D273" s="64" t="s">
        <v>50</v>
      </c>
      <c r="E273" s="64" t="s">
        <v>1931</v>
      </c>
      <c r="F273" s="64" t="s">
        <v>1114</v>
      </c>
      <c r="G273" s="64">
        <v>8.857128011669E12</v>
      </c>
      <c r="H273" s="64" t="str">
        <f t="array" ref="H273">XLOOKUP(G273,tb_MainDatabase[Barcode],tb_MainDatabase[Grand],"")</f>
        <v>EDP+</v>
      </c>
      <c r="I273" s="64" t="str">
        <f t="array" ref="I273">XLOOKUP(G273,tb_MainDatabase[Barcode],tb_MainDatabase[Size],"")</f>
        <v>50 ml.</v>
      </c>
      <c r="J273" s="64" t="s">
        <v>1532</v>
      </c>
      <c r="K273" s="81">
        <f>IF(E273="","",countif(tb_Export_2[SKU],E273))</f>
        <v>1</v>
      </c>
      <c r="L273" s="64" t="s">
        <v>1528</v>
      </c>
      <c r="M273" s="81"/>
      <c r="N273" s="81"/>
    </row>
    <row r="274" ht="22.5" customHeight="1">
      <c r="A274" s="61">
        <f>IF(B274="","",ROW()-ROW(tb_Export_2[[#HEADERS],[Order]]))</f>
        <v>273</v>
      </c>
      <c r="B274" s="322">
        <v>45981.0</v>
      </c>
      <c r="C274" s="64" t="str">
        <f t="shared" si="1"/>
        <v>#REF!</v>
      </c>
      <c r="D274" s="64" t="s">
        <v>50</v>
      </c>
      <c r="E274" s="64" t="s">
        <v>1932</v>
      </c>
      <c r="F274" s="64" t="s">
        <v>1130</v>
      </c>
      <c r="G274" s="64">
        <v>8.857128011713E12</v>
      </c>
      <c r="H274" s="64" t="str">
        <f t="array" ref="H274">XLOOKUP(G274,tb_MainDatabase[Barcode],tb_MainDatabase[Grand],"")</f>
        <v>EDP+</v>
      </c>
      <c r="I274" s="64" t="str">
        <f t="array" ref="I274">XLOOKUP(G274,tb_MainDatabase[Barcode],tb_MainDatabase[Size],"")</f>
        <v>50 ml.</v>
      </c>
      <c r="J274" s="64" t="s">
        <v>1532</v>
      </c>
      <c r="K274" s="81">
        <f>IF(E274="","",countif(tb_Export_2[SKU],E274))</f>
        <v>1</v>
      </c>
      <c r="L274" s="64" t="s">
        <v>1528</v>
      </c>
      <c r="M274" s="81"/>
      <c r="N274" s="81"/>
    </row>
    <row r="275" ht="22.5" customHeight="1">
      <c r="A275" s="61">
        <f>IF(B275="","",ROW()-ROW(tb_Export_2[[#HEADERS],[Order]]))</f>
        <v>274</v>
      </c>
      <c r="B275" s="322">
        <v>45981.0</v>
      </c>
      <c r="C275" s="64" t="str">
        <f t="shared" si="1"/>
        <v>#REF!</v>
      </c>
      <c r="D275" s="64" t="s">
        <v>50</v>
      </c>
      <c r="E275" s="64" t="s">
        <v>1935</v>
      </c>
      <c r="F275" s="64" t="s">
        <v>1130</v>
      </c>
      <c r="G275" s="64">
        <v>8.857128011713E12</v>
      </c>
      <c r="H275" s="64" t="str">
        <f t="array" ref="H275">XLOOKUP(G275,tb_MainDatabase[Barcode],tb_MainDatabase[Grand],"")</f>
        <v>EDP+</v>
      </c>
      <c r="I275" s="64" t="str">
        <f t="array" ref="I275">XLOOKUP(G275,tb_MainDatabase[Barcode],tb_MainDatabase[Size],"")</f>
        <v>50 ml.</v>
      </c>
      <c r="J275" s="64" t="s">
        <v>1532</v>
      </c>
      <c r="K275" s="81">
        <f>IF(E275="","",countif(tb_Export_2[SKU],E275))</f>
        <v>1</v>
      </c>
      <c r="L275" s="64" t="s">
        <v>1528</v>
      </c>
      <c r="M275" s="81"/>
      <c r="N275" s="81"/>
    </row>
    <row r="276" ht="22.5" customHeight="1">
      <c r="A276" s="61">
        <f>IF(B276="","",ROW()-ROW(tb_Export_2[[#HEADERS],[Order]]))</f>
        <v>275</v>
      </c>
      <c r="B276" s="322">
        <v>45981.0</v>
      </c>
      <c r="C276" s="64" t="str">
        <f t="shared" si="1"/>
        <v>#REF!</v>
      </c>
      <c r="D276" s="64" t="s">
        <v>50</v>
      </c>
      <c r="E276" s="64" t="s">
        <v>1936</v>
      </c>
      <c r="F276" s="64" t="s">
        <v>1937</v>
      </c>
      <c r="G276" s="64">
        <v>8.857128011591E12</v>
      </c>
      <c r="H276" s="64" t="str">
        <f t="array" ref="H276">XLOOKUP(G276,tb_MainDatabase[Barcode],tb_MainDatabase[Grand],"")</f>
        <v>PARFUM</v>
      </c>
      <c r="I276" s="64" t="str">
        <f t="array" ref="I276">XLOOKUP(G276,tb_MainDatabase[Barcode],tb_MainDatabase[Size],"")</f>
        <v>50 ml.</v>
      </c>
      <c r="J276" s="64" t="s">
        <v>1532</v>
      </c>
      <c r="K276" s="81">
        <f>IF(E276="","",countif(tb_Export_2[SKU],E276))</f>
        <v>1</v>
      </c>
      <c r="L276" s="64" t="s">
        <v>1528</v>
      </c>
      <c r="M276" s="81"/>
      <c r="N276" s="81"/>
    </row>
    <row r="277" ht="22.5" customHeight="1">
      <c r="A277" s="61">
        <f>IF(B277="","",ROW()-ROW(tb_Export_2[[#HEADERS],[Order]]))</f>
        <v>276</v>
      </c>
      <c r="B277" s="322">
        <v>45981.0</v>
      </c>
      <c r="C277" s="64" t="str">
        <f t="shared" si="1"/>
        <v>#REF!</v>
      </c>
      <c r="D277" s="64" t="s">
        <v>50</v>
      </c>
      <c r="E277" s="64" t="s">
        <v>1938</v>
      </c>
      <c r="F277" s="64" t="s">
        <v>1937</v>
      </c>
      <c r="G277" s="64">
        <v>8.857128011591E12</v>
      </c>
      <c r="H277" s="64" t="str">
        <f t="array" ref="H277">XLOOKUP(G277,tb_MainDatabase[Barcode],tb_MainDatabase[Grand],"")</f>
        <v>PARFUM</v>
      </c>
      <c r="I277" s="64" t="str">
        <f t="array" ref="I277">XLOOKUP(G277,tb_MainDatabase[Barcode],tb_MainDatabase[Size],"")</f>
        <v>50 ml.</v>
      </c>
      <c r="J277" s="64" t="s">
        <v>1532</v>
      </c>
      <c r="K277" s="81">
        <f>IF(E277="","",countif(tb_Export_2[SKU],E277))</f>
        <v>1</v>
      </c>
      <c r="L277" s="64" t="s">
        <v>1528</v>
      </c>
      <c r="M277" s="81"/>
      <c r="N277" s="81"/>
    </row>
    <row r="278" ht="22.5" customHeight="1">
      <c r="A278" s="61">
        <f>IF(B278="","",ROW()-ROW(tb_Export_2[[#HEADERS],[Order]]))</f>
        <v>277</v>
      </c>
      <c r="B278" s="322">
        <v>45981.0</v>
      </c>
      <c r="C278" s="64" t="str">
        <f t="shared" si="1"/>
        <v>#REF!</v>
      </c>
      <c r="D278" s="64" t="s">
        <v>50</v>
      </c>
      <c r="E278" s="64" t="s">
        <v>1940</v>
      </c>
      <c r="F278" s="64" t="s">
        <v>1937</v>
      </c>
      <c r="G278" s="64">
        <v>8.857128011591E12</v>
      </c>
      <c r="H278" s="64" t="str">
        <f t="array" ref="H278">XLOOKUP(G278,tb_MainDatabase[Barcode],tb_MainDatabase[Grand],"")</f>
        <v>PARFUM</v>
      </c>
      <c r="I278" s="64" t="str">
        <f t="array" ref="I278">XLOOKUP(G278,tb_MainDatabase[Barcode],tb_MainDatabase[Size],"")</f>
        <v>50 ml.</v>
      </c>
      <c r="J278" s="64" t="s">
        <v>1532</v>
      </c>
      <c r="K278" s="81">
        <f>IF(E278="","",countif(tb_Export_2[SKU],E278))</f>
        <v>1</v>
      </c>
      <c r="L278" s="64" t="s">
        <v>1528</v>
      </c>
      <c r="M278" s="81"/>
      <c r="N278" s="81"/>
    </row>
    <row r="279" ht="22.5" customHeight="1">
      <c r="A279" s="61">
        <f>IF(B279="","",ROW()-ROW(tb_Export_2[[#HEADERS],[Order]]))</f>
        <v>278</v>
      </c>
      <c r="B279" s="322">
        <v>45981.0</v>
      </c>
      <c r="C279" s="64" t="str">
        <f t="shared" si="1"/>
        <v>#REF!</v>
      </c>
      <c r="D279" s="64" t="s">
        <v>50</v>
      </c>
      <c r="E279" s="64" t="s">
        <v>1942</v>
      </c>
      <c r="F279" s="64" t="s">
        <v>1937</v>
      </c>
      <c r="G279" s="64">
        <v>8.857128011591E12</v>
      </c>
      <c r="H279" s="64" t="str">
        <f t="array" ref="H279">XLOOKUP(G279,tb_MainDatabase[Barcode],tb_MainDatabase[Grand],"")</f>
        <v>PARFUM</v>
      </c>
      <c r="I279" s="64" t="str">
        <f t="array" ref="I279">XLOOKUP(G279,tb_MainDatabase[Barcode],tb_MainDatabase[Size],"")</f>
        <v>50 ml.</v>
      </c>
      <c r="J279" s="64" t="s">
        <v>1532</v>
      </c>
      <c r="K279" s="81">
        <f>IF(E279="","",countif(tb_Export_2[SKU],E279))</f>
        <v>1</v>
      </c>
      <c r="L279" s="64" t="s">
        <v>1528</v>
      </c>
      <c r="M279" s="81"/>
      <c r="N279" s="81"/>
    </row>
    <row r="280" ht="22.5" customHeight="1">
      <c r="A280" s="61">
        <f>IF(B280="","",ROW()-ROW(tb_Export_2[[#HEADERS],[Order]]))</f>
        <v>279</v>
      </c>
      <c r="B280" s="322">
        <v>45981.0</v>
      </c>
      <c r="C280" s="64" t="str">
        <f t="shared" si="1"/>
        <v>#REF!</v>
      </c>
      <c r="D280" s="64" t="s">
        <v>50</v>
      </c>
      <c r="E280" s="64" t="s">
        <v>1943</v>
      </c>
      <c r="F280" s="64" t="s">
        <v>1937</v>
      </c>
      <c r="G280" s="64">
        <v>8.857128011591E12</v>
      </c>
      <c r="H280" s="64" t="str">
        <f t="array" ref="H280">XLOOKUP(G280,tb_MainDatabase[Barcode],tb_MainDatabase[Grand],"")</f>
        <v>PARFUM</v>
      </c>
      <c r="I280" s="64" t="str">
        <f t="array" ref="I280">XLOOKUP(G280,tb_MainDatabase[Barcode],tb_MainDatabase[Size],"")</f>
        <v>50 ml.</v>
      </c>
      <c r="J280" s="64" t="s">
        <v>1532</v>
      </c>
      <c r="K280" s="81">
        <f>IF(E280="","",countif(tb_Export_2[SKU],E280))</f>
        <v>1</v>
      </c>
      <c r="L280" s="64" t="s">
        <v>1528</v>
      </c>
      <c r="M280" s="81"/>
      <c r="N280" s="81"/>
    </row>
    <row r="281" ht="22.5" customHeight="1">
      <c r="A281" s="61">
        <f>IF(B281="","",ROW()-ROW(tb_Export_2[[#HEADERS],[Order]]))</f>
        <v>280</v>
      </c>
      <c r="B281" s="322">
        <v>45981.0</v>
      </c>
      <c r="C281" s="64" t="str">
        <f t="shared" si="1"/>
        <v>#REF!</v>
      </c>
      <c r="D281" s="64" t="s">
        <v>203</v>
      </c>
      <c r="E281" s="64" t="s">
        <v>1944</v>
      </c>
      <c r="F281" s="64" t="s">
        <v>1082</v>
      </c>
      <c r="G281" s="64">
        <v>8.857128011881E12</v>
      </c>
      <c r="H281" s="64" t="str">
        <f t="array" ref="H281">XLOOKUP(G281,tb_MainDatabase[Barcode],tb_MainDatabase[Grand],"")</f>
        <v>EDP</v>
      </c>
      <c r="I281" s="64" t="str">
        <f t="array" ref="I281">XLOOKUP(G281,tb_MainDatabase[Barcode],tb_MainDatabase[Size],"")</f>
        <v>30 ml.</v>
      </c>
      <c r="J281" s="64" t="s">
        <v>1532</v>
      </c>
      <c r="K281" s="81">
        <f>IF(E281="","",countif(tb_Export_2[SKU],E281))</f>
        <v>1</v>
      </c>
      <c r="L281" s="64" t="s">
        <v>1528</v>
      </c>
      <c r="M281" s="81"/>
      <c r="N281" s="81"/>
    </row>
    <row r="282" ht="22.5" customHeight="1">
      <c r="A282" s="61">
        <f>IF(B282="","",ROW()-ROW(tb_Export_2[[#HEADERS],[Order]]))</f>
        <v>281</v>
      </c>
      <c r="B282" s="322">
        <v>45981.0</v>
      </c>
      <c r="C282" s="64" t="str">
        <f t="shared" si="1"/>
        <v>#REF!</v>
      </c>
      <c r="D282" s="64" t="s">
        <v>203</v>
      </c>
      <c r="E282" s="64" t="s">
        <v>1945</v>
      </c>
      <c r="F282" s="64" t="s">
        <v>1082</v>
      </c>
      <c r="G282" s="64">
        <v>8.857128011881E12</v>
      </c>
      <c r="H282" s="64" t="str">
        <f t="array" ref="H282">XLOOKUP(G282,tb_MainDatabase[Barcode],tb_MainDatabase[Grand],"")</f>
        <v>EDP</v>
      </c>
      <c r="I282" s="64" t="str">
        <f t="array" ref="I282">XLOOKUP(G282,tb_MainDatabase[Barcode],tb_MainDatabase[Size],"")</f>
        <v>30 ml.</v>
      </c>
      <c r="J282" s="64" t="s">
        <v>1532</v>
      </c>
      <c r="K282" s="81">
        <f>IF(E282="","",countif(tb_Export_2[SKU],E282))</f>
        <v>1</v>
      </c>
      <c r="L282" s="64" t="s">
        <v>1528</v>
      </c>
      <c r="M282" s="81"/>
      <c r="N282" s="81"/>
    </row>
    <row r="283" ht="22.5" customHeight="1">
      <c r="A283" s="61">
        <f>IF(B283="","",ROW()-ROW(tb_Export_2[[#HEADERS],[Order]]))</f>
        <v>282</v>
      </c>
      <c r="B283" s="322">
        <v>45981.0</v>
      </c>
      <c r="C283" s="64" t="str">
        <f t="shared" si="1"/>
        <v>#REF!</v>
      </c>
      <c r="D283" s="64" t="s">
        <v>203</v>
      </c>
      <c r="E283" s="64" t="s">
        <v>1946</v>
      </c>
      <c r="F283" s="64" t="s">
        <v>1082</v>
      </c>
      <c r="G283" s="64">
        <v>8.857128011881E12</v>
      </c>
      <c r="H283" s="64" t="str">
        <f t="array" ref="H283">XLOOKUP(G283,tb_MainDatabase[Barcode],tb_MainDatabase[Grand],"")</f>
        <v>EDP</v>
      </c>
      <c r="I283" s="64" t="str">
        <f t="array" ref="I283">XLOOKUP(G283,tb_MainDatabase[Barcode],tb_MainDatabase[Size],"")</f>
        <v>30 ml.</v>
      </c>
      <c r="J283" s="64" t="s">
        <v>1532</v>
      </c>
      <c r="K283" s="81">
        <f>IF(E283="","",countif(tb_Export_2[SKU],E283))</f>
        <v>1</v>
      </c>
      <c r="L283" s="64" t="s">
        <v>1528</v>
      </c>
      <c r="M283" s="81"/>
      <c r="N283" s="81"/>
    </row>
    <row r="284" ht="22.5" customHeight="1">
      <c r="A284" s="61">
        <f>IF(B284="","",ROW()-ROW(tb_Export_2[[#HEADERS],[Order]]))</f>
        <v>283</v>
      </c>
      <c r="B284" s="322">
        <v>45981.0</v>
      </c>
      <c r="C284" s="64" t="str">
        <f t="shared" si="1"/>
        <v>#REF!</v>
      </c>
      <c r="D284" s="64" t="s">
        <v>203</v>
      </c>
      <c r="E284" s="64" t="s">
        <v>1948</v>
      </c>
      <c r="F284" s="64" t="s">
        <v>1082</v>
      </c>
      <c r="G284" s="64">
        <v>8.857128011881E12</v>
      </c>
      <c r="H284" s="64" t="str">
        <f t="array" ref="H284">XLOOKUP(G284,tb_MainDatabase[Barcode],tb_MainDatabase[Grand],"")</f>
        <v>EDP</v>
      </c>
      <c r="I284" s="64" t="str">
        <f t="array" ref="I284">XLOOKUP(G284,tb_MainDatabase[Barcode],tb_MainDatabase[Size],"")</f>
        <v>30 ml.</v>
      </c>
      <c r="J284" s="64" t="s">
        <v>1532</v>
      </c>
      <c r="K284" s="81">
        <f>IF(E284="","",countif(tb_Export_2[SKU],E284))</f>
        <v>1</v>
      </c>
      <c r="L284" s="64" t="s">
        <v>1528</v>
      </c>
      <c r="M284" s="81"/>
      <c r="N284" s="81"/>
    </row>
    <row r="285" ht="22.5" customHeight="1">
      <c r="A285" s="61">
        <f>IF(B285="","",ROW()-ROW(tb_Export_2[[#HEADERS],[Order]]))</f>
        <v>284</v>
      </c>
      <c r="B285" s="322">
        <v>45981.0</v>
      </c>
      <c r="C285" s="64" t="str">
        <f t="shared" si="1"/>
        <v>#REF!</v>
      </c>
      <c r="D285" s="64" t="s">
        <v>203</v>
      </c>
      <c r="E285" s="64" t="s">
        <v>1949</v>
      </c>
      <c r="F285" s="64" t="s">
        <v>1082</v>
      </c>
      <c r="G285" s="64">
        <v>8.857128011881E12</v>
      </c>
      <c r="H285" s="64" t="str">
        <f t="array" ref="H285">XLOOKUP(G285,tb_MainDatabase[Barcode],tb_MainDatabase[Grand],"")</f>
        <v>EDP</v>
      </c>
      <c r="I285" s="64" t="str">
        <f t="array" ref="I285">XLOOKUP(G285,tb_MainDatabase[Barcode],tb_MainDatabase[Size],"")</f>
        <v>30 ml.</v>
      </c>
      <c r="J285" s="64" t="s">
        <v>1532</v>
      </c>
      <c r="K285" s="81">
        <f>IF(E285="","",countif(tb_Export_2[SKU],E285))</f>
        <v>1</v>
      </c>
      <c r="L285" s="64" t="s">
        <v>1528</v>
      </c>
      <c r="M285" s="81"/>
      <c r="N285" s="81"/>
    </row>
    <row r="286" ht="22.5" customHeight="1">
      <c r="A286" s="61">
        <f>IF(B286="","",ROW()-ROW(tb_Export_2[[#HEADERS],[Order]]))</f>
        <v>285</v>
      </c>
      <c r="B286" s="322">
        <v>45981.0</v>
      </c>
      <c r="C286" s="64" t="str">
        <f t="shared" si="1"/>
        <v>#REF!</v>
      </c>
      <c r="D286" s="64" t="s">
        <v>203</v>
      </c>
      <c r="E286" s="64" t="s">
        <v>1951</v>
      </c>
      <c r="F286" s="64" t="s">
        <v>1082</v>
      </c>
      <c r="G286" s="64">
        <v>8.857128011881E12</v>
      </c>
      <c r="H286" s="64" t="str">
        <f t="array" ref="H286">XLOOKUP(G286,tb_MainDatabase[Barcode],tb_MainDatabase[Grand],"")</f>
        <v>EDP</v>
      </c>
      <c r="I286" s="64" t="str">
        <f t="array" ref="I286">XLOOKUP(G286,tb_MainDatabase[Barcode],tb_MainDatabase[Size],"")</f>
        <v>30 ml.</v>
      </c>
      <c r="J286" s="64" t="s">
        <v>1532</v>
      </c>
      <c r="K286" s="81">
        <f>IF(E286="","",countif(tb_Export_2[SKU],E286))</f>
        <v>1</v>
      </c>
      <c r="L286" s="64" t="s">
        <v>1528</v>
      </c>
      <c r="M286" s="81"/>
      <c r="N286" s="81"/>
    </row>
    <row r="287" ht="22.5" customHeight="1">
      <c r="A287" s="61">
        <f>IF(B287="","",ROW()-ROW(tb_Export_2[[#HEADERS],[Order]]))</f>
        <v>286</v>
      </c>
      <c r="B287" s="322">
        <v>45981.0</v>
      </c>
      <c r="C287" s="64" t="str">
        <f t="shared" si="1"/>
        <v>#REF!</v>
      </c>
      <c r="D287" s="64" t="s">
        <v>203</v>
      </c>
      <c r="E287" s="64" t="s">
        <v>1952</v>
      </c>
      <c r="F287" s="64" t="s">
        <v>1082</v>
      </c>
      <c r="G287" s="64">
        <v>8.857128011881E12</v>
      </c>
      <c r="H287" s="64" t="str">
        <f t="array" ref="H287">XLOOKUP(G287,tb_MainDatabase[Barcode],tb_MainDatabase[Grand],"")</f>
        <v>EDP</v>
      </c>
      <c r="I287" s="64" t="str">
        <f t="array" ref="I287">XLOOKUP(G287,tb_MainDatabase[Barcode],tb_MainDatabase[Size],"")</f>
        <v>30 ml.</v>
      </c>
      <c r="J287" s="64" t="s">
        <v>1532</v>
      </c>
      <c r="K287" s="81">
        <f>IF(E287="","",countif(tb_Export_2[SKU],E287))</f>
        <v>1</v>
      </c>
      <c r="L287" s="64" t="s">
        <v>1528</v>
      </c>
      <c r="M287" s="81"/>
      <c r="N287" s="81"/>
    </row>
    <row r="288" ht="22.5" customHeight="1">
      <c r="A288" s="61">
        <f>IF(B288="","",ROW()-ROW(tb_Export_2[[#HEADERS],[Order]]))</f>
        <v>287</v>
      </c>
      <c r="B288" s="322">
        <v>45981.0</v>
      </c>
      <c r="C288" s="64" t="str">
        <f t="shared" si="1"/>
        <v>#REF!</v>
      </c>
      <c r="D288" s="64" t="s">
        <v>203</v>
      </c>
      <c r="E288" s="64" t="s">
        <v>1954</v>
      </c>
      <c r="F288" s="64" t="s">
        <v>1082</v>
      </c>
      <c r="G288" s="64">
        <v>8.857128011881E12</v>
      </c>
      <c r="H288" s="64" t="str">
        <f t="array" ref="H288">XLOOKUP(G288,tb_MainDatabase[Barcode],tb_MainDatabase[Grand],"")</f>
        <v>EDP</v>
      </c>
      <c r="I288" s="64" t="str">
        <f t="array" ref="I288">XLOOKUP(G288,tb_MainDatabase[Barcode],tb_MainDatabase[Size],"")</f>
        <v>30 ml.</v>
      </c>
      <c r="J288" s="64" t="s">
        <v>1532</v>
      </c>
      <c r="K288" s="81">
        <f>IF(E288="","",countif(tb_Export_2[SKU],E288))</f>
        <v>1</v>
      </c>
      <c r="L288" s="64" t="s">
        <v>1528</v>
      </c>
      <c r="M288" s="81"/>
      <c r="N288" s="81"/>
    </row>
    <row r="289" ht="22.5" customHeight="1">
      <c r="A289" s="61">
        <f>IF(B289="","",ROW()-ROW(tb_Export_2[[#HEADERS],[Order]]))</f>
        <v>288</v>
      </c>
      <c r="B289" s="322">
        <v>45981.0</v>
      </c>
      <c r="C289" s="64" t="str">
        <f t="shared" si="1"/>
        <v>#REF!</v>
      </c>
      <c r="D289" s="64" t="s">
        <v>203</v>
      </c>
      <c r="E289" s="64" t="s">
        <v>1955</v>
      </c>
      <c r="F289" s="64" t="s">
        <v>1082</v>
      </c>
      <c r="G289" s="64">
        <v>8.857128011881E12</v>
      </c>
      <c r="H289" s="64" t="str">
        <f t="array" ref="H289">XLOOKUP(G289,tb_MainDatabase[Barcode],tb_MainDatabase[Grand],"")</f>
        <v>EDP</v>
      </c>
      <c r="I289" s="64" t="str">
        <f t="array" ref="I289">XLOOKUP(G289,tb_MainDatabase[Barcode],tb_MainDatabase[Size],"")</f>
        <v>30 ml.</v>
      </c>
      <c r="J289" s="64" t="s">
        <v>1532</v>
      </c>
      <c r="K289" s="81">
        <f>IF(E289="","",countif(tb_Export_2[SKU],E289))</f>
        <v>1</v>
      </c>
      <c r="L289" s="64" t="s">
        <v>1528</v>
      </c>
      <c r="M289" s="81"/>
      <c r="N289" s="81"/>
    </row>
    <row r="290" ht="22.5" customHeight="1">
      <c r="A290" s="61">
        <f>IF(B290="","",ROW()-ROW(tb_Export_2[[#HEADERS],[Order]]))</f>
        <v>289</v>
      </c>
      <c r="B290" s="322">
        <v>45981.0</v>
      </c>
      <c r="C290" s="64" t="str">
        <f t="shared" si="1"/>
        <v>#REF!</v>
      </c>
      <c r="D290" s="64" t="s">
        <v>203</v>
      </c>
      <c r="E290" s="64" t="s">
        <v>1956</v>
      </c>
      <c r="F290" s="64" t="s">
        <v>1082</v>
      </c>
      <c r="G290" s="64">
        <v>8.857128011881E12</v>
      </c>
      <c r="H290" s="64" t="str">
        <f t="array" ref="H290">XLOOKUP(G290,tb_MainDatabase[Barcode],tb_MainDatabase[Grand],"")</f>
        <v>EDP</v>
      </c>
      <c r="I290" s="64" t="str">
        <f t="array" ref="I290">XLOOKUP(G290,tb_MainDatabase[Barcode],tb_MainDatabase[Size],"")</f>
        <v>30 ml.</v>
      </c>
      <c r="J290" s="64" t="s">
        <v>1532</v>
      </c>
      <c r="K290" s="81">
        <f>IF(E290="","",countif(tb_Export_2[SKU],E290))</f>
        <v>1</v>
      </c>
      <c r="L290" s="64" t="s">
        <v>1528</v>
      </c>
      <c r="M290" s="81"/>
      <c r="N290" s="81"/>
    </row>
    <row r="291" ht="22.5" customHeight="1">
      <c r="A291" s="61">
        <f>IF(B291="","",ROW()-ROW(tb_Export_2[[#HEADERS],[Order]]))</f>
        <v>290</v>
      </c>
      <c r="B291" s="322">
        <v>45981.0</v>
      </c>
      <c r="C291" s="64" t="str">
        <f t="shared" si="1"/>
        <v>#REF!</v>
      </c>
      <c r="D291" s="64" t="s">
        <v>203</v>
      </c>
      <c r="E291" s="64" t="s">
        <v>1958</v>
      </c>
      <c r="F291" s="64" t="s">
        <v>1087</v>
      </c>
      <c r="G291" s="64">
        <v>8.857128011967E12</v>
      </c>
      <c r="H291" s="64" t="str">
        <f t="array" ref="H291">XLOOKUP(G291,tb_MainDatabase[Barcode],tb_MainDatabase[Grand],"")</f>
        <v/>
      </c>
      <c r="I291" s="64" t="str">
        <f t="array" ref="I291">XLOOKUP(G291,tb_MainDatabase[Barcode],tb_MainDatabase[Size],"")</f>
        <v/>
      </c>
      <c r="J291" s="64" t="s">
        <v>1532</v>
      </c>
      <c r="K291" s="81">
        <f>IF(E291="","",countif(tb_Export_2[SKU],E291))</f>
        <v>1</v>
      </c>
      <c r="L291" s="64" t="s">
        <v>1528</v>
      </c>
      <c r="M291" s="81"/>
      <c r="N291" s="81"/>
    </row>
    <row r="292" ht="22.5" customHeight="1">
      <c r="A292" s="61">
        <f>IF(B292="","",ROW()-ROW(tb_Export_2[[#HEADERS],[Order]]))</f>
        <v>291</v>
      </c>
      <c r="B292" s="322">
        <v>45981.0</v>
      </c>
      <c r="C292" s="64" t="str">
        <f t="shared" si="1"/>
        <v>#REF!</v>
      </c>
      <c r="D292" s="64" t="s">
        <v>203</v>
      </c>
      <c r="E292" s="64" t="s">
        <v>1959</v>
      </c>
      <c r="F292" s="64" t="s">
        <v>1087</v>
      </c>
      <c r="G292" s="64">
        <v>8.857128011967E12</v>
      </c>
      <c r="H292" s="64" t="str">
        <f t="array" ref="H292">XLOOKUP(G292,tb_MainDatabase[Barcode],tb_MainDatabase[Grand],"")</f>
        <v/>
      </c>
      <c r="I292" s="64" t="str">
        <f t="array" ref="I292">XLOOKUP(G292,tb_MainDatabase[Barcode],tb_MainDatabase[Size],"")</f>
        <v/>
      </c>
      <c r="J292" s="64" t="s">
        <v>1532</v>
      </c>
      <c r="K292" s="81">
        <f>IF(E292="","",countif(tb_Export_2[SKU],E292))</f>
        <v>1</v>
      </c>
      <c r="L292" s="64" t="s">
        <v>1528</v>
      </c>
      <c r="M292" s="81"/>
      <c r="N292" s="81"/>
    </row>
    <row r="293" ht="22.5" customHeight="1">
      <c r="A293" s="61">
        <f>IF(B293="","",ROW()-ROW(tb_Export_2[[#HEADERS],[Order]]))</f>
        <v>292</v>
      </c>
      <c r="B293" s="322">
        <v>45981.0</v>
      </c>
      <c r="C293" s="64" t="str">
        <f t="shared" si="1"/>
        <v>#REF!</v>
      </c>
      <c r="D293" s="64" t="s">
        <v>203</v>
      </c>
      <c r="E293" s="64" t="s">
        <v>1960</v>
      </c>
      <c r="F293" s="64" t="s">
        <v>1087</v>
      </c>
      <c r="G293" s="64">
        <v>8.857128011967E12</v>
      </c>
      <c r="H293" s="64" t="str">
        <f t="array" ref="H293">XLOOKUP(G293,tb_MainDatabase[Barcode],tb_MainDatabase[Grand],"")</f>
        <v/>
      </c>
      <c r="I293" s="64" t="str">
        <f t="array" ref="I293">XLOOKUP(G293,tb_MainDatabase[Barcode],tb_MainDatabase[Size],"")</f>
        <v/>
      </c>
      <c r="J293" s="64" t="s">
        <v>1532</v>
      </c>
      <c r="K293" s="81">
        <f>IF(E293="","",countif(tb_Export_2[SKU],E293))</f>
        <v>1</v>
      </c>
      <c r="L293" s="64" t="s">
        <v>1528</v>
      </c>
      <c r="M293" s="81"/>
      <c r="N293" s="81"/>
    </row>
    <row r="294" ht="22.5" customHeight="1">
      <c r="A294" s="61">
        <f>IF(B294="","",ROW()-ROW(tb_Export_2[[#HEADERS],[Order]]))</f>
        <v>293</v>
      </c>
      <c r="B294" s="322">
        <v>45981.0</v>
      </c>
      <c r="C294" s="64" t="str">
        <f t="shared" si="1"/>
        <v>#REF!</v>
      </c>
      <c r="D294" s="64" t="s">
        <v>203</v>
      </c>
      <c r="E294" s="64" t="s">
        <v>1961</v>
      </c>
      <c r="F294" s="64" t="s">
        <v>1087</v>
      </c>
      <c r="G294" s="64">
        <v>8.857128011967E12</v>
      </c>
      <c r="H294" s="64" t="str">
        <f t="array" ref="H294">XLOOKUP(G294,tb_MainDatabase[Barcode],tb_MainDatabase[Grand],"")</f>
        <v/>
      </c>
      <c r="I294" s="64" t="str">
        <f t="array" ref="I294">XLOOKUP(G294,tb_MainDatabase[Barcode],tb_MainDatabase[Size],"")</f>
        <v/>
      </c>
      <c r="J294" s="64" t="s">
        <v>1532</v>
      </c>
      <c r="K294" s="81">
        <f>IF(E294="","",countif(tb_Export_2[SKU],E294))</f>
        <v>1</v>
      </c>
      <c r="L294" s="64" t="s">
        <v>1528</v>
      </c>
      <c r="M294" s="81"/>
      <c r="N294" s="81"/>
    </row>
    <row r="295" ht="22.5" customHeight="1">
      <c r="A295" s="61">
        <f>IF(B295="","",ROW()-ROW(tb_Export_2[[#HEADERS],[Order]]))</f>
        <v>294</v>
      </c>
      <c r="B295" s="322">
        <v>45981.0</v>
      </c>
      <c r="C295" s="64" t="str">
        <f t="shared" si="1"/>
        <v>#REF!</v>
      </c>
      <c r="D295" s="64" t="s">
        <v>203</v>
      </c>
      <c r="E295" s="64" t="s">
        <v>1962</v>
      </c>
      <c r="F295" s="64" t="s">
        <v>1087</v>
      </c>
      <c r="G295" s="64">
        <v>8.857128011967E12</v>
      </c>
      <c r="H295" s="64" t="str">
        <f t="array" ref="H295">XLOOKUP(G295,tb_MainDatabase[Barcode],tb_MainDatabase[Grand],"")</f>
        <v/>
      </c>
      <c r="I295" s="64" t="str">
        <f t="array" ref="I295">XLOOKUP(G295,tb_MainDatabase[Barcode],tb_MainDatabase[Size],"")</f>
        <v/>
      </c>
      <c r="J295" s="64" t="s">
        <v>1532</v>
      </c>
      <c r="K295" s="81">
        <f>IF(E295="","",countif(tb_Export_2[SKU],E295))</f>
        <v>1</v>
      </c>
      <c r="L295" s="64" t="s">
        <v>1528</v>
      </c>
      <c r="M295" s="81"/>
      <c r="N295" s="81"/>
    </row>
    <row r="296" ht="22.5" customHeight="1">
      <c r="A296" s="61">
        <f>IF(B296="","",ROW()-ROW(tb_Export_2[[#HEADERS],[Order]]))</f>
        <v>295</v>
      </c>
      <c r="B296" s="322">
        <v>45981.0</v>
      </c>
      <c r="C296" s="64" t="str">
        <f t="shared" si="1"/>
        <v>#REF!</v>
      </c>
      <c r="D296" s="64" t="s">
        <v>203</v>
      </c>
      <c r="E296" s="64" t="s">
        <v>1964</v>
      </c>
      <c r="F296" s="64" t="s">
        <v>1087</v>
      </c>
      <c r="G296" s="64">
        <v>8.857128011967E12</v>
      </c>
      <c r="H296" s="64" t="str">
        <f t="array" ref="H296">XLOOKUP(G296,tb_MainDatabase[Barcode],tb_MainDatabase[Grand],"")</f>
        <v/>
      </c>
      <c r="I296" s="64" t="str">
        <f t="array" ref="I296">XLOOKUP(G296,tb_MainDatabase[Barcode],tb_MainDatabase[Size],"")</f>
        <v/>
      </c>
      <c r="J296" s="64" t="s">
        <v>1532</v>
      </c>
      <c r="K296" s="81">
        <f>IF(E296="","",countif(tb_Export_2[SKU],E296))</f>
        <v>1</v>
      </c>
      <c r="L296" s="64" t="s">
        <v>1528</v>
      </c>
      <c r="M296" s="81"/>
      <c r="N296" s="81"/>
    </row>
    <row r="297" ht="22.5" customHeight="1">
      <c r="A297" s="61">
        <f>IF(B297="","",ROW()-ROW(tb_Export_2[[#HEADERS],[Order]]))</f>
        <v>296</v>
      </c>
      <c r="B297" s="322">
        <v>45981.0</v>
      </c>
      <c r="C297" s="64" t="str">
        <f t="shared" si="1"/>
        <v>#REF!</v>
      </c>
      <c r="D297" s="64" t="s">
        <v>203</v>
      </c>
      <c r="E297" s="64" t="s">
        <v>1965</v>
      </c>
      <c r="F297" s="64" t="s">
        <v>1087</v>
      </c>
      <c r="G297" s="64">
        <v>8.857128011967E12</v>
      </c>
      <c r="H297" s="64" t="str">
        <f t="array" ref="H297">XLOOKUP(G297,tb_MainDatabase[Barcode],tb_MainDatabase[Grand],"")</f>
        <v/>
      </c>
      <c r="I297" s="64" t="str">
        <f t="array" ref="I297">XLOOKUP(G297,tb_MainDatabase[Barcode],tb_MainDatabase[Size],"")</f>
        <v/>
      </c>
      <c r="J297" s="64" t="s">
        <v>1532</v>
      </c>
      <c r="K297" s="81">
        <f>IF(E297="","",countif(tb_Export_2[SKU],E297))</f>
        <v>1</v>
      </c>
      <c r="L297" s="64" t="s">
        <v>1528</v>
      </c>
      <c r="M297" s="81"/>
      <c r="N297" s="81"/>
    </row>
    <row r="298" ht="22.5" customHeight="1">
      <c r="A298" s="61">
        <f>IF(B298="","",ROW()-ROW(tb_Export_2[[#HEADERS],[Order]]))</f>
        <v>297</v>
      </c>
      <c r="B298" s="322">
        <v>45981.0</v>
      </c>
      <c r="C298" s="64" t="str">
        <f t="shared" si="1"/>
        <v>#REF!</v>
      </c>
      <c r="D298" s="64" t="s">
        <v>203</v>
      </c>
      <c r="E298" s="64" t="s">
        <v>1967</v>
      </c>
      <c r="F298" s="64" t="s">
        <v>1087</v>
      </c>
      <c r="G298" s="64">
        <v>8.857128011967E12</v>
      </c>
      <c r="H298" s="64" t="str">
        <f t="array" ref="H298">XLOOKUP(G298,tb_MainDatabase[Barcode],tb_MainDatabase[Grand],"")</f>
        <v/>
      </c>
      <c r="I298" s="64" t="str">
        <f t="array" ref="I298">XLOOKUP(G298,tb_MainDatabase[Barcode],tb_MainDatabase[Size],"")</f>
        <v/>
      </c>
      <c r="J298" s="64" t="s">
        <v>1532</v>
      </c>
      <c r="K298" s="81">
        <f>IF(E298="","",countif(tb_Export_2[SKU],E298))</f>
        <v>1</v>
      </c>
      <c r="L298" s="64" t="s">
        <v>1528</v>
      </c>
      <c r="M298" s="81"/>
      <c r="N298" s="81"/>
    </row>
    <row r="299" ht="22.5" customHeight="1">
      <c r="A299" s="61">
        <f>IF(B299="","",ROW()-ROW(tb_Export_2[[#HEADERS],[Order]]))</f>
        <v>298</v>
      </c>
      <c r="B299" s="322">
        <v>45981.0</v>
      </c>
      <c r="C299" s="64" t="str">
        <f t="shared" si="1"/>
        <v>#REF!</v>
      </c>
      <c r="D299" s="64" t="s">
        <v>203</v>
      </c>
      <c r="E299" s="64" t="s">
        <v>1968</v>
      </c>
      <c r="F299" s="64" t="s">
        <v>1087</v>
      </c>
      <c r="G299" s="64">
        <v>8.857128011967E12</v>
      </c>
      <c r="H299" s="64" t="str">
        <f t="array" ref="H299">XLOOKUP(G299,tb_MainDatabase[Barcode],tb_MainDatabase[Grand],"")</f>
        <v/>
      </c>
      <c r="I299" s="64" t="str">
        <f t="array" ref="I299">XLOOKUP(G299,tb_MainDatabase[Barcode],tb_MainDatabase[Size],"")</f>
        <v/>
      </c>
      <c r="J299" s="64" t="s">
        <v>1532</v>
      </c>
      <c r="K299" s="81">
        <f>IF(E299="","",countif(tb_Export_2[SKU],E299))</f>
        <v>1</v>
      </c>
      <c r="L299" s="64" t="s">
        <v>1528</v>
      </c>
      <c r="M299" s="81"/>
      <c r="N299" s="81"/>
    </row>
    <row r="300" ht="22.5" customHeight="1">
      <c r="A300" s="61">
        <f>IF(B300="","",ROW()-ROW(tb_Export_2[[#HEADERS],[Order]]))</f>
        <v>299</v>
      </c>
      <c r="B300" s="322">
        <v>45981.0</v>
      </c>
      <c r="C300" s="64" t="str">
        <f t="shared" si="1"/>
        <v>#REF!</v>
      </c>
      <c r="D300" s="64" t="s">
        <v>203</v>
      </c>
      <c r="E300" s="64" t="s">
        <v>1969</v>
      </c>
      <c r="F300" s="64" t="s">
        <v>1087</v>
      </c>
      <c r="G300" s="64">
        <v>8.857128011967E12</v>
      </c>
      <c r="H300" s="64" t="str">
        <f t="array" ref="H300">XLOOKUP(G300,tb_MainDatabase[Barcode],tb_MainDatabase[Grand],"")</f>
        <v/>
      </c>
      <c r="I300" s="64" t="str">
        <f t="array" ref="I300">XLOOKUP(G300,tb_MainDatabase[Barcode],tb_MainDatabase[Size],"")</f>
        <v/>
      </c>
      <c r="J300" s="64" t="s">
        <v>1532</v>
      </c>
      <c r="K300" s="81">
        <f>IF(E300="","",countif(tb_Export_2[SKU],E300))</f>
        <v>1</v>
      </c>
      <c r="L300" s="64" t="s">
        <v>1528</v>
      </c>
      <c r="M300" s="81"/>
      <c r="N300" s="81"/>
    </row>
    <row r="301" ht="22.5" customHeight="1">
      <c r="A301" s="61">
        <f>IF(B301="","",ROW()-ROW(tb_Export_2[[#HEADERS],[Order]]))</f>
        <v>300</v>
      </c>
      <c r="B301" s="322">
        <v>45981.0</v>
      </c>
      <c r="C301" s="64" t="str">
        <f t="shared" si="1"/>
        <v>#REF!</v>
      </c>
      <c r="D301" s="64" t="s">
        <v>203</v>
      </c>
      <c r="E301" s="64" t="s">
        <v>1971</v>
      </c>
      <c r="F301" s="64" t="s">
        <v>1054</v>
      </c>
      <c r="G301" s="64">
        <v>8.857128011874E12</v>
      </c>
      <c r="H301" s="64" t="str">
        <f t="array" ref="H301">XLOOKUP(G301,tb_MainDatabase[Barcode],tb_MainDatabase[Grand],"")</f>
        <v>EDP</v>
      </c>
      <c r="I301" s="64" t="str">
        <f t="array" ref="I301">XLOOKUP(G301,tb_MainDatabase[Barcode],tb_MainDatabase[Size],"")</f>
        <v>30 ml.</v>
      </c>
      <c r="J301" s="64" t="s">
        <v>1532</v>
      </c>
      <c r="K301" s="81">
        <f>IF(E301="","",countif(tb_Export_2[SKU],E301))</f>
        <v>1</v>
      </c>
      <c r="L301" s="64" t="s">
        <v>1528</v>
      </c>
      <c r="M301" s="81"/>
      <c r="N301" s="81"/>
    </row>
    <row r="302" ht="22.5" customHeight="1">
      <c r="A302" s="61">
        <f>IF(B302="","",ROW()-ROW(tb_Export_2[[#HEADERS],[Order]]))</f>
        <v>301</v>
      </c>
      <c r="B302" s="322">
        <v>45981.0</v>
      </c>
      <c r="C302" s="64" t="str">
        <f t="shared" si="1"/>
        <v>#REF!</v>
      </c>
      <c r="D302" s="64" t="s">
        <v>203</v>
      </c>
      <c r="E302" s="64" t="s">
        <v>1972</v>
      </c>
      <c r="F302" s="64" t="s">
        <v>1054</v>
      </c>
      <c r="G302" s="64">
        <v>8.857128011874E12</v>
      </c>
      <c r="H302" s="64" t="str">
        <f t="array" ref="H302">XLOOKUP(G302,tb_MainDatabase[Barcode],tb_MainDatabase[Grand],"")</f>
        <v>EDP</v>
      </c>
      <c r="I302" s="64" t="str">
        <f t="array" ref="I302">XLOOKUP(G302,tb_MainDatabase[Barcode],tb_MainDatabase[Size],"")</f>
        <v>30 ml.</v>
      </c>
      <c r="J302" s="64" t="s">
        <v>1532</v>
      </c>
      <c r="K302" s="81">
        <f>IF(E302="","",countif(tb_Export_2[SKU],E302))</f>
        <v>1</v>
      </c>
      <c r="L302" s="64" t="s">
        <v>1528</v>
      </c>
      <c r="M302" s="81"/>
      <c r="N302" s="81"/>
    </row>
    <row r="303" ht="22.5" customHeight="1">
      <c r="A303" s="61">
        <f>IF(B303="","",ROW()-ROW(tb_Export_2[[#HEADERS],[Order]]))</f>
        <v>302</v>
      </c>
      <c r="B303" s="322">
        <v>45981.0</v>
      </c>
      <c r="C303" s="64" t="str">
        <f t="shared" si="1"/>
        <v>#REF!</v>
      </c>
      <c r="D303" s="64" t="s">
        <v>203</v>
      </c>
      <c r="E303" s="64" t="s">
        <v>1974</v>
      </c>
      <c r="F303" s="64" t="s">
        <v>1054</v>
      </c>
      <c r="G303" s="64">
        <v>8.857128011874E12</v>
      </c>
      <c r="H303" s="64" t="str">
        <f t="array" ref="H303">XLOOKUP(G303,tb_MainDatabase[Barcode],tb_MainDatabase[Grand],"")</f>
        <v>EDP</v>
      </c>
      <c r="I303" s="64" t="str">
        <f t="array" ref="I303">XLOOKUP(G303,tb_MainDatabase[Barcode],tb_MainDatabase[Size],"")</f>
        <v>30 ml.</v>
      </c>
      <c r="J303" s="64" t="s">
        <v>1532</v>
      </c>
      <c r="K303" s="81">
        <f>IF(E303="","",countif(tb_Export_2[SKU],E303))</f>
        <v>1</v>
      </c>
      <c r="L303" s="64" t="s">
        <v>1528</v>
      </c>
      <c r="M303" s="81"/>
      <c r="N303" s="81"/>
    </row>
    <row r="304" ht="22.5" customHeight="1">
      <c r="A304" s="61">
        <f>IF(B304="","",ROW()-ROW(tb_Export_2[[#HEADERS],[Order]]))</f>
        <v>303</v>
      </c>
      <c r="B304" s="322">
        <v>45981.0</v>
      </c>
      <c r="C304" s="64" t="str">
        <f t="shared" si="1"/>
        <v>#REF!</v>
      </c>
      <c r="D304" s="64" t="s">
        <v>203</v>
      </c>
      <c r="E304" s="64" t="s">
        <v>1977</v>
      </c>
      <c r="F304" s="64" t="s">
        <v>1054</v>
      </c>
      <c r="G304" s="64">
        <v>8.857128011874E12</v>
      </c>
      <c r="H304" s="64" t="str">
        <f t="array" ref="H304">XLOOKUP(G304,tb_MainDatabase[Barcode],tb_MainDatabase[Grand],"")</f>
        <v>EDP</v>
      </c>
      <c r="I304" s="64" t="str">
        <f t="array" ref="I304">XLOOKUP(G304,tb_MainDatabase[Barcode],tb_MainDatabase[Size],"")</f>
        <v>30 ml.</v>
      </c>
      <c r="J304" s="64" t="s">
        <v>1532</v>
      </c>
      <c r="K304" s="81">
        <f>IF(E304="","",countif(tb_Export_2[SKU],E304))</f>
        <v>1</v>
      </c>
      <c r="L304" s="64" t="s">
        <v>1528</v>
      </c>
      <c r="M304" s="81"/>
      <c r="N304" s="81"/>
    </row>
    <row r="305" ht="22.5" customHeight="1">
      <c r="A305" s="61">
        <f>IF(B305="","",ROW()-ROW(tb_Export_2[[#HEADERS],[Order]]))</f>
        <v>304</v>
      </c>
      <c r="B305" s="322">
        <v>45981.0</v>
      </c>
      <c r="C305" s="64" t="str">
        <f t="shared" si="1"/>
        <v>#REF!</v>
      </c>
      <c r="D305" s="64" t="s">
        <v>203</v>
      </c>
      <c r="E305" s="64" t="s">
        <v>1979</v>
      </c>
      <c r="F305" s="64" t="s">
        <v>1054</v>
      </c>
      <c r="G305" s="64">
        <v>8.857128011874E12</v>
      </c>
      <c r="H305" s="64" t="str">
        <f t="array" ref="H305">XLOOKUP(G305,tb_MainDatabase[Barcode],tb_MainDatabase[Grand],"")</f>
        <v>EDP</v>
      </c>
      <c r="I305" s="64" t="str">
        <f t="array" ref="I305">XLOOKUP(G305,tb_MainDatabase[Barcode],tb_MainDatabase[Size],"")</f>
        <v>30 ml.</v>
      </c>
      <c r="J305" s="64" t="s">
        <v>1532</v>
      </c>
      <c r="K305" s="81">
        <f>IF(E305="","",countif(tb_Export_2[SKU],E305))</f>
        <v>1</v>
      </c>
      <c r="L305" s="64" t="s">
        <v>1528</v>
      </c>
      <c r="M305" s="81"/>
      <c r="N305" s="81"/>
    </row>
    <row r="306" ht="22.5" customHeight="1">
      <c r="A306" s="61">
        <f>IF(B306="","",ROW()-ROW(tb_Export_2[[#HEADERS],[Order]]))</f>
        <v>305</v>
      </c>
      <c r="B306" s="322">
        <v>45981.0</v>
      </c>
      <c r="C306" s="64" t="str">
        <f t="shared" si="1"/>
        <v>#REF!</v>
      </c>
      <c r="D306" s="64" t="s">
        <v>203</v>
      </c>
      <c r="E306" s="64" t="s">
        <v>1980</v>
      </c>
      <c r="F306" s="64" t="s">
        <v>1054</v>
      </c>
      <c r="G306" s="64">
        <v>8.857128011874E12</v>
      </c>
      <c r="H306" s="64" t="str">
        <f t="array" ref="H306">XLOOKUP(G306,tb_MainDatabase[Barcode],tb_MainDatabase[Grand],"")</f>
        <v>EDP</v>
      </c>
      <c r="I306" s="64" t="str">
        <f t="array" ref="I306">XLOOKUP(G306,tb_MainDatabase[Barcode],tb_MainDatabase[Size],"")</f>
        <v>30 ml.</v>
      </c>
      <c r="J306" s="64" t="s">
        <v>1532</v>
      </c>
      <c r="K306" s="81">
        <f>IF(E306="","",countif(tb_Export_2[SKU],E306))</f>
        <v>1</v>
      </c>
      <c r="L306" s="64" t="s">
        <v>1528</v>
      </c>
      <c r="M306" s="81"/>
      <c r="N306" s="81"/>
    </row>
    <row r="307" ht="22.5" customHeight="1">
      <c r="A307" s="61">
        <f>IF(B307="","",ROW()-ROW(tb_Export_2[[#HEADERS],[Order]]))</f>
        <v>306</v>
      </c>
      <c r="B307" s="322">
        <v>45981.0</v>
      </c>
      <c r="C307" s="64" t="str">
        <f t="shared" si="1"/>
        <v>#REF!</v>
      </c>
      <c r="D307" s="64" t="s">
        <v>203</v>
      </c>
      <c r="E307" s="64" t="s">
        <v>1982</v>
      </c>
      <c r="F307" s="64" t="s">
        <v>1054</v>
      </c>
      <c r="G307" s="64">
        <v>8.857128011874E12</v>
      </c>
      <c r="H307" s="64" t="str">
        <f t="array" ref="H307">XLOOKUP(G307,tb_MainDatabase[Barcode],tb_MainDatabase[Grand],"")</f>
        <v>EDP</v>
      </c>
      <c r="I307" s="64" t="str">
        <f t="array" ref="I307">XLOOKUP(G307,tb_MainDatabase[Barcode],tb_MainDatabase[Size],"")</f>
        <v>30 ml.</v>
      </c>
      <c r="J307" s="64" t="s">
        <v>1532</v>
      </c>
      <c r="K307" s="81">
        <f>IF(E307="","",countif(tb_Export_2[SKU],E307))</f>
        <v>1</v>
      </c>
      <c r="L307" s="64" t="s">
        <v>1528</v>
      </c>
      <c r="M307" s="81"/>
      <c r="N307" s="81"/>
    </row>
    <row r="308" ht="22.5" customHeight="1">
      <c r="A308" s="61">
        <f>IF(B308="","",ROW()-ROW(tb_Export_2[[#HEADERS],[Order]]))</f>
        <v>307</v>
      </c>
      <c r="B308" s="322">
        <v>45981.0</v>
      </c>
      <c r="C308" s="64" t="str">
        <f t="shared" si="1"/>
        <v>#REF!</v>
      </c>
      <c r="D308" s="64" t="s">
        <v>203</v>
      </c>
      <c r="E308" s="64" t="s">
        <v>1983</v>
      </c>
      <c r="F308" s="64" t="s">
        <v>1054</v>
      </c>
      <c r="G308" s="64">
        <v>8.857128011874E12</v>
      </c>
      <c r="H308" s="64" t="str">
        <f t="array" ref="H308">XLOOKUP(G308,tb_MainDatabase[Barcode],tb_MainDatabase[Grand],"")</f>
        <v>EDP</v>
      </c>
      <c r="I308" s="64" t="str">
        <f t="array" ref="I308">XLOOKUP(G308,tb_MainDatabase[Barcode],tb_MainDatabase[Size],"")</f>
        <v>30 ml.</v>
      </c>
      <c r="J308" s="64" t="s">
        <v>1532</v>
      </c>
      <c r="K308" s="81">
        <f>IF(E308="","",countif(tb_Export_2[SKU],E308))</f>
        <v>1</v>
      </c>
      <c r="L308" s="64" t="s">
        <v>1528</v>
      </c>
      <c r="M308" s="81"/>
      <c r="N308" s="81"/>
    </row>
    <row r="309" ht="22.5" customHeight="1">
      <c r="A309" s="61">
        <f>IF(B309="","",ROW()-ROW(tb_Export_2[[#HEADERS],[Order]]))</f>
        <v>308</v>
      </c>
      <c r="B309" s="322">
        <v>45981.0</v>
      </c>
      <c r="C309" s="64" t="str">
        <f t="shared" si="1"/>
        <v>#REF!</v>
      </c>
      <c r="D309" s="64" t="s">
        <v>203</v>
      </c>
      <c r="E309" s="64" t="s">
        <v>1985</v>
      </c>
      <c r="F309" s="64" t="s">
        <v>1054</v>
      </c>
      <c r="G309" s="64">
        <v>8.857128011874E12</v>
      </c>
      <c r="H309" s="64" t="str">
        <f t="array" ref="H309">XLOOKUP(G309,tb_MainDatabase[Barcode],tb_MainDatabase[Grand],"")</f>
        <v>EDP</v>
      </c>
      <c r="I309" s="64" t="str">
        <f t="array" ref="I309">XLOOKUP(G309,tb_MainDatabase[Barcode],tb_MainDatabase[Size],"")</f>
        <v>30 ml.</v>
      </c>
      <c r="J309" s="64" t="s">
        <v>1532</v>
      </c>
      <c r="K309" s="81">
        <f>IF(E309="","",countif(tb_Export_2[SKU],E309))</f>
        <v>1</v>
      </c>
      <c r="L309" s="64" t="s">
        <v>1528</v>
      </c>
      <c r="M309" s="81"/>
      <c r="N309" s="81"/>
    </row>
    <row r="310" ht="22.5" customHeight="1">
      <c r="A310" s="61">
        <f>IF(B310="","",ROW()-ROW(tb_Export_2[[#HEADERS],[Order]]))</f>
        <v>309</v>
      </c>
      <c r="B310" s="322">
        <v>45981.0</v>
      </c>
      <c r="C310" s="64" t="str">
        <f t="shared" si="1"/>
        <v>#REF!</v>
      </c>
      <c r="D310" s="64" t="s">
        <v>203</v>
      </c>
      <c r="E310" s="64" t="s">
        <v>1986</v>
      </c>
      <c r="F310" s="64" t="s">
        <v>1054</v>
      </c>
      <c r="G310" s="64">
        <v>8.857128011874E12</v>
      </c>
      <c r="H310" s="64" t="str">
        <f t="array" ref="H310">XLOOKUP(G310,tb_MainDatabase[Barcode],tb_MainDatabase[Grand],"")</f>
        <v>EDP</v>
      </c>
      <c r="I310" s="64" t="str">
        <f t="array" ref="I310">XLOOKUP(G310,tb_MainDatabase[Barcode],tb_MainDatabase[Size],"")</f>
        <v>30 ml.</v>
      </c>
      <c r="J310" s="64" t="s">
        <v>1532</v>
      </c>
      <c r="K310" s="81">
        <f>IF(E310="","",countif(tb_Export_2[SKU],E310))</f>
        <v>1</v>
      </c>
      <c r="L310" s="64" t="s">
        <v>1528</v>
      </c>
      <c r="M310" s="81"/>
      <c r="N310" s="81"/>
    </row>
    <row r="311" ht="22.5" customHeight="1">
      <c r="A311" s="61">
        <f>IF(B311="","",ROW()-ROW(tb_Export_2[[#HEADERS],[Order]]))</f>
        <v>310</v>
      </c>
      <c r="B311" s="322">
        <v>45981.0</v>
      </c>
      <c r="C311" s="64" t="str">
        <f t="shared" si="1"/>
        <v>#REF!</v>
      </c>
      <c r="D311" s="64" t="s">
        <v>203</v>
      </c>
      <c r="E311" s="64" t="s">
        <v>1987</v>
      </c>
      <c r="F311" s="64" t="s">
        <v>1069</v>
      </c>
      <c r="G311" s="64">
        <v>8.857128011904E12</v>
      </c>
      <c r="H311" s="64" t="str">
        <f t="array" ref="H311">XLOOKUP(G311,tb_MainDatabase[Barcode],tb_MainDatabase[Grand],"")</f>
        <v>EDP</v>
      </c>
      <c r="I311" s="64" t="str">
        <f t="array" ref="I311">XLOOKUP(G311,tb_MainDatabase[Barcode],tb_MainDatabase[Size],"")</f>
        <v>30 ml.</v>
      </c>
      <c r="J311" s="64" t="s">
        <v>1532</v>
      </c>
      <c r="K311" s="81">
        <f>IF(E311="","",countif(tb_Export_2[SKU],E311))</f>
        <v>1</v>
      </c>
      <c r="L311" s="64" t="s">
        <v>1528</v>
      </c>
      <c r="M311" s="81"/>
      <c r="N311" s="81"/>
    </row>
    <row r="312" ht="22.5" customHeight="1">
      <c r="A312" s="61">
        <f>IF(B312="","",ROW()-ROW(tb_Export_2[[#HEADERS],[Order]]))</f>
        <v>311</v>
      </c>
      <c r="B312" s="322">
        <v>45981.0</v>
      </c>
      <c r="C312" s="64" t="str">
        <f t="shared" si="1"/>
        <v>#REF!</v>
      </c>
      <c r="D312" s="64" t="s">
        <v>203</v>
      </c>
      <c r="E312" s="64" t="s">
        <v>1988</v>
      </c>
      <c r="F312" s="64" t="s">
        <v>1069</v>
      </c>
      <c r="G312" s="64">
        <v>8.857128011904E12</v>
      </c>
      <c r="H312" s="64" t="str">
        <f t="array" ref="H312">XLOOKUP(G312,tb_MainDatabase[Barcode],tb_MainDatabase[Grand],"")</f>
        <v>EDP</v>
      </c>
      <c r="I312" s="64" t="str">
        <f t="array" ref="I312">XLOOKUP(G312,tb_MainDatabase[Barcode],tb_MainDatabase[Size],"")</f>
        <v>30 ml.</v>
      </c>
      <c r="J312" s="64" t="s">
        <v>1532</v>
      </c>
      <c r="K312" s="81">
        <f>IF(E312="","",countif(tb_Export_2[SKU],E312))</f>
        <v>1</v>
      </c>
      <c r="L312" s="64" t="s">
        <v>1528</v>
      </c>
      <c r="M312" s="81"/>
      <c r="N312" s="81"/>
    </row>
    <row r="313" ht="22.5" customHeight="1">
      <c r="A313" s="61">
        <f>IF(B313="","",ROW()-ROW(tb_Export_2[[#HEADERS],[Order]]))</f>
        <v>312</v>
      </c>
      <c r="B313" s="322">
        <v>45981.0</v>
      </c>
      <c r="C313" s="64" t="str">
        <f t="shared" si="1"/>
        <v>#REF!</v>
      </c>
      <c r="D313" s="64" t="s">
        <v>203</v>
      </c>
      <c r="E313" s="64" t="s">
        <v>1990</v>
      </c>
      <c r="F313" s="64" t="s">
        <v>1069</v>
      </c>
      <c r="G313" s="64">
        <v>8.857128011904E12</v>
      </c>
      <c r="H313" s="64" t="str">
        <f t="array" ref="H313">XLOOKUP(G313,tb_MainDatabase[Barcode],tb_MainDatabase[Grand],"")</f>
        <v>EDP</v>
      </c>
      <c r="I313" s="64" t="str">
        <f t="array" ref="I313">XLOOKUP(G313,tb_MainDatabase[Barcode],tb_MainDatabase[Size],"")</f>
        <v>30 ml.</v>
      </c>
      <c r="J313" s="64" t="s">
        <v>1532</v>
      </c>
      <c r="K313" s="81">
        <f>IF(E313="","",countif(tb_Export_2[SKU],E313))</f>
        <v>1</v>
      </c>
      <c r="L313" s="64" t="s">
        <v>1528</v>
      </c>
      <c r="M313" s="81"/>
      <c r="N313" s="81"/>
    </row>
    <row r="314" ht="22.5" customHeight="1">
      <c r="A314" s="61">
        <f>IF(B314="","",ROW()-ROW(tb_Export_2[[#HEADERS],[Order]]))</f>
        <v>313</v>
      </c>
      <c r="B314" s="322">
        <v>45981.0</v>
      </c>
      <c r="C314" s="64" t="str">
        <f t="shared" si="1"/>
        <v>#REF!</v>
      </c>
      <c r="D314" s="64" t="s">
        <v>203</v>
      </c>
      <c r="E314" s="64" t="s">
        <v>1991</v>
      </c>
      <c r="F314" s="64" t="s">
        <v>1069</v>
      </c>
      <c r="G314" s="64">
        <v>8.857128011904E12</v>
      </c>
      <c r="H314" s="64" t="str">
        <f t="array" ref="H314">XLOOKUP(G314,tb_MainDatabase[Barcode],tb_MainDatabase[Grand],"")</f>
        <v>EDP</v>
      </c>
      <c r="I314" s="64" t="str">
        <f t="array" ref="I314">XLOOKUP(G314,tb_MainDatabase[Barcode],tb_MainDatabase[Size],"")</f>
        <v>30 ml.</v>
      </c>
      <c r="J314" s="64" t="s">
        <v>1532</v>
      </c>
      <c r="K314" s="81">
        <f>IF(E314="","",countif(tb_Export_2[SKU],E314))</f>
        <v>2</v>
      </c>
      <c r="L314" s="64" t="s">
        <v>1528</v>
      </c>
      <c r="M314" s="81"/>
      <c r="N314" s="81"/>
    </row>
    <row r="315" ht="22.5" customHeight="1">
      <c r="A315" s="61">
        <f>IF(B315="","",ROW()-ROW(tb_Export_2[[#HEADERS],[Order]]))</f>
        <v>314</v>
      </c>
      <c r="B315" s="322">
        <v>45981.0</v>
      </c>
      <c r="C315" s="64" t="str">
        <f t="shared" si="1"/>
        <v>#REF!</v>
      </c>
      <c r="D315" s="64" t="s">
        <v>203</v>
      </c>
      <c r="E315" s="64" t="s">
        <v>1991</v>
      </c>
      <c r="F315" s="64" t="s">
        <v>1069</v>
      </c>
      <c r="G315" s="64">
        <v>8.857128011904E12</v>
      </c>
      <c r="H315" s="64" t="str">
        <f t="array" ref="H315">XLOOKUP(G315,tb_MainDatabase[Barcode],tb_MainDatabase[Grand],"")</f>
        <v>EDP</v>
      </c>
      <c r="I315" s="64" t="str">
        <f t="array" ref="I315">XLOOKUP(G315,tb_MainDatabase[Barcode],tb_MainDatabase[Size],"")</f>
        <v>30 ml.</v>
      </c>
      <c r="J315" s="64" t="s">
        <v>1532</v>
      </c>
      <c r="K315" s="81">
        <f>IF(E315="","",countif(tb_Export_2[SKU],E315))</f>
        <v>2</v>
      </c>
      <c r="L315" s="64" t="s">
        <v>1528</v>
      </c>
      <c r="M315" s="81"/>
      <c r="N315" s="81"/>
    </row>
    <row r="316" ht="22.5" customHeight="1">
      <c r="A316" s="61">
        <f>IF(B316="","",ROW()-ROW(tb_Export_2[[#HEADERS],[Order]]))</f>
        <v>315</v>
      </c>
      <c r="B316" s="322">
        <v>45981.0</v>
      </c>
      <c r="C316" s="64" t="str">
        <f t="shared" si="1"/>
        <v>#REF!</v>
      </c>
      <c r="D316" s="64" t="s">
        <v>203</v>
      </c>
      <c r="E316" s="64" t="s">
        <v>1993</v>
      </c>
      <c r="F316" s="64" t="s">
        <v>1069</v>
      </c>
      <c r="G316" s="64">
        <v>8.857128011904E12</v>
      </c>
      <c r="H316" s="64" t="str">
        <f t="array" ref="H316">XLOOKUP(G316,tb_MainDatabase[Barcode],tb_MainDatabase[Grand],"")</f>
        <v>EDP</v>
      </c>
      <c r="I316" s="64" t="str">
        <f t="array" ref="I316">XLOOKUP(G316,tb_MainDatabase[Barcode],tb_MainDatabase[Size],"")</f>
        <v>30 ml.</v>
      </c>
      <c r="J316" s="64" t="s">
        <v>1532</v>
      </c>
      <c r="K316" s="81">
        <f>IF(E316="","",countif(tb_Export_2[SKU],E316))</f>
        <v>1</v>
      </c>
      <c r="L316" s="64" t="s">
        <v>1528</v>
      </c>
      <c r="M316" s="81"/>
      <c r="N316" s="81"/>
    </row>
    <row r="317" ht="22.5" customHeight="1">
      <c r="A317" s="61">
        <f>IF(B317="","",ROW()-ROW(tb_Export_2[[#HEADERS],[Order]]))</f>
        <v>316</v>
      </c>
      <c r="B317" s="322">
        <v>45981.0</v>
      </c>
      <c r="C317" s="64" t="str">
        <f t="shared" si="1"/>
        <v>#REF!</v>
      </c>
      <c r="D317" s="64" t="s">
        <v>203</v>
      </c>
      <c r="E317" s="64" t="s">
        <v>1995</v>
      </c>
      <c r="F317" s="64" t="s">
        <v>1069</v>
      </c>
      <c r="G317" s="64">
        <v>8.857128011904E12</v>
      </c>
      <c r="H317" s="64" t="str">
        <f t="array" ref="H317">XLOOKUP(G317,tb_MainDatabase[Barcode],tb_MainDatabase[Grand],"")</f>
        <v>EDP</v>
      </c>
      <c r="I317" s="64" t="str">
        <f t="array" ref="I317">XLOOKUP(G317,tb_MainDatabase[Barcode],tb_MainDatabase[Size],"")</f>
        <v>30 ml.</v>
      </c>
      <c r="J317" s="64" t="s">
        <v>1532</v>
      </c>
      <c r="K317" s="81">
        <f>IF(E317="","",countif(tb_Export_2[SKU],E317))</f>
        <v>1</v>
      </c>
      <c r="L317" s="64" t="s">
        <v>1528</v>
      </c>
      <c r="M317" s="81"/>
      <c r="N317" s="81"/>
    </row>
    <row r="318" ht="22.5" customHeight="1">
      <c r="A318" s="61">
        <f>IF(B318="","",ROW()-ROW(tb_Export_2[[#HEADERS],[Order]]))</f>
        <v>317</v>
      </c>
      <c r="B318" s="322">
        <v>45981.0</v>
      </c>
      <c r="C318" s="64" t="str">
        <f t="shared" si="1"/>
        <v>#REF!</v>
      </c>
      <c r="D318" s="64" t="s">
        <v>203</v>
      </c>
      <c r="E318" s="64" t="s">
        <v>1996</v>
      </c>
      <c r="F318" s="64" t="s">
        <v>1069</v>
      </c>
      <c r="G318" s="64">
        <v>8.857128011904E12</v>
      </c>
      <c r="H318" s="64" t="str">
        <f t="array" ref="H318">XLOOKUP(G318,tb_MainDatabase[Barcode],tb_MainDatabase[Grand],"")</f>
        <v>EDP</v>
      </c>
      <c r="I318" s="64" t="str">
        <f t="array" ref="I318">XLOOKUP(G318,tb_MainDatabase[Barcode],tb_MainDatabase[Size],"")</f>
        <v>30 ml.</v>
      </c>
      <c r="J318" s="64" t="s">
        <v>1532</v>
      </c>
      <c r="K318" s="81">
        <f>IF(E318="","",countif(tb_Export_2[SKU],E318))</f>
        <v>1</v>
      </c>
      <c r="L318" s="64" t="s">
        <v>1528</v>
      </c>
      <c r="M318" s="81"/>
      <c r="N318" s="81"/>
    </row>
    <row r="319" ht="22.5" customHeight="1">
      <c r="A319" s="61">
        <f>IF(B319="","",ROW()-ROW(tb_Export_2[[#HEADERS],[Order]]))</f>
        <v>318</v>
      </c>
      <c r="B319" s="322">
        <v>45981.0</v>
      </c>
      <c r="C319" s="64" t="str">
        <f t="shared" si="1"/>
        <v>#REF!</v>
      </c>
      <c r="D319" s="64" t="s">
        <v>203</v>
      </c>
      <c r="E319" s="64" t="s">
        <v>1998</v>
      </c>
      <c r="F319" s="64" t="s">
        <v>1069</v>
      </c>
      <c r="G319" s="64">
        <v>8.857128011904E12</v>
      </c>
      <c r="H319" s="64" t="str">
        <f t="array" ref="H319">XLOOKUP(G319,tb_MainDatabase[Barcode],tb_MainDatabase[Grand],"")</f>
        <v>EDP</v>
      </c>
      <c r="I319" s="64" t="str">
        <f t="array" ref="I319">XLOOKUP(G319,tb_MainDatabase[Barcode],tb_MainDatabase[Size],"")</f>
        <v>30 ml.</v>
      </c>
      <c r="J319" s="64" t="s">
        <v>1532</v>
      </c>
      <c r="K319" s="81">
        <f>IF(E319="","",countif(tb_Export_2[SKU],E319))</f>
        <v>1</v>
      </c>
      <c r="L319" s="64" t="s">
        <v>1528</v>
      </c>
      <c r="M319" s="81"/>
      <c r="N319" s="81"/>
    </row>
    <row r="320" ht="22.5" customHeight="1">
      <c r="A320" s="61">
        <f>IF(B320="","",ROW()-ROW(tb_Export_2[[#HEADERS],[Order]]))</f>
        <v>319</v>
      </c>
      <c r="B320" s="322">
        <v>45981.0</v>
      </c>
      <c r="C320" s="64" t="str">
        <f t="shared" si="1"/>
        <v>#REF!</v>
      </c>
      <c r="D320" s="64" t="s">
        <v>203</v>
      </c>
      <c r="E320" s="64" t="s">
        <v>1999</v>
      </c>
      <c r="F320" s="64" t="s">
        <v>1069</v>
      </c>
      <c r="G320" s="64">
        <v>8.857128011904E12</v>
      </c>
      <c r="H320" s="64" t="str">
        <f t="array" ref="H320">XLOOKUP(G320,tb_MainDatabase[Barcode],tb_MainDatabase[Grand],"")</f>
        <v>EDP</v>
      </c>
      <c r="I320" s="64" t="str">
        <f t="array" ref="I320">XLOOKUP(G320,tb_MainDatabase[Barcode],tb_MainDatabase[Size],"")</f>
        <v>30 ml.</v>
      </c>
      <c r="J320" s="64" t="s">
        <v>1532</v>
      </c>
      <c r="K320" s="81">
        <f>IF(E320="","",countif(tb_Export_2[SKU],E320))</f>
        <v>1</v>
      </c>
      <c r="L320" s="64" t="s">
        <v>1528</v>
      </c>
      <c r="M320" s="81"/>
      <c r="N320" s="81"/>
    </row>
    <row r="321" ht="22.5" customHeight="1">
      <c r="A321" s="61">
        <f>IF(B321="","",ROW()-ROW(tb_Export_2[[#HEADERS],[Order]]))</f>
        <v>320</v>
      </c>
      <c r="B321" s="322">
        <v>45981.0</v>
      </c>
      <c r="C321" s="64" t="str">
        <f t="shared" si="1"/>
        <v>#REF!</v>
      </c>
      <c r="D321" s="64" t="s">
        <v>203</v>
      </c>
      <c r="E321" s="64" t="s">
        <v>2000</v>
      </c>
      <c r="F321" s="64" t="s">
        <v>1109</v>
      </c>
      <c r="G321" s="64">
        <v>8.857128012023E12</v>
      </c>
      <c r="H321" s="64" t="str">
        <f t="array" ref="H321">XLOOKUP(G321,tb_MainDatabase[Barcode],tb_MainDatabase[Grand],"")</f>
        <v>EDP</v>
      </c>
      <c r="I321" s="64" t="str">
        <f t="array" ref="I321">XLOOKUP(G321,tb_MainDatabase[Barcode],tb_MainDatabase[Size],"")</f>
        <v>30 ml.</v>
      </c>
      <c r="J321" s="64" t="s">
        <v>1532</v>
      </c>
      <c r="K321" s="81">
        <f>IF(E321="","",countif(tb_Export_2[SKU],E321))</f>
        <v>1</v>
      </c>
      <c r="L321" s="64" t="s">
        <v>1528</v>
      </c>
      <c r="M321" s="81"/>
      <c r="N321" s="81"/>
    </row>
    <row r="322" ht="22.5" customHeight="1">
      <c r="A322" s="61">
        <f>IF(B322="","",ROW()-ROW(tb_Export_2[[#HEADERS],[Order]]))</f>
        <v>321</v>
      </c>
      <c r="B322" s="322">
        <v>45981.0</v>
      </c>
      <c r="C322" s="64" t="str">
        <f t="shared" si="1"/>
        <v>#REF!</v>
      </c>
      <c r="D322" s="64" t="s">
        <v>203</v>
      </c>
      <c r="E322" s="64" t="s">
        <v>2001</v>
      </c>
      <c r="F322" s="64" t="s">
        <v>1109</v>
      </c>
      <c r="G322" s="64">
        <v>8.857128012023E12</v>
      </c>
      <c r="H322" s="64" t="str">
        <f t="array" ref="H322">XLOOKUP(G322,tb_MainDatabase[Barcode],tb_MainDatabase[Grand],"")</f>
        <v>EDP</v>
      </c>
      <c r="I322" s="64" t="str">
        <f t="array" ref="I322">XLOOKUP(G322,tb_MainDatabase[Barcode],tb_MainDatabase[Size],"")</f>
        <v>30 ml.</v>
      </c>
      <c r="J322" s="64" t="s">
        <v>1532</v>
      </c>
      <c r="K322" s="81">
        <f>IF(E322="","",countif(tb_Export_2[SKU],E322))</f>
        <v>1</v>
      </c>
      <c r="L322" s="64" t="s">
        <v>1528</v>
      </c>
      <c r="M322" s="81"/>
      <c r="N322" s="81"/>
    </row>
    <row r="323" ht="22.5" customHeight="1">
      <c r="A323" s="61">
        <f>IF(B323="","",ROW()-ROW(tb_Export_2[[#HEADERS],[Order]]))</f>
        <v>322</v>
      </c>
      <c r="B323" s="322">
        <v>45981.0</v>
      </c>
      <c r="C323" s="64" t="str">
        <f t="shared" si="1"/>
        <v>#REF!</v>
      </c>
      <c r="D323" s="64" t="s">
        <v>203</v>
      </c>
      <c r="E323" s="64" t="s">
        <v>2004</v>
      </c>
      <c r="F323" s="64" t="s">
        <v>1109</v>
      </c>
      <c r="G323" s="64">
        <v>8.857128012023E12</v>
      </c>
      <c r="H323" s="64" t="str">
        <f t="array" ref="H323">XLOOKUP(G323,tb_MainDatabase[Barcode],tb_MainDatabase[Grand],"")</f>
        <v>EDP</v>
      </c>
      <c r="I323" s="64" t="str">
        <f t="array" ref="I323">XLOOKUP(G323,tb_MainDatabase[Barcode],tb_MainDatabase[Size],"")</f>
        <v>30 ml.</v>
      </c>
      <c r="J323" s="64" t="s">
        <v>1532</v>
      </c>
      <c r="K323" s="81">
        <f>IF(E323="","",countif(tb_Export_2[SKU],E323))</f>
        <v>1</v>
      </c>
      <c r="L323" s="64" t="s">
        <v>1528</v>
      </c>
      <c r="M323" s="81"/>
      <c r="N323" s="81"/>
    </row>
    <row r="324" ht="22.5" customHeight="1">
      <c r="A324" s="61">
        <f>IF(B324="","",ROW()-ROW(tb_Export_2[[#HEADERS],[Order]]))</f>
        <v>323</v>
      </c>
      <c r="B324" s="322">
        <v>45981.0</v>
      </c>
      <c r="C324" s="64" t="str">
        <f t="shared" si="1"/>
        <v>#REF!</v>
      </c>
      <c r="D324" s="64" t="s">
        <v>203</v>
      </c>
      <c r="E324" s="64" t="s">
        <v>2005</v>
      </c>
      <c r="F324" s="64" t="s">
        <v>1109</v>
      </c>
      <c r="G324" s="64">
        <v>8.857128012023E12</v>
      </c>
      <c r="H324" s="64" t="str">
        <f t="array" ref="H324">XLOOKUP(G324,tb_MainDatabase[Barcode],tb_MainDatabase[Grand],"")</f>
        <v>EDP</v>
      </c>
      <c r="I324" s="64" t="str">
        <f t="array" ref="I324">XLOOKUP(G324,tb_MainDatabase[Barcode],tb_MainDatabase[Size],"")</f>
        <v>30 ml.</v>
      </c>
      <c r="J324" s="64" t="s">
        <v>1532</v>
      </c>
      <c r="K324" s="81">
        <f>IF(E324="","",countif(tb_Export_2[SKU],E324))</f>
        <v>1</v>
      </c>
      <c r="L324" s="64" t="s">
        <v>1528</v>
      </c>
      <c r="M324" s="81"/>
      <c r="N324" s="81"/>
    </row>
    <row r="325" ht="22.5" customHeight="1">
      <c r="A325" s="61">
        <f>IF(B325="","",ROW()-ROW(tb_Export_2[[#HEADERS],[Order]]))</f>
        <v>324</v>
      </c>
      <c r="B325" s="322">
        <v>45981.0</v>
      </c>
      <c r="C325" s="64" t="str">
        <f t="shared" si="1"/>
        <v>#REF!</v>
      </c>
      <c r="D325" s="64" t="s">
        <v>203</v>
      </c>
      <c r="E325" s="64" t="s">
        <v>2006</v>
      </c>
      <c r="F325" s="64" t="s">
        <v>1109</v>
      </c>
      <c r="G325" s="64">
        <v>8.857128012023E12</v>
      </c>
      <c r="H325" s="64" t="str">
        <f t="array" ref="H325">XLOOKUP(G325,tb_MainDatabase[Barcode],tb_MainDatabase[Grand],"")</f>
        <v>EDP</v>
      </c>
      <c r="I325" s="64" t="str">
        <f t="array" ref="I325">XLOOKUP(G325,tb_MainDatabase[Barcode],tb_MainDatabase[Size],"")</f>
        <v>30 ml.</v>
      </c>
      <c r="J325" s="64" t="s">
        <v>1532</v>
      </c>
      <c r="K325" s="81">
        <f>IF(E325="","",countif(tb_Export_2[SKU],E325))</f>
        <v>1</v>
      </c>
      <c r="L325" s="64" t="s">
        <v>1528</v>
      </c>
      <c r="M325" s="81"/>
      <c r="N325" s="81"/>
    </row>
    <row r="326" ht="22.5" customHeight="1">
      <c r="A326" s="61">
        <f>IF(B326="","",ROW()-ROW(tb_Export_2[[#HEADERS],[Order]]))</f>
        <v>325</v>
      </c>
      <c r="B326" s="322">
        <v>45981.0</v>
      </c>
      <c r="C326" s="64" t="str">
        <f t="shared" si="1"/>
        <v>#REF!</v>
      </c>
      <c r="D326" s="64" t="s">
        <v>203</v>
      </c>
      <c r="E326" s="64" t="s">
        <v>2007</v>
      </c>
      <c r="F326" s="64" t="s">
        <v>1109</v>
      </c>
      <c r="G326" s="64">
        <v>8.857128012023E12</v>
      </c>
      <c r="H326" s="64" t="str">
        <f t="array" ref="H326">XLOOKUP(G326,tb_MainDatabase[Barcode],tb_MainDatabase[Grand],"")</f>
        <v>EDP</v>
      </c>
      <c r="I326" s="64" t="str">
        <f t="array" ref="I326">XLOOKUP(G326,tb_MainDatabase[Barcode],tb_MainDatabase[Size],"")</f>
        <v>30 ml.</v>
      </c>
      <c r="J326" s="64" t="s">
        <v>1532</v>
      </c>
      <c r="K326" s="81">
        <f>IF(E326="","",countif(tb_Export_2[SKU],E326))</f>
        <v>1</v>
      </c>
      <c r="L326" s="64" t="s">
        <v>1528</v>
      </c>
      <c r="M326" s="81"/>
      <c r="N326" s="81"/>
    </row>
    <row r="327" ht="22.5" customHeight="1">
      <c r="A327" s="61">
        <f>IF(B327="","",ROW()-ROW(tb_Export_2[[#HEADERS],[Order]]))</f>
        <v>326</v>
      </c>
      <c r="B327" s="322">
        <v>45981.0</v>
      </c>
      <c r="C327" s="64" t="str">
        <f t="shared" si="1"/>
        <v>#REF!</v>
      </c>
      <c r="D327" s="64" t="s">
        <v>203</v>
      </c>
      <c r="E327" s="64" t="s">
        <v>2008</v>
      </c>
      <c r="F327" s="64" t="s">
        <v>1109</v>
      </c>
      <c r="G327" s="64">
        <v>8.857128012023E12</v>
      </c>
      <c r="H327" s="64" t="str">
        <f t="array" ref="H327">XLOOKUP(G327,tb_MainDatabase[Barcode],tb_MainDatabase[Grand],"")</f>
        <v>EDP</v>
      </c>
      <c r="I327" s="64" t="str">
        <f t="array" ref="I327">XLOOKUP(G327,tb_MainDatabase[Barcode],tb_MainDatabase[Size],"")</f>
        <v>30 ml.</v>
      </c>
      <c r="J327" s="64" t="s">
        <v>1532</v>
      </c>
      <c r="K327" s="81">
        <f>IF(E327="","",countif(tb_Export_2[SKU],E327))</f>
        <v>1</v>
      </c>
      <c r="L327" s="64" t="s">
        <v>1528</v>
      </c>
      <c r="M327" s="81"/>
      <c r="N327" s="81"/>
    </row>
    <row r="328" ht="22.5" customHeight="1">
      <c r="A328" s="61">
        <f>IF(B328="","",ROW()-ROW(tb_Export_2[[#HEADERS],[Order]]))</f>
        <v>327</v>
      </c>
      <c r="B328" s="322">
        <v>45981.0</v>
      </c>
      <c r="C328" s="64" t="str">
        <f t="shared" si="1"/>
        <v>#REF!</v>
      </c>
      <c r="D328" s="64" t="s">
        <v>203</v>
      </c>
      <c r="E328" s="64" t="s">
        <v>2010</v>
      </c>
      <c r="F328" s="64" t="s">
        <v>1109</v>
      </c>
      <c r="G328" s="64">
        <v>8.857128012023E12</v>
      </c>
      <c r="H328" s="64" t="str">
        <f t="array" ref="H328">XLOOKUP(G328,tb_MainDatabase[Barcode],tb_MainDatabase[Grand],"")</f>
        <v>EDP</v>
      </c>
      <c r="I328" s="64" t="str">
        <f t="array" ref="I328">XLOOKUP(G328,tb_MainDatabase[Barcode],tb_MainDatabase[Size],"")</f>
        <v>30 ml.</v>
      </c>
      <c r="J328" s="64" t="s">
        <v>1532</v>
      </c>
      <c r="K328" s="81">
        <f>IF(E328="","",countif(tb_Export_2[SKU],E328))</f>
        <v>1</v>
      </c>
      <c r="L328" s="64" t="s">
        <v>1528</v>
      </c>
      <c r="M328" s="81"/>
      <c r="N328" s="81"/>
    </row>
    <row r="329" ht="22.5" customHeight="1">
      <c r="A329" s="61">
        <f>IF(B329="","",ROW()-ROW(tb_Export_2[[#HEADERS],[Order]]))</f>
        <v>328</v>
      </c>
      <c r="B329" s="322">
        <v>45981.0</v>
      </c>
      <c r="C329" s="64" t="str">
        <f t="shared" si="1"/>
        <v>#REF!</v>
      </c>
      <c r="D329" s="64" t="s">
        <v>203</v>
      </c>
      <c r="E329" s="64" t="s">
        <v>2011</v>
      </c>
      <c r="F329" s="64" t="s">
        <v>1109</v>
      </c>
      <c r="G329" s="64">
        <v>8.857128012023E12</v>
      </c>
      <c r="H329" s="64" t="str">
        <f t="array" ref="H329">XLOOKUP(G329,tb_MainDatabase[Barcode],tb_MainDatabase[Grand],"")</f>
        <v>EDP</v>
      </c>
      <c r="I329" s="64" t="str">
        <f t="array" ref="I329">XLOOKUP(G329,tb_MainDatabase[Barcode],tb_MainDatabase[Size],"")</f>
        <v>30 ml.</v>
      </c>
      <c r="J329" s="64" t="s">
        <v>1532</v>
      </c>
      <c r="K329" s="81">
        <f>IF(E329="","",countif(tb_Export_2[SKU],E329))</f>
        <v>1</v>
      </c>
      <c r="L329" s="64" t="s">
        <v>1528</v>
      </c>
      <c r="M329" s="81"/>
      <c r="N329" s="81"/>
    </row>
    <row r="330" ht="22.5" customHeight="1">
      <c r="A330" s="61">
        <f>IF(B330="","",ROW()-ROW(tb_Export_2[[#HEADERS],[Order]]))</f>
        <v>329</v>
      </c>
      <c r="B330" s="322">
        <v>45981.0</v>
      </c>
      <c r="C330" s="64" t="str">
        <f t="shared" si="1"/>
        <v>#REF!</v>
      </c>
      <c r="D330" s="64" t="s">
        <v>203</v>
      </c>
      <c r="E330" s="64" t="s">
        <v>2013</v>
      </c>
      <c r="F330" s="64" t="s">
        <v>1109</v>
      </c>
      <c r="G330" s="64">
        <v>8.857128012023E12</v>
      </c>
      <c r="H330" s="64" t="str">
        <f t="array" ref="H330">XLOOKUP(G330,tb_MainDatabase[Barcode],tb_MainDatabase[Grand],"")</f>
        <v>EDP</v>
      </c>
      <c r="I330" s="64" t="str">
        <f t="array" ref="I330">XLOOKUP(G330,tb_MainDatabase[Barcode],tb_MainDatabase[Size],"")</f>
        <v>30 ml.</v>
      </c>
      <c r="J330" s="64" t="s">
        <v>1532</v>
      </c>
      <c r="K330" s="81">
        <f>IF(E330="","",countif(tb_Export_2[SKU],E330))</f>
        <v>1</v>
      </c>
      <c r="L330" s="64" t="s">
        <v>1528</v>
      </c>
      <c r="M330" s="81"/>
      <c r="N330" s="81"/>
    </row>
    <row r="331" ht="22.5" customHeight="1">
      <c r="A331" s="61">
        <f>IF(B331="","",ROW()-ROW(tb_Export_2[[#HEADERS],[Order]]))</f>
        <v>330</v>
      </c>
      <c r="B331" s="322">
        <v>45981.0</v>
      </c>
      <c r="C331" s="64" t="str">
        <f t="shared" si="1"/>
        <v>#REF!</v>
      </c>
      <c r="D331" s="64" t="s">
        <v>203</v>
      </c>
      <c r="E331" s="64" t="s">
        <v>2014</v>
      </c>
      <c r="F331" s="64" t="s">
        <v>1093</v>
      </c>
      <c r="G331" s="64">
        <v>8.857128011911E12</v>
      </c>
      <c r="H331" s="64" t="str">
        <f t="array" ref="H331">XLOOKUP(G331,tb_MainDatabase[Barcode],tb_MainDatabase[Grand],"")</f>
        <v>EDP</v>
      </c>
      <c r="I331" s="64" t="str">
        <f t="array" ref="I331">XLOOKUP(G331,tb_MainDatabase[Barcode],tb_MainDatabase[Size],"")</f>
        <v>30 ml.</v>
      </c>
      <c r="J331" s="64" t="s">
        <v>1532</v>
      </c>
      <c r="K331" s="81">
        <f>IF(E331="","",countif(tb_Export_2[SKU],E331))</f>
        <v>1</v>
      </c>
      <c r="L331" s="64" t="s">
        <v>1528</v>
      </c>
      <c r="M331" s="81"/>
      <c r="N331" s="81"/>
    </row>
    <row r="332" ht="22.5" customHeight="1">
      <c r="A332" s="61">
        <f>IF(B332="","",ROW()-ROW(tb_Export_2[[#HEADERS],[Order]]))</f>
        <v>331</v>
      </c>
      <c r="B332" s="322">
        <v>45981.0</v>
      </c>
      <c r="C332" s="64" t="str">
        <f t="shared" si="1"/>
        <v>#REF!</v>
      </c>
      <c r="D332" s="64" t="s">
        <v>203</v>
      </c>
      <c r="E332" s="64" t="s">
        <v>2016</v>
      </c>
      <c r="F332" s="64" t="s">
        <v>1093</v>
      </c>
      <c r="G332" s="64">
        <v>8.857128011911E12</v>
      </c>
      <c r="H332" s="64" t="str">
        <f t="array" ref="H332">XLOOKUP(G332,tb_MainDatabase[Barcode],tb_MainDatabase[Grand],"")</f>
        <v>EDP</v>
      </c>
      <c r="I332" s="64" t="str">
        <f t="array" ref="I332">XLOOKUP(G332,tb_MainDatabase[Barcode],tb_MainDatabase[Size],"")</f>
        <v>30 ml.</v>
      </c>
      <c r="J332" s="64" t="s">
        <v>1532</v>
      </c>
      <c r="K332" s="81">
        <f>IF(E332="","",countif(tb_Export_2[SKU],E332))</f>
        <v>1</v>
      </c>
      <c r="L332" s="64" t="s">
        <v>1528</v>
      </c>
      <c r="M332" s="81"/>
      <c r="N332" s="81"/>
    </row>
    <row r="333" ht="22.5" customHeight="1">
      <c r="A333" s="61">
        <f>IF(B333="","",ROW()-ROW(tb_Export_2[[#HEADERS],[Order]]))</f>
        <v>332</v>
      </c>
      <c r="B333" s="322">
        <v>45981.0</v>
      </c>
      <c r="C333" s="64" t="str">
        <f t="shared" si="1"/>
        <v>#REF!</v>
      </c>
      <c r="D333" s="64" t="s">
        <v>203</v>
      </c>
      <c r="E333" s="64" t="s">
        <v>2018</v>
      </c>
      <c r="F333" s="64" t="s">
        <v>1093</v>
      </c>
      <c r="G333" s="64">
        <v>8.857128011911E12</v>
      </c>
      <c r="H333" s="64" t="str">
        <f t="array" ref="H333">XLOOKUP(G333,tb_MainDatabase[Barcode],tb_MainDatabase[Grand],"")</f>
        <v>EDP</v>
      </c>
      <c r="I333" s="64" t="str">
        <f t="array" ref="I333">XLOOKUP(G333,tb_MainDatabase[Barcode],tb_MainDatabase[Size],"")</f>
        <v>30 ml.</v>
      </c>
      <c r="J333" s="64" t="s">
        <v>1532</v>
      </c>
      <c r="K333" s="81">
        <f>IF(E333="","",countif(tb_Export_2[SKU],E333))</f>
        <v>1</v>
      </c>
      <c r="L333" s="64" t="s">
        <v>1528</v>
      </c>
      <c r="M333" s="81"/>
      <c r="N333" s="81"/>
    </row>
    <row r="334" ht="22.5" customHeight="1">
      <c r="A334" s="61">
        <f>IF(B334="","",ROW()-ROW(tb_Export_2[[#HEADERS],[Order]]))</f>
        <v>333</v>
      </c>
      <c r="B334" s="322">
        <v>45981.0</v>
      </c>
      <c r="C334" s="64" t="str">
        <f t="shared" si="1"/>
        <v>#REF!</v>
      </c>
      <c r="D334" s="64" t="s">
        <v>203</v>
      </c>
      <c r="E334" s="64" t="s">
        <v>2019</v>
      </c>
      <c r="F334" s="64" t="s">
        <v>1093</v>
      </c>
      <c r="G334" s="64">
        <v>8.857128011911E12</v>
      </c>
      <c r="H334" s="64" t="str">
        <f t="array" ref="H334">XLOOKUP(G334,tb_MainDatabase[Barcode],tb_MainDatabase[Grand],"")</f>
        <v>EDP</v>
      </c>
      <c r="I334" s="64" t="str">
        <f t="array" ref="I334">XLOOKUP(G334,tb_MainDatabase[Barcode],tb_MainDatabase[Size],"")</f>
        <v>30 ml.</v>
      </c>
      <c r="J334" s="64" t="s">
        <v>1532</v>
      </c>
      <c r="K334" s="81">
        <f>IF(E334="","",countif(tb_Export_2[SKU],E334))</f>
        <v>1</v>
      </c>
      <c r="L334" s="64" t="s">
        <v>1528</v>
      </c>
      <c r="M334" s="81"/>
      <c r="N334" s="81"/>
    </row>
    <row r="335" ht="22.5" customHeight="1">
      <c r="A335" s="61">
        <f>IF(B335="","",ROW()-ROW(tb_Export_2[[#HEADERS],[Order]]))</f>
        <v>334</v>
      </c>
      <c r="B335" s="322">
        <v>45981.0</v>
      </c>
      <c r="C335" s="64" t="str">
        <f t="shared" si="1"/>
        <v>#REF!</v>
      </c>
      <c r="D335" s="64" t="s">
        <v>203</v>
      </c>
      <c r="E335" s="64" t="s">
        <v>2021</v>
      </c>
      <c r="F335" s="64" t="s">
        <v>1093</v>
      </c>
      <c r="G335" s="64">
        <v>8.857128011911E12</v>
      </c>
      <c r="H335" s="64" t="str">
        <f t="array" ref="H335">XLOOKUP(G335,tb_MainDatabase[Barcode],tb_MainDatabase[Grand],"")</f>
        <v>EDP</v>
      </c>
      <c r="I335" s="64" t="str">
        <f t="array" ref="I335">XLOOKUP(G335,tb_MainDatabase[Barcode],tb_MainDatabase[Size],"")</f>
        <v>30 ml.</v>
      </c>
      <c r="J335" s="64" t="s">
        <v>1532</v>
      </c>
      <c r="K335" s="81">
        <f>IF(E335="","",countif(tb_Export_2[SKU],E335))</f>
        <v>1</v>
      </c>
      <c r="L335" s="64" t="s">
        <v>1528</v>
      </c>
      <c r="M335" s="81"/>
      <c r="N335" s="81"/>
    </row>
    <row r="336" ht="22.5" customHeight="1">
      <c r="A336" s="61">
        <f>IF(B336="","",ROW()-ROW(tb_Export_2[[#HEADERS],[Order]]))</f>
        <v>335</v>
      </c>
      <c r="B336" s="322">
        <v>45981.0</v>
      </c>
      <c r="C336" s="64" t="str">
        <f t="shared" si="1"/>
        <v>#REF!</v>
      </c>
      <c r="D336" s="64" t="s">
        <v>203</v>
      </c>
      <c r="E336" s="64" t="s">
        <v>2022</v>
      </c>
      <c r="F336" s="64" t="s">
        <v>1093</v>
      </c>
      <c r="G336" s="64">
        <v>8.857128011911E12</v>
      </c>
      <c r="H336" s="64" t="str">
        <f t="array" ref="H336">XLOOKUP(G336,tb_MainDatabase[Barcode],tb_MainDatabase[Grand],"")</f>
        <v>EDP</v>
      </c>
      <c r="I336" s="64" t="str">
        <f t="array" ref="I336">XLOOKUP(G336,tb_MainDatabase[Barcode],tb_MainDatabase[Size],"")</f>
        <v>30 ml.</v>
      </c>
      <c r="J336" s="64" t="s">
        <v>1532</v>
      </c>
      <c r="K336" s="81">
        <f>IF(E336="","",countif(tb_Export_2[SKU],E336))</f>
        <v>1</v>
      </c>
      <c r="L336" s="64" t="s">
        <v>1528</v>
      </c>
      <c r="M336" s="81"/>
      <c r="N336" s="81"/>
    </row>
    <row r="337" ht="22.5" customHeight="1">
      <c r="A337" s="61">
        <f>IF(B337="","",ROW()-ROW(tb_Export_2[[#HEADERS],[Order]]))</f>
        <v>336</v>
      </c>
      <c r="B337" s="322">
        <v>45981.0</v>
      </c>
      <c r="C337" s="64" t="str">
        <f t="shared" si="1"/>
        <v>#REF!</v>
      </c>
      <c r="D337" s="64" t="s">
        <v>203</v>
      </c>
      <c r="E337" s="64" t="s">
        <v>2023</v>
      </c>
      <c r="F337" s="64" t="s">
        <v>1093</v>
      </c>
      <c r="G337" s="64">
        <v>8.857128011911E12</v>
      </c>
      <c r="H337" s="64" t="str">
        <f t="array" ref="H337">XLOOKUP(G337,tb_MainDatabase[Barcode],tb_MainDatabase[Grand],"")</f>
        <v>EDP</v>
      </c>
      <c r="I337" s="64" t="str">
        <f t="array" ref="I337">XLOOKUP(G337,tb_MainDatabase[Barcode],tb_MainDatabase[Size],"")</f>
        <v>30 ml.</v>
      </c>
      <c r="J337" s="64" t="s">
        <v>1532</v>
      </c>
      <c r="K337" s="81">
        <f>IF(E337="","",countif(tb_Export_2[SKU],E337))</f>
        <v>1</v>
      </c>
      <c r="L337" s="64" t="s">
        <v>1528</v>
      </c>
      <c r="M337" s="81"/>
      <c r="N337" s="81"/>
    </row>
    <row r="338" ht="22.5" customHeight="1">
      <c r="A338" s="61">
        <f>IF(B338="","",ROW()-ROW(tb_Export_2[[#HEADERS],[Order]]))</f>
        <v>337</v>
      </c>
      <c r="B338" s="322">
        <v>45981.0</v>
      </c>
      <c r="C338" s="64" t="str">
        <f t="shared" si="1"/>
        <v>#REF!</v>
      </c>
      <c r="D338" s="64" t="s">
        <v>203</v>
      </c>
      <c r="E338" s="64" t="s">
        <v>2024</v>
      </c>
      <c r="F338" s="64" t="s">
        <v>1093</v>
      </c>
      <c r="G338" s="64">
        <v>8.857128011911E12</v>
      </c>
      <c r="H338" s="64" t="str">
        <f t="array" ref="H338">XLOOKUP(G338,tb_MainDatabase[Barcode],tb_MainDatabase[Grand],"")</f>
        <v>EDP</v>
      </c>
      <c r="I338" s="64" t="str">
        <f t="array" ref="I338">XLOOKUP(G338,tb_MainDatabase[Barcode],tb_MainDatabase[Size],"")</f>
        <v>30 ml.</v>
      </c>
      <c r="J338" s="64" t="s">
        <v>1532</v>
      </c>
      <c r="K338" s="81">
        <f>IF(E338="","",countif(tb_Export_2[SKU],E338))</f>
        <v>1</v>
      </c>
      <c r="L338" s="64" t="s">
        <v>1528</v>
      </c>
      <c r="M338" s="81"/>
      <c r="N338" s="81"/>
    </row>
    <row r="339" ht="22.5" customHeight="1">
      <c r="A339" s="61">
        <f>IF(B339="","",ROW()-ROW(tb_Export_2[[#HEADERS],[Order]]))</f>
        <v>338</v>
      </c>
      <c r="B339" s="322">
        <v>45981.0</v>
      </c>
      <c r="C339" s="64" t="str">
        <f t="shared" si="1"/>
        <v>#REF!</v>
      </c>
      <c r="D339" s="64" t="s">
        <v>203</v>
      </c>
      <c r="E339" s="64" t="s">
        <v>2025</v>
      </c>
      <c r="F339" s="64" t="s">
        <v>1093</v>
      </c>
      <c r="G339" s="64">
        <v>8.857128011911E12</v>
      </c>
      <c r="H339" s="64" t="str">
        <f t="array" ref="H339">XLOOKUP(G339,tb_MainDatabase[Barcode],tb_MainDatabase[Grand],"")</f>
        <v>EDP</v>
      </c>
      <c r="I339" s="64" t="str">
        <f t="array" ref="I339">XLOOKUP(G339,tb_MainDatabase[Barcode],tb_MainDatabase[Size],"")</f>
        <v>30 ml.</v>
      </c>
      <c r="J339" s="64" t="s">
        <v>1532</v>
      </c>
      <c r="K339" s="81">
        <f>IF(E339="","",countif(tb_Export_2[SKU],E339))</f>
        <v>1</v>
      </c>
      <c r="L339" s="64" t="s">
        <v>1528</v>
      </c>
      <c r="M339" s="81"/>
      <c r="N339" s="81"/>
    </row>
    <row r="340" ht="22.5" customHeight="1">
      <c r="A340" s="61">
        <f>IF(B340="","",ROW()-ROW(tb_Export_2[[#HEADERS],[Order]]))</f>
        <v>339</v>
      </c>
      <c r="B340" s="322">
        <v>45981.0</v>
      </c>
      <c r="C340" s="64" t="str">
        <f t="shared" si="1"/>
        <v>#REF!</v>
      </c>
      <c r="D340" s="64" t="s">
        <v>203</v>
      </c>
      <c r="E340" s="64" t="s">
        <v>2027</v>
      </c>
      <c r="F340" s="64" t="s">
        <v>1093</v>
      </c>
      <c r="G340" s="64">
        <v>8.857128011911E12</v>
      </c>
      <c r="H340" s="64" t="str">
        <f t="array" ref="H340">XLOOKUP(G340,tb_MainDatabase[Barcode],tb_MainDatabase[Grand],"")</f>
        <v>EDP</v>
      </c>
      <c r="I340" s="64" t="str">
        <f t="array" ref="I340">XLOOKUP(G340,tb_MainDatabase[Barcode],tb_MainDatabase[Size],"")</f>
        <v>30 ml.</v>
      </c>
      <c r="J340" s="64" t="s">
        <v>1532</v>
      </c>
      <c r="K340" s="81">
        <f>IF(E340="","",countif(tb_Export_2[SKU],E340))</f>
        <v>1</v>
      </c>
      <c r="L340" s="64" t="s">
        <v>1528</v>
      </c>
      <c r="M340" s="81"/>
      <c r="N340" s="81"/>
    </row>
    <row r="341" ht="22.5" customHeight="1">
      <c r="A341" s="61">
        <f>IF(B341="","",ROW()-ROW(tb_Export_2[[#HEADERS],[Order]]))</f>
        <v>340</v>
      </c>
      <c r="B341" s="322">
        <v>45981.0</v>
      </c>
      <c r="C341" s="64" t="str">
        <f t="shared" si="1"/>
        <v>#REF!</v>
      </c>
      <c r="D341" s="64" t="s">
        <v>203</v>
      </c>
      <c r="E341" s="64" t="s">
        <v>2028</v>
      </c>
      <c r="F341" s="64" t="s">
        <v>1767</v>
      </c>
      <c r="G341" s="64">
        <v>8.857128011997E12</v>
      </c>
      <c r="H341" s="64" t="str">
        <f t="array" ref="H341">XLOOKUP(G341,tb_MainDatabase[Barcode],tb_MainDatabase[Grand],"")</f>
        <v>EDP</v>
      </c>
      <c r="I341" s="64" t="str">
        <f t="array" ref="I341">XLOOKUP(G341,tb_MainDatabase[Barcode],tb_MainDatabase[Size],"")</f>
        <v>30 ml.</v>
      </c>
      <c r="J341" s="64" t="s">
        <v>1532</v>
      </c>
      <c r="K341" s="81">
        <f>IF(E341="","",countif(tb_Export_2[SKU],E341))</f>
        <v>1</v>
      </c>
      <c r="L341" s="64" t="s">
        <v>1528</v>
      </c>
      <c r="M341" s="81"/>
      <c r="N341" s="81"/>
    </row>
    <row r="342" ht="22.5" customHeight="1">
      <c r="A342" s="61">
        <f>IF(B342="","",ROW()-ROW(tb_Export_2[[#HEADERS],[Order]]))</f>
        <v>341</v>
      </c>
      <c r="B342" s="322">
        <v>45981.0</v>
      </c>
      <c r="C342" s="64" t="str">
        <f t="shared" si="1"/>
        <v>#REF!</v>
      </c>
      <c r="D342" s="64" t="s">
        <v>203</v>
      </c>
      <c r="E342" s="64" t="s">
        <v>2029</v>
      </c>
      <c r="F342" s="64" t="s">
        <v>1767</v>
      </c>
      <c r="G342" s="64">
        <v>8.857128011997E12</v>
      </c>
      <c r="H342" s="64" t="str">
        <f t="array" ref="H342">XLOOKUP(G342,tb_MainDatabase[Barcode],tb_MainDatabase[Grand],"")</f>
        <v>EDP</v>
      </c>
      <c r="I342" s="64" t="str">
        <f t="array" ref="I342">XLOOKUP(G342,tb_MainDatabase[Barcode],tb_MainDatabase[Size],"")</f>
        <v>30 ml.</v>
      </c>
      <c r="J342" s="64" t="s">
        <v>1532</v>
      </c>
      <c r="K342" s="81">
        <f>IF(E342="","",countif(tb_Export_2[SKU],E342))</f>
        <v>1</v>
      </c>
      <c r="L342" s="64" t="s">
        <v>1528</v>
      </c>
      <c r="M342" s="81"/>
      <c r="N342" s="81"/>
    </row>
    <row r="343" ht="22.5" customHeight="1">
      <c r="A343" s="61">
        <f>IF(B343="","",ROW()-ROW(tb_Export_2[[#HEADERS],[Order]]))</f>
        <v>342</v>
      </c>
      <c r="B343" s="322">
        <v>45981.0</v>
      </c>
      <c r="C343" s="64" t="str">
        <f t="shared" si="1"/>
        <v>#REF!</v>
      </c>
      <c r="D343" s="64" t="s">
        <v>203</v>
      </c>
      <c r="E343" s="64" t="s">
        <v>2030</v>
      </c>
      <c r="F343" s="64" t="s">
        <v>1767</v>
      </c>
      <c r="G343" s="64">
        <v>8.857128011997E12</v>
      </c>
      <c r="H343" s="64" t="str">
        <f t="array" ref="H343">XLOOKUP(G343,tb_MainDatabase[Barcode],tb_MainDatabase[Grand],"")</f>
        <v>EDP</v>
      </c>
      <c r="I343" s="64" t="str">
        <f t="array" ref="I343">XLOOKUP(G343,tb_MainDatabase[Barcode],tb_MainDatabase[Size],"")</f>
        <v>30 ml.</v>
      </c>
      <c r="J343" s="64" t="s">
        <v>1532</v>
      </c>
      <c r="K343" s="81">
        <f>IF(E343="","",countif(tb_Export_2[SKU],E343))</f>
        <v>1</v>
      </c>
      <c r="L343" s="64" t="s">
        <v>1528</v>
      </c>
      <c r="M343" s="81"/>
      <c r="N343" s="81"/>
    </row>
    <row r="344" ht="22.5" customHeight="1">
      <c r="A344" s="61">
        <f>IF(B344="","",ROW()-ROW(tb_Export_2[[#HEADERS],[Order]]))</f>
        <v>343</v>
      </c>
      <c r="B344" s="322">
        <v>45981.0</v>
      </c>
      <c r="C344" s="64" t="str">
        <f t="shared" si="1"/>
        <v>#REF!</v>
      </c>
      <c r="D344" s="64" t="s">
        <v>203</v>
      </c>
      <c r="E344" s="64" t="s">
        <v>2031</v>
      </c>
      <c r="F344" s="64" t="s">
        <v>1767</v>
      </c>
      <c r="G344" s="64">
        <v>8.857128011997E12</v>
      </c>
      <c r="H344" s="64" t="str">
        <f t="array" ref="H344">XLOOKUP(G344,tb_MainDatabase[Barcode],tb_MainDatabase[Grand],"")</f>
        <v>EDP</v>
      </c>
      <c r="I344" s="64" t="str">
        <f t="array" ref="I344">XLOOKUP(G344,tb_MainDatabase[Barcode],tb_MainDatabase[Size],"")</f>
        <v>30 ml.</v>
      </c>
      <c r="J344" s="64" t="s">
        <v>1532</v>
      </c>
      <c r="K344" s="81">
        <f>IF(E344="","",countif(tb_Export_2[SKU],E344))</f>
        <v>1</v>
      </c>
      <c r="L344" s="64" t="s">
        <v>1528</v>
      </c>
      <c r="M344" s="81"/>
      <c r="N344" s="81"/>
    </row>
    <row r="345" ht="22.5" customHeight="1">
      <c r="A345" s="61">
        <f>IF(B345="","",ROW()-ROW(tb_Export_2[[#HEADERS],[Order]]))</f>
        <v>344</v>
      </c>
      <c r="B345" s="322">
        <v>45981.0</v>
      </c>
      <c r="C345" s="64" t="str">
        <f t="shared" si="1"/>
        <v>#REF!</v>
      </c>
      <c r="D345" s="64" t="s">
        <v>203</v>
      </c>
      <c r="E345" s="64" t="s">
        <v>2032</v>
      </c>
      <c r="F345" s="64" t="s">
        <v>1767</v>
      </c>
      <c r="G345" s="64">
        <v>8.857128011997E12</v>
      </c>
      <c r="H345" s="64" t="str">
        <f t="array" ref="H345">XLOOKUP(G345,tb_MainDatabase[Barcode],tb_MainDatabase[Grand],"")</f>
        <v>EDP</v>
      </c>
      <c r="I345" s="64" t="str">
        <f t="array" ref="I345">XLOOKUP(G345,tb_MainDatabase[Barcode],tb_MainDatabase[Size],"")</f>
        <v>30 ml.</v>
      </c>
      <c r="J345" s="64" t="s">
        <v>1532</v>
      </c>
      <c r="K345" s="81">
        <f>IF(E345="","",countif(tb_Export_2[SKU],E345))</f>
        <v>1</v>
      </c>
      <c r="L345" s="64" t="s">
        <v>1528</v>
      </c>
      <c r="M345" s="81"/>
      <c r="N345" s="81"/>
    </row>
    <row r="346" ht="22.5" customHeight="1">
      <c r="A346" s="61">
        <f>IF(B346="","",ROW()-ROW(tb_Export_2[[#HEADERS],[Order]]))</f>
        <v>345</v>
      </c>
      <c r="B346" s="322">
        <v>45981.0</v>
      </c>
      <c r="C346" s="64" t="str">
        <f t="shared" si="1"/>
        <v>#REF!</v>
      </c>
      <c r="D346" s="64" t="s">
        <v>203</v>
      </c>
      <c r="E346" s="64" t="s">
        <v>2034</v>
      </c>
      <c r="F346" s="64" t="s">
        <v>1767</v>
      </c>
      <c r="G346" s="64">
        <v>8.857128011997E12</v>
      </c>
      <c r="H346" s="64" t="str">
        <f t="array" ref="H346">XLOOKUP(G346,tb_MainDatabase[Barcode],tb_MainDatabase[Grand],"")</f>
        <v>EDP</v>
      </c>
      <c r="I346" s="64" t="str">
        <f t="array" ref="I346">XLOOKUP(G346,tb_MainDatabase[Barcode],tb_MainDatabase[Size],"")</f>
        <v>30 ml.</v>
      </c>
      <c r="J346" s="64" t="s">
        <v>1532</v>
      </c>
      <c r="K346" s="81">
        <f>IF(E346="","",countif(tb_Export_2[SKU],E346))</f>
        <v>1</v>
      </c>
      <c r="L346" s="64" t="s">
        <v>1528</v>
      </c>
      <c r="M346" s="81"/>
      <c r="N346" s="81"/>
    </row>
    <row r="347" ht="22.5" customHeight="1">
      <c r="A347" s="61">
        <f>IF(B347="","",ROW()-ROW(tb_Export_2[[#HEADERS],[Order]]))</f>
        <v>346</v>
      </c>
      <c r="B347" s="322">
        <v>45981.0</v>
      </c>
      <c r="C347" s="64" t="str">
        <f t="shared" si="1"/>
        <v>#REF!</v>
      </c>
      <c r="D347" s="64" t="s">
        <v>203</v>
      </c>
      <c r="E347" s="64" t="s">
        <v>2035</v>
      </c>
      <c r="F347" s="64" t="s">
        <v>1767</v>
      </c>
      <c r="G347" s="64">
        <v>8.857128011997E12</v>
      </c>
      <c r="H347" s="64" t="str">
        <f t="array" ref="H347">XLOOKUP(G347,tb_MainDatabase[Barcode],tb_MainDatabase[Grand],"")</f>
        <v>EDP</v>
      </c>
      <c r="I347" s="64" t="str">
        <f t="array" ref="I347">XLOOKUP(G347,tb_MainDatabase[Barcode],tb_MainDatabase[Size],"")</f>
        <v>30 ml.</v>
      </c>
      <c r="J347" s="64" t="s">
        <v>1532</v>
      </c>
      <c r="K347" s="81">
        <f>IF(E347="","",countif(tb_Export_2[SKU],E347))</f>
        <v>1</v>
      </c>
      <c r="L347" s="64" t="s">
        <v>1528</v>
      </c>
      <c r="M347" s="81"/>
      <c r="N347" s="81"/>
    </row>
    <row r="348" ht="22.5" customHeight="1">
      <c r="A348" s="61">
        <f>IF(B348="","",ROW()-ROW(tb_Export_2[[#HEADERS],[Order]]))</f>
        <v>347</v>
      </c>
      <c r="B348" s="322">
        <v>45981.0</v>
      </c>
      <c r="C348" s="64" t="str">
        <f t="shared" si="1"/>
        <v>#REF!</v>
      </c>
      <c r="D348" s="64" t="s">
        <v>203</v>
      </c>
      <c r="E348" s="64" t="s">
        <v>2036</v>
      </c>
      <c r="F348" s="64" t="s">
        <v>1767</v>
      </c>
      <c r="G348" s="64">
        <v>8.857128011997E12</v>
      </c>
      <c r="H348" s="64" t="str">
        <f t="array" ref="H348">XLOOKUP(G348,tb_MainDatabase[Barcode],tb_MainDatabase[Grand],"")</f>
        <v>EDP</v>
      </c>
      <c r="I348" s="64" t="str">
        <f t="array" ref="I348">XLOOKUP(G348,tb_MainDatabase[Barcode],tb_MainDatabase[Size],"")</f>
        <v>30 ml.</v>
      </c>
      <c r="J348" s="64" t="s">
        <v>1532</v>
      </c>
      <c r="K348" s="81">
        <f>IF(E348="","",countif(tb_Export_2[SKU],E348))</f>
        <v>1</v>
      </c>
      <c r="L348" s="64" t="s">
        <v>1528</v>
      </c>
      <c r="M348" s="81"/>
      <c r="N348" s="81"/>
    </row>
    <row r="349" ht="22.5" customHeight="1">
      <c r="A349" s="61">
        <f>IF(B349="","",ROW()-ROW(tb_Export_2[[#HEADERS],[Order]]))</f>
        <v>348</v>
      </c>
      <c r="B349" s="322">
        <v>45981.0</v>
      </c>
      <c r="C349" s="64" t="str">
        <f t="shared" si="1"/>
        <v>#REF!</v>
      </c>
      <c r="D349" s="64" t="s">
        <v>203</v>
      </c>
      <c r="E349" s="64" t="s">
        <v>2037</v>
      </c>
      <c r="F349" s="64" t="s">
        <v>1767</v>
      </c>
      <c r="G349" s="64">
        <v>8.857128011997E12</v>
      </c>
      <c r="H349" s="64" t="str">
        <f t="array" ref="H349">XLOOKUP(G349,tb_MainDatabase[Barcode],tb_MainDatabase[Grand],"")</f>
        <v>EDP</v>
      </c>
      <c r="I349" s="64" t="str">
        <f t="array" ref="I349">XLOOKUP(G349,tb_MainDatabase[Barcode],tb_MainDatabase[Size],"")</f>
        <v>30 ml.</v>
      </c>
      <c r="J349" s="64" t="s">
        <v>1532</v>
      </c>
      <c r="K349" s="81">
        <f>IF(E349="","",countif(tb_Export_2[SKU],E349))</f>
        <v>1</v>
      </c>
      <c r="L349" s="64" t="s">
        <v>1528</v>
      </c>
      <c r="M349" s="81"/>
      <c r="N349" s="81"/>
    </row>
    <row r="350" ht="22.5" customHeight="1">
      <c r="A350" s="61">
        <f>IF(B350="","",ROW()-ROW(tb_Export_2[[#HEADERS],[Order]]))</f>
        <v>349</v>
      </c>
      <c r="B350" s="322">
        <v>45981.0</v>
      </c>
      <c r="C350" s="64" t="str">
        <f t="shared" si="1"/>
        <v>#REF!</v>
      </c>
      <c r="D350" s="64" t="s">
        <v>203</v>
      </c>
      <c r="E350" s="64" t="s">
        <v>2038</v>
      </c>
      <c r="F350" s="64" t="s">
        <v>1767</v>
      </c>
      <c r="G350" s="64">
        <v>8.857128011997E12</v>
      </c>
      <c r="H350" s="64" t="str">
        <f t="array" ref="H350">XLOOKUP(G350,tb_MainDatabase[Barcode],tb_MainDatabase[Grand],"")</f>
        <v>EDP</v>
      </c>
      <c r="I350" s="64" t="str">
        <f t="array" ref="I350">XLOOKUP(G350,tb_MainDatabase[Barcode],tb_MainDatabase[Size],"")</f>
        <v>30 ml.</v>
      </c>
      <c r="J350" s="64" t="s">
        <v>1532</v>
      </c>
      <c r="K350" s="81">
        <f>IF(E350="","",countif(tb_Export_2[SKU],E350))</f>
        <v>1</v>
      </c>
      <c r="L350" s="64" t="s">
        <v>1528</v>
      </c>
      <c r="M350" s="81"/>
      <c r="N350" s="81"/>
    </row>
    <row r="351" ht="22.5" customHeight="1">
      <c r="A351" s="61">
        <f>IF(B351="","",ROW()-ROW(tb_Export_2[[#HEADERS],[Order]]))</f>
        <v>350</v>
      </c>
      <c r="B351" s="322">
        <v>45981.0</v>
      </c>
      <c r="C351" s="64" t="str">
        <f t="shared" si="1"/>
        <v>#REF!</v>
      </c>
      <c r="D351" s="64" t="s">
        <v>203</v>
      </c>
      <c r="E351" s="64" t="s">
        <v>2039</v>
      </c>
      <c r="F351" s="64" t="s">
        <v>1031</v>
      </c>
      <c r="G351" s="64">
        <v>8.857128012022E12</v>
      </c>
      <c r="H351" s="64" t="str">
        <f t="array" ref="H351">XLOOKUP(G351,tb_MainDatabase[Barcode],tb_MainDatabase[Grand],"")</f>
        <v>EDP</v>
      </c>
      <c r="I351" s="64" t="str">
        <f t="array" ref="I351">XLOOKUP(G351,tb_MainDatabase[Barcode],tb_MainDatabase[Size],"")</f>
        <v>30 ml.</v>
      </c>
      <c r="J351" s="64" t="s">
        <v>1532</v>
      </c>
      <c r="K351" s="81">
        <f>IF(E351="","",countif(tb_Export_2[SKU],E351))</f>
        <v>1</v>
      </c>
      <c r="L351" s="64" t="s">
        <v>1528</v>
      </c>
      <c r="M351" s="81"/>
      <c r="N351" s="81"/>
    </row>
    <row r="352" ht="22.5" customHeight="1">
      <c r="A352" s="61">
        <f>IF(B352="","",ROW()-ROW(tb_Export_2[[#HEADERS],[Order]]))</f>
        <v>351</v>
      </c>
      <c r="B352" s="322">
        <v>45981.0</v>
      </c>
      <c r="C352" s="64" t="str">
        <f t="shared" si="1"/>
        <v>#REF!</v>
      </c>
      <c r="D352" s="64" t="s">
        <v>203</v>
      </c>
      <c r="E352" s="64" t="s">
        <v>2041</v>
      </c>
      <c r="F352" s="64" t="s">
        <v>1031</v>
      </c>
      <c r="G352" s="64">
        <v>8.857128012022E12</v>
      </c>
      <c r="H352" s="64" t="str">
        <f t="array" ref="H352">XLOOKUP(G352,tb_MainDatabase[Barcode],tb_MainDatabase[Grand],"")</f>
        <v>EDP</v>
      </c>
      <c r="I352" s="64" t="str">
        <f t="array" ref="I352">XLOOKUP(G352,tb_MainDatabase[Barcode],tb_MainDatabase[Size],"")</f>
        <v>30 ml.</v>
      </c>
      <c r="J352" s="64" t="s">
        <v>1532</v>
      </c>
      <c r="K352" s="81">
        <f>IF(E352="","",countif(tb_Export_2[SKU],E352))</f>
        <v>1</v>
      </c>
      <c r="L352" s="64" t="s">
        <v>1528</v>
      </c>
      <c r="M352" s="81"/>
      <c r="N352" s="81"/>
    </row>
    <row r="353" ht="22.5" customHeight="1">
      <c r="A353" s="61">
        <f>IF(B353="","",ROW()-ROW(tb_Export_2[[#HEADERS],[Order]]))</f>
        <v>352</v>
      </c>
      <c r="B353" s="322">
        <v>45981.0</v>
      </c>
      <c r="C353" s="64" t="str">
        <f t="shared" si="1"/>
        <v>#REF!</v>
      </c>
      <c r="D353" s="64" t="s">
        <v>203</v>
      </c>
      <c r="E353" s="64" t="s">
        <v>2042</v>
      </c>
      <c r="F353" s="64" t="s">
        <v>1031</v>
      </c>
      <c r="G353" s="64">
        <v>8.857128012022E12</v>
      </c>
      <c r="H353" s="64" t="str">
        <f t="array" ref="H353">XLOOKUP(G353,tb_MainDatabase[Barcode],tb_MainDatabase[Grand],"")</f>
        <v>EDP</v>
      </c>
      <c r="I353" s="64" t="str">
        <f t="array" ref="I353">XLOOKUP(G353,tb_MainDatabase[Barcode],tb_MainDatabase[Size],"")</f>
        <v>30 ml.</v>
      </c>
      <c r="J353" s="64" t="s">
        <v>1532</v>
      </c>
      <c r="K353" s="81">
        <f>IF(E353="","",countif(tb_Export_2[SKU],E353))</f>
        <v>1</v>
      </c>
      <c r="L353" s="64" t="s">
        <v>1528</v>
      </c>
      <c r="M353" s="81"/>
      <c r="N353" s="81"/>
    </row>
    <row r="354" ht="22.5" customHeight="1">
      <c r="A354" s="61">
        <f>IF(B354="","",ROW()-ROW(tb_Export_2[[#HEADERS],[Order]]))</f>
        <v>353</v>
      </c>
      <c r="B354" s="322">
        <v>45981.0</v>
      </c>
      <c r="C354" s="64" t="str">
        <f t="shared" si="1"/>
        <v>#REF!</v>
      </c>
      <c r="D354" s="64" t="s">
        <v>203</v>
      </c>
      <c r="E354" s="64" t="s">
        <v>2044</v>
      </c>
      <c r="F354" s="64" t="s">
        <v>1031</v>
      </c>
      <c r="G354" s="64">
        <v>8.857128012022E12</v>
      </c>
      <c r="H354" s="64" t="str">
        <f t="array" ref="H354">XLOOKUP(G354,tb_MainDatabase[Barcode],tb_MainDatabase[Grand],"")</f>
        <v>EDP</v>
      </c>
      <c r="I354" s="64" t="str">
        <f t="array" ref="I354">XLOOKUP(G354,tb_MainDatabase[Barcode],tb_MainDatabase[Size],"")</f>
        <v>30 ml.</v>
      </c>
      <c r="J354" s="64" t="s">
        <v>1532</v>
      </c>
      <c r="K354" s="81">
        <f>IF(E354="","",countif(tb_Export_2[SKU],E354))</f>
        <v>1</v>
      </c>
      <c r="L354" s="64" t="s">
        <v>1528</v>
      </c>
      <c r="M354" s="81"/>
      <c r="N354" s="81"/>
    </row>
    <row r="355" ht="22.5" customHeight="1">
      <c r="A355" s="61">
        <f>IF(B355="","",ROW()-ROW(tb_Export_2[[#HEADERS],[Order]]))</f>
        <v>354</v>
      </c>
      <c r="B355" s="322">
        <v>45981.0</v>
      </c>
      <c r="C355" s="64" t="str">
        <f t="shared" si="1"/>
        <v>#REF!</v>
      </c>
      <c r="D355" s="64" t="s">
        <v>203</v>
      </c>
      <c r="E355" s="64" t="s">
        <v>2046</v>
      </c>
      <c r="F355" s="64" t="s">
        <v>1031</v>
      </c>
      <c r="G355" s="64">
        <v>8.857128012022E12</v>
      </c>
      <c r="H355" s="64" t="str">
        <f t="array" ref="H355">XLOOKUP(G355,tb_MainDatabase[Barcode],tb_MainDatabase[Grand],"")</f>
        <v>EDP</v>
      </c>
      <c r="I355" s="64" t="str">
        <f t="array" ref="I355">XLOOKUP(G355,tb_MainDatabase[Barcode],tb_MainDatabase[Size],"")</f>
        <v>30 ml.</v>
      </c>
      <c r="J355" s="64" t="s">
        <v>1532</v>
      </c>
      <c r="K355" s="81">
        <f>IF(E355="","",countif(tb_Export_2[SKU],E355))</f>
        <v>1</v>
      </c>
      <c r="L355" s="64" t="s">
        <v>1528</v>
      </c>
      <c r="M355" s="81"/>
      <c r="N355" s="81"/>
    </row>
    <row r="356" ht="22.5" customHeight="1">
      <c r="A356" s="61">
        <f>IF(B356="","",ROW()-ROW(tb_Export_2[[#HEADERS],[Order]]))</f>
        <v>355</v>
      </c>
      <c r="B356" s="322">
        <v>45981.0</v>
      </c>
      <c r="C356" s="64" t="str">
        <f t="shared" si="1"/>
        <v>#REF!</v>
      </c>
      <c r="D356" s="64" t="s">
        <v>203</v>
      </c>
      <c r="E356" s="64" t="s">
        <v>2047</v>
      </c>
      <c r="F356" s="64" t="s">
        <v>1031</v>
      </c>
      <c r="G356" s="64">
        <v>8.857128012022E12</v>
      </c>
      <c r="H356" s="64" t="str">
        <f t="array" ref="H356">XLOOKUP(G356,tb_MainDatabase[Barcode],tb_MainDatabase[Grand],"")</f>
        <v>EDP</v>
      </c>
      <c r="I356" s="64" t="str">
        <f t="array" ref="I356">XLOOKUP(G356,tb_MainDatabase[Barcode],tb_MainDatabase[Size],"")</f>
        <v>30 ml.</v>
      </c>
      <c r="J356" s="64" t="s">
        <v>1532</v>
      </c>
      <c r="K356" s="81">
        <f>IF(E356="","",countif(tb_Export_2[SKU],E356))</f>
        <v>1</v>
      </c>
      <c r="L356" s="64" t="s">
        <v>1528</v>
      </c>
      <c r="M356" s="81"/>
      <c r="N356" s="81"/>
    </row>
    <row r="357" ht="22.5" customHeight="1">
      <c r="A357" s="61">
        <f>IF(B357="","",ROW()-ROW(tb_Export_2[[#HEADERS],[Order]]))</f>
        <v>356</v>
      </c>
      <c r="B357" s="322">
        <v>45981.0</v>
      </c>
      <c r="C357" s="64" t="str">
        <f t="shared" si="1"/>
        <v>#REF!</v>
      </c>
      <c r="D357" s="64" t="s">
        <v>203</v>
      </c>
      <c r="E357" s="64" t="s">
        <v>2049</v>
      </c>
      <c r="F357" s="64" t="s">
        <v>1031</v>
      </c>
      <c r="G357" s="64">
        <v>8.857128012022E12</v>
      </c>
      <c r="H357" s="64" t="str">
        <f t="array" ref="H357">XLOOKUP(G357,tb_MainDatabase[Barcode],tb_MainDatabase[Grand],"")</f>
        <v>EDP</v>
      </c>
      <c r="I357" s="64" t="str">
        <f t="array" ref="I357">XLOOKUP(G357,tb_MainDatabase[Barcode],tb_MainDatabase[Size],"")</f>
        <v>30 ml.</v>
      </c>
      <c r="J357" s="64" t="s">
        <v>1532</v>
      </c>
      <c r="K357" s="81">
        <f>IF(E357="","",countif(tb_Export_2[SKU],E357))</f>
        <v>1</v>
      </c>
      <c r="L357" s="64" t="s">
        <v>1528</v>
      </c>
      <c r="M357" s="81"/>
      <c r="N357" s="81"/>
    </row>
    <row r="358" ht="22.5" customHeight="1">
      <c r="A358" s="61">
        <f>IF(B358="","",ROW()-ROW(tb_Export_2[[#HEADERS],[Order]]))</f>
        <v>357</v>
      </c>
      <c r="B358" s="322">
        <v>45981.0</v>
      </c>
      <c r="C358" s="64" t="str">
        <f t="shared" si="1"/>
        <v>#REF!</v>
      </c>
      <c r="D358" s="64" t="s">
        <v>203</v>
      </c>
      <c r="E358" s="64" t="s">
        <v>2051</v>
      </c>
      <c r="F358" s="64" t="s">
        <v>1031</v>
      </c>
      <c r="G358" s="64">
        <v>8.857128012022E12</v>
      </c>
      <c r="H358" s="64" t="str">
        <f t="array" ref="H358">XLOOKUP(G358,tb_MainDatabase[Barcode],tb_MainDatabase[Grand],"")</f>
        <v>EDP</v>
      </c>
      <c r="I358" s="64" t="str">
        <f t="array" ref="I358">XLOOKUP(G358,tb_MainDatabase[Barcode],tb_MainDatabase[Size],"")</f>
        <v>30 ml.</v>
      </c>
      <c r="J358" s="64" t="s">
        <v>1532</v>
      </c>
      <c r="K358" s="81">
        <f>IF(E358="","",countif(tb_Export_2[SKU],E358))</f>
        <v>1</v>
      </c>
      <c r="L358" s="64" t="s">
        <v>1528</v>
      </c>
      <c r="M358" s="81"/>
      <c r="N358" s="81"/>
    </row>
    <row r="359" ht="22.5" customHeight="1">
      <c r="A359" s="61">
        <f>IF(B359="","",ROW()-ROW(tb_Export_2[[#HEADERS],[Order]]))</f>
        <v>358</v>
      </c>
      <c r="B359" s="322">
        <v>45981.0</v>
      </c>
      <c r="C359" s="64" t="str">
        <f t="shared" si="1"/>
        <v>#REF!</v>
      </c>
      <c r="D359" s="64" t="s">
        <v>203</v>
      </c>
      <c r="E359" s="64" t="s">
        <v>2052</v>
      </c>
      <c r="F359" s="64" t="s">
        <v>1031</v>
      </c>
      <c r="G359" s="64">
        <v>8.857128012022E12</v>
      </c>
      <c r="H359" s="64" t="str">
        <f t="array" ref="H359">XLOOKUP(G359,tb_MainDatabase[Barcode],tb_MainDatabase[Grand],"")</f>
        <v>EDP</v>
      </c>
      <c r="I359" s="64" t="str">
        <f t="array" ref="I359">XLOOKUP(G359,tb_MainDatabase[Barcode],tb_MainDatabase[Size],"")</f>
        <v>30 ml.</v>
      </c>
      <c r="J359" s="64" t="s">
        <v>1532</v>
      </c>
      <c r="K359" s="81">
        <f>IF(E359="","",countif(tb_Export_2[SKU],E359))</f>
        <v>1</v>
      </c>
      <c r="L359" s="64" t="s">
        <v>1528</v>
      </c>
      <c r="M359" s="81"/>
      <c r="N359" s="81"/>
    </row>
    <row r="360" ht="22.5" customHeight="1">
      <c r="A360" s="61">
        <f>IF(B360="","",ROW()-ROW(tb_Export_2[[#HEADERS],[Order]]))</f>
        <v>359</v>
      </c>
      <c r="B360" s="322">
        <v>45981.0</v>
      </c>
      <c r="C360" s="64" t="str">
        <f t="shared" si="1"/>
        <v>#REF!</v>
      </c>
      <c r="D360" s="64" t="s">
        <v>203</v>
      </c>
      <c r="E360" s="64" t="s">
        <v>2054</v>
      </c>
      <c r="F360" s="64" t="s">
        <v>1031</v>
      </c>
      <c r="G360" s="64">
        <v>8.857128012022E12</v>
      </c>
      <c r="H360" s="64" t="str">
        <f t="array" ref="H360">XLOOKUP(G360,tb_MainDatabase[Barcode],tb_MainDatabase[Grand],"")</f>
        <v>EDP</v>
      </c>
      <c r="I360" s="64" t="str">
        <f t="array" ref="I360">XLOOKUP(G360,tb_MainDatabase[Barcode],tb_MainDatabase[Size],"")</f>
        <v>30 ml.</v>
      </c>
      <c r="J360" s="64" t="s">
        <v>1532</v>
      </c>
      <c r="K360" s="81">
        <f>IF(E360="","",countif(tb_Export_2[SKU],E360))</f>
        <v>1</v>
      </c>
      <c r="L360" s="64" t="s">
        <v>1528</v>
      </c>
      <c r="M360" s="81"/>
      <c r="N360" s="81"/>
    </row>
    <row r="361" ht="22.5" customHeight="1">
      <c r="A361" s="61">
        <f>IF(B361="","",ROW()-ROW(tb_Export_2[[#HEADERS],[Order]]))</f>
        <v>360</v>
      </c>
      <c r="B361" s="322">
        <v>45981.0</v>
      </c>
      <c r="C361" s="64" t="str">
        <f t="shared" si="1"/>
        <v>#REF!</v>
      </c>
      <c r="D361" s="64" t="s">
        <v>203</v>
      </c>
      <c r="E361" s="64" t="s">
        <v>2055</v>
      </c>
      <c r="F361" s="64" t="s">
        <v>1039</v>
      </c>
      <c r="G361" s="64">
        <v>8.857128012031E12</v>
      </c>
      <c r="H361" s="64" t="str">
        <f t="array" ref="H361">XLOOKUP(G361,tb_MainDatabase[Barcode],tb_MainDatabase[Grand],"")</f>
        <v>EDP</v>
      </c>
      <c r="I361" s="64" t="str">
        <f t="array" ref="I361">XLOOKUP(G361,tb_MainDatabase[Barcode],tb_MainDatabase[Size],"")</f>
        <v>30 ml.</v>
      </c>
      <c r="J361" s="64" t="s">
        <v>1532</v>
      </c>
      <c r="K361" s="81">
        <f>IF(E361="","",countif(tb_Export_2[SKU],E361))</f>
        <v>1</v>
      </c>
      <c r="L361" s="64" t="s">
        <v>1528</v>
      </c>
      <c r="M361" s="81"/>
      <c r="N361" s="81"/>
    </row>
    <row r="362" ht="22.5" customHeight="1">
      <c r="A362" s="61">
        <f>IF(B362="","",ROW()-ROW(tb_Export_2[[#HEADERS],[Order]]))</f>
        <v>361</v>
      </c>
      <c r="B362" s="322">
        <v>45981.0</v>
      </c>
      <c r="C362" s="64" t="str">
        <f t="shared" si="1"/>
        <v>#REF!</v>
      </c>
      <c r="D362" s="64" t="s">
        <v>203</v>
      </c>
      <c r="E362" s="64" t="s">
        <v>2056</v>
      </c>
      <c r="F362" s="64" t="s">
        <v>1039</v>
      </c>
      <c r="G362" s="64">
        <v>8.857128012031E12</v>
      </c>
      <c r="H362" s="64" t="str">
        <f t="array" ref="H362">XLOOKUP(G362,tb_MainDatabase[Barcode],tb_MainDatabase[Grand],"")</f>
        <v>EDP</v>
      </c>
      <c r="I362" s="64" t="str">
        <f t="array" ref="I362">XLOOKUP(G362,tb_MainDatabase[Barcode],tb_MainDatabase[Size],"")</f>
        <v>30 ml.</v>
      </c>
      <c r="J362" s="64" t="s">
        <v>1532</v>
      </c>
      <c r="K362" s="81">
        <f>IF(E362="","",countif(tb_Export_2[SKU],E362))</f>
        <v>1</v>
      </c>
      <c r="L362" s="64" t="s">
        <v>1528</v>
      </c>
      <c r="M362" s="81"/>
      <c r="N362" s="81"/>
    </row>
    <row r="363" ht="22.5" customHeight="1">
      <c r="A363" s="61">
        <f>IF(B363="","",ROW()-ROW(tb_Export_2[[#HEADERS],[Order]]))</f>
        <v>362</v>
      </c>
      <c r="B363" s="322">
        <v>45981.0</v>
      </c>
      <c r="C363" s="64" t="str">
        <f t="shared" si="1"/>
        <v>#REF!</v>
      </c>
      <c r="D363" s="64" t="s">
        <v>203</v>
      </c>
      <c r="E363" s="64" t="s">
        <v>2058</v>
      </c>
      <c r="F363" s="64" t="s">
        <v>1039</v>
      </c>
      <c r="G363" s="64">
        <v>8.857128012031E12</v>
      </c>
      <c r="H363" s="64" t="str">
        <f t="array" ref="H363">XLOOKUP(G363,tb_MainDatabase[Barcode],tb_MainDatabase[Grand],"")</f>
        <v>EDP</v>
      </c>
      <c r="I363" s="64" t="str">
        <f t="array" ref="I363">XLOOKUP(G363,tb_MainDatabase[Barcode],tb_MainDatabase[Size],"")</f>
        <v>30 ml.</v>
      </c>
      <c r="J363" s="64" t="s">
        <v>1532</v>
      </c>
      <c r="K363" s="81">
        <f>IF(E363="","",countif(tb_Export_2[SKU],E363))</f>
        <v>1</v>
      </c>
      <c r="L363" s="64" t="s">
        <v>1528</v>
      </c>
      <c r="M363" s="81"/>
      <c r="N363" s="81"/>
    </row>
    <row r="364" ht="22.5" customHeight="1">
      <c r="A364" s="61">
        <f>IF(B364="","",ROW()-ROW(tb_Export_2[[#HEADERS],[Order]]))</f>
        <v>363</v>
      </c>
      <c r="B364" s="322">
        <v>45981.0</v>
      </c>
      <c r="C364" s="64" t="str">
        <f t="shared" si="1"/>
        <v>#REF!</v>
      </c>
      <c r="D364" s="64" t="s">
        <v>203</v>
      </c>
      <c r="E364" s="64" t="s">
        <v>2060</v>
      </c>
      <c r="F364" s="64" t="s">
        <v>1039</v>
      </c>
      <c r="G364" s="64">
        <v>8.857128012031E12</v>
      </c>
      <c r="H364" s="64" t="str">
        <f t="array" ref="H364">XLOOKUP(G364,tb_MainDatabase[Barcode],tb_MainDatabase[Grand],"")</f>
        <v>EDP</v>
      </c>
      <c r="I364" s="64" t="str">
        <f t="array" ref="I364">XLOOKUP(G364,tb_MainDatabase[Barcode],tb_MainDatabase[Size],"")</f>
        <v>30 ml.</v>
      </c>
      <c r="J364" s="64" t="s">
        <v>1532</v>
      </c>
      <c r="K364" s="81">
        <f>IF(E364="","",countif(tb_Export_2[SKU],E364))</f>
        <v>1</v>
      </c>
      <c r="L364" s="64" t="s">
        <v>1528</v>
      </c>
      <c r="M364" s="81"/>
      <c r="N364" s="81"/>
    </row>
    <row r="365" ht="22.5" customHeight="1">
      <c r="A365" s="61">
        <f>IF(B365="","",ROW()-ROW(tb_Export_2[[#HEADERS],[Order]]))</f>
        <v>364</v>
      </c>
      <c r="B365" s="322">
        <v>45981.0</v>
      </c>
      <c r="C365" s="64" t="str">
        <f t="shared" si="1"/>
        <v>#REF!</v>
      </c>
      <c r="D365" s="64" t="s">
        <v>203</v>
      </c>
      <c r="E365" s="64" t="s">
        <v>2062</v>
      </c>
      <c r="F365" s="64" t="s">
        <v>1039</v>
      </c>
      <c r="G365" s="64">
        <v>8.857128012031E12</v>
      </c>
      <c r="H365" s="64" t="str">
        <f t="array" ref="H365">XLOOKUP(G365,tb_MainDatabase[Barcode],tb_MainDatabase[Grand],"")</f>
        <v>EDP</v>
      </c>
      <c r="I365" s="64" t="str">
        <f t="array" ref="I365">XLOOKUP(G365,tb_MainDatabase[Barcode],tb_MainDatabase[Size],"")</f>
        <v>30 ml.</v>
      </c>
      <c r="J365" s="64" t="s">
        <v>1532</v>
      </c>
      <c r="K365" s="81">
        <f>IF(E365="","",countif(tb_Export_2[SKU],E365))</f>
        <v>1</v>
      </c>
      <c r="L365" s="64" t="s">
        <v>1528</v>
      </c>
      <c r="M365" s="81"/>
      <c r="N365" s="81"/>
    </row>
    <row r="366" ht="22.5" customHeight="1">
      <c r="A366" s="61">
        <f>IF(B366="","",ROW()-ROW(tb_Export_2[[#HEADERS],[Order]]))</f>
        <v>365</v>
      </c>
      <c r="B366" s="322">
        <v>45981.0</v>
      </c>
      <c r="C366" s="64" t="str">
        <f t="shared" si="1"/>
        <v>#REF!</v>
      </c>
      <c r="D366" s="64" t="s">
        <v>203</v>
      </c>
      <c r="E366" s="64" t="s">
        <v>2065</v>
      </c>
      <c r="F366" s="64" t="s">
        <v>1039</v>
      </c>
      <c r="G366" s="64">
        <v>8.857128012031E12</v>
      </c>
      <c r="H366" s="64" t="str">
        <f t="array" ref="H366">XLOOKUP(G366,tb_MainDatabase[Barcode],tb_MainDatabase[Grand],"")</f>
        <v>EDP</v>
      </c>
      <c r="I366" s="64" t="str">
        <f t="array" ref="I366">XLOOKUP(G366,tb_MainDatabase[Barcode],tb_MainDatabase[Size],"")</f>
        <v>30 ml.</v>
      </c>
      <c r="J366" s="64" t="s">
        <v>1532</v>
      </c>
      <c r="K366" s="81">
        <f>IF(E366="","",countif(tb_Export_2[SKU],E366))</f>
        <v>1</v>
      </c>
      <c r="L366" s="64" t="s">
        <v>1528</v>
      </c>
      <c r="M366" s="81"/>
      <c r="N366" s="81"/>
    </row>
    <row r="367" ht="22.5" customHeight="1">
      <c r="A367" s="61">
        <f>IF(B367="","",ROW()-ROW(tb_Export_2[[#HEADERS],[Order]]))</f>
        <v>366</v>
      </c>
      <c r="B367" s="322">
        <v>45981.0</v>
      </c>
      <c r="C367" s="64" t="str">
        <f t="shared" si="1"/>
        <v>#REF!</v>
      </c>
      <c r="D367" s="64" t="s">
        <v>203</v>
      </c>
      <c r="E367" s="64" t="s">
        <v>2067</v>
      </c>
      <c r="F367" s="64" t="s">
        <v>1039</v>
      </c>
      <c r="G367" s="64">
        <v>8.857128012031E12</v>
      </c>
      <c r="H367" s="64" t="str">
        <f t="array" ref="H367">XLOOKUP(G367,tb_MainDatabase[Barcode],tb_MainDatabase[Grand],"")</f>
        <v>EDP</v>
      </c>
      <c r="I367" s="64" t="str">
        <f t="array" ref="I367">XLOOKUP(G367,tb_MainDatabase[Barcode],tb_MainDatabase[Size],"")</f>
        <v>30 ml.</v>
      </c>
      <c r="J367" s="64" t="s">
        <v>1532</v>
      </c>
      <c r="K367" s="81">
        <f>IF(E367="","",countif(tb_Export_2[SKU],E367))</f>
        <v>1</v>
      </c>
      <c r="L367" s="64" t="s">
        <v>1528</v>
      </c>
      <c r="M367" s="81"/>
      <c r="N367" s="81"/>
    </row>
    <row r="368" ht="22.5" customHeight="1">
      <c r="A368" s="61">
        <f>IF(B368="","",ROW()-ROW(tb_Export_2[[#HEADERS],[Order]]))</f>
        <v>367</v>
      </c>
      <c r="B368" s="322">
        <v>45981.0</v>
      </c>
      <c r="C368" s="64" t="str">
        <f t="shared" si="1"/>
        <v>#REF!</v>
      </c>
      <c r="D368" s="64" t="s">
        <v>203</v>
      </c>
      <c r="E368" s="64" t="s">
        <v>2068</v>
      </c>
      <c r="F368" s="64" t="s">
        <v>1039</v>
      </c>
      <c r="G368" s="64">
        <v>8.857128012031E12</v>
      </c>
      <c r="H368" s="64" t="str">
        <f t="array" ref="H368">XLOOKUP(G368,tb_MainDatabase[Barcode],tb_MainDatabase[Grand],"")</f>
        <v>EDP</v>
      </c>
      <c r="I368" s="64" t="str">
        <f t="array" ref="I368">XLOOKUP(G368,tb_MainDatabase[Barcode],tb_MainDatabase[Size],"")</f>
        <v>30 ml.</v>
      </c>
      <c r="J368" s="64" t="s">
        <v>1532</v>
      </c>
      <c r="K368" s="81">
        <f>IF(E368="","",countif(tb_Export_2[SKU],E368))</f>
        <v>1</v>
      </c>
      <c r="L368" s="64" t="s">
        <v>1528</v>
      </c>
      <c r="M368" s="81"/>
      <c r="N368" s="81"/>
    </row>
    <row r="369" ht="22.5" customHeight="1">
      <c r="A369" s="61">
        <f>IF(B369="","",ROW()-ROW(tb_Export_2[[#HEADERS],[Order]]))</f>
        <v>368</v>
      </c>
      <c r="B369" s="322">
        <v>45981.0</v>
      </c>
      <c r="C369" s="64" t="str">
        <f t="shared" si="1"/>
        <v>#REF!</v>
      </c>
      <c r="D369" s="64" t="s">
        <v>203</v>
      </c>
      <c r="E369" s="64" t="s">
        <v>2070</v>
      </c>
      <c r="F369" s="64" t="s">
        <v>1039</v>
      </c>
      <c r="G369" s="64">
        <v>8.857128012031E12</v>
      </c>
      <c r="H369" s="64" t="str">
        <f t="array" ref="H369">XLOOKUP(G369,tb_MainDatabase[Barcode],tb_MainDatabase[Grand],"")</f>
        <v>EDP</v>
      </c>
      <c r="I369" s="64" t="str">
        <f t="array" ref="I369">XLOOKUP(G369,tb_MainDatabase[Barcode],tb_MainDatabase[Size],"")</f>
        <v>30 ml.</v>
      </c>
      <c r="J369" s="64" t="s">
        <v>1532</v>
      </c>
      <c r="K369" s="81">
        <f>IF(E369="","",countif(tb_Export_2[SKU],E369))</f>
        <v>1</v>
      </c>
      <c r="L369" s="64" t="s">
        <v>1528</v>
      </c>
      <c r="M369" s="81"/>
      <c r="N369" s="81"/>
    </row>
    <row r="370" ht="22.5" customHeight="1">
      <c r="A370" s="61">
        <f>IF(B370="","",ROW()-ROW(tb_Export_2[[#HEADERS],[Order]]))</f>
        <v>369</v>
      </c>
      <c r="B370" s="322">
        <v>45981.0</v>
      </c>
      <c r="C370" s="64" t="str">
        <f t="shared" si="1"/>
        <v>#REF!</v>
      </c>
      <c r="D370" s="64" t="s">
        <v>203</v>
      </c>
      <c r="E370" s="64" t="s">
        <v>2071</v>
      </c>
      <c r="F370" s="64" t="s">
        <v>1039</v>
      </c>
      <c r="G370" s="64">
        <v>8.857128012031E12</v>
      </c>
      <c r="H370" s="64" t="str">
        <f t="array" ref="H370">XLOOKUP(G370,tb_MainDatabase[Barcode],tb_MainDatabase[Grand],"")</f>
        <v>EDP</v>
      </c>
      <c r="I370" s="64" t="str">
        <f t="array" ref="I370">XLOOKUP(G370,tb_MainDatabase[Barcode],tb_MainDatabase[Size],"")</f>
        <v>30 ml.</v>
      </c>
      <c r="J370" s="64" t="s">
        <v>1532</v>
      </c>
      <c r="K370" s="81">
        <f>IF(E370="","",countif(tb_Export_2[SKU],E370))</f>
        <v>1</v>
      </c>
      <c r="L370" s="64" t="s">
        <v>1528</v>
      </c>
      <c r="M370" s="81"/>
      <c r="N370" s="81"/>
    </row>
    <row r="371" ht="22.5" customHeight="1">
      <c r="A371" s="61">
        <f>IF(B371="","",ROW()-ROW(tb_Export_2[[#HEADERS],[Order]]))</f>
        <v>370</v>
      </c>
      <c r="B371" s="322">
        <v>45981.0</v>
      </c>
      <c r="C371" s="64" t="str">
        <f t="shared" si="1"/>
        <v>#REF!</v>
      </c>
      <c r="D371" s="64" t="s">
        <v>203</v>
      </c>
      <c r="E371" s="64" t="s">
        <v>2072</v>
      </c>
      <c r="F371" s="64" t="s">
        <v>1101</v>
      </c>
      <c r="G371" s="64">
        <v>8.85712801143E12</v>
      </c>
      <c r="H371" s="64" t="str">
        <f t="array" ref="H371">XLOOKUP(G371,tb_MainDatabase[Barcode],tb_MainDatabase[Grand],"")</f>
        <v>EDP</v>
      </c>
      <c r="I371" s="64" t="str">
        <f t="array" ref="I371">XLOOKUP(G371,tb_MainDatabase[Barcode],tb_MainDatabase[Size],"")</f>
        <v>30 ml.</v>
      </c>
      <c r="J371" s="64" t="s">
        <v>1532</v>
      </c>
      <c r="K371" s="81">
        <f>IF(E371="","",countif(tb_Export_2[SKU],E371))</f>
        <v>1</v>
      </c>
      <c r="L371" s="64" t="s">
        <v>1528</v>
      </c>
      <c r="M371" s="81"/>
      <c r="N371" s="81"/>
    </row>
    <row r="372" ht="22.5" customHeight="1">
      <c r="A372" s="61">
        <f>IF(B372="","",ROW()-ROW(tb_Export_2[[#HEADERS],[Order]]))</f>
        <v>371</v>
      </c>
      <c r="B372" s="322">
        <v>45981.0</v>
      </c>
      <c r="C372" s="64" t="str">
        <f t="shared" si="1"/>
        <v>#REF!</v>
      </c>
      <c r="D372" s="64" t="s">
        <v>203</v>
      </c>
      <c r="E372" s="64" t="s">
        <v>2074</v>
      </c>
      <c r="F372" s="64" t="s">
        <v>1101</v>
      </c>
      <c r="G372" s="64">
        <v>8.85712801143E12</v>
      </c>
      <c r="H372" s="64" t="str">
        <f t="array" ref="H372">XLOOKUP(G372,tb_MainDatabase[Barcode],tb_MainDatabase[Grand],"")</f>
        <v>EDP</v>
      </c>
      <c r="I372" s="64" t="str">
        <f t="array" ref="I372">XLOOKUP(G372,tb_MainDatabase[Barcode],tb_MainDatabase[Size],"")</f>
        <v>30 ml.</v>
      </c>
      <c r="J372" s="64" t="s">
        <v>1532</v>
      </c>
      <c r="K372" s="81">
        <f>IF(E372="","",countif(tb_Export_2[SKU],E372))</f>
        <v>1</v>
      </c>
      <c r="L372" s="64" t="s">
        <v>1528</v>
      </c>
      <c r="M372" s="81"/>
      <c r="N372" s="81"/>
    </row>
    <row r="373" ht="22.5" customHeight="1">
      <c r="A373" s="61">
        <f>IF(B373="","",ROW()-ROW(tb_Export_2[[#HEADERS],[Order]]))</f>
        <v>372</v>
      </c>
      <c r="B373" s="322">
        <v>45981.0</v>
      </c>
      <c r="C373" s="64" t="str">
        <f t="shared" si="1"/>
        <v>#REF!</v>
      </c>
      <c r="D373" s="64" t="s">
        <v>203</v>
      </c>
      <c r="E373" s="64" t="s">
        <v>2075</v>
      </c>
      <c r="F373" s="64" t="s">
        <v>1101</v>
      </c>
      <c r="G373" s="64">
        <v>8.85712801143E12</v>
      </c>
      <c r="H373" s="64" t="str">
        <f t="array" ref="H373">XLOOKUP(G373,tb_MainDatabase[Barcode],tb_MainDatabase[Grand],"")</f>
        <v>EDP</v>
      </c>
      <c r="I373" s="64" t="str">
        <f t="array" ref="I373">XLOOKUP(G373,tb_MainDatabase[Barcode],tb_MainDatabase[Size],"")</f>
        <v>30 ml.</v>
      </c>
      <c r="J373" s="64" t="s">
        <v>1532</v>
      </c>
      <c r="K373" s="81">
        <f>IF(E373="","",countif(tb_Export_2[SKU],E373))</f>
        <v>1</v>
      </c>
      <c r="L373" s="64" t="s">
        <v>1528</v>
      </c>
      <c r="M373" s="81"/>
      <c r="N373" s="81"/>
    </row>
    <row r="374" ht="22.5" customHeight="1">
      <c r="A374" s="61">
        <f>IF(B374="","",ROW()-ROW(tb_Export_2[[#HEADERS],[Order]]))</f>
        <v>373</v>
      </c>
      <c r="B374" s="322">
        <v>45981.0</v>
      </c>
      <c r="C374" s="64" t="str">
        <f t="shared" si="1"/>
        <v>#REF!</v>
      </c>
      <c r="D374" s="64" t="s">
        <v>203</v>
      </c>
      <c r="E374" s="64" t="s">
        <v>2077</v>
      </c>
      <c r="F374" s="64" t="s">
        <v>1101</v>
      </c>
      <c r="G374" s="64">
        <v>8.85712801143E12</v>
      </c>
      <c r="H374" s="64" t="str">
        <f t="array" ref="H374">XLOOKUP(G374,tb_MainDatabase[Barcode],tb_MainDatabase[Grand],"")</f>
        <v>EDP</v>
      </c>
      <c r="I374" s="64" t="str">
        <f t="array" ref="I374">XLOOKUP(G374,tb_MainDatabase[Barcode],tb_MainDatabase[Size],"")</f>
        <v>30 ml.</v>
      </c>
      <c r="J374" s="64" t="s">
        <v>1532</v>
      </c>
      <c r="K374" s="81">
        <f>IF(E374="","",countif(tb_Export_2[SKU],E374))</f>
        <v>1</v>
      </c>
      <c r="L374" s="64" t="s">
        <v>1528</v>
      </c>
      <c r="M374" s="81"/>
      <c r="N374" s="81"/>
    </row>
    <row r="375" ht="22.5" customHeight="1">
      <c r="A375" s="61">
        <f>IF(B375="","",ROW()-ROW(tb_Export_2[[#HEADERS],[Order]]))</f>
        <v>374</v>
      </c>
      <c r="B375" s="322">
        <v>45981.0</v>
      </c>
      <c r="C375" s="64" t="str">
        <f t="shared" si="1"/>
        <v>#REF!</v>
      </c>
      <c r="D375" s="64" t="s">
        <v>203</v>
      </c>
      <c r="E375" s="64" t="s">
        <v>2078</v>
      </c>
      <c r="F375" s="64" t="s">
        <v>1101</v>
      </c>
      <c r="G375" s="64">
        <v>8.85712801143E12</v>
      </c>
      <c r="H375" s="64" t="str">
        <f t="array" ref="H375">XLOOKUP(G375,tb_MainDatabase[Barcode],tb_MainDatabase[Grand],"")</f>
        <v>EDP</v>
      </c>
      <c r="I375" s="64" t="str">
        <f t="array" ref="I375">XLOOKUP(G375,tb_MainDatabase[Barcode],tb_MainDatabase[Size],"")</f>
        <v>30 ml.</v>
      </c>
      <c r="J375" s="64" t="s">
        <v>1532</v>
      </c>
      <c r="K375" s="81">
        <f>IF(E375="","",countif(tb_Export_2[SKU],E375))</f>
        <v>1</v>
      </c>
      <c r="L375" s="64" t="s">
        <v>1528</v>
      </c>
      <c r="M375" s="81"/>
      <c r="N375" s="81"/>
    </row>
    <row r="376" ht="22.5" customHeight="1">
      <c r="A376" s="61">
        <f>IF(B376="","",ROW()-ROW(tb_Export_2[[#HEADERS],[Order]]))</f>
        <v>375</v>
      </c>
      <c r="B376" s="322">
        <v>45981.0</v>
      </c>
      <c r="C376" s="64" t="str">
        <f t="shared" si="1"/>
        <v>#REF!</v>
      </c>
      <c r="D376" s="64" t="s">
        <v>203</v>
      </c>
      <c r="E376" s="64" t="s">
        <v>2079</v>
      </c>
      <c r="F376" s="64" t="s">
        <v>1858</v>
      </c>
      <c r="G376" s="64">
        <v>8.857128012086E12</v>
      </c>
      <c r="H376" s="64" t="str">
        <f t="array" ref="H376">XLOOKUP(G376,tb_MainDatabase[Barcode],tb_MainDatabase[Grand],"")</f>
        <v>EDP</v>
      </c>
      <c r="I376" s="64" t="str">
        <f t="array" ref="I376">XLOOKUP(G376,tb_MainDatabase[Barcode],tb_MainDatabase[Size],"")</f>
        <v>30 ml.</v>
      </c>
      <c r="J376" s="64" t="s">
        <v>1532</v>
      </c>
      <c r="K376" s="81">
        <f>IF(E376="","",countif(tb_Export_2[SKU],E376))</f>
        <v>1</v>
      </c>
      <c r="L376" s="64" t="s">
        <v>1528</v>
      </c>
      <c r="M376" s="81"/>
      <c r="N376" s="81"/>
    </row>
    <row r="377" ht="22.5" customHeight="1">
      <c r="A377" s="61">
        <f>IF(B377="","",ROW()-ROW(tb_Export_2[[#HEADERS],[Order]]))</f>
        <v>376</v>
      </c>
      <c r="B377" s="322">
        <v>45981.0</v>
      </c>
      <c r="C377" s="64" t="str">
        <f t="shared" si="1"/>
        <v>#REF!</v>
      </c>
      <c r="D377" s="64" t="s">
        <v>203</v>
      </c>
      <c r="E377" s="64" t="s">
        <v>2080</v>
      </c>
      <c r="F377" s="64" t="s">
        <v>1858</v>
      </c>
      <c r="G377" s="64">
        <v>8.857128012086E12</v>
      </c>
      <c r="H377" s="64" t="str">
        <f t="array" ref="H377">XLOOKUP(G377,tb_MainDatabase[Barcode],tb_MainDatabase[Grand],"")</f>
        <v>EDP</v>
      </c>
      <c r="I377" s="64" t="str">
        <f t="array" ref="I377">XLOOKUP(G377,tb_MainDatabase[Barcode],tb_MainDatabase[Size],"")</f>
        <v>30 ml.</v>
      </c>
      <c r="J377" s="64" t="s">
        <v>1532</v>
      </c>
      <c r="K377" s="81">
        <f>IF(E377="","",countif(tb_Export_2[SKU],E377))</f>
        <v>1</v>
      </c>
      <c r="L377" s="64" t="s">
        <v>1528</v>
      </c>
      <c r="M377" s="81"/>
      <c r="N377" s="81"/>
    </row>
    <row r="378" ht="22.5" customHeight="1">
      <c r="A378" s="61">
        <f>IF(B378="","",ROW()-ROW(tb_Export_2[[#HEADERS],[Order]]))</f>
        <v>377</v>
      </c>
      <c r="B378" s="322">
        <v>45981.0</v>
      </c>
      <c r="C378" s="64" t="str">
        <f t="shared" si="1"/>
        <v>#REF!</v>
      </c>
      <c r="D378" s="64" t="s">
        <v>203</v>
      </c>
      <c r="E378" s="64" t="s">
        <v>2081</v>
      </c>
      <c r="F378" s="64" t="s">
        <v>1858</v>
      </c>
      <c r="G378" s="64">
        <v>8.857128012086E12</v>
      </c>
      <c r="H378" s="64" t="str">
        <f t="array" ref="H378">XLOOKUP(G378,tb_MainDatabase[Barcode],tb_MainDatabase[Grand],"")</f>
        <v>EDP</v>
      </c>
      <c r="I378" s="64" t="str">
        <f t="array" ref="I378">XLOOKUP(G378,tb_MainDatabase[Barcode],tb_MainDatabase[Size],"")</f>
        <v>30 ml.</v>
      </c>
      <c r="J378" s="64" t="s">
        <v>1532</v>
      </c>
      <c r="K378" s="81">
        <f>IF(E378="","",countif(tb_Export_2[SKU],E378))</f>
        <v>1</v>
      </c>
      <c r="L378" s="64" t="s">
        <v>1528</v>
      </c>
      <c r="M378" s="81"/>
      <c r="N378" s="81"/>
    </row>
    <row r="379" ht="22.5" customHeight="1">
      <c r="A379" s="61">
        <f>IF(B379="","",ROW()-ROW(tb_Export_2[[#HEADERS],[Order]]))</f>
        <v>378</v>
      </c>
      <c r="B379" s="322">
        <v>45981.0</v>
      </c>
      <c r="C379" s="64" t="str">
        <f t="shared" si="1"/>
        <v>#REF!</v>
      </c>
      <c r="D379" s="64" t="s">
        <v>203</v>
      </c>
      <c r="E379" s="64" t="s">
        <v>2082</v>
      </c>
      <c r="F379" s="64" t="s">
        <v>1858</v>
      </c>
      <c r="G379" s="64">
        <v>8.857128012086E12</v>
      </c>
      <c r="H379" s="64" t="str">
        <f t="array" ref="H379">XLOOKUP(G379,tb_MainDatabase[Barcode],tb_MainDatabase[Grand],"")</f>
        <v>EDP</v>
      </c>
      <c r="I379" s="64" t="str">
        <f t="array" ref="I379">XLOOKUP(G379,tb_MainDatabase[Barcode],tb_MainDatabase[Size],"")</f>
        <v>30 ml.</v>
      </c>
      <c r="J379" s="64" t="s">
        <v>1532</v>
      </c>
      <c r="K379" s="81">
        <f>IF(E379="","",countif(tb_Export_2[SKU],E379))</f>
        <v>1</v>
      </c>
      <c r="L379" s="64" t="s">
        <v>1528</v>
      </c>
      <c r="M379" s="81"/>
      <c r="N379" s="81"/>
    </row>
    <row r="380" ht="22.5" customHeight="1">
      <c r="A380" s="61">
        <f>IF(B380="","",ROW()-ROW(tb_Export_2[[#HEADERS],[Order]]))</f>
        <v>379</v>
      </c>
      <c r="B380" s="322">
        <v>45981.0</v>
      </c>
      <c r="C380" s="64" t="str">
        <f t="shared" si="1"/>
        <v>#REF!</v>
      </c>
      <c r="D380" s="64" t="s">
        <v>203</v>
      </c>
      <c r="E380" s="64" t="s">
        <v>2086</v>
      </c>
      <c r="F380" s="64" t="s">
        <v>1858</v>
      </c>
      <c r="G380" s="64">
        <v>8.857128012086E12</v>
      </c>
      <c r="H380" s="64" t="str">
        <f t="array" ref="H380">XLOOKUP(G380,tb_MainDatabase[Barcode],tb_MainDatabase[Grand],"")</f>
        <v>EDP</v>
      </c>
      <c r="I380" s="64" t="str">
        <f t="array" ref="I380">XLOOKUP(G380,tb_MainDatabase[Barcode],tb_MainDatabase[Size],"")</f>
        <v>30 ml.</v>
      </c>
      <c r="J380" s="64" t="s">
        <v>1532</v>
      </c>
      <c r="K380" s="81">
        <f>IF(E380="","",countif(tb_Export_2[SKU],E380))</f>
        <v>1</v>
      </c>
      <c r="L380" s="64" t="s">
        <v>1528</v>
      </c>
      <c r="M380" s="81"/>
      <c r="N380" s="81"/>
    </row>
    <row r="381" ht="22.5" customHeight="1">
      <c r="A381" s="61">
        <f>IF(B381="","",ROW()-ROW(tb_Export_2[[#HEADERS],[Order]]))</f>
        <v>380</v>
      </c>
      <c r="B381" s="322">
        <v>45981.0</v>
      </c>
      <c r="C381" s="64" t="str">
        <f t="shared" si="1"/>
        <v>#REF!</v>
      </c>
      <c r="D381" s="64" t="s">
        <v>203</v>
      </c>
      <c r="E381" s="64" t="s">
        <v>2088</v>
      </c>
      <c r="F381" s="64" t="s">
        <v>1059</v>
      </c>
      <c r="G381" s="64">
        <v>8.857128011935E12</v>
      </c>
      <c r="H381" s="64" t="str">
        <f t="array" ref="H381">XLOOKUP(G381,tb_MainDatabase[Barcode],tb_MainDatabase[Grand],"")</f>
        <v>EDP</v>
      </c>
      <c r="I381" s="64" t="str">
        <f t="array" ref="I381">XLOOKUP(G381,tb_MainDatabase[Barcode],tb_MainDatabase[Size],"")</f>
        <v>30 ml.</v>
      </c>
      <c r="J381" s="64" t="s">
        <v>1532</v>
      </c>
      <c r="K381" s="81">
        <f>IF(E381="","",countif(tb_Export_2[SKU],E381))</f>
        <v>1</v>
      </c>
      <c r="L381" s="64" t="s">
        <v>1528</v>
      </c>
      <c r="M381" s="81"/>
      <c r="N381" s="81"/>
    </row>
    <row r="382" ht="22.5" customHeight="1">
      <c r="A382" s="61">
        <f>IF(B382="","",ROW()-ROW(tb_Export_2[[#HEADERS],[Order]]))</f>
        <v>381</v>
      </c>
      <c r="B382" s="322">
        <v>45981.0</v>
      </c>
      <c r="C382" s="64" t="str">
        <f t="shared" si="1"/>
        <v>#REF!</v>
      </c>
      <c r="D382" s="64" t="s">
        <v>203</v>
      </c>
      <c r="E382" s="64" t="s">
        <v>2089</v>
      </c>
      <c r="F382" s="64" t="s">
        <v>1059</v>
      </c>
      <c r="G382" s="64">
        <v>8.857128011935E12</v>
      </c>
      <c r="H382" s="64" t="str">
        <f t="array" ref="H382">XLOOKUP(G382,tb_MainDatabase[Barcode],tb_MainDatabase[Grand],"")</f>
        <v>EDP</v>
      </c>
      <c r="I382" s="64" t="str">
        <f t="array" ref="I382">XLOOKUP(G382,tb_MainDatabase[Barcode],tb_MainDatabase[Size],"")</f>
        <v>30 ml.</v>
      </c>
      <c r="J382" s="64" t="s">
        <v>1532</v>
      </c>
      <c r="K382" s="81">
        <f>IF(E382="","",countif(tb_Export_2[SKU],E382))</f>
        <v>1</v>
      </c>
      <c r="L382" s="64" t="s">
        <v>1528</v>
      </c>
      <c r="M382" s="81"/>
      <c r="N382" s="81"/>
    </row>
    <row r="383" ht="22.5" customHeight="1">
      <c r="A383" s="61">
        <f>IF(B383="","",ROW()-ROW(tb_Export_2[[#HEADERS],[Order]]))</f>
        <v>382</v>
      </c>
      <c r="B383" s="322">
        <v>45981.0</v>
      </c>
      <c r="C383" s="64" t="str">
        <f t="shared" si="1"/>
        <v>#REF!</v>
      </c>
      <c r="D383" s="64" t="s">
        <v>203</v>
      </c>
      <c r="E383" s="64" t="s">
        <v>2091</v>
      </c>
      <c r="F383" s="64" t="s">
        <v>1059</v>
      </c>
      <c r="G383" s="64">
        <v>8.857128011935E12</v>
      </c>
      <c r="H383" s="64" t="str">
        <f t="array" ref="H383">XLOOKUP(G383,tb_MainDatabase[Barcode],tb_MainDatabase[Grand],"")</f>
        <v>EDP</v>
      </c>
      <c r="I383" s="64" t="str">
        <f t="array" ref="I383">XLOOKUP(G383,tb_MainDatabase[Barcode],tb_MainDatabase[Size],"")</f>
        <v>30 ml.</v>
      </c>
      <c r="J383" s="64" t="s">
        <v>1532</v>
      </c>
      <c r="K383" s="81">
        <f>IF(E383="","",countif(tb_Export_2[SKU],E383))</f>
        <v>1</v>
      </c>
      <c r="L383" s="64" t="s">
        <v>1528</v>
      </c>
      <c r="M383" s="81"/>
      <c r="N383" s="81"/>
    </row>
    <row r="384" ht="22.5" customHeight="1">
      <c r="A384" s="61">
        <f>IF(B384="","",ROW()-ROW(tb_Export_2[[#HEADERS],[Order]]))</f>
        <v>383</v>
      </c>
      <c r="B384" s="322">
        <v>45981.0</v>
      </c>
      <c r="C384" s="64" t="str">
        <f t="shared" si="1"/>
        <v>#REF!</v>
      </c>
      <c r="D384" s="64" t="s">
        <v>203</v>
      </c>
      <c r="E384" s="64" t="s">
        <v>2093</v>
      </c>
      <c r="F384" s="64" t="s">
        <v>1059</v>
      </c>
      <c r="G384" s="64">
        <v>8.857128011935E12</v>
      </c>
      <c r="H384" s="64" t="str">
        <f t="array" ref="H384">XLOOKUP(G384,tb_MainDatabase[Barcode],tb_MainDatabase[Grand],"")</f>
        <v>EDP</v>
      </c>
      <c r="I384" s="64" t="str">
        <f t="array" ref="I384">XLOOKUP(G384,tb_MainDatabase[Barcode],tb_MainDatabase[Size],"")</f>
        <v>30 ml.</v>
      </c>
      <c r="J384" s="64" t="s">
        <v>1532</v>
      </c>
      <c r="K384" s="81">
        <f>IF(E384="","",countif(tb_Export_2[SKU],E384))</f>
        <v>1</v>
      </c>
      <c r="L384" s="64" t="s">
        <v>1528</v>
      </c>
      <c r="M384" s="81"/>
      <c r="N384" s="81"/>
    </row>
    <row r="385" ht="22.5" customHeight="1">
      <c r="A385" s="61">
        <f>IF(B385="","",ROW()-ROW(tb_Export_2[[#HEADERS],[Order]]))</f>
        <v>384</v>
      </c>
      <c r="B385" s="322">
        <v>45981.0</v>
      </c>
      <c r="C385" s="64" t="str">
        <f t="shared" si="1"/>
        <v>#REF!</v>
      </c>
      <c r="D385" s="64" t="s">
        <v>203</v>
      </c>
      <c r="E385" s="64" t="s">
        <v>2094</v>
      </c>
      <c r="F385" s="64" t="s">
        <v>1059</v>
      </c>
      <c r="G385" s="64">
        <v>8.857128011935E12</v>
      </c>
      <c r="H385" s="64" t="str">
        <f t="array" ref="H385">XLOOKUP(G385,tb_MainDatabase[Barcode],tb_MainDatabase[Grand],"")</f>
        <v>EDP</v>
      </c>
      <c r="I385" s="64" t="str">
        <f t="array" ref="I385">XLOOKUP(G385,tb_MainDatabase[Barcode],tb_MainDatabase[Size],"")</f>
        <v>30 ml.</v>
      </c>
      <c r="J385" s="64" t="s">
        <v>1532</v>
      </c>
      <c r="K385" s="81">
        <f>IF(E385="","",countif(tb_Export_2[SKU],E385))</f>
        <v>1</v>
      </c>
      <c r="L385" s="64" t="s">
        <v>1528</v>
      </c>
      <c r="M385" s="81"/>
      <c r="N385" s="81"/>
    </row>
    <row r="386" ht="22.5" customHeight="1">
      <c r="A386" s="61">
        <f>IF(B386="","",ROW()-ROW(tb_Export_2[[#HEADERS],[Order]]))</f>
        <v>385</v>
      </c>
      <c r="B386" s="322">
        <v>45981.0</v>
      </c>
      <c r="C386" s="64" t="str">
        <f t="shared" si="1"/>
        <v>#REF!</v>
      </c>
      <c r="D386" s="64" t="s">
        <v>203</v>
      </c>
      <c r="E386" s="64" t="s">
        <v>2096</v>
      </c>
      <c r="F386" s="64" t="s">
        <v>1042</v>
      </c>
      <c r="G386" s="64">
        <v>8.857128012064E12</v>
      </c>
      <c r="H386" s="64" t="str">
        <f t="array" ref="H386">XLOOKUP(G386,tb_MainDatabase[Barcode],tb_MainDatabase[Grand],"")</f>
        <v>EDP</v>
      </c>
      <c r="I386" s="64" t="str">
        <f t="array" ref="I386">XLOOKUP(G386,tb_MainDatabase[Barcode],tb_MainDatabase[Size],"")</f>
        <v>30 ml.</v>
      </c>
      <c r="J386" s="64" t="s">
        <v>1532</v>
      </c>
      <c r="K386" s="81">
        <f>IF(E386="","",countif(tb_Export_2[SKU],E386))</f>
        <v>1</v>
      </c>
      <c r="L386" s="64" t="s">
        <v>1528</v>
      </c>
      <c r="M386" s="81"/>
      <c r="N386" s="81"/>
    </row>
    <row r="387" ht="22.5" customHeight="1">
      <c r="A387" s="61">
        <f>IF(B387="","",ROW()-ROW(tb_Export_2[[#HEADERS],[Order]]))</f>
        <v>386</v>
      </c>
      <c r="B387" s="322">
        <v>45981.0</v>
      </c>
      <c r="C387" s="64" t="str">
        <f t="shared" si="1"/>
        <v>#REF!</v>
      </c>
      <c r="D387" s="64" t="s">
        <v>203</v>
      </c>
      <c r="E387" s="64" t="s">
        <v>2097</v>
      </c>
      <c r="F387" s="64" t="s">
        <v>1042</v>
      </c>
      <c r="G387" s="64">
        <v>8.857128012064E12</v>
      </c>
      <c r="H387" s="64" t="str">
        <f t="array" ref="H387">XLOOKUP(G387,tb_MainDatabase[Barcode],tb_MainDatabase[Grand],"")</f>
        <v>EDP</v>
      </c>
      <c r="I387" s="64" t="str">
        <f t="array" ref="I387">XLOOKUP(G387,tb_MainDatabase[Barcode],tb_MainDatabase[Size],"")</f>
        <v>30 ml.</v>
      </c>
      <c r="J387" s="64" t="s">
        <v>1532</v>
      </c>
      <c r="K387" s="81">
        <f>IF(E387="","",countif(tb_Export_2[SKU],E387))</f>
        <v>1</v>
      </c>
      <c r="L387" s="64" t="s">
        <v>1528</v>
      </c>
      <c r="M387" s="81"/>
      <c r="N387" s="81"/>
    </row>
    <row r="388" ht="22.5" customHeight="1">
      <c r="A388" s="61">
        <f>IF(B388="","",ROW()-ROW(tb_Export_2[[#HEADERS],[Order]]))</f>
        <v>387</v>
      </c>
      <c r="B388" s="322">
        <v>45981.0</v>
      </c>
      <c r="C388" s="64" t="str">
        <f t="shared" si="1"/>
        <v>#REF!</v>
      </c>
      <c r="D388" s="64" t="s">
        <v>203</v>
      </c>
      <c r="E388" s="64" t="s">
        <v>2099</v>
      </c>
      <c r="F388" s="64" t="s">
        <v>1042</v>
      </c>
      <c r="G388" s="64">
        <v>8.857128012064E12</v>
      </c>
      <c r="H388" s="64" t="str">
        <f t="array" ref="H388">XLOOKUP(G388,tb_MainDatabase[Barcode],tb_MainDatabase[Grand],"")</f>
        <v>EDP</v>
      </c>
      <c r="I388" s="64" t="str">
        <f t="array" ref="I388">XLOOKUP(G388,tb_MainDatabase[Barcode],tb_MainDatabase[Size],"")</f>
        <v>30 ml.</v>
      </c>
      <c r="J388" s="64" t="s">
        <v>1532</v>
      </c>
      <c r="K388" s="81">
        <f>IF(E388="","",countif(tb_Export_2[SKU],E388))</f>
        <v>1</v>
      </c>
      <c r="L388" s="64" t="s">
        <v>1528</v>
      </c>
      <c r="M388" s="81"/>
      <c r="N388" s="81"/>
    </row>
    <row r="389" ht="22.5" customHeight="1">
      <c r="A389" s="61">
        <f>IF(B389="","",ROW()-ROW(tb_Export_2[[#HEADERS],[Order]]))</f>
        <v>388</v>
      </c>
      <c r="B389" s="322">
        <v>45981.0</v>
      </c>
      <c r="C389" s="64" t="str">
        <f t="shared" si="1"/>
        <v>#REF!</v>
      </c>
      <c r="D389" s="64" t="s">
        <v>203</v>
      </c>
      <c r="E389" s="64" t="s">
        <v>2102</v>
      </c>
      <c r="F389" s="64" t="s">
        <v>1042</v>
      </c>
      <c r="G389" s="64">
        <v>8.857128012064E12</v>
      </c>
      <c r="H389" s="64" t="str">
        <f t="array" ref="H389">XLOOKUP(G389,tb_MainDatabase[Barcode],tb_MainDatabase[Grand],"")</f>
        <v>EDP</v>
      </c>
      <c r="I389" s="64" t="str">
        <f t="array" ref="I389">XLOOKUP(G389,tb_MainDatabase[Barcode],tb_MainDatabase[Size],"")</f>
        <v>30 ml.</v>
      </c>
      <c r="J389" s="64" t="s">
        <v>1532</v>
      </c>
      <c r="K389" s="81">
        <f>IF(E389="","",countif(tb_Export_2[SKU],E389))</f>
        <v>1</v>
      </c>
      <c r="L389" s="64" t="s">
        <v>1528</v>
      </c>
      <c r="M389" s="81"/>
      <c r="N389" s="81"/>
    </row>
    <row r="390" ht="22.5" customHeight="1">
      <c r="A390" s="61">
        <f>IF(B390="","",ROW()-ROW(tb_Export_2[[#HEADERS],[Order]]))</f>
        <v>389</v>
      </c>
      <c r="B390" s="322">
        <v>45981.0</v>
      </c>
      <c r="C390" s="64" t="str">
        <f t="shared" si="1"/>
        <v>#REF!</v>
      </c>
      <c r="D390" s="64" t="s">
        <v>203</v>
      </c>
      <c r="E390" s="64" t="s">
        <v>2104</v>
      </c>
      <c r="F390" s="64" t="s">
        <v>1042</v>
      </c>
      <c r="G390" s="64">
        <v>8.857128012064E12</v>
      </c>
      <c r="H390" s="64" t="str">
        <f t="array" ref="H390">XLOOKUP(G390,tb_MainDatabase[Barcode],tb_MainDatabase[Grand],"")</f>
        <v>EDP</v>
      </c>
      <c r="I390" s="64" t="str">
        <f t="array" ref="I390">XLOOKUP(G390,tb_MainDatabase[Barcode],tb_MainDatabase[Size],"")</f>
        <v>30 ml.</v>
      </c>
      <c r="J390" s="64" t="s">
        <v>1532</v>
      </c>
      <c r="K390" s="81">
        <f>IF(E390="","",countif(tb_Export_2[SKU],E390))</f>
        <v>1</v>
      </c>
      <c r="L390" s="64" t="s">
        <v>1528</v>
      </c>
      <c r="M390" s="81"/>
      <c r="N390" s="81"/>
    </row>
    <row r="391" ht="22.5" customHeight="1">
      <c r="A391" s="61">
        <f>IF(B391="","",ROW()-ROW(tb_Export_2[[#HEADERS],[Order]]))</f>
        <v>390</v>
      </c>
      <c r="B391" s="322">
        <v>45981.0</v>
      </c>
      <c r="C391" s="64" t="str">
        <f t="shared" si="1"/>
        <v>#REF!</v>
      </c>
      <c r="D391" s="64" t="s">
        <v>203</v>
      </c>
      <c r="E391" s="64" t="s">
        <v>2106</v>
      </c>
      <c r="F391" s="64" t="s">
        <v>1106</v>
      </c>
      <c r="G391" s="64">
        <v>8.857128011898E12</v>
      </c>
      <c r="H391" s="64" t="str">
        <f t="array" ref="H391">XLOOKUP(G391,tb_MainDatabase[Barcode],tb_MainDatabase[Grand],"")</f>
        <v>EDP</v>
      </c>
      <c r="I391" s="64" t="str">
        <f t="array" ref="I391">XLOOKUP(G391,tb_MainDatabase[Barcode],tb_MainDatabase[Size],"")</f>
        <v>30 ml.</v>
      </c>
      <c r="J391" s="64" t="s">
        <v>1532</v>
      </c>
      <c r="K391" s="81">
        <f>IF(E391="","",countif(tb_Export_2[SKU],E391))</f>
        <v>1</v>
      </c>
      <c r="L391" s="64" t="s">
        <v>1528</v>
      </c>
      <c r="M391" s="81"/>
      <c r="N391" s="81"/>
    </row>
    <row r="392" ht="22.5" customHeight="1">
      <c r="A392" s="61">
        <f>IF(B392="","",ROW()-ROW(tb_Export_2[[#HEADERS],[Order]]))</f>
        <v>391</v>
      </c>
      <c r="B392" s="322">
        <v>45981.0</v>
      </c>
      <c r="C392" s="64" t="str">
        <f t="shared" si="1"/>
        <v>#REF!</v>
      </c>
      <c r="D392" s="64" t="s">
        <v>203</v>
      </c>
      <c r="E392" s="64" t="s">
        <v>2107</v>
      </c>
      <c r="F392" s="64" t="s">
        <v>1106</v>
      </c>
      <c r="G392" s="64">
        <v>8.857128011898E12</v>
      </c>
      <c r="H392" s="64" t="str">
        <f t="array" ref="H392">XLOOKUP(G392,tb_MainDatabase[Barcode],tb_MainDatabase[Grand],"")</f>
        <v>EDP</v>
      </c>
      <c r="I392" s="64" t="str">
        <f t="array" ref="I392">XLOOKUP(G392,tb_MainDatabase[Barcode],tb_MainDatabase[Size],"")</f>
        <v>30 ml.</v>
      </c>
      <c r="J392" s="64" t="s">
        <v>1532</v>
      </c>
      <c r="K392" s="81">
        <f>IF(E392="","",countif(tb_Export_2[SKU],E392))</f>
        <v>1</v>
      </c>
      <c r="L392" s="64" t="s">
        <v>1528</v>
      </c>
      <c r="M392" s="81"/>
      <c r="N392" s="81"/>
    </row>
    <row r="393" ht="22.5" customHeight="1">
      <c r="A393" s="61">
        <f>IF(B393="","",ROW()-ROW(tb_Export_2[[#HEADERS],[Order]]))</f>
        <v>392</v>
      </c>
      <c r="B393" s="322">
        <v>45981.0</v>
      </c>
      <c r="C393" s="64" t="str">
        <f t="shared" si="1"/>
        <v>#REF!</v>
      </c>
      <c r="D393" s="64" t="s">
        <v>203</v>
      </c>
      <c r="E393" s="64" t="s">
        <v>2109</v>
      </c>
      <c r="F393" s="64" t="s">
        <v>1106</v>
      </c>
      <c r="G393" s="64">
        <v>8.857128011898E12</v>
      </c>
      <c r="H393" s="64" t="str">
        <f t="array" ref="H393">XLOOKUP(G393,tb_MainDatabase[Barcode],tb_MainDatabase[Grand],"")</f>
        <v>EDP</v>
      </c>
      <c r="I393" s="64" t="str">
        <f t="array" ref="I393">XLOOKUP(G393,tb_MainDatabase[Barcode],tb_MainDatabase[Size],"")</f>
        <v>30 ml.</v>
      </c>
      <c r="J393" s="64" t="s">
        <v>1532</v>
      </c>
      <c r="K393" s="81">
        <f>IF(E393="","",countif(tb_Export_2[SKU],E393))</f>
        <v>1</v>
      </c>
      <c r="L393" s="64" t="s">
        <v>1528</v>
      </c>
      <c r="M393" s="81"/>
      <c r="N393" s="81"/>
    </row>
    <row r="394" ht="22.5" customHeight="1">
      <c r="A394" s="61">
        <f>IF(B394="","",ROW()-ROW(tb_Export_2[[#HEADERS],[Order]]))</f>
        <v>393</v>
      </c>
      <c r="B394" s="322">
        <v>45981.0</v>
      </c>
      <c r="C394" s="64" t="str">
        <f t="shared" si="1"/>
        <v>#REF!</v>
      </c>
      <c r="D394" s="64" t="s">
        <v>203</v>
      </c>
      <c r="E394" s="64" t="s">
        <v>2111</v>
      </c>
      <c r="F394" s="64" t="s">
        <v>1106</v>
      </c>
      <c r="G394" s="64">
        <v>8.857128011898E12</v>
      </c>
      <c r="H394" s="64" t="str">
        <f t="array" ref="H394">XLOOKUP(G394,tb_MainDatabase[Barcode],tb_MainDatabase[Grand],"")</f>
        <v>EDP</v>
      </c>
      <c r="I394" s="64" t="str">
        <f t="array" ref="I394">XLOOKUP(G394,tb_MainDatabase[Barcode],tb_MainDatabase[Size],"")</f>
        <v>30 ml.</v>
      </c>
      <c r="J394" s="64" t="s">
        <v>1532</v>
      </c>
      <c r="K394" s="81">
        <f>IF(E394="","",countif(tb_Export_2[SKU],E394))</f>
        <v>1</v>
      </c>
      <c r="L394" s="64" t="s">
        <v>1528</v>
      </c>
      <c r="M394" s="81"/>
      <c r="N394" s="81"/>
    </row>
    <row r="395" ht="22.5" customHeight="1">
      <c r="A395" s="61">
        <f>IF(B395="","",ROW()-ROW(tb_Export_2[[#HEADERS],[Order]]))</f>
        <v>394</v>
      </c>
      <c r="B395" s="322">
        <v>45981.0</v>
      </c>
      <c r="C395" s="64" t="str">
        <f t="shared" si="1"/>
        <v>#REF!</v>
      </c>
      <c r="D395" s="64" t="s">
        <v>203</v>
      </c>
      <c r="E395" s="64" t="s">
        <v>2112</v>
      </c>
      <c r="F395" s="64" t="s">
        <v>1106</v>
      </c>
      <c r="G395" s="64">
        <v>8.857128011898E12</v>
      </c>
      <c r="H395" s="64" t="str">
        <f t="array" ref="H395">XLOOKUP(G395,tb_MainDatabase[Barcode],tb_MainDatabase[Grand],"")</f>
        <v>EDP</v>
      </c>
      <c r="I395" s="64" t="str">
        <f t="array" ref="I395">XLOOKUP(G395,tb_MainDatabase[Barcode],tb_MainDatabase[Size],"")</f>
        <v>30 ml.</v>
      </c>
      <c r="J395" s="64" t="s">
        <v>1532</v>
      </c>
      <c r="K395" s="81">
        <f>IF(E395="","",countif(tb_Export_2[SKU],E395))</f>
        <v>1</v>
      </c>
      <c r="L395" s="64" t="s">
        <v>1528</v>
      </c>
      <c r="M395" s="81"/>
      <c r="N395" s="81"/>
    </row>
    <row r="396" ht="22.5" customHeight="1">
      <c r="A396" s="61">
        <f>IF(B396="","",ROW()-ROW(tb_Export_2[[#HEADERS],[Order]]))</f>
        <v>395</v>
      </c>
      <c r="B396" s="322">
        <v>45981.0</v>
      </c>
      <c r="C396" s="64" t="str">
        <f t="shared" si="1"/>
        <v>#REF!</v>
      </c>
      <c r="D396" s="64" t="s">
        <v>203</v>
      </c>
      <c r="E396" s="64" t="s">
        <v>2113</v>
      </c>
      <c r="F396" s="64" t="s">
        <v>1106</v>
      </c>
      <c r="G396" s="64">
        <v>8.857128011898E12</v>
      </c>
      <c r="H396" s="64" t="str">
        <f t="array" ref="H396">XLOOKUP(G396,tb_MainDatabase[Barcode],tb_MainDatabase[Grand],"")</f>
        <v>EDP</v>
      </c>
      <c r="I396" s="64" t="str">
        <f t="array" ref="I396">XLOOKUP(G396,tb_MainDatabase[Barcode],tb_MainDatabase[Size],"")</f>
        <v>30 ml.</v>
      </c>
      <c r="J396" s="64" t="s">
        <v>1532</v>
      </c>
      <c r="K396" s="81">
        <f>IF(E396="","",countif(tb_Export_2[SKU],E396))</f>
        <v>1</v>
      </c>
      <c r="L396" s="64" t="s">
        <v>1528</v>
      </c>
      <c r="M396" s="81"/>
      <c r="N396" s="81"/>
    </row>
    <row r="397" ht="22.5" customHeight="1">
      <c r="A397" s="61">
        <f>IF(B397="","",ROW()-ROW(tb_Export_2[[#HEADERS],[Order]]))</f>
        <v>396</v>
      </c>
      <c r="B397" s="322">
        <v>45981.0</v>
      </c>
      <c r="C397" s="64" t="str">
        <f t="shared" si="1"/>
        <v>#REF!</v>
      </c>
      <c r="D397" s="64" t="s">
        <v>203</v>
      </c>
      <c r="E397" s="64" t="s">
        <v>2114</v>
      </c>
      <c r="F397" s="64" t="s">
        <v>1106</v>
      </c>
      <c r="G397" s="64">
        <v>8.857128011898E12</v>
      </c>
      <c r="H397" s="64" t="str">
        <f t="array" ref="H397">XLOOKUP(G397,tb_MainDatabase[Barcode],tb_MainDatabase[Grand],"")</f>
        <v>EDP</v>
      </c>
      <c r="I397" s="64" t="str">
        <f t="array" ref="I397">XLOOKUP(G397,tb_MainDatabase[Barcode],tb_MainDatabase[Size],"")</f>
        <v>30 ml.</v>
      </c>
      <c r="J397" s="64" t="s">
        <v>1532</v>
      </c>
      <c r="K397" s="81">
        <f>IF(E397="","",countif(tb_Export_2[SKU],E397))</f>
        <v>1</v>
      </c>
      <c r="L397" s="64" t="s">
        <v>1528</v>
      </c>
      <c r="M397" s="81"/>
      <c r="N397" s="81"/>
    </row>
    <row r="398" ht="22.5" customHeight="1">
      <c r="A398" s="61">
        <f>IF(B398="","",ROW()-ROW(tb_Export_2[[#HEADERS],[Order]]))</f>
        <v>397</v>
      </c>
      <c r="B398" s="322">
        <v>45981.0</v>
      </c>
      <c r="C398" s="64" t="str">
        <f t="shared" si="1"/>
        <v>#REF!</v>
      </c>
      <c r="D398" s="64" t="s">
        <v>203</v>
      </c>
      <c r="E398" s="64" t="s">
        <v>2115</v>
      </c>
      <c r="F398" s="64" t="s">
        <v>1048</v>
      </c>
      <c r="G398" s="64">
        <v>8.857128012025E12</v>
      </c>
      <c r="H398" s="64" t="str">
        <f t="array" ref="H398">XLOOKUP(G398,tb_MainDatabase[Barcode],tb_MainDatabase[Grand],"")</f>
        <v>EDP</v>
      </c>
      <c r="I398" s="64" t="str">
        <f t="array" ref="I398">XLOOKUP(G398,tb_MainDatabase[Barcode],tb_MainDatabase[Size],"")</f>
        <v>30 ml.</v>
      </c>
      <c r="J398" s="64" t="s">
        <v>1532</v>
      </c>
      <c r="K398" s="81">
        <f>IF(E398="","",countif(tb_Export_2[SKU],E398))</f>
        <v>1</v>
      </c>
      <c r="L398" s="64" t="s">
        <v>1528</v>
      </c>
      <c r="M398" s="81"/>
      <c r="N398" s="81"/>
    </row>
    <row r="399" ht="22.5" customHeight="1">
      <c r="A399" s="61">
        <f>IF(B399="","",ROW()-ROW(tb_Export_2[[#HEADERS],[Order]]))</f>
        <v>398</v>
      </c>
      <c r="B399" s="322">
        <v>45981.0</v>
      </c>
      <c r="C399" s="64" t="str">
        <f t="shared" si="1"/>
        <v>#REF!</v>
      </c>
      <c r="D399" s="64" t="s">
        <v>203</v>
      </c>
      <c r="E399" s="64" t="s">
        <v>2117</v>
      </c>
      <c r="F399" s="64" t="s">
        <v>1048</v>
      </c>
      <c r="G399" s="64">
        <v>8.857128012025E12</v>
      </c>
      <c r="H399" s="64" t="str">
        <f t="array" ref="H399">XLOOKUP(G399,tb_MainDatabase[Barcode],tb_MainDatabase[Grand],"")</f>
        <v>EDP</v>
      </c>
      <c r="I399" s="64" t="str">
        <f t="array" ref="I399">XLOOKUP(G399,tb_MainDatabase[Barcode],tb_MainDatabase[Size],"")</f>
        <v>30 ml.</v>
      </c>
      <c r="J399" s="64" t="s">
        <v>1532</v>
      </c>
      <c r="K399" s="81">
        <f>IF(E399="","",countif(tb_Export_2[SKU],E399))</f>
        <v>1</v>
      </c>
      <c r="L399" s="64" t="s">
        <v>1528</v>
      </c>
      <c r="M399" s="81"/>
      <c r="N399" s="81"/>
    </row>
    <row r="400" ht="22.5" customHeight="1">
      <c r="A400" s="61">
        <f>IF(B400="","",ROW()-ROW(tb_Export_2[[#HEADERS],[Order]]))</f>
        <v>399</v>
      </c>
      <c r="B400" s="322">
        <v>45981.0</v>
      </c>
      <c r="C400" s="64" t="str">
        <f t="shared" si="1"/>
        <v>#REF!</v>
      </c>
      <c r="D400" s="64" t="s">
        <v>203</v>
      </c>
      <c r="E400" s="64" t="s">
        <v>2118</v>
      </c>
      <c r="F400" s="64" t="s">
        <v>1048</v>
      </c>
      <c r="G400" s="64">
        <v>8.857128012025E12</v>
      </c>
      <c r="H400" s="64" t="str">
        <f t="array" ref="H400">XLOOKUP(G400,tb_MainDatabase[Barcode],tb_MainDatabase[Grand],"")</f>
        <v>EDP</v>
      </c>
      <c r="I400" s="64" t="str">
        <f t="array" ref="I400">XLOOKUP(G400,tb_MainDatabase[Barcode],tb_MainDatabase[Size],"")</f>
        <v>30 ml.</v>
      </c>
      <c r="J400" s="64" t="s">
        <v>1532</v>
      </c>
      <c r="K400" s="81">
        <f>IF(E400="","",countif(tb_Export_2[SKU],E400))</f>
        <v>1</v>
      </c>
      <c r="L400" s="64" t="s">
        <v>1528</v>
      </c>
      <c r="M400" s="81"/>
      <c r="N400" s="81"/>
    </row>
    <row r="401" ht="22.5" customHeight="1">
      <c r="A401" s="61">
        <f>IF(B401="","",ROW()-ROW(tb_Export_2[[#HEADERS],[Order]]))</f>
        <v>400</v>
      </c>
      <c r="B401" s="322">
        <v>45981.0</v>
      </c>
      <c r="C401" s="64" t="str">
        <f t="shared" si="1"/>
        <v>#REF!</v>
      </c>
      <c r="D401" s="64" t="s">
        <v>203</v>
      </c>
      <c r="E401" s="64" t="s">
        <v>2119</v>
      </c>
      <c r="F401" s="64" t="s">
        <v>1048</v>
      </c>
      <c r="G401" s="64">
        <v>8.857128012025E12</v>
      </c>
      <c r="H401" s="64" t="str">
        <f t="array" ref="H401">XLOOKUP(G401,tb_MainDatabase[Barcode],tb_MainDatabase[Grand],"")</f>
        <v>EDP</v>
      </c>
      <c r="I401" s="64" t="str">
        <f t="array" ref="I401">XLOOKUP(G401,tb_MainDatabase[Barcode],tb_MainDatabase[Size],"")</f>
        <v>30 ml.</v>
      </c>
      <c r="J401" s="64" t="s">
        <v>1532</v>
      </c>
      <c r="K401" s="81">
        <f>IF(E401="","",countif(tb_Export_2[SKU],E401))</f>
        <v>1</v>
      </c>
      <c r="L401" s="64" t="s">
        <v>1528</v>
      </c>
      <c r="M401" s="81"/>
      <c r="N401" s="81"/>
    </row>
    <row r="402" ht="22.5" customHeight="1">
      <c r="A402" s="61">
        <f>IF(B402="","",ROW()-ROW(tb_Export_2[[#HEADERS],[Order]]))</f>
        <v>401</v>
      </c>
      <c r="B402" s="322">
        <v>45981.0</v>
      </c>
      <c r="C402" s="64" t="str">
        <f t="shared" si="1"/>
        <v>#REF!</v>
      </c>
      <c r="D402" s="64" t="s">
        <v>203</v>
      </c>
      <c r="E402" s="64" t="s">
        <v>2121</v>
      </c>
      <c r="F402" s="64" t="s">
        <v>1048</v>
      </c>
      <c r="G402" s="64">
        <v>8.857128012025E12</v>
      </c>
      <c r="H402" s="64" t="str">
        <f t="array" ref="H402">XLOOKUP(G402,tb_MainDatabase[Barcode],tb_MainDatabase[Grand],"")</f>
        <v>EDP</v>
      </c>
      <c r="I402" s="64" t="str">
        <f t="array" ref="I402">XLOOKUP(G402,tb_MainDatabase[Barcode],tb_MainDatabase[Size],"")</f>
        <v>30 ml.</v>
      </c>
      <c r="J402" s="64" t="s">
        <v>1532</v>
      </c>
      <c r="K402" s="81">
        <f>IF(E402="","",countif(tb_Export_2[SKU],E402))</f>
        <v>1</v>
      </c>
      <c r="L402" s="64" t="s">
        <v>1528</v>
      </c>
      <c r="M402" s="81"/>
      <c r="N402" s="81"/>
    </row>
    <row r="403" ht="22.5" customHeight="1">
      <c r="A403" s="61">
        <f>IF(B403="","",ROW()-ROW(tb_Export_2[[#HEADERS],[Order]]))</f>
        <v>402</v>
      </c>
      <c r="B403" s="322">
        <v>45981.0</v>
      </c>
      <c r="C403" s="64" t="str">
        <f t="shared" si="1"/>
        <v>#REF!</v>
      </c>
      <c r="D403" s="64" t="s">
        <v>203</v>
      </c>
      <c r="E403" s="64" t="s">
        <v>2122</v>
      </c>
      <c r="F403" s="64" t="s">
        <v>1095</v>
      </c>
      <c r="G403" s="64">
        <v>8.857128012069E12</v>
      </c>
      <c r="H403" s="64" t="str">
        <f t="array" ref="H403">XLOOKUP(G403,tb_MainDatabase[Barcode],tb_MainDatabase[Grand],"")</f>
        <v>EDP</v>
      </c>
      <c r="I403" s="64" t="str">
        <f t="array" ref="I403">XLOOKUP(G403,tb_MainDatabase[Barcode],tb_MainDatabase[Size],"")</f>
        <v>30 ml.</v>
      </c>
      <c r="J403" s="64" t="s">
        <v>1532</v>
      </c>
      <c r="K403" s="81">
        <f>IF(E403="","",countif(tb_Export_2[SKU],E403))</f>
        <v>1</v>
      </c>
      <c r="L403" s="64" t="s">
        <v>1528</v>
      </c>
      <c r="M403" s="81"/>
      <c r="N403" s="81"/>
    </row>
    <row r="404" ht="22.5" customHeight="1">
      <c r="A404" s="61">
        <f>IF(B404="","",ROW()-ROW(tb_Export_2[[#HEADERS],[Order]]))</f>
        <v>403</v>
      </c>
      <c r="B404" s="322">
        <v>45981.0</v>
      </c>
      <c r="C404" s="64" t="str">
        <f t="shared" si="1"/>
        <v>#REF!</v>
      </c>
      <c r="D404" s="64" t="s">
        <v>203</v>
      </c>
      <c r="E404" s="64" t="s">
        <v>2123</v>
      </c>
      <c r="F404" s="64" t="s">
        <v>1095</v>
      </c>
      <c r="G404" s="64">
        <v>8.857128012069E12</v>
      </c>
      <c r="H404" s="64" t="str">
        <f t="array" ref="H404">XLOOKUP(G404,tb_MainDatabase[Barcode],tb_MainDatabase[Grand],"")</f>
        <v>EDP</v>
      </c>
      <c r="I404" s="64" t="str">
        <f t="array" ref="I404">XLOOKUP(G404,tb_MainDatabase[Barcode],tb_MainDatabase[Size],"")</f>
        <v>30 ml.</v>
      </c>
      <c r="J404" s="64" t="s">
        <v>1532</v>
      </c>
      <c r="K404" s="81">
        <f>IF(E404="","",countif(tb_Export_2[SKU],E404))</f>
        <v>1</v>
      </c>
      <c r="L404" s="64" t="s">
        <v>1528</v>
      </c>
      <c r="M404" s="81"/>
      <c r="N404" s="81"/>
    </row>
    <row r="405" ht="22.5" customHeight="1">
      <c r="A405" s="61">
        <f>IF(B405="","",ROW()-ROW(tb_Export_2[[#HEADERS],[Order]]))</f>
        <v>404</v>
      </c>
      <c r="B405" s="322">
        <v>45981.0</v>
      </c>
      <c r="C405" s="64" t="str">
        <f t="shared" si="1"/>
        <v>#REF!</v>
      </c>
      <c r="D405" s="64" t="s">
        <v>203</v>
      </c>
      <c r="E405" s="64" t="s">
        <v>2125</v>
      </c>
      <c r="F405" s="64" t="s">
        <v>1095</v>
      </c>
      <c r="G405" s="64">
        <v>8.857128012069E12</v>
      </c>
      <c r="H405" s="64" t="str">
        <f t="array" ref="H405">XLOOKUP(G405,tb_MainDatabase[Barcode],tb_MainDatabase[Grand],"")</f>
        <v>EDP</v>
      </c>
      <c r="I405" s="64" t="str">
        <f t="array" ref="I405">XLOOKUP(G405,tb_MainDatabase[Barcode],tb_MainDatabase[Size],"")</f>
        <v>30 ml.</v>
      </c>
      <c r="J405" s="64" t="s">
        <v>1532</v>
      </c>
      <c r="K405" s="81">
        <f>IF(E405="","",countif(tb_Export_2[SKU],E405))</f>
        <v>1</v>
      </c>
      <c r="L405" s="64" t="s">
        <v>1528</v>
      </c>
      <c r="M405" s="81"/>
      <c r="N405" s="81"/>
    </row>
    <row r="406" ht="22.5" customHeight="1">
      <c r="A406" s="61">
        <f>IF(B406="","",ROW()-ROW(tb_Export_2[[#HEADERS],[Order]]))</f>
        <v>405</v>
      </c>
      <c r="B406" s="322">
        <v>45981.0</v>
      </c>
      <c r="C406" s="64" t="str">
        <f t="shared" si="1"/>
        <v>#REF!</v>
      </c>
      <c r="D406" s="64" t="s">
        <v>203</v>
      </c>
      <c r="E406" s="64" t="s">
        <v>2126</v>
      </c>
      <c r="F406" s="64" t="s">
        <v>1095</v>
      </c>
      <c r="G406" s="64">
        <v>8.857128012069E12</v>
      </c>
      <c r="H406" s="64" t="str">
        <f t="array" ref="H406">XLOOKUP(G406,tb_MainDatabase[Barcode],tb_MainDatabase[Grand],"")</f>
        <v>EDP</v>
      </c>
      <c r="I406" s="64" t="str">
        <f t="array" ref="I406">XLOOKUP(G406,tb_MainDatabase[Barcode],tb_MainDatabase[Size],"")</f>
        <v>30 ml.</v>
      </c>
      <c r="J406" s="64" t="s">
        <v>1532</v>
      </c>
      <c r="K406" s="81">
        <f>IF(E406="","",countif(tb_Export_2[SKU],E406))</f>
        <v>1</v>
      </c>
      <c r="L406" s="64" t="s">
        <v>1528</v>
      </c>
      <c r="M406" s="81"/>
      <c r="N406" s="81"/>
    </row>
    <row r="407" ht="22.5" customHeight="1">
      <c r="A407" s="61">
        <f>IF(B407="","",ROW()-ROW(tb_Export_2[[#HEADERS],[Order]]))</f>
        <v>406</v>
      </c>
      <c r="B407" s="322">
        <v>45981.0</v>
      </c>
      <c r="C407" s="64" t="str">
        <f t="shared" si="1"/>
        <v>#REF!</v>
      </c>
      <c r="D407" s="64" t="s">
        <v>203</v>
      </c>
      <c r="E407" s="64" t="s">
        <v>2127</v>
      </c>
      <c r="F407" s="64" t="s">
        <v>1111</v>
      </c>
      <c r="G407" s="64">
        <v>8.857128011843E12</v>
      </c>
      <c r="H407" s="64" t="str">
        <f t="array" ref="H407">XLOOKUP(G407,tb_MainDatabase[Barcode],tb_MainDatabase[Grand],"")</f>
        <v>EDP</v>
      </c>
      <c r="I407" s="64" t="str">
        <f t="array" ref="I407">XLOOKUP(G407,tb_MainDatabase[Barcode],tb_MainDatabase[Size],"")</f>
        <v>30 ml.</v>
      </c>
      <c r="J407" s="64" t="s">
        <v>1532</v>
      </c>
      <c r="K407" s="81">
        <f>IF(E407="","",countif(tb_Export_2[SKU],E407))</f>
        <v>1</v>
      </c>
      <c r="L407" s="64" t="s">
        <v>1528</v>
      </c>
      <c r="M407" s="81"/>
      <c r="N407" s="81"/>
    </row>
    <row r="408" ht="22.5" customHeight="1">
      <c r="A408" s="61">
        <f>IF(B408="","",ROW()-ROW(tb_Export_2[[#HEADERS],[Order]]))</f>
        <v>407</v>
      </c>
      <c r="B408" s="322">
        <v>45981.0</v>
      </c>
      <c r="C408" s="64" t="str">
        <f t="shared" si="1"/>
        <v>#REF!</v>
      </c>
      <c r="D408" s="64" t="s">
        <v>203</v>
      </c>
      <c r="E408" s="64" t="s">
        <v>2128</v>
      </c>
      <c r="F408" s="64" t="s">
        <v>1111</v>
      </c>
      <c r="G408" s="64">
        <v>8.857128011843E12</v>
      </c>
      <c r="H408" s="64" t="str">
        <f t="array" ref="H408">XLOOKUP(G408,tb_MainDatabase[Barcode],tb_MainDatabase[Grand],"")</f>
        <v>EDP</v>
      </c>
      <c r="I408" s="64" t="str">
        <f t="array" ref="I408">XLOOKUP(G408,tb_MainDatabase[Barcode],tb_MainDatabase[Size],"")</f>
        <v>30 ml.</v>
      </c>
      <c r="J408" s="64" t="s">
        <v>1532</v>
      </c>
      <c r="K408" s="81">
        <f>IF(E408="","",countif(tb_Export_2[SKU],E408))</f>
        <v>1</v>
      </c>
      <c r="L408" s="64" t="s">
        <v>1528</v>
      </c>
      <c r="M408" s="81"/>
      <c r="N408" s="81"/>
    </row>
    <row r="409" ht="22.5" customHeight="1">
      <c r="A409" s="61">
        <f>IF(B409="","",ROW()-ROW(tb_Export_2[[#HEADERS],[Order]]))</f>
        <v>408</v>
      </c>
      <c r="B409" s="322">
        <v>45981.0</v>
      </c>
      <c r="C409" s="64" t="str">
        <f t="shared" si="1"/>
        <v>#REF!</v>
      </c>
      <c r="D409" s="64" t="s">
        <v>203</v>
      </c>
      <c r="E409" s="64" t="s">
        <v>2129</v>
      </c>
      <c r="F409" s="64" t="s">
        <v>1111</v>
      </c>
      <c r="G409" s="64">
        <v>8.857128011843E12</v>
      </c>
      <c r="H409" s="64" t="str">
        <f t="array" ref="H409">XLOOKUP(G409,tb_MainDatabase[Barcode],tb_MainDatabase[Grand],"")</f>
        <v>EDP</v>
      </c>
      <c r="I409" s="64" t="str">
        <f t="array" ref="I409">XLOOKUP(G409,tb_MainDatabase[Barcode],tb_MainDatabase[Size],"")</f>
        <v>30 ml.</v>
      </c>
      <c r="J409" s="64" t="s">
        <v>1532</v>
      </c>
      <c r="K409" s="81">
        <f>IF(E409="","",countif(tb_Export_2[SKU],E409))</f>
        <v>1</v>
      </c>
      <c r="L409" s="64" t="s">
        <v>1528</v>
      </c>
      <c r="M409" s="81"/>
      <c r="N409" s="81"/>
    </row>
    <row r="410" ht="22.5" customHeight="1">
      <c r="A410" s="61">
        <f>IF(B410="","",ROW()-ROW(tb_Export_2[[#HEADERS],[Order]]))</f>
        <v>409</v>
      </c>
      <c r="B410" s="322">
        <v>45981.0</v>
      </c>
      <c r="C410" s="64" t="str">
        <f t="shared" si="1"/>
        <v>#REF!</v>
      </c>
      <c r="D410" s="64" t="s">
        <v>203</v>
      </c>
      <c r="E410" s="64" t="s">
        <v>2131</v>
      </c>
      <c r="F410" s="64" t="s">
        <v>1111</v>
      </c>
      <c r="G410" s="64">
        <v>8.857128011843E12</v>
      </c>
      <c r="H410" s="64" t="str">
        <f t="array" ref="H410">XLOOKUP(G410,tb_MainDatabase[Barcode],tb_MainDatabase[Grand],"")</f>
        <v>EDP</v>
      </c>
      <c r="I410" s="64" t="str">
        <f t="array" ref="I410">XLOOKUP(G410,tb_MainDatabase[Barcode],tb_MainDatabase[Size],"")</f>
        <v>30 ml.</v>
      </c>
      <c r="J410" s="64" t="s">
        <v>1532</v>
      </c>
      <c r="K410" s="81">
        <f>IF(E410="","",countif(tb_Export_2[SKU],E410))</f>
        <v>1</v>
      </c>
      <c r="L410" s="64" t="s">
        <v>1528</v>
      </c>
      <c r="M410" s="81"/>
      <c r="N410" s="81"/>
    </row>
    <row r="411" ht="22.5" customHeight="1">
      <c r="A411" s="61">
        <f>IF(B411="","",ROW()-ROW(tb_Export_2[[#HEADERS],[Order]]))</f>
        <v>410</v>
      </c>
      <c r="B411" s="322">
        <v>45981.0</v>
      </c>
      <c r="C411" s="64" t="str">
        <f t="shared" si="1"/>
        <v>#REF!</v>
      </c>
      <c r="D411" s="64" t="s">
        <v>203</v>
      </c>
      <c r="E411" s="64" t="s">
        <v>2132</v>
      </c>
      <c r="F411" s="64" t="s">
        <v>1111</v>
      </c>
      <c r="G411" s="64">
        <v>8.857128011843E12</v>
      </c>
      <c r="H411" s="64" t="str">
        <f t="array" ref="H411">XLOOKUP(G411,tb_MainDatabase[Barcode],tb_MainDatabase[Grand],"")</f>
        <v>EDP</v>
      </c>
      <c r="I411" s="64" t="str">
        <f t="array" ref="I411">XLOOKUP(G411,tb_MainDatabase[Barcode],tb_MainDatabase[Size],"")</f>
        <v>30 ml.</v>
      </c>
      <c r="J411" s="64" t="s">
        <v>1532</v>
      </c>
      <c r="K411" s="81">
        <f>IF(E411="","",countif(tb_Export_2[SKU],E411))</f>
        <v>1</v>
      </c>
      <c r="L411" s="64" t="s">
        <v>1528</v>
      </c>
      <c r="M411" s="81"/>
      <c r="N411" s="81"/>
    </row>
    <row r="412" ht="22.5" customHeight="1">
      <c r="A412" s="61">
        <f>IF(B412="","",ROW()-ROW(tb_Export_2[[#HEADERS],[Order]]))</f>
        <v>411</v>
      </c>
      <c r="B412" s="322">
        <v>45981.0</v>
      </c>
      <c r="C412" s="64" t="str">
        <f t="shared" si="1"/>
        <v>#REF!</v>
      </c>
      <c r="D412" s="64" t="s">
        <v>203</v>
      </c>
      <c r="E412" s="64" t="s">
        <v>2133</v>
      </c>
      <c r="F412" s="64" t="s">
        <v>1111</v>
      </c>
      <c r="G412" s="64">
        <v>8.857128011843E12</v>
      </c>
      <c r="H412" s="64" t="str">
        <f t="array" ref="H412">XLOOKUP(G412,tb_MainDatabase[Barcode],tb_MainDatabase[Grand],"")</f>
        <v>EDP</v>
      </c>
      <c r="I412" s="64" t="str">
        <f t="array" ref="I412">XLOOKUP(G412,tb_MainDatabase[Barcode],tb_MainDatabase[Size],"")</f>
        <v>30 ml.</v>
      </c>
      <c r="J412" s="64" t="s">
        <v>1532</v>
      </c>
      <c r="K412" s="81">
        <f>IF(E412="","",countif(tb_Export_2[SKU],E412))</f>
        <v>1</v>
      </c>
      <c r="L412" s="64" t="s">
        <v>1528</v>
      </c>
      <c r="M412" s="81"/>
      <c r="N412" s="81"/>
    </row>
    <row r="413" ht="22.5" customHeight="1">
      <c r="A413" s="61">
        <f>IF(B413="","",ROW()-ROW(tb_Export_2[[#HEADERS],[Order]]))</f>
        <v>412</v>
      </c>
      <c r="B413" s="322">
        <v>45981.0</v>
      </c>
      <c r="C413" s="64" t="str">
        <f t="shared" si="1"/>
        <v>#REF!</v>
      </c>
      <c r="D413" s="64" t="s">
        <v>203</v>
      </c>
      <c r="E413" s="64" t="s">
        <v>2135</v>
      </c>
      <c r="F413" s="64" t="s">
        <v>1111</v>
      </c>
      <c r="G413" s="64">
        <v>8.857128011843E12</v>
      </c>
      <c r="H413" s="64" t="str">
        <f t="array" ref="H413">XLOOKUP(G413,tb_MainDatabase[Barcode],tb_MainDatabase[Grand],"")</f>
        <v>EDP</v>
      </c>
      <c r="I413" s="64" t="str">
        <f t="array" ref="I413">XLOOKUP(G413,tb_MainDatabase[Barcode],tb_MainDatabase[Size],"")</f>
        <v>30 ml.</v>
      </c>
      <c r="J413" s="64" t="s">
        <v>1532</v>
      </c>
      <c r="K413" s="81">
        <f>IF(E413="","",countif(tb_Export_2[SKU],E413))</f>
        <v>1</v>
      </c>
      <c r="L413" s="64" t="s">
        <v>1528</v>
      </c>
      <c r="M413" s="81"/>
      <c r="N413" s="81"/>
    </row>
    <row r="414" ht="22.5" customHeight="1">
      <c r="A414" s="61">
        <f>IF(B414="","",ROW()-ROW(tb_Export_2[[#HEADERS],[Order]]))</f>
        <v>413</v>
      </c>
      <c r="B414" s="322">
        <v>45981.0</v>
      </c>
      <c r="C414" s="64" t="str">
        <f t="shared" si="1"/>
        <v>#REF!</v>
      </c>
      <c r="D414" s="64" t="s">
        <v>203</v>
      </c>
      <c r="E414" s="64" t="s">
        <v>2136</v>
      </c>
      <c r="F414" s="64" t="s">
        <v>1111</v>
      </c>
      <c r="G414" s="64">
        <v>8.857128011843E12</v>
      </c>
      <c r="H414" s="64" t="str">
        <f t="array" ref="H414">XLOOKUP(G414,tb_MainDatabase[Barcode],tb_MainDatabase[Grand],"")</f>
        <v>EDP</v>
      </c>
      <c r="I414" s="64" t="str">
        <f t="array" ref="I414">XLOOKUP(G414,tb_MainDatabase[Barcode],tb_MainDatabase[Size],"")</f>
        <v>30 ml.</v>
      </c>
      <c r="J414" s="64" t="s">
        <v>1532</v>
      </c>
      <c r="K414" s="81">
        <f>IF(E414="","",countif(tb_Export_2[SKU],E414))</f>
        <v>1</v>
      </c>
      <c r="L414" s="64" t="s">
        <v>1528</v>
      </c>
      <c r="M414" s="81"/>
      <c r="N414" s="81"/>
    </row>
    <row r="415" ht="22.5" customHeight="1">
      <c r="A415" s="61">
        <f>IF(B415="","",ROW()-ROW(tb_Export_2[[#HEADERS],[Order]]))</f>
        <v>414</v>
      </c>
      <c r="B415" s="322">
        <v>45981.0</v>
      </c>
      <c r="C415" s="64" t="str">
        <f t="shared" si="1"/>
        <v>#REF!</v>
      </c>
      <c r="D415" s="64" t="s">
        <v>203</v>
      </c>
      <c r="E415" s="64" t="s">
        <v>2138</v>
      </c>
      <c r="F415" s="64" t="s">
        <v>1111</v>
      </c>
      <c r="G415" s="64">
        <v>8.857128011843E12</v>
      </c>
      <c r="H415" s="64" t="str">
        <f t="array" ref="H415">XLOOKUP(G415,tb_MainDatabase[Barcode],tb_MainDatabase[Grand],"")</f>
        <v>EDP</v>
      </c>
      <c r="I415" s="64" t="str">
        <f t="array" ref="I415">XLOOKUP(G415,tb_MainDatabase[Barcode],tb_MainDatabase[Size],"")</f>
        <v>30 ml.</v>
      </c>
      <c r="J415" s="64" t="s">
        <v>1532</v>
      </c>
      <c r="K415" s="81">
        <f>IF(E415="","",countif(tb_Export_2[SKU],E415))</f>
        <v>1</v>
      </c>
      <c r="L415" s="64" t="s">
        <v>1528</v>
      </c>
      <c r="M415" s="81"/>
      <c r="N415" s="81"/>
    </row>
    <row r="416" ht="22.5" customHeight="1">
      <c r="A416" s="61">
        <f>IF(B416="","",ROW()-ROW(tb_Export_2[[#HEADERS],[Order]]))</f>
        <v>415</v>
      </c>
      <c r="B416" s="322">
        <v>45981.0</v>
      </c>
      <c r="C416" s="64" t="str">
        <f t="shared" si="1"/>
        <v>#REF!</v>
      </c>
      <c r="D416" s="64" t="s">
        <v>203</v>
      </c>
      <c r="E416" s="64" t="s">
        <v>2139</v>
      </c>
      <c r="F416" s="64" t="s">
        <v>1111</v>
      </c>
      <c r="G416" s="64">
        <v>8.857128011843E12</v>
      </c>
      <c r="H416" s="64" t="str">
        <f t="array" ref="H416">XLOOKUP(G416,tb_MainDatabase[Barcode],tb_MainDatabase[Grand],"")</f>
        <v>EDP</v>
      </c>
      <c r="I416" s="64" t="str">
        <f t="array" ref="I416">XLOOKUP(G416,tb_MainDatabase[Barcode],tb_MainDatabase[Size],"")</f>
        <v>30 ml.</v>
      </c>
      <c r="J416" s="64" t="s">
        <v>1532</v>
      </c>
      <c r="K416" s="81">
        <f>IF(E416="","",countif(tb_Export_2[SKU],E416))</f>
        <v>1</v>
      </c>
      <c r="L416" s="64" t="s">
        <v>1528</v>
      </c>
      <c r="M416" s="81"/>
      <c r="N416" s="81"/>
    </row>
    <row r="417" ht="22.5" customHeight="1">
      <c r="A417" s="61">
        <f>IF(B417="","",ROW()-ROW(tb_Export_2[[#HEADERS],[Order]]))</f>
        <v>416</v>
      </c>
      <c r="B417" s="322">
        <v>45981.0</v>
      </c>
      <c r="C417" s="64" t="str">
        <f t="shared" si="1"/>
        <v>#REF!</v>
      </c>
      <c r="D417" s="64" t="s">
        <v>203</v>
      </c>
      <c r="E417" s="64" t="s">
        <v>2140</v>
      </c>
      <c r="F417" s="64" t="s">
        <v>1076</v>
      </c>
      <c r="G417" s="64">
        <v>8.857128011836E12</v>
      </c>
      <c r="H417" s="64" t="str">
        <f t="array" ref="H417">XLOOKUP(G417,tb_MainDatabase[Barcode],tb_MainDatabase[Grand],"")</f>
        <v>EDP</v>
      </c>
      <c r="I417" s="64" t="str">
        <f t="array" ref="I417">XLOOKUP(G417,tb_MainDatabase[Barcode],tb_MainDatabase[Size],"")</f>
        <v>30 ml.</v>
      </c>
      <c r="J417" s="64" t="s">
        <v>1532</v>
      </c>
      <c r="K417" s="81">
        <f>IF(E417="","",countif(tb_Export_2[SKU],E417))</f>
        <v>1</v>
      </c>
      <c r="L417" s="64" t="s">
        <v>1528</v>
      </c>
      <c r="M417" s="81"/>
      <c r="N417" s="81"/>
    </row>
    <row r="418" ht="22.5" customHeight="1">
      <c r="A418" s="61">
        <f>IF(B418="","",ROW()-ROW(tb_Export_2[[#HEADERS],[Order]]))</f>
        <v>417</v>
      </c>
      <c r="B418" s="322">
        <v>45981.0</v>
      </c>
      <c r="C418" s="64" t="str">
        <f t="shared" si="1"/>
        <v>#REF!</v>
      </c>
      <c r="D418" s="64" t="s">
        <v>203</v>
      </c>
      <c r="E418" s="64" t="s">
        <v>2141</v>
      </c>
      <c r="F418" s="64" t="s">
        <v>1076</v>
      </c>
      <c r="G418" s="64">
        <v>8.857128011836E12</v>
      </c>
      <c r="H418" s="64" t="str">
        <f t="array" ref="H418">XLOOKUP(G418,tb_MainDatabase[Barcode],tb_MainDatabase[Grand],"")</f>
        <v>EDP</v>
      </c>
      <c r="I418" s="64" t="str">
        <f t="array" ref="I418">XLOOKUP(G418,tb_MainDatabase[Barcode],tb_MainDatabase[Size],"")</f>
        <v>30 ml.</v>
      </c>
      <c r="J418" s="64" t="s">
        <v>1532</v>
      </c>
      <c r="K418" s="81">
        <f>IF(E418="","",countif(tb_Export_2[SKU],E418))</f>
        <v>1</v>
      </c>
      <c r="L418" s="64" t="s">
        <v>1528</v>
      </c>
      <c r="M418" s="81"/>
      <c r="N418" s="81"/>
    </row>
    <row r="419" ht="22.5" customHeight="1">
      <c r="A419" s="61">
        <f>IF(B419="","",ROW()-ROW(tb_Export_2[[#HEADERS],[Order]]))</f>
        <v>418</v>
      </c>
      <c r="B419" s="322">
        <v>45981.0</v>
      </c>
      <c r="C419" s="64" t="str">
        <f t="shared" si="1"/>
        <v>#REF!</v>
      </c>
      <c r="D419" s="64" t="s">
        <v>203</v>
      </c>
      <c r="E419" s="64" t="s">
        <v>2143</v>
      </c>
      <c r="F419" s="64" t="s">
        <v>1076</v>
      </c>
      <c r="G419" s="64">
        <v>8.857128011836E12</v>
      </c>
      <c r="H419" s="64" t="str">
        <f t="array" ref="H419">XLOOKUP(G419,tb_MainDatabase[Barcode],tb_MainDatabase[Grand],"")</f>
        <v>EDP</v>
      </c>
      <c r="I419" s="64" t="str">
        <f t="array" ref="I419">XLOOKUP(G419,tb_MainDatabase[Barcode],tb_MainDatabase[Size],"")</f>
        <v>30 ml.</v>
      </c>
      <c r="J419" s="64" t="s">
        <v>1532</v>
      </c>
      <c r="K419" s="81">
        <f>IF(E419="","",countif(tb_Export_2[SKU],E419))</f>
        <v>1</v>
      </c>
      <c r="L419" s="64" t="s">
        <v>1528</v>
      </c>
      <c r="M419" s="81"/>
      <c r="N419" s="81"/>
    </row>
    <row r="420" ht="22.5" customHeight="1">
      <c r="A420" s="61">
        <f>IF(B420="","",ROW()-ROW(tb_Export_2[[#HEADERS],[Order]]))</f>
        <v>419</v>
      </c>
      <c r="B420" s="322">
        <v>45981.0</v>
      </c>
      <c r="C420" s="64" t="str">
        <f t="shared" si="1"/>
        <v>#REF!</v>
      </c>
      <c r="D420" s="64" t="s">
        <v>203</v>
      </c>
      <c r="E420" s="64" t="s">
        <v>2144</v>
      </c>
      <c r="F420" s="64" t="s">
        <v>1076</v>
      </c>
      <c r="G420" s="64">
        <v>8.857128011836E12</v>
      </c>
      <c r="H420" s="64" t="str">
        <f t="array" ref="H420">XLOOKUP(G420,tb_MainDatabase[Barcode],tb_MainDatabase[Grand],"")</f>
        <v>EDP</v>
      </c>
      <c r="I420" s="64" t="str">
        <f t="array" ref="I420">XLOOKUP(G420,tb_MainDatabase[Barcode],tb_MainDatabase[Size],"")</f>
        <v>30 ml.</v>
      </c>
      <c r="J420" s="64" t="s">
        <v>1532</v>
      </c>
      <c r="K420" s="81">
        <f>IF(E420="","",countif(tb_Export_2[SKU],E420))</f>
        <v>1</v>
      </c>
      <c r="L420" s="64" t="s">
        <v>1528</v>
      </c>
      <c r="M420" s="81"/>
      <c r="N420" s="81"/>
    </row>
    <row r="421" ht="22.5" customHeight="1">
      <c r="A421" s="61">
        <f>IF(B421="","",ROW()-ROW(tb_Export_2[[#HEADERS],[Order]]))</f>
        <v>420</v>
      </c>
      <c r="B421" s="322">
        <v>45981.0</v>
      </c>
      <c r="C421" s="64" t="str">
        <f t="shared" si="1"/>
        <v>#REF!</v>
      </c>
      <c r="D421" s="64" t="s">
        <v>203</v>
      </c>
      <c r="E421" s="64" t="s">
        <v>2145</v>
      </c>
      <c r="F421" s="64" t="s">
        <v>1076</v>
      </c>
      <c r="G421" s="64">
        <v>8.857128011836E12</v>
      </c>
      <c r="H421" s="64" t="str">
        <f t="array" ref="H421">XLOOKUP(G421,tb_MainDatabase[Barcode],tb_MainDatabase[Grand],"")</f>
        <v>EDP</v>
      </c>
      <c r="I421" s="64" t="str">
        <f t="array" ref="I421">XLOOKUP(G421,tb_MainDatabase[Barcode],tb_MainDatabase[Size],"")</f>
        <v>30 ml.</v>
      </c>
      <c r="J421" s="64" t="s">
        <v>1532</v>
      </c>
      <c r="K421" s="81">
        <f>IF(E421="","",countif(tb_Export_2[SKU],E421))</f>
        <v>1</v>
      </c>
      <c r="L421" s="64" t="s">
        <v>1528</v>
      </c>
      <c r="M421" s="81"/>
      <c r="N421" s="81"/>
    </row>
    <row r="422" ht="22.5" customHeight="1">
      <c r="A422" s="61">
        <f>IF(B422="","",ROW()-ROW(tb_Export_2[[#HEADERS],[Order]]))</f>
        <v>421</v>
      </c>
      <c r="B422" s="322">
        <v>45981.0</v>
      </c>
      <c r="C422" s="64" t="str">
        <f t="shared" si="1"/>
        <v>#REF!</v>
      </c>
      <c r="D422" s="64" t="s">
        <v>203</v>
      </c>
      <c r="E422" s="64" t="s">
        <v>2147</v>
      </c>
      <c r="F422" s="64" t="s">
        <v>1076</v>
      </c>
      <c r="G422" s="64">
        <v>8.857128011836E12</v>
      </c>
      <c r="H422" s="64" t="str">
        <f t="array" ref="H422">XLOOKUP(G422,tb_MainDatabase[Barcode],tb_MainDatabase[Grand],"")</f>
        <v>EDP</v>
      </c>
      <c r="I422" s="64" t="str">
        <f t="array" ref="I422">XLOOKUP(G422,tb_MainDatabase[Barcode],tb_MainDatabase[Size],"")</f>
        <v>30 ml.</v>
      </c>
      <c r="J422" s="64" t="s">
        <v>1532</v>
      </c>
      <c r="K422" s="81">
        <f>IF(E422="","",countif(tb_Export_2[SKU],E422))</f>
        <v>1</v>
      </c>
      <c r="L422" s="64" t="s">
        <v>1528</v>
      </c>
      <c r="M422" s="81"/>
      <c r="N422" s="81"/>
    </row>
    <row r="423" ht="22.5" customHeight="1">
      <c r="A423" s="61">
        <f>IF(B423="","",ROW()-ROW(tb_Export_2[[#HEADERS],[Order]]))</f>
        <v>422</v>
      </c>
      <c r="B423" s="322">
        <v>45981.0</v>
      </c>
      <c r="C423" s="64" t="str">
        <f t="shared" si="1"/>
        <v>#REF!</v>
      </c>
      <c r="D423" s="64" t="s">
        <v>203</v>
      </c>
      <c r="E423" s="64" t="s">
        <v>2148</v>
      </c>
      <c r="F423" s="64" t="s">
        <v>1076</v>
      </c>
      <c r="G423" s="64">
        <v>8.857128011836E12</v>
      </c>
      <c r="H423" s="64" t="str">
        <f t="array" ref="H423">XLOOKUP(G423,tb_MainDatabase[Barcode],tb_MainDatabase[Grand],"")</f>
        <v>EDP</v>
      </c>
      <c r="I423" s="64" t="str">
        <f t="array" ref="I423">XLOOKUP(G423,tb_MainDatabase[Barcode],tb_MainDatabase[Size],"")</f>
        <v>30 ml.</v>
      </c>
      <c r="J423" s="64" t="s">
        <v>1532</v>
      </c>
      <c r="K423" s="81">
        <f>IF(E423="","",countif(tb_Export_2[SKU],E423))</f>
        <v>1</v>
      </c>
      <c r="L423" s="64" t="s">
        <v>1528</v>
      </c>
      <c r="M423" s="81"/>
      <c r="N423" s="81"/>
    </row>
    <row r="424" ht="22.5" customHeight="1">
      <c r="A424" s="61">
        <f>IF(B424="","",ROW()-ROW(tb_Export_2[[#HEADERS],[Order]]))</f>
        <v>423</v>
      </c>
      <c r="B424" s="322">
        <v>45981.0</v>
      </c>
      <c r="C424" s="64" t="str">
        <f t="shared" si="1"/>
        <v>#REF!</v>
      </c>
      <c r="D424" s="64" t="s">
        <v>203</v>
      </c>
      <c r="E424" s="64" t="s">
        <v>2149</v>
      </c>
      <c r="F424" s="64" t="s">
        <v>1076</v>
      </c>
      <c r="G424" s="64">
        <v>8.857128011836E12</v>
      </c>
      <c r="H424" s="64" t="str">
        <f t="array" ref="H424">XLOOKUP(G424,tb_MainDatabase[Barcode],tb_MainDatabase[Grand],"")</f>
        <v>EDP</v>
      </c>
      <c r="I424" s="64" t="str">
        <f t="array" ref="I424">XLOOKUP(G424,tb_MainDatabase[Barcode],tb_MainDatabase[Size],"")</f>
        <v>30 ml.</v>
      </c>
      <c r="J424" s="64" t="s">
        <v>1532</v>
      </c>
      <c r="K424" s="81">
        <f>IF(E424="","",countif(tb_Export_2[SKU],E424))</f>
        <v>1</v>
      </c>
      <c r="L424" s="64" t="s">
        <v>1528</v>
      </c>
      <c r="M424" s="81"/>
      <c r="N424" s="81"/>
    </row>
    <row r="425" ht="22.5" customHeight="1">
      <c r="A425" s="61">
        <f>IF(B425="","",ROW()-ROW(tb_Export_2[[#HEADERS],[Order]]))</f>
        <v>424</v>
      </c>
      <c r="B425" s="322">
        <v>45981.0</v>
      </c>
      <c r="C425" s="64" t="str">
        <f t="shared" si="1"/>
        <v>#REF!</v>
      </c>
      <c r="D425" s="64" t="s">
        <v>203</v>
      </c>
      <c r="E425" s="64" t="s">
        <v>2150</v>
      </c>
      <c r="F425" s="64" t="s">
        <v>1076</v>
      </c>
      <c r="G425" s="64">
        <v>8.857128011836E12</v>
      </c>
      <c r="H425" s="64" t="str">
        <f t="array" ref="H425">XLOOKUP(G425,tb_MainDatabase[Barcode],tb_MainDatabase[Grand],"")</f>
        <v>EDP</v>
      </c>
      <c r="I425" s="64" t="str">
        <f t="array" ref="I425">XLOOKUP(G425,tb_MainDatabase[Barcode],tb_MainDatabase[Size],"")</f>
        <v>30 ml.</v>
      </c>
      <c r="J425" s="64" t="s">
        <v>1532</v>
      </c>
      <c r="K425" s="81">
        <f>IF(E425="","",countif(tb_Export_2[SKU],E425))</f>
        <v>1</v>
      </c>
      <c r="L425" s="64" t="s">
        <v>1528</v>
      </c>
      <c r="M425" s="81"/>
      <c r="N425" s="81"/>
    </row>
    <row r="426" ht="22.5" customHeight="1">
      <c r="A426" s="61">
        <f>IF(B426="","",ROW()-ROW(tb_Export_2[[#HEADERS],[Order]]))</f>
        <v>425</v>
      </c>
      <c r="B426" s="322">
        <v>45981.0</v>
      </c>
      <c r="C426" s="64" t="str">
        <f t="shared" si="1"/>
        <v>#REF!</v>
      </c>
      <c r="D426" s="64" t="s">
        <v>203</v>
      </c>
      <c r="E426" s="64" t="s">
        <v>2152</v>
      </c>
      <c r="F426" s="64" t="s">
        <v>1084</v>
      </c>
      <c r="G426" s="64">
        <v>8.85712801185E12</v>
      </c>
      <c r="H426" s="64" t="str">
        <f t="array" ref="H426">XLOOKUP(G426,tb_MainDatabase[Barcode],tb_MainDatabase[Grand],"")</f>
        <v>EDP</v>
      </c>
      <c r="I426" s="64" t="str">
        <f t="array" ref="I426">XLOOKUP(G426,tb_MainDatabase[Barcode],tb_MainDatabase[Size],"")</f>
        <v>30 ml.</v>
      </c>
      <c r="J426" s="64" t="s">
        <v>1532</v>
      </c>
      <c r="K426" s="81">
        <f>IF(E426="","",countif(tb_Export_2[SKU],E426))</f>
        <v>1</v>
      </c>
      <c r="L426" s="64" t="s">
        <v>1528</v>
      </c>
      <c r="M426" s="81"/>
      <c r="N426" s="81"/>
    </row>
    <row r="427" ht="22.5" customHeight="1">
      <c r="A427" s="61">
        <f>IF(B427="","",ROW()-ROW(tb_Export_2[[#HEADERS],[Order]]))</f>
        <v>426</v>
      </c>
      <c r="B427" s="322">
        <v>45981.0</v>
      </c>
      <c r="C427" s="64" t="str">
        <f t="shared" si="1"/>
        <v>#REF!</v>
      </c>
      <c r="D427" s="64" t="s">
        <v>203</v>
      </c>
      <c r="E427" s="64" t="s">
        <v>2153</v>
      </c>
      <c r="F427" s="64" t="s">
        <v>1084</v>
      </c>
      <c r="G427" s="64">
        <v>8.85712801185E12</v>
      </c>
      <c r="H427" s="64" t="str">
        <f t="array" ref="H427">XLOOKUP(G427,tb_MainDatabase[Barcode],tb_MainDatabase[Grand],"")</f>
        <v>EDP</v>
      </c>
      <c r="I427" s="64" t="str">
        <f t="array" ref="I427">XLOOKUP(G427,tb_MainDatabase[Barcode],tb_MainDatabase[Size],"")</f>
        <v>30 ml.</v>
      </c>
      <c r="J427" s="64" t="s">
        <v>1532</v>
      </c>
      <c r="K427" s="81">
        <f>IF(E427="","",countif(tb_Export_2[SKU],E427))</f>
        <v>1</v>
      </c>
      <c r="L427" s="64" t="s">
        <v>1528</v>
      </c>
      <c r="M427" s="81"/>
      <c r="N427" s="81"/>
    </row>
    <row r="428" ht="22.5" customHeight="1">
      <c r="A428" s="61">
        <f>IF(B428="","",ROW()-ROW(tb_Export_2[[#HEADERS],[Order]]))</f>
        <v>427</v>
      </c>
      <c r="B428" s="322">
        <v>45981.0</v>
      </c>
      <c r="C428" s="64" t="str">
        <f t="shared" si="1"/>
        <v>#REF!</v>
      </c>
      <c r="D428" s="64" t="s">
        <v>203</v>
      </c>
      <c r="E428" s="64" t="s">
        <v>2154</v>
      </c>
      <c r="F428" s="64" t="s">
        <v>1084</v>
      </c>
      <c r="G428" s="64">
        <v>8.85712801185E12</v>
      </c>
      <c r="H428" s="64" t="str">
        <f t="array" ref="H428">XLOOKUP(G428,tb_MainDatabase[Barcode],tb_MainDatabase[Grand],"")</f>
        <v>EDP</v>
      </c>
      <c r="I428" s="64" t="str">
        <f t="array" ref="I428">XLOOKUP(G428,tb_MainDatabase[Barcode],tb_MainDatabase[Size],"")</f>
        <v>30 ml.</v>
      </c>
      <c r="J428" s="64" t="s">
        <v>1532</v>
      </c>
      <c r="K428" s="81">
        <f>IF(E428="","",countif(tb_Export_2[SKU],E428))</f>
        <v>1</v>
      </c>
      <c r="L428" s="64" t="s">
        <v>1528</v>
      </c>
      <c r="M428" s="81"/>
      <c r="N428" s="81"/>
    </row>
    <row r="429" ht="22.5" customHeight="1">
      <c r="A429" s="61">
        <f>IF(B429="","",ROW()-ROW(tb_Export_2[[#HEADERS],[Order]]))</f>
        <v>428</v>
      </c>
      <c r="B429" s="322">
        <v>45981.0</v>
      </c>
      <c r="C429" s="64" t="str">
        <f t="shared" si="1"/>
        <v>#REF!</v>
      </c>
      <c r="D429" s="64" t="s">
        <v>203</v>
      </c>
      <c r="E429" s="64" t="s">
        <v>2156</v>
      </c>
      <c r="F429" s="64" t="s">
        <v>1084</v>
      </c>
      <c r="G429" s="64">
        <v>8.85712801185E12</v>
      </c>
      <c r="H429" s="64" t="str">
        <f t="array" ref="H429">XLOOKUP(G429,tb_MainDatabase[Barcode],tb_MainDatabase[Grand],"")</f>
        <v>EDP</v>
      </c>
      <c r="I429" s="64" t="str">
        <f t="array" ref="I429">XLOOKUP(G429,tb_MainDatabase[Barcode],tb_MainDatabase[Size],"")</f>
        <v>30 ml.</v>
      </c>
      <c r="J429" s="64" t="s">
        <v>1532</v>
      </c>
      <c r="K429" s="81">
        <f>IF(E429="","",countif(tb_Export_2[SKU],E429))</f>
        <v>1</v>
      </c>
      <c r="L429" s="64" t="s">
        <v>1528</v>
      </c>
      <c r="M429" s="81"/>
      <c r="N429" s="81"/>
    </row>
    <row r="430" ht="22.5" customHeight="1">
      <c r="A430" s="61">
        <f>IF(B430="","",ROW()-ROW(tb_Export_2[[#HEADERS],[Order]]))</f>
        <v>429</v>
      </c>
      <c r="B430" s="322">
        <v>45981.0</v>
      </c>
      <c r="C430" s="64" t="str">
        <f t="shared" si="1"/>
        <v>#REF!</v>
      </c>
      <c r="D430" s="64" t="s">
        <v>203</v>
      </c>
      <c r="E430" s="64" t="s">
        <v>2157</v>
      </c>
      <c r="F430" s="64" t="s">
        <v>1084</v>
      </c>
      <c r="G430" s="64">
        <v>8.85712801185E12</v>
      </c>
      <c r="H430" s="64" t="str">
        <f t="array" ref="H430">XLOOKUP(G430,tb_MainDatabase[Barcode],tb_MainDatabase[Grand],"")</f>
        <v>EDP</v>
      </c>
      <c r="I430" s="64" t="str">
        <f t="array" ref="I430">XLOOKUP(G430,tb_MainDatabase[Barcode],tb_MainDatabase[Size],"")</f>
        <v>30 ml.</v>
      </c>
      <c r="J430" s="64" t="s">
        <v>1532</v>
      </c>
      <c r="K430" s="81">
        <f>IF(E430="","",countif(tb_Export_2[SKU],E430))</f>
        <v>1</v>
      </c>
      <c r="L430" s="64" t="s">
        <v>1528</v>
      </c>
      <c r="M430" s="81"/>
      <c r="N430" s="81"/>
    </row>
    <row r="431" ht="22.5" customHeight="1">
      <c r="A431" s="61">
        <f>IF(B431="","",ROW()-ROW(tb_Export_2[[#HEADERS],[Order]]))</f>
        <v>430</v>
      </c>
      <c r="B431" s="322">
        <v>45981.0</v>
      </c>
      <c r="C431" s="64" t="str">
        <f t="shared" si="1"/>
        <v>#REF!</v>
      </c>
      <c r="D431" s="64" t="s">
        <v>203</v>
      </c>
      <c r="E431" s="64" t="s">
        <v>2158</v>
      </c>
      <c r="F431" s="64" t="s">
        <v>1084</v>
      </c>
      <c r="G431" s="64">
        <v>8.85712801185E12</v>
      </c>
      <c r="H431" s="64" t="str">
        <f t="array" ref="H431">XLOOKUP(G431,tb_MainDatabase[Barcode],tb_MainDatabase[Grand],"")</f>
        <v>EDP</v>
      </c>
      <c r="I431" s="64" t="str">
        <f t="array" ref="I431">XLOOKUP(G431,tb_MainDatabase[Barcode],tb_MainDatabase[Size],"")</f>
        <v>30 ml.</v>
      </c>
      <c r="J431" s="64" t="s">
        <v>1532</v>
      </c>
      <c r="K431" s="81">
        <f>IF(E431="","",countif(tb_Export_2[SKU],E431))</f>
        <v>1</v>
      </c>
      <c r="L431" s="64" t="s">
        <v>1528</v>
      </c>
      <c r="M431" s="81"/>
      <c r="N431" s="81"/>
    </row>
    <row r="432" ht="22.5" customHeight="1">
      <c r="A432" s="61">
        <f>IF(B432="","",ROW()-ROW(tb_Export_2[[#HEADERS],[Order]]))</f>
        <v>431</v>
      </c>
      <c r="B432" s="322">
        <v>45981.0</v>
      </c>
      <c r="C432" s="64" t="str">
        <f t="shared" si="1"/>
        <v>#REF!</v>
      </c>
      <c r="D432" s="64" t="s">
        <v>203</v>
      </c>
      <c r="E432" s="64" t="s">
        <v>2159</v>
      </c>
      <c r="F432" s="64" t="s">
        <v>1084</v>
      </c>
      <c r="G432" s="64">
        <v>8.85712801185E12</v>
      </c>
      <c r="H432" s="64" t="str">
        <f t="array" ref="H432">XLOOKUP(G432,tb_MainDatabase[Barcode],tb_MainDatabase[Grand],"")</f>
        <v>EDP</v>
      </c>
      <c r="I432" s="64" t="str">
        <f t="array" ref="I432">XLOOKUP(G432,tb_MainDatabase[Barcode],tb_MainDatabase[Size],"")</f>
        <v>30 ml.</v>
      </c>
      <c r="J432" s="64" t="s">
        <v>1532</v>
      </c>
      <c r="K432" s="81">
        <f>IF(E432="","",countif(tb_Export_2[SKU],E432))</f>
        <v>1</v>
      </c>
      <c r="L432" s="64" t="s">
        <v>1528</v>
      </c>
      <c r="M432" s="81"/>
      <c r="N432" s="81"/>
    </row>
    <row r="433" ht="22.5" customHeight="1">
      <c r="A433" s="61">
        <f>IF(B433="","",ROW()-ROW(tb_Export_2[[#HEADERS],[Order]]))</f>
        <v>432</v>
      </c>
      <c r="B433" s="322">
        <v>45981.0</v>
      </c>
      <c r="C433" s="64" t="str">
        <f t="shared" si="1"/>
        <v>#REF!</v>
      </c>
      <c r="D433" s="64" t="s">
        <v>203</v>
      </c>
      <c r="E433" s="64" t="s">
        <v>2160</v>
      </c>
      <c r="F433" s="64" t="s">
        <v>1084</v>
      </c>
      <c r="G433" s="64">
        <v>8.85712801185E12</v>
      </c>
      <c r="H433" s="64" t="str">
        <f t="array" ref="H433">XLOOKUP(G433,tb_MainDatabase[Barcode],tb_MainDatabase[Grand],"")</f>
        <v>EDP</v>
      </c>
      <c r="I433" s="64" t="str">
        <f t="array" ref="I433">XLOOKUP(G433,tb_MainDatabase[Barcode],tb_MainDatabase[Size],"")</f>
        <v>30 ml.</v>
      </c>
      <c r="J433" s="64" t="s">
        <v>1532</v>
      </c>
      <c r="K433" s="81">
        <f>IF(E433="","",countif(tb_Export_2[SKU],E433))</f>
        <v>1</v>
      </c>
      <c r="L433" s="64" t="s">
        <v>1528</v>
      </c>
      <c r="M433" s="81"/>
      <c r="N433" s="81"/>
    </row>
    <row r="434" ht="22.5" customHeight="1">
      <c r="A434" s="61">
        <f>IF(B434="","",ROW()-ROW(tb_Export_2[[#HEADERS],[Order]]))</f>
        <v>433</v>
      </c>
      <c r="B434" s="322">
        <v>45981.0</v>
      </c>
      <c r="C434" s="64" t="str">
        <f t="shared" si="1"/>
        <v>#REF!</v>
      </c>
      <c r="D434" s="64" t="s">
        <v>203</v>
      </c>
      <c r="E434" s="64" t="s">
        <v>2161</v>
      </c>
      <c r="F434" s="64" t="s">
        <v>1084</v>
      </c>
      <c r="G434" s="64">
        <v>8.85712801185E12</v>
      </c>
      <c r="H434" s="64" t="str">
        <f t="array" ref="H434">XLOOKUP(G434,tb_MainDatabase[Barcode],tb_MainDatabase[Grand],"")</f>
        <v>EDP</v>
      </c>
      <c r="I434" s="64" t="str">
        <f t="array" ref="I434">XLOOKUP(G434,tb_MainDatabase[Barcode],tb_MainDatabase[Size],"")</f>
        <v>30 ml.</v>
      </c>
      <c r="J434" s="64" t="s">
        <v>1532</v>
      </c>
      <c r="K434" s="81">
        <f>IF(E434="","",countif(tb_Export_2[SKU],E434))</f>
        <v>1</v>
      </c>
      <c r="L434" s="64" t="s">
        <v>1528</v>
      </c>
      <c r="M434" s="81"/>
      <c r="N434" s="81"/>
    </row>
    <row r="435" ht="22.5" customHeight="1">
      <c r="A435" s="61">
        <f>IF(B435="","",ROW()-ROW(tb_Export_2[[#HEADERS],[Order]]))</f>
        <v>434</v>
      </c>
      <c r="B435" s="322">
        <v>45981.0</v>
      </c>
      <c r="C435" s="64" t="str">
        <f t="shared" si="1"/>
        <v>#REF!</v>
      </c>
      <c r="D435" s="64" t="s">
        <v>203</v>
      </c>
      <c r="E435" s="64" t="s">
        <v>2162</v>
      </c>
      <c r="F435" s="64" t="s">
        <v>1098</v>
      </c>
      <c r="G435" s="64">
        <v>8.857128012048E12</v>
      </c>
      <c r="H435" s="64" t="str">
        <f t="array" ref="H435">XLOOKUP(G435,tb_MainDatabase[Barcode],tb_MainDatabase[Grand],"")</f>
        <v>EDP</v>
      </c>
      <c r="I435" s="64" t="str">
        <f t="array" ref="I435">XLOOKUP(G435,tb_MainDatabase[Barcode],tb_MainDatabase[Size],"")</f>
        <v>30 ml.</v>
      </c>
      <c r="J435" s="64" t="s">
        <v>1532</v>
      </c>
      <c r="K435" s="81">
        <f>IF(E435="","",countif(tb_Export_2[SKU],E435))</f>
        <v>1</v>
      </c>
      <c r="L435" s="64" t="s">
        <v>1528</v>
      </c>
      <c r="M435" s="81"/>
      <c r="N435" s="81"/>
    </row>
    <row r="436" ht="22.5" customHeight="1">
      <c r="A436" s="61">
        <f>IF(B436="","",ROW()-ROW(tb_Export_2[[#HEADERS],[Order]]))</f>
        <v>435</v>
      </c>
      <c r="B436" s="322">
        <v>45981.0</v>
      </c>
      <c r="C436" s="64" t="str">
        <f t="shared" si="1"/>
        <v>#REF!</v>
      </c>
      <c r="D436" s="64" t="s">
        <v>203</v>
      </c>
      <c r="E436" s="64" t="s">
        <v>2163</v>
      </c>
      <c r="F436" s="64" t="s">
        <v>1098</v>
      </c>
      <c r="G436" s="64">
        <v>8.857128012048E12</v>
      </c>
      <c r="H436" s="64" t="str">
        <f t="array" ref="H436">XLOOKUP(G436,tb_MainDatabase[Barcode],tb_MainDatabase[Grand],"")</f>
        <v>EDP</v>
      </c>
      <c r="I436" s="64" t="str">
        <f t="array" ref="I436">XLOOKUP(G436,tb_MainDatabase[Barcode],tb_MainDatabase[Size],"")</f>
        <v>30 ml.</v>
      </c>
      <c r="J436" s="64" t="s">
        <v>1532</v>
      </c>
      <c r="K436" s="81">
        <f>IF(E436="","",countif(tb_Export_2[SKU],E436))</f>
        <v>1</v>
      </c>
      <c r="L436" s="64" t="s">
        <v>1528</v>
      </c>
      <c r="M436" s="81"/>
      <c r="N436" s="81"/>
    </row>
    <row r="437" ht="22.5" customHeight="1">
      <c r="A437" s="61">
        <f>IF(B437="","",ROW()-ROW(tb_Export_2[[#HEADERS],[Order]]))</f>
        <v>436</v>
      </c>
      <c r="B437" s="322">
        <v>45981.0</v>
      </c>
      <c r="C437" s="64" t="str">
        <f t="shared" si="1"/>
        <v>#REF!</v>
      </c>
      <c r="D437" s="64" t="s">
        <v>203</v>
      </c>
      <c r="E437" s="64" t="s">
        <v>2164</v>
      </c>
      <c r="F437" s="64" t="s">
        <v>1098</v>
      </c>
      <c r="G437" s="64">
        <v>8.857128012048E12</v>
      </c>
      <c r="H437" s="64" t="str">
        <f t="array" ref="H437">XLOOKUP(G437,tb_MainDatabase[Barcode],tb_MainDatabase[Grand],"")</f>
        <v>EDP</v>
      </c>
      <c r="I437" s="64" t="str">
        <f t="array" ref="I437">XLOOKUP(G437,tb_MainDatabase[Barcode],tb_MainDatabase[Size],"")</f>
        <v>30 ml.</v>
      </c>
      <c r="J437" s="64" t="s">
        <v>1532</v>
      </c>
      <c r="K437" s="81">
        <f>IF(E437="","",countif(tb_Export_2[SKU],E437))</f>
        <v>1</v>
      </c>
      <c r="L437" s="64" t="s">
        <v>1528</v>
      </c>
      <c r="M437" s="81"/>
      <c r="N437" s="81"/>
    </row>
    <row r="438" ht="22.5" customHeight="1">
      <c r="A438" s="61">
        <f>IF(B438="","",ROW()-ROW(tb_Export_2[[#HEADERS],[Order]]))</f>
        <v>437</v>
      </c>
      <c r="B438" s="322">
        <v>45981.0</v>
      </c>
      <c r="C438" s="64" t="str">
        <f t="shared" si="1"/>
        <v>#REF!</v>
      </c>
      <c r="D438" s="64" t="s">
        <v>203</v>
      </c>
      <c r="E438" s="64" t="s">
        <v>2165</v>
      </c>
      <c r="F438" s="64" t="s">
        <v>1098</v>
      </c>
      <c r="G438" s="64">
        <v>8.857128012048E12</v>
      </c>
      <c r="H438" s="64" t="str">
        <f t="array" ref="H438">XLOOKUP(G438,tb_MainDatabase[Barcode],tb_MainDatabase[Grand],"")</f>
        <v>EDP</v>
      </c>
      <c r="I438" s="64" t="str">
        <f t="array" ref="I438">XLOOKUP(G438,tb_MainDatabase[Barcode],tb_MainDatabase[Size],"")</f>
        <v>30 ml.</v>
      </c>
      <c r="J438" s="64" t="s">
        <v>1532</v>
      </c>
      <c r="K438" s="81">
        <f>IF(E438="","",countif(tb_Export_2[SKU],E438))</f>
        <v>1</v>
      </c>
      <c r="L438" s="64" t="s">
        <v>1528</v>
      </c>
      <c r="M438" s="81"/>
      <c r="N438" s="81"/>
    </row>
    <row r="439" ht="22.5" customHeight="1">
      <c r="A439" s="61">
        <f>IF(B439="","",ROW()-ROW(tb_Export_2[[#HEADERS],[Order]]))</f>
        <v>438</v>
      </c>
      <c r="B439" s="322">
        <v>45981.0</v>
      </c>
      <c r="C439" s="64" t="str">
        <f t="shared" si="1"/>
        <v>#REF!</v>
      </c>
      <c r="D439" s="64" t="s">
        <v>203</v>
      </c>
      <c r="E439" s="64" t="s">
        <v>2167</v>
      </c>
      <c r="F439" s="64" t="s">
        <v>1098</v>
      </c>
      <c r="G439" s="64">
        <v>8.857128012048E12</v>
      </c>
      <c r="H439" s="64" t="str">
        <f t="array" ref="H439">XLOOKUP(G439,tb_MainDatabase[Barcode],tb_MainDatabase[Grand],"")</f>
        <v>EDP</v>
      </c>
      <c r="I439" s="64" t="str">
        <f t="array" ref="I439">XLOOKUP(G439,tb_MainDatabase[Barcode],tb_MainDatabase[Size],"")</f>
        <v>30 ml.</v>
      </c>
      <c r="J439" s="64" t="s">
        <v>1532</v>
      </c>
      <c r="K439" s="81">
        <f>IF(E439="","",countif(tb_Export_2[SKU],E439))</f>
        <v>1</v>
      </c>
      <c r="L439" s="64" t="s">
        <v>1528</v>
      </c>
      <c r="M439" s="81"/>
      <c r="N439" s="81"/>
    </row>
    <row r="440" ht="22.5" customHeight="1">
      <c r="A440" s="61">
        <f>IF(B440="","",ROW()-ROW(tb_Export_2[[#HEADERS],[Order]]))</f>
        <v>439</v>
      </c>
      <c r="B440" s="322">
        <v>45981.0</v>
      </c>
      <c r="C440" s="64" t="str">
        <f t="shared" si="1"/>
        <v>#REF!</v>
      </c>
      <c r="D440" s="64" t="s">
        <v>203</v>
      </c>
      <c r="E440" s="64" t="s">
        <v>2168</v>
      </c>
      <c r="F440" s="64" t="s">
        <v>1098</v>
      </c>
      <c r="G440" s="64">
        <v>8.857128012048E12</v>
      </c>
      <c r="H440" s="64" t="str">
        <f t="array" ref="H440">XLOOKUP(G440,tb_MainDatabase[Barcode],tb_MainDatabase[Grand],"")</f>
        <v>EDP</v>
      </c>
      <c r="I440" s="64" t="str">
        <f t="array" ref="I440">XLOOKUP(G440,tb_MainDatabase[Barcode],tb_MainDatabase[Size],"")</f>
        <v>30 ml.</v>
      </c>
      <c r="J440" s="64" t="s">
        <v>1532</v>
      </c>
      <c r="K440" s="81">
        <f>IF(E440="","",countif(tb_Export_2[SKU],E440))</f>
        <v>1</v>
      </c>
      <c r="L440" s="64" t="s">
        <v>1528</v>
      </c>
      <c r="M440" s="81"/>
      <c r="N440" s="81"/>
    </row>
    <row r="441" ht="22.5" customHeight="1">
      <c r="A441" s="61">
        <f>IF(B441="","",ROW()-ROW(tb_Export_2[[#HEADERS],[Order]]))</f>
        <v>440</v>
      </c>
      <c r="B441" s="322">
        <v>45981.0</v>
      </c>
      <c r="C441" s="64" t="str">
        <f t="shared" si="1"/>
        <v>#REF!</v>
      </c>
      <c r="D441" s="64" t="s">
        <v>203</v>
      </c>
      <c r="E441" s="64" t="s">
        <v>2169</v>
      </c>
      <c r="F441" s="64" t="s">
        <v>1098</v>
      </c>
      <c r="G441" s="64">
        <v>8.857128012048E12</v>
      </c>
      <c r="H441" s="64" t="str">
        <f t="array" ref="H441">XLOOKUP(G441,tb_MainDatabase[Barcode],tb_MainDatabase[Grand],"")</f>
        <v>EDP</v>
      </c>
      <c r="I441" s="64" t="str">
        <f t="array" ref="I441">XLOOKUP(G441,tb_MainDatabase[Barcode],tb_MainDatabase[Size],"")</f>
        <v>30 ml.</v>
      </c>
      <c r="J441" s="64" t="s">
        <v>1532</v>
      </c>
      <c r="K441" s="81">
        <f>IF(E441="","",countif(tb_Export_2[SKU],E441))</f>
        <v>1</v>
      </c>
      <c r="L441" s="64" t="s">
        <v>1528</v>
      </c>
      <c r="M441" s="81"/>
      <c r="N441" s="81"/>
    </row>
    <row r="442" ht="22.5" customHeight="1">
      <c r="A442" s="61">
        <f>IF(B442="","",ROW()-ROW(tb_Export_2[[#HEADERS],[Order]]))</f>
        <v>441</v>
      </c>
      <c r="B442" s="322">
        <v>45981.0</v>
      </c>
      <c r="C442" s="64" t="str">
        <f t="shared" si="1"/>
        <v>#REF!</v>
      </c>
      <c r="D442" s="64" t="s">
        <v>203</v>
      </c>
      <c r="E442" s="64" t="s">
        <v>2171</v>
      </c>
      <c r="F442" s="64" t="s">
        <v>1098</v>
      </c>
      <c r="G442" s="64">
        <v>8.857128012048E12</v>
      </c>
      <c r="H442" s="64" t="str">
        <f t="array" ref="H442">XLOOKUP(G442,tb_MainDatabase[Barcode],tb_MainDatabase[Grand],"")</f>
        <v>EDP</v>
      </c>
      <c r="I442" s="64" t="str">
        <f t="array" ref="I442">XLOOKUP(G442,tb_MainDatabase[Barcode],tb_MainDatabase[Size],"")</f>
        <v>30 ml.</v>
      </c>
      <c r="J442" s="64" t="s">
        <v>1532</v>
      </c>
      <c r="K442" s="81">
        <f>IF(E442="","",countif(tb_Export_2[SKU],E442))</f>
        <v>1</v>
      </c>
      <c r="L442" s="64" t="s">
        <v>1528</v>
      </c>
      <c r="M442" s="81"/>
      <c r="N442" s="81"/>
    </row>
    <row r="443" ht="22.5" customHeight="1">
      <c r="A443" s="61">
        <f>IF(B443="","",ROW()-ROW(tb_Export_2[[#HEADERS],[Order]]))</f>
        <v>442</v>
      </c>
      <c r="B443" s="322">
        <v>45981.0</v>
      </c>
      <c r="C443" s="64" t="str">
        <f t="shared" si="1"/>
        <v>#REF!</v>
      </c>
      <c r="D443" s="64" t="s">
        <v>203</v>
      </c>
      <c r="E443" s="64" t="s">
        <v>2172</v>
      </c>
      <c r="F443" s="64" t="s">
        <v>1098</v>
      </c>
      <c r="G443" s="64">
        <v>8.857128012048E12</v>
      </c>
      <c r="H443" s="64" t="str">
        <f t="array" ref="H443">XLOOKUP(G443,tb_MainDatabase[Barcode],tb_MainDatabase[Grand],"")</f>
        <v>EDP</v>
      </c>
      <c r="I443" s="64" t="str">
        <f t="array" ref="I443">XLOOKUP(G443,tb_MainDatabase[Barcode],tb_MainDatabase[Size],"")</f>
        <v>30 ml.</v>
      </c>
      <c r="J443" s="64" t="s">
        <v>1532</v>
      </c>
      <c r="K443" s="81">
        <f>IF(E443="","",countif(tb_Export_2[SKU],E443))</f>
        <v>1</v>
      </c>
      <c r="L443" s="64" t="s">
        <v>1528</v>
      </c>
      <c r="M443" s="81"/>
      <c r="N443" s="81"/>
    </row>
    <row r="444" ht="22.5" customHeight="1">
      <c r="A444" s="61">
        <f>IF(B444="","",ROW()-ROW(tb_Export_2[[#HEADERS],[Order]]))</f>
        <v>443</v>
      </c>
      <c r="B444" s="322">
        <v>45981.0</v>
      </c>
      <c r="C444" s="64" t="str">
        <f t="shared" si="1"/>
        <v>#REF!</v>
      </c>
      <c r="D444" s="64" t="s">
        <v>203</v>
      </c>
      <c r="E444" s="64" t="s">
        <v>2174</v>
      </c>
      <c r="F444" s="64" t="s">
        <v>1098</v>
      </c>
      <c r="G444" s="64">
        <v>8.857128012048E12</v>
      </c>
      <c r="H444" s="64" t="str">
        <f t="array" ref="H444">XLOOKUP(G444,tb_MainDatabase[Barcode],tb_MainDatabase[Grand],"")</f>
        <v>EDP</v>
      </c>
      <c r="I444" s="64" t="str">
        <f t="array" ref="I444">XLOOKUP(G444,tb_MainDatabase[Barcode],tb_MainDatabase[Size],"")</f>
        <v>30 ml.</v>
      </c>
      <c r="J444" s="64" t="s">
        <v>1532</v>
      </c>
      <c r="K444" s="81">
        <f>IF(E444="","",countif(tb_Export_2[SKU],E444))</f>
        <v>1</v>
      </c>
      <c r="L444" s="64" t="s">
        <v>1528</v>
      </c>
      <c r="M444" s="81"/>
      <c r="N444" s="81"/>
    </row>
    <row r="445" ht="22.5" customHeight="1">
      <c r="A445" s="61">
        <f>IF(B445="","",ROW()-ROW(tb_Export_2[[#HEADERS],[Order]]))</f>
        <v>444</v>
      </c>
      <c r="B445" s="322">
        <v>45981.0</v>
      </c>
      <c r="C445" s="64" t="str">
        <f t="shared" si="1"/>
        <v>#REF!</v>
      </c>
      <c r="D445" s="64" t="s">
        <v>203</v>
      </c>
      <c r="E445" s="64" t="s">
        <v>2175</v>
      </c>
      <c r="F445" s="64" t="s">
        <v>1056</v>
      </c>
      <c r="G445" s="64">
        <v>8.857128011812E12</v>
      </c>
      <c r="H445" s="64" t="str">
        <f t="array" ref="H445">XLOOKUP(G445,tb_MainDatabase[Barcode],tb_MainDatabase[Grand],"")</f>
        <v>EDP</v>
      </c>
      <c r="I445" s="64" t="str">
        <f t="array" ref="I445">XLOOKUP(G445,tb_MainDatabase[Barcode],tb_MainDatabase[Size],"")</f>
        <v>30 ml.</v>
      </c>
      <c r="J445" s="64" t="s">
        <v>1532</v>
      </c>
      <c r="K445" s="81">
        <f>IF(E445="","",countif(tb_Export_2[SKU],E445))</f>
        <v>1</v>
      </c>
      <c r="L445" s="64" t="s">
        <v>1528</v>
      </c>
      <c r="M445" s="81"/>
      <c r="N445" s="81"/>
    </row>
    <row r="446" ht="22.5" customHeight="1">
      <c r="A446" s="61">
        <f>IF(B446="","",ROW()-ROW(tb_Export_2[[#HEADERS],[Order]]))</f>
        <v>445</v>
      </c>
      <c r="B446" s="322">
        <v>45981.0</v>
      </c>
      <c r="C446" s="64" t="str">
        <f t="shared" si="1"/>
        <v>#REF!</v>
      </c>
      <c r="D446" s="64" t="s">
        <v>203</v>
      </c>
      <c r="E446" s="64" t="s">
        <v>2176</v>
      </c>
      <c r="F446" s="64" t="s">
        <v>1056</v>
      </c>
      <c r="G446" s="64">
        <v>8.857128011812E12</v>
      </c>
      <c r="H446" s="64" t="str">
        <f t="array" ref="H446">XLOOKUP(G446,tb_MainDatabase[Barcode],tb_MainDatabase[Grand],"")</f>
        <v>EDP</v>
      </c>
      <c r="I446" s="64" t="str">
        <f t="array" ref="I446">XLOOKUP(G446,tb_MainDatabase[Barcode],tb_MainDatabase[Size],"")</f>
        <v>30 ml.</v>
      </c>
      <c r="J446" s="64" t="s">
        <v>1532</v>
      </c>
      <c r="K446" s="81">
        <f>IF(E446="","",countif(tb_Export_2[SKU],E446))</f>
        <v>1</v>
      </c>
      <c r="L446" s="64" t="s">
        <v>1528</v>
      </c>
      <c r="M446" s="81"/>
      <c r="N446" s="81"/>
    </row>
    <row r="447" ht="22.5" customHeight="1">
      <c r="A447" s="61">
        <f>IF(B447="","",ROW()-ROW(tb_Export_2[[#HEADERS],[Order]]))</f>
        <v>446</v>
      </c>
      <c r="B447" s="322">
        <v>45981.0</v>
      </c>
      <c r="C447" s="64" t="str">
        <f t="shared" si="1"/>
        <v>#REF!</v>
      </c>
      <c r="D447" s="64" t="s">
        <v>203</v>
      </c>
      <c r="E447" s="64" t="s">
        <v>2177</v>
      </c>
      <c r="F447" s="64" t="s">
        <v>1072</v>
      </c>
      <c r="G447" s="64">
        <v>8.857128012024E12</v>
      </c>
      <c r="H447" s="64" t="str">
        <f t="array" ref="H447">XLOOKUP(G447,tb_MainDatabase[Barcode],tb_MainDatabase[Grand],"")</f>
        <v>EDP</v>
      </c>
      <c r="I447" s="64" t="str">
        <f t="array" ref="I447">XLOOKUP(G447,tb_MainDatabase[Barcode],tb_MainDatabase[Size],"")</f>
        <v>30 ml.</v>
      </c>
      <c r="J447" s="64" t="s">
        <v>1532</v>
      </c>
      <c r="K447" s="81">
        <f>IF(E447="","",countif(tb_Export_2[SKU],E447))</f>
        <v>2</v>
      </c>
      <c r="L447" s="64" t="s">
        <v>1528</v>
      </c>
      <c r="M447" s="81"/>
      <c r="N447" s="81"/>
    </row>
    <row r="448" ht="22.5" customHeight="1">
      <c r="A448" s="61">
        <f>IF(B448="","",ROW()-ROW(tb_Export_2[[#HEADERS],[Order]]))</f>
        <v>447</v>
      </c>
      <c r="B448" s="322">
        <v>45981.0</v>
      </c>
      <c r="C448" s="64" t="str">
        <f t="shared" si="1"/>
        <v>#REF!</v>
      </c>
      <c r="D448" s="64" t="s">
        <v>203</v>
      </c>
      <c r="E448" s="64" t="s">
        <v>2177</v>
      </c>
      <c r="F448" s="64" t="s">
        <v>1072</v>
      </c>
      <c r="G448" s="64">
        <v>8.857128012024E12</v>
      </c>
      <c r="H448" s="64" t="str">
        <f t="array" ref="H448">XLOOKUP(G448,tb_MainDatabase[Barcode],tb_MainDatabase[Grand],"")</f>
        <v>EDP</v>
      </c>
      <c r="I448" s="64" t="str">
        <f t="array" ref="I448">XLOOKUP(G448,tb_MainDatabase[Barcode],tb_MainDatabase[Size],"")</f>
        <v>30 ml.</v>
      </c>
      <c r="J448" s="64" t="s">
        <v>1532</v>
      </c>
      <c r="K448" s="81">
        <f>IF(E448="","",countif(tb_Export_2[SKU],E448))</f>
        <v>2</v>
      </c>
      <c r="L448" s="64" t="s">
        <v>1528</v>
      </c>
      <c r="M448" s="81"/>
      <c r="N448" s="81"/>
    </row>
    <row r="449" ht="22.5" customHeight="1">
      <c r="A449" s="61">
        <f>IF(B449="","",ROW()-ROW(tb_Export_2[[#HEADERS],[Order]]))</f>
        <v>448</v>
      </c>
      <c r="B449" s="322">
        <v>45981.0</v>
      </c>
      <c r="C449" s="64" t="str">
        <f t="shared" si="1"/>
        <v>#REF!</v>
      </c>
      <c r="D449" s="64" t="s">
        <v>203</v>
      </c>
      <c r="E449" s="64" t="s">
        <v>2179</v>
      </c>
      <c r="F449" s="64" t="s">
        <v>1072</v>
      </c>
      <c r="G449" s="64">
        <v>8.857128012024E12</v>
      </c>
      <c r="H449" s="64" t="str">
        <f t="array" ref="H449">XLOOKUP(G449,tb_MainDatabase[Barcode],tb_MainDatabase[Grand],"")</f>
        <v>EDP</v>
      </c>
      <c r="I449" s="64" t="str">
        <f t="array" ref="I449">XLOOKUP(G449,tb_MainDatabase[Barcode],tb_MainDatabase[Size],"")</f>
        <v>30 ml.</v>
      </c>
      <c r="J449" s="64" t="s">
        <v>1532</v>
      </c>
      <c r="K449" s="81">
        <f>IF(E449="","",countif(tb_Export_2[SKU],E449))</f>
        <v>1</v>
      </c>
      <c r="L449" s="64" t="s">
        <v>1528</v>
      </c>
      <c r="M449" s="81"/>
      <c r="N449" s="81"/>
    </row>
    <row r="450" ht="22.5" customHeight="1">
      <c r="A450" s="61">
        <f>IF(B450="","",ROW()-ROW(tb_Export_2[[#HEADERS],[Order]]))</f>
        <v>449</v>
      </c>
      <c r="B450" s="322">
        <v>45981.0</v>
      </c>
      <c r="C450" s="64" t="str">
        <f t="shared" si="1"/>
        <v>#REF!</v>
      </c>
      <c r="D450" s="64" t="s">
        <v>203</v>
      </c>
      <c r="E450" s="64" t="s">
        <v>2180</v>
      </c>
      <c r="F450" s="64" t="s">
        <v>1072</v>
      </c>
      <c r="G450" s="64">
        <v>8.857128012024E12</v>
      </c>
      <c r="H450" s="64" t="str">
        <f t="array" ref="H450">XLOOKUP(G450,tb_MainDatabase[Barcode],tb_MainDatabase[Grand],"")</f>
        <v>EDP</v>
      </c>
      <c r="I450" s="64" t="str">
        <f t="array" ref="I450">XLOOKUP(G450,tb_MainDatabase[Barcode],tb_MainDatabase[Size],"")</f>
        <v>30 ml.</v>
      </c>
      <c r="J450" s="64" t="s">
        <v>1532</v>
      </c>
      <c r="K450" s="81">
        <f>IF(E450="","",countif(tb_Export_2[SKU],E450))</f>
        <v>1</v>
      </c>
      <c r="L450" s="64" t="s">
        <v>1528</v>
      </c>
      <c r="M450" s="81"/>
      <c r="N450" s="81"/>
    </row>
    <row r="451" ht="22.5" customHeight="1">
      <c r="A451" s="61">
        <f>IF(B451="","",ROW()-ROW(tb_Export_2[[#HEADERS],[Order]]))</f>
        <v>450</v>
      </c>
      <c r="B451" s="322">
        <v>45981.0</v>
      </c>
      <c r="C451" s="64" t="str">
        <f t="shared" si="1"/>
        <v>#REF!</v>
      </c>
      <c r="D451" s="64" t="s">
        <v>203</v>
      </c>
      <c r="E451" s="64" t="s">
        <v>2183</v>
      </c>
      <c r="F451" s="64" t="s">
        <v>1072</v>
      </c>
      <c r="G451" s="64">
        <v>8.857128012024E12</v>
      </c>
      <c r="H451" s="64" t="str">
        <f t="array" ref="H451">XLOOKUP(G451,tb_MainDatabase[Barcode],tb_MainDatabase[Grand],"")</f>
        <v>EDP</v>
      </c>
      <c r="I451" s="64" t="str">
        <f t="array" ref="I451">XLOOKUP(G451,tb_MainDatabase[Barcode],tb_MainDatabase[Size],"")</f>
        <v>30 ml.</v>
      </c>
      <c r="J451" s="64" t="s">
        <v>1532</v>
      </c>
      <c r="K451" s="81">
        <f>IF(E451="","",countif(tb_Export_2[SKU],E451))</f>
        <v>1</v>
      </c>
      <c r="L451" s="64" t="s">
        <v>1528</v>
      </c>
      <c r="M451" s="81"/>
      <c r="N451" s="81"/>
    </row>
    <row r="452" ht="22.5" customHeight="1">
      <c r="A452" s="61">
        <f>IF(B452="","",ROW()-ROW(tb_Export_2[[#HEADERS],[Order]]))</f>
        <v>451</v>
      </c>
      <c r="B452" s="322">
        <v>45981.0</v>
      </c>
      <c r="C452" s="64" t="str">
        <f t="shared" si="1"/>
        <v>#REF!</v>
      </c>
      <c r="D452" s="64" t="s">
        <v>203</v>
      </c>
      <c r="E452" s="64" t="s">
        <v>2185</v>
      </c>
      <c r="F452" s="64" t="s">
        <v>1058</v>
      </c>
      <c r="G452" s="64">
        <v>8.857128012057E12</v>
      </c>
      <c r="H452" s="64" t="str">
        <f t="array" ref="H452">XLOOKUP(G452,tb_MainDatabase[Barcode],tb_MainDatabase[Grand],"")</f>
        <v>EDP</v>
      </c>
      <c r="I452" s="64" t="str">
        <f t="array" ref="I452">XLOOKUP(G452,tb_MainDatabase[Barcode],tb_MainDatabase[Size],"")</f>
        <v>30 ml.</v>
      </c>
      <c r="J452" s="64" t="s">
        <v>1532</v>
      </c>
      <c r="K452" s="81">
        <f>IF(E452="","",countif(tb_Export_2[SKU],E452))</f>
        <v>1</v>
      </c>
      <c r="L452" s="64" t="s">
        <v>1528</v>
      </c>
      <c r="M452" s="81"/>
      <c r="N452" s="81"/>
    </row>
    <row r="453" ht="22.5" customHeight="1">
      <c r="A453" s="61">
        <f>IF(B453="","",ROW()-ROW(tb_Export_2[[#HEADERS],[Order]]))</f>
        <v>452</v>
      </c>
      <c r="B453" s="322">
        <v>45981.0</v>
      </c>
      <c r="C453" s="64" t="str">
        <f t="shared" si="1"/>
        <v>#REF!</v>
      </c>
      <c r="D453" s="64" t="s">
        <v>203</v>
      </c>
      <c r="E453" s="64" t="s">
        <v>2186</v>
      </c>
      <c r="F453" s="64" t="s">
        <v>1058</v>
      </c>
      <c r="G453" s="64">
        <v>8.857128012057E12</v>
      </c>
      <c r="H453" s="64" t="str">
        <f t="array" ref="H453">XLOOKUP(G453,tb_MainDatabase[Barcode],tb_MainDatabase[Grand],"")</f>
        <v>EDP</v>
      </c>
      <c r="I453" s="64" t="str">
        <f t="array" ref="I453">XLOOKUP(G453,tb_MainDatabase[Barcode],tb_MainDatabase[Size],"")</f>
        <v>30 ml.</v>
      </c>
      <c r="J453" s="64" t="s">
        <v>1532</v>
      </c>
      <c r="K453" s="81">
        <f>IF(E453="","",countif(tb_Export_2[SKU],E453))</f>
        <v>1</v>
      </c>
      <c r="L453" s="64" t="s">
        <v>1528</v>
      </c>
      <c r="M453" s="81"/>
      <c r="N453" s="81"/>
    </row>
    <row r="454" ht="22.5" customHeight="1">
      <c r="A454" s="61">
        <f>IF(B454="","",ROW()-ROW(tb_Export_2[[#HEADERS],[Order]]))</f>
        <v>453</v>
      </c>
      <c r="B454" s="322">
        <v>45981.0</v>
      </c>
      <c r="C454" s="64" t="str">
        <f t="shared" si="1"/>
        <v>#REF!</v>
      </c>
      <c r="D454" s="64" t="s">
        <v>203</v>
      </c>
      <c r="E454" s="64" t="s">
        <v>2187</v>
      </c>
      <c r="F454" s="64" t="s">
        <v>1058</v>
      </c>
      <c r="G454" s="64">
        <v>8.857128012057E12</v>
      </c>
      <c r="H454" s="64" t="str">
        <f t="array" ref="H454">XLOOKUP(G454,tb_MainDatabase[Barcode],tb_MainDatabase[Grand],"")</f>
        <v>EDP</v>
      </c>
      <c r="I454" s="64" t="str">
        <f t="array" ref="I454">XLOOKUP(G454,tb_MainDatabase[Barcode],tb_MainDatabase[Size],"")</f>
        <v>30 ml.</v>
      </c>
      <c r="J454" s="64" t="s">
        <v>1532</v>
      </c>
      <c r="K454" s="81">
        <f>IF(E454="","",countif(tb_Export_2[SKU],E454))</f>
        <v>1</v>
      </c>
      <c r="L454" s="64" t="s">
        <v>1528</v>
      </c>
      <c r="M454" s="81"/>
      <c r="N454" s="81"/>
    </row>
    <row r="455" ht="22.5" customHeight="1">
      <c r="A455" s="61">
        <f>IF(B455="","",ROW()-ROW(tb_Export_2[[#HEADERS],[Order]]))</f>
        <v>454</v>
      </c>
      <c r="B455" s="322">
        <v>45981.0</v>
      </c>
      <c r="C455" s="64" t="str">
        <f t="shared" si="1"/>
        <v>#REF!</v>
      </c>
      <c r="D455" s="64" t="s">
        <v>203</v>
      </c>
      <c r="E455" s="64" t="s">
        <v>2189</v>
      </c>
      <c r="F455" s="64" t="s">
        <v>1058</v>
      </c>
      <c r="G455" s="64">
        <v>8.857128012057E12</v>
      </c>
      <c r="H455" s="64" t="str">
        <f t="array" ref="H455">XLOOKUP(G455,tb_MainDatabase[Barcode],tb_MainDatabase[Grand],"")</f>
        <v>EDP</v>
      </c>
      <c r="I455" s="64" t="str">
        <f t="array" ref="I455">XLOOKUP(G455,tb_MainDatabase[Barcode],tb_MainDatabase[Size],"")</f>
        <v>30 ml.</v>
      </c>
      <c r="J455" s="64" t="s">
        <v>1532</v>
      </c>
      <c r="K455" s="81">
        <f>IF(E455="","",countif(tb_Export_2[SKU],E455))</f>
        <v>1</v>
      </c>
      <c r="L455" s="64" t="s">
        <v>1528</v>
      </c>
      <c r="M455" s="81"/>
      <c r="N455" s="81"/>
    </row>
    <row r="456" ht="22.5" customHeight="1">
      <c r="A456" s="61">
        <f>IF(B456="","",ROW()-ROW(tb_Export_2[[#HEADERS],[Order]]))</f>
        <v>455</v>
      </c>
      <c r="B456" s="322">
        <v>45981.0</v>
      </c>
      <c r="C456" s="64" t="str">
        <f t="shared" si="1"/>
        <v>#REF!</v>
      </c>
      <c r="D456" s="64" t="s">
        <v>203</v>
      </c>
      <c r="E456" s="64" t="s">
        <v>2191</v>
      </c>
      <c r="F456" s="64" t="s">
        <v>1058</v>
      </c>
      <c r="G456" s="64">
        <v>8.857128012057E12</v>
      </c>
      <c r="H456" s="64" t="str">
        <f t="array" ref="H456">XLOOKUP(G456,tb_MainDatabase[Barcode],tb_MainDatabase[Grand],"")</f>
        <v>EDP</v>
      </c>
      <c r="I456" s="64" t="str">
        <f t="array" ref="I456">XLOOKUP(G456,tb_MainDatabase[Barcode],tb_MainDatabase[Size],"")</f>
        <v>30 ml.</v>
      </c>
      <c r="J456" s="64" t="s">
        <v>1532</v>
      </c>
      <c r="K456" s="81">
        <f>IF(E456="","",countif(tb_Export_2[SKU],E456))</f>
        <v>1</v>
      </c>
      <c r="L456" s="64" t="s">
        <v>1528</v>
      </c>
      <c r="M456" s="81"/>
      <c r="N456" s="81"/>
    </row>
    <row r="457" ht="22.5" customHeight="1">
      <c r="A457" s="61">
        <f>IF(B457="","",ROW()-ROW(tb_Export_2[[#HEADERS],[Order]]))</f>
        <v>456</v>
      </c>
      <c r="B457" s="322">
        <v>45981.0</v>
      </c>
      <c r="C457" s="64" t="str">
        <f t="shared" si="1"/>
        <v>#REF!</v>
      </c>
      <c r="D457" s="64" t="s">
        <v>203</v>
      </c>
      <c r="E457" s="64" t="s">
        <v>2192</v>
      </c>
      <c r="F457" s="64" t="s">
        <v>1058</v>
      </c>
      <c r="G457" s="64">
        <v>8.857128012057E12</v>
      </c>
      <c r="H457" s="64" t="str">
        <f t="array" ref="H457">XLOOKUP(G457,tb_MainDatabase[Barcode],tb_MainDatabase[Grand],"")</f>
        <v>EDP</v>
      </c>
      <c r="I457" s="64" t="str">
        <f t="array" ref="I457">XLOOKUP(G457,tb_MainDatabase[Barcode],tb_MainDatabase[Size],"")</f>
        <v>30 ml.</v>
      </c>
      <c r="J457" s="64" t="s">
        <v>1532</v>
      </c>
      <c r="K457" s="81">
        <f>IF(E457="","",countif(tb_Export_2[SKU],E457))</f>
        <v>1</v>
      </c>
      <c r="L457" s="64" t="s">
        <v>1528</v>
      </c>
      <c r="M457" s="81"/>
      <c r="N457" s="81"/>
    </row>
    <row r="458" ht="22.5" customHeight="1">
      <c r="A458" s="61">
        <f>IF(B458="","",ROW()-ROW(tb_Export_2[[#HEADERS],[Order]]))</f>
        <v>457</v>
      </c>
      <c r="B458" s="322">
        <v>45981.0</v>
      </c>
      <c r="C458" s="64" t="str">
        <f t="shared" si="1"/>
        <v>#REF!</v>
      </c>
      <c r="D458" s="64" t="s">
        <v>203</v>
      </c>
      <c r="E458" s="64" t="s">
        <v>2193</v>
      </c>
      <c r="F458" s="64" t="s">
        <v>1058</v>
      </c>
      <c r="G458" s="64">
        <v>8.857128012057E12</v>
      </c>
      <c r="H458" s="64" t="str">
        <f t="array" ref="H458">XLOOKUP(G458,tb_MainDatabase[Barcode],tb_MainDatabase[Grand],"")</f>
        <v>EDP</v>
      </c>
      <c r="I458" s="64" t="str">
        <f t="array" ref="I458">XLOOKUP(G458,tb_MainDatabase[Barcode],tb_MainDatabase[Size],"")</f>
        <v>30 ml.</v>
      </c>
      <c r="J458" s="64" t="s">
        <v>1532</v>
      </c>
      <c r="K458" s="81">
        <f>IF(E458="","",countif(tb_Export_2[SKU],E458))</f>
        <v>1</v>
      </c>
      <c r="L458" s="64" t="s">
        <v>1528</v>
      </c>
      <c r="M458" s="81"/>
      <c r="N458" s="81"/>
    </row>
    <row r="459" ht="22.5" customHeight="1">
      <c r="A459" s="61">
        <f>IF(B459="","",ROW()-ROW(tb_Export_2[[#HEADERS],[Order]]))</f>
        <v>458</v>
      </c>
      <c r="B459" s="322">
        <v>45981.0</v>
      </c>
      <c r="C459" s="64" t="str">
        <f t="shared" si="1"/>
        <v>#REF!</v>
      </c>
      <c r="D459" s="64" t="s">
        <v>203</v>
      </c>
      <c r="E459" s="64" t="s">
        <v>2195</v>
      </c>
      <c r="F459" s="64" t="s">
        <v>1058</v>
      </c>
      <c r="G459" s="64">
        <v>8.857128012057E12</v>
      </c>
      <c r="H459" s="64" t="str">
        <f t="array" ref="H459">XLOOKUP(G459,tb_MainDatabase[Barcode],tb_MainDatabase[Grand],"")</f>
        <v>EDP</v>
      </c>
      <c r="I459" s="64" t="str">
        <f t="array" ref="I459">XLOOKUP(G459,tb_MainDatabase[Barcode],tb_MainDatabase[Size],"")</f>
        <v>30 ml.</v>
      </c>
      <c r="J459" s="64" t="s">
        <v>1532</v>
      </c>
      <c r="K459" s="81">
        <f>IF(E459="","",countif(tb_Export_2[SKU],E459))</f>
        <v>1</v>
      </c>
      <c r="L459" s="64" t="s">
        <v>1528</v>
      </c>
      <c r="M459" s="81"/>
      <c r="N459" s="81"/>
    </row>
    <row r="460" ht="22.5" customHeight="1">
      <c r="A460" s="61">
        <f>IF(B460="","",ROW()-ROW(tb_Export_2[[#HEADERS],[Order]]))</f>
        <v>459</v>
      </c>
      <c r="B460" s="322">
        <v>45981.0</v>
      </c>
      <c r="C460" s="64" t="str">
        <f t="shared" si="1"/>
        <v>#REF!</v>
      </c>
      <c r="D460" s="64" t="s">
        <v>203</v>
      </c>
      <c r="E460" s="64" t="s">
        <v>2197</v>
      </c>
      <c r="F460" s="64" t="s">
        <v>1065</v>
      </c>
      <c r="G460" s="64">
        <v>8.857128011737E12</v>
      </c>
      <c r="H460" s="64" t="str">
        <f t="array" ref="H460">XLOOKUP(G460,tb_MainDatabase[Barcode],tb_MainDatabase[Grand],"")</f>
        <v>EDP</v>
      </c>
      <c r="I460" s="64" t="str">
        <f t="array" ref="I460">XLOOKUP(G460,tb_MainDatabase[Barcode],tb_MainDatabase[Size],"")</f>
        <v>30 ml.</v>
      </c>
      <c r="J460" s="64" t="s">
        <v>1532</v>
      </c>
      <c r="K460" s="81">
        <f>IF(E460="","",countif(tb_Export_2[SKU],E460))</f>
        <v>1</v>
      </c>
      <c r="L460" s="64" t="s">
        <v>1528</v>
      </c>
      <c r="M460" s="81"/>
      <c r="N460" s="81"/>
    </row>
    <row r="461" ht="22.5" customHeight="1">
      <c r="A461" s="61">
        <f>IF(B461="","",ROW()-ROW(tb_Export_2[[#HEADERS],[Order]]))</f>
        <v>460</v>
      </c>
      <c r="B461" s="322">
        <v>45981.0</v>
      </c>
      <c r="C461" s="64" t="str">
        <f t="shared" si="1"/>
        <v>#REF!</v>
      </c>
      <c r="D461" s="64" t="s">
        <v>203</v>
      </c>
      <c r="E461" s="64" t="s">
        <v>2200</v>
      </c>
      <c r="F461" s="64" t="s">
        <v>1065</v>
      </c>
      <c r="G461" s="64">
        <v>8.857128011737E12</v>
      </c>
      <c r="H461" s="64" t="str">
        <f t="array" ref="H461">XLOOKUP(G461,tb_MainDatabase[Barcode],tb_MainDatabase[Grand],"")</f>
        <v>EDP</v>
      </c>
      <c r="I461" s="64" t="str">
        <f t="array" ref="I461">XLOOKUP(G461,tb_MainDatabase[Barcode],tb_MainDatabase[Size],"")</f>
        <v>30 ml.</v>
      </c>
      <c r="J461" s="64" t="s">
        <v>1532</v>
      </c>
      <c r="K461" s="81">
        <f>IF(E461="","",countif(tb_Export_2[SKU],E461))</f>
        <v>1</v>
      </c>
      <c r="L461" s="64" t="s">
        <v>1528</v>
      </c>
      <c r="M461" s="81"/>
      <c r="N461" s="81"/>
    </row>
    <row r="462" ht="22.5" customHeight="1">
      <c r="A462" s="61">
        <f>IF(B462="","",ROW()-ROW(tb_Export_2[[#HEADERS],[Order]]))</f>
        <v>461</v>
      </c>
      <c r="B462" s="322">
        <v>45981.0</v>
      </c>
      <c r="C462" s="64" t="str">
        <f t="shared" si="1"/>
        <v>#REF!</v>
      </c>
      <c r="D462" s="64" t="s">
        <v>203</v>
      </c>
      <c r="E462" s="64" t="s">
        <v>2202</v>
      </c>
      <c r="F462" s="64" t="s">
        <v>1065</v>
      </c>
      <c r="G462" s="64">
        <v>8.857128011737E12</v>
      </c>
      <c r="H462" s="64" t="str">
        <f t="array" ref="H462">XLOOKUP(G462,tb_MainDatabase[Barcode],tb_MainDatabase[Grand],"")</f>
        <v>EDP</v>
      </c>
      <c r="I462" s="64" t="str">
        <f t="array" ref="I462">XLOOKUP(G462,tb_MainDatabase[Barcode],tb_MainDatabase[Size],"")</f>
        <v>30 ml.</v>
      </c>
      <c r="J462" s="64" t="s">
        <v>1532</v>
      </c>
      <c r="K462" s="81">
        <f>IF(E462="","",countif(tb_Export_2[SKU],E462))</f>
        <v>1</v>
      </c>
      <c r="L462" s="64" t="s">
        <v>1528</v>
      </c>
      <c r="M462" s="81"/>
      <c r="N462" s="81"/>
    </row>
    <row r="463" ht="22.5" customHeight="1">
      <c r="A463" s="61">
        <f>IF(B463="","",ROW()-ROW(tb_Export_2[[#HEADERS],[Order]]))</f>
        <v>462</v>
      </c>
      <c r="B463" s="322">
        <v>45981.0</v>
      </c>
      <c r="C463" s="64" t="str">
        <f t="shared" si="1"/>
        <v>#REF!</v>
      </c>
      <c r="D463" s="64" t="s">
        <v>203</v>
      </c>
      <c r="E463" s="64" t="s">
        <v>2204</v>
      </c>
      <c r="F463" s="64" t="s">
        <v>1065</v>
      </c>
      <c r="G463" s="64">
        <v>8.857128011737E12</v>
      </c>
      <c r="H463" s="64" t="str">
        <f t="array" ref="H463">XLOOKUP(G463,tb_MainDatabase[Barcode],tb_MainDatabase[Grand],"")</f>
        <v>EDP</v>
      </c>
      <c r="I463" s="64" t="str">
        <f t="array" ref="I463">XLOOKUP(G463,tb_MainDatabase[Barcode],tb_MainDatabase[Size],"")</f>
        <v>30 ml.</v>
      </c>
      <c r="J463" s="64" t="s">
        <v>1532</v>
      </c>
      <c r="K463" s="81">
        <f>IF(E463="","",countif(tb_Export_2[SKU],E463))</f>
        <v>1</v>
      </c>
      <c r="L463" s="64" t="s">
        <v>1528</v>
      </c>
      <c r="M463" s="81"/>
      <c r="N463" s="81"/>
    </row>
    <row r="464" ht="22.5" customHeight="1">
      <c r="A464" s="61">
        <f>IF(B464="","",ROW()-ROW(tb_Export_2[[#HEADERS],[Order]]))</f>
        <v>463</v>
      </c>
      <c r="B464" s="322">
        <v>45981.0</v>
      </c>
      <c r="C464" s="64" t="str">
        <f t="shared" si="1"/>
        <v>#REF!</v>
      </c>
      <c r="D464" s="64" t="s">
        <v>203</v>
      </c>
      <c r="E464" s="64" t="s">
        <v>2205</v>
      </c>
      <c r="F464" s="64" t="s">
        <v>1065</v>
      </c>
      <c r="G464" s="64">
        <v>8.857128011737E12</v>
      </c>
      <c r="H464" s="64" t="str">
        <f t="array" ref="H464">XLOOKUP(G464,tb_MainDatabase[Barcode],tb_MainDatabase[Grand],"")</f>
        <v>EDP</v>
      </c>
      <c r="I464" s="64" t="str">
        <f t="array" ref="I464">XLOOKUP(G464,tb_MainDatabase[Barcode],tb_MainDatabase[Size],"")</f>
        <v>30 ml.</v>
      </c>
      <c r="J464" s="64" t="s">
        <v>1532</v>
      </c>
      <c r="K464" s="81">
        <f>IF(E464="","",countif(tb_Export_2[SKU],E464))</f>
        <v>1</v>
      </c>
      <c r="L464" s="64" t="s">
        <v>1528</v>
      </c>
      <c r="M464" s="81"/>
      <c r="N464" s="81"/>
    </row>
    <row r="465" ht="22.5" customHeight="1">
      <c r="A465" s="61">
        <f>IF(B465="","",ROW()-ROW(tb_Export_2[[#HEADERS],[Order]]))</f>
        <v>464</v>
      </c>
      <c r="B465" s="322">
        <v>45981.0</v>
      </c>
      <c r="C465" s="64" t="str">
        <f t="shared" si="1"/>
        <v>#REF!</v>
      </c>
      <c r="D465" s="64" t="s">
        <v>203</v>
      </c>
      <c r="E465" s="64" t="s">
        <v>2207</v>
      </c>
      <c r="F465" s="64" t="s">
        <v>1922</v>
      </c>
      <c r="G465" s="64">
        <v>8.85712801205E12</v>
      </c>
      <c r="H465" s="64" t="str">
        <f t="array" ref="H465">XLOOKUP(G465,tb_MainDatabase[Barcode],tb_MainDatabase[Grand],"")</f>
        <v>EDP</v>
      </c>
      <c r="I465" s="64" t="str">
        <f t="array" ref="I465">XLOOKUP(G465,tb_MainDatabase[Barcode],tb_MainDatabase[Size],"")</f>
        <v>30 ml.</v>
      </c>
      <c r="J465" s="64" t="s">
        <v>1532</v>
      </c>
      <c r="K465" s="81">
        <f>IF(E465="","",countif(tb_Export_2[SKU],E465))</f>
        <v>1</v>
      </c>
      <c r="L465" s="64" t="s">
        <v>1528</v>
      </c>
      <c r="M465" s="81"/>
      <c r="N465" s="81"/>
    </row>
    <row r="466" ht="22.5" customHeight="1">
      <c r="A466" s="61">
        <f>IF(B466="","",ROW()-ROW(tb_Export_2[[#HEADERS],[Order]]))</f>
        <v>465</v>
      </c>
      <c r="B466" s="322">
        <v>45981.0</v>
      </c>
      <c r="C466" s="64" t="str">
        <f t="shared" si="1"/>
        <v>#REF!</v>
      </c>
      <c r="D466" s="64" t="s">
        <v>203</v>
      </c>
      <c r="E466" s="64" t="s">
        <v>2211</v>
      </c>
      <c r="F466" s="64" t="s">
        <v>1922</v>
      </c>
      <c r="G466" s="64">
        <v>8.85712801205E12</v>
      </c>
      <c r="H466" s="64" t="str">
        <f t="array" ref="H466">XLOOKUP(G466,tb_MainDatabase[Barcode],tb_MainDatabase[Grand],"")</f>
        <v>EDP</v>
      </c>
      <c r="I466" s="64" t="str">
        <f t="array" ref="I466">XLOOKUP(G466,tb_MainDatabase[Barcode],tb_MainDatabase[Size],"")</f>
        <v>30 ml.</v>
      </c>
      <c r="J466" s="64" t="s">
        <v>1532</v>
      </c>
      <c r="K466" s="81">
        <f>IF(E466="","",countif(tb_Export_2[SKU],E466))</f>
        <v>1</v>
      </c>
      <c r="L466" s="64" t="s">
        <v>1528</v>
      </c>
      <c r="M466" s="81"/>
      <c r="N466" s="81"/>
    </row>
    <row r="467" ht="22.5" customHeight="1">
      <c r="A467" s="61">
        <f>IF(B467="","",ROW()-ROW(tb_Export_2[[#HEADERS],[Order]]))</f>
        <v>466</v>
      </c>
      <c r="B467" s="322">
        <v>45981.0</v>
      </c>
      <c r="C467" s="64" t="str">
        <f t="shared" si="1"/>
        <v>#REF!</v>
      </c>
      <c r="D467" s="64" t="s">
        <v>203</v>
      </c>
      <c r="E467" s="64" t="s">
        <v>2212</v>
      </c>
      <c r="F467" s="64" t="s">
        <v>1922</v>
      </c>
      <c r="G467" s="64">
        <v>8.85712801205E12</v>
      </c>
      <c r="H467" s="64" t="str">
        <f t="array" ref="H467">XLOOKUP(G467,tb_MainDatabase[Barcode],tb_MainDatabase[Grand],"")</f>
        <v>EDP</v>
      </c>
      <c r="I467" s="64" t="str">
        <f t="array" ref="I467">XLOOKUP(G467,tb_MainDatabase[Barcode],tb_MainDatabase[Size],"")</f>
        <v>30 ml.</v>
      </c>
      <c r="J467" s="64" t="s">
        <v>1532</v>
      </c>
      <c r="K467" s="81">
        <f>IF(E467="","",countif(tb_Export_2[SKU],E467))</f>
        <v>1</v>
      </c>
      <c r="L467" s="64" t="s">
        <v>1528</v>
      </c>
      <c r="M467" s="81"/>
      <c r="N467" s="81"/>
    </row>
    <row r="468" ht="22.5" customHeight="1">
      <c r="A468" s="61">
        <f>IF(B468="","",ROW()-ROW(tb_Export_2[[#HEADERS],[Order]]))</f>
        <v>467</v>
      </c>
      <c r="B468" s="322">
        <v>45981.0</v>
      </c>
      <c r="C468" s="64" t="str">
        <f t="shared" si="1"/>
        <v>#REF!</v>
      </c>
      <c r="D468" s="64" t="s">
        <v>203</v>
      </c>
      <c r="E468" s="64" t="s">
        <v>2214</v>
      </c>
      <c r="F468" s="64" t="s">
        <v>1922</v>
      </c>
      <c r="G468" s="64">
        <v>8.85712801205E12</v>
      </c>
      <c r="H468" s="64" t="str">
        <f t="array" ref="H468">XLOOKUP(G468,tb_MainDatabase[Barcode],tb_MainDatabase[Grand],"")</f>
        <v>EDP</v>
      </c>
      <c r="I468" s="64" t="str">
        <f t="array" ref="I468">XLOOKUP(G468,tb_MainDatabase[Barcode],tb_MainDatabase[Size],"")</f>
        <v>30 ml.</v>
      </c>
      <c r="J468" s="64" t="s">
        <v>1532</v>
      </c>
      <c r="K468" s="81">
        <f>IF(E468="","",countif(tb_Export_2[SKU],E468))</f>
        <v>1</v>
      </c>
      <c r="L468" s="64" t="s">
        <v>1528</v>
      </c>
      <c r="M468" s="81"/>
      <c r="N468" s="81"/>
    </row>
    <row r="469" ht="22.5" customHeight="1">
      <c r="A469" s="61">
        <f>IF(B469="","",ROW()-ROW(tb_Export_2[[#HEADERS],[Order]]))</f>
        <v>468</v>
      </c>
      <c r="B469" s="322">
        <v>45981.0</v>
      </c>
      <c r="C469" s="64" t="str">
        <f t="shared" si="1"/>
        <v>#REF!</v>
      </c>
      <c r="D469" s="64" t="s">
        <v>203</v>
      </c>
      <c r="E469" s="64" t="s">
        <v>2216</v>
      </c>
      <c r="F469" s="64" t="s">
        <v>1922</v>
      </c>
      <c r="G469" s="64">
        <v>8.85712801205E12</v>
      </c>
      <c r="H469" s="64" t="str">
        <f t="array" ref="H469">XLOOKUP(G469,tb_MainDatabase[Barcode],tb_MainDatabase[Grand],"")</f>
        <v>EDP</v>
      </c>
      <c r="I469" s="64" t="str">
        <f t="array" ref="I469">XLOOKUP(G469,tb_MainDatabase[Barcode],tb_MainDatabase[Size],"")</f>
        <v>30 ml.</v>
      </c>
      <c r="J469" s="64" t="s">
        <v>1532</v>
      </c>
      <c r="K469" s="81">
        <f>IF(E469="","",countif(tb_Export_2[SKU],E469))</f>
        <v>1</v>
      </c>
      <c r="L469" s="64" t="s">
        <v>1528</v>
      </c>
      <c r="M469" s="81"/>
      <c r="N469" s="81"/>
    </row>
    <row r="470" ht="22.5" customHeight="1">
      <c r="A470" s="61">
        <f>IF(B470="","",ROW()-ROW(tb_Export_2[[#HEADERS],[Order]]))</f>
        <v>469</v>
      </c>
      <c r="B470" s="322">
        <v>45981.0</v>
      </c>
      <c r="C470" s="64" t="str">
        <f t="shared" si="1"/>
        <v>#REF!</v>
      </c>
      <c r="D470" s="64" t="s">
        <v>203</v>
      </c>
      <c r="E470" s="64" t="s">
        <v>2217</v>
      </c>
      <c r="F470" s="64" t="s">
        <v>1114</v>
      </c>
      <c r="G470" s="64">
        <v>8.857128012005E12</v>
      </c>
      <c r="H470" s="64" t="str">
        <f t="array" ref="H470">XLOOKUP(G470,tb_MainDatabase[Barcode],tb_MainDatabase[Grand],"")</f>
        <v>EDP+</v>
      </c>
      <c r="I470" s="64" t="str">
        <f t="array" ref="I470">XLOOKUP(G470,tb_MainDatabase[Barcode],tb_MainDatabase[Size],"")</f>
        <v>30 ml.</v>
      </c>
      <c r="J470" s="64" t="s">
        <v>1532</v>
      </c>
      <c r="K470" s="81">
        <f>IF(E470="","",countif(tb_Export_2[SKU],E470))</f>
        <v>1</v>
      </c>
      <c r="L470" s="64" t="s">
        <v>1528</v>
      </c>
      <c r="M470" s="81"/>
      <c r="N470" s="81"/>
    </row>
    <row r="471" ht="22.5" customHeight="1">
      <c r="A471" s="61">
        <f>IF(B471="","",ROW()-ROW(tb_Export_2[[#HEADERS],[Order]]))</f>
        <v>470</v>
      </c>
      <c r="B471" s="322">
        <v>45981.0</v>
      </c>
      <c r="C471" s="64" t="str">
        <f t="shared" si="1"/>
        <v>#REF!</v>
      </c>
      <c r="D471" s="64" t="s">
        <v>203</v>
      </c>
      <c r="E471" s="64" t="s">
        <v>2218</v>
      </c>
      <c r="F471" s="64" t="s">
        <v>1114</v>
      </c>
      <c r="G471" s="64">
        <v>8.857128012005E12</v>
      </c>
      <c r="H471" s="64" t="str">
        <f t="array" ref="H471">XLOOKUP(G471,tb_MainDatabase[Barcode],tb_MainDatabase[Grand],"")</f>
        <v>EDP+</v>
      </c>
      <c r="I471" s="64" t="str">
        <f t="array" ref="I471">XLOOKUP(G471,tb_MainDatabase[Barcode],tb_MainDatabase[Size],"")</f>
        <v>30 ml.</v>
      </c>
      <c r="J471" s="64" t="s">
        <v>1532</v>
      </c>
      <c r="K471" s="81">
        <f>IF(E471="","",countif(tb_Export_2[SKU],E471))</f>
        <v>1</v>
      </c>
      <c r="L471" s="64" t="s">
        <v>1528</v>
      </c>
      <c r="M471" s="81"/>
      <c r="N471" s="81"/>
    </row>
    <row r="472" ht="22.5" customHeight="1">
      <c r="A472" s="61">
        <f>IF(B472="","",ROW()-ROW(tb_Export_2[[#HEADERS],[Order]]))</f>
        <v>471</v>
      </c>
      <c r="B472" s="322">
        <v>45981.0</v>
      </c>
      <c r="C472" s="64" t="str">
        <f t="shared" si="1"/>
        <v>#REF!</v>
      </c>
      <c r="D472" s="64" t="s">
        <v>203</v>
      </c>
      <c r="E472" s="64" t="s">
        <v>2220</v>
      </c>
      <c r="F472" s="64" t="s">
        <v>1114</v>
      </c>
      <c r="G472" s="64">
        <v>8.857128012005E12</v>
      </c>
      <c r="H472" s="64" t="str">
        <f t="array" ref="H472">XLOOKUP(G472,tb_MainDatabase[Barcode],tb_MainDatabase[Grand],"")</f>
        <v>EDP+</v>
      </c>
      <c r="I472" s="64" t="str">
        <f t="array" ref="I472">XLOOKUP(G472,tb_MainDatabase[Barcode],tb_MainDatabase[Size],"")</f>
        <v>30 ml.</v>
      </c>
      <c r="J472" s="64" t="s">
        <v>1532</v>
      </c>
      <c r="K472" s="81">
        <f>IF(E472="","",countif(tb_Export_2[SKU],E472))</f>
        <v>1</v>
      </c>
      <c r="L472" s="64" t="s">
        <v>1528</v>
      </c>
      <c r="M472" s="81"/>
      <c r="N472" s="81"/>
    </row>
    <row r="473" ht="22.5" customHeight="1">
      <c r="A473" s="61">
        <f>IF(B473="","",ROW()-ROW(tb_Export_2[[#HEADERS],[Order]]))</f>
        <v>472</v>
      </c>
      <c r="B473" s="322">
        <v>45981.0</v>
      </c>
      <c r="C473" s="64" t="str">
        <f t="shared" si="1"/>
        <v>#REF!</v>
      </c>
      <c r="D473" s="64" t="s">
        <v>203</v>
      </c>
      <c r="E473" s="64" t="s">
        <v>2222</v>
      </c>
      <c r="F473" s="64" t="s">
        <v>1114</v>
      </c>
      <c r="G473" s="64">
        <v>8.857128012005E12</v>
      </c>
      <c r="H473" s="64" t="str">
        <f t="array" ref="H473">XLOOKUP(G473,tb_MainDatabase[Barcode],tb_MainDatabase[Grand],"")</f>
        <v>EDP+</v>
      </c>
      <c r="I473" s="64" t="str">
        <f t="array" ref="I473">XLOOKUP(G473,tb_MainDatabase[Barcode],tb_MainDatabase[Size],"")</f>
        <v>30 ml.</v>
      </c>
      <c r="J473" s="64" t="s">
        <v>1532</v>
      </c>
      <c r="K473" s="81">
        <f>IF(E473="","",countif(tb_Export_2[SKU],E473))</f>
        <v>1</v>
      </c>
      <c r="L473" s="64" t="s">
        <v>1528</v>
      </c>
      <c r="M473" s="81"/>
      <c r="N473" s="81"/>
    </row>
    <row r="474" ht="22.5" customHeight="1">
      <c r="A474" s="61">
        <f>IF(B474="","",ROW()-ROW(tb_Export_2[[#HEADERS],[Order]]))</f>
        <v>473</v>
      </c>
      <c r="B474" s="322">
        <v>45981.0</v>
      </c>
      <c r="C474" s="64" t="str">
        <f t="shared" si="1"/>
        <v>#REF!</v>
      </c>
      <c r="D474" s="64" t="s">
        <v>203</v>
      </c>
      <c r="E474" s="64" t="s">
        <v>2224</v>
      </c>
      <c r="F474" s="64" t="s">
        <v>1114</v>
      </c>
      <c r="G474" s="64">
        <v>8.857128012005E12</v>
      </c>
      <c r="H474" s="64" t="str">
        <f t="array" ref="H474">XLOOKUP(G474,tb_MainDatabase[Barcode],tb_MainDatabase[Grand],"")</f>
        <v>EDP+</v>
      </c>
      <c r="I474" s="64" t="str">
        <f t="array" ref="I474">XLOOKUP(G474,tb_MainDatabase[Barcode],tb_MainDatabase[Size],"")</f>
        <v>30 ml.</v>
      </c>
      <c r="J474" s="64" t="s">
        <v>1532</v>
      </c>
      <c r="K474" s="81">
        <f>IF(E474="","",countif(tb_Export_2[SKU],E474))</f>
        <v>1</v>
      </c>
      <c r="L474" s="64" t="s">
        <v>1528</v>
      </c>
      <c r="M474" s="81"/>
      <c r="N474" s="81"/>
    </row>
    <row r="475" ht="22.5" customHeight="1">
      <c r="A475" s="61">
        <f>IF(B475="","",ROW()-ROW(tb_Export_2[[#HEADERS],[Order]]))</f>
        <v>474</v>
      </c>
      <c r="B475" s="322">
        <v>45981.0</v>
      </c>
      <c r="C475" s="64" t="str">
        <f t="shared" si="1"/>
        <v>#REF!</v>
      </c>
      <c r="D475" s="64" t="s">
        <v>203</v>
      </c>
      <c r="E475" s="64" t="s">
        <v>2225</v>
      </c>
      <c r="F475" s="64" t="s">
        <v>1130</v>
      </c>
      <c r="G475" s="64">
        <v>8.85712801201E12</v>
      </c>
      <c r="H475" s="64" t="str">
        <f t="array" ref="H475">XLOOKUP(G475,tb_MainDatabase[Barcode],tb_MainDatabase[Grand],"")</f>
        <v>EDP+</v>
      </c>
      <c r="I475" s="64" t="str">
        <f t="array" ref="I475">XLOOKUP(G475,tb_MainDatabase[Barcode],tb_MainDatabase[Size],"")</f>
        <v>30 ml.</v>
      </c>
      <c r="J475" s="64" t="s">
        <v>1532</v>
      </c>
      <c r="K475" s="81">
        <f>IF(E475="","",countif(tb_Export_2[SKU],E475))</f>
        <v>1</v>
      </c>
      <c r="L475" s="64" t="s">
        <v>1528</v>
      </c>
      <c r="M475" s="81"/>
      <c r="N475" s="81"/>
    </row>
    <row r="476" ht="22.5" customHeight="1">
      <c r="A476" s="61">
        <f>IF(B476="","",ROW()-ROW(tb_Export_2[[#HEADERS],[Order]]))</f>
        <v>475</v>
      </c>
      <c r="B476" s="322">
        <v>45981.0</v>
      </c>
      <c r="C476" s="64" t="str">
        <f t="shared" si="1"/>
        <v>#REF!</v>
      </c>
      <c r="D476" s="64" t="s">
        <v>203</v>
      </c>
      <c r="E476" s="64" t="s">
        <v>2227</v>
      </c>
      <c r="F476" s="64" t="s">
        <v>1130</v>
      </c>
      <c r="G476" s="64">
        <v>8.85712801201E12</v>
      </c>
      <c r="H476" s="64" t="str">
        <f t="array" ref="H476">XLOOKUP(G476,tb_MainDatabase[Barcode],tb_MainDatabase[Grand],"")</f>
        <v>EDP+</v>
      </c>
      <c r="I476" s="64" t="str">
        <f t="array" ref="I476">XLOOKUP(G476,tb_MainDatabase[Barcode],tb_MainDatabase[Size],"")</f>
        <v>30 ml.</v>
      </c>
      <c r="J476" s="64" t="s">
        <v>1532</v>
      </c>
      <c r="K476" s="81">
        <f>IF(E476="","",countif(tb_Export_2[SKU],E476))</f>
        <v>1</v>
      </c>
      <c r="L476" s="64" t="s">
        <v>1528</v>
      </c>
      <c r="M476" s="81"/>
      <c r="N476" s="81"/>
    </row>
    <row r="477" ht="22.5" customHeight="1">
      <c r="A477" s="61">
        <f>IF(B477="","",ROW()-ROW(tb_Export_2[[#HEADERS],[Order]]))</f>
        <v>476</v>
      </c>
      <c r="B477" s="322">
        <v>45981.0</v>
      </c>
      <c r="C477" s="64" t="str">
        <f t="shared" si="1"/>
        <v>#REF!</v>
      </c>
      <c r="D477" s="64" t="s">
        <v>203</v>
      </c>
      <c r="E477" s="64" t="s">
        <v>2228</v>
      </c>
      <c r="F477" s="64" t="s">
        <v>1130</v>
      </c>
      <c r="G477" s="64">
        <v>8.85712801201E12</v>
      </c>
      <c r="H477" s="64" t="str">
        <f t="array" ref="H477">XLOOKUP(G477,tb_MainDatabase[Barcode],tb_MainDatabase[Grand],"")</f>
        <v>EDP+</v>
      </c>
      <c r="I477" s="64" t="str">
        <f t="array" ref="I477">XLOOKUP(G477,tb_MainDatabase[Barcode],tb_MainDatabase[Size],"")</f>
        <v>30 ml.</v>
      </c>
      <c r="J477" s="64" t="s">
        <v>1532</v>
      </c>
      <c r="K477" s="81">
        <f>IF(E477="","",countif(tb_Export_2[SKU],E477))</f>
        <v>1</v>
      </c>
      <c r="L477" s="64" t="s">
        <v>1528</v>
      </c>
      <c r="M477" s="81"/>
      <c r="N477" s="81"/>
    </row>
    <row r="478" ht="22.5" customHeight="1">
      <c r="A478" s="61">
        <f>IF(B478="","",ROW()-ROW(tb_Export_2[[#HEADERS],[Order]]))</f>
        <v>477</v>
      </c>
      <c r="B478" s="322">
        <v>45981.0</v>
      </c>
      <c r="C478" s="64" t="str">
        <f t="shared" si="1"/>
        <v>#REF!</v>
      </c>
      <c r="D478" s="64" t="s">
        <v>203</v>
      </c>
      <c r="E478" s="64" t="s">
        <v>2229</v>
      </c>
      <c r="F478" s="64" t="s">
        <v>1130</v>
      </c>
      <c r="G478" s="64">
        <v>8.85712801201E12</v>
      </c>
      <c r="H478" s="64" t="str">
        <f t="array" ref="H478">XLOOKUP(G478,tb_MainDatabase[Barcode],tb_MainDatabase[Grand],"")</f>
        <v>EDP+</v>
      </c>
      <c r="I478" s="64" t="str">
        <f t="array" ref="I478">XLOOKUP(G478,tb_MainDatabase[Barcode],tb_MainDatabase[Size],"")</f>
        <v>30 ml.</v>
      </c>
      <c r="J478" s="64" t="s">
        <v>1532</v>
      </c>
      <c r="K478" s="81">
        <f>IF(E478="","",countif(tb_Export_2[SKU],E478))</f>
        <v>1</v>
      </c>
      <c r="L478" s="64" t="s">
        <v>1528</v>
      </c>
      <c r="M478" s="81"/>
      <c r="N478" s="81"/>
    </row>
    <row r="479" ht="22.5" customHeight="1">
      <c r="A479" s="61">
        <f>IF(B479="","",ROW()-ROW(tb_Export_2[[#HEADERS],[Order]]))</f>
        <v>478</v>
      </c>
      <c r="B479" s="322">
        <v>45981.0</v>
      </c>
      <c r="C479" s="64" t="str">
        <f t="shared" si="1"/>
        <v>#REF!</v>
      </c>
      <c r="D479" s="64" t="s">
        <v>203</v>
      </c>
      <c r="E479" s="64" t="s">
        <v>2231</v>
      </c>
      <c r="F479" s="64" t="s">
        <v>1130</v>
      </c>
      <c r="G479" s="64">
        <v>8.85712801201E12</v>
      </c>
      <c r="H479" s="64" t="str">
        <f t="array" ref="H479">XLOOKUP(G479,tb_MainDatabase[Barcode],tb_MainDatabase[Grand],"")</f>
        <v>EDP+</v>
      </c>
      <c r="I479" s="64" t="str">
        <f t="array" ref="I479">XLOOKUP(G479,tb_MainDatabase[Barcode],tb_MainDatabase[Size],"")</f>
        <v>30 ml.</v>
      </c>
      <c r="J479" s="64" t="s">
        <v>1532</v>
      </c>
      <c r="K479" s="81">
        <f>IF(E479="","",countif(tb_Export_2[SKU],E479))</f>
        <v>1</v>
      </c>
      <c r="L479" s="64" t="s">
        <v>1528</v>
      </c>
      <c r="M479" s="81"/>
      <c r="N479" s="81"/>
    </row>
    <row r="480" ht="22.5" customHeight="1">
      <c r="A480" s="61">
        <f>IF(B480="","",ROW()-ROW(tb_Export_2[[#HEADERS],[Order]]))</f>
        <v>479</v>
      </c>
      <c r="B480" s="322">
        <v>45981.0</v>
      </c>
      <c r="C480" s="64" t="str">
        <f t="shared" si="1"/>
        <v>#REF!</v>
      </c>
      <c r="D480" s="64" t="s">
        <v>356</v>
      </c>
      <c r="E480" s="64" t="s">
        <v>2232</v>
      </c>
      <c r="F480" s="64" t="s">
        <v>1767</v>
      </c>
      <c r="G480" s="64">
        <v>8.857128012053E12</v>
      </c>
      <c r="H480" s="64" t="str">
        <f t="array" ref="H480">XLOOKUP(G480,tb_MainDatabase[Barcode],tb_MainDatabase[Grand],"")</f>
        <v>EDP</v>
      </c>
      <c r="I480" s="64" t="str">
        <f t="array" ref="I480">XLOOKUP(G480,tb_MainDatabase[Barcode],tb_MainDatabase[Size],"")</f>
        <v>10 ml.</v>
      </c>
      <c r="J480" s="64" t="s">
        <v>1532</v>
      </c>
      <c r="K480" s="81">
        <f>IF(E480="","",countif(tb_Export_2[SKU],E480))</f>
        <v>1</v>
      </c>
      <c r="L480" s="64" t="s">
        <v>1528</v>
      </c>
      <c r="M480" s="81"/>
      <c r="N480" s="81"/>
    </row>
    <row r="481" ht="22.5" customHeight="1">
      <c r="A481" s="61">
        <f>IF(B481="","",ROW()-ROW(tb_Export_2[[#HEADERS],[Order]]))</f>
        <v>480</v>
      </c>
      <c r="B481" s="322">
        <v>45981.0</v>
      </c>
      <c r="C481" s="64" t="str">
        <f t="shared" si="1"/>
        <v>#REF!</v>
      </c>
      <c r="D481" s="64" t="s">
        <v>356</v>
      </c>
      <c r="E481" s="64" t="s">
        <v>2233</v>
      </c>
      <c r="F481" s="64" t="s">
        <v>1767</v>
      </c>
      <c r="G481" s="64">
        <v>8.857128012053E12</v>
      </c>
      <c r="H481" s="64" t="str">
        <f t="array" ref="H481">XLOOKUP(G481,tb_MainDatabase[Barcode],tb_MainDatabase[Grand],"")</f>
        <v>EDP</v>
      </c>
      <c r="I481" s="64" t="str">
        <f t="array" ref="I481">XLOOKUP(G481,tb_MainDatabase[Barcode],tb_MainDatabase[Size],"")</f>
        <v>10 ml.</v>
      </c>
      <c r="J481" s="64" t="s">
        <v>1532</v>
      </c>
      <c r="K481" s="81">
        <f>IF(E481="","",countif(tb_Export_2[SKU],E481))</f>
        <v>1</v>
      </c>
      <c r="L481" s="64" t="s">
        <v>1528</v>
      </c>
      <c r="M481" s="81"/>
      <c r="N481" s="81"/>
    </row>
    <row r="482" ht="22.5" customHeight="1">
      <c r="A482" s="61">
        <f>IF(B482="","",ROW()-ROW(tb_Export_2[[#HEADERS],[Order]]))</f>
        <v>481</v>
      </c>
      <c r="B482" s="322">
        <v>45981.0</v>
      </c>
      <c r="C482" s="64" t="str">
        <f t="shared" si="1"/>
        <v>#REF!</v>
      </c>
      <c r="D482" s="64" t="s">
        <v>356</v>
      </c>
      <c r="E482" s="64" t="s">
        <v>2234</v>
      </c>
      <c r="F482" s="64" t="s">
        <v>1767</v>
      </c>
      <c r="G482" s="64">
        <v>8.857128012053E12</v>
      </c>
      <c r="H482" s="64" t="str">
        <f t="array" ref="H482">XLOOKUP(G482,tb_MainDatabase[Barcode],tb_MainDatabase[Grand],"")</f>
        <v>EDP</v>
      </c>
      <c r="I482" s="64" t="str">
        <f t="array" ref="I482">XLOOKUP(G482,tb_MainDatabase[Barcode],tb_MainDatabase[Size],"")</f>
        <v>10 ml.</v>
      </c>
      <c r="J482" s="64" t="s">
        <v>1532</v>
      </c>
      <c r="K482" s="81">
        <f>IF(E482="","",countif(tb_Export_2[SKU],E482))</f>
        <v>1</v>
      </c>
      <c r="L482" s="64" t="s">
        <v>1528</v>
      </c>
      <c r="M482" s="81"/>
      <c r="N482" s="81"/>
    </row>
    <row r="483" ht="22.5" customHeight="1">
      <c r="A483" s="61">
        <f>IF(B483="","",ROW()-ROW(tb_Export_2[[#HEADERS],[Order]]))</f>
        <v>482</v>
      </c>
      <c r="B483" s="322">
        <v>45981.0</v>
      </c>
      <c r="C483" s="64" t="str">
        <f t="shared" si="1"/>
        <v>#REF!</v>
      </c>
      <c r="D483" s="64" t="s">
        <v>356</v>
      </c>
      <c r="E483" s="64" t="s">
        <v>2236</v>
      </c>
      <c r="F483" s="64" t="s">
        <v>1767</v>
      </c>
      <c r="G483" s="64">
        <v>8.857128012053E12</v>
      </c>
      <c r="H483" s="64" t="str">
        <f t="array" ref="H483">XLOOKUP(G483,tb_MainDatabase[Barcode],tb_MainDatabase[Grand],"")</f>
        <v>EDP</v>
      </c>
      <c r="I483" s="64" t="str">
        <f t="array" ref="I483">XLOOKUP(G483,tb_MainDatabase[Barcode],tb_MainDatabase[Size],"")</f>
        <v>10 ml.</v>
      </c>
      <c r="J483" s="64" t="s">
        <v>1532</v>
      </c>
      <c r="K483" s="81">
        <f>IF(E483="","",countif(tb_Export_2[SKU],E483))</f>
        <v>1</v>
      </c>
      <c r="L483" s="64" t="s">
        <v>1528</v>
      </c>
      <c r="M483" s="81"/>
      <c r="N483" s="81"/>
    </row>
    <row r="484" ht="22.5" customHeight="1">
      <c r="A484" s="61">
        <f>IF(B484="","",ROW()-ROW(tb_Export_2[[#HEADERS],[Order]]))</f>
        <v>483</v>
      </c>
      <c r="B484" s="322">
        <v>45981.0</v>
      </c>
      <c r="C484" s="64" t="str">
        <f t="shared" si="1"/>
        <v>#REF!</v>
      </c>
      <c r="D484" s="64" t="s">
        <v>356</v>
      </c>
      <c r="E484" s="64" t="s">
        <v>2237</v>
      </c>
      <c r="F484" s="64" t="s">
        <v>1767</v>
      </c>
      <c r="G484" s="64">
        <v>8.857128012053E12</v>
      </c>
      <c r="H484" s="64" t="str">
        <f t="array" ref="H484">XLOOKUP(G484,tb_MainDatabase[Barcode],tb_MainDatabase[Grand],"")</f>
        <v>EDP</v>
      </c>
      <c r="I484" s="64" t="str">
        <f t="array" ref="I484">XLOOKUP(G484,tb_MainDatabase[Barcode],tb_MainDatabase[Size],"")</f>
        <v>10 ml.</v>
      </c>
      <c r="J484" s="64" t="s">
        <v>1532</v>
      </c>
      <c r="K484" s="81">
        <f>IF(E484="","",countif(tb_Export_2[SKU],E484))</f>
        <v>1</v>
      </c>
      <c r="L484" s="64" t="s">
        <v>1528</v>
      </c>
      <c r="M484" s="81"/>
      <c r="N484" s="81"/>
    </row>
    <row r="485" ht="22.5" customHeight="1">
      <c r="A485" s="61">
        <f>IF(B485="","",ROW()-ROW(tb_Export_2[[#HEADERS],[Order]]))</f>
        <v>484</v>
      </c>
      <c r="B485" s="322">
        <v>45981.0</v>
      </c>
      <c r="C485" s="64" t="str">
        <f t="shared" si="1"/>
        <v>#REF!</v>
      </c>
      <c r="D485" s="64" t="s">
        <v>356</v>
      </c>
      <c r="E485" s="64" t="s">
        <v>2238</v>
      </c>
      <c r="F485" s="64" t="s">
        <v>1767</v>
      </c>
      <c r="G485" s="64">
        <v>8.857128012053E12</v>
      </c>
      <c r="H485" s="64" t="str">
        <f t="array" ref="H485">XLOOKUP(G485,tb_MainDatabase[Barcode],tb_MainDatabase[Grand],"")</f>
        <v>EDP</v>
      </c>
      <c r="I485" s="64" t="str">
        <f t="array" ref="I485">XLOOKUP(G485,tb_MainDatabase[Barcode],tb_MainDatabase[Size],"")</f>
        <v>10 ml.</v>
      </c>
      <c r="J485" s="64" t="s">
        <v>1532</v>
      </c>
      <c r="K485" s="81">
        <f>IF(E485="","",countif(tb_Export_2[SKU],E485))</f>
        <v>1</v>
      </c>
      <c r="L485" s="64" t="s">
        <v>1528</v>
      </c>
      <c r="M485" s="81"/>
      <c r="N485" s="81"/>
    </row>
    <row r="486" ht="22.5" customHeight="1">
      <c r="A486" s="61">
        <f>IF(B486="","",ROW()-ROW(tb_Export_2[[#HEADERS],[Order]]))</f>
        <v>485</v>
      </c>
      <c r="B486" s="322">
        <v>45981.0</v>
      </c>
      <c r="C486" s="64" t="str">
        <f t="shared" si="1"/>
        <v>#REF!</v>
      </c>
      <c r="D486" s="64" t="s">
        <v>356</v>
      </c>
      <c r="E486" s="64" t="s">
        <v>2240</v>
      </c>
      <c r="F486" s="64" t="s">
        <v>1767</v>
      </c>
      <c r="G486" s="64">
        <v>8.857128012053E12</v>
      </c>
      <c r="H486" s="64" t="str">
        <f t="array" ref="H486">XLOOKUP(G486,tb_MainDatabase[Barcode],tb_MainDatabase[Grand],"")</f>
        <v>EDP</v>
      </c>
      <c r="I486" s="64" t="str">
        <f t="array" ref="I486">XLOOKUP(G486,tb_MainDatabase[Barcode],tb_MainDatabase[Size],"")</f>
        <v>10 ml.</v>
      </c>
      <c r="J486" s="64" t="s">
        <v>1532</v>
      </c>
      <c r="K486" s="81">
        <f>IF(E486="","",countif(tb_Export_2[SKU],E486))</f>
        <v>1</v>
      </c>
      <c r="L486" s="64" t="s">
        <v>1528</v>
      </c>
      <c r="M486" s="81"/>
      <c r="N486" s="81"/>
    </row>
    <row r="487" ht="22.5" customHeight="1">
      <c r="A487" s="61">
        <f>IF(B487="","",ROW()-ROW(tb_Export_2[[#HEADERS],[Order]]))</f>
        <v>486</v>
      </c>
      <c r="B487" s="322">
        <v>45981.0</v>
      </c>
      <c r="C487" s="64" t="str">
        <f t="shared" si="1"/>
        <v>#REF!</v>
      </c>
      <c r="D487" s="64" t="s">
        <v>356</v>
      </c>
      <c r="E487" s="64" t="s">
        <v>2241</v>
      </c>
      <c r="F487" s="64" t="s">
        <v>1767</v>
      </c>
      <c r="G487" s="64">
        <v>8.857128012053E12</v>
      </c>
      <c r="H487" s="64" t="str">
        <f t="array" ref="H487">XLOOKUP(G487,tb_MainDatabase[Barcode],tb_MainDatabase[Grand],"")</f>
        <v>EDP</v>
      </c>
      <c r="I487" s="64" t="str">
        <f t="array" ref="I487">XLOOKUP(G487,tb_MainDatabase[Barcode],tb_MainDatabase[Size],"")</f>
        <v>10 ml.</v>
      </c>
      <c r="J487" s="64" t="s">
        <v>1532</v>
      </c>
      <c r="K487" s="81">
        <f>IF(E487="","",countif(tb_Export_2[SKU],E487))</f>
        <v>1</v>
      </c>
      <c r="L487" s="64" t="s">
        <v>1528</v>
      </c>
      <c r="M487" s="81"/>
      <c r="N487" s="81"/>
    </row>
    <row r="488" ht="22.5" customHeight="1">
      <c r="A488" s="61">
        <f>IF(B488="","",ROW()-ROW(tb_Export_2[[#HEADERS],[Order]]))</f>
        <v>487</v>
      </c>
      <c r="B488" s="322">
        <v>45981.0</v>
      </c>
      <c r="C488" s="64" t="str">
        <f t="shared" si="1"/>
        <v>#REF!</v>
      </c>
      <c r="D488" s="64" t="s">
        <v>356</v>
      </c>
      <c r="E488" s="64" t="s">
        <v>2242</v>
      </c>
      <c r="F488" s="64" t="s">
        <v>1767</v>
      </c>
      <c r="G488" s="64">
        <v>8.857128012053E12</v>
      </c>
      <c r="H488" s="64" t="str">
        <f t="array" ref="H488">XLOOKUP(G488,tb_MainDatabase[Barcode],tb_MainDatabase[Grand],"")</f>
        <v>EDP</v>
      </c>
      <c r="I488" s="64" t="str">
        <f t="array" ref="I488">XLOOKUP(G488,tb_MainDatabase[Barcode],tb_MainDatabase[Size],"")</f>
        <v>10 ml.</v>
      </c>
      <c r="J488" s="64" t="s">
        <v>1532</v>
      </c>
      <c r="K488" s="81">
        <f>IF(E488="","",countif(tb_Export_2[SKU],E488))</f>
        <v>1</v>
      </c>
      <c r="L488" s="64" t="s">
        <v>1528</v>
      </c>
      <c r="M488" s="81"/>
      <c r="N488" s="81"/>
    </row>
    <row r="489" ht="22.5" customHeight="1">
      <c r="A489" s="61">
        <f>IF(B489="","",ROW()-ROW(tb_Export_2[[#HEADERS],[Order]]))</f>
        <v>488</v>
      </c>
      <c r="B489" s="322">
        <v>45981.0</v>
      </c>
      <c r="C489" s="64" t="str">
        <f t="shared" si="1"/>
        <v>#REF!</v>
      </c>
      <c r="D489" s="64" t="s">
        <v>356</v>
      </c>
      <c r="E489" s="64" t="s">
        <v>2244</v>
      </c>
      <c r="F489" s="64" t="s">
        <v>1767</v>
      </c>
      <c r="G489" s="64">
        <v>8.857128012053E12</v>
      </c>
      <c r="H489" s="64" t="str">
        <f t="array" ref="H489">XLOOKUP(G489,tb_MainDatabase[Barcode],tb_MainDatabase[Grand],"")</f>
        <v>EDP</v>
      </c>
      <c r="I489" s="64" t="str">
        <f t="array" ref="I489">XLOOKUP(G489,tb_MainDatabase[Barcode],tb_MainDatabase[Size],"")</f>
        <v>10 ml.</v>
      </c>
      <c r="J489" s="64" t="s">
        <v>1532</v>
      </c>
      <c r="K489" s="81">
        <f>IF(E489="","",countif(tb_Export_2[SKU],E489))</f>
        <v>1</v>
      </c>
      <c r="L489" s="64" t="s">
        <v>1528</v>
      </c>
      <c r="M489" s="81"/>
      <c r="N489" s="81"/>
    </row>
    <row r="490" ht="22.5" customHeight="1">
      <c r="A490" s="61">
        <f>IF(B490="","",ROW()-ROW(tb_Export_2[[#HEADERS],[Order]]))</f>
        <v>489</v>
      </c>
      <c r="B490" s="322">
        <v>45981.0</v>
      </c>
      <c r="C490" s="64" t="str">
        <f t="shared" si="1"/>
        <v>#REF!</v>
      </c>
      <c r="D490" s="64" t="s">
        <v>356</v>
      </c>
      <c r="E490" s="64" t="s">
        <v>2245</v>
      </c>
      <c r="F490" s="64" t="s">
        <v>1767</v>
      </c>
      <c r="G490" s="64">
        <v>8.857128012053E12</v>
      </c>
      <c r="H490" s="64" t="str">
        <f t="array" ref="H490">XLOOKUP(G490,tb_MainDatabase[Barcode],tb_MainDatabase[Grand],"")</f>
        <v>EDP</v>
      </c>
      <c r="I490" s="64" t="str">
        <f t="array" ref="I490">XLOOKUP(G490,tb_MainDatabase[Barcode],tb_MainDatabase[Size],"")</f>
        <v>10 ml.</v>
      </c>
      <c r="J490" s="64" t="s">
        <v>1532</v>
      </c>
      <c r="K490" s="81">
        <f>IF(E490="","",countif(tb_Export_2[SKU],E490))</f>
        <v>1</v>
      </c>
      <c r="L490" s="64" t="s">
        <v>1528</v>
      </c>
      <c r="M490" s="81"/>
      <c r="N490" s="81"/>
    </row>
    <row r="491" ht="22.5" customHeight="1">
      <c r="A491" s="61">
        <f>IF(B491="","",ROW()-ROW(tb_Export_2[[#HEADERS],[Order]]))</f>
        <v>490</v>
      </c>
      <c r="B491" s="322">
        <v>45981.0</v>
      </c>
      <c r="C491" s="64" t="str">
        <f t="shared" si="1"/>
        <v>#REF!</v>
      </c>
      <c r="D491" s="64" t="s">
        <v>356</v>
      </c>
      <c r="E491" s="64" t="s">
        <v>2246</v>
      </c>
      <c r="F491" s="64" t="s">
        <v>1767</v>
      </c>
      <c r="G491" s="64">
        <v>8.857128012053E12</v>
      </c>
      <c r="H491" s="64" t="str">
        <f t="array" ref="H491">XLOOKUP(G491,tb_MainDatabase[Barcode],tb_MainDatabase[Grand],"")</f>
        <v>EDP</v>
      </c>
      <c r="I491" s="64" t="str">
        <f t="array" ref="I491">XLOOKUP(G491,tb_MainDatabase[Barcode],tb_MainDatabase[Size],"")</f>
        <v>10 ml.</v>
      </c>
      <c r="J491" s="64" t="s">
        <v>1532</v>
      </c>
      <c r="K491" s="81">
        <f>IF(E491="","",countif(tb_Export_2[SKU],E491))</f>
        <v>1</v>
      </c>
      <c r="L491" s="64" t="s">
        <v>1528</v>
      </c>
      <c r="M491" s="81"/>
      <c r="N491" s="81"/>
    </row>
    <row r="492" ht="22.5" customHeight="1">
      <c r="A492" s="61">
        <f>IF(B492="","",ROW()-ROW(tb_Export_2[[#HEADERS],[Order]]))</f>
        <v>491</v>
      </c>
      <c r="B492" s="322">
        <v>45981.0</v>
      </c>
      <c r="C492" s="64" t="str">
        <f t="shared" si="1"/>
        <v>#REF!</v>
      </c>
      <c r="D492" s="64" t="s">
        <v>356</v>
      </c>
      <c r="E492" s="64" t="s">
        <v>2248</v>
      </c>
      <c r="F492" s="64" t="s">
        <v>1767</v>
      </c>
      <c r="G492" s="64">
        <v>8.857128012053E12</v>
      </c>
      <c r="H492" s="64" t="str">
        <f t="array" ref="H492">XLOOKUP(G492,tb_MainDatabase[Barcode],tb_MainDatabase[Grand],"")</f>
        <v>EDP</v>
      </c>
      <c r="I492" s="64" t="str">
        <f t="array" ref="I492">XLOOKUP(G492,tb_MainDatabase[Barcode],tb_MainDatabase[Size],"")</f>
        <v>10 ml.</v>
      </c>
      <c r="J492" s="64" t="s">
        <v>1532</v>
      </c>
      <c r="K492" s="81">
        <f>IF(E492="","",countif(tb_Export_2[SKU],E492))</f>
        <v>1</v>
      </c>
      <c r="L492" s="64" t="s">
        <v>1528</v>
      </c>
      <c r="M492" s="81"/>
      <c r="N492" s="81"/>
    </row>
    <row r="493" ht="22.5" customHeight="1">
      <c r="A493" s="61">
        <f>IF(B493="","",ROW()-ROW(tb_Export_2[[#HEADERS],[Order]]))</f>
        <v>492</v>
      </c>
      <c r="B493" s="322">
        <v>45981.0</v>
      </c>
      <c r="C493" s="64" t="str">
        <f t="shared" si="1"/>
        <v>#REF!</v>
      </c>
      <c r="D493" s="64" t="s">
        <v>356</v>
      </c>
      <c r="E493" s="64" t="s">
        <v>2249</v>
      </c>
      <c r="F493" s="64" t="s">
        <v>1767</v>
      </c>
      <c r="G493" s="64">
        <v>8.857128012053E12</v>
      </c>
      <c r="H493" s="64" t="str">
        <f t="array" ref="H493">XLOOKUP(G493,tb_MainDatabase[Barcode],tb_MainDatabase[Grand],"")</f>
        <v>EDP</v>
      </c>
      <c r="I493" s="64" t="str">
        <f t="array" ref="I493">XLOOKUP(G493,tb_MainDatabase[Barcode],tb_MainDatabase[Size],"")</f>
        <v>10 ml.</v>
      </c>
      <c r="J493" s="64" t="s">
        <v>1532</v>
      </c>
      <c r="K493" s="81">
        <f>IF(E493="","",countif(tb_Export_2[SKU],E493))</f>
        <v>1</v>
      </c>
      <c r="L493" s="64" t="s">
        <v>1528</v>
      </c>
      <c r="M493" s="81"/>
      <c r="N493" s="81"/>
    </row>
    <row r="494" ht="22.5" customHeight="1">
      <c r="A494" s="61">
        <f>IF(B494="","",ROW()-ROW(tb_Export_2[[#HEADERS],[Order]]))</f>
        <v>493</v>
      </c>
      <c r="B494" s="322">
        <v>45981.0</v>
      </c>
      <c r="C494" s="64" t="str">
        <f t="shared" si="1"/>
        <v>#REF!</v>
      </c>
      <c r="D494" s="64" t="s">
        <v>356</v>
      </c>
      <c r="E494" s="64" t="s">
        <v>2250</v>
      </c>
      <c r="F494" s="64" t="s">
        <v>1767</v>
      </c>
      <c r="G494" s="64">
        <v>8.857128012053E12</v>
      </c>
      <c r="H494" s="64" t="str">
        <f t="array" ref="H494">XLOOKUP(G494,tb_MainDatabase[Barcode],tb_MainDatabase[Grand],"")</f>
        <v>EDP</v>
      </c>
      <c r="I494" s="64" t="str">
        <f t="array" ref="I494">XLOOKUP(G494,tb_MainDatabase[Barcode],tb_MainDatabase[Size],"")</f>
        <v>10 ml.</v>
      </c>
      <c r="J494" s="64" t="s">
        <v>1532</v>
      </c>
      <c r="K494" s="81">
        <f>IF(E494="","",countif(tb_Export_2[SKU],E494))</f>
        <v>1</v>
      </c>
      <c r="L494" s="64" t="s">
        <v>1528</v>
      </c>
      <c r="M494" s="81"/>
      <c r="N494" s="81"/>
    </row>
    <row r="495" ht="22.5" customHeight="1">
      <c r="A495" s="61">
        <f>IF(B495="","",ROW()-ROW(tb_Export_2[[#HEADERS],[Order]]))</f>
        <v>494</v>
      </c>
      <c r="B495" s="322">
        <v>45981.0</v>
      </c>
      <c r="C495" s="64" t="str">
        <f t="shared" si="1"/>
        <v>#REF!</v>
      </c>
      <c r="D495" s="64" t="s">
        <v>356</v>
      </c>
      <c r="E495" s="64" t="s">
        <v>2252</v>
      </c>
      <c r="F495" s="64" t="s">
        <v>1767</v>
      </c>
      <c r="G495" s="64">
        <v>8.857128012053E12</v>
      </c>
      <c r="H495" s="64" t="str">
        <f t="array" ref="H495">XLOOKUP(G495,tb_MainDatabase[Barcode],tb_MainDatabase[Grand],"")</f>
        <v>EDP</v>
      </c>
      <c r="I495" s="64" t="str">
        <f t="array" ref="I495">XLOOKUP(G495,tb_MainDatabase[Barcode],tb_MainDatabase[Size],"")</f>
        <v>10 ml.</v>
      </c>
      <c r="J495" s="64" t="s">
        <v>1532</v>
      </c>
      <c r="K495" s="81">
        <f>IF(E495="","",countif(tb_Export_2[SKU],E495))</f>
        <v>1</v>
      </c>
      <c r="L495" s="64" t="s">
        <v>1528</v>
      </c>
      <c r="M495" s="81"/>
      <c r="N495" s="81"/>
    </row>
    <row r="496" ht="22.5" customHeight="1">
      <c r="A496" s="61">
        <f>IF(B496="","",ROW()-ROW(tb_Export_2[[#HEADERS],[Order]]))</f>
        <v>495</v>
      </c>
      <c r="B496" s="322">
        <v>45981.0</v>
      </c>
      <c r="C496" s="64" t="str">
        <f t="shared" si="1"/>
        <v>#REF!</v>
      </c>
      <c r="D496" s="64" t="s">
        <v>356</v>
      </c>
      <c r="E496" s="64" t="s">
        <v>2253</v>
      </c>
      <c r="F496" s="64" t="s">
        <v>1767</v>
      </c>
      <c r="G496" s="64">
        <v>8.857128012053E12</v>
      </c>
      <c r="H496" s="64" t="str">
        <f t="array" ref="H496">XLOOKUP(G496,tb_MainDatabase[Barcode],tb_MainDatabase[Grand],"")</f>
        <v>EDP</v>
      </c>
      <c r="I496" s="64" t="str">
        <f t="array" ref="I496">XLOOKUP(G496,tb_MainDatabase[Barcode],tb_MainDatabase[Size],"")</f>
        <v>10 ml.</v>
      </c>
      <c r="J496" s="64" t="s">
        <v>1532</v>
      </c>
      <c r="K496" s="81">
        <f>IF(E496="","",countif(tb_Export_2[SKU],E496))</f>
        <v>1</v>
      </c>
      <c r="L496" s="64" t="s">
        <v>1528</v>
      </c>
      <c r="M496" s="81"/>
      <c r="N496" s="81"/>
    </row>
    <row r="497" ht="22.5" customHeight="1">
      <c r="A497" s="61">
        <f>IF(B497="","",ROW()-ROW(tb_Export_2[[#HEADERS],[Order]]))</f>
        <v>496</v>
      </c>
      <c r="B497" s="322">
        <v>45981.0</v>
      </c>
      <c r="C497" s="64" t="str">
        <f t="shared" si="1"/>
        <v>#REF!</v>
      </c>
      <c r="D497" s="64" t="s">
        <v>356</v>
      </c>
      <c r="E497" s="64" t="s">
        <v>2255</v>
      </c>
      <c r="F497" s="64" t="s">
        <v>1767</v>
      </c>
      <c r="G497" s="64">
        <v>8.857128012053E12</v>
      </c>
      <c r="H497" s="64" t="str">
        <f t="array" ref="H497">XLOOKUP(G497,tb_MainDatabase[Barcode],tb_MainDatabase[Grand],"")</f>
        <v>EDP</v>
      </c>
      <c r="I497" s="64" t="str">
        <f t="array" ref="I497">XLOOKUP(G497,tb_MainDatabase[Barcode],tb_MainDatabase[Size],"")</f>
        <v>10 ml.</v>
      </c>
      <c r="J497" s="64" t="s">
        <v>1532</v>
      </c>
      <c r="K497" s="81">
        <f>IF(E497="","",countif(tb_Export_2[SKU],E497))</f>
        <v>1</v>
      </c>
      <c r="L497" s="64" t="s">
        <v>1528</v>
      </c>
      <c r="M497" s="81"/>
      <c r="N497" s="81"/>
    </row>
    <row r="498" ht="22.5" customHeight="1">
      <c r="A498" s="61">
        <f>IF(B498="","",ROW()-ROW(tb_Export_2[[#HEADERS],[Order]]))</f>
        <v>497</v>
      </c>
      <c r="B498" s="322">
        <v>45981.0</v>
      </c>
      <c r="C498" s="64" t="str">
        <f t="shared" si="1"/>
        <v>#REF!</v>
      </c>
      <c r="D498" s="64" t="s">
        <v>356</v>
      </c>
      <c r="E498" s="64" t="s">
        <v>2256</v>
      </c>
      <c r="F498" s="64" t="s">
        <v>1767</v>
      </c>
      <c r="G498" s="64">
        <v>8.857128012053E12</v>
      </c>
      <c r="H498" s="64" t="str">
        <f t="array" ref="H498">XLOOKUP(G498,tb_MainDatabase[Barcode],tb_MainDatabase[Grand],"")</f>
        <v>EDP</v>
      </c>
      <c r="I498" s="64" t="str">
        <f t="array" ref="I498">XLOOKUP(G498,tb_MainDatabase[Barcode],tb_MainDatabase[Size],"")</f>
        <v>10 ml.</v>
      </c>
      <c r="J498" s="64" t="s">
        <v>1532</v>
      </c>
      <c r="K498" s="81">
        <f>IF(E498="","",countif(tb_Export_2[SKU],E498))</f>
        <v>1</v>
      </c>
      <c r="L498" s="64" t="s">
        <v>1528</v>
      </c>
      <c r="M498" s="81"/>
      <c r="N498" s="81"/>
    </row>
    <row r="499" ht="22.5" customHeight="1">
      <c r="A499" s="61">
        <f>IF(B499="","",ROW()-ROW(tb_Export_2[[#HEADERS],[Order]]))</f>
        <v>498</v>
      </c>
      <c r="B499" s="322">
        <v>45981.0</v>
      </c>
      <c r="C499" s="64" t="str">
        <f t="shared" si="1"/>
        <v>#REF!</v>
      </c>
      <c r="D499" s="64" t="s">
        <v>356</v>
      </c>
      <c r="E499" s="64" t="s">
        <v>2258</v>
      </c>
      <c r="F499" s="64" t="s">
        <v>1767</v>
      </c>
      <c r="G499" s="64">
        <v>8.857128012053E12</v>
      </c>
      <c r="H499" s="64" t="str">
        <f t="array" ref="H499">XLOOKUP(G499,tb_MainDatabase[Barcode],tb_MainDatabase[Grand],"")</f>
        <v>EDP</v>
      </c>
      <c r="I499" s="64" t="str">
        <f t="array" ref="I499">XLOOKUP(G499,tb_MainDatabase[Barcode],tb_MainDatabase[Size],"")</f>
        <v>10 ml.</v>
      </c>
      <c r="J499" s="64" t="s">
        <v>1532</v>
      </c>
      <c r="K499" s="81">
        <f>IF(E499="","",countif(tb_Export_2[SKU],E499))</f>
        <v>1</v>
      </c>
      <c r="L499" s="64" t="s">
        <v>1528</v>
      </c>
      <c r="M499" s="81"/>
      <c r="N499" s="81"/>
    </row>
    <row r="500" ht="22.5" customHeight="1">
      <c r="A500" s="61">
        <f>IF(B500="","",ROW()-ROW(tb_Export_2[[#HEADERS],[Order]]))</f>
        <v>499</v>
      </c>
      <c r="B500" s="322">
        <v>45981.0</v>
      </c>
      <c r="C500" s="64" t="str">
        <f t="shared" si="1"/>
        <v>#REF!</v>
      </c>
      <c r="D500" s="64" t="s">
        <v>356</v>
      </c>
      <c r="E500" s="64" t="s">
        <v>2259</v>
      </c>
      <c r="F500" s="64" t="s">
        <v>1093</v>
      </c>
      <c r="G500" s="64">
        <v>8.857128012055E12</v>
      </c>
      <c r="H500" s="64" t="str">
        <f t="array" ref="H500">XLOOKUP(G500,tb_MainDatabase[Barcode],tb_MainDatabase[Grand],"")</f>
        <v>EDP</v>
      </c>
      <c r="I500" s="64" t="str">
        <f t="array" ref="I500">XLOOKUP(G500,tb_MainDatabase[Barcode],tb_MainDatabase[Size],"")</f>
        <v>10 ml.</v>
      </c>
      <c r="J500" s="64" t="s">
        <v>1532</v>
      </c>
      <c r="K500" s="81">
        <f>IF(E500="","",countif(tb_Export_2[SKU],E500))</f>
        <v>1</v>
      </c>
      <c r="L500" s="64" t="s">
        <v>1528</v>
      </c>
      <c r="M500" s="81"/>
      <c r="N500" s="81"/>
    </row>
    <row r="501" ht="22.5" customHeight="1">
      <c r="A501" s="61">
        <f>IF(B501="","",ROW()-ROW(tb_Export_2[[#HEADERS],[Order]]))</f>
        <v>500</v>
      </c>
      <c r="B501" s="322">
        <v>45981.0</v>
      </c>
      <c r="C501" s="64" t="str">
        <f t="shared" si="1"/>
        <v>#REF!</v>
      </c>
      <c r="D501" s="64" t="s">
        <v>356</v>
      </c>
      <c r="E501" s="64" t="s">
        <v>2260</v>
      </c>
      <c r="F501" s="64" t="s">
        <v>1093</v>
      </c>
      <c r="G501" s="64">
        <v>8.857128012055E12</v>
      </c>
      <c r="H501" s="64" t="str">
        <f t="array" ref="H501">XLOOKUP(G501,tb_MainDatabase[Barcode],tb_MainDatabase[Grand],"")</f>
        <v>EDP</v>
      </c>
      <c r="I501" s="64" t="str">
        <f t="array" ref="I501">XLOOKUP(G501,tb_MainDatabase[Barcode],tb_MainDatabase[Size],"")</f>
        <v>10 ml.</v>
      </c>
      <c r="J501" s="64" t="s">
        <v>1532</v>
      </c>
      <c r="K501" s="81">
        <f>IF(E501="","",countif(tb_Export_2[SKU],E501))</f>
        <v>1</v>
      </c>
      <c r="L501" s="64" t="s">
        <v>1528</v>
      </c>
      <c r="M501" s="81"/>
      <c r="N501" s="81"/>
    </row>
    <row r="502" ht="22.5" customHeight="1">
      <c r="A502" s="61">
        <f>IF(B502="","",ROW()-ROW(tb_Export_2[[#HEADERS],[Order]]))</f>
        <v>501</v>
      </c>
      <c r="B502" s="322">
        <v>45981.0</v>
      </c>
      <c r="C502" s="64" t="str">
        <f t="shared" si="1"/>
        <v>#REF!</v>
      </c>
      <c r="D502" s="64" t="s">
        <v>356</v>
      </c>
      <c r="E502" s="64" t="s">
        <v>2261</v>
      </c>
      <c r="F502" s="64" t="s">
        <v>1093</v>
      </c>
      <c r="G502" s="64">
        <v>8.857128012055E12</v>
      </c>
      <c r="H502" s="64" t="str">
        <f t="array" ref="H502">XLOOKUP(G502,tb_MainDatabase[Barcode],tb_MainDatabase[Grand],"")</f>
        <v>EDP</v>
      </c>
      <c r="I502" s="64" t="str">
        <f t="array" ref="I502">XLOOKUP(G502,tb_MainDatabase[Barcode],tb_MainDatabase[Size],"")</f>
        <v>10 ml.</v>
      </c>
      <c r="J502" s="64" t="s">
        <v>1532</v>
      </c>
      <c r="K502" s="81">
        <f>IF(E502="","",countif(tb_Export_2[SKU],E502))</f>
        <v>1</v>
      </c>
      <c r="L502" s="64" t="s">
        <v>1528</v>
      </c>
      <c r="M502" s="81"/>
      <c r="N502" s="81"/>
    </row>
    <row r="503" ht="22.5" customHeight="1">
      <c r="A503" s="61">
        <f>IF(B503="","",ROW()-ROW(tb_Export_2[[#HEADERS],[Order]]))</f>
        <v>502</v>
      </c>
      <c r="B503" s="322">
        <v>45981.0</v>
      </c>
      <c r="C503" s="64" t="str">
        <f t="shared" si="1"/>
        <v>#REF!</v>
      </c>
      <c r="D503" s="64" t="s">
        <v>356</v>
      </c>
      <c r="E503" s="64" t="s">
        <v>2262</v>
      </c>
      <c r="F503" s="64" t="s">
        <v>1093</v>
      </c>
      <c r="G503" s="64">
        <v>8.857128012055E12</v>
      </c>
      <c r="H503" s="64" t="str">
        <f t="array" ref="H503">XLOOKUP(G503,tb_MainDatabase[Barcode],tb_MainDatabase[Grand],"")</f>
        <v>EDP</v>
      </c>
      <c r="I503" s="64" t="str">
        <f t="array" ref="I503">XLOOKUP(G503,tb_MainDatabase[Barcode],tb_MainDatabase[Size],"")</f>
        <v>10 ml.</v>
      </c>
      <c r="J503" s="64" t="s">
        <v>1532</v>
      </c>
      <c r="K503" s="81">
        <f>IF(E503="","",countif(tb_Export_2[SKU],E503))</f>
        <v>1</v>
      </c>
      <c r="L503" s="64" t="s">
        <v>1528</v>
      </c>
      <c r="M503" s="81"/>
      <c r="N503" s="81"/>
    </row>
    <row r="504" ht="22.5" customHeight="1">
      <c r="A504" s="61">
        <f>IF(B504="","",ROW()-ROW(tb_Export_2[[#HEADERS],[Order]]))</f>
        <v>503</v>
      </c>
      <c r="B504" s="322">
        <v>45981.0</v>
      </c>
      <c r="C504" s="64" t="str">
        <f t="shared" si="1"/>
        <v>#REF!</v>
      </c>
      <c r="D504" s="64" t="s">
        <v>356</v>
      </c>
      <c r="E504" s="64" t="s">
        <v>2264</v>
      </c>
      <c r="F504" s="64" t="s">
        <v>1093</v>
      </c>
      <c r="G504" s="64">
        <v>8.857128012055E12</v>
      </c>
      <c r="H504" s="64" t="str">
        <f t="array" ref="H504">XLOOKUP(G504,tb_MainDatabase[Barcode],tb_MainDatabase[Grand],"")</f>
        <v>EDP</v>
      </c>
      <c r="I504" s="64" t="str">
        <f t="array" ref="I504">XLOOKUP(G504,tb_MainDatabase[Barcode],tb_MainDatabase[Size],"")</f>
        <v>10 ml.</v>
      </c>
      <c r="J504" s="64" t="s">
        <v>1532</v>
      </c>
      <c r="K504" s="81">
        <f>IF(E504="","",countif(tb_Export_2[SKU],E504))</f>
        <v>1</v>
      </c>
      <c r="L504" s="64" t="s">
        <v>1528</v>
      </c>
      <c r="M504" s="81"/>
      <c r="N504" s="81"/>
    </row>
    <row r="505" ht="22.5" customHeight="1">
      <c r="A505" s="61">
        <f>IF(B505="","",ROW()-ROW(tb_Export_2[[#HEADERS],[Order]]))</f>
        <v>504</v>
      </c>
      <c r="B505" s="322">
        <v>45981.0</v>
      </c>
      <c r="C505" s="64" t="str">
        <f t="shared" si="1"/>
        <v>#REF!</v>
      </c>
      <c r="D505" s="64" t="s">
        <v>356</v>
      </c>
      <c r="E505" s="64" t="s">
        <v>2266</v>
      </c>
      <c r="F505" s="64" t="s">
        <v>1093</v>
      </c>
      <c r="G505" s="64">
        <v>8.857128012055E12</v>
      </c>
      <c r="H505" s="64" t="str">
        <f t="array" ref="H505">XLOOKUP(G505,tb_MainDatabase[Barcode],tb_MainDatabase[Grand],"")</f>
        <v>EDP</v>
      </c>
      <c r="I505" s="64" t="str">
        <f t="array" ref="I505">XLOOKUP(G505,tb_MainDatabase[Barcode],tb_MainDatabase[Size],"")</f>
        <v>10 ml.</v>
      </c>
      <c r="J505" s="64" t="s">
        <v>1532</v>
      </c>
      <c r="K505" s="81">
        <f>IF(E505="","",countif(tb_Export_2[SKU],E505))</f>
        <v>1</v>
      </c>
      <c r="L505" s="64" t="s">
        <v>1528</v>
      </c>
      <c r="M505" s="81"/>
      <c r="N505" s="81"/>
    </row>
    <row r="506" ht="22.5" customHeight="1">
      <c r="A506" s="61">
        <f>IF(B506="","",ROW()-ROW(tb_Export_2[[#HEADERS],[Order]]))</f>
        <v>505</v>
      </c>
      <c r="B506" s="322">
        <v>45981.0</v>
      </c>
      <c r="C506" s="64" t="str">
        <f t="shared" si="1"/>
        <v>#REF!</v>
      </c>
      <c r="D506" s="64" t="s">
        <v>356</v>
      </c>
      <c r="E506" s="64" t="s">
        <v>2270</v>
      </c>
      <c r="F506" s="64" t="s">
        <v>1093</v>
      </c>
      <c r="G506" s="64">
        <v>8.857128012055E12</v>
      </c>
      <c r="H506" s="64" t="str">
        <f t="array" ref="H506">XLOOKUP(G506,tb_MainDatabase[Barcode],tb_MainDatabase[Grand],"")</f>
        <v>EDP</v>
      </c>
      <c r="I506" s="64" t="str">
        <f t="array" ref="I506">XLOOKUP(G506,tb_MainDatabase[Barcode],tb_MainDatabase[Size],"")</f>
        <v>10 ml.</v>
      </c>
      <c r="J506" s="64" t="s">
        <v>1532</v>
      </c>
      <c r="K506" s="81">
        <f>IF(E506="","",countif(tb_Export_2[SKU],E506))</f>
        <v>1</v>
      </c>
      <c r="L506" s="64" t="s">
        <v>1528</v>
      </c>
      <c r="M506" s="81"/>
      <c r="N506" s="81"/>
    </row>
    <row r="507" ht="22.5" customHeight="1">
      <c r="A507" s="61">
        <f>IF(B507="","",ROW()-ROW(tb_Export_2[[#HEADERS],[Order]]))</f>
        <v>506</v>
      </c>
      <c r="B507" s="322">
        <v>45981.0</v>
      </c>
      <c r="C507" s="64" t="str">
        <f t="shared" si="1"/>
        <v>#REF!</v>
      </c>
      <c r="D507" s="64" t="s">
        <v>356</v>
      </c>
      <c r="E507" s="64" t="s">
        <v>2271</v>
      </c>
      <c r="F507" s="64" t="s">
        <v>1093</v>
      </c>
      <c r="G507" s="64">
        <v>8.857128012055E12</v>
      </c>
      <c r="H507" s="64" t="str">
        <f t="array" ref="H507">XLOOKUP(G507,tb_MainDatabase[Barcode],tb_MainDatabase[Grand],"")</f>
        <v>EDP</v>
      </c>
      <c r="I507" s="64" t="str">
        <f t="array" ref="I507">XLOOKUP(G507,tb_MainDatabase[Barcode],tb_MainDatabase[Size],"")</f>
        <v>10 ml.</v>
      </c>
      <c r="J507" s="64" t="s">
        <v>1532</v>
      </c>
      <c r="K507" s="81">
        <f>IF(E507="","",countif(tb_Export_2[SKU],E507))</f>
        <v>1</v>
      </c>
      <c r="L507" s="64" t="s">
        <v>1528</v>
      </c>
      <c r="M507" s="81"/>
      <c r="N507" s="81"/>
    </row>
    <row r="508" ht="22.5" customHeight="1">
      <c r="A508" s="61">
        <f>IF(B508="","",ROW()-ROW(tb_Export_2[[#HEADERS],[Order]]))</f>
        <v>507</v>
      </c>
      <c r="B508" s="322">
        <v>45981.0</v>
      </c>
      <c r="C508" s="64" t="str">
        <f t="shared" si="1"/>
        <v>#REF!</v>
      </c>
      <c r="D508" s="64" t="s">
        <v>356</v>
      </c>
      <c r="E508" s="64" t="s">
        <v>2273</v>
      </c>
      <c r="F508" s="64" t="s">
        <v>1093</v>
      </c>
      <c r="G508" s="64">
        <v>8.857128012055E12</v>
      </c>
      <c r="H508" s="64" t="str">
        <f t="array" ref="H508">XLOOKUP(G508,tb_MainDatabase[Barcode],tb_MainDatabase[Grand],"")</f>
        <v>EDP</v>
      </c>
      <c r="I508" s="64" t="str">
        <f t="array" ref="I508">XLOOKUP(G508,tb_MainDatabase[Barcode],tb_MainDatabase[Size],"")</f>
        <v>10 ml.</v>
      </c>
      <c r="J508" s="64" t="s">
        <v>1532</v>
      </c>
      <c r="K508" s="81">
        <f>IF(E508="","",countif(tb_Export_2[SKU],E508))</f>
        <v>1</v>
      </c>
      <c r="L508" s="64" t="s">
        <v>1528</v>
      </c>
      <c r="M508" s="81"/>
      <c r="N508" s="81"/>
    </row>
    <row r="509" ht="22.5" customHeight="1">
      <c r="A509" s="61">
        <f>IF(B509="","",ROW()-ROW(tb_Export_2[[#HEADERS],[Order]]))</f>
        <v>508</v>
      </c>
      <c r="B509" s="322">
        <v>45981.0</v>
      </c>
      <c r="C509" s="64" t="str">
        <f t="shared" si="1"/>
        <v>#REF!</v>
      </c>
      <c r="D509" s="64" t="s">
        <v>356</v>
      </c>
      <c r="E509" s="64" t="s">
        <v>2274</v>
      </c>
      <c r="F509" s="64" t="s">
        <v>1093</v>
      </c>
      <c r="G509" s="64">
        <v>8.857128012055E12</v>
      </c>
      <c r="H509" s="64" t="str">
        <f t="array" ref="H509">XLOOKUP(G509,tb_MainDatabase[Barcode],tb_MainDatabase[Grand],"")</f>
        <v>EDP</v>
      </c>
      <c r="I509" s="64" t="str">
        <f t="array" ref="I509">XLOOKUP(G509,tb_MainDatabase[Barcode],tb_MainDatabase[Size],"")</f>
        <v>10 ml.</v>
      </c>
      <c r="J509" s="64" t="s">
        <v>1532</v>
      </c>
      <c r="K509" s="81">
        <f>IF(E509="","",countif(tb_Export_2[SKU],E509))</f>
        <v>1</v>
      </c>
      <c r="L509" s="64" t="s">
        <v>1528</v>
      </c>
      <c r="M509" s="81"/>
      <c r="N509" s="81"/>
    </row>
    <row r="510" ht="22.5" customHeight="1">
      <c r="A510" s="61">
        <f>IF(B510="","",ROW()-ROW(tb_Export_2[[#HEADERS],[Order]]))</f>
        <v>509</v>
      </c>
      <c r="B510" s="322">
        <v>45981.0</v>
      </c>
      <c r="C510" s="64" t="str">
        <f t="shared" si="1"/>
        <v>#REF!</v>
      </c>
      <c r="D510" s="64" t="s">
        <v>356</v>
      </c>
      <c r="E510" s="64" t="s">
        <v>2275</v>
      </c>
      <c r="F510" s="64" t="s">
        <v>1093</v>
      </c>
      <c r="G510" s="64">
        <v>8.857128012055E12</v>
      </c>
      <c r="H510" s="64" t="str">
        <f t="array" ref="H510">XLOOKUP(G510,tb_MainDatabase[Barcode],tb_MainDatabase[Grand],"")</f>
        <v>EDP</v>
      </c>
      <c r="I510" s="64" t="str">
        <f t="array" ref="I510">XLOOKUP(G510,tb_MainDatabase[Barcode],tb_MainDatabase[Size],"")</f>
        <v>10 ml.</v>
      </c>
      <c r="J510" s="64" t="s">
        <v>1532</v>
      </c>
      <c r="K510" s="81">
        <f>IF(E510="","",countif(tb_Export_2[SKU],E510))</f>
        <v>1</v>
      </c>
      <c r="L510" s="64" t="s">
        <v>1528</v>
      </c>
      <c r="M510" s="81"/>
      <c r="N510" s="81"/>
    </row>
    <row r="511" ht="22.5" customHeight="1">
      <c r="A511" s="61">
        <f>IF(B511="","",ROW()-ROW(tb_Export_2[[#HEADERS],[Order]]))</f>
        <v>510</v>
      </c>
      <c r="B511" s="322">
        <v>45981.0</v>
      </c>
      <c r="C511" s="64" t="str">
        <f t="shared" si="1"/>
        <v>#REF!</v>
      </c>
      <c r="D511" s="64" t="s">
        <v>356</v>
      </c>
      <c r="E511" s="64" t="s">
        <v>2276</v>
      </c>
      <c r="F511" s="64" t="s">
        <v>1093</v>
      </c>
      <c r="G511" s="64">
        <v>8.857128012055E12</v>
      </c>
      <c r="H511" s="64" t="str">
        <f t="array" ref="H511">XLOOKUP(G511,tb_MainDatabase[Barcode],tb_MainDatabase[Grand],"")</f>
        <v>EDP</v>
      </c>
      <c r="I511" s="64" t="str">
        <f t="array" ref="I511">XLOOKUP(G511,tb_MainDatabase[Barcode],tb_MainDatabase[Size],"")</f>
        <v>10 ml.</v>
      </c>
      <c r="J511" s="64" t="s">
        <v>1532</v>
      </c>
      <c r="K511" s="81">
        <f>IF(E511="","",countif(tb_Export_2[SKU],E511))</f>
        <v>1</v>
      </c>
      <c r="L511" s="64" t="s">
        <v>1528</v>
      </c>
      <c r="M511" s="81"/>
      <c r="N511" s="81"/>
    </row>
    <row r="512" ht="22.5" customHeight="1">
      <c r="A512" s="61">
        <f>IF(B512="","",ROW()-ROW(tb_Export_2[[#HEADERS],[Order]]))</f>
        <v>511</v>
      </c>
      <c r="B512" s="322">
        <v>45981.0</v>
      </c>
      <c r="C512" s="64" t="str">
        <f t="shared" si="1"/>
        <v>#REF!</v>
      </c>
      <c r="D512" s="64" t="s">
        <v>356</v>
      </c>
      <c r="E512" s="64" t="s">
        <v>2277</v>
      </c>
      <c r="F512" s="64" t="s">
        <v>1093</v>
      </c>
      <c r="G512" s="64">
        <v>8.857128012055E12</v>
      </c>
      <c r="H512" s="64" t="str">
        <f t="array" ref="H512">XLOOKUP(G512,tb_MainDatabase[Barcode],tb_MainDatabase[Grand],"")</f>
        <v>EDP</v>
      </c>
      <c r="I512" s="64" t="str">
        <f t="array" ref="I512">XLOOKUP(G512,tb_MainDatabase[Barcode],tb_MainDatabase[Size],"")</f>
        <v>10 ml.</v>
      </c>
      <c r="J512" s="64" t="s">
        <v>1532</v>
      </c>
      <c r="K512" s="81">
        <f>IF(E512="","",countif(tb_Export_2[SKU],E512))</f>
        <v>1</v>
      </c>
      <c r="L512" s="64" t="s">
        <v>1528</v>
      </c>
      <c r="M512" s="81"/>
      <c r="N512" s="81"/>
    </row>
    <row r="513" ht="22.5" customHeight="1">
      <c r="A513" s="61">
        <f>IF(B513="","",ROW()-ROW(tb_Export_2[[#HEADERS],[Order]]))</f>
        <v>512</v>
      </c>
      <c r="B513" s="322">
        <v>45981.0</v>
      </c>
      <c r="C513" s="64" t="str">
        <f t="shared" si="1"/>
        <v>#REF!</v>
      </c>
      <c r="D513" s="64" t="s">
        <v>356</v>
      </c>
      <c r="E513" s="64" t="s">
        <v>2278</v>
      </c>
      <c r="F513" s="64" t="s">
        <v>1093</v>
      </c>
      <c r="G513" s="64">
        <v>8.857128012055E12</v>
      </c>
      <c r="H513" s="64" t="str">
        <f t="array" ref="H513">XLOOKUP(G513,tb_MainDatabase[Barcode],tb_MainDatabase[Grand],"")</f>
        <v>EDP</v>
      </c>
      <c r="I513" s="64" t="str">
        <f t="array" ref="I513">XLOOKUP(G513,tb_MainDatabase[Barcode],tb_MainDatabase[Size],"")</f>
        <v>10 ml.</v>
      </c>
      <c r="J513" s="64" t="s">
        <v>1532</v>
      </c>
      <c r="K513" s="81">
        <f>IF(E513="","",countif(tb_Export_2[SKU],E513))</f>
        <v>1</v>
      </c>
      <c r="L513" s="64" t="s">
        <v>1528</v>
      </c>
      <c r="M513" s="81"/>
      <c r="N513" s="81"/>
    </row>
    <row r="514" ht="22.5" customHeight="1">
      <c r="A514" s="61">
        <f>IF(B514="","",ROW()-ROW(tb_Export_2[[#HEADERS],[Order]]))</f>
        <v>513</v>
      </c>
      <c r="B514" s="322">
        <v>45981.0</v>
      </c>
      <c r="C514" s="64" t="str">
        <f t="shared" si="1"/>
        <v>#REF!</v>
      </c>
      <c r="D514" s="64" t="s">
        <v>356</v>
      </c>
      <c r="E514" s="64" t="s">
        <v>2279</v>
      </c>
      <c r="F514" s="64" t="s">
        <v>1093</v>
      </c>
      <c r="G514" s="64">
        <v>8.857128012055E12</v>
      </c>
      <c r="H514" s="64" t="str">
        <f t="array" ref="H514">XLOOKUP(G514,tb_MainDatabase[Barcode],tb_MainDatabase[Grand],"")</f>
        <v>EDP</v>
      </c>
      <c r="I514" s="64" t="str">
        <f t="array" ref="I514">XLOOKUP(G514,tb_MainDatabase[Barcode],tb_MainDatabase[Size],"")</f>
        <v>10 ml.</v>
      </c>
      <c r="J514" s="64" t="s">
        <v>1532</v>
      </c>
      <c r="K514" s="81">
        <f>IF(E514="","",countif(tb_Export_2[SKU],E514))</f>
        <v>1</v>
      </c>
      <c r="L514" s="64" t="s">
        <v>1528</v>
      </c>
      <c r="M514" s="81"/>
      <c r="N514" s="81"/>
    </row>
    <row r="515" ht="22.5" customHeight="1">
      <c r="A515" s="61">
        <f>IF(B515="","",ROW()-ROW(tb_Export_2[[#HEADERS],[Order]]))</f>
        <v>514</v>
      </c>
      <c r="B515" s="322">
        <v>45981.0</v>
      </c>
      <c r="C515" s="64" t="str">
        <f t="shared" si="1"/>
        <v>#REF!</v>
      </c>
      <c r="D515" s="64" t="s">
        <v>356</v>
      </c>
      <c r="E515" s="64" t="s">
        <v>2280</v>
      </c>
      <c r="F515" s="64" t="s">
        <v>1093</v>
      </c>
      <c r="G515" s="64">
        <v>8.857128012055E12</v>
      </c>
      <c r="H515" s="64" t="str">
        <f t="array" ref="H515">XLOOKUP(G515,tb_MainDatabase[Barcode],tb_MainDatabase[Grand],"")</f>
        <v>EDP</v>
      </c>
      <c r="I515" s="64" t="str">
        <f t="array" ref="I515">XLOOKUP(G515,tb_MainDatabase[Barcode],tb_MainDatabase[Size],"")</f>
        <v>10 ml.</v>
      </c>
      <c r="J515" s="64" t="s">
        <v>1532</v>
      </c>
      <c r="K515" s="81">
        <f>IF(E515="","",countif(tb_Export_2[SKU],E515))</f>
        <v>1</v>
      </c>
      <c r="L515" s="64" t="s">
        <v>1528</v>
      </c>
      <c r="M515" s="81"/>
      <c r="N515" s="81"/>
    </row>
    <row r="516" ht="22.5" customHeight="1">
      <c r="A516" s="61">
        <f>IF(B516="","",ROW()-ROW(tb_Export_2[[#HEADERS],[Order]]))</f>
        <v>515</v>
      </c>
      <c r="B516" s="322">
        <v>45981.0</v>
      </c>
      <c r="C516" s="64" t="str">
        <f t="shared" si="1"/>
        <v>#REF!</v>
      </c>
      <c r="D516" s="64" t="s">
        <v>356</v>
      </c>
      <c r="E516" s="64" t="s">
        <v>2282</v>
      </c>
      <c r="F516" s="64" t="s">
        <v>1093</v>
      </c>
      <c r="G516" s="64">
        <v>8.857128012055E12</v>
      </c>
      <c r="H516" s="64" t="str">
        <f t="array" ref="H516">XLOOKUP(G516,tb_MainDatabase[Barcode],tb_MainDatabase[Grand],"")</f>
        <v>EDP</v>
      </c>
      <c r="I516" s="64" t="str">
        <f t="array" ref="I516">XLOOKUP(G516,tb_MainDatabase[Barcode],tb_MainDatabase[Size],"")</f>
        <v>10 ml.</v>
      </c>
      <c r="J516" s="64" t="s">
        <v>1532</v>
      </c>
      <c r="K516" s="81">
        <f>IF(E516="","",countif(tb_Export_2[SKU],E516))</f>
        <v>1</v>
      </c>
      <c r="L516" s="64" t="s">
        <v>1528</v>
      </c>
      <c r="M516" s="81"/>
      <c r="N516" s="81"/>
    </row>
    <row r="517" ht="22.5" customHeight="1">
      <c r="A517" s="61">
        <f>IF(B517="","",ROW()-ROW(tb_Export_2[[#HEADERS],[Order]]))</f>
        <v>516</v>
      </c>
      <c r="B517" s="322">
        <v>45981.0</v>
      </c>
      <c r="C517" s="64" t="str">
        <f t="shared" si="1"/>
        <v>#REF!</v>
      </c>
      <c r="D517" s="64" t="s">
        <v>356</v>
      </c>
      <c r="E517" s="64" t="s">
        <v>2283</v>
      </c>
      <c r="F517" s="64" t="s">
        <v>1093</v>
      </c>
      <c r="G517" s="64">
        <v>8.857128012055E12</v>
      </c>
      <c r="H517" s="64" t="str">
        <f t="array" ref="H517">XLOOKUP(G517,tb_MainDatabase[Barcode],tb_MainDatabase[Grand],"")</f>
        <v>EDP</v>
      </c>
      <c r="I517" s="64" t="str">
        <f t="array" ref="I517">XLOOKUP(G517,tb_MainDatabase[Barcode],tb_MainDatabase[Size],"")</f>
        <v>10 ml.</v>
      </c>
      <c r="J517" s="64" t="s">
        <v>1532</v>
      </c>
      <c r="K517" s="81">
        <f>IF(E517="","",countif(tb_Export_2[SKU],E517))</f>
        <v>1</v>
      </c>
      <c r="L517" s="64" t="s">
        <v>1528</v>
      </c>
      <c r="M517" s="81"/>
      <c r="N517" s="81"/>
    </row>
    <row r="518" ht="22.5" customHeight="1">
      <c r="A518" s="61">
        <f>IF(B518="","",ROW()-ROW(tb_Export_2[[#HEADERS],[Order]]))</f>
        <v>517</v>
      </c>
      <c r="B518" s="322">
        <v>45981.0</v>
      </c>
      <c r="C518" s="64" t="str">
        <f t="shared" si="1"/>
        <v>#REF!</v>
      </c>
      <c r="D518" s="64" t="s">
        <v>356</v>
      </c>
      <c r="E518" s="64" t="s">
        <v>2284</v>
      </c>
      <c r="F518" s="64" t="s">
        <v>1093</v>
      </c>
      <c r="G518" s="64">
        <v>8.857128012055E12</v>
      </c>
      <c r="H518" s="64" t="str">
        <f t="array" ref="H518">XLOOKUP(G518,tb_MainDatabase[Barcode],tb_MainDatabase[Grand],"")</f>
        <v>EDP</v>
      </c>
      <c r="I518" s="64" t="str">
        <f t="array" ref="I518">XLOOKUP(G518,tb_MainDatabase[Barcode],tb_MainDatabase[Size],"")</f>
        <v>10 ml.</v>
      </c>
      <c r="J518" s="64" t="s">
        <v>1532</v>
      </c>
      <c r="K518" s="81">
        <f>IF(E518="","",countif(tb_Export_2[SKU],E518))</f>
        <v>1</v>
      </c>
      <c r="L518" s="64" t="s">
        <v>1528</v>
      </c>
      <c r="M518" s="81"/>
      <c r="N518" s="81"/>
    </row>
    <row r="519" ht="22.5" customHeight="1">
      <c r="A519" s="61">
        <f>IF(B519="","",ROW()-ROW(tb_Export_2[[#HEADERS],[Order]]))</f>
        <v>518</v>
      </c>
      <c r="B519" s="322">
        <v>45981.0</v>
      </c>
      <c r="C519" s="64" t="str">
        <f t="shared" si="1"/>
        <v>#REF!</v>
      </c>
      <c r="D519" s="64" t="s">
        <v>356</v>
      </c>
      <c r="E519" s="64" t="s">
        <v>2286</v>
      </c>
      <c r="F519" s="64" t="s">
        <v>1093</v>
      </c>
      <c r="G519" s="64">
        <v>8.857128012055E12</v>
      </c>
      <c r="H519" s="64" t="str">
        <f t="array" ref="H519">XLOOKUP(G519,tb_MainDatabase[Barcode],tb_MainDatabase[Grand],"")</f>
        <v>EDP</v>
      </c>
      <c r="I519" s="64" t="str">
        <f t="array" ref="I519">XLOOKUP(G519,tb_MainDatabase[Barcode],tb_MainDatabase[Size],"")</f>
        <v>10 ml.</v>
      </c>
      <c r="J519" s="64" t="s">
        <v>1532</v>
      </c>
      <c r="K519" s="81">
        <f>IF(E519="","",countif(tb_Export_2[SKU],E519))</f>
        <v>1</v>
      </c>
      <c r="L519" s="64" t="s">
        <v>1528</v>
      </c>
      <c r="M519" s="81"/>
      <c r="N519" s="81"/>
    </row>
    <row r="520" ht="22.5" customHeight="1">
      <c r="A520" s="61">
        <f>IF(B520="","",ROW()-ROW(tb_Export_2[[#HEADERS],[Order]]))</f>
        <v>519</v>
      </c>
      <c r="B520" s="322">
        <v>45981.0</v>
      </c>
      <c r="C520" s="64" t="str">
        <f t="shared" si="1"/>
        <v>#REF!</v>
      </c>
      <c r="D520" s="64" t="s">
        <v>356</v>
      </c>
      <c r="E520" s="64" t="s">
        <v>2287</v>
      </c>
      <c r="F520" s="64" t="s">
        <v>1109</v>
      </c>
      <c r="G520" s="64">
        <v>8.857128012027E12</v>
      </c>
      <c r="H520" s="64" t="str">
        <f t="array" ref="H520">XLOOKUP(G520,tb_MainDatabase[Barcode],tb_MainDatabase[Grand],"")</f>
        <v>EDP</v>
      </c>
      <c r="I520" s="64" t="str">
        <f t="array" ref="I520">XLOOKUP(G520,tb_MainDatabase[Barcode],tb_MainDatabase[Size],"")</f>
        <v>10 ml.</v>
      </c>
      <c r="J520" s="64" t="s">
        <v>1532</v>
      </c>
      <c r="K520" s="81">
        <f>IF(E520="","",countif(tb_Export_2[SKU],E520))</f>
        <v>1</v>
      </c>
      <c r="L520" s="64" t="s">
        <v>1528</v>
      </c>
      <c r="M520" s="81"/>
      <c r="N520" s="81"/>
    </row>
    <row r="521" ht="22.5" customHeight="1">
      <c r="A521" s="61">
        <f>IF(B521="","",ROW()-ROW(tb_Export_2[[#HEADERS],[Order]]))</f>
        <v>520</v>
      </c>
      <c r="B521" s="322">
        <v>45981.0</v>
      </c>
      <c r="C521" s="64" t="str">
        <f t="shared" si="1"/>
        <v>#REF!</v>
      </c>
      <c r="D521" s="64" t="s">
        <v>356</v>
      </c>
      <c r="E521" s="64" t="s">
        <v>2288</v>
      </c>
      <c r="F521" s="64" t="s">
        <v>1109</v>
      </c>
      <c r="G521" s="64">
        <v>8.857128012027E12</v>
      </c>
      <c r="H521" s="64" t="str">
        <f t="array" ref="H521">XLOOKUP(G521,tb_MainDatabase[Barcode],tb_MainDatabase[Grand],"")</f>
        <v>EDP</v>
      </c>
      <c r="I521" s="64" t="str">
        <f t="array" ref="I521">XLOOKUP(G521,tb_MainDatabase[Barcode],tb_MainDatabase[Size],"")</f>
        <v>10 ml.</v>
      </c>
      <c r="J521" s="64" t="s">
        <v>1532</v>
      </c>
      <c r="K521" s="81">
        <f>IF(E521="","",countif(tb_Export_2[SKU],E521))</f>
        <v>1</v>
      </c>
      <c r="L521" s="64" t="s">
        <v>1528</v>
      </c>
      <c r="M521" s="81"/>
      <c r="N521" s="81"/>
    </row>
    <row r="522" ht="22.5" customHeight="1">
      <c r="A522" s="61">
        <f>IF(B522="","",ROW()-ROW(tb_Export_2[[#HEADERS],[Order]]))</f>
        <v>521</v>
      </c>
      <c r="B522" s="322">
        <v>45981.0</v>
      </c>
      <c r="C522" s="64" t="str">
        <f t="shared" si="1"/>
        <v>#REF!</v>
      </c>
      <c r="D522" s="64" t="s">
        <v>356</v>
      </c>
      <c r="E522" s="64" t="s">
        <v>2290</v>
      </c>
      <c r="F522" s="64" t="s">
        <v>1109</v>
      </c>
      <c r="G522" s="64">
        <v>8.857128012027E12</v>
      </c>
      <c r="H522" s="64" t="str">
        <f t="array" ref="H522">XLOOKUP(G522,tb_MainDatabase[Barcode],tb_MainDatabase[Grand],"")</f>
        <v>EDP</v>
      </c>
      <c r="I522" s="64" t="str">
        <f t="array" ref="I522">XLOOKUP(G522,tb_MainDatabase[Barcode],tb_MainDatabase[Size],"")</f>
        <v>10 ml.</v>
      </c>
      <c r="J522" s="64" t="s">
        <v>1532</v>
      </c>
      <c r="K522" s="81">
        <f>IF(E522="","",countif(tb_Export_2[SKU],E522))</f>
        <v>1</v>
      </c>
      <c r="L522" s="64" t="s">
        <v>1528</v>
      </c>
      <c r="M522" s="81"/>
      <c r="N522" s="81"/>
    </row>
    <row r="523" ht="22.5" customHeight="1">
      <c r="A523" s="61">
        <f>IF(B523="","",ROW()-ROW(tb_Export_2[[#HEADERS],[Order]]))</f>
        <v>522</v>
      </c>
      <c r="B523" s="322">
        <v>45981.0</v>
      </c>
      <c r="C523" s="64" t="str">
        <f t="shared" si="1"/>
        <v>#REF!</v>
      </c>
      <c r="D523" s="64" t="s">
        <v>356</v>
      </c>
      <c r="E523" s="64" t="s">
        <v>2291</v>
      </c>
      <c r="F523" s="64" t="s">
        <v>1109</v>
      </c>
      <c r="G523" s="64">
        <v>8.857128012027E12</v>
      </c>
      <c r="H523" s="64" t="str">
        <f t="array" ref="H523">XLOOKUP(G523,tb_MainDatabase[Barcode],tb_MainDatabase[Grand],"")</f>
        <v>EDP</v>
      </c>
      <c r="I523" s="64" t="str">
        <f t="array" ref="I523">XLOOKUP(G523,tb_MainDatabase[Barcode],tb_MainDatabase[Size],"")</f>
        <v>10 ml.</v>
      </c>
      <c r="J523" s="64" t="s">
        <v>1532</v>
      </c>
      <c r="K523" s="81">
        <f>IF(E523="","",countif(tb_Export_2[SKU],E523))</f>
        <v>1</v>
      </c>
      <c r="L523" s="64" t="s">
        <v>1528</v>
      </c>
      <c r="M523" s="81"/>
      <c r="N523" s="81"/>
    </row>
    <row r="524" ht="22.5" customHeight="1">
      <c r="A524" s="61">
        <f>IF(B524="","",ROW()-ROW(tb_Export_2[[#HEADERS],[Order]]))</f>
        <v>523</v>
      </c>
      <c r="B524" s="322">
        <v>45981.0</v>
      </c>
      <c r="C524" s="64" t="str">
        <f t="shared" si="1"/>
        <v>#REF!</v>
      </c>
      <c r="D524" s="64" t="s">
        <v>356</v>
      </c>
      <c r="E524" s="64" t="s">
        <v>2293</v>
      </c>
      <c r="F524" s="64" t="s">
        <v>1109</v>
      </c>
      <c r="G524" s="64">
        <v>8.857128012027E12</v>
      </c>
      <c r="H524" s="64" t="str">
        <f t="array" ref="H524">XLOOKUP(G524,tb_MainDatabase[Barcode],tb_MainDatabase[Grand],"")</f>
        <v>EDP</v>
      </c>
      <c r="I524" s="64" t="str">
        <f t="array" ref="I524">XLOOKUP(G524,tb_MainDatabase[Barcode],tb_MainDatabase[Size],"")</f>
        <v>10 ml.</v>
      </c>
      <c r="J524" s="64" t="s">
        <v>1532</v>
      </c>
      <c r="K524" s="81">
        <f>IF(E524="","",countif(tb_Export_2[SKU],E524))</f>
        <v>1</v>
      </c>
      <c r="L524" s="64" t="s">
        <v>1528</v>
      </c>
      <c r="M524" s="81"/>
      <c r="N524" s="81"/>
    </row>
    <row r="525" ht="22.5" customHeight="1">
      <c r="A525" s="61">
        <f>IF(B525="","",ROW()-ROW(tb_Export_2[[#HEADERS],[Order]]))</f>
        <v>524</v>
      </c>
      <c r="B525" s="322">
        <v>45981.0</v>
      </c>
      <c r="C525" s="64" t="str">
        <f t="shared" si="1"/>
        <v>#REF!</v>
      </c>
      <c r="D525" s="64" t="s">
        <v>356</v>
      </c>
      <c r="E525" s="64" t="s">
        <v>2294</v>
      </c>
      <c r="F525" s="64" t="s">
        <v>1109</v>
      </c>
      <c r="G525" s="64">
        <v>8.857128012027E12</v>
      </c>
      <c r="H525" s="64" t="str">
        <f t="array" ref="H525">XLOOKUP(G525,tb_MainDatabase[Barcode],tb_MainDatabase[Grand],"")</f>
        <v>EDP</v>
      </c>
      <c r="I525" s="64" t="str">
        <f t="array" ref="I525">XLOOKUP(G525,tb_MainDatabase[Barcode],tb_MainDatabase[Size],"")</f>
        <v>10 ml.</v>
      </c>
      <c r="J525" s="64" t="s">
        <v>1532</v>
      </c>
      <c r="K525" s="81">
        <f>IF(E525="","",countif(tb_Export_2[SKU],E525))</f>
        <v>1</v>
      </c>
      <c r="L525" s="64" t="s">
        <v>1528</v>
      </c>
      <c r="M525" s="81"/>
      <c r="N525" s="81"/>
    </row>
    <row r="526" ht="22.5" customHeight="1">
      <c r="A526" s="61">
        <f>IF(B526="","",ROW()-ROW(tb_Export_2[[#HEADERS],[Order]]))</f>
        <v>525</v>
      </c>
      <c r="B526" s="322">
        <v>45981.0</v>
      </c>
      <c r="C526" s="64" t="str">
        <f t="shared" si="1"/>
        <v>#REF!</v>
      </c>
      <c r="D526" s="64" t="s">
        <v>356</v>
      </c>
      <c r="E526" s="64" t="s">
        <v>2295</v>
      </c>
      <c r="F526" s="64" t="s">
        <v>1109</v>
      </c>
      <c r="G526" s="64">
        <v>8.857128012027E12</v>
      </c>
      <c r="H526" s="64" t="str">
        <f t="array" ref="H526">XLOOKUP(G526,tb_MainDatabase[Barcode],tb_MainDatabase[Grand],"")</f>
        <v>EDP</v>
      </c>
      <c r="I526" s="64" t="str">
        <f t="array" ref="I526">XLOOKUP(G526,tb_MainDatabase[Barcode],tb_MainDatabase[Size],"")</f>
        <v>10 ml.</v>
      </c>
      <c r="J526" s="64" t="s">
        <v>1532</v>
      </c>
      <c r="K526" s="81">
        <f>IF(E526="","",countif(tb_Export_2[SKU],E526))</f>
        <v>1</v>
      </c>
      <c r="L526" s="64" t="s">
        <v>1528</v>
      </c>
      <c r="M526" s="81"/>
      <c r="N526" s="81"/>
    </row>
    <row r="527" ht="22.5" customHeight="1">
      <c r="A527" s="61">
        <f>IF(B527="","",ROW()-ROW(tb_Export_2[[#HEADERS],[Order]]))</f>
        <v>526</v>
      </c>
      <c r="B527" s="322">
        <v>45981.0</v>
      </c>
      <c r="C527" s="64" t="str">
        <f t="shared" si="1"/>
        <v>#REF!</v>
      </c>
      <c r="D527" s="64" t="s">
        <v>356</v>
      </c>
      <c r="E527" s="64" t="s">
        <v>2297</v>
      </c>
      <c r="F527" s="64" t="s">
        <v>1109</v>
      </c>
      <c r="G527" s="64">
        <v>8.857128012027E12</v>
      </c>
      <c r="H527" s="64" t="str">
        <f t="array" ref="H527">XLOOKUP(G527,tb_MainDatabase[Barcode],tb_MainDatabase[Grand],"")</f>
        <v>EDP</v>
      </c>
      <c r="I527" s="64" t="str">
        <f t="array" ref="I527">XLOOKUP(G527,tb_MainDatabase[Barcode],tb_MainDatabase[Size],"")</f>
        <v>10 ml.</v>
      </c>
      <c r="J527" s="64" t="s">
        <v>1532</v>
      </c>
      <c r="K527" s="81">
        <f>IF(E527="","",countif(tb_Export_2[SKU],E527))</f>
        <v>1</v>
      </c>
      <c r="L527" s="64" t="s">
        <v>1528</v>
      </c>
      <c r="M527" s="81"/>
      <c r="N527" s="81"/>
    </row>
    <row r="528" ht="22.5" customHeight="1">
      <c r="A528" s="61">
        <f>IF(B528="","",ROW()-ROW(tb_Export_2[[#HEADERS],[Order]]))</f>
        <v>527</v>
      </c>
      <c r="B528" s="322">
        <v>45981.0</v>
      </c>
      <c r="C528" s="64" t="str">
        <f t="shared" si="1"/>
        <v>#REF!</v>
      </c>
      <c r="D528" s="64" t="s">
        <v>356</v>
      </c>
      <c r="E528" s="64" t="s">
        <v>2298</v>
      </c>
      <c r="F528" s="64" t="s">
        <v>1109</v>
      </c>
      <c r="G528" s="64">
        <v>8.857128012027E12</v>
      </c>
      <c r="H528" s="64" t="str">
        <f t="array" ref="H528">XLOOKUP(G528,tb_MainDatabase[Barcode],tb_MainDatabase[Grand],"")</f>
        <v>EDP</v>
      </c>
      <c r="I528" s="64" t="str">
        <f t="array" ref="I528">XLOOKUP(G528,tb_MainDatabase[Barcode],tb_MainDatabase[Size],"")</f>
        <v>10 ml.</v>
      </c>
      <c r="J528" s="64" t="s">
        <v>1532</v>
      </c>
      <c r="K528" s="81">
        <f>IF(E528="","",countif(tb_Export_2[SKU],E528))</f>
        <v>1</v>
      </c>
      <c r="L528" s="64" t="s">
        <v>1528</v>
      </c>
      <c r="M528" s="81"/>
      <c r="N528" s="81"/>
    </row>
    <row r="529" ht="22.5" customHeight="1">
      <c r="A529" s="61">
        <f>IF(B529="","",ROW()-ROW(tb_Export_2[[#HEADERS],[Order]]))</f>
        <v>528</v>
      </c>
      <c r="B529" s="322">
        <v>45981.0</v>
      </c>
      <c r="C529" s="64" t="str">
        <f t="shared" si="1"/>
        <v>#REF!</v>
      </c>
      <c r="D529" s="64" t="s">
        <v>356</v>
      </c>
      <c r="E529" s="64" t="s">
        <v>2300</v>
      </c>
      <c r="F529" s="64" t="s">
        <v>1109</v>
      </c>
      <c r="G529" s="64">
        <v>8.857128012027E12</v>
      </c>
      <c r="H529" s="64" t="str">
        <f t="array" ref="H529">XLOOKUP(G529,tb_MainDatabase[Barcode],tb_MainDatabase[Grand],"")</f>
        <v>EDP</v>
      </c>
      <c r="I529" s="64" t="str">
        <f t="array" ref="I529">XLOOKUP(G529,tb_MainDatabase[Barcode],tb_MainDatabase[Size],"")</f>
        <v>10 ml.</v>
      </c>
      <c r="J529" s="64" t="s">
        <v>1532</v>
      </c>
      <c r="K529" s="81">
        <f>IF(E529="","",countif(tb_Export_2[SKU],E529))</f>
        <v>1</v>
      </c>
      <c r="L529" s="64" t="s">
        <v>1528</v>
      </c>
      <c r="M529" s="81"/>
      <c r="N529" s="81"/>
    </row>
    <row r="530" ht="22.5" customHeight="1">
      <c r="A530" s="61">
        <f>IF(B530="","",ROW()-ROW(tb_Export_2[[#HEADERS],[Order]]))</f>
        <v>529</v>
      </c>
      <c r="B530" s="322">
        <v>45981.0</v>
      </c>
      <c r="C530" s="64" t="str">
        <f t="shared" si="1"/>
        <v>#REF!</v>
      </c>
      <c r="D530" s="64" t="s">
        <v>356</v>
      </c>
      <c r="E530" s="64" t="s">
        <v>2301</v>
      </c>
      <c r="F530" s="64" t="s">
        <v>1109</v>
      </c>
      <c r="G530" s="64">
        <v>8.857128012027E12</v>
      </c>
      <c r="H530" s="64" t="str">
        <f t="array" ref="H530">XLOOKUP(G530,tb_MainDatabase[Barcode],tb_MainDatabase[Grand],"")</f>
        <v>EDP</v>
      </c>
      <c r="I530" s="64" t="str">
        <f t="array" ref="I530">XLOOKUP(G530,tb_MainDatabase[Barcode],tb_MainDatabase[Size],"")</f>
        <v>10 ml.</v>
      </c>
      <c r="J530" s="64" t="s">
        <v>1532</v>
      </c>
      <c r="K530" s="81">
        <f>IF(E530="","",countif(tb_Export_2[SKU],E530))</f>
        <v>1</v>
      </c>
      <c r="L530" s="64" t="s">
        <v>1528</v>
      </c>
      <c r="M530" s="81"/>
      <c r="N530" s="81"/>
    </row>
    <row r="531" ht="22.5" customHeight="1">
      <c r="A531" s="61">
        <f>IF(B531="","",ROW()-ROW(tb_Export_2[[#HEADERS],[Order]]))</f>
        <v>530</v>
      </c>
      <c r="B531" s="322">
        <v>45981.0</v>
      </c>
      <c r="C531" s="64" t="str">
        <f t="shared" si="1"/>
        <v>#REF!</v>
      </c>
      <c r="D531" s="64" t="s">
        <v>356</v>
      </c>
      <c r="E531" s="64" t="s">
        <v>2303</v>
      </c>
      <c r="F531" s="64" t="s">
        <v>1109</v>
      </c>
      <c r="G531" s="64">
        <v>8.857128012027E12</v>
      </c>
      <c r="H531" s="64" t="str">
        <f t="array" ref="H531">XLOOKUP(G531,tb_MainDatabase[Barcode],tb_MainDatabase[Grand],"")</f>
        <v>EDP</v>
      </c>
      <c r="I531" s="64" t="str">
        <f t="array" ref="I531">XLOOKUP(G531,tb_MainDatabase[Barcode],tb_MainDatabase[Size],"")</f>
        <v>10 ml.</v>
      </c>
      <c r="J531" s="64" t="s">
        <v>1532</v>
      </c>
      <c r="K531" s="81">
        <f>IF(E531="","",countif(tb_Export_2[SKU],E531))</f>
        <v>1</v>
      </c>
      <c r="L531" s="64" t="s">
        <v>1528</v>
      </c>
      <c r="M531" s="81"/>
      <c r="N531" s="81"/>
    </row>
    <row r="532" ht="22.5" customHeight="1">
      <c r="A532" s="61">
        <f>IF(B532="","",ROW()-ROW(tb_Export_2[[#HEADERS],[Order]]))</f>
        <v>531</v>
      </c>
      <c r="B532" s="322">
        <v>45981.0</v>
      </c>
      <c r="C532" s="64" t="str">
        <f t="shared" si="1"/>
        <v>#REF!</v>
      </c>
      <c r="D532" s="64" t="s">
        <v>356</v>
      </c>
      <c r="E532" s="64" t="s">
        <v>2305</v>
      </c>
      <c r="F532" s="64" t="s">
        <v>1109</v>
      </c>
      <c r="G532" s="64">
        <v>8.857128012027E12</v>
      </c>
      <c r="H532" s="64" t="str">
        <f t="array" ref="H532">XLOOKUP(G532,tb_MainDatabase[Barcode],tb_MainDatabase[Grand],"")</f>
        <v>EDP</v>
      </c>
      <c r="I532" s="64" t="str">
        <f t="array" ref="I532">XLOOKUP(G532,tb_MainDatabase[Barcode],tb_MainDatabase[Size],"")</f>
        <v>10 ml.</v>
      </c>
      <c r="J532" s="64" t="s">
        <v>1532</v>
      </c>
      <c r="K532" s="81">
        <f>IF(E532="","",countif(tb_Export_2[SKU],E532))</f>
        <v>1</v>
      </c>
      <c r="L532" s="64" t="s">
        <v>1528</v>
      </c>
      <c r="M532" s="81"/>
      <c r="N532" s="81"/>
    </row>
    <row r="533" ht="22.5" customHeight="1">
      <c r="A533" s="61">
        <f>IF(B533="","",ROW()-ROW(tb_Export_2[[#HEADERS],[Order]]))</f>
        <v>532</v>
      </c>
      <c r="B533" s="322">
        <v>45981.0</v>
      </c>
      <c r="C533" s="64" t="str">
        <f t="shared" si="1"/>
        <v>#REF!</v>
      </c>
      <c r="D533" s="64" t="s">
        <v>356</v>
      </c>
      <c r="E533" s="64" t="s">
        <v>2306</v>
      </c>
      <c r="F533" s="64" t="s">
        <v>1109</v>
      </c>
      <c r="G533" s="64">
        <v>8.857128012027E12</v>
      </c>
      <c r="H533" s="64" t="str">
        <f t="array" ref="H533">XLOOKUP(G533,tb_MainDatabase[Barcode],tb_MainDatabase[Grand],"")</f>
        <v>EDP</v>
      </c>
      <c r="I533" s="64" t="str">
        <f t="array" ref="I533">XLOOKUP(G533,tb_MainDatabase[Barcode],tb_MainDatabase[Size],"")</f>
        <v>10 ml.</v>
      </c>
      <c r="J533" s="64" t="s">
        <v>1532</v>
      </c>
      <c r="K533" s="81">
        <f>IF(E533="","",countif(tb_Export_2[SKU],E533))</f>
        <v>1</v>
      </c>
      <c r="L533" s="64" t="s">
        <v>1528</v>
      </c>
      <c r="M533" s="81"/>
      <c r="N533" s="81"/>
    </row>
    <row r="534" ht="22.5" customHeight="1">
      <c r="A534" s="61">
        <f>IF(B534="","",ROW()-ROW(tb_Export_2[[#HEADERS],[Order]]))</f>
        <v>533</v>
      </c>
      <c r="B534" s="322">
        <v>45981.0</v>
      </c>
      <c r="C534" s="64" t="str">
        <f t="shared" si="1"/>
        <v>#REF!</v>
      </c>
      <c r="D534" s="64" t="s">
        <v>356</v>
      </c>
      <c r="E534" s="64" t="s">
        <v>2308</v>
      </c>
      <c r="F534" s="64" t="s">
        <v>1109</v>
      </c>
      <c r="G534" s="64">
        <v>8.857128012027E12</v>
      </c>
      <c r="H534" s="64" t="str">
        <f t="array" ref="H534">XLOOKUP(G534,tb_MainDatabase[Barcode],tb_MainDatabase[Grand],"")</f>
        <v>EDP</v>
      </c>
      <c r="I534" s="64" t="str">
        <f t="array" ref="I534">XLOOKUP(G534,tb_MainDatabase[Barcode],tb_MainDatabase[Size],"")</f>
        <v>10 ml.</v>
      </c>
      <c r="J534" s="64" t="s">
        <v>1532</v>
      </c>
      <c r="K534" s="81">
        <f>IF(E534="","",countif(tb_Export_2[SKU],E534))</f>
        <v>1</v>
      </c>
      <c r="L534" s="64" t="s">
        <v>1528</v>
      </c>
      <c r="M534" s="81"/>
      <c r="N534" s="81"/>
    </row>
    <row r="535" ht="22.5" customHeight="1">
      <c r="A535" s="61">
        <f>IF(B535="","",ROW()-ROW(tb_Export_2[[#HEADERS],[Order]]))</f>
        <v>534</v>
      </c>
      <c r="B535" s="322">
        <v>45981.0</v>
      </c>
      <c r="C535" s="64" t="str">
        <f t="shared" si="1"/>
        <v>#REF!</v>
      </c>
      <c r="D535" s="64" t="s">
        <v>356</v>
      </c>
      <c r="E535" s="64" t="s">
        <v>2309</v>
      </c>
      <c r="F535" s="64" t="s">
        <v>1109</v>
      </c>
      <c r="G535" s="64">
        <v>8.857128012027E12</v>
      </c>
      <c r="H535" s="64" t="str">
        <f t="array" ref="H535">XLOOKUP(G535,tb_MainDatabase[Barcode],tb_MainDatabase[Grand],"")</f>
        <v>EDP</v>
      </c>
      <c r="I535" s="64" t="str">
        <f t="array" ref="I535">XLOOKUP(G535,tb_MainDatabase[Barcode],tb_MainDatabase[Size],"")</f>
        <v>10 ml.</v>
      </c>
      <c r="J535" s="64" t="s">
        <v>1532</v>
      </c>
      <c r="K535" s="81">
        <f>IF(E535="","",countif(tb_Export_2[SKU],E535))</f>
        <v>1</v>
      </c>
      <c r="L535" s="64" t="s">
        <v>1528</v>
      </c>
      <c r="M535" s="81"/>
      <c r="N535" s="81"/>
    </row>
    <row r="536" ht="22.5" customHeight="1">
      <c r="A536" s="61">
        <f>IF(B536="","",ROW()-ROW(tb_Export_2[[#HEADERS],[Order]]))</f>
        <v>535</v>
      </c>
      <c r="B536" s="322">
        <v>45981.0</v>
      </c>
      <c r="C536" s="64" t="str">
        <f t="shared" si="1"/>
        <v>#REF!</v>
      </c>
      <c r="D536" s="64" t="s">
        <v>356</v>
      </c>
      <c r="E536" s="64" t="s">
        <v>2310</v>
      </c>
      <c r="F536" s="64" t="s">
        <v>1109</v>
      </c>
      <c r="G536" s="64">
        <v>8.857128012027E12</v>
      </c>
      <c r="H536" s="64" t="str">
        <f t="array" ref="H536">XLOOKUP(G536,tb_MainDatabase[Barcode],tb_MainDatabase[Grand],"")</f>
        <v>EDP</v>
      </c>
      <c r="I536" s="64" t="str">
        <f t="array" ref="I536">XLOOKUP(G536,tb_MainDatabase[Barcode],tb_MainDatabase[Size],"")</f>
        <v>10 ml.</v>
      </c>
      <c r="J536" s="64" t="s">
        <v>1532</v>
      </c>
      <c r="K536" s="81">
        <f>IF(E536="","",countif(tb_Export_2[SKU],E536))</f>
        <v>1</v>
      </c>
      <c r="L536" s="64" t="s">
        <v>1528</v>
      </c>
      <c r="M536" s="81"/>
      <c r="N536" s="81"/>
    </row>
    <row r="537" ht="22.5" customHeight="1">
      <c r="A537" s="61">
        <f>IF(B537="","",ROW()-ROW(tb_Export_2[[#HEADERS],[Order]]))</f>
        <v>536</v>
      </c>
      <c r="B537" s="322">
        <v>45981.0</v>
      </c>
      <c r="C537" s="64" t="str">
        <f t="shared" si="1"/>
        <v>#REF!</v>
      </c>
      <c r="D537" s="64" t="s">
        <v>356</v>
      </c>
      <c r="E537" s="64" t="s">
        <v>2312</v>
      </c>
      <c r="F537" s="64" t="s">
        <v>1109</v>
      </c>
      <c r="G537" s="64">
        <v>8.857128012027E12</v>
      </c>
      <c r="H537" s="64" t="str">
        <f t="array" ref="H537">XLOOKUP(G537,tb_MainDatabase[Barcode],tb_MainDatabase[Grand],"")</f>
        <v>EDP</v>
      </c>
      <c r="I537" s="64" t="str">
        <f t="array" ref="I537">XLOOKUP(G537,tb_MainDatabase[Barcode],tb_MainDatabase[Size],"")</f>
        <v>10 ml.</v>
      </c>
      <c r="J537" s="64" t="s">
        <v>1532</v>
      </c>
      <c r="K537" s="81">
        <f>IF(E537="","",countif(tb_Export_2[SKU],E537))</f>
        <v>1</v>
      </c>
      <c r="L537" s="64" t="s">
        <v>1528</v>
      </c>
      <c r="M537" s="81"/>
      <c r="N537" s="81"/>
    </row>
    <row r="538" ht="22.5" customHeight="1">
      <c r="A538" s="61">
        <f>IF(B538="","",ROW()-ROW(tb_Export_2[[#HEADERS],[Order]]))</f>
        <v>537</v>
      </c>
      <c r="B538" s="322">
        <v>45981.0</v>
      </c>
      <c r="C538" s="64" t="str">
        <f t="shared" si="1"/>
        <v>#REF!</v>
      </c>
      <c r="D538" s="64" t="s">
        <v>356</v>
      </c>
      <c r="E538" s="64" t="s">
        <v>2313</v>
      </c>
      <c r="F538" s="64" t="s">
        <v>1109</v>
      </c>
      <c r="G538" s="64">
        <v>8.857128012027E12</v>
      </c>
      <c r="H538" s="64" t="str">
        <f t="array" ref="H538">XLOOKUP(G538,tb_MainDatabase[Barcode],tb_MainDatabase[Grand],"")</f>
        <v>EDP</v>
      </c>
      <c r="I538" s="64" t="str">
        <f t="array" ref="I538">XLOOKUP(G538,tb_MainDatabase[Barcode],tb_MainDatabase[Size],"")</f>
        <v>10 ml.</v>
      </c>
      <c r="J538" s="64" t="s">
        <v>1532</v>
      </c>
      <c r="K538" s="81">
        <f>IF(E538="","",countif(tb_Export_2[SKU],E538))</f>
        <v>1</v>
      </c>
      <c r="L538" s="64" t="s">
        <v>1528</v>
      </c>
      <c r="M538" s="81"/>
      <c r="N538" s="81"/>
    </row>
    <row r="539" ht="22.5" customHeight="1">
      <c r="A539" s="61">
        <f>IF(B539="","",ROW()-ROW(tb_Export_2[[#HEADERS],[Order]]))</f>
        <v>538</v>
      </c>
      <c r="B539" s="322">
        <v>45981.0</v>
      </c>
      <c r="C539" s="64" t="str">
        <f t="shared" si="1"/>
        <v>#REF!</v>
      </c>
      <c r="D539" s="64" t="s">
        <v>356</v>
      </c>
      <c r="E539" s="64" t="s">
        <v>2314</v>
      </c>
      <c r="F539" s="64" t="s">
        <v>1109</v>
      </c>
      <c r="G539" s="64">
        <v>8.857128012027E12</v>
      </c>
      <c r="H539" s="64" t="str">
        <f t="array" ref="H539">XLOOKUP(G539,tb_MainDatabase[Barcode],tb_MainDatabase[Grand],"")</f>
        <v>EDP</v>
      </c>
      <c r="I539" s="64" t="str">
        <f t="array" ref="I539">XLOOKUP(G539,tb_MainDatabase[Barcode],tb_MainDatabase[Size],"")</f>
        <v>10 ml.</v>
      </c>
      <c r="J539" s="64" t="s">
        <v>1532</v>
      </c>
      <c r="K539" s="81">
        <f>IF(E539="","",countif(tb_Export_2[SKU],E539))</f>
        <v>1</v>
      </c>
      <c r="L539" s="64" t="s">
        <v>1528</v>
      </c>
      <c r="M539" s="81"/>
      <c r="N539" s="81"/>
    </row>
    <row r="540" ht="22.5" customHeight="1">
      <c r="A540" s="61">
        <f>IF(B540="","",ROW()-ROW(tb_Export_2[[#HEADERS],[Order]]))</f>
        <v>539</v>
      </c>
      <c r="B540" s="322">
        <v>45981.0</v>
      </c>
      <c r="C540" s="64" t="str">
        <f t="shared" si="1"/>
        <v>#REF!</v>
      </c>
      <c r="D540" s="64" t="s">
        <v>356</v>
      </c>
      <c r="E540" s="64" t="s">
        <v>2316</v>
      </c>
      <c r="F540" s="64" t="s">
        <v>1084</v>
      </c>
      <c r="G540" s="64">
        <v>8.857128012037E12</v>
      </c>
      <c r="H540" s="64" t="str">
        <f t="array" ref="H540">XLOOKUP(G540,tb_MainDatabase[Barcode],tb_MainDatabase[Grand],"")</f>
        <v>EDP</v>
      </c>
      <c r="I540" s="64" t="str">
        <f t="array" ref="I540">XLOOKUP(G540,tb_MainDatabase[Barcode],tb_MainDatabase[Size],"")</f>
        <v>10 ml.</v>
      </c>
      <c r="J540" s="64" t="s">
        <v>1532</v>
      </c>
      <c r="K540" s="81">
        <f>IF(E540="","",countif(tb_Export_2[SKU],E540))</f>
        <v>1</v>
      </c>
      <c r="L540" s="64" t="s">
        <v>1528</v>
      </c>
      <c r="M540" s="81"/>
      <c r="N540" s="81"/>
    </row>
    <row r="541" ht="22.5" customHeight="1">
      <c r="A541" s="61">
        <f>IF(B541="","",ROW()-ROW(tb_Export_2[[#HEADERS],[Order]]))</f>
        <v>540</v>
      </c>
      <c r="B541" s="322">
        <v>45981.0</v>
      </c>
      <c r="C541" s="64" t="str">
        <f t="shared" si="1"/>
        <v>#REF!</v>
      </c>
      <c r="D541" s="64" t="s">
        <v>356</v>
      </c>
      <c r="E541" s="64" t="s">
        <v>2317</v>
      </c>
      <c r="F541" s="64" t="s">
        <v>1084</v>
      </c>
      <c r="G541" s="64">
        <v>8.857128012037E12</v>
      </c>
      <c r="H541" s="64" t="str">
        <f t="array" ref="H541">XLOOKUP(G541,tb_MainDatabase[Barcode],tb_MainDatabase[Grand],"")</f>
        <v>EDP</v>
      </c>
      <c r="I541" s="64" t="str">
        <f t="array" ref="I541">XLOOKUP(G541,tb_MainDatabase[Barcode],tb_MainDatabase[Size],"")</f>
        <v>10 ml.</v>
      </c>
      <c r="J541" s="64" t="s">
        <v>1532</v>
      </c>
      <c r="K541" s="81">
        <f>IF(E541="","",countif(tb_Export_2[SKU],E541))</f>
        <v>1</v>
      </c>
      <c r="L541" s="64" t="s">
        <v>1528</v>
      </c>
      <c r="M541" s="81"/>
      <c r="N541" s="81"/>
    </row>
    <row r="542" ht="22.5" customHeight="1">
      <c r="A542" s="61">
        <f>IF(B542="","",ROW()-ROW(tb_Export_2[[#HEADERS],[Order]]))</f>
        <v>541</v>
      </c>
      <c r="B542" s="322">
        <v>45981.0</v>
      </c>
      <c r="C542" s="64" t="str">
        <f t="shared" si="1"/>
        <v>#REF!</v>
      </c>
      <c r="D542" s="64" t="s">
        <v>356</v>
      </c>
      <c r="E542" s="64" t="s">
        <v>2318</v>
      </c>
      <c r="F542" s="64" t="s">
        <v>1084</v>
      </c>
      <c r="G542" s="64">
        <v>8.857128012037E12</v>
      </c>
      <c r="H542" s="64" t="str">
        <f t="array" ref="H542">XLOOKUP(G542,tb_MainDatabase[Barcode],tb_MainDatabase[Grand],"")</f>
        <v>EDP</v>
      </c>
      <c r="I542" s="64" t="str">
        <f t="array" ref="I542">XLOOKUP(G542,tb_MainDatabase[Barcode],tb_MainDatabase[Size],"")</f>
        <v>10 ml.</v>
      </c>
      <c r="J542" s="64" t="s">
        <v>1532</v>
      </c>
      <c r="K542" s="81">
        <f>IF(E542="","",countif(tb_Export_2[SKU],E542))</f>
        <v>1</v>
      </c>
      <c r="L542" s="64" t="s">
        <v>1528</v>
      </c>
      <c r="M542" s="81"/>
      <c r="N542" s="81"/>
    </row>
    <row r="543" ht="22.5" customHeight="1">
      <c r="A543" s="61">
        <f>IF(B543="","",ROW()-ROW(tb_Export_2[[#HEADERS],[Order]]))</f>
        <v>542</v>
      </c>
      <c r="B543" s="322">
        <v>45981.0</v>
      </c>
      <c r="C543" s="64" t="str">
        <f t="shared" si="1"/>
        <v>#REF!</v>
      </c>
      <c r="D543" s="64" t="s">
        <v>356</v>
      </c>
      <c r="E543" s="64" t="s">
        <v>2321</v>
      </c>
      <c r="F543" s="64" t="s">
        <v>1084</v>
      </c>
      <c r="G543" s="64">
        <v>8.857128012037E12</v>
      </c>
      <c r="H543" s="64" t="str">
        <f t="array" ref="H543">XLOOKUP(G543,tb_MainDatabase[Barcode],tb_MainDatabase[Grand],"")</f>
        <v>EDP</v>
      </c>
      <c r="I543" s="64" t="str">
        <f t="array" ref="I543">XLOOKUP(G543,tb_MainDatabase[Barcode],tb_MainDatabase[Size],"")</f>
        <v>10 ml.</v>
      </c>
      <c r="J543" s="64" t="s">
        <v>1532</v>
      </c>
      <c r="K543" s="81">
        <f>IF(E543="","",countif(tb_Export_2[SKU],E543))</f>
        <v>1</v>
      </c>
      <c r="L543" s="64" t="s">
        <v>1528</v>
      </c>
      <c r="M543" s="81"/>
      <c r="N543" s="81"/>
    </row>
    <row r="544" ht="22.5" customHeight="1">
      <c r="A544" s="61">
        <f>IF(B544="","",ROW()-ROW(tb_Export_2[[#HEADERS],[Order]]))</f>
        <v>543</v>
      </c>
      <c r="B544" s="322">
        <v>45981.0</v>
      </c>
      <c r="C544" s="64" t="str">
        <f t="shared" si="1"/>
        <v>#REF!</v>
      </c>
      <c r="D544" s="64" t="s">
        <v>356</v>
      </c>
      <c r="E544" s="64" t="s">
        <v>2322</v>
      </c>
      <c r="F544" s="64" t="s">
        <v>1084</v>
      </c>
      <c r="G544" s="64">
        <v>8.857128012037E12</v>
      </c>
      <c r="H544" s="64" t="str">
        <f t="array" ref="H544">XLOOKUP(G544,tb_MainDatabase[Barcode],tb_MainDatabase[Grand],"")</f>
        <v>EDP</v>
      </c>
      <c r="I544" s="64" t="str">
        <f t="array" ref="I544">XLOOKUP(G544,tb_MainDatabase[Barcode],tb_MainDatabase[Size],"")</f>
        <v>10 ml.</v>
      </c>
      <c r="J544" s="64" t="s">
        <v>1532</v>
      </c>
      <c r="K544" s="81">
        <f>IF(E544="","",countif(tb_Export_2[SKU],E544))</f>
        <v>1</v>
      </c>
      <c r="L544" s="64" t="s">
        <v>1528</v>
      </c>
      <c r="M544" s="81"/>
      <c r="N544" s="81"/>
    </row>
    <row r="545" ht="22.5" customHeight="1">
      <c r="A545" s="61">
        <f>IF(B545="","",ROW()-ROW(tb_Export_2[[#HEADERS],[Order]]))</f>
        <v>544</v>
      </c>
      <c r="B545" s="322">
        <v>45981.0</v>
      </c>
      <c r="C545" s="64" t="str">
        <f t="shared" si="1"/>
        <v>#REF!</v>
      </c>
      <c r="D545" s="64" t="s">
        <v>356</v>
      </c>
      <c r="E545" s="64" t="s">
        <v>2323</v>
      </c>
      <c r="F545" s="64" t="s">
        <v>1084</v>
      </c>
      <c r="G545" s="64">
        <v>8.857128012037E12</v>
      </c>
      <c r="H545" s="64" t="str">
        <f t="array" ref="H545">XLOOKUP(G545,tb_MainDatabase[Barcode],tb_MainDatabase[Grand],"")</f>
        <v>EDP</v>
      </c>
      <c r="I545" s="64" t="str">
        <f t="array" ref="I545">XLOOKUP(G545,tb_MainDatabase[Barcode],tb_MainDatabase[Size],"")</f>
        <v>10 ml.</v>
      </c>
      <c r="J545" s="64" t="s">
        <v>1532</v>
      </c>
      <c r="K545" s="81">
        <f>IF(E545="","",countif(tb_Export_2[SKU],E545))</f>
        <v>1</v>
      </c>
      <c r="L545" s="64" t="s">
        <v>1528</v>
      </c>
      <c r="M545" s="81"/>
      <c r="N545" s="81"/>
    </row>
    <row r="546" ht="22.5" customHeight="1">
      <c r="A546" s="61">
        <f>IF(B546="","",ROW()-ROW(tb_Export_2[[#HEADERS],[Order]]))</f>
        <v>545</v>
      </c>
      <c r="B546" s="322">
        <v>45981.0</v>
      </c>
      <c r="C546" s="64" t="str">
        <f t="shared" si="1"/>
        <v>#REF!</v>
      </c>
      <c r="D546" s="64" t="s">
        <v>356</v>
      </c>
      <c r="E546" s="64" t="s">
        <v>2325</v>
      </c>
      <c r="F546" s="64" t="s">
        <v>1084</v>
      </c>
      <c r="G546" s="64">
        <v>8.857128012037E12</v>
      </c>
      <c r="H546" s="64" t="str">
        <f t="array" ref="H546">XLOOKUP(G546,tb_MainDatabase[Barcode],tb_MainDatabase[Grand],"")</f>
        <v>EDP</v>
      </c>
      <c r="I546" s="64" t="str">
        <f t="array" ref="I546">XLOOKUP(G546,tb_MainDatabase[Barcode],tb_MainDatabase[Size],"")</f>
        <v>10 ml.</v>
      </c>
      <c r="J546" s="64" t="s">
        <v>1532</v>
      </c>
      <c r="K546" s="81">
        <f>IF(E546="","",countif(tb_Export_2[SKU],E546))</f>
        <v>1</v>
      </c>
      <c r="L546" s="64" t="s">
        <v>1528</v>
      </c>
      <c r="M546" s="81"/>
      <c r="N546" s="81"/>
    </row>
    <row r="547" ht="22.5" customHeight="1">
      <c r="A547" s="61">
        <f>IF(B547="","",ROW()-ROW(tb_Export_2[[#HEADERS],[Order]]))</f>
        <v>546</v>
      </c>
      <c r="B547" s="322">
        <v>45981.0</v>
      </c>
      <c r="C547" s="64" t="str">
        <f t="shared" si="1"/>
        <v>#REF!</v>
      </c>
      <c r="D547" s="64" t="s">
        <v>356</v>
      </c>
      <c r="E547" s="64" t="s">
        <v>2327</v>
      </c>
      <c r="F547" s="64" t="s">
        <v>1084</v>
      </c>
      <c r="G547" s="64">
        <v>8.857128012037E12</v>
      </c>
      <c r="H547" s="64" t="str">
        <f t="array" ref="H547">XLOOKUP(G547,tb_MainDatabase[Barcode],tb_MainDatabase[Grand],"")</f>
        <v>EDP</v>
      </c>
      <c r="I547" s="64" t="str">
        <f t="array" ref="I547">XLOOKUP(G547,tb_MainDatabase[Barcode],tb_MainDatabase[Size],"")</f>
        <v>10 ml.</v>
      </c>
      <c r="J547" s="64" t="s">
        <v>1532</v>
      </c>
      <c r="K547" s="81">
        <f>IF(E547="","",countif(tb_Export_2[SKU],E547))</f>
        <v>1</v>
      </c>
      <c r="L547" s="64" t="s">
        <v>1528</v>
      </c>
      <c r="M547" s="81"/>
      <c r="N547" s="81"/>
    </row>
    <row r="548" ht="22.5" customHeight="1">
      <c r="A548" s="61">
        <f>IF(B548="","",ROW()-ROW(tb_Export_2[[#HEADERS],[Order]]))</f>
        <v>547</v>
      </c>
      <c r="B548" s="322">
        <v>45981.0</v>
      </c>
      <c r="C548" s="64" t="str">
        <f t="shared" si="1"/>
        <v>#REF!</v>
      </c>
      <c r="D548" s="64" t="s">
        <v>356</v>
      </c>
      <c r="E548" s="64" t="s">
        <v>2328</v>
      </c>
      <c r="F548" s="64" t="s">
        <v>1084</v>
      </c>
      <c r="G548" s="64">
        <v>8.857128012037E12</v>
      </c>
      <c r="H548" s="64" t="str">
        <f t="array" ref="H548">XLOOKUP(G548,tb_MainDatabase[Barcode],tb_MainDatabase[Grand],"")</f>
        <v>EDP</v>
      </c>
      <c r="I548" s="64" t="str">
        <f t="array" ref="I548">XLOOKUP(G548,tb_MainDatabase[Barcode],tb_MainDatabase[Size],"")</f>
        <v>10 ml.</v>
      </c>
      <c r="J548" s="64" t="s">
        <v>1532</v>
      </c>
      <c r="K548" s="81">
        <f>IF(E548="","",countif(tb_Export_2[SKU],E548))</f>
        <v>1</v>
      </c>
      <c r="L548" s="64" t="s">
        <v>1528</v>
      </c>
      <c r="M548" s="81"/>
      <c r="N548" s="81"/>
    </row>
    <row r="549" ht="22.5" customHeight="1">
      <c r="A549" s="61">
        <f>IF(B549="","",ROW()-ROW(tb_Export_2[[#HEADERS],[Order]]))</f>
        <v>548</v>
      </c>
      <c r="B549" s="322">
        <v>45981.0</v>
      </c>
      <c r="C549" s="64" t="str">
        <f t="shared" si="1"/>
        <v>#REF!</v>
      </c>
      <c r="D549" s="64" t="s">
        <v>356</v>
      </c>
      <c r="E549" s="64" t="s">
        <v>2329</v>
      </c>
      <c r="F549" s="64" t="s">
        <v>1084</v>
      </c>
      <c r="G549" s="64">
        <v>8.857128012037E12</v>
      </c>
      <c r="H549" s="64" t="str">
        <f t="array" ref="H549">XLOOKUP(G549,tb_MainDatabase[Barcode],tb_MainDatabase[Grand],"")</f>
        <v>EDP</v>
      </c>
      <c r="I549" s="64" t="str">
        <f t="array" ref="I549">XLOOKUP(G549,tb_MainDatabase[Barcode],tb_MainDatabase[Size],"")</f>
        <v>10 ml.</v>
      </c>
      <c r="J549" s="64" t="s">
        <v>1532</v>
      </c>
      <c r="K549" s="81">
        <f>IF(E549="","",countif(tb_Export_2[SKU],E549))</f>
        <v>1</v>
      </c>
      <c r="L549" s="64" t="s">
        <v>1528</v>
      </c>
      <c r="M549" s="81"/>
      <c r="N549" s="81"/>
    </row>
    <row r="550" ht="22.5" customHeight="1">
      <c r="A550" s="61">
        <f>IF(B550="","",ROW()-ROW(tb_Export_2[[#HEADERS],[Order]]))</f>
        <v>549</v>
      </c>
      <c r="B550" s="322">
        <v>45981.0</v>
      </c>
      <c r="C550" s="64" t="str">
        <f t="shared" si="1"/>
        <v>#REF!</v>
      </c>
      <c r="D550" s="64" t="s">
        <v>356</v>
      </c>
      <c r="E550" s="64" t="s">
        <v>2331</v>
      </c>
      <c r="F550" s="64" t="s">
        <v>1084</v>
      </c>
      <c r="G550" s="64">
        <v>8.857128012037E12</v>
      </c>
      <c r="H550" s="64" t="str">
        <f t="array" ref="H550">XLOOKUP(G550,tb_MainDatabase[Barcode],tb_MainDatabase[Grand],"")</f>
        <v>EDP</v>
      </c>
      <c r="I550" s="64" t="str">
        <f t="array" ref="I550">XLOOKUP(G550,tb_MainDatabase[Barcode],tb_MainDatabase[Size],"")</f>
        <v>10 ml.</v>
      </c>
      <c r="J550" s="64" t="s">
        <v>1532</v>
      </c>
      <c r="K550" s="81">
        <f>IF(E550="","",countif(tb_Export_2[SKU],E550))</f>
        <v>1</v>
      </c>
      <c r="L550" s="64" t="s">
        <v>1528</v>
      </c>
      <c r="M550" s="81"/>
      <c r="N550" s="81"/>
    </row>
    <row r="551" ht="22.5" customHeight="1">
      <c r="A551" s="61">
        <f>IF(B551="","",ROW()-ROW(tb_Export_2[[#HEADERS],[Order]]))</f>
        <v>550</v>
      </c>
      <c r="B551" s="322">
        <v>45981.0</v>
      </c>
      <c r="C551" s="64" t="str">
        <f t="shared" si="1"/>
        <v>#REF!</v>
      </c>
      <c r="D551" s="64" t="s">
        <v>356</v>
      </c>
      <c r="E551" s="64" t="s">
        <v>2333</v>
      </c>
      <c r="F551" s="64" t="s">
        <v>1084</v>
      </c>
      <c r="G551" s="64">
        <v>8.857128012037E12</v>
      </c>
      <c r="H551" s="64" t="str">
        <f t="array" ref="H551">XLOOKUP(G551,tb_MainDatabase[Barcode],tb_MainDatabase[Grand],"")</f>
        <v>EDP</v>
      </c>
      <c r="I551" s="64" t="str">
        <f t="array" ref="I551">XLOOKUP(G551,tb_MainDatabase[Barcode],tb_MainDatabase[Size],"")</f>
        <v>10 ml.</v>
      </c>
      <c r="J551" s="64" t="s">
        <v>1532</v>
      </c>
      <c r="K551" s="81">
        <f>IF(E551="","",countif(tb_Export_2[SKU],E551))</f>
        <v>1</v>
      </c>
      <c r="L551" s="64" t="s">
        <v>1528</v>
      </c>
      <c r="M551" s="81"/>
      <c r="N551" s="81"/>
    </row>
    <row r="552" ht="22.5" customHeight="1">
      <c r="A552" s="61">
        <f>IF(B552="","",ROW()-ROW(tb_Export_2[[#HEADERS],[Order]]))</f>
        <v>551</v>
      </c>
      <c r="B552" s="322">
        <v>45981.0</v>
      </c>
      <c r="C552" s="64" t="str">
        <f t="shared" si="1"/>
        <v>#REF!</v>
      </c>
      <c r="D552" s="64" t="s">
        <v>356</v>
      </c>
      <c r="E552" s="64" t="s">
        <v>2334</v>
      </c>
      <c r="F552" s="64" t="s">
        <v>1084</v>
      </c>
      <c r="G552" s="64">
        <v>8.857128012037E12</v>
      </c>
      <c r="H552" s="64" t="str">
        <f t="array" ref="H552">XLOOKUP(G552,tb_MainDatabase[Barcode],tb_MainDatabase[Grand],"")</f>
        <v>EDP</v>
      </c>
      <c r="I552" s="64" t="str">
        <f t="array" ref="I552">XLOOKUP(G552,tb_MainDatabase[Barcode],tb_MainDatabase[Size],"")</f>
        <v>10 ml.</v>
      </c>
      <c r="J552" s="64" t="s">
        <v>1532</v>
      </c>
      <c r="K552" s="81">
        <f>IF(E552="","",countif(tb_Export_2[SKU],E552))</f>
        <v>1</v>
      </c>
      <c r="L552" s="64" t="s">
        <v>1528</v>
      </c>
      <c r="M552" s="81"/>
      <c r="N552" s="81"/>
    </row>
    <row r="553" ht="22.5" customHeight="1">
      <c r="A553" s="61">
        <f>IF(B553="","",ROW()-ROW(tb_Export_2[[#HEADERS],[Order]]))</f>
        <v>552</v>
      </c>
      <c r="B553" s="322">
        <v>45981.0</v>
      </c>
      <c r="C553" s="64" t="str">
        <f t="shared" si="1"/>
        <v>#REF!</v>
      </c>
      <c r="D553" s="64" t="s">
        <v>356</v>
      </c>
      <c r="E553" s="64" t="s">
        <v>2336</v>
      </c>
      <c r="F553" s="64" t="s">
        <v>1084</v>
      </c>
      <c r="G553" s="64">
        <v>8.857128012037E12</v>
      </c>
      <c r="H553" s="64" t="str">
        <f t="array" ref="H553">XLOOKUP(G553,tb_MainDatabase[Barcode],tb_MainDatabase[Grand],"")</f>
        <v>EDP</v>
      </c>
      <c r="I553" s="64" t="str">
        <f t="array" ref="I553">XLOOKUP(G553,tb_MainDatabase[Barcode],tb_MainDatabase[Size],"")</f>
        <v>10 ml.</v>
      </c>
      <c r="J553" s="64" t="s">
        <v>1532</v>
      </c>
      <c r="K553" s="81">
        <f>IF(E553="","",countif(tb_Export_2[SKU],E553))</f>
        <v>1</v>
      </c>
      <c r="L553" s="64" t="s">
        <v>1528</v>
      </c>
      <c r="M553" s="81"/>
      <c r="N553" s="81"/>
    </row>
    <row r="554" ht="22.5" customHeight="1">
      <c r="A554" s="61">
        <f>IF(B554="","",ROW()-ROW(tb_Export_2[[#HEADERS],[Order]]))</f>
        <v>553</v>
      </c>
      <c r="B554" s="322">
        <v>45981.0</v>
      </c>
      <c r="C554" s="64" t="str">
        <f t="shared" si="1"/>
        <v>#REF!</v>
      </c>
      <c r="D554" s="64" t="s">
        <v>356</v>
      </c>
      <c r="E554" s="64" t="s">
        <v>2337</v>
      </c>
      <c r="F554" s="64" t="s">
        <v>1084</v>
      </c>
      <c r="G554" s="64">
        <v>8.857128012037E12</v>
      </c>
      <c r="H554" s="64" t="str">
        <f t="array" ref="H554">XLOOKUP(G554,tb_MainDatabase[Barcode],tb_MainDatabase[Grand],"")</f>
        <v>EDP</v>
      </c>
      <c r="I554" s="64" t="str">
        <f t="array" ref="I554">XLOOKUP(G554,tb_MainDatabase[Barcode],tb_MainDatabase[Size],"")</f>
        <v>10 ml.</v>
      </c>
      <c r="J554" s="64" t="s">
        <v>1532</v>
      </c>
      <c r="K554" s="81">
        <f>IF(E554="","",countif(tb_Export_2[SKU],E554))</f>
        <v>1</v>
      </c>
      <c r="L554" s="64" t="s">
        <v>1528</v>
      </c>
      <c r="M554" s="81"/>
      <c r="N554" s="81"/>
    </row>
    <row r="555" ht="22.5" customHeight="1">
      <c r="A555" s="61">
        <f>IF(B555="","",ROW()-ROW(tb_Export_2[[#HEADERS],[Order]]))</f>
        <v>554</v>
      </c>
      <c r="B555" s="322">
        <v>45981.0</v>
      </c>
      <c r="C555" s="64" t="str">
        <f t="shared" si="1"/>
        <v>#REF!</v>
      </c>
      <c r="D555" s="64" t="s">
        <v>356</v>
      </c>
      <c r="E555" s="64" t="s">
        <v>2339</v>
      </c>
      <c r="F555" s="64" t="s">
        <v>1084</v>
      </c>
      <c r="G555" s="64">
        <v>8.857128012037E12</v>
      </c>
      <c r="H555" s="64" t="str">
        <f t="array" ref="H555">XLOOKUP(G555,tb_MainDatabase[Barcode],tb_MainDatabase[Grand],"")</f>
        <v>EDP</v>
      </c>
      <c r="I555" s="64" t="str">
        <f t="array" ref="I555">XLOOKUP(G555,tb_MainDatabase[Barcode],tb_MainDatabase[Size],"")</f>
        <v>10 ml.</v>
      </c>
      <c r="J555" s="64" t="s">
        <v>1532</v>
      </c>
      <c r="K555" s="81">
        <f>IF(E555="","",countif(tb_Export_2[SKU],E555))</f>
        <v>1</v>
      </c>
      <c r="L555" s="64" t="s">
        <v>1528</v>
      </c>
      <c r="M555" s="81"/>
      <c r="N555" s="81"/>
    </row>
    <row r="556" ht="22.5" customHeight="1">
      <c r="A556" s="61">
        <f>IF(B556="","",ROW()-ROW(tb_Export_2[[#HEADERS],[Order]]))</f>
        <v>555</v>
      </c>
      <c r="B556" s="322">
        <v>45981.0</v>
      </c>
      <c r="C556" s="64" t="str">
        <f t="shared" si="1"/>
        <v>#REF!</v>
      </c>
      <c r="D556" s="64" t="s">
        <v>356</v>
      </c>
      <c r="E556" s="64" t="s">
        <v>2340</v>
      </c>
      <c r="F556" s="64" t="s">
        <v>1084</v>
      </c>
      <c r="G556" s="64">
        <v>8.857128012037E12</v>
      </c>
      <c r="H556" s="64" t="str">
        <f t="array" ref="H556">XLOOKUP(G556,tb_MainDatabase[Barcode],tb_MainDatabase[Grand],"")</f>
        <v>EDP</v>
      </c>
      <c r="I556" s="64" t="str">
        <f t="array" ref="I556">XLOOKUP(G556,tb_MainDatabase[Barcode],tb_MainDatabase[Size],"")</f>
        <v>10 ml.</v>
      </c>
      <c r="J556" s="64" t="s">
        <v>1532</v>
      </c>
      <c r="K556" s="81">
        <f>IF(E556="","",countif(tb_Export_2[SKU],E556))</f>
        <v>1</v>
      </c>
      <c r="L556" s="64" t="s">
        <v>1528</v>
      </c>
      <c r="M556" s="81"/>
      <c r="N556" s="81"/>
    </row>
    <row r="557" ht="22.5" customHeight="1">
      <c r="A557" s="61">
        <f>IF(B557="","",ROW()-ROW(tb_Export_2[[#HEADERS],[Order]]))</f>
        <v>556</v>
      </c>
      <c r="B557" s="322">
        <v>45981.0</v>
      </c>
      <c r="C557" s="64" t="str">
        <f t="shared" si="1"/>
        <v>#REF!</v>
      </c>
      <c r="D557" s="64" t="s">
        <v>356</v>
      </c>
      <c r="E557" s="64" t="s">
        <v>2341</v>
      </c>
      <c r="F557" s="64" t="s">
        <v>1084</v>
      </c>
      <c r="G557" s="64">
        <v>8.857128012037E12</v>
      </c>
      <c r="H557" s="64" t="str">
        <f t="array" ref="H557">XLOOKUP(G557,tb_MainDatabase[Barcode],tb_MainDatabase[Grand],"")</f>
        <v>EDP</v>
      </c>
      <c r="I557" s="64" t="str">
        <f t="array" ref="I557">XLOOKUP(G557,tb_MainDatabase[Barcode],tb_MainDatabase[Size],"")</f>
        <v>10 ml.</v>
      </c>
      <c r="J557" s="64" t="s">
        <v>1532</v>
      </c>
      <c r="K557" s="81">
        <f>IF(E557="","",countif(tb_Export_2[SKU],E557))</f>
        <v>1</v>
      </c>
      <c r="L557" s="64" t="s">
        <v>1528</v>
      </c>
      <c r="M557" s="81"/>
      <c r="N557" s="81"/>
    </row>
    <row r="558" ht="22.5" customHeight="1">
      <c r="A558" s="61">
        <f>IF(B558="","",ROW()-ROW(tb_Export_2[[#HEADERS],[Order]]))</f>
        <v>557</v>
      </c>
      <c r="B558" s="322">
        <v>45981.0</v>
      </c>
      <c r="C558" s="64" t="str">
        <f t="shared" si="1"/>
        <v>#REF!</v>
      </c>
      <c r="D558" s="64" t="s">
        <v>356</v>
      </c>
      <c r="E558" s="64" t="s">
        <v>2344</v>
      </c>
      <c r="F558" s="64" t="s">
        <v>1084</v>
      </c>
      <c r="G558" s="64">
        <v>8.857128012037E12</v>
      </c>
      <c r="H558" s="64" t="str">
        <f t="array" ref="H558">XLOOKUP(G558,tb_MainDatabase[Barcode],tb_MainDatabase[Grand],"")</f>
        <v>EDP</v>
      </c>
      <c r="I558" s="64" t="str">
        <f t="array" ref="I558">XLOOKUP(G558,tb_MainDatabase[Barcode],tb_MainDatabase[Size],"")</f>
        <v>10 ml.</v>
      </c>
      <c r="J558" s="64" t="s">
        <v>1532</v>
      </c>
      <c r="K558" s="81">
        <f>IF(E558="","",countif(tb_Export_2[SKU],E558))</f>
        <v>1</v>
      </c>
      <c r="L558" s="64" t="s">
        <v>1528</v>
      </c>
      <c r="M558" s="81"/>
      <c r="N558" s="81"/>
    </row>
    <row r="559" ht="22.5" customHeight="1">
      <c r="A559" s="61">
        <f>IF(B559="","",ROW()-ROW(tb_Export_2[[#HEADERS],[Order]]))</f>
        <v>558</v>
      </c>
      <c r="B559" s="322">
        <v>45981.0</v>
      </c>
      <c r="C559" s="64" t="str">
        <f t="shared" si="1"/>
        <v>#REF!</v>
      </c>
      <c r="D559" s="64" t="s">
        <v>356</v>
      </c>
      <c r="E559" s="64" t="s">
        <v>2345</v>
      </c>
      <c r="F559" s="64" t="s">
        <v>1084</v>
      </c>
      <c r="G559" s="64">
        <v>8.857128012037E12</v>
      </c>
      <c r="H559" s="64" t="str">
        <f t="array" ref="H559">XLOOKUP(G559,tb_MainDatabase[Barcode],tb_MainDatabase[Grand],"")</f>
        <v>EDP</v>
      </c>
      <c r="I559" s="64" t="str">
        <f t="array" ref="I559">XLOOKUP(G559,tb_MainDatabase[Barcode],tb_MainDatabase[Size],"")</f>
        <v>10 ml.</v>
      </c>
      <c r="J559" s="64" t="s">
        <v>1532</v>
      </c>
      <c r="K559" s="81">
        <f>IF(E559="","",countif(tb_Export_2[SKU],E559))</f>
        <v>1</v>
      </c>
      <c r="L559" s="64" t="s">
        <v>1528</v>
      </c>
      <c r="M559" s="81"/>
      <c r="N559" s="81"/>
    </row>
    <row r="560" ht="22.5" customHeight="1">
      <c r="A560" s="61">
        <f>IF(B560="","",ROW()-ROW(tb_Export_2[[#HEADERS],[Order]]))</f>
        <v>559</v>
      </c>
      <c r="B560" s="322">
        <v>45981.0</v>
      </c>
      <c r="C560" s="64" t="str">
        <f t="shared" si="1"/>
        <v>#REF!</v>
      </c>
      <c r="D560" s="64" t="s">
        <v>356</v>
      </c>
      <c r="E560" s="64" t="s">
        <v>2347</v>
      </c>
      <c r="F560" s="64" t="s">
        <v>1072</v>
      </c>
      <c r="G560" s="64">
        <v>8.857128012028E12</v>
      </c>
      <c r="H560" s="64" t="str">
        <f t="array" ref="H560">XLOOKUP(G560,tb_MainDatabase[Barcode],tb_MainDatabase[Grand],"")</f>
        <v>EDP</v>
      </c>
      <c r="I560" s="64" t="str">
        <f t="array" ref="I560">XLOOKUP(G560,tb_MainDatabase[Barcode],tb_MainDatabase[Size],"")</f>
        <v>10 ml.</v>
      </c>
      <c r="J560" s="64" t="s">
        <v>1532</v>
      </c>
      <c r="K560" s="81">
        <f>IF(E560="","",countif(tb_Export_2[SKU],E560))</f>
        <v>1</v>
      </c>
      <c r="L560" s="64" t="s">
        <v>1528</v>
      </c>
      <c r="M560" s="81"/>
      <c r="N560" s="81"/>
    </row>
    <row r="561" ht="22.5" customHeight="1">
      <c r="A561" s="61">
        <f>IF(B561="","",ROW()-ROW(tb_Export_2[[#HEADERS],[Order]]))</f>
        <v>560</v>
      </c>
      <c r="B561" s="322">
        <v>45981.0</v>
      </c>
      <c r="C561" s="64" t="str">
        <f t="shared" si="1"/>
        <v>#REF!</v>
      </c>
      <c r="D561" s="64" t="s">
        <v>356</v>
      </c>
      <c r="E561" s="64" t="s">
        <v>2348</v>
      </c>
      <c r="F561" s="64" t="s">
        <v>1072</v>
      </c>
      <c r="G561" s="64">
        <v>8.857128012028E12</v>
      </c>
      <c r="H561" s="64" t="str">
        <f t="array" ref="H561">XLOOKUP(G561,tb_MainDatabase[Barcode],tb_MainDatabase[Grand],"")</f>
        <v>EDP</v>
      </c>
      <c r="I561" s="64" t="str">
        <f t="array" ref="I561">XLOOKUP(G561,tb_MainDatabase[Barcode],tb_MainDatabase[Size],"")</f>
        <v>10 ml.</v>
      </c>
      <c r="J561" s="64" t="s">
        <v>1532</v>
      </c>
      <c r="K561" s="81">
        <f>IF(E561="","",countif(tb_Export_2[SKU],E561))</f>
        <v>1</v>
      </c>
      <c r="L561" s="64" t="s">
        <v>1528</v>
      </c>
      <c r="M561" s="81"/>
      <c r="N561" s="81"/>
    </row>
    <row r="562" ht="22.5" customHeight="1">
      <c r="A562" s="61">
        <f>IF(B562="","",ROW()-ROW(tb_Export_2[[#HEADERS],[Order]]))</f>
        <v>561</v>
      </c>
      <c r="B562" s="322">
        <v>45981.0</v>
      </c>
      <c r="C562" s="64" t="str">
        <f t="shared" si="1"/>
        <v>#REF!</v>
      </c>
      <c r="D562" s="64" t="s">
        <v>356</v>
      </c>
      <c r="E562" s="64" t="s">
        <v>2349</v>
      </c>
      <c r="F562" s="64" t="s">
        <v>1072</v>
      </c>
      <c r="G562" s="64">
        <v>8.857128012028E12</v>
      </c>
      <c r="H562" s="64" t="str">
        <f t="array" ref="H562">XLOOKUP(G562,tb_MainDatabase[Barcode],tb_MainDatabase[Grand],"")</f>
        <v>EDP</v>
      </c>
      <c r="I562" s="64" t="str">
        <f t="array" ref="I562">XLOOKUP(G562,tb_MainDatabase[Barcode],tb_MainDatabase[Size],"")</f>
        <v>10 ml.</v>
      </c>
      <c r="J562" s="64" t="s">
        <v>1532</v>
      </c>
      <c r="K562" s="81">
        <f>IF(E562="","",countif(tb_Export_2[SKU],E562))</f>
        <v>1</v>
      </c>
      <c r="L562" s="64" t="s">
        <v>1528</v>
      </c>
      <c r="M562" s="81"/>
      <c r="N562" s="81"/>
    </row>
    <row r="563" ht="22.5" customHeight="1">
      <c r="A563" s="61">
        <f>IF(B563="","",ROW()-ROW(tb_Export_2[[#HEADERS],[Order]]))</f>
        <v>562</v>
      </c>
      <c r="B563" s="322">
        <v>45981.0</v>
      </c>
      <c r="C563" s="64" t="str">
        <f t="shared" si="1"/>
        <v>#REF!</v>
      </c>
      <c r="D563" s="64" t="s">
        <v>356</v>
      </c>
      <c r="E563" s="64" t="s">
        <v>2351</v>
      </c>
      <c r="F563" s="64" t="s">
        <v>1072</v>
      </c>
      <c r="G563" s="64">
        <v>8.857128012028E12</v>
      </c>
      <c r="H563" s="64" t="str">
        <f t="array" ref="H563">XLOOKUP(G563,tb_MainDatabase[Barcode],tb_MainDatabase[Grand],"")</f>
        <v>EDP</v>
      </c>
      <c r="I563" s="64" t="str">
        <f t="array" ref="I563">XLOOKUP(G563,tb_MainDatabase[Barcode],tb_MainDatabase[Size],"")</f>
        <v>10 ml.</v>
      </c>
      <c r="J563" s="64" t="s">
        <v>1532</v>
      </c>
      <c r="K563" s="81">
        <f>IF(E563="","",countif(tb_Export_2[SKU],E563))</f>
        <v>1</v>
      </c>
      <c r="L563" s="64" t="s">
        <v>1528</v>
      </c>
      <c r="M563" s="81"/>
      <c r="N563" s="81"/>
    </row>
    <row r="564" ht="22.5" customHeight="1">
      <c r="A564" s="61">
        <f>IF(B564="","",ROW()-ROW(tb_Export_2[[#HEADERS],[Order]]))</f>
        <v>563</v>
      </c>
      <c r="B564" s="322">
        <v>45981.0</v>
      </c>
      <c r="C564" s="64" t="str">
        <f t="shared" si="1"/>
        <v>#REF!</v>
      </c>
      <c r="D564" s="64" t="s">
        <v>356</v>
      </c>
      <c r="E564" s="64" t="s">
        <v>2352</v>
      </c>
      <c r="F564" s="64" t="s">
        <v>1072</v>
      </c>
      <c r="G564" s="64">
        <v>8.857128012028E12</v>
      </c>
      <c r="H564" s="64" t="str">
        <f t="array" ref="H564">XLOOKUP(G564,tb_MainDatabase[Barcode],tb_MainDatabase[Grand],"")</f>
        <v>EDP</v>
      </c>
      <c r="I564" s="64" t="str">
        <f t="array" ref="I564">XLOOKUP(G564,tb_MainDatabase[Barcode],tb_MainDatabase[Size],"")</f>
        <v>10 ml.</v>
      </c>
      <c r="J564" s="64" t="s">
        <v>1532</v>
      </c>
      <c r="K564" s="81">
        <f>IF(E564="","",countif(tb_Export_2[SKU],E564))</f>
        <v>1</v>
      </c>
      <c r="L564" s="64" t="s">
        <v>1528</v>
      </c>
      <c r="M564" s="81"/>
      <c r="N564" s="81"/>
    </row>
    <row r="565" ht="22.5" customHeight="1">
      <c r="A565" s="61">
        <f>IF(B565="","",ROW()-ROW(tb_Export_2[[#HEADERS],[Order]]))</f>
        <v>564</v>
      </c>
      <c r="B565" s="322">
        <v>45981.0</v>
      </c>
      <c r="C565" s="64" t="str">
        <f t="shared" si="1"/>
        <v>#REF!</v>
      </c>
      <c r="D565" s="64" t="s">
        <v>356</v>
      </c>
      <c r="E565" s="64" t="s">
        <v>2353</v>
      </c>
      <c r="F565" s="64" t="s">
        <v>1072</v>
      </c>
      <c r="G565" s="64">
        <v>8.857128012028E12</v>
      </c>
      <c r="H565" s="64" t="str">
        <f t="array" ref="H565">XLOOKUP(G565,tb_MainDatabase[Barcode],tb_MainDatabase[Grand],"")</f>
        <v>EDP</v>
      </c>
      <c r="I565" s="64" t="str">
        <f t="array" ref="I565">XLOOKUP(G565,tb_MainDatabase[Barcode],tb_MainDatabase[Size],"")</f>
        <v>10 ml.</v>
      </c>
      <c r="J565" s="64" t="s">
        <v>1532</v>
      </c>
      <c r="K565" s="81">
        <f>IF(E565="","",countif(tb_Export_2[SKU],E565))</f>
        <v>1</v>
      </c>
      <c r="L565" s="64" t="s">
        <v>1528</v>
      </c>
      <c r="M565" s="81"/>
      <c r="N565" s="81"/>
    </row>
    <row r="566" ht="22.5" customHeight="1">
      <c r="A566" s="61">
        <f>IF(B566="","",ROW()-ROW(tb_Export_2[[#HEADERS],[Order]]))</f>
        <v>565</v>
      </c>
      <c r="B566" s="322">
        <v>45981.0</v>
      </c>
      <c r="C566" s="64" t="str">
        <f t="shared" si="1"/>
        <v>#REF!</v>
      </c>
      <c r="D566" s="64" t="s">
        <v>356</v>
      </c>
      <c r="E566" s="64" t="s">
        <v>2355</v>
      </c>
      <c r="F566" s="64" t="s">
        <v>1072</v>
      </c>
      <c r="G566" s="64">
        <v>8.857128012028E12</v>
      </c>
      <c r="H566" s="64" t="str">
        <f t="array" ref="H566">XLOOKUP(G566,tb_MainDatabase[Barcode],tb_MainDatabase[Grand],"")</f>
        <v>EDP</v>
      </c>
      <c r="I566" s="64" t="str">
        <f t="array" ref="I566">XLOOKUP(G566,tb_MainDatabase[Barcode],tb_MainDatabase[Size],"")</f>
        <v>10 ml.</v>
      </c>
      <c r="J566" s="64" t="s">
        <v>1532</v>
      </c>
      <c r="K566" s="81">
        <f>IF(E566="","",countif(tb_Export_2[SKU],E566))</f>
        <v>1</v>
      </c>
      <c r="L566" s="64" t="s">
        <v>1528</v>
      </c>
      <c r="M566" s="81"/>
      <c r="N566" s="81"/>
    </row>
    <row r="567" ht="22.5" customHeight="1">
      <c r="A567" s="61">
        <f>IF(B567="","",ROW()-ROW(tb_Export_2[[#HEADERS],[Order]]))</f>
        <v>566</v>
      </c>
      <c r="B567" s="322">
        <v>45981.0</v>
      </c>
      <c r="C567" s="64" t="str">
        <f t="shared" si="1"/>
        <v>#REF!</v>
      </c>
      <c r="D567" s="64" t="s">
        <v>356</v>
      </c>
      <c r="E567" s="64" t="s">
        <v>2357</v>
      </c>
      <c r="F567" s="64" t="s">
        <v>1072</v>
      </c>
      <c r="G567" s="64">
        <v>8.857128012028E12</v>
      </c>
      <c r="H567" s="64" t="str">
        <f t="array" ref="H567">XLOOKUP(G567,tb_MainDatabase[Barcode],tb_MainDatabase[Grand],"")</f>
        <v>EDP</v>
      </c>
      <c r="I567" s="64" t="str">
        <f t="array" ref="I567">XLOOKUP(G567,tb_MainDatabase[Barcode],tb_MainDatabase[Size],"")</f>
        <v>10 ml.</v>
      </c>
      <c r="J567" s="64" t="s">
        <v>1532</v>
      </c>
      <c r="K567" s="81">
        <f>IF(E567="","",countif(tb_Export_2[SKU],E567))</f>
        <v>1</v>
      </c>
      <c r="L567" s="64" t="s">
        <v>1528</v>
      </c>
      <c r="M567" s="81"/>
      <c r="N567" s="81"/>
    </row>
    <row r="568" ht="22.5" customHeight="1">
      <c r="A568" s="61">
        <f>IF(B568="","",ROW()-ROW(tb_Export_2[[#HEADERS],[Order]]))</f>
        <v>567</v>
      </c>
      <c r="B568" s="322">
        <v>45981.0</v>
      </c>
      <c r="C568" s="64" t="str">
        <f t="shared" si="1"/>
        <v>#REF!</v>
      </c>
      <c r="D568" s="64" t="s">
        <v>356</v>
      </c>
      <c r="E568" s="64" t="s">
        <v>2358</v>
      </c>
      <c r="F568" s="64" t="s">
        <v>1072</v>
      </c>
      <c r="G568" s="64">
        <v>8.857128012028E12</v>
      </c>
      <c r="H568" s="64" t="str">
        <f t="array" ref="H568">XLOOKUP(G568,tb_MainDatabase[Barcode],tb_MainDatabase[Grand],"")</f>
        <v>EDP</v>
      </c>
      <c r="I568" s="64" t="str">
        <f t="array" ref="I568">XLOOKUP(G568,tb_MainDatabase[Barcode],tb_MainDatabase[Size],"")</f>
        <v>10 ml.</v>
      </c>
      <c r="J568" s="64" t="s">
        <v>1532</v>
      </c>
      <c r="K568" s="81">
        <f>IF(E568="","",countif(tb_Export_2[SKU],E568))</f>
        <v>1</v>
      </c>
      <c r="L568" s="64" t="s">
        <v>1528</v>
      </c>
      <c r="M568" s="81"/>
      <c r="N568" s="81"/>
    </row>
    <row r="569" ht="22.5" customHeight="1">
      <c r="A569" s="61">
        <f>IF(B569="","",ROW()-ROW(tb_Export_2[[#HEADERS],[Order]]))</f>
        <v>568</v>
      </c>
      <c r="B569" s="322">
        <v>45981.0</v>
      </c>
      <c r="C569" s="64" t="str">
        <f t="shared" si="1"/>
        <v>#REF!</v>
      </c>
      <c r="D569" s="64" t="s">
        <v>356</v>
      </c>
      <c r="E569" s="64" t="s">
        <v>2360</v>
      </c>
      <c r="F569" s="64" t="s">
        <v>1072</v>
      </c>
      <c r="G569" s="64">
        <v>8.857128012028E12</v>
      </c>
      <c r="H569" s="64" t="str">
        <f t="array" ref="H569">XLOOKUP(G569,tb_MainDatabase[Barcode],tb_MainDatabase[Grand],"")</f>
        <v>EDP</v>
      </c>
      <c r="I569" s="64" t="str">
        <f t="array" ref="I569">XLOOKUP(G569,tb_MainDatabase[Barcode],tb_MainDatabase[Size],"")</f>
        <v>10 ml.</v>
      </c>
      <c r="J569" s="64" t="s">
        <v>1532</v>
      </c>
      <c r="K569" s="81">
        <f>IF(E569="","",countif(tb_Export_2[SKU],E569))</f>
        <v>1</v>
      </c>
      <c r="L569" s="64" t="s">
        <v>1528</v>
      </c>
      <c r="M569" s="81"/>
      <c r="N569" s="81"/>
    </row>
    <row r="570" ht="22.5" customHeight="1">
      <c r="A570" s="61">
        <f>IF(B570="","",ROW()-ROW(tb_Export_2[[#HEADERS],[Order]]))</f>
        <v>569</v>
      </c>
      <c r="B570" s="322">
        <v>45981.0</v>
      </c>
      <c r="C570" s="64" t="str">
        <f t="shared" si="1"/>
        <v>#REF!</v>
      </c>
      <c r="D570" s="64" t="s">
        <v>356</v>
      </c>
      <c r="E570" s="64" t="s">
        <v>2361</v>
      </c>
      <c r="F570" s="64" t="s">
        <v>1072</v>
      </c>
      <c r="G570" s="64">
        <v>8.857128012028E12</v>
      </c>
      <c r="H570" s="64" t="str">
        <f t="array" ref="H570">XLOOKUP(G570,tb_MainDatabase[Barcode],tb_MainDatabase[Grand],"")</f>
        <v>EDP</v>
      </c>
      <c r="I570" s="64" t="str">
        <f t="array" ref="I570">XLOOKUP(G570,tb_MainDatabase[Barcode],tb_MainDatabase[Size],"")</f>
        <v>10 ml.</v>
      </c>
      <c r="J570" s="64" t="s">
        <v>1532</v>
      </c>
      <c r="K570" s="81">
        <f>IF(E570="","",countif(tb_Export_2[SKU],E570))</f>
        <v>1</v>
      </c>
      <c r="L570" s="64" t="s">
        <v>1528</v>
      </c>
      <c r="M570" s="81"/>
      <c r="N570" s="81"/>
    </row>
    <row r="571" ht="22.5" customHeight="1">
      <c r="A571" s="61">
        <f>IF(B571="","",ROW()-ROW(tb_Export_2[[#HEADERS],[Order]]))</f>
        <v>570</v>
      </c>
      <c r="B571" s="322">
        <v>45981.0</v>
      </c>
      <c r="C571" s="64" t="str">
        <f t="shared" si="1"/>
        <v>#REF!</v>
      </c>
      <c r="D571" s="64" t="s">
        <v>356</v>
      </c>
      <c r="E571" s="64" t="s">
        <v>2363</v>
      </c>
      <c r="F571" s="64" t="s">
        <v>1072</v>
      </c>
      <c r="G571" s="64">
        <v>8.857128012028E12</v>
      </c>
      <c r="H571" s="64" t="str">
        <f t="array" ref="H571">XLOOKUP(G571,tb_MainDatabase[Barcode],tb_MainDatabase[Grand],"")</f>
        <v>EDP</v>
      </c>
      <c r="I571" s="64" t="str">
        <f t="array" ref="I571">XLOOKUP(G571,tb_MainDatabase[Barcode],tb_MainDatabase[Size],"")</f>
        <v>10 ml.</v>
      </c>
      <c r="J571" s="64" t="s">
        <v>1532</v>
      </c>
      <c r="K571" s="81">
        <f>IF(E571="","",countif(tb_Export_2[SKU],E571))</f>
        <v>1</v>
      </c>
      <c r="L571" s="64" t="s">
        <v>1528</v>
      </c>
      <c r="M571" s="81"/>
      <c r="N571" s="81"/>
    </row>
    <row r="572" ht="22.5" customHeight="1">
      <c r="A572" s="61">
        <f>IF(B572="","",ROW()-ROW(tb_Export_2[[#HEADERS],[Order]]))</f>
        <v>571</v>
      </c>
      <c r="B572" s="322">
        <v>45981.0</v>
      </c>
      <c r="C572" s="64" t="str">
        <f t="shared" si="1"/>
        <v>#REF!</v>
      </c>
      <c r="D572" s="64" t="s">
        <v>356</v>
      </c>
      <c r="E572" s="64" t="s">
        <v>2364</v>
      </c>
      <c r="F572" s="64" t="s">
        <v>1072</v>
      </c>
      <c r="G572" s="64">
        <v>8.857128012028E12</v>
      </c>
      <c r="H572" s="64" t="str">
        <f t="array" ref="H572">XLOOKUP(G572,tb_MainDatabase[Barcode],tb_MainDatabase[Grand],"")</f>
        <v>EDP</v>
      </c>
      <c r="I572" s="64" t="str">
        <f t="array" ref="I572">XLOOKUP(G572,tb_MainDatabase[Barcode],tb_MainDatabase[Size],"")</f>
        <v>10 ml.</v>
      </c>
      <c r="J572" s="64" t="s">
        <v>1532</v>
      </c>
      <c r="K572" s="81">
        <f>IF(E572="","",countif(tb_Export_2[SKU],E572))</f>
        <v>1</v>
      </c>
      <c r="L572" s="64" t="s">
        <v>1528</v>
      </c>
      <c r="M572" s="81"/>
      <c r="N572" s="81"/>
    </row>
    <row r="573" ht="22.5" customHeight="1">
      <c r="A573" s="61">
        <f>IF(B573="","",ROW()-ROW(tb_Export_2[[#HEADERS],[Order]]))</f>
        <v>572</v>
      </c>
      <c r="B573" s="322">
        <v>45981.0</v>
      </c>
      <c r="C573" s="64" t="str">
        <f t="shared" si="1"/>
        <v>#REF!</v>
      </c>
      <c r="D573" s="64" t="s">
        <v>356</v>
      </c>
      <c r="E573" s="64" t="s">
        <v>2366</v>
      </c>
      <c r="F573" s="64" t="s">
        <v>1072</v>
      </c>
      <c r="G573" s="64">
        <v>8.857128012028E12</v>
      </c>
      <c r="H573" s="64" t="str">
        <f t="array" ref="H573">XLOOKUP(G573,tb_MainDatabase[Barcode],tb_MainDatabase[Grand],"")</f>
        <v>EDP</v>
      </c>
      <c r="I573" s="64" t="str">
        <f t="array" ref="I573">XLOOKUP(G573,tb_MainDatabase[Barcode],tb_MainDatabase[Size],"")</f>
        <v>10 ml.</v>
      </c>
      <c r="J573" s="64" t="s">
        <v>1532</v>
      </c>
      <c r="K573" s="81">
        <f>IF(E573="","",countif(tb_Export_2[SKU],E573))</f>
        <v>1</v>
      </c>
      <c r="L573" s="64" t="s">
        <v>1528</v>
      </c>
      <c r="M573" s="81"/>
      <c r="N573" s="81"/>
    </row>
    <row r="574" ht="22.5" customHeight="1">
      <c r="A574" s="61">
        <f>IF(B574="","",ROW()-ROW(tb_Export_2[[#HEADERS],[Order]]))</f>
        <v>573</v>
      </c>
      <c r="B574" s="322">
        <v>45981.0</v>
      </c>
      <c r="C574" s="64" t="str">
        <f t="shared" si="1"/>
        <v>#REF!</v>
      </c>
      <c r="D574" s="64" t="s">
        <v>356</v>
      </c>
      <c r="E574" s="64" t="s">
        <v>2367</v>
      </c>
      <c r="F574" s="64" t="s">
        <v>1072</v>
      </c>
      <c r="G574" s="64">
        <v>8.857128012028E12</v>
      </c>
      <c r="H574" s="64" t="str">
        <f t="array" ref="H574">XLOOKUP(G574,tb_MainDatabase[Barcode],tb_MainDatabase[Grand],"")</f>
        <v>EDP</v>
      </c>
      <c r="I574" s="64" t="str">
        <f t="array" ref="I574">XLOOKUP(G574,tb_MainDatabase[Barcode],tb_MainDatabase[Size],"")</f>
        <v>10 ml.</v>
      </c>
      <c r="J574" s="64" t="s">
        <v>1532</v>
      </c>
      <c r="K574" s="81">
        <f>IF(E574="","",countif(tb_Export_2[SKU],E574))</f>
        <v>1</v>
      </c>
      <c r="L574" s="64" t="s">
        <v>1528</v>
      </c>
      <c r="M574" s="81"/>
      <c r="N574" s="81"/>
    </row>
    <row r="575" ht="22.5" customHeight="1">
      <c r="A575" s="61">
        <f>IF(B575="","",ROW()-ROW(tb_Export_2[[#HEADERS],[Order]]))</f>
        <v>574</v>
      </c>
      <c r="B575" s="322">
        <v>45981.0</v>
      </c>
      <c r="C575" s="64" t="str">
        <f t="shared" si="1"/>
        <v>#REF!</v>
      </c>
      <c r="D575" s="64" t="s">
        <v>356</v>
      </c>
      <c r="E575" s="64" t="s">
        <v>2368</v>
      </c>
      <c r="F575" s="64" t="s">
        <v>1072</v>
      </c>
      <c r="G575" s="64">
        <v>8.857128012028E12</v>
      </c>
      <c r="H575" s="64" t="str">
        <f t="array" ref="H575">XLOOKUP(G575,tb_MainDatabase[Barcode],tb_MainDatabase[Grand],"")</f>
        <v>EDP</v>
      </c>
      <c r="I575" s="64" t="str">
        <f t="array" ref="I575">XLOOKUP(G575,tb_MainDatabase[Barcode],tb_MainDatabase[Size],"")</f>
        <v>10 ml.</v>
      </c>
      <c r="J575" s="64" t="s">
        <v>1532</v>
      </c>
      <c r="K575" s="81">
        <f>IF(E575="","",countif(tb_Export_2[SKU],E575))</f>
        <v>1</v>
      </c>
      <c r="L575" s="64" t="s">
        <v>1528</v>
      </c>
      <c r="M575" s="81"/>
      <c r="N575" s="81"/>
    </row>
    <row r="576" ht="22.5" customHeight="1">
      <c r="A576" s="61">
        <f>IF(B576="","",ROW()-ROW(tb_Export_2[[#HEADERS],[Order]]))</f>
        <v>575</v>
      </c>
      <c r="B576" s="322">
        <v>45981.0</v>
      </c>
      <c r="C576" s="64" t="str">
        <f t="shared" si="1"/>
        <v>#REF!</v>
      </c>
      <c r="D576" s="64" t="s">
        <v>356</v>
      </c>
      <c r="E576" s="64" t="s">
        <v>2369</v>
      </c>
      <c r="F576" s="64" t="s">
        <v>1072</v>
      </c>
      <c r="G576" s="64">
        <v>8.857128012028E12</v>
      </c>
      <c r="H576" s="64" t="str">
        <f t="array" ref="H576">XLOOKUP(G576,tb_MainDatabase[Barcode],tb_MainDatabase[Grand],"")</f>
        <v>EDP</v>
      </c>
      <c r="I576" s="64" t="str">
        <f t="array" ref="I576">XLOOKUP(G576,tb_MainDatabase[Barcode],tb_MainDatabase[Size],"")</f>
        <v>10 ml.</v>
      </c>
      <c r="J576" s="64" t="s">
        <v>1532</v>
      </c>
      <c r="K576" s="81">
        <f>IF(E576="","",countif(tb_Export_2[SKU],E576))</f>
        <v>1</v>
      </c>
      <c r="L576" s="64" t="s">
        <v>1528</v>
      </c>
      <c r="M576" s="81"/>
      <c r="N576" s="81"/>
    </row>
    <row r="577" ht="22.5" customHeight="1">
      <c r="A577" s="61">
        <f>IF(B577="","",ROW()-ROW(tb_Export_2[[#HEADERS],[Order]]))</f>
        <v>576</v>
      </c>
      <c r="B577" s="322">
        <v>45981.0</v>
      </c>
      <c r="C577" s="64" t="str">
        <f t="shared" si="1"/>
        <v>#REF!</v>
      </c>
      <c r="D577" s="64" t="s">
        <v>356</v>
      </c>
      <c r="E577" s="64" t="s">
        <v>2370</v>
      </c>
      <c r="F577" s="64" t="s">
        <v>1072</v>
      </c>
      <c r="G577" s="64">
        <v>8.857128012028E12</v>
      </c>
      <c r="H577" s="64" t="str">
        <f t="array" ref="H577">XLOOKUP(G577,tb_MainDatabase[Barcode],tb_MainDatabase[Grand],"")</f>
        <v>EDP</v>
      </c>
      <c r="I577" s="64" t="str">
        <f t="array" ref="I577">XLOOKUP(G577,tb_MainDatabase[Barcode],tb_MainDatabase[Size],"")</f>
        <v>10 ml.</v>
      </c>
      <c r="J577" s="64" t="s">
        <v>1532</v>
      </c>
      <c r="K577" s="81">
        <f>IF(E577="","",countif(tb_Export_2[SKU],E577))</f>
        <v>1</v>
      </c>
      <c r="L577" s="64" t="s">
        <v>1528</v>
      </c>
      <c r="M577" s="81"/>
      <c r="N577" s="81"/>
    </row>
    <row r="578" ht="22.5" customHeight="1">
      <c r="A578" s="61">
        <f>IF(B578="","",ROW()-ROW(tb_Export_2[[#HEADERS],[Order]]))</f>
        <v>577</v>
      </c>
      <c r="B578" s="322">
        <v>45981.0</v>
      </c>
      <c r="C578" s="64" t="str">
        <f t="shared" si="1"/>
        <v>#REF!</v>
      </c>
      <c r="D578" s="64" t="s">
        <v>356</v>
      </c>
      <c r="E578" s="64" t="s">
        <v>2372</v>
      </c>
      <c r="F578" s="64" t="s">
        <v>1072</v>
      </c>
      <c r="G578" s="64">
        <v>8.857128012028E12</v>
      </c>
      <c r="H578" s="64" t="str">
        <f t="array" ref="H578">XLOOKUP(G578,tb_MainDatabase[Barcode],tb_MainDatabase[Grand],"")</f>
        <v>EDP</v>
      </c>
      <c r="I578" s="64" t="str">
        <f t="array" ref="I578">XLOOKUP(G578,tb_MainDatabase[Barcode],tb_MainDatabase[Size],"")</f>
        <v>10 ml.</v>
      </c>
      <c r="J578" s="64" t="s">
        <v>1532</v>
      </c>
      <c r="K578" s="81">
        <f>IF(E578="","",countif(tb_Export_2[SKU],E578))</f>
        <v>1</v>
      </c>
      <c r="L578" s="64" t="s">
        <v>1528</v>
      </c>
      <c r="M578" s="81"/>
      <c r="N578" s="81"/>
    </row>
    <row r="579" ht="22.5" customHeight="1">
      <c r="A579" s="61">
        <f>IF(B579="","",ROW()-ROW(tb_Export_2[[#HEADERS],[Order]]))</f>
        <v>578</v>
      </c>
      <c r="B579" s="322">
        <v>45981.0</v>
      </c>
      <c r="C579" s="64" t="str">
        <f t="shared" si="1"/>
        <v>#REF!</v>
      </c>
      <c r="D579" s="64" t="s">
        <v>356</v>
      </c>
      <c r="E579" s="64" t="s">
        <v>2374</v>
      </c>
      <c r="F579" s="64" t="s">
        <v>1072</v>
      </c>
      <c r="G579" s="64">
        <v>8.857128012028E12</v>
      </c>
      <c r="H579" s="64" t="str">
        <f t="array" ref="H579">XLOOKUP(G579,tb_MainDatabase[Barcode],tb_MainDatabase[Grand],"")</f>
        <v>EDP</v>
      </c>
      <c r="I579" s="64" t="str">
        <f t="array" ref="I579">XLOOKUP(G579,tb_MainDatabase[Barcode],tb_MainDatabase[Size],"")</f>
        <v>10 ml.</v>
      </c>
      <c r="J579" s="64" t="s">
        <v>1532</v>
      </c>
      <c r="K579" s="81">
        <f>IF(E579="","",countif(tb_Export_2[SKU],E579))</f>
        <v>1</v>
      </c>
      <c r="L579" s="64" t="s">
        <v>1528</v>
      </c>
      <c r="M579" s="81"/>
      <c r="N579" s="81"/>
    </row>
    <row r="580" ht="22.5" customHeight="1">
      <c r="A580" s="61">
        <f>IF(B580="","",ROW()-ROW(tb_Export_2[[#HEADERS],[Order]]))</f>
        <v>579</v>
      </c>
      <c r="B580" s="322">
        <v>45981.0</v>
      </c>
      <c r="C580" s="64" t="str">
        <f t="shared" si="1"/>
        <v>#REF!</v>
      </c>
      <c r="D580" s="64" t="s">
        <v>356</v>
      </c>
      <c r="E580" s="64" t="s">
        <v>2376</v>
      </c>
      <c r="F580" s="64" t="s">
        <v>1031</v>
      </c>
      <c r="G580" s="64">
        <v>8.857128012026E12</v>
      </c>
      <c r="H580" s="64" t="str">
        <f t="array" ref="H580">XLOOKUP(G580,tb_MainDatabase[Barcode],tb_MainDatabase[Grand],"")</f>
        <v>EDP</v>
      </c>
      <c r="I580" s="64" t="str">
        <f t="array" ref="I580">XLOOKUP(G580,tb_MainDatabase[Barcode],tb_MainDatabase[Size],"")</f>
        <v>10 ml.</v>
      </c>
      <c r="J580" s="64" t="s">
        <v>1532</v>
      </c>
      <c r="K580" s="81">
        <f>IF(E580="","",countif(tb_Export_2[SKU],E580))</f>
        <v>1</v>
      </c>
      <c r="L580" s="64" t="s">
        <v>1528</v>
      </c>
      <c r="M580" s="81"/>
      <c r="N580" s="81"/>
    </row>
    <row r="581" ht="22.5" customHeight="1">
      <c r="A581" s="61">
        <f>IF(B581="","",ROW()-ROW(tb_Export_2[[#HEADERS],[Order]]))</f>
        <v>580</v>
      </c>
      <c r="B581" s="322">
        <v>45981.0</v>
      </c>
      <c r="C581" s="64" t="str">
        <f t="shared" si="1"/>
        <v>#REF!</v>
      </c>
      <c r="D581" s="64" t="s">
        <v>356</v>
      </c>
      <c r="E581" s="64" t="s">
        <v>2377</v>
      </c>
      <c r="F581" s="64" t="s">
        <v>1031</v>
      </c>
      <c r="G581" s="64">
        <v>8.857128012026E12</v>
      </c>
      <c r="H581" s="64" t="str">
        <f t="array" ref="H581">XLOOKUP(G581,tb_MainDatabase[Barcode],tb_MainDatabase[Grand],"")</f>
        <v>EDP</v>
      </c>
      <c r="I581" s="64" t="str">
        <f t="array" ref="I581">XLOOKUP(G581,tb_MainDatabase[Barcode],tb_MainDatabase[Size],"")</f>
        <v>10 ml.</v>
      </c>
      <c r="J581" s="64" t="s">
        <v>1532</v>
      </c>
      <c r="K581" s="81">
        <f>IF(E581="","",countif(tb_Export_2[SKU],E581))</f>
        <v>1</v>
      </c>
      <c r="L581" s="64" t="s">
        <v>1528</v>
      </c>
      <c r="M581" s="81"/>
      <c r="N581" s="81"/>
    </row>
    <row r="582" ht="22.5" customHeight="1">
      <c r="A582" s="61">
        <f>IF(B582="","",ROW()-ROW(tb_Export_2[[#HEADERS],[Order]]))</f>
        <v>581</v>
      </c>
      <c r="B582" s="322">
        <v>45981.0</v>
      </c>
      <c r="C582" s="64" t="str">
        <f t="shared" si="1"/>
        <v>#REF!</v>
      </c>
      <c r="D582" s="64" t="s">
        <v>356</v>
      </c>
      <c r="E582" s="64" t="s">
        <v>2379</v>
      </c>
      <c r="F582" s="64" t="s">
        <v>1031</v>
      </c>
      <c r="G582" s="64">
        <v>8.857128012026E12</v>
      </c>
      <c r="H582" s="64" t="str">
        <f t="array" ref="H582">XLOOKUP(G582,tb_MainDatabase[Barcode],tb_MainDatabase[Grand],"")</f>
        <v>EDP</v>
      </c>
      <c r="I582" s="64" t="str">
        <f t="array" ref="I582">XLOOKUP(G582,tb_MainDatabase[Barcode],tb_MainDatabase[Size],"")</f>
        <v>10 ml.</v>
      </c>
      <c r="J582" s="64" t="s">
        <v>1532</v>
      </c>
      <c r="K582" s="81">
        <f>IF(E582="","",countif(tb_Export_2[SKU],E582))</f>
        <v>1</v>
      </c>
      <c r="L582" s="64" t="s">
        <v>1528</v>
      </c>
      <c r="M582" s="81"/>
      <c r="N582" s="81"/>
    </row>
    <row r="583" ht="22.5" customHeight="1">
      <c r="A583" s="61">
        <f>IF(B583="","",ROW()-ROW(tb_Export_2[[#HEADERS],[Order]]))</f>
        <v>582</v>
      </c>
      <c r="B583" s="322">
        <v>45981.0</v>
      </c>
      <c r="C583" s="64" t="str">
        <f t="shared" si="1"/>
        <v>#REF!</v>
      </c>
      <c r="D583" s="64" t="s">
        <v>356</v>
      </c>
      <c r="E583" s="64" t="s">
        <v>2380</v>
      </c>
      <c r="F583" s="64" t="s">
        <v>1031</v>
      </c>
      <c r="G583" s="64">
        <v>8.857128012026E12</v>
      </c>
      <c r="H583" s="64" t="str">
        <f t="array" ref="H583">XLOOKUP(G583,tb_MainDatabase[Barcode],tb_MainDatabase[Grand],"")</f>
        <v>EDP</v>
      </c>
      <c r="I583" s="64" t="str">
        <f t="array" ref="I583">XLOOKUP(G583,tb_MainDatabase[Barcode],tb_MainDatabase[Size],"")</f>
        <v>10 ml.</v>
      </c>
      <c r="J583" s="64" t="s">
        <v>1532</v>
      </c>
      <c r="K583" s="81">
        <f>IF(E583="","",countif(tb_Export_2[SKU],E583))</f>
        <v>1</v>
      </c>
      <c r="L583" s="64" t="s">
        <v>1528</v>
      </c>
      <c r="M583" s="81"/>
      <c r="N583" s="81"/>
    </row>
    <row r="584" ht="22.5" customHeight="1">
      <c r="A584" s="61">
        <f>IF(B584="","",ROW()-ROW(tb_Export_2[[#HEADERS],[Order]]))</f>
        <v>583</v>
      </c>
      <c r="B584" s="322">
        <v>45981.0</v>
      </c>
      <c r="C584" s="64" t="str">
        <f t="shared" si="1"/>
        <v>#REF!</v>
      </c>
      <c r="D584" s="64" t="s">
        <v>356</v>
      </c>
      <c r="E584" s="64" t="s">
        <v>2381</v>
      </c>
      <c r="F584" s="64" t="s">
        <v>1031</v>
      </c>
      <c r="G584" s="64">
        <v>8.857128012026E12</v>
      </c>
      <c r="H584" s="64" t="str">
        <f t="array" ref="H584">XLOOKUP(G584,tb_MainDatabase[Barcode],tb_MainDatabase[Grand],"")</f>
        <v>EDP</v>
      </c>
      <c r="I584" s="64" t="str">
        <f t="array" ref="I584">XLOOKUP(G584,tb_MainDatabase[Barcode],tb_MainDatabase[Size],"")</f>
        <v>10 ml.</v>
      </c>
      <c r="J584" s="64" t="s">
        <v>1532</v>
      </c>
      <c r="K584" s="81">
        <f>IF(E584="","",countif(tb_Export_2[SKU],E584))</f>
        <v>1</v>
      </c>
      <c r="L584" s="64" t="s">
        <v>1528</v>
      </c>
      <c r="M584" s="81"/>
      <c r="N584" s="81"/>
    </row>
    <row r="585" ht="22.5" customHeight="1">
      <c r="A585" s="61">
        <f>IF(B585="","",ROW()-ROW(tb_Export_2[[#HEADERS],[Order]]))</f>
        <v>584</v>
      </c>
      <c r="B585" s="322">
        <v>45981.0</v>
      </c>
      <c r="C585" s="64" t="str">
        <f t="shared" si="1"/>
        <v>#REF!</v>
      </c>
      <c r="D585" s="64" t="s">
        <v>356</v>
      </c>
      <c r="E585" s="64" t="s">
        <v>2383</v>
      </c>
      <c r="F585" s="64" t="s">
        <v>1031</v>
      </c>
      <c r="G585" s="64">
        <v>8.857128012026E12</v>
      </c>
      <c r="H585" s="64" t="str">
        <f t="array" ref="H585">XLOOKUP(G585,tb_MainDatabase[Barcode],tb_MainDatabase[Grand],"")</f>
        <v>EDP</v>
      </c>
      <c r="I585" s="64" t="str">
        <f t="array" ref="I585">XLOOKUP(G585,tb_MainDatabase[Barcode],tb_MainDatabase[Size],"")</f>
        <v>10 ml.</v>
      </c>
      <c r="J585" s="64" t="s">
        <v>1532</v>
      </c>
      <c r="K585" s="81">
        <f>IF(E585="","",countif(tb_Export_2[SKU],E585))</f>
        <v>1</v>
      </c>
      <c r="L585" s="64" t="s">
        <v>1528</v>
      </c>
      <c r="M585" s="81"/>
      <c r="N585" s="81"/>
    </row>
    <row r="586" ht="22.5" customHeight="1">
      <c r="A586" s="61">
        <f>IF(B586="","",ROW()-ROW(tb_Export_2[[#HEADERS],[Order]]))</f>
        <v>585</v>
      </c>
      <c r="B586" s="322">
        <v>45981.0</v>
      </c>
      <c r="C586" s="64" t="str">
        <f t="shared" si="1"/>
        <v>#REF!</v>
      </c>
      <c r="D586" s="64" t="s">
        <v>356</v>
      </c>
      <c r="E586" s="64" t="s">
        <v>2384</v>
      </c>
      <c r="F586" s="64" t="s">
        <v>1031</v>
      </c>
      <c r="G586" s="64">
        <v>8.857128012026E12</v>
      </c>
      <c r="H586" s="64" t="str">
        <f t="array" ref="H586">XLOOKUP(G586,tb_MainDatabase[Barcode],tb_MainDatabase[Grand],"")</f>
        <v>EDP</v>
      </c>
      <c r="I586" s="64" t="str">
        <f t="array" ref="I586">XLOOKUP(G586,tb_MainDatabase[Barcode],tb_MainDatabase[Size],"")</f>
        <v>10 ml.</v>
      </c>
      <c r="J586" s="64" t="s">
        <v>1532</v>
      </c>
      <c r="K586" s="81">
        <f>IF(E586="","",countif(tb_Export_2[SKU],E586))</f>
        <v>1</v>
      </c>
      <c r="L586" s="64" t="s">
        <v>1528</v>
      </c>
      <c r="M586" s="81"/>
      <c r="N586" s="81"/>
    </row>
    <row r="587" ht="22.5" customHeight="1">
      <c r="A587" s="61">
        <f>IF(B587="","",ROW()-ROW(tb_Export_2[[#HEADERS],[Order]]))</f>
        <v>586</v>
      </c>
      <c r="B587" s="322">
        <v>45981.0</v>
      </c>
      <c r="C587" s="64" t="str">
        <f t="shared" si="1"/>
        <v>#REF!</v>
      </c>
      <c r="D587" s="64" t="s">
        <v>356</v>
      </c>
      <c r="E587" s="64" t="s">
        <v>2385</v>
      </c>
      <c r="F587" s="64" t="s">
        <v>1031</v>
      </c>
      <c r="G587" s="64">
        <v>8.857128012026E12</v>
      </c>
      <c r="H587" s="64" t="str">
        <f t="array" ref="H587">XLOOKUP(G587,tb_MainDatabase[Barcode],tb_MainDatabase[Grand],"")</f>
        <v>EDP</v>
      </c>
      <c r="I587" s="64" t="str">
        <f t="array" ref="I587">XLOOKUP(G587,tb_MainDatabase[Barcode],tb_MainDatabase[Size],"")</f>
        <v>10 ml.</v>
      </c>
      <c r="J587" s="64" t="s">
        <v>1532</v>
      </c>
      <c r="K587" s="81">
        <f>IF(E587="","",countif(tb_Export_2[SKU],E587))</f>
        <v>1</v>
      </c>
      <c r="L587" s="64" t="s">
        <v>1528</v>
      </c>
      <c r="M587" s="81"/>
      <c r="N587" s="81"/>
    </row>
    <row r="588" ht="22.5" customHeight="1">
      <c r="A588" s="61">
        <f>IF(B588="","",ROW()-ROW(tb_Export_2[[#HEADERS],[Order]]))</f>
        <v>587</v>
      </c>
      <c r="B588" s="322">
        <v>45981.0</v>
      </c>
      <c r="C588" s="64" t="str">
        <f t="shared" si="1"/>
        <v>#REF!</v>
      </c>
      <c r="D588" s="64" t="s">
        <v>356</v>
      </c>
      <c r="E588" s="64" t="s">
        <v>2386</v>
      </c>
      <c r="F588" s="64" t="s">
        <v>1031</v>
      </c>
      <c r="G588" s="64">
        <v>8.857128012026E12</v>
      </c>
      <c r="H588" s="64" t="str">
        <f t="array" ref="H588">XLOOKUP(G588,tb_MainDatabase[Barcode],tb_MainDatabase[Grand],"")</f>
        <v>EDP</v>
      </c>
      <c r="I588" s="64" t="str">
        <f t="array" ref="I588">XLOOKUP(G588,tb_MainDatabase[Barcode],tb_MainDatabase[Size],"")</f>
        <v>10 ml.</v>
      </c>
      <c r="J588" s="64" t="s">
        <v>1532</v>
      </c>
      <c r="K588" s="81">
        <f>IF(E588="","",countif(tb_Export_2[SKU],E588))</f>
        <v>1</v>
      </c>
      <c r="L588" s="64" t="s">
        <v>1528</v>
      </c>
      <c r="M588" s="81"/>
      <c r="N588" s="81"/>
    </row>
    <row r="589" ht="22.5" customHeight="1">
      <c r="A589" s="61">
        <f>IF(B589="","",ROW()-ROW(tb_Export_2[[#HEADERS],[Order]]))</f>
        <v>588</v>
      </c>
      <c r="B589" s="322">
        <v>45981.0</v>
      </c>
      <c r="C589" s="64" t="str">
        <f t="shared" si="1"/>
        <v>#REF!</v>
      </c>
      <c r="D589" s="64" t="s">
        <v>356</v>
      </c>
      <c r="E589" s="64" t="s">
        <v>2388</v>
      </c>
      <c r="F589" s="64" t="s">
        <v>1031</v>
      </c>
      <c r="G589" s="64">
        <v>8.857128012026E12</v>
      </c>
      <c r="H589" s="64" t="str">
        <f t="array" ref="H589">XLOOKUP(G589,tb_MainDatabase[Barcode],tb_MainDatabase[Grand],"")</f>
        <v>EDP</v>
      </c>
      <c r="I589" s="64" t="str">
        <f t="array" ref="I589">XLOOKUP(G589,tb_MainDatabase[Barcode],tb_MainDatabase[Size],"")</f>
        <v>10 ml.</v>
      </c>
      <c r="J589" s="64" t="s">
        <v>1532</v>
      </c>
      <c r="K589" s="81">
        <f>IF(E589="","",countif(tb_Export_2[SKU],E589))</f>
        <v>1</v>
      </c>
      <c r="L589" s="64" t="s">
        <v>1528</v>
      </c>
      <c r="M589" s="81"/>
      <c r="N589" s="81"/>
    </row>
    <row r="590" ht="22.5" customHeight="1">
      <c r="A590" s="61">
        <f>IF(B590="","",ROW()-ROW(tb_Export_2[[#HEADERS],[Order]]))</f>
        <v>589</v>
      </c>
      <c r="B590" s="322">
        <v>45981.0</v>
      </c>
      <c r="C590" s="64" t="str">
        <f t="shared" si="1"/>
        <v>#REF!</v>
      </c>
      <c r="D590" s="64" t="s">
        <v>356</v>
      </c>
      <c r="E590" s="64" t="s">
        <v>2389</v>
      </c>
      <c r="F590" s="64" t="s">
        <v>1031</v>
      </c>
      <c r="G590" s="64">
        <v>8.857128012026E12</v>
      </c>
      <c r="H590" s="64" t="str">
        <f t="array" ref="H590">XLOOKUP(G590,tb_MainDatabase[Barcode],tb_MainDatabase[Grand],"")</f>
        <v>EDP</v>
      </c>
      <c r="I590" s="64" t="str">
        <f t="array" ref="I590">XLOOKUP(G590,tb_MainDatabase[Barcode],tb_MainDatabase[Size],"")</f>
        <v>10 ml.</v>
      </c>
      <c r="J590" s="64" t="s">
        <v>1532</v>
      </c>
      <c r="K590" s="81">
        <f>IF(E590="","",countif(tb_Export_2[SKU],E590))</f>
        <v>1</v>
      </c>
      <c r="L590" s="64" t="s">
        <v>1528</v>
      </c>
      <c r="M590" s="81"/>
      <c r="N590" s="81"/>
    </row>
    <row r="591" ht="22.5" customHeight="1">
      <c r="A591" s="61">
        <f>IF(B591="","",ROW()-ROW(tb_Export_2[[#HEADERS],[Order]]))</f>
        <v>590</v>
      </c>
      <c r="B591" s="322">
        <v>45981.0</v>
      </c>
      <c r="C591" s="64" t="str">
        <f t="shared" si="1"/>
        <v>#REF!</v>
      </c>
      <c r="D591" s="64" t="s">
        <v>356</v>
      </c>
      <c r="E591" s="64" t="s">
        <v>2390</v>
      </c>
      <c r="F591" s="64" t="s">
        <v>1031</v>
      </c>
      <c r="G591" s="64">
        <v>8.857128012026E12</v>
      </c>
      <c r="H591" s="64" t="str">
        <f t="array" ref="H591">XLOOKUP(G591,tb_MainDatabase[Barcode],tb_MainDatabase[Grand],"")</f>
        <v>EDP</v>
      </c>
      <c r="I591" s="64" t="str">
        <f t="array" ref="I591">XLOOKUP(G591,tb_MainDatabase[Barcode],tb_MainDatabase[Size],"")</f>
        <v>10 ml.</v>
      </c>
      <c r="J591" s="64" t="s">
        <v>1532</v>
      </c>
      <c r="K591" s="81">
        <f>IF(E591="","",countif(tb_Export_2[SKU],E591))</f>
        <v>1</v>
      </c>
      <c r="L591" s="64" t="s">
        <v>1528</v>
      </c>
      <c r="M591" s="81"/>
      <c r="N591" s="81"/>
    </row>
    <row r="592" ht="22.5" customHeight="1">
      <c r="A592" s="61">
        <f>IF(B592="","",ROW()-ROW(tb_Export_2[[#HEADERS],[Order]]))</f>
        <v>591</v>
      </c>
      <c r="B592" s="322">
        <v>45981.0</v>
      </c>
      <c r="C592" s="64" t="str">
        <f t="shared" si="1"/>
        <v>#REF!</v>
      </c>
      <c r="D592" s="64" t="s">
        <v>356</v>
      </c>
      <c r="E592" s="64" t="s">
        <v>2392</v>
      </c>
      <c r="F592" s="64" t="s">
        <v>1031</v>
      </c>
      <c r="G592" s="64">
        <v>8.857128012026E12</v>
      </c>
      <c r="H592" s="64" t="str">
        <f t="array" ref="H592">XLOOKUP(G592,tb_MainDatabase[Barcode],tb_MainDatabase[Grand],"")</f>
        <v>EDP</v>
      </c>
      <c r="I592" s="64" t="str">
        <f t="array" ref="I592">XLOOKUP(G592,tb_MainDatabase[Barcode],tb_MainDatabase[Size],"")</f>
        <v>10 ml.</v>
      </c>
      <c r="J592" s="64" t="s">
        <v>1532</v>
      </c>
      <c r="K592" s="81">
        <f>IF(E592="","",countif(tb_Export_2[SKU],E592))</f>
        <v>1</v>
      </c>
      <c r="L592" s="64" t="s">
        <v>1528</v>
      </c>
      <c r="M592" s="81"/>
      <c r="N592" s="81"/>
    </row>
    <row r="593" ht="22.5" customHeight="1">
      <c r="A593" s="61">
        <f>IF(B593="","",ROW()-ROW(tb_Export_2[[#HEADERS],[Order]]))</f>
        <v>592</v>
      </c>
      <c r="B593" s="322">
        <v>45981.0</v>
      </c>
      <c r="C593" s="64" t="str">
        <f t="shared" si="1"/>
        <v>#REF!</v>
      </c>
      <c r="D593" s="64" t="s">
        <v>356</v>
      </c>
      <c r="E593" s="64" t="s">
        <v>2393</v>
      </c>
      <c r="F593" s="64" t="s">
        <v>1031</v>
      </c>
      <c r="G593" s="64">
        <v>8.857128012026E12</v>
      </c>
      <c r="H593" s="64" t="str">
        <f t="array" ref="H593">XLOOKUP(G593,tb_MainDatabase[Barcode],tb_MainDatabase[Grand],"")</f>
        <v>EDP</v>
      </c>
      <c r="I593" s="64" t="str">
        <f t="array" ref="I593">XLOOKUP(G593,tb_MainDatabase[Barcode],tb_MainDatabase[Size],"")</f>
        <v>10 ml.</v>
      </c>
      <c r="J593" s="64" t="s">
        <v>1532</v>
      </c>
      <c r="K593" s="81">
        <f>IF(E593="","",countif(tb_Export_2[SKU],E593))</f>
        <v>1</v>
      </c>
      <c r="L593" s="64" t="s">
        <v>1528</v>
      </c>
      <c r="M593" s="81"/>
      <c r="N593" s="81"/>
    </row>
    <row r="594" ht="22.5" customHeight="1">
      <c r="A594" s="61">
        <f>IF(B594="","",ROW()-ROW(tb_Export_2[[#HEADERS],[Order]]))</f>
        <v>593</v>
      </c>
      <c r="B594" s="322">
        <v>45981.0</v>
      </c>
      <c r="C594" s="64" t="str">
        <f t="shared" si="1"/>
        <v>#REF!</v>
      </c>
      <c r="D594" s="64" t="s">
        <v>356</v>
      </c>
      <c r="E594" s="64" t="s">
        <v>2394</v>
      </c>
      <c r="F594" s="64" t="s">
        <v>1031</v>
      </c>
      <c r="G594" s="64">
        <v>8.857128012026E12</v>
      </c>
      <c r="H594" s="64" t="str">
        <f t="array" ref="H594">XLOOKUP(G594,tb_MainDatabase[Barcode],tb_MainDatabase[Grand],"")</f>
        <v>EDP</v>
      </c>
      <c r="I594" s="64" t="str">
        <f t="array" ref="I594">XLOOKUP(G594,tb_MainDatabase[Barcode],tb_MainDatabase[Size],"")</f>
        <v>10 ml.</v>
      </c>
      <c r="J594" s="64" t="s">
        <v>1532</v>
      </c>
      <c r="K594" s="81">
        <f>IF(E594="","",countif(tb_Export_2[SKU],E594))</f>
        <v>1</v>
      </c>
      <c r="L594" s="64" t="s">
        <v>1528</v>
      </c>
      <c r="M594" s="81"/>
      <c r="N594" s="81"/>
    </row>
    <row r="595" ht="22.5" customHeight="1">
      <c r="A595" s="61">
        <f>IF(B595="","",ROW()-ROW(tb_Export_2[[#HEADERS],[Order]]))</f>
        <v>594</v>
      </c>
      <c r="B595" s="322">
        <v>45981.0</v>
      </c>
      <c r="C595" s="64" t="str">
        <f t="shared" si="1"/>
        <v>#REF!</v>
      </c>
      <c r="D595" s="64" t="s">
        <v>356</v>
      </c>
      <c r="E595" s="64" t="s">
        <v>2395</v>
      </c>
      <c r="F595" s="64" t="s">
        <v>1031</v>
      </c>
      <c r="G595" s="64">
        <v>8.857128012026E12</v>
      </c>
      <c r="H595" s="64" t="str">
        <f t="array" ref="H595">XLOOKUP(G595,tb_MainDatabase[Barcode],tb_MainDatabase[Grand],"")</f>
        <v>EDP</v>
      </c>
      <c r="I595" s="64" t="str">
        <f t="array" ref="I595">XLOOKUP(G595,tb_MainDatabase[Barcode],tb_MainDatabase[Size],"")</f>
        <v>10 ml.</v>
      </c>
      <c r="J595" s="64" t="s">
        <v>1532</v>
      </c>
      <c r="K595" s="81">
        <f>IF(E595="","",countif(tb_Export_2[SKU],E595))</f>
        <v>1</v>
      </c>
      <c r="L595" s="64" t="s">
        <v>1528</v>
      </c>
      <c r="M595" s="81"/>
      <c r="N595" s="81"/>
    </row>
    <row r="596" ht="22.5" customHeight="1">
      <c r="A596" s="61">
        <f>IF(B596="","",ROW()-ROW(tb_Export_2[[#HEADERS],[Order]]))</f>
        <v>595</v>
      </c>
      <c r="B596" s="322">
        <v>45981.0</v>
      </c>
      <c r="C596" s="64" t="str">
        <f t="shared" si="1"/>
        <v>#REF!</v>
      </c>
      <c r="D596" s="64" t="s">
        <v>356</v>
      </c>
      <c r="E596" s="64" t="s">
        <v>2396</v>
      </c>
      <c r="F596" s="64" t="s">
        <v>1031</v>
      </c>
      <c r="G596" s="64">
        <v>8.857128012026E12</v>
      </c>
      <c r="H596" s="64" t="str">
        <f t="array" ref="H596">XLOOKUP(G596,tb_MainDatabase[Barcode],tb_MainDatabase[Grand],"")</f>
        <v>EDP</v>
      </c>
      <c r="I596" s="64" t="str">
        <f t="array" ref="I596">XLOOKUP(G596,tb_MainDatabase[Barcode],tb_MainDatabase[Size],"")</f>
        <v>10 ml.</v>
      </c>
      <c r="J596" s="64" t="s">
        <v>1532</v>
      </c>
      <c r="K596" s="81">
        <f>IF(E596="","",countif(tb_Export_2[SKU],E596))</f>
        <v>1</v>
      </c>
      <c r="L596" s="64" t="s">
        <v>1528</v>
      </c>
      <c r="M596" s="81"/>
      <c r="N596" s="81"/>
    </row>
    <row r="597" ht="22.5" customHeight="1">
      <c r="A597" s="61">
        <f>IF(B597="","",ROW()-ROW(tb_Export_2[[#HEADERS],[Order]]))</f>
        <v>596</v>
      </c>
      <c r="B597" s="322">
        <v>45981.0</v>
      </c>
      <c r="C597" s="64" t="str">
        <f t="shared" si="1"/>
        <v>#REF!</v>
      </c>
      <c r="D597" s="64" t="s">
        <v>356</v>
      </c>
      <c r="E597" s="64" t="s">
        <v>2397</v>
      </c>
      <c r="F597" s="64" t="s">
        <v>1031</v>
      </c>
      <c r="G597" s="64">
        <v>8.857128012026E12</v>
      </c>
      <c r="H597" s="64" t="str">
        <f t="array" ref="H597">XLOOKUP(G597,tb_MainDatabase[Barcode],tb_MainDatabase[Grand],"")</f>
        <v>EDP</v>
      </c>
      <c r="I597" s="64" t="str">
        <f t="array" ref="I597">XLOOKUP(G597,tb_MainDatabase[Barcode],tb_MainDatabase[Size],"")</f>
        <v>10 ml.</v>
      </c>
      <c r="J597" s="64" t="s">
        <v>1532</v>
      </c>
      <c r="K597" s="81">
        <f>IF(E597="","",countif(tb_Export_2[SKU],E597))</f>
        <v>1</v>
      </c>
      <c r="L597" s="64" t="s">
        <v>1528</v>
      </c>
      <c r="M597" s="81"/>
      <c r="N597" s="81"/>
    </row>
    <row r="598" ht="22.5" customHeight="1">
      <c r="A598" s="61">
        <f>IF(B598="","",ROW()-ROW(tb_Export_2[[#HEADERS],[Order]]))</f>
        <v>597</v>
      </c>
      <c r="B598" s="322">
        <v>45981.0</v>
      </c>
      <c r="C598" s="64" t="str">
        <f t="shared" si="1"/>
        <v>#REF!</v>
      </c>
      <c r="D598" s="64" t="s">
        <v>356</v>
      </c>
      <c r="E598" s="64" t="s">
        <v>2398</v>
      </c>
      <c r="F598" s="64" t="s">
        <v>1031</v>
      </c>
      <c r="G598" s="64">
        <v>8.857128012026E12</v>
      </c>
      <c r="H598" s="64" t="str">
        <f t="array" ref="H598">XLOOKUP(G598,tb_MainDatabase[Barcode],tb_MainDatabase[Grand],"")</f>
        <v>EDP</v>
      </c>
      <c r="I598" s="64" t="str">
        <f t="array" ref="I598">XLOOKUP(G598,tb_MainDatabase[Barcode],tb_MainDatabase[Size],"")</f>
        <v>10 ml.</v>
      </c>
      <c r="J598" s="64" t="s">
        <v>1532</v>
      </c>
      <c r="K598" s="81">
        <f>IF(E598="","",countif(tb_Export_2[SKU],E598))</f>
        <v>1</v>
      </c>
      <c r="L598" s="64" t="s">
        <v>1528</v>
      </c>
      <c r="M598" s="81"/>
      <c r="N598" s="81"/>
    </row>
    <row r="599" ht="22.5" customHeight="1">
      <c r="A599" s="61">
        <f>IF(B599="","",ROW()-ROW(tb_Export_2[[#HEADERS],[Order]]))</f>
        <v>598</v>
      </c>
      <c r="B599" s="322">
        <v>45981.0</v>
      </c>
      <c r="C599" s="64" t="str">
        <f t="shared" si="1"/>
        <v>#REF!</v>
      </c>
      <c r="D599" s="64" t="s">
        <v>356</v>
      </c>
      <c r="E599" s="64" t="s">
        <v>2400</v>
      </c>
      <c r="F599" s="64" t="s">
        <v>1031</v>
      </c>
      <c r="G599" s="64">
        <v>8.857128012026E12</v>
      </c>
      <c r="H599" s="64" t="str">
        <f t="array" ref="H599">XLOOKUP(G599,tb_MainDatabase[Barcode],tb_MainDatabase[Grand],"")</f>
        <v>EDP</v>
      </c>
      <c r="I599" s="64" t="str">
        <f t="array" ref="I599">XLOOKUP(G599,tb_MainDatabase[Barcode],tb_MainDatabase[Size],"")</f>
        <v>10 ml.</v>
      </c>
      <c r="J599" s="64" t="s">
        <v>1532</v>
      </c>
      <c r="K599" s="81">
        <f>IF(E599="","",countif(tb_Export_2[SKU],E599))</f>
        <v>1</v>
      </c>
      <c r="L599" s="64" t="s">
        <v>1528</v>
      </c>
      <c r="M599" s="81"/>
      <c r="N599" s="81"/>
    </row>
    <row r="600" ht="22.5" customHeight="1">
      <c r="A600" s="61">
        <f>IF(B600="","",ROW()-ROW(tb_Export_2[[#HEADERS],[Order]]))</f>
        <v>599</v>
      </c>
      <c r="B600" s="322">
        <v>45981.0</v>
      </c>
      <c r="C600" s="64" t="str">
        <f t="shared" si="1"/>
        <v>#REF!</v>
      </c>
      <c r="D600" s="64" t="s">
        <v>356</v>
      </c>
      <c r="E600" s="64" t="s">
        <v>2401</v>
      </c>
      <c r="F600" s="64" t="s">
        <v>1031</v>
      </c>
      <c r="G600" s="64">
        <v>8.857128012026E12</v>
      </c>
      <c r="H600" s="64" t="str">
        <f t="array" ref="H600">XLOOKUP(G600,tb_MainDatabase[Barcode],tb_MainDatabase[Grand],"")</f>
        <v>EDP</v>
      </c>
      <c r="I600" s="64" t="str">
        <f t="array" ref="I600">XLOOKUP(G600,tb_MainDatabase[Barcode],tb_MainDatabase[Size],"")</f>
        <v>10 ml.</v>
      </c>
      <c r="J600" s="64" t="s">
        <v>1532</v>
      </c>
      <c r="K600" s="81">
        <f>IF(E600="","",countif(tb_Export_2[SKU],E600))</f>
        <v>1</v>
      </c>
      <c r="L600" s="64" t="s">
        <v>1528</v>
      </c>
      <c r="M600" s="81"/>
      <c r="N600" s="81"/>
    </row>
    <row r="601" ht="22.5" customHeight="1">
      <c r="A601" s="61">
        <f>IF(B601="","",ROW()-ROW(tb_Export_2[[#HEADERS],[Order]]))</f>
        <v>600</v>
      </c>
      <c r="B601" s="322">
        <v>45981.0</v>
      </c>
      <c r="C601" s="64" t="str">
        <f t="shared" si="1"/>
        <v>#REF!</v>
      </c>
      <c r="D601" s="64" t="s">
        <v>356</v>
      </c>
      <c r="E601" s="64" t="s">
        <v>2402</v>
      </c>
      <c r="F601" s="64" t="s">
        <v>1031</v>
      </c>
      <c r="G601" s="64">
        <v>8.857128012026E12</v>
      </c>
      <c r="H601" s="64" t="str">
        <f t="array" ref="H601">XLOOKUP(G601,tb_MainDatabase[Barcode],tb_MainDatabase[Grand],"")</f>
        <v>EDP</v>
      </c>
      <c r="I601" s="64" t="str">
        <f t="array" ref="I601">XLOOKUP(G601,tb_MainDatabase[Barcode],tb_MainDatabase[Size],"")</f>
        <v>10 ml.</v>
      </c>
      <c r="J601" s="64" t="s">
        <v>1532</v>
      </c>
      <c r="K601" s="81">
        <f>IF(E601="","",countif(tb_Export_2[SKU],E601))</f>
        <v>1</v>
      </c>
      <c r="L601" s="64" t="s">
        <v>1528</v>
      </c>
      <c r="M601" s="81"/>
      <c r="N601" s="81"/>
    </row>
    <row r="602" ht="22.5" customHeight="1">
      <c r="A602" s="61">
        <f>IF(B602="","",ROW()-ROW(tb_Export_2[[#HEADERS],[Order]]))</f>
        <v>601</v>
      </c>
      <c r="B602" s="322">
        <v>45981.0</v>
      </c>
      <c r="C602" s="64" t="str">
        <f t="shared" si="1"/>
        <v>#REF!</v>
      </c>
      <c r="D602" s="64" t="s">
        <v>356</v>
      </c>
      <c r="E602" s="64" t="s">
        <v>2403</v>
      </c>
      <c r="F602" s="64" t="s">
        <v>1031</v>
      </c>
      <c r="G602" s="64">
        <v>8.857128012026E12</v>
      </c>
      <c r="H602" s="64" t="str">
        <f t="array" ref="H602">XLOOKUP(G602,tb_MainDatabase[Barcode],tb_MainDatabase[Grand],"")</f>
        <v>EDP</v>
      </c>
      <c r="I602" s="64" t="str">
        <f t="array" ref="I602">XLOOKUP(G602,tb_MainDatabase[Barcode],tb_MainDatabase[Size],"")</f>
        <v>10 ml.</v>
      </c>
      <c r="J602" s="64" t="s">
        <v>1532</v>
      </c>
      <c r="K602" s="81">
        <f>IF(E602="","",countif(tb_Export_2[SKU],E602))</f>
        <v>1</v>
      </c>
      <c r="L602" s="64" t="s">
        <v>1528</v>
      </c>
      <c r="M602" s="81"/>
      <c r="N602" s="81"/>
    </row>
    <row r="603" ht="22.5" customHeight="1">
      <c r="A603" s="61">
        <f>IF(B603="","",ROW()-ROW(tb_Export_2[[#HEADERS],[Order]]))</f>
        <v>602</v>
      </c>
      <c r="B603" s="322">
        <v>45981.0</v>
      </c>
      <c r="C603" s="64" t="str">
        <f t="shared" si="1"/>
        <v>#REF!</v>
      </c>
      <c r="D603" s="64" t="s">
        <v>356</v>
      </c>
      <c r="E603" s="64" t="s">
        <v>2404</v>
      </c>
      <c r="F603" s="64" t="s">
        <v>1031</v>
      </c>
      <c r="G603" s="64">
        <v>8.857128012026E12</v>
      </c>
      <c r="H603" s="64" t="str">
        <f t="array" ref="H603">XLOOKUP(G603,tb_MainDatabase[Barcode],tb_MainDatabase[Grand],"")</f>
        <v>EDP</v>
      </c>
      <c r="I603" s="64" t="str">
        <f t="array" ref="I603">XLOOKUP(G603,tb_MainDatabase[Barcode],tb_MainDatabase[Size],"")</f>
        <v>10 ml.</v>
      </c>
      <c r="J603" s="64" t="s">
        <v>1532</v>
      </c>
      <c r="K603" s="81">
        <f>IF(E603="","",countif(tb_Export_2[SKU],E603))</f>
        <v>1</v>
      </c>
      <c r="L603" s="64" t="s">
        <v>1528</v>
      </c>
      <c r="M603" s="81"/>
      <c r="N603" s="81"/>
    </row>
    <row r="604" ht="22.5" customHeight="1">
      <c r="A604" s="61">
        <f>IF(B604="","",ROW()-ROW(tb_Export_2[[#HEADERS],[Order]]))</f>
        <v>603</v>
      </c>
      <c r="B604" s="322">
        <v>45981.0</v>
      </c>
      <c r="C604" s="64" t="str">
        <f t="shared" si="1"/>
        <v>#REF!</v>
      </c>
      <c r="D604" s="64" t="s">
        <v>356</v>
      </c>
      <c r="E604" s="64" t="s">
        <v>2406</v>
      </c>
      <c r="F604" s="64" t="s">
        <v>1031</v>
      </c>
      <c r="G604" s="64">
        <v>8.857128012026E12</v>
      </c>
      <c r="H604" s="64" t="str">
        <f t="array" ref="H604">XLOOKUP(G604,tb_MainDatabase[Barcode],tb_MainDatabase[Grand],"")</f>
        <v>EDP</v>
      </c>
      <c r="I604" s="64" t="str">
        <f t="array" ref="I604">XLOOKUP(G604,tb_MainDatabase[Barcode],tb_MainDatabase[Size],"")</f>
        <v>10 ml.</v>
      </c>
      <c r="J604" s="64" t="s">
        <v>1532</v>
      </c>
      <c r="K604" s="81">
        <f>IF(E604="","",countif(tb_Export_2[SKU],E604))</f>
        <v>1</v>
      </c>
      <c r="L604" s="64" t="s">
        <v>1528</v>
      </c>
      <c r="M604" s="81"/>
      <c r="N604" s="81"/>
    </row>
    <row r="605" ht="22.5" customHeight="1">
      <c r="A605" s="61">
        <f>IF(B605="","",ROW()-ROW(tb_Export_2[[#HEADERS],[Order]]))</f>
        <v>604</v>
      </c>
      <c r="B605" s="322">
        <v>45981.0</v>
      </c>
      <c r="C605" s="64" t="str">
        <f t="shared" si="1"/>
        <v>#REF!</v>
      </c>
      <c r="D605" s="64" t="s">
        <v>356</v>
      </c>
      <c r="E605" s="64" t="s">
        <v>2407</v>
      </c>
      <c r="F605" s="64" t="s">
        <v>1031</v>
      </c>
      <c r="G605" s="64">
        <v>8.857128012026E12</v>
      </c>
      <c r="H605" s="64" t="str">
        <f t="array" ref="H605">XLOOKUP(G605,tb_MainDatabase[Barcode],tb_MainDatabase[Grand],"")</f>
        <v>EDP</v>
      </c>
      <c r="I605" s="64" t="str">
        <f t="array" ref="I605">XLOOKUP(G605,tb_MainDatabase[Barcode],tb_MainDatabase[Size],"")</f>
        <v>10 ml.</v>
      </c>
      <c r="J605" s="64" t="s">
        <v>1532</v>
      </c>
      <c r="K605" s="81">
        <f>IF(E605="","",countif(tb_Export_2[SKU],E605))</f>
        <v>1</v>
      </c>
      <c r="L605" s="64" t="s">
        <v>1528</v>
      </c>
      <c r="M605" s="81"/>
      <c r="N605" s="81"/>
    </row>
    <row r="606" ht="22.5" customHeight="1">
      <c r="A606" s="61">
        <f>IF(B606="","",ROW()-ROW(tb_Export_2[[#HEADERS],[Order]]))</f>
        <v>605</v>
      </c>
      <c r="B606" s="322">
        <v>45981.0</v>
      </c>
      <c r="C606" s="64" t="str">
        <f t="shared" si="1"/>
        <v>#REF!</v>
      </c>
      <c r="D606" s="64" t="s">
        <v>356</v>
      </c>
      <c r="E606" s="64" t="s">
        <v>2408</v>
      </c>
      <c r="F606" s="64" t="s">
        <v>1031</v>
      </c>
      <c r="G606" s="64">
        <v>8.857128012026E12</v>
      </c>
      <c r="H606" s="64" t="str">
        <f t="array" ref="H606">XLOOKUP(G606,tb_MainDatabase[Barcode],tb_MainDatabase[Grand],"")</f>
        <v>EDP</v>
      </c>
      <c r="I606" s="64" t="str">
        <f t="array" ref="I606">XLOOKUP(G606,tb_MainDatabase[Barcode],tb_MainDatabase[Size],"")</f>
        <v>10 ml.</v>
      </c>
      <c r="J606" s="64" t="s">
        <v>1532</v>
      </c>
      <c r="K606" s="81">
        <f>IF(E606="","",countif(tb_Export_2[SKU],E606))</f>
        <v>1</v>
      </c>
      <c r="L606" s="64" t="s">
        <v>1528</v>
      </c>
      <c r="M606" s="81"/>
      <c r="N606" s="81"/>
    </row>
    <row r="607" ht="22.5" customHeight="1">
      <c r="A607" s="61">
        <f>IF(B607="","",ROW()-ROW(tb_Export_2[[#HEADERS],[Order]]))</f>
        <v>606</v>
      </c>
      <c r="B607" s="322">
        <v>45981.0</v>
      </c>
      <c r="C607" s="64" t="str">
        <f t="shared" si="1"/>
        <v>#REF!</v>
      </c>
      <c r="D607" s="64" t="s">
        <v>356</v>
      </c>
      <c r="E607" s="64" t="s">
        <v>2410</v>
      </c>
      <c r="F607" s="64" t="s">
        <v>1031</v>
      </c>
      <c r="G607" s="64">
        <v>8.857128012026E12</v>
      </c>
      <c r="H607" s="64" t="str">
        <f t="array" ref="H607">XLOOKUP(G607,tb_MainDatabase[Barcode],tb_MainDatabase[Grand],"")</f>
        <v>EDP</v>
      </c>
      <c r="I607" s="64" t="str">
        <f t="array" ref="I607">XLOOKUP(G607,tb_MainDatabase[Barcode],tb_MainDatabase[Size],"")</f>
        <v>10 ml.</v>
      </c>
      <c r="J607" s="64" t="s">
        <v>1532</v>
      </c>
      <c r="K607" s="81">
        <f>IF(E607="","",countif(tb_Export_2[SKU],E607))</f>
        <v>1</v>
      </c>
      <c r="L607" s="64" t="s">
        <v>1528</v>
      </c>
      <c r="M607" s="81"/>
      <c r="N607" s="81"/>
    </row>
    <row r="608" ht="22.5" customHeight="1">
      <c r="A608" s="61">
        <f>IF(B608="","",ROW()-ROW(tb_Export_2[[#HEADERS],[Order]]))</f>
        <v>607</v>
      </c>
      <c r="B608" s="322">
        <v>45981.0</v>
      </c>
      <c r="C608" s="64" t="str">
        <f t="shared" si="1"/>
        <v>#REF!</v>
      </c>
      <c r="D608" s="64" t="s">
        <v>356</v>
      </c>
      <c r="E608" s="64" t="s">
        <v>2411</v>
      </c>
      <c r="F608" s="64" t="s">
        <v>1031</v>
      </c>
      <c r="G608" s="64">
        <v>8.857128012026E12</v>
      </c>
      <c r="H608" s="64" t="str">
        <f t="array" ref="H608">XLOOKUP(G608,tb_MainDatabase[Barcode],tb_MainDatabase[Grand],"")</f>
        <v>EDP</v>
      </c>
      <c r="I608" s="64" t="str">
        <f t="array" ref="I608">XLOOKUP(G608,tb_MainDatabase[Barcode],tb_MainDatabase[Size],"")</f>
        <v>10 ml.</v>
      </c>
      <c r="J608" s="64" t="s">
        <v>1532</v>
      </c>
      <c r="K608" s="81">
        <f>IF(E608="","",countif(tb_Export_2[SKU],E608))</f>
        <v>1</v>
      </c>
      <c r="L608" s="64" t="s">
        <v>1528</v>
      </c>
      <c r="M608" s="81"/>
      <c r="N608" s="81"/>
    </row>
    <row r="609" ht="22.5" customHeight="1">
      <c r="A609" s="61">
        <f>IF(B609="","",ROW()-ROW(tb_Export_2[[#HEADERS],[Order]]))</f>
        <v>608</v>
      </c>
      <c r="B609" s="322">
        <v>45981.0</v>
      </c>
      <c r="C609" s="64" t="str">
        <f t="shared" si="1"/>
        <v>#REF!</v>
      </c>
      <c r="D609" s="64" t="s">
        <v>356</v>
      </c>
      <c r="E609" s="64" t="s">
        <v>2413</v>
      </c>
      <c r="F609" s="64" t="s">
        <v>1031</v>
      </c>
      <c r="G609" s="64">
        <v>8.857128012026E12</v>
      </c>
      <c r="H609" s="64" t="str">
        <f t="array" ref="H609">XLOOKUP(G609,tb_MainDatabase[Barcode],tb_MainDatabase[Grand],"")</f>
        <v>EDP</v>
      </c>
      <c r="I609" s="64" t="str">
        <f t="array" ref="I609">XLOOKUP(G609,tb_MainDatabase[Barcode],tb_MainDatabase[Size],"")</f>
        <v>10 ml.</v>
      </c>
      <c r="J609" s="64" t="s">
        <v>1532</v>
      </c>
      <c r="K609" s="81">
        <f>IF(E609="","",countif(tb_Export_2[SKU],E609))</f>
        <v>1</v>
      </c>
      <c r="L609" s="64" t="s">
        <v>1528</v>
      </c>
      <c r="M609" s="81"/>
      <c r="N609" s="81"/>
    </row>
    <row r="610" ht="22.5" customHeight="1">
      <c r="A610" s="61">
        <f>IF(B610="","",ROW()-ROW(tb_Export_2[[#HEADERS],[Order]]))</f>
        <v>609</v>
      </c>
      <c r="B610" s="322">
        <v>45981.0</v>
      </c>
      <c r="C610" s="64" t="str">
        <f t="shared" si="1"/>
        <v>#REF!</v>
      </c>
      <c r="D610" s="64" t="s">
        <v>356</v>
      </c>
      <c r="E610" s="64" t="s">
        <v>2414</v>
      </c>
      <c r="F610" s="64" t="s">
        <v>1076</v>
      </c>
      <c r="G610" s="64">
        <v>8.857128012035E12</v>
      </c>
      <c r="H610" s="64" t="str">
        <f t="array" ref="H610">XLOOKUP(G610,tb_MainDatabase[Barcode],tb_MainDatabase[Grand],"")</f>
        <v>EDP</v>
      </c>
      <c r="I610" s="64" t="str">
        <f t="array" ref="I610">XLOOKUP(G610,tb_MainDatabase[Barcode],tb_MainDatabase[Size],"")</f>
        <v>10 ml.</v>
      </c>
      <c r="J610" s="64" t="s">
        <v>1532</v>
      </c>
      <c r="K610" s="81">
        <f>IF(E610="","",countif(tb_Export_2[SKU],E610))</f>
        <v>1</v>
      </c>
      <c r="L610" s="64" t="s">
        <v>1528</v>
      </c>
      <c r="M610" s="81"/>
      <c r="N610" s="81"/>
    </row>
    <row r="611" ht="22.5" customHeight="1">
      <c r="A611" s="61">
        <f>IF(B611="","",ROW()-ROW(tb_Export_2[[#HEADERS],[Order]]))</f>
        <v>610</v>
      </c>
      <c r="B611" s="322">
        <v>45981.0</v>
      </c>
      <c r="C611" s="64" t="str">
        <f t="shared" si="1"/>
        <v>#REF!</v>
      </c>
      <c r="D611" s="64" t="s">
        <v>356</v>
      </c>
      <c r="E611" s="64" t="s">
        <v>2415</v>
      </c>
      <c r="F611" s="64" t="s">
        <v>1076</v>
      </c>
      <c r="G611" s="64">
        <v>8.857128012035E12</v>
      </c>
      <c r="H611" s="64" t="str">
        <f t="array" ref="H611">XLOOKUP(G611,tb_MainDatabase[Barcode],tb_MainDatabase[Grand],"")</f>
        <v>EDP</v>
      </c>
      <c r="I611" s="64" t="str">
        <f t="array" ref="I611">XLOOKUP(G611,tb_MainDatabase[Barcode],tb_MainDatabase[Size],"")</f>
        <v>10 ml.</v>
      </c>
      <c r="J611" s="64" t="s">
        <v>1532</v>
      </c>
      <c r="K611" s="81">
        <f>IF(E611="","",countif(tb_Export_2[SKU],E611))</f>
        <v>1</v>
      </c>
      <c r="L611" s="64" t="s">
        <v>1528</v>
      </c>
      <c r="M611" s="81"/>
      <c r="N611" s="81"/>
    </row>
    <row r="612" ht="22.5" customHeight="1">
      <c r="A612" s="61">
        <f>IF(B612="","",ROW()-ROW(tb_Export_2[[#HEADERS],[Order]]))</f>
        <v>611</v>
      </c>
      <c r="B612" s="322">
        <v>45981.0</v>
      </c>
      <c r="C612" s="64" t="str">
        <f t="shared" si="1"/>
        <v>#REF!</v>
      </c>
      <c r="D612" s="64" t="s">
        <v>356</v>
      </c>
      <c r="E612" s="64" t="s">
        <v>2417</v>
      </c>
      <c r="F612" s="64" t="s">
        <v>1076</v>
      </c>
      <c r="G612" s="64">
        <v>8.857128012035E12</v>
      </c>
      <c r="H612" s="64" t="str">
        <f t="array" ref="H612">XLOOKUP(G612,tb_MainDatabase[Barcode],tb_MainDatabase[Grand],"")</f>
        <v>EDP</v>
      </c>
      <c r="I612" s="64" t="str">
        <f t="array" ref="I612">XLOOKUP(G612,tb_MainDatabase[Barcode],tb_MainDatabase[Size],"")</f>
        <v>10 ml.</v>
      </c>
      <c r="J612" s="64" t="s">
        <v>1532</v>
      </c>
      <c r="K612" s="81">
        <f>IF(E612="","",countif(tb_Export_2[SKU],E612))</f>
        <v>1</v>
      </c>
      <c r="L612" s="64" t="s">
        <v>1528</v>
      </c>
      <c r="M612" s="81"/>
      <c r="N612" s="81"/>
    </row>
    <row r="613" ht="22.5" customHeight="1">
      <c r="A613" s="61">
        <f>IF(B613="","",ROW()-ROW(tb_Export_2[[#HEADERS],[Order]]))</f>
        <v>612</v>
      </c>
      <c r="B613" s="322">
        <v>45981.0</v>
      </c>
      <c r="C613" s="64" t="str">
        <f t="shared" si="1"/>
        <v>#REF!</v>
      </c>
      <c r="D613" s="64" t="s">
        <v>356</v>
      </c>
      <c r="E613" s="64" t="s">
        <v>2418</v>
      </c>
      <c r="F613" s="64" t="s">
        <v>1076</v>
      </c>
      <c r="G613" s="64">
        <v>8.857128012035E12</v>
      </c>
      <c r="H613" s="64" t="str">
        <f t="array" ref="H613">XLOOKUP(G613,tb_MainDatabase[Barcode],tb_MainDatabase[Grand],"")</f>
        <v>EDP</v>
      </c>
      <c r="I613" s="64" t="str">
        <f t="array" ref="I613">XLOOKUP(G613,tb_MainDatabase[Barcode],tb_MainDatabase[Size],"")</f>
        <v>10 ml.</v>
      </c>
      <c r="J613" s="64" t="s">
        <v>1532</v>
      </c>
      <c r="K613" s="81">
        <f>IF(E613="","",countif(tb_Export_2[SKU],E613))</f>
        <v>1</v>
      </c>
      <c r="L613" s="64" t="s">
        <v>1528</v>
      </c>
      <c r="M613" s="81"/>
      <c r="N613" s="81"/>
    </row>
    <row r="614" ht="22.5" customHeight="1">
      <c r="A614" s="61">
        <f>IF(B614="","",ROW()-ROW(tb_Export_2[[#HEADERS],[Order]]))</f>
        <v>613</v>
      </c>
      <c r="B614" s="322">
        <v>45981.0</v>
      </c>
      <c r="C614" s="64" t="str">
        <f t="shared" si="1"/>
        <v>#REF!</v>
      </c>
      <c r="D614" s="64" t="s">
        <v>356</v>
      </c>
      <c r="E614" s="64" t="s">
        <v>2419</v>
      </c>
      <c r="F614" s="64" t="s">
        <v>1076</v>
      </c>
      <c r="G614" s="64">
        <v>8.857128012035E12</v>
      </c>
      <c r="H614" s="64" t="str">
        <f t="array" ref="H614">XLOOKUP(G614,tb_MainDatabase[Barcode],tb_MainDatabase[Grand],"")</f>
        <v>EDP</v>
      </c>
      <c r="I614" s="64" t="str">
        <f t="array" ref="I614">XLOOKUP(G614,tb_MainDatabase[Barcode],tb_MainDatabase[Size],"")</f>
        <v>10 ml.</v>
      </c>
      <c r="J614" s="64" t="s">
        <v>1532</v>
      </c>
      <c r="K614" s="81">
        <f>IF(E614="","",countif(tb_Export_2[SKU],E614))</f>
        <v>1</v>
      </c>
      <c r="L614" s="64" t="s">
        <v>1528</v>
      </c>
      <c r="M614" s="81"/>
      <c r="N614" s="81"/>
    </row>
    <row r="615" ht="22.5" customHeight="1">
      <c r="A615" s="61">
        <f>IF(B615="","",ROW()-ROW(tb_Export_2[[#HEADERS],[Order]]))</f>
        <v>614</v>
      </c>
      <c r="B615" s="322">
        <v>45981.0</v>
      </c>
      <c r="C615" s="64" t="str">
        <f t="shared" si="1"/>
        <v>#REF!</v>
      </c>
      <c r="D615" s="64" t="s">
        <v>356</v>
      </c>
      <c r="E615" s="64" t="s">
        <v>2420</v>
      </c>
      <c r="F615" s="64" t="s">
        <v>1076</v>
      </c>
      <c r="G615" s="64">
        <v>8.857128012035E12</v>
      </c>
      <c r="H615" s="64" t="str">
        <f t="array" ref="H615">XLOOKUP(G615,tb_MainDatabase[Barcode],tb_MainDatabase[Grand],"")</f>
        <v>EDP</v>
      </c>
      <c r="I615" s="64" t="str">
        <f t="array" ref="I615">XLOOKUP(G615,tb_MainDatabase[Barcode],tb_MainDatabase[Size],"")</f>
        <v>10 ml.</v>
      </c>
      <c r="J615" s="64" t="s">
        <v>1532</v>
      </c>
      <c r="K615" s="81">
        <f>IF(E615="","",countif(tb_Export_2[SKU],E615))</f>
        <v>1</v>
      </c>
      <c r="L615" s="64" t="s">
        <v>1528</v>
      </c>
      <c r="M615" s="81"/>
      <c r="N615" s="81"/>
    </row>
    <row r="616" ht="22.5" customHeight="1">
      <c r="A616" s="61">
        <f>IF(B616="","",ROW()-ROW(tb_Export_2[[#HEADERS],[Order]]))</f>
        <v>615</v>
      </c>
      <c r="B616" s="322">
        <v>45981.0</v>
      </c>
      <c r="C616" s="64" t="str">
        <f t="shared" si="1"/>
        <v>#REF!</v>
      </c>
      <c r="D616" s="64" t="s">
        <v>356</v>
      </c>
      <c r="E616" s="64" t="s">
        <v>2422</v>
      </c>
      <c r="F616" s="64" t="s">
        <v>1076</v>
      </c>
      <c r="G616" s="64">
        <v>8.857128012035E12</v>
      </c>
      <c r="H616" s="64" t="str">
        <f t="array" ref="H616">XLOOKUP(G616,tb_MainDatabase[Barcode],tb_MainDatabase[Grand],"")</f>
        <v>EDP</v>
      </c>
      <c r="I616" s="64" t="str">
        <f t="array" ref="I616">XLOOKUP(G616,tb_MainDatabase[Barcode],tb_MainDatabase[Size],"")</f>
        <v>10 ml.</v>
      </c>
      <c r="J616" s="64" t="s">
        <v>1532</v>
      </c>
      <c r="K616" s="81">
        <f>IF(E616="","",countif(tb_Export_2[SKU],E616))</f>
        <v>1</v>
      </c>
      <c r="L616" s="64" t="s">
        <v>1528</v>
      </c>
      <c r="M616" s="81"/>
      <c r="N616" s="81"/>
    </row>
    <row r="617" ht="22.5" customHeight="1">
      <c r="A617" s="61">
        <f>IF(B617="","",ROW()-ROW(tb_Export_2[[#HEADERS],[Order]]))</f>
        <v>616</v>
      </c>
      <c r="B617" s="322">
        <v>45981.0</v>
      </c>
      <c r="C617" s="64" t="str">
        <f t="shared" si="1"/>
        <v>#REF!</v>
      </c>
      <c r="D617" s="64" t="s">
        <v>356</v>
      </c>
      <c r="E617" s="64" t="s">
        <v>2423</v>
      </c>
      <c r="F617" s="64" t="s">
        <v>1076</v>
      </c>
      <c r="G617" s="64">
        <v>8.857128012035E12</v>
      </c>
      <c r="H617" s="64" t="str">
        <f t="array" ref="H617">XLOOKUP(G617,tb_MainDatabase[Barcode],tb_MainDatabase[Grand],"")</f>
        <v>EDP</v>
      </c>
      <c r="I617" s="64" t="str">
        <f t="array" ref="I617">XLOOKUP(G617,tb_MainDatabase[Barcode],tb_MainDatabase[Size],"")</f>
        <v>10 ml.</v>
      </c>
      <c r="J617" s="64" t="s">
        <v>1532</v>
      </c>
      <c r="K617" s="81">
        <f>IF(E617="","",countif(tb_Export_2[SKU],E617))</f>
        <v>1</v>
      </c>
      <c r="L617" s="64" t="s">
        <v>1528</v>
      </c>
      <c r="M617" s="81"/>
      <c r="N617" s="81"/>
    </row>
    <row r="618" ht="22.5" customHeight="1">
      <c r="A618" s="61">
        <f>IF(B618="","",ROW()-ROW(tb_Export_2[[#HEADERS],[Order]]))</f>
        <v>617</v>
      </c>
      <c r="B618" s="322">
        <v>45981.0</v>
      </c>
      <c r="C618" s="64" t="str">
        <f t="shared" si="1"/>
        <v>#REF!</v>
      </c>
      <c r="D618" s="64" t="s">
        <v>356</v>
      </c>
      <c r="E618" s="64" t="s">
        <v>2425</v>
      </c>
      <c r="F618" s="64" t="s">
        <v>1076</v>
      </c>
      <c r="G618" s="64">
        <v>8.857128012035E12</v>
      </c>
      <c r="H618" s="64" t="str">
        <f t="array" ref="H618">XLOOKUP(G618,tb_MainDatabase[Barcode],tb_MainDatabase[Grand],"")</f>
        <v>EDP</v>
      </c>
      <c r="I618" s="64" t="str">
        <f t="array" ref="I618">XLOOKUP(G618,tb_MainDatabase[Barcode],tb_MainDatabase[Size],"")</f>
        <v>10 ml.</v>
      </c>
      <c r="J618" s="64" t="s">
        <v>1532</v>
      </c>
      <c r="K618" s="81">
        <f>IF(E618="","",countif(tb_Export_2[SKU],E618))</f>
        <v>1</v>
      </c>
      <c r="L618" s="64" t="s">
        <v>1528</v>
      </c>
      <c r="M618" s="81"/>
      <c r="N618" s="81"/>
    </row>
    <row r="619" ht="22.5" customHeight="1">
      <c r="A619" s="61">
        <f>IF(B619="","",ROW()-ROW(tb_Export_2[[#HEADERS],[Order]]))</f>
        <v>618</v>
      </c>
      <c r="B619" s="322">
        <v>45981.0</v>
      </c>
      <c r="C619" s="64" t="str">
        <f t="shared" si="1"/>
        <v>#REF!</v>
      </c>
      <c r="D619" s="64" t="s">
        <v>356</v>
      </c>
      <c r="E619" s="64" t="s">
        <v>2426</v>
      </c>
      <c r="F619" s="64" t="s">
        <v>1076</v>
      </c>
      <c r="G619" s="64">
        <v>8.857128012035E12</v>
      </c>
      <c r="H619" s="64" t="str">
        <f t="array" ref="H619">XLOOKUP(G619,tb_MainDatabase[Barcode],tb_MainDatabase[Grand],"")</f>
        <v>EDP</v>
      </c>
      <c r="I619" s="64" t="str">
        <f t="array" ref="I619">XLOOKUP(G619,tb_MainDatabase[Barcode],tb_MainDatabase[Size],"")</f>
        <v>10 ml.</v>
      </c>
      <c r="J619" s="64" t="s">
        <v>1532</v>
      </c>
      <c r="K619" s="81">
        <f>IF(E619="","",countif(tb_Export_2[SKU],E619))</f>
        <v>1</v>
      </c>
      <c r="L619" s="64" t="s">
        <v>1528</v>
      </c>
      <c r="M619" s="81"/>
      <c r="N619" s="81"/>
    </row>
    <row r="620" ht="22.5" customHeight="1">
      <c r="A620" s="61">
        <f>IF(B620="","",ROW()-ROW(tb_Export_2[[#HEADERS],[Order]]))</f>
        <v>619</v>
      </c>
      <c r="B620" s="322">
        <v>45981.0</v>
      </c>
      <c r="C620" s="64" t="str">
        <f t="shared" si="1"/>
        <v>#REF!</v>
      </c>
      <c r="D620" s="64" t="s">
        <v>356</v>
      </c>
      <c r="E620" s="64" t="s">
        <v>2428</v>
      </c>
      <c r="F620" s="64" t="s">
        <v>1076</v>
      </c>
      <c r="G620" s="64">
        <v>8.857128012035E12</v>
      </c>
      <c r="H620" s="64" t="str">
        <f t="array" ref="H620">XLOOKUP(G620,tb_MainDatabase[Barcode],tb_MainDatabase[Grand],"")</f>
        <v>EDP</v>
      </c>
      <c r="I620" s="64" t="str">
        <f t="array" ref="I620">XLOOKUP(G620,tb_MainDatabase[Barcode],tb_MainDatabase[Size],"")</f>
        <v>10 ml.</v>
      </c>
      <c r="J620" s="64" t="s">
        <v>1532</v>
      </c>
      <c r="K620" s="81">
        <f>IF(E620="","",countif(tb_Export_2[SKU],E620))</f>
        <v>1</v>
      </c>
      <c r="L620" s="64" t="s">
        <v>1528</v>
      </c>
      <c r="M620" s="81"/>
      <c r="N620" s="81"/>
    </row>
    <row r="621" ht="22.5" customHeight="1">
      <c r="A621" s="61">
        <f>IF(B621="","",ROW()-ROW(tb_Export_2[[#HEADERS],[Order]]))</f>
        <v>620</v>
      </c>
      <c r="B621" s="322">
        <v>45981.0</v>
      </c>
      <c r="C621" s="64" t="str">
        <f t="shared" si="1"/>
        <v>#REF!</v>
      </c>
      <c r="D621" s="64" t="s">
        <v>356</v>
      </c>
      <c r="E621" s="64" t="s">
        <v>2429</v>
      </c>
      <c r="F621" s="64" t="s">
        <v>1076</v>
      </c>
      <c r="G621" s="64">
        <v>8.857128012035E12</v>
      </c>
      <c r="H621" s="64" t="str">
        <f t="array" ref="H621">XLOOKUP(G621,tb_MainDatabase[Barcode],tb_MainDatabase[Grand],"")</f>
        <v>EDP</v>
      </c>
      <c r="I621" s="64" t="str">
        <f t="array" ref="I621">XLOOKUP(G621,tb_MainDatabase[Barcode],tb_MainDatabase[Size],"")</f>
        <v>10 ml.</v>
      </c>
      <c r="J621" s="64" t="s">
        <v>1532</v>
      </c>
      <c r="K621" s="81">
        <f>IF(E621="","",countif(tb_Export_2[SKU],E621))</f>
        <v>1</v>
      </c>
      <c r="L621" s="64" t="s">
        <v>1528</v>
      </c>
      <c r="M621" s="81"/>
      <c r="N621" s="81"/>
    </row>
    <row r="622" ht="22.5" customHeight="1">
      <c r="A622" s="61">
        <f>IF(B622="","",ROW()-ROW(tb_Export_2[[#HEADERS],[Order]]))</f>
        <v>621</v>
      </c>
      <c r="B622" s="322">
        <v>45981.0</v>
      </c>
      <c r="C622" s="64" t="str">
        <f t="shared" si="1"/>
        <v>#REF!</v>
      </c>
      <c r="D622" s="64" t="s">
        <v>356</v>
      </c>
      <c r="E622" s="64" t="s">
        <v>2430</v>
      </c>
      <c r="F622" s="64" t="s">
        <v>1076</v>
      </c>
      <c r="G622" s="64">
        <v>8.857128012035E12</v>
      </c>
      <c r="H622" s="64" t="str">
        <f t="array" ref="H622">XLOOKUP(G622,tb_MainDatabase[Barcode],tb_MainDatabase[Grand],"")</f>
        <v>EDP</v>
      </c>
      <c r="I622" s="64" t="str">
        <f t="array" ref="I622">XLOOKUP(G622,tb_MainDatabase[Barcode],tb_MainDatabase[Size],"")</f>
        <v>10 ml.</v>
      </c>
      <c r="J622" s="64" t="s">
        <v>1532</v>
      </c>
      <c r="K622" s="81">
        <f>IF(E622="","",countif(tb_Export_2[SKU],E622))</f>
        <v>1</v>
      </c>
      <c r="L622" s="64" t="s">
        <v>1528</v>
      </c>
      <c r="M622" s="81"/>
      <c r="N622" s="81"/>
    </row>
    <row r="623" ht="22.5" customHeight="1">
      <c r="A623" s="61">
        <f>IF(B623="","",ROW()-ROW(tb_Export_2[[#HEADERS],[Order]]))</f>
        <v>622</v>
      </c>
      <c r="B623" s="322">
        <v>45981.0</v>
      </c>
      <c r="C623" s="64" t="str">
        <f t="shared" si="1"/>
        <v>#REF!</v>
      </c>
      <c r="D623" s="64" t="s">
        <v>356</v>
      </c>
      <c r="E623" s="64" t="s">
        <v>2432</v>
      </c>
      <c r="F623" s="64" t="s">
        <v>1076</v>
      </c>
      <c r="G623" s="64">
        <v>8.857128012035E12</v>
      </c>
      <c r="H623" s="64" t="str">
        <f t="array" ref="H623">XLOOKUP(G623,tb_MainDatabase[Barcode],tb_MainDatabase[Grand],"")</f>
        <v>EDP</v>
      </c>
      <c r="I623" s="64" t="str">
        <f t="array" ref="I623">XLOOKUP(G623,tb_MainDatabase[Barcode],tb_MainDatabase[Size],"")</f>
        <v>10 ml.</v>
      </c>
      <c r="J623" s="64" t="s">
        <v>1532</v>
      </c>
      <c r="K623" s="81">
        <f>IF(E623="","",countif(tb_Export_2[SKU],E623))</f>
        <v>1</v>
      </c>
      <c r="L623" s="64" t="s">
        <v>1528</v>
      </c>
      <c r="M623" s="81"/>
      <c r="N623" s="81"/>
    </row>
    <row r="624" ht="22.5" customHeight="1">
      <c r="A624" s="61">
        <f>IF(B624="","",ROW()-ROW(tb_Export_2[[#HEADERS],[Order]]))</f>
        <v>623</v>
      </c>
      <c r="B624" s="322">
        <v>45981.0</v>
      </c>
      <c r="C624" s="64" t="str">
        <f t="shared" si="1"/>
        <v>#REF!</v>
      </c>
      <c r="D624" s="64" t="s">
        <v>356</v>
      </c>
      <c r="E624" s="64" t="s">
        <v>2433</v>
      </c>
      <c r="F624" s="64" t="s">
        <v>1076</v>
      </c>
      <c r="G624" s="64">
        <v>8.857128012035E12</v>
      </c>
      <c r="H624" s="64" t="str">
        <f t="array" ref="H624">XLOOKUP(G624,tb_MainDatabase[Barcode],tb_MainDatabase[Grand],"")</f>
        <v>EDP</v>
      </c>
      <c r="I624" s="64" t="str">
        <f t="array" ref="I624">XLOOKUP(G624,tb_MainDatabase[Barcode],tb_MainDatabase[Size],"")</f>
        <v>10 ml.</v>
      </c>
      <c r="J624" s="64" t="s">
        <v>1532</v>
      </c>
      <c r="K624" s="81">
        <f>IF(E624="","",countif(tb_Export_2[SKU],E624))</f>
        <v>1</v>
      </c>
      <c r="L624" s="64" t="s">
        <v>1528</v>
      </c>
      <c r="M624" s="81"/>
      <c r="N624" s="81"/>
    </row>
    <row r="625" ht="22.5" customHeight="1">
      <c r="A625" s="61">
        <f>IF(B625="","",ROW()-ROW(tb_Export_2[[#HEADERS],[Order]]))</f>
        <v>624</v>
      </c>
      <c r="B625" s="322">
        <v>45981.0</v>
      </c>
      <c r="C625" s="64" t="str">
        <f t="shared" si="1"/>
        <v>#REF!</v>
      </c>
      <c r="D625" s="64" t="s">
        <v>356</v>
      </c>
      <c r="E625" s="64" t="s">
        <v>2434</v>
      </c>
      <c r="F625" s="64" t="s">
        <v>1076</v>
      </c>
      <c r="G625" s="64">
        <v>8.857128012035E12</v>
      </c>
      <c r="H625" s="64" t="str">
        <f t="array" ref="H625">XLOOKUP(G625,tb_MainDatabase[Barcode],tb_MainDatabase[Grand],"")</f>
        <v>EDP</v>
      </c>
      <c r="I625" s="64" t="str">
        <f t="array" ref="I625">XLOOKUP(G625,tb_MainDatabase[Barcode],tb_MainDatabase[Size],"")</f>
        <v>10 ml.</v>
      </c>
      <c r="J625" s="64" t="s">
        <v>1532</v>
      </c>
      <c r="K625" s="81">
        <f>IF(E625="","",countif(tb_Export_2[SKU],E625))</f>
        <v>1</v>
      </c>
      <c r="L625" s="64" t="s">
        <v>1528</v>
      </c>
      <c r="M625" s="81"/>
      <c r="N625" s="81"/>
    </row>
    <row r="626" ht="22.5" customHeight="1">
      <c r="A626" s="61">
        <f>IF(B626="","",ROW()-ROW(tb_Export_2[[#HEADERS],[Order]]))</f>
        <v>625</v>
      </c>
      <c r="B626" s="322">
        <v>45981.0</v>
      </c>
      <c r="C626" s="64" t="str">
        <f t="shared" si="1"/>
        <v>#REF!</v>
      </c>
      <c r="D626" s="64" t="s">
        <v>356</v>
      </c>
      <c r="E626" s="64" t="s">
        <v>2435</v>
      </c>
      <c r="F626" s="64" t="s">
        <v>1076</v>
      </c>
      <c r="G626" s="64">
        <v>8.857128012035E12</v>
      </c>
      <c r="H626" s="64" t="str">
        <f t="array" ref="H626">XLOOKUP(G626,tb_MainDatabase[Barcode],tb_MainDatabase[Grand],"")</f>
        <v>EDP</v>
      </c>
      <c r="I626" s="64" t="str">
        <f t="array" ref="I626">XLOOKUP(G626,tb_MainDatabase[Barcode],tb_MainDatabase[Size],"")</f>
        <v>10 ml.</v>
      </c>
      <c r="J626" s="64" t="s">
        <v>1532</v>
      </c>
      <c r="K626" s="81">
        <f>IF(E626="","",countif(tb_Export_2[SKU],E626))</f>
        <v>1</v>
      </c>
      <c r="L626" s="64" t="s">
        <v>1528</v>
      </c>
      <c r="M626" s="81"/>
      <c r="N626" s="81"/>
    </row>
    <row r="627" ht="22.5" customHeight="1">
      <c r="A627" s="61">
        <f>IF(B627="","",ROW()-ROW(tb_Export_2[[#HEADERS],[Order]]))</f>
        <v>626</v>
      </c>
      <c r="B627" s="322">
        <v>45981.0</v>
      </c>
      <c r="C627" s="64" t="str">
        <f t="shared" si="1"/>
        <v>#REF!</v>
      </c>
      <c r="D627" s="64" t="s">
        <v>356</v>
      </c>
      <c r="E627" s="64" t="s">
        <v>2436</v>
      </c>
      <c r="F627" s="64" t="s">
        <v>1076</v>
      </c>
      <c r="G627" s="64">
        <v>8.857128012035E12</v>
      </c>
      <c r="H627" s="64" t="str">
        <f t="array" ref="H627">XLOOKUP(G627,tb_MainDatabase[Barcode],tb_MainDatabase[Grand],"")</f>
        <v>EDP</v>
      </c>
      <c r="I627" s="64" t="str">
        <f t="array" ref="I627">XLOOKUP(G627,tb_MainDatabase[Barcode],tb_MainDatabase[Size],"")</f>
        <v>10 ml.</v>
      </c>
      <c r="J627" s="64" t="s">
        <v>1532</v>
      </c>
      <c r="K627" s="81">
        <f>IF(E627="","",countif(tb_Export_2[SKU],E627))</f>
        <v>1</v>
      </c>
      <c r="L627" s="64" t="s">
        <v>1528</v>
      </c>
      <c r="M627" s="81"/>
      <c r="N627" s="81"/>
    </row>
    <row r="628" ht="22.5" customHeight="1">
      <c r="A628" s="61">
        <f>IF(B628="","",ROW()-ROW(tb_Export_2[[#HEADERS],[Order]]))</f>
        <v>627</v>
      </c>
      <c r="B628" s="322">
        <v>45981.0</v>
      </c>
      <c r="C628" s="64" t="str">
        <f t="shared" si="1"/>
        <v>#REF!</v>
      </c>
      <c r="D628" s="64" t="s">
        <v>356</v>
      </c>
      <c r="E628" s="64" t="s">
        <v>2437</v>
      </c>
      <c r="F628" s="64" t="s">
        <v>1076</v>
      </c>
      <c r="G628" s="64">
        <v>8.857128012035E12</v>
      </c>
      <c r="H628" s="64" t="str">
        <f t="array" ref="H628">XLOOKUP(G628,tb_MainDatabase[Barcode],tb_MainDatabase[Grand],"")</f>
        <v>EDP</v>
      </c>
      <c r="I628" s="64" t="str">
        <f t="array" ref="I628">XLOOKUP(G628,tb_MainDatabase[Barcode],tb_MainDatabase[Size],"")</f>
        <v>10 ml.</v>
      </c>
      <c r="J628" s="64" t="s">
        <v>1532</v>
      </c>
      <c r="K628" s="81">
        <f>IF(E628="","",countif(tb_Export_2[SKU],E628))</f>
        <v>1</v>
      </c>
      <c r="L628" s="64" t="s">
        <v>1528</v>
      </c>
      <c r="M628" s="81"/>
      <c r="N628" s="81"/>
    </row>
    <row r="629" ht="22.5" customHeight="1">
      <c r="A629" s="61">
        <f>IF(B629="","",ROW()-ROW(tb_Export_2[[#HEADERS],[Order]]))</f>
        <v>628</v>
      </c>
      <c r="B629" s="322">
        <v>45981.0</v>
      </c>
      <c r="C629" s="64" t="str">
        <f t="shared" si="1"/>
        <v>#REF!</v>
      </c>
      <c r="D629" s="64" t="s">
        <v>356</v>
      </c>
      <c r="E629" s="64" t="s">
        <v>2438</v>
      </c>
      <c r="F629" s="64" t="s">
        <v>1076</v>
      </c>
      <c r="G629" s="64">
        <v>8.857128012035E12</v>
      </c>
      <c r="H629" s="64" t="str">
        <f t="array" ref="H629">XLOOKUP(G629,tb_MainDatabase[Barcode],tb_MainDatabase[Grand],"")</f>
        <v>EDP</v>
      </c>
      <c r="I629" s="64" t="str">
        <f t="array" ref="I629">XLOOKUP(G629,tb_MainDatabase[Barcode],tb_MainDatabase[Size],"")</f>
        <v>10 ml.</v>
      </c>
      <c r="J629" s="64" t="s">
        <v>1532</v>
      </c>
      <c r="K629" s="81">
        <f>IF(E629="","",countif(tb_Export_2[SKU],E629))</f>
        <v>1</v>
      </c>
      <c r="L629" s="64" t="s">
        <v>1528</v>
      </c>
      <c r="M629" s="81"/>
      <c r="N629" s="81"/>
    </row>
    <row r="630" ht="22.5" customHeight="1">
      <c r="A630" s="61">
        <f>IF(B630="","",ROW()-ROW(tb_Export_2[[#HEADERS],[Order]]))</f>
        <v>629</v>
      </c>
      <c r="B630" s="322">
        <v>45981.0</v>
      </c>
      <c r="C630" s="64" t="str">
        <f t="shared" si="1"/>
        <v>#REF!</v>
      </c>
      <c r="D630" s="64" t="s">
        <v>356</v>
      </c>
      <c r="E630" s="64" t="s">
        <v>2440</v>
      </c>
      <c r="F630" s="64" t="s">
        <v>1076</v>
      </c>
      <c r="G630" s="64">
        <v>8.857128012035E12</v>
      </c>
      <c r="H630" s="64" t="str">
        <f t="array" ref="H630">XLOOKUP(G630,tb_MainDatabase[Barcode],tb_MainDatabase[Grand],"")</f>
        <v>EDP</v>
      </c>
      <c r="I630" s="64" t="str">
        <f t="array" ref="I630">XLOOKUP(G630,tb_MainDatabase[Barcode],tb_MainDatabase[Size],"")</f>
        <v>10 ml.</v>
      </c>
      <c r="J630" s="64" t="s">
        <v>1532</v>
      </c>
      <c r="K630" s="81">
        <f>IF(E630="","",countif(tb_Export_2[SKU],E630))</f>
        <v>1</v>
      </c>
      <c r="L630" s="64" t="s">
        <v>1528</v>
      </c>
      <c r="M630" s="81"/>
      <c r="N630" s="81"/>
    </row>
    <row r="631" ht="22.5" customHeight="1">
      <c r="A631" s="61">
        <f>IF(B631="","",ROW()-ROW(tb_Export_2[[#HEADERS],[Order]]))</f>
        <v>630</v>
      </c>
      <c r="B631" s="322">
        <v>45981.0</v>
      </c>
      <c r="C631" s="64" t="str">
        <f t="shared" si="1"/>
        <v>#REF!</v>
      </c>
      <c r="D631" s="64" t="s">
        <v>356</v>
      </c>
      <c r="E631" s="64" t="s">
        <v>2441</v>
      </c>
      <c r="F631" s="64" t="s">
        <v>1076</v>
      </c>
      <c r="G631" s="64">
        <v>8.857128012035E12</v>
      </c>
      <c r="H631" s="64" t="str">
        <f t="array" ref="H631">XLOOKUP(G631,tb_MainDatabase[Barcode],tb_MainDatabase[Grand],"")</f>
        <v>EDP</v>
      </c>
      <c r="I631" s="64" t="str">
        <f t="array" ref="I631">XLOOKUP(G631,tb_MainDatabase[Barcode],tb_MainDatabase[Size],"")</f>
        <v>10 ml.</v>
      </c>
      <c r="J631" s="64" t="s">
        <v>1532</v>
      </c>
      <c r="K631" s="81">
        <f>IF(E631="","",countif(tb_Export_2[SKU],E631))</f>
        <v>1</v>
      </c>
      <c r="L631" s="64" t="s">
        <v>1528</v>
      </c>
      <c r="M631" s="81"/>
      <c r="N631" s="81"/>
    </row>
    <row r="632" ht="22.5" customHeight="1">
      <c r="A632" s="61">
        <f>IF(B632="","",ROW()-ROW(tb_Export_2[[#HEADERS],[Order]]))</f>
        <v>631</v>
      </c>
      <c r="B632" s="322">
        <v>45981.0</v>
      </c>
      <c r="C632" s="64" t="str">
        <f t="shared" si="1"/>
        <v>#REF!</v>
      </c>
      <c r="D632" s="64" t="s">
        <v>356</v>
      </c>
      <c r="E632" s="64" t="s">
        <v>2445</v>
      </c>
      <c r="F632" s="64" t="s">
        <v>1076</v>
      </c>
      <c r="G632" s="64">
        <v>8.857128012035E12</v>
      </c>
      <c r="H632" s="64" t="str">
        <f t="array" ref="H632">XLOOKUP(G632,tb_MainDatabase[Barcode],tb_MainDatabase[Grand],"")</f>
        <v>EDP</v>
      </c>
      <c r="I632" s="64" t="str">
        <f t="array" ref="I632">XLOOKUP(G632,tb_MainDatabase[Barcode],tb_MainDatabase[Size],"")</f>
        <v>10 ml.</v>
      </c>
      <c r="J632" s="64" t="s">
        <v>1532</v>
      </c>
      <c r="K632" s="81">
        <f>IF(E632="","",countif(tb_Export_2[SKU],E632))</f>
        <v>1</v>
      </c>
      <c r="L632" s="64" t="s">
        <v>1528</v>
      </c>
      <c r="M632" s="81"/>
      <c r="N632" s="81"/>
    </row>
    <row r="633" ht="22.5" customHeight="1">
      <c r="A633" s="61">
        <f>IF(B633="","",ROW()-ROW(tb_Export_2[[#HEADERS],[Order]]))</f>
        <v>632</v>
      </c>
      <c r="B633" s="322">
        <v>45981.0</v>
      </c>
      <c r="C633" s="64" t="str">
        <f t="shared" si="1"/>
        <v>#REF!</v>
      </c>
      <c r="D633" s="64" t="s">
        <v>356</v>
      </c>
      <c r="E633" s="64" t="s">
        <v>2446</v>
      </c>
      <c r="F633" s="64" t="s">
        <v>1076</v>
      </c>
      <c r="G633" s="64">
        <v>8.857128012035E12</v>
      </c>
      <c r="H633" s="64" t="str">
        <f t="array" ref="H633">XLOOKUP(G633,tb_MainDatabase[Barcode],tb_MainDatabase[Grand],"")</f>
        <v>EDP</v>
      </c>
      <c r="I633" s="64" t="str">
        <f t="array" ref="I633">XLOOKUP(G633,tb_MainDatabase[Barcode],tb_MainDatabase[Size],"")</f>
        <v>10 ml.</v>
      </c>
      <c r="J633" s="64" t="s">
        <v>1532</v>
      </c>
      <c r="K633" s="81">
        <f>IF(E633="","",countif(tb_Export_2[SKU],E633))</f>
        <v>1</v>
      </c>
      <c r="L633" s="64" t="s">
        <v>1528</v>
      </c>
      <c r="M633" s="81"/>
      <c r="N633" s="81"/>
    </row>
    <row r="634" ht="22.5" customHeight="1">
      <c r="A634" s="61">
        <f>IF(B634="","",ROW()-ROW(tb_Export_2[[#HEADERS],[Order]]))</f>
        <v>633</v>
      </c>
      <c r="B634" s="322">
        <v>45981.0</v>
      </c>
      <c r="C634" s="64" t="str">
        <f t="shared" si="1"/>
        <v>#REF!</v>
      </c>
      <c r="D634" s="64" t="s">
        <v>356</v>
      </c>
      <c r="E634" s="64" t="s">
        <v>2448</v>
      </c>
      <c r="F634" s="64" t="s">
        <v>1076</v>
      </c>
      <c r="G634" s="64">
        <v>8.857128012035E12</v>
      </c>
      <c r="H634" s="64" t="str">
        <f t="array" ref="H634">XLOOKUP(G634,tb_MainDatabase[Barcode],tb_MainDatabase[Grand],"")</f>
        <v>EDP</v>
      </c>
      <c r="I634" s="64" t="str">
        <f t="array" ref="I634">XLOOKUP(G634,tb_MainDatabase[Barcode],tb_MainDatabase[Size],"")</f>
        <v>10 ml.</v>
      </c>
      <c r="J634" s="64" t="s">
        <v>1532</v>
      </c>
      <c r="K634" s="81">
        <f>IF(E634="","",countif(tb_Export_2[SKU],E634))</f>
        <v>1</v>
      </c>
      <c r="L634" s="64" t="s">
        <v>1528</v>
      </c>
      <c r="M634" s="81"/>
      <c r="N634" s="81"/>
    </row>
    <row r="635" ht="22.5" customHeight="1">
      <c r="A635" s="61">
        <f>IF(B635="","",ROW()-ROW(tb_Export_2[[#HEADERS],[Order]]))</f>
        <v>634</v>
      </c>
      <c r="B635" s="322">
        <v>45981.0</v>
      </c>
      <c r="C635" s="64" t="str">
        <f t="shared" si="1"/>
        <v>#REF!</v>
      </c>
      <c r="D635" s="64" t="s">
        <v>356</v>
      </c>
      <c r="E635" s="64" t="s">
        <v>2449</v>
      </c>
      <c r="F635" s="64" t="s">
        <v>1076</v>
      </c>
      <c r="G635" s="64">
        <v>8.857128012035E12</v>
      </c>
      <c r="H635" s="64" t="str">
        <f t="array" ref="H635">XLOOKUP(G635,tb_MainDatabase[Barcode],tb_MainDatabase[Grand],"")</f>
        <v>EDP</v>
      </c>
      <c r="I635" s="64" t="str">
        <f t="array" ref="I635">XLOOKUP(G635,tb_MainDatabase[Barcode],tb_MainDatabase[Size],"")</f>
        <v>10 ml.</v>
      </c>
      <c r="J635" s="64" t="s">
        <v>1532</v>
      </c>
      <c r="K635" s="81">
        <f>IF(E635="","",countif(tb_Export_2[SKU],E635))</f>
        <v>1</v>
      </c>
      <c r="L635" s="64" t="s">
        <v>1528</v>
      </c>
      <c r="M635" s="81"/>
      <c r="N635" s="81"/>
    </row>
    <row r="636" ht="22.5" customHeight="1">
      <c r="A636" s="61">
        <f>IF(B636="","",ROW()-ROW(tb_Export_2[[#HEADERS],[Order]]))</f>
        <v>635</v>
      </c>
      <c r="B636" s="322">
        <v>45981.0</v>
      </c>
      <c r="C636" s="64" t="str">
        <f t="shared" si="1"/>
        <v>#REF!</v>
      </c>
      <c r="D636" s="64" t="s">
        <v>356</v>
      </c>
      <c r="E636" s="64" t="s">
        <v>2451</v>
      </c>
      <c r="F636" s="64" t="s">
        <v>1076</v>
      </c>
      <c r="G636" s="64">
        <v>8.857128012035E12</v>
      </c>
      <c r="H636" s="64" t="str">
        <f t="array" ref="H636">XLOOKUP(G636,tb_MainDatabase[Barcode],tb_MainDatabase[Grand],"")</f>
        <v>EDP</v>
      </c>
      <c r="I636" s="64" t="str">
        <f t="array" ref="I636">XLOOKUP(G636,tb_MainDatabase[Barcode],tb_MainDatabase[Size],"")</f>
        <v>10 ml.</v>
      </c>
      <c r="J636" s="64" t="s">
        <v>1532</v>
      </c>
      <c r="K636" s="81">
        <f>IF(E636="","",countif(tb_Export_2[SKU],E636))</f>
        <v>1</v>
      </c>
      <c r="L636" s="64" t="s">
        <v>1528</v>
      </c>
      <c r="M636" s="81"/>
      <c r="N636" s="81"/>
    </row>
    <row r="637" ht="22.5" customHeight="1">
      <c r="A637" s="61">
        <f>IF(B637="","",ROW()-ROW(tb_Export_2[[#HEADERS],[Order]]))</f>
        <v>636</v>
      </c>
      <c r="B637" s="322">
        <v>45981.0</v>
      </c>
      <c r="C637" s="64" t="str">
        <f t="shared" si="1"/>
        <v>#REF!</v>
      </c>
      <c r="D637" s="64" t="s">
        <v>356</v>
      </c>
      <c r="E637" s="64" t="s">
        <v>2452</v>
      </c>
      <c r="F637" s="64" t="s">
        <v>1076</v>
      </c>
      <c r="G637" s="64">
        <v>8.857128012035E12</v>
      </c>
      <c r="H637" s="64" t="str">
        <f t="array" ref="H637">XLOOKUP(G637,tb_MainDatabase[Barcode],tb_MainDatabase[Grand],"")</f>
        <v>EDP</v>
      </c>
      <c r="I637" s="64" t="str">
        <f t="array" ref="I637">XLOOKUP(G637,tb_MainDatabase[Barcode],tb_MainDatabase[Size],"")</f>
        <v>10 ml.</v>
      </c>
      <c r="J637" s="64" t="s">
        <v>1532</v>
      </c>
      <c r="K637" s="81">
        <f>IF(E637="","",countif(tb_Export_2[SKU],E637))</f>
        <v>1</v>
      </c>
      <c r="L637" s="64" t="s">
        <v>1528</v>
      </c>
      <c r="M637" s="81"/>
      <c r="N637" s="81"/>
    </row>
    <row r="638" ht="22.5" customHeight="1">
      <c r="A638" s="61">
        <f>IF(B638="","",ROW()-ROW(tb_Export_2[[#HEADERS],[Order]]))</f>
        <v>637</v>
      </c>
      <c r="B638" s="322">
        <v>45981.0</v>
      </c>
      <c r="C638" s="64" t="str">
        <f t="shared" si="1"/>
        <v>#REF!</v>
      </c>
      <c r="D638" s="64" t="s">
        <v>356</v>
      </c>
      <c r="E638" s="64" t="s">
        <v>2454</v>
      </c>
      <c r="F638" s="64" t="s">
        <v>1076</v>
      </c>
      <c r="G638" s="64">
        <v>8.857128012035E12</v>
      </c>
      <c r="H638" s="64" t="str">
        <f t="array" ref="H638">XLOOKUP(G638,tb_MainDatabase[Barcode],tb_MainDatabase[Grand],"")</f>
        <v>EDP</v>
      </c>
      <c r="I638" s="64" t="str">
        <f t="array" ref="I638">XLOOKUP(G638,tb_MainDatabase[Barcode],tb_MainDatabase[Size],"")</f>
        <v>10 ml.</v>
      </c>
      <c r="J638" s="64" t="s">
        <v>1532</v>
      </c>
      <c r="K638" s="81">
        <f>IF(E638="","",countif(tb_Export_2[SKU],E638))</f>
        <v>1</v>
      </c>
      <c r="L638" s="64" t="s">
        <v>1528</v>
      </c>
      <c r="M638" s="81"/>
      <c r="N638" s="81"/>
    </row>
    <row r="639" ht="22.5" customHeight="1">
      <c r="A639" s="61">
        <f>IF(B639="","",ROW()-ROW(tb_Export_2[[#HEADERS],[Order]]))</f>
        <v>638</v>
      </c>
      <c r="B639" s="322">
        <v>45981.0</v>
      </c>
      <c r="C639" s="64" t="str">
        <f t="shared" si="1"/>
        <v>#REF!</v>
      </c>
      <c r="D639" s="64" t="s">
        <v>356</v>
      </c>
      <c r="E639" s="64" t="s">
        <v>2455</v>
      </c>
      <c r="F639" s="64" t="s">
        <v>1076</v>
      </c>
      <c r="G639" s="64">
        <v>8.857128012035E12</v>
      </c>
      <c r="H639" s="64" t="str">
        <f t="array" ref="H639">XLOOKUP(G639,tb_MainDatabase[Barcode],tb_MainDatabase[Grand],"")</f>
        <v>EDP</v>
      </c>
      <c r="I639" s="64" t="str">
        <f t="array" ref="I639">XLOOKUP(G639,tb_MainDatabase[Barcode],tb_MainDatabase[Size],"")</f>
        <v>10 ml.</v>
      </c>
      <c r="J639" s="64" t="s">
        <v>1532</v>
      </c>
      <c r="K639" s="81">
        <f>IF(E639="","",countif(tb_Export_2[SKU],E639))</f>
        <v>1</v>
      </c>
      <c r="L639" s="64" t="s">
        <v>1528</v>
      </c>
      <c r="M639" s="81"/>
      <c r="N639" s="81"/>
    </row>
    <row r="640" ht="22.5" customHeight="1">
      <c r="A640" s="61">
        <f>IF(B640="","",ROW()-ROW(tb_Export_2[[#HEADERS],[Order]]))</f>
        <v>639</v>
      </c>
      <c r="B640" s="322">
        <v>45981.0</v>
      </c>
      <c r="C640" s="64" t="str">
        <f t="shared" si="1"/>
        <v>#REF!</v>
      </c>
      <c r="D640" s="64" t="s">
        <v>356</v>
      </c>
      <c r="E640" s="64" t="s">
        <v>2457</v>
      </c>
      <c r="F640" s="64" t="s">
        <v>1054</v>
      </c>
      <c r="G640" s="64">
        <v>8.85712801203E12</v>
      </c>
      <c r="H640" s="64" t="str">
        <f t="array" ref="H640">XLOOKUP(G640,tb_MainDatabase[Barcode],tb_MainDatabase[Grand],"")</f>
        <v>EDP</v>
      </c>
      <c r="I640" s="64" t="str">
        <f t="array" ref="I640">XLOOKUP(G640,tb_MainDatabase[Barcode],tb_MainDatabase[Size],"")</f>
        <v>10 ml.</v>
      </c>
      <c r="J640" s="64" t="s">
        <v>1532</v>
      </c>
      <c r="K640" s="81">
        <f>IF(E640="","",countif(tb_Export_2[SKU],E640))</f>
        <v>1</v>
      </c>
      <c r="L640" s="64" t="s">
        <v>1528</v>
      </c>
      <c r="M640" s="81"/>
      <c r="N640" s="81"/>
    </row>
    <row r="641" ht="22.5" customHeight="1">
      <c r="A641" s="61">
        <f>IF(B641="","",ROW()-ROW(tb_Export_2[[#HEADERS],[Order]]))</f>
        <v>640</v>
      </c>
      <c r="B641" s="322">
        <v>45981.0</v>
      </c>
      <c r="C641" s="64" t="str">
        <f t="shared" si="1"/>
        <v>#REF!</v>
      </c>
      <c r="D641" s="64" t="s">
        <v>356</v>
      </c>
      <c r="E641" s="64" t="s">
        <v>2458</v>
      </c>
      <c r="F641" s="64" t="s">
        <v>1054</v>
      </c>
      <c r="G641" s="64">
        <v>8.85712801203E12</v>
      </c>
      <c r="H641" s="64" t="str">
        <f t="array" ref="H641">XLOOKUP(G641,tb_MainDatabase[Barcode],tb_MainDatabase[Grand],"")</f>
        <v>EDP</v>
      </c>
      <c r="I641" s="64" t="str">
        <f t="array" ref="I641">XLOOKUP(G641,tb_MainDatabase[Barcode],tb_MainDatabase[Size],"")</f>
        <v>10 ml.</v>
      </c>
      <c r="J641" s="64" t="s">
        <v>1532</v>
      </c>
      <c r="K641" s="81">
        <f>IF(E641="","",countif(tb_Export_2[SKU],E641))</f>
        <v>1</v>
      </c>
      <c r="L641" s="64" t="s">
        <v>1528</v>
      </c>
      <c r="M641" s="81"/>
      <c r="N641" s="81"/>
    </row>
    <row r="642" ht="22.5" customHeight="1">
      <c r="A642" s="61">
        <f>IF(B642="","",ROW()-ROW(tb_Export_2[[#HEADERS],[Order]]))</f>
        <v>641</v>
      </c>
      <c r="B642" s="322">
        <v>45981.0</v>
      </c>
      <c r="C642" s="64" t="str">
        <f t="shared" si="1"/>
        <v>#REF!</v>
      </c>
      <c r="D642" s="64" t="s">
        <v>356</v>
      </c>
      <c r="E642" s="64" t="s">
        <v>2460</v>
      </c>
      <c r="F642" s="64" t="s">
        <v>1054</v>
      </c>
      <c r="G642" s="64">
        <v>8.85712801203E12</v>
      </c>
      <c r="H642" s="64" t="str">
        <f t="array" ref="H642">XLOOKUP(G642,tb_MainDatabase[Barcode],tb_MainDatabase[Grand],"")</f>
        <v>EDP</v>
      </c>
      <c r="I642" s="64" t="str">
        <f t="array" ref="I642">XLOOKUP(G642,tb_MainDatabase[Barcode],tb_MainDatabase[Size],"")</f>
        <v>10 ml.</v>
      </c>
      <c r="J642" s="64" t="s">
        <v>1532</v>
      </c>
      <c r="K642" s="81">
        <f>IF(E642="","",countif(tb_Export_2[SKU],E642))</f>
        <v>1</v>
      </c>
      <c r="L642" s="64" t="s">
        <v>1528</v>
      </c>
      <c r="M642" s="81"/>
      <c r="N642" s="81"/>
    </row>
    <row r="643" ht="22.5" customHeight="1">
      <c r="A643" s="61">
        <f>IF(B643="","",ROW()-ROW(tb_Export_2[[#HEADERS],[Order]]))</f>
        <v>642</v>
      </c>
      <c r="B643" s="322">
        <v>45981.0</v>
      </c>
      <c r="C643" s="64" t="str">
        <f t="shared" si="1"/>
        <v>#REF!</v>
      </c>
      <c r="D643" s="64" t="s">
        <v>356</v>
      </c>
      <c r="E643" s="64" t="s">
        <v>2461</v>
      </c>
      <c r="F643" s="64" t="s">
        <v>1054</v>
      </c>
      <c r="G643" s="64">
        <v>8.85712801203E12</v>
      </c>
      <c r="H643" s="64" t="str">
        <f t="array" ref="H643">XLOOKUP(G643,tb_MainDatabase[Barcode],tb_MainDatabase[Grand],"")</f>
        <v>EDP</v>
      </c>
      <c r="I643" s="64" t="str">
        <f t="array" ref="I643">XLOOKUP(G643,tb_MainDatabase[Barcode],tb_MainDatabase[Size],"")</f>
        <v>10 ml.</v>
      </c>
      <c r="J643" s="64" t="s">
        <v>1532</v>
      </c>
      <c r="K643" s="81">
        <f>IF(E643="","",countif(tb_Export_2[SKU],E643))</f>
        <v>1</v>
      </c>
      <c r="L643" s="64" t="s">
        <v>1528</v>
      </c>
      <c r="M643" s="81"/>
      <c r="N643" s="81"/>
    </row>
    <row r="644" ht="22.5" customHeight="1">
      <c r="A644" s="61">
        <f>IF(B644="","",ROW()-ROW(tb_Export_2[[#HEADERS],[Order]]))</f>
        <v>643</v>
      </c>
      <c r="B644" s="322">
        <v>45981.0</v>
      </c>
      <c r="C644" s="64" t="str">
        <f t="shared" si="1"/>
        <v>#REF!</v>
      </c>
      <c r="D644" s="64" t="s">
        <v>356</v>
      </c>
      <c r="E644" s="64" t="s">
        <v>2462</v>
      </c>
      <c r="F644" s="64" t="s">
        <v>1054</v>
      </c>
      <c r="G644" s="64">
        <v>8.85712801203E12</v>
      </c>
      <c r="H644" s="64" t="str">
        <f t="array" ref="H644">XLOOKUP(G644,tb_MainDatabase[Barcode],tb_MainDatabase[Grand],"")</f>
        <v>EDP</v>
      </c>
      <c r="I644" s="64" t="str">
        <f t="array" ref="I644">XLOOKUP(G644,tb_MainDatabase[Barcode],tb_MainDatabase[Size],"")</f>
        <v>10 ml.</v>
      </c>
      <c r="J644" s="64" t="s">
        <v>1532</v>
      </c>
      <c r="K644" s="81">
        <f>IF(E644="","",countif(tb_Export_2[SKU],E644))</f>
        <v>1</v>
      </c>
      <c r="L644" s="64" t="s">
        <v>1528</v>
      </c>
      <c r="M644" s="81"/>
      <c r="N644" s="81"/>
    </row>
    <row r="645" ht="22.5" customHeight="1">
      <c r="A645" s="61">
        <f>IF(B645="","",ROW()-ROW(tb_Export_2[[#HEADERS],[Order]]))</f>
        <v>644</v>
      </c>
      <c r="B645" s="322">
        <v>45981.0</v>
      </c>
      <c r="C645" s="64" t="str">
        <f t="shared" si="1"/>
        <v>#REF!</v>
      </c>
      <c r="D645" s="64" t="s">
        <v>356</v>
      </c>
      <c r="E645" s="64" t="s">
        <v>2463</v>
      </c>
      <c r="F645" s="64" t="s">
        <v>1054</v>
      </c>
      <c r="G645" s="64">
        <v>8.85712801203E12</v>
      </c>
      <c r="H645" s="64" t="str">
        <f t="array" ref="H645">XLOOKUP(G645,tb_MainDatabase[Barcode],tb_MainDatabase[Grand],"")</f>
        <v>EDP</v>
      </c>
      <c r="I645" s="64" t="str">
        <f t="array" ref="I645">XLOOKUP(G645,tb_MainDatabase[Barcode],tb_MainDatabase[Size],"")</f>
        <v>10 ml.</v>
      </c>
      <c r="J645" s="64" t="s">
        <v>1532</v>
      </c>
      <c r="K645" s="81">
        <f>IF(E645="","",countif(tb_Export_2[SKU],E645))</f>
        <v>1</v>
      </c>
      <c r="L645" s="64" t="s">
        <v>1528</v>
      </c>
      <c r="M645" s="81"/>
      <c r="N645" s="81"/>
    </row>
    <row r="646" ht="22.5" customHeight="1">
      <c r="A646" s="61">
        <f>IF(B646="","",ROW()-ROW(tb_Export_2[[#HEADERS],[Order]]))</f>
        <v>645</v>
      </c>
      <c r="B646" s="322">
        <v>45981.0</v>
      </c>
      <c r="C646" s="64" t="str">
        <f t="shared" si="1"/>
        <v>#REF!</v>
      </c>
      <c r="D646" s="64" t="s">
        <v>356</v>
      </c>
      <c r="E646" s="64" t="s">
        <v>2465</v>
      </c>
      <c r="F646" s="64" t="s">
        <v>1054</v>
      </c>
      <c r="G646" s="64">
        <v>8.85712801203E12</v>
      </c>
      <c r="H646" s="64" t="str">
        <f t="array" ref="H646">XLOOKUP(G646,tb_MainDatabase[Barcode],tb_MainDatabase[Grand],"")</f>
        <v>EDP</v>
      </c>
      <c r="I646" s="64" t="str">
        <f t="array" ref="I646">XLOOKUP(G646,tb_MainDatabase[Barcode],tb_MainDatabase[Size],"")</f>
        <v>10 ml.</v>
      </c>
      <c r="J646" s="64" t="s">
        <v>1532</v>
      </c>
      <c r="K646" s="81">
        <f>IF(E646="","",countif(tb_Export_2[SKU],E646))</f>
        <v>1</v>
      </c>
      <c r="L646" s="64" t="s">
        <v>1528</v>
      </c>
      <c r="M646" s="81"/>
      <c r="N646" s="81"/>
    </row>
    <row r="647" ht="22.5" customHeight="1">
      <c r="A647" s="61">
        <f>IF(B647="","",ROW()-ROW(tb_Export_2[[#HEADERS],[Order]]))</f>
        <v>646</v>
      </c>
      <c r="B647" s="322">
        <v>45981.0</v>
      </c>
      <c r="C647" s="64" t="str">
        <f t="shared" si="1"/>
        <v>#REF!</v>
      </c>
      <c r="D647" s="64" t="s">
        <v>356</v>
      </c>
      <c r="E647" s="64" t="s">
        <v>2466</v>
      </c>
      <c r="F647" s="64" t="s">
        <v>1054</v>
      </c>
      <c r="G647" s="64">
        <v>8.85712801203E12</v>
      </c>
      <c r="H647" s="64" t="str">
        <f t="array" ref="H647">XLOOKUP(G647,tb_MainDatabase[Barcode],tb_MainDatabase[Grand],"")</f>
        <v>EDP</v>
      </c>
      <c r="I647" s="64" t="str">
        <f t="array" ref="I647">XLOOKUP(G647,tb_MainDatabase[Barcode],tb_MainDatabase[Size],"")</f>
        <v>10 ml.</v>
      </c>
      <c r="J647" s="64" t="s">
        <v>1532</v>
      </c>
      <c r="K647" s="81">
        <f>IF(E647="","",countif(tb_Export_2[SKU],E647))</f>
        <v>1</v>
      </c>
      <c r="L647" s="64" t="s">
        <v>1528</v>
      </c>
      <c r="M647" s="81"/>
      <c r="N647" s="81"/>
    </row>
    <row r="648" ht="22.5" customHeight="1">
      <c r="A648" s="61">
        <f>IF(B648="","",ROW()-ROW(tb_Export_2[[#HEADERS],[Order]]))</f>
        <v>647</v>
      </c>
      <c r="B648" s="322">
        <v>45981.0</v>
      </c>
      <c r="C648" s="64" t="str">
        <f t="shared" si="1"/>
        <v>#REF!</v>
      </c>
      <c r="D648" s="64" t="s">
        <v>356</v>
      </c>
      <c r="E648" s="64" t="s">
        <v>2467</v>
      </c>
      <c r="F648" s="64" t="s">
        <v>1054</v>
      </c>
      <c r="G648" s="64">
        <v>8.85712801203E12</v>
      </c>
      <c r="H648" s="64" t="str">
        <f t="array" ref="H648">XLOOKUP(G648,tb_MainDatabase[Barcode],tb_MainDatabase[Grand],"")</f>
        <v>EDP</v>
      </c>
      <c r="I648" s="64" t="str">
        <f t="array" ref="I648">XLOOKUP(G648,tb_MainDatabase[Barcode],tb_MainDatabase[Size],"")</f>
        <v>10 ml.</v>
      </c>
      <c r="J648" s="64" t="s">
        <v>1532</v>
      </c>
      <c r="K648" s="81">
        <f>IF(E648="","",countif(tb_Export_2[SKU],E648))</f>
        <v>1</v>
      </c>
      <c r="L648" s="64" t="s">
        <v>1528</v>
      </c>
      <c r="M648" s="81"/>
      <c r="N648" s="81"/>
    </row>
    <row r="649" ht="22.5" customHeight="1">
      <c r="A649" s="61">
        <f>IF(B649="","",ROW()-ROW(tb_Export_2[[#HEADERS],[Order]]))</f>
        <v>648</v>
      </c>
      <c r="B649" s="322">
        <v>45981.0</v>
      </c>
      <c r="C649" s="64" t="str">
        <f t="shared" si="1"/>
        <v>#REF!</v>
      </c>
      <c r="D649" s="64" t="s">
        <v>356</v>
      </c>
      <c r="E649" s="64" t="s">
        <v>2469</v>
      </c>
      <c r="F649" s="64" t="s">
        <v>1054</v>
      </c>
      <c r="G649" s="64">
        <v>8.85712801203E12</v>
      </c>
      <c r="H649" s="64" t="str">
        <f t="array" ref="H649">XLOOKUP(G649,tb_MainDatabase[Barcode],tb_MainDatabase[Grand],"")</f>
        <v>EDP</v>
      </c>
      <c r="I649" s="64" t="str">
        <f t="array" ref="I649">XLOOKUP(G649,tb_MainDatabase[Barcode],tb_MainDatabase[Size],"")</f>
        <v>10 ml.</v>
      </c>
      <c r="J649" s="64" t="s">
        <v>1532</v>
      </c>
      <c r="K649" s="81">
        <f>IF(E649="","",countif(tb_Export_2[SKU],E649))</f>
        <v>1</v>
      </c>
      <c r="L649" s="64" t="s">
        <v>1528</v>
      </c>
      <c r="M649" s="81"/>
      <c r="N649" s="81"/>
    </row>
    <row r="650" ht="22.5" customHeight="1">
      <c r="A650" s="61">
        <f>IF(B650="","",ROW()-ROW(tb_Export_2[[#HEADERS],[Order]]))</f>
        <v>649</v>
      </c>
      <c r="B650" s="322">
        <v>45981.0</v>
      </c>
      <c r="C650" s="64" t="str">
        <f t="shared" si="1"/>
        <v>#REF!</v>
      </c>
      <c r="D650" s="64" t="s">
        <v>356</v>
      </c>
      <c r="E650" s="64" t="s">
        <v>2470</v>
      </c>
      <c r="F650" s="64" t="s">
        <v>1054</v>
      </c>
      <c r="G650" s="64">
        <v>8.85712801203E12</v>
      </c>
      <c r="H650" s="64" t="str">
        <f t="array" ref="H650">XLOOKUP(G650,tb_MainDatabase[Barcode],tb_MainDatabase[Grand],"")</f>
        <v>EDP</v>
      </c>
      <c r="I650" s="64" t="str">
        <f t="array" ref="I650">XLOOKUP(G650,tb_MainDatabase[Barcode],tb_MainDatabase[Size],"")</f>
        <v>10 ml.</v>
      </c>
      <c r="J650" s="64" t="s">
        <v>1532</v>
      </c>
      <c r="K650" s="81">
        <f>IF(E650="","",countif(tb_Export_2[SKU],E650))</f>
        <v>1</v>
      </c>
      <c r="L650" s="64" t="s">
        <v>1528</v>
      </c>
      <c r="M650" s="81"/>
      <c r="N650" s="81"/>
    </row>
    <row r="651" ht="22.5" customHeight="1">
      <c r="A651" s="61">
        <f>IF(B651="","",ROW()-ROW(tb_Export_2[[#HEADERS],[Order]]))</f>
        <v>650</v>
      </c>
      <c r="B651" s="322">
        <v>45981.0</v>
      </c>
      <c r="C651" s="64" t="str">
        <f t="shared" si="1"/>
        <v>#REF!</v>
      </c>
      <c r="D651" s="64" t="s">
        <v>356</v>
      </c>
      <c r="E651" s="64" t="s">
        <v>2472</v>
      </c>
      <c r="F651" s="64" t="s">
        <v>1054</v>
      </c>
      <c r="G651" s="64">
        <v>8.85712801203E12</v>
      </c>
      <c r="H651" s="64" t="str">
        <f t="array" ref="H651">XLOOKUP(G651,tb_MainDatabase[Barcode],tb_MainDatabase[Grand],"")</f>
        <v>EDP</v>
      </c>
      <c r="I651" s="64" t="str">
        <f t="array" ref="I651">XLOOKUP(G651,tb_MainDatabase[Barcode],tb_MainDatabase[Size],"")</f>
        <v>10 ml.</v>
      </c>
      <c r="J651" s="64" t="s">
        <v>1532</v>
      </c>
      <c r="K651" s="81">
        <f>IF(E651="","",countif(tb_Export_2[SKU],E651))</f>
        <v>1</v>
      </c>
      <c r="L651" s="64" t="s">
        <v>1528</v>
      </c>
      <c r="M651" s="81"/>
      <c r="N651" s="81"/>
    </row>
    <row r="652" ht="22.5" customHeight="1">
      <c r="A652" s="61">
        <f>IF(B652="","",ROW()-ROW(tb_Export_2[[#HEADERS],[Order]]))</f>
        <v>651</v>
      </c>
      <c r="B652" s="322">
        <v>45981.0</v>
      </c>
      <c r="C652" s="64" t="str">
        <f t="shared" si="1"/>
        <v>#REF!</v>
      </c>
      <c r="D652" s="64" t="s">
        <v>356</v>
      </c>
      <c r="E652" s="64" t="s">
        <v>2473</v>
      </c>
      <c r="F652" s="64" t="s">
        <v>1054</v>
      </c>
      <c r="G652" s="64">
        <v>8.85712801203E12</v>
      </c>
      <c r="H652" s="64" t="str">
        <f t="array" ref="H652">XLOOKUP(G652,tb_MainDatabase[Barcode],tb_MainDatabase[Grand],"")</f>
        <v>EDP</v>
      </c>
      <c r="I652" s="64" t="str">
        <f t="array" ref="I652">XLOOKUP(G652,tb_MainDatabase[Barcode],tb_MainDatabase[Size],"")</f>
        <v>10 ml.</v>
      </c>
      <c r="J652" s="64" t="s">
        <v>1532</v>
      </c>
      <c r="K652" s="81">
        <f>IF(E652="","",countif(tb_Export_2[SKU],E652))</f>
        <v>1</v>
      </c>
      <c r="L652" s="64" t="s">
        <v>1528</v>
      </c>
      <c r="M652" s="81"/>
      <c r="N652" s="81"/>
    </row>
    <row r="653" ht="22.5" customHeight="1">
      <c r="A653" s="61">
        <f>IF(B653="","",ROW()-ROW(tb_Export_2[[#HEADERS],[Order]]))</f>
        <v>652</v>
      </c>
      <c r="B653" s="322">
        <v>45981.0</v>
      </c>
      <c r="C653" s="64" t="str">
        <f t="shared" si="1"/>
        <v>#REF!</v>
      </c>
      <c r="D653" s="64" t="s">
        <v>356</v>
      </c>
      <c r="E653" s="64" t="s">
        <v>2474</v>
      </c>
      <c r="F653" s="64" t="s">
        <v>1054</v>
      </c>
      <c r="G653" s="64">
        <v>8.85712801203E12</v>
      </c>
      <c r="H653" s="64" t="str">
        <f t="array" ref="H653">XLOOKUP(G653,tb_MainDatabase[Barcode],tb_MainDatabase[Grand],"")</f>
        <v>EDP</v>
      </c>
      <c r="I653" s="64" t="str">
        <f t="array" ref="I653">XLOOKUP(G653,tb_MainDatabase[Barcode],tb_MainDatabase[Size],"")</f>
        <v>10 ml.</v>
      </c>
      <c r="J653" s="64" t="s">
        <v>1532</v>
      </c>
      <c r="K653" s="81">
        <f>IF(E653="","",countif(tb_Export_2[SKU],E653))</f>
        <v>1</v>
      </c>
      <c r="L653" s="64" t="s">
        <v>1528</v>
      </c>
      <c r="M653" s="81"/>
      <c r="N653" s="81"/>
    </row>
    <row r="654" ht="22.5" customHeight="1">
      <c r="A654" s="61">
        <f>IF(B654="","",ROW()-ROW(tb_Export_2[[#HEADERS],[Order]]))</f>
        <v>653</v>
      </c>
      <c r="B654" s="322">
        <v>45981.0</v>
      </c>
      <c r="C654" s="64" t="str">
        <f t="shared" si="1"/>
        <v>#REF!</v>
      </c>
      <c r="D654" s="64" t="s">
        <v>356</v>
      </c>
      <c r="E654" s="64" t="s">
        <v>2476</v>
      </c>
      <c r="F654" s="64" t="s">
        <v>1054</v>
      </c>
      <c r="G654" s="64">
        <v>8.85712801203E12</v>
      </c>
      <c r="H654" s="64" t="str">
        <f t="array" ref="H654">XLOOKUP(G654,tb_MainDatabase[Barcode],tb_MainDatabase[Grand],"")</f>
        <v>EDP</v>
      </c>
      <c r="I654" s="64" t="str">
        <f t="array" ref="I654">XLOOKUP(G654,tb_MainDatabase[Barcode],tb_MainDatabase[Size],"")</f>
        <v>10 ml.</v>
      </c>
      <c r="J654" s="64" t="s">
        <v>1532</v>
      </c>
      <c r="K654" s="81">
        <f>IF(E654="","",countif(tb_Export_2[SKU],E654))</f>
        <v>1</v>
      </c>
      <c r="L654" s="64" t="s">
        <v>1528</v>
      </c>
      <c r="M654" s="81"/>
      <c r="N654" s="81"/>
    </row>
    <row r="655" ht="22.5" customHeight="1">
      <c r="A655" s="61">
        <f>IF(B655="","",ROW()-ROW(tb_Export_2[[#HEADERS],[Order]]))</f>
        <v>654</v>
      </c>
      <c r="B655" s="322">
        <v>45981.0</v>
      </c>
      <c r="C655" s="64" t="str">
        <f t="shared" si="1"/>
        <v>#REF!</v>
      </c>
      <c r="D655" s="64" t="s">
        <v>356</v>
      </c>
      <c r="E655" s="64" t="s">
        <v>2477</v>
      </c>
      <c r="F655" s="64" t="s">
        <v>1054</v>
      </c>
      <c r="G655" s="64">
        <v>8.85712801203E12</v>
      </c>
      <c r="H655" s="64" t="str">
        <f t="array" ref="H655">XLOOKUP(G655,tb_MainDatabase[Barcode],tb_MainDatabase[Grand],"")</f>
        <v>EDP</v>
      </c>
      <c r="I655" s="64" t="str">
        <f t="array" ref="I655">XLOOKUP(G655,tb_MainDatabase[Barcode],tb_MainDatabase[Size],"")</f>
        <v>10 ml.</v>
      </c>
      <c r="J655" s="64" t="s">
        <v>1532</v>
      </c>
      <c r="K655" s="81">
        <f>IF(E655="","",countif(tb_Export_2[SKU],E655))</f>
        <v>1</v>
      </c>
      <c r="L655" s="64" t="s">
        <v>1528</v>
      </c>
      <c r="M655" s="81"/>
      <c r="N655" s="81"/>
    </row>
    <row r="656" ht="22.5" customHeight="1">
      <c r="A656" s="61">
        <f>IF(B656="","",ROW()-ROW(tb_Export_2[[#HEADERS],[Order]]))</f>
        <v>655</v>
      </c>
      <c r="B656" s="322">
        <v>45981.0</v>
      </c>
      <c r="C656" s="64" t="str">
        <f t="shared" si="1"/>
        <v>#REF!</v>
      </c>
      <c r="D656" s="64" t="s">
        <v>356</v>
      </c>
      <c r="E656" s="64" t="s">
        <v>2478</v>
      </c>
      <c r="F656" s="64" t="s">
        <v>1054</v>
      </c>
      <c r="G656" s="64">
        <v>8.85712801203E12</v>
      </c>
      <c r="H656" s="64" t="str">
        <f t="array" ref="H656">XLOOKUP(G656,tb_MainDatabase[Barcode],tb_MainDatabase[Grand],"")</f>
        <v>EDP</v>
      </c>
      <c r="I656" s="64" t="str">
        <f t="array" ref="I656">XLOOKUP(G656,tb_MainDatabase[Barcode],tb_MainDatabase[Size],"")</f>
        <v>10 ml.</v>
      </c>
      <c r="J656" s="64" t="s">
        <v>1532</v>
      </c>
      <c r="K656" s="81">
        <f>IF(E656="","",countif(tb_Export_2[SKU],E656))</f>
        <v>1</v>
      </c>
      <c r="L656" s="64" t="s">
        <v>1528</v>
      </c>
      <c r="M656" s="81"/>
      <c r="N656" s="81"/>
    </row>
    <row r="657" ht="22.5" customHeight="1">
      <c r="A657" s="61">
        <f>IF(B657="","",ROW()-ROW(tb_Export_2[[#HEADERS],[Order]]))</f>
        <v>656</v>
      </c>
      <c r="B657" s="322">
        <v>45981.0</v>
      </c>
      <c r="C657" s="64" t="str">
        <f t="shared" si="1"/>
        <v>#REF!</v>
      </c>
      <c r="D657" s="64" t="s">
        <v>356</v>
      </c>
      <c r="E657" s="64" t="s">
        <v>2479</v>
      </c>
      <c r="F657" s="64" t="s">
        <v>1054</v>
      </c>
      <c r="G657" s="64">
        <v>8.85712801203E12</v>
      </c>
      <c r="H657" s="64" t="str">
        <f t="array" ref="H657">XLOOKUP(G657,tb_MainDatabase[Barcode],tb_MainDatabase[Grand],"")</f>
        <v>EDP</v>
      </c>
      <c r="I657" s="64" t="str">
        <f t="array" ref="I657">XLOOKUP(G657,tb_MainDatabase[Barcode],tb_MainDatabase[Size],"")</f>
        <v>10 ml.</v>
      </c>
      <c r="J657" s="64" t="s">
        <v>1532</v>
      </c>
      <c r="K657" s="81">
        <f>IF(E657="","",countif(tb_Export_2[SKU],E657))</f>
        <v>1</v>
      </c>
      <c r="L657" s="64" t="s">
        <v>1528</v>
      </c>
      <c r="M657" s="81"/>
      <c r="N657" s="81"/>
    </row>
    <row r="658" ht="22.5" customHeight="1">
      <c r="A658" s="61">
        <f>IF(B658="","",ROW()-ROW(tb_Export_2[[#HEADERS],[Order]]))</f>
        <v>657</v>
      </c>
      <c r="B658" s="322">
        <v>45981.0</v>
      </c>
      <c r="C658" s="64" t="str">
        <f t="shared" si="1"/>
        <v>#REF!</v>
      </c>
      <c r="D658" s="64" t="s">
        <v>356</v>
      </c>
      <c r="E658" s="64" t="s">
        <v>2481</v>
      </c>
      <c r="F658" s="64" t="s">
        <v>1054</v>
      </c>
      <c r="G658" s="64">
        <v>8.85712801203E12</v>
      </c>
      <c r="H658" s="64" t="str">
        <f t="array" ref="H658">XLOOKUP(G658,tb_MainDatabase[Barcode],tb_MainDatabase[Grand],"")</f>
        <v>EDP</v>
      </c>
      <c r="I658" s="64" t="str">
        <f t="array" ref="I658">XLOOKUP(G658,tb_MainDatabase[Barcode],tb_MainDatabase[Size],"")</f>
        <v>10 ml.</v>
      </c>
      <c r="J658" s="64" t="s">
        <v>1532</v>
      </c>
      <c r="K658" s="81">
        <f>IF(E658="","",countif(tb_Export_2[SKU],E658))</f>
        <v>1</v>
      </c>
      <c r="L658" s="64" t="s">
        <v>1528</v>
      </c>
      <c r="M658" s="81"/>
      <c r="N658" s="81"/>
    </row>
    <row r="659" ht="22.5" customHeight="1">
      <c r="A659" s="61">
        <f>IF(B659="","",ROW()-ROW(tb_Export_2[[#HEADERS],[Order]]))</f>
        <v>658</v>
      </c>
      <c r="B659" s="322">
        <v>45981.0</v>
      </c>
      <c r="C659" s="64" t="str">
        <f t="shared" si="1"/>
        <v>#REF!</v>
      </c>
      <c r="D659" s="64" t="s">
        <v>356</v>
      </c>
      <c r="E659" s="64" t="s">
        <v>2482</v>
      </c>
      <c r="F659" s="64" t="s">
        <v>1054</v>
      </c>
      <c r="G659" s="64">
        <v>8.85712801203E12</v>
      </c>
      <c r="H659" s="64" t="str">
        <f t="array" ref="H659">XLOOKUP(G659,tb_MainDatabase[Barcode],tb_MainDatabase[Grand],"")</f>
        <v>EDP</v>
      </c>
      <c r="I659" s="64" t="str">
        <f t="array" ref="I659">XLOOKUP(G659,tb_MainDatabase[Barcode],tb_MainDatabase[Size],"")</f>
        <v>10 ml.</v>
      </c>
      <c r="J659" s="64" t="s">
        <v>1532</v>
      </c>
      <c r="K659" s="81">
        <f>IF(E659="","",countif(tb_Export_2[SKU],E659))</f>
        <v>1</v>
      </c>
      <c r="L659" s="64" t="s">
        <v>1528</v>
      </c>
      <c r="M659" s="81"/>
      <c r="N659" s="81"/>
    </row>
    <row r="660" ht="22.5" customHeight="1">
      <c r="A660" s="61">
        <f>IF(B660="","",ROW()-ROW(tb_Export_2[[#HEADERS],[Order]]))</f>
        <v>659</v>
      </c>
      <c r="B660" s="322">
        <v>45981.0</v>
      </c>
      <c r="C660" s="64" t="str">
        <f t="shared" si="1"/>
        <v>#REF!</v>
      </c>
      <c r="D660" s="64" t="s">
        <v>356</v>
      </c>
      <c r="E660" s="64" t="s">
        <v>2483</v>
      </c>
      <c r="F660" s="64" t="s">
        <v>1054</v>
      </c>
      <c r="G660" s="64">
        <v>8.85712801203E12</v>
      </c>
      <c r="H660" s="64" t="str">
        <f t="array" ref="H660">XLOOKUP(G660,tb_MainDatabase[Barcode],tb_MainDatabase[Grand],"")</f>
        <v>EDP</v>
      </c>
      <c r="I660" s="64" t="str">
        <f t="array" ref="I660">XLOOKUP(G660,tb_MainDatabase[Barcode],tb_MainDatabase[Size],"")</f>
        <v>10 ml.</v>
      </c>
      <c r="J660" s="64" t="s">
        <v>1532</v>
      </c>
      <c r="K660" s="81">
        <f>IF(E660="","",countif(tb_Export_2[SKU],E660))</f>
        <v>1</v>
      </c>
      <c r="L660" s="64" t="s">
        <v>1528</v>
      </c>
      <c r="M660" s="81"/>
      <c r="N660" s="81"/>
    </row>
    <row r="661" ht="22.5" customHeight="1">
      <c r="A661" s="61">
        <f>IF(B661="","",ROW()-ROW(tb_Export_2[[#HEADERS],[Order]]))</f>
        <v>660</v>
      </c>
      <c r="B661" s="322">
        <v>45981.0</v>
      </c>
      <c r="C661" s="64" t="str">
        <f t="shared" si="1"/>
        <v>#REF!</v>
      </c>
      <c r="D661" s="64" t="s">
        <v>356</v>
      </c>
      <c r="E661" s="64" t="s">
        <v>2484</v>
      </c>
      <c r="F661" s="64" t="s">
        <v>1054</v>
      </c>
      <c r="G661" s="64">
        <v>8.85712801203E12</v>
      </c>
      <c r="H661" s="64" t="str">
        <f t="array" ref="H661">XLOOKUP(G661,tb_MainDatabase[Barcode],tb_MainDatabase[Grand],"")</f>
        <v>EDP</v>
      </c>
      <c r="I661" s="64" t="str">
        <f t="array" ref="I661">XLOOKUP(G661,tb_MainDatabase[Barcode],tb_MainDatabase[Size],"")</f>
        <v>10 ml.</v>
      </c>
      <c r="J661" s="64" t="s">
        <v>1532</v>
      </c>
      <c r="K661" s="81">
        <f>IF(E661="","",countif(tb_Export_2[SKU],E661))</f>
        <v>1</v>
      </c>
      <c r="L661" s="64" t="s">
        <v>1528</v>
      </c>
      <c r="M661" s="81"/>
      <c r="N661" s="81"/>
    </row>
    <row r="662" ht="22.5" customHeight="1">
      <c r="A662" s="61">
        <f>IF(B662="","",ROW()-ROW(tb_Export_2[[#HEADERS],[Order]]))</f>
        <v>661</v>
      </c>
      <c r="B662" s="322">
        <v>45981.0</v>
      </c>
      <c r="C662" s="64" t="str">
        <f t="shared" si="1"/>
        <v>#REF!</v>
      </c>
      <c r="D662" s="64" t="s">
        <v>356</v>
      </c>
      <c r="E662" s="64" t="s">
        <v>2485</v>
      </c>
      <c r="F662" s="64" t="s">
        <v>1054</v>
      </c>
      <c r="G662" s="64">
        <v>8.85712801203E12</v>
      </c>
      <c r="H662" s="64" t="str">
        <f t="array" ref="H662">XLOOKUP(G662,tb_MainDatabase[Barcode],tb_MainDatabase[Grand],"")</f>
        <v>EDP</v>
      </c>
      <c r="I662" s="64" t="str">
        <f t="array" ref="I662">XLOOKUP(G662,tb_MainDatabase[Barcode],tb_MainDatabase[Size],"")</f>
        <v>10 ml.</v>
      </c>
      <c r="J662" s="64" t="s">
        <v>1532</v>
      </c>
      <c r="K662" s="81">
        <f>IF(E662="","",countif(tb_Export_2[SKU],E662))</f>
        <v>1</v>
      </c>
      <c r="L662" s="64" t="s">
        <v>1528</v>
      </c>
      <c r="M662" s="81"/>
      <c r="N662" s="81"/>
    </row>
    <row r="663" ht="22.5" customHeight="1">
      <c r="A663" s="61">
        <f>IF(B663="","",ROW()-ROW(tb_Export_2[[#HEADERS],[Order]]))</f>
        <v>662</v>
      </c>
      <c r="B663" s="322">
        <v>45981.0</v>
      </c>
      <c r="C663" s="64" t="str">
        <f t="shared" si="1"/>
        <v>#REF!</v>
      </c>
      <c r="D663" s="64" t="s">
        <v>356</v>
      </c>
      <c r="E663" s="64" t="s">
        <v>2486</v>
      </c>
      <c r="F663" s="64" t="s">
        <v>1054</v>
      </c>
      <c r="G663" s="64">
        <v>8.85712801203E12</v>
      </c>
      <c r="H663" s="64" t="str">
        <f t="array" ref="H663">XLOOKUP(G663,tb_MainDatabase[Barcode],tb_MainDatabase[Grand],"")</f>
        <v>EDP</v>
      </c>
      <c r="I663" s="64" t="str">
        <f t="array" ref="I663">XLOOKUP(G663,tb_MainDatabase[Barcode],tb_MainDatabase[Size],"")</f>
        <v>10 ml.</v>
      </c>
      <c r="J663" s="64" t="s">
        <v>1532</v>
      </c>
      <c r="K663" s="81">
        <f>IF(E663="","",countif(tb_Export_2[SKU],E663))</f>
        <v>1</v>
      </c>
      <c r="L663" s="64" t="s">
        <v>1528</v>
      </c>
      <c r="M663" s="81"/>
      <c r="N663" s="81"/>
    </row>
    <row r="664" ht="22.5" customHeight="1">
      <c r="A664" s="61">
        <f>IF(B664="","",ROW()-ROW(tb_Export_2[[#HEADERS],[Order]]))</f>
        <v>663</v>
      </c>
      <c r="B664" s="322">
        <v>45981.0</v>
      </c>
      <c r="C664" s="64" t="str">
        <f t="shared" si="1"/>
        <v>#REF!</v>
      </c>
      <c r="D664" s="64" t="s">
        <v>356</v>
      </c>
      <c r="E664" s="64" t="s">
        <v>2487</v>
      </c>
      <c r="F664" s="64" t="s">
        <v>1054</v>
      </c>
      <c r="G664" s="64">
        <v>8.85712801203E12</v>
      </c>
      <c r="H664" s="64" t="str">
        <f t="array" ref="H664">XLOOKUP(G664,tb_MainDatabase[Barcode],tb_MainDatabase[Grand],"")</f>
        <v>EDP</v>
      </c>
      <c r="I664" s="64" t="str">
        <f t="array" ref="I664">XLOOKUP(G664,tb_MainDatabase[Barcode],tb_MainDatabase[Size],"")</f>
        <v>10 ml.</v>
      </c>
      <c r="J664" s="64" t="s">
        <v>1532</v>
      </c>
      <c r="K664" s="81">
        <f>IF(E664="","",countif(tb_Export_2[SKU],E664))</f>
        <v>1</v>
      </c>
      <c r="L664" s="64" t="s">
        <v>1528</v>
      </c>
      <c r="M664" s="81"/>
      <c r="N664" s="81"/>
    </row>
    <row r="665" ht="22.5" customHeight="1">
      <c r="A665" s="61">
        <f>IF(B665="","",ROW()-ROW(tb_Export_2[[#HEADERS],[Order]]))</f>
        <v>664</v>
      </c>
      <c r="B665" s="322">
        <v>45981.0</v>
      </c>
      <c r="C665" s="64" t="str">
        <f t="shared" si="1"/>
        <v>#REF!</v>
      </c>
      <c r="D665" s="64" t="s">
        <v>356</v>
      </c>
      <c r="E665" s="64" t="s">
        <v>2488</v>
      </c>
      <c r="F665" s="64" t="s">
        <v>1054</v>
      </c>
      <c r="G665" s="64">
        <v>8.85712801203E12</v>
      </c>
      <c r="H665" s="64" t="str">
        <f t="array" ref="H665">XLOOKUP(G665,tb_MainDatabase[Barcode],tb_MainDatabase[Grand],"")</f>
        <v>EDP</v>
      </c>
      <c r="I665" s="64" t="str">
        <f t="array" ref="I665">XLOOKUP(G665,tb_MainDatabase[Barcode],tb_MainDatabase[Size],"")</f>
        <v>10 ml.</v>
      </c>
      <c r="J665" s="64" t="s">
        <v>1532</v>
      </c>
      <c r="K665" s="81">
        <f>IF(E665="","",countif(tb_Export_2[SKU],E665))</f>
        <v>1</v>
      </c>
      <c r="L665" s="64" t="s">
        <v>1528</v>
      </c>
      <c r="M665" s="81"/>
      <c r="N665" s="81"/>
    </row>
    <row r="666" ht="22.5" customHeight="1">
      <c r="A666" s="61">
        <f>IF(B666="","",ROW()-ROW(tb_Export_2[[#HEADERS],[Order]]))</f>
        <v>665</v>
      </c>
      <c r="B666" s="322">
        <v>45981.0</v>
      </c>
      <c r="C666" s="64" t="str">
        <f t="shared" si="1"/>
        <v>#REF!</v>
      </c>
      <c r="D666" s="64" t="s">
        <v>356</v>
      </c>
      <c r="E666" s="64" t="s">
        <v>2489</v>
      </c>
      <c r="F666" s="64" t="s">
        <v>1054</v>
      </c>
      <c r="G666" s="64">
        <v>8.85712801203E12</v>
      </c>
      <c r="H666" s="64" t="str">
        <f t="array" ref="H666">XLOOKUP(G666,tb_MainDatabase[Barcode],tb_MainDatabase[Grand],"")</f>
        <v>EDP</v>
      </c>
      <c r="I666" s="64" t="str">
        <f t="array" ref="I666">XLOOKUP(G666,tb_MainDatabase[Barcode],tb_MainDatabase[Size],"")</f>
        <v>10 ml.</v>
      </c>
      <c r="J666" s="64" t="s">
        <v>1532</v>
      </c>
      <c r="K666" s="81">
        <f>IF(E666="","",countif(tb_Export_2[SKU],E666))</f>
        <v>1</v>
      </c>
      <c r="L666" s="64" t="s">
        <v>1528</v>
      </c>
      <c r="M666" s="81"/>
      <c r="N666" s="81"/>
    </row>
    <row r="667" ht="22.5" customHeight="1">
      <c r="A667" s="61">
        <f>IF(B667="","",ROW()-ROW(tb_Export_2[[#HEADERS],[Order]]))</f>
        <v>666</v>
      </c>
      <c r="B667" s="322">
        <v>45981.0</v>
      </c>
      <c r="C667" s="64" t="str">
        <f t="shared" si="1"/>
        <v>#REF!</v>
      </c>
      <c r="D667" s="64" t="s">
        <v>356</v>
      </c>
      <c r="E667" s="64" t="s">
        <v>2490</v>
      </c>
      <c r="F667" s="64" t="s">
        <v>1054</v>
      </c>
      <c r="G667" s="64">
        <v>8.85712801203E12</v>
      </c>
      <c r="H667" s="64" t="str">
        <f t="array" ref="H667">XLOOKUP(G667,tb_MainDatabase[Barcode],tb_MainDatabase[Grand],"")</f>
        <v>EDP</v>
      </c>
      <c r="I667" s="64" t="str">
        <f t="array" ref="I667">XLOOKUP(G667,tb_MainDatabase[Barcode],tb_MainDatabase[Size],"")</f>
        <v>10 ml.</v>
      </c>
      <c r="J667" s="64" t="s">
        <v>1532</v>
      </c>
      <c r="K667" s="81">
        <f>IF(E667="","",countif(tb_Export_2[SKU],E667))</f>
        <v>1</v>
      </c>
      <c r="L667" s="64" t="s">
        <v>1528</v>
      </c>
      <c r="M667" s="81"/>
      <c r="N667" s="81"/>
    </row>
    <row r="668" ht="22.5" customHeight="1">
      <c r="A668" s="61">
        <f>IF(B668="","",ROW()-ROW(tb_Export_2[[#HEADERS],[Order]]))</f>
        <v>667</v>
      </c>
      <c r="B668" s="322">
        <v>45981.0</v>
      </c>
      <c r="C668" s="64" t="str">
        <f t="shared" si="1"/>
        <v>#REF!</v>
      </c>
      <c r="D668" s="64" t="s">
        <v>356</v>
      </c>
      <c r="E668" s="64" t="s">
        <v>2491</v>
      </c>
      <c r="F668" s="64" t="s">
        <v>1054</v>
      </c>
      <c r="G668" s="64">
        <v>8.85712801203E12</v>
      </c>
      <c r="H668" s="64" t="str">
        <f t="array" ref="H668">XLOOKUP(G668,tb_MainDatabase[Barcode],tb_MainDatabase[Grand],"")</f>
        <v>EDP</v>
      </c>
      <c r="I668" s="64" t="str">
        <f t="array" ref="I668">XLOOKUP(G668,tb_MainDatabase[Barcode],tb_MainDatabase[Size],"")</f>
        <v>10 ml.</v>
      </c>
      <c r="J668" s="64" t="s">
        <v>1532</v>
      </c>
      <c r="K668" s="81">
        <f>IF(E668="","",countif(tb_Export_2[SKU],E668))</f>
        <v>1</v>
      </c>
      <c r="L668" s="64" t="s">
        <v>1528</v>
      </c>
      <c r="M668" s="81"/>
      <c r="N668" s="81"/>
    </row>
    <row r="669" ht="22.5" customHeight="1">
      <c r="A669" s="61">
        <f>IF(B669="","",ROW()-ROW(tb_Export_2[[#HEADERS],[Order]]))</f>
        <v>668</v>
      </c>
      <c r="B669" s="322">
        <v>45981.0</v>
      </c>
      <c r="C669" s="64" t="str">
        <f t="shared" si="1"/>
        <v>#REF!</v>
      </c>
      <c r="D669" s="64" t="s">
        <v>356</v>
      </c>
      <c r="E669" s="64" t="s">
        <v>2493</v>
      </c>
      <c r="F669" s="64" t="s">
        <v>1054</v>
      </c>
      <c r="G669" s="64">
        <v>8.85712801203E12</v>
      </c>
      <c r="H669" s="64" t="str">
        <f t="array" ref="H669">XLOOKUP(G669,tb_MainDatabase[Barcode],tb_MainDatabase[Grand],"")</f>
        <v>EDP</v>
      </c>
      <c r="I669" s="64" t="str">
        <f t="array" ref="I669">XLOOKUP(G669,tb_MainDatabase[Barcode],tb_MainDatabase[Size],"")</f>
        <v>10 ml.</v>
      </c>
      <c r="J669" s="64" t="s">
        <v>1532</v>
      </c>
      <c r="K669" s="81">
        <f>IF(E669="","",countif(tb_Export_2[SKU],E669))</f>
        <v>1</v>
      </c>
      <c r="L669" s="64" t="s">
        <v>1528</v>
      </c>
      <c r="M669" s="81"/>
      <c r="N669" s="81"/>
    </row>
    <row r="670" ht="22.5" customHeight="1">
      <c r="A670" s="61">
        <f>IF(B670="","",ROW()-ROW(tb_Export_2[[#HEADERS],[Order]]))</f>
        <v>669</v>
      </c>
      <c r="B670" s="322">
        <v>45981.0</v>
      </c>
      <c r="C670" s="64" t="str">
        <f t="shared" si="1"/>
        <v>#REF!</v>
      </c>
      <c r="D670" s="64" t="s">
        <v>356</v>
      </c>
      <c r="E670" s="64" t="s">
        <v>2494</v>
      </c>
      <c r="F670" s="64" t="s">
        <v>1087</v>
      </c>
      <c r="G670" s="64">
        <v>8.857128012039E12</v>
      </c>
      <c r="H670" s="64" t="str">
        <f t="array" ref="H670">XLOOKUP(G670,tb_MainDatabase[Barcode],tb_MainDatabase[Grand],"")</f>
        <v>EDP</v>
      </c>
      <c r="I670" s="64" t="str">
        <f t="array" ref="I670">XLOOKUP(G670,tb_MainDatabase[Barcode],tb_MainDatabase[Size],"")</f>
        <v>10 ml.</v>
      </c>
      <c r="J670" s="64" t="s">
        <v>1532</v>
      </c>
      <c r="K670" s="81">
        <f>IF(E670="","",countif(tb_Export_2[SKU],E670))</f>
        <v>1</v>
      </c>
      <c r="L670" s="64" t="s">
        <v>1528</v>
      </c>
      <c r="M670" s="81"/>
      <c r="N670" s="81"/>
    </row>
    <row r="671" ht="22.5" customHeight="1">
      <c r="A671" s="61">
        <f>IF(B671="","",ROW()-ROW(tb_Export_2[[#HEADERS],[Order]]))</f>
        <v>670</v>
      </c>
      <c r="B671" s="322">
        <v>45981.0</v>
      </c>
      <c r="C671" s="64" t="str">
        <f t="shared" si="1"/>
        <v>#REF!</v>
      </c>
      <c r="D671" s="64" t="s">
        <v>356</v>
      </c>
      <c r="E671" s="64" t="s">
        <v>2496</v>
      </c>
      <c r="F671" s="64" t="s">
        <v>1087</v>
      </c>
      <c r="G671" s="64">
        <v>8.857128012039E12</v>
      </c>
      <c r="H671" s="64" t="str">
        <f t="array" ref="H671">XLOOKUP(G671,tb_MainDatabase[Barcode],tb_MainDatabase[Grand],"")</f>
        <v>EDP</v>
      </c>
      <c r="I671" s="64" t="str">
        <f t="array" ref="I671">XLOOKUP(G671,tb_MainDatabase[Barcode],tb_MainDatabase[Size],"")</f>
        <v>10 ml.</v>
      </c>
      <c r="J671" s="64" t="s">
        <v>1532</v>
      </c>
      <c r="K671" s="81">
        <f>IF(E671="","",countif(tb_Export_2[SKU],E671))</f>
        <v>1</v>
      </c>
      <c r="L671" s="64" t="s">
        <v>1528</v>
      </c>
      <c r="M671" s="81"/>
      <c r="N671" s="81"/>
    </row>
    <row r="672" ht="22.5" customHeight="1">
      <c r="A672" s="61">
        <f>IF(B672="","",ROW()-ROW(tb_Export_2[[#HEADERS],[Order]]))</f>
        <v>671</v>
      </c>
      <c r="B672" s="322">
        <v>45981.0</v>
      </c>
      <c r="C672" s="64" t="str">
        <f t="shared" si="1"/>
        <v>#REF!</v>
      </c>
      <c r="D672" s="64" t="s">
        <v>356</v>
      </c>
      <c r="E672" s="64" t="s">
        <v>2497</v>
      </c>
      <c r="F672" s="64" t="s">
        <v>1087</v>
      </c>
      <c r="G672" s="64">
        <v>8.857128012039E12</v>
      </c>
      <c r="H672" s="64" t="str">
        <f t="array" ref="H672">XLOOKUP(G672,tb_MainDatabase[Barcode],tb_MainDatabase[Grand],"")</f>
        <v>EDP</v>
      </c>
      <c r="I672" s="64" t="str">
        <f t="array" ref="I672">XLOOKUP(G672,tb_MainDatabase[Barcode],tb_MainDatabase[Size],"")</f>
        <v>10 ml.</v>
      </c>
      <c r="J672" s="64" t="s">
        <v>1532</v>
      </c>
      <c r="K672" s="81">
        <f>IF(E672="","",countif(tb_Export_2[SKU],E672))</f>
        <v>1</v>
      </c>
      <c r="L672" s="64" t="s">
        <v>1528</v>
      </c>
      <c r="M672" s="81"/>
      <c r="N672" s="81"/>
    </row>
    <row r="673" ht="22.5" customHeight="1">
      <c r="A673" s="61">
        <f>IF(B673="","",ROW()-ROW(tb_Export_2[[#HEADERS],[Order]]))</f>
        <v>672</v>
      </c>
      <c r="B673" s="322">
        <v>45981.0</v>
      </c>
      <c r="C673" s="64" t="str">
        <f t="shared" si="1"/>
        <v>#REF!</v>
      </c>
      <c r="D673" s="64" t="s">
        <v>356</v>
      </c>
      <c r="E673" s="64" t="s">
        <v>2498</v>
      </c>
      <c r="F673" s="64" t="s">
        <v>1087</v>
      </c>
      <c r="G673" s="64">
        <v>8.857128012039E12</v>
      </c>
      <c r="H673" s="64" t="str">
        <f t="array" ref="H673">XLOOKUP(G673,tb_MainDatabase[Barcode],tb_MainDatabase[Grand],"")</f>
        <v>EDP</v>
      </c>
      <c r="I673" s="64" t="str">
        <f t="array" ref="I673">XLOOKUP(G673,tb_MainDatabase[Barcode],tb_MainDatabase[Size],"")</f>
        <v>10 ml.</v>
      </c>
      <c r="J673" s="64" t="s">
        <v>1532</v>
      </c>
      <c r="K673" s="81">
        <f>IF(E673="","",countif(tb_Export_2[SKU],E673))</f>
        <v>1</v>
      </c>
      <c r="L673" s="64" t="s">
        <v>1528</v>
      </c>
      <c r="M673" s="81"/>
      <c r="N673" s="81"/>
    </row>
    <row r="674" ht="22.5" customHeight="1">
      <c r="A674" s="61">
        <f>IF(B674="","",ROW()-ROW(tb_Export_2[[#HEADERS],[Order]]))</f>
        <v>673</v>
      </c>
      <c r="B674" s="322">
        <v>45981.0</v>
      </c>
      <c r="C674" s="64" t="str">
        <f t="shared" si="1"/>
        <v>#REF!</v>
      </c>
      <c r="D674" s="64" t="s">
        <v>356</v>
      </c>
      <c r="E674" s="64" t="s">
        <v>2499</v>
      </c>
      <c r="F674" s="64" t="s">
        <v>1087</v>
      </c>
      <c r="G674" s="64">
        <v>8.857128012039E12</v>
      </c>
      <c r="H674" s="64" t="str">
        <f t="array" ref="H674">XLOOKUP(G674,tb_MainDatabase[Barcode],tb_MainDatabase[Grand],"")</f>
        <v>EDP</v>
      </c>
      <c r="I674" s="64" t="str">
        <f t="array" ref="I674">XLOOKUP(G674,tb_MainDatabase[Barcode],tb_MainDatabase[Size],"")</f>
        <v>10 ml.</v>
      </c>
      <c r="J674" s="64" t="s">
        <v>1532</v>
      </c>
      <c r="K674" s="81">
        <f>IF(E674="","",countif(tb_Export_2[SKU],E674))</f>
        <v>1</v>
      </c>
      <c r="L674" s="64" t="s">
        <v>1528</v>
      </c>
      <c r="M674" s="81"/>
      <c r="N674" s="81"/>
    </row>
    <row r="675" ht="22.5" customHeight="1">
      <c r="A675" s="61">
        <f>IF(B675="","",ROW()-ROW(tb_Export_2[[#HEADERS],[Order]]))</f>
        <v>674</v>
      </c>
      <c r="B675" s="322">
        <v>45981.0</v>
      </c>
      <c r="C675" s="64" t="str">
        <f t="shared" si="1"/>
        <v>#REF!</v>
      </c>
      <c r="D675" s="64" t="s">
        <v>356</v>
      </c>
      <c r="E675" s="64" t="s">
        <v>2500</v>
      </c>
      <c r="F675" s="64" t="s">
        <v>1087</v>
      </c>
      <c r="G675" s="64">
        <v>8.857128012039E12</v>
      </c>
      <c r="H675" s="64" t="str">
        <f t="array" ref="H675">XLOOKUP(G675,tb_MainDatabase[Barcode],tb_MainDatabase[Grand],"")</f>
        <v>EDP</v>
      </c>
      <c r="I675" s="64" t="str">
        <f t="array" ref="I675">XLOOKUP(G675,tb_MainDatabase[Barcode],tb_MainDatabase[Size],"")</f>
        <v>10 ml.</v>
      </c>
      <c r="J675" s="64" t="s">
        <v>1532</v>
      </c>
      <c r="K675" s="81">
        <f>IF(E675="","",countif(tb_Export_2[SKU],E675))</f>
        <v>1</v>
      </c>
      <c r="L675" s="64" t="s">
        <v>1528</v>
      </c>
      <c r="M675" s="81"/>
      <c r="N675" s="81"/>
    </row>
    <row r="676" ht="22.5" customHeight="1">
      <c r="A676" s="61">
        <f>IF(B676="","",ROW()-ROW(tb_Export_2[[#HEADERS],[Order]]))</f>
        <v>675</v>
      </c>
      <c r="B676" s="322">
        <v>45981.0</v>
      </c>
      <c r="C676" s="64" t="str">
        <f t="shared" si="1"/>
        <v>#REF!</v>
      </c>
      <c r="D676" s="64" t="s">
        <v>356</v>
      </c>
      <c r="E676" s="64" t="s">
        <v>2501</v>
      </c>
      <c r="F676" s="64" t="s">
        <v>1087</v>
      </c>
      <c r="G676" s="64">
        <v>8.857128012039E12</v>
      </c>
      <c r="H676" s="64" t="str">
        <f t="array" ref="H676">XLOOKUP(G676,tb_MainDatabase[Barcode],tb_MainDatabase[Grand],"")</f>
        <v>EDP</v>
      </c>
      <c r="I676" s="64" t="str">
        <f t="array" ref="I676">XLOOKUP(G676,tb_MainDatabase[Barcode],tb_MainDatabase[Size],"")</f>
        <v>10 ml.</v>
      </c>
      <c r="J676" s="64" t="s">
        <v>1532</v>
      </c>
      <c r="K676" s="81">
        <f>IF(E676="","",countif(tb_Export_2[SKU],E676))</f>
        <v>1</v>
      </c>
      <c r="L676" s="64" t="s">
        <v>1528</v>
      </c>
      <c r="M676" s="81"/>
      <c r="N676" s="81"/>
    </row>
    <row r="677" ht="22.5" customHeight="1">
      <c r="A677" s="61">
        <f>IF(B677="","",ROW()-ROW(tb_Export_2[[#HEADERS],[Order]]))</f>
        <v>676</v>
      </c>
      <c r="B677" s="322">
        <v>45981.0</v>
      </c>
      <c r="C677" s="64" t="str">
        <f t="shared" si="1"/>
        <v>#REF!</v>
      </c>
      <c r="D677" s="64" t="s">
        <v>356</v>
      </c>
      <c r="E677" s="64" t="s">
        <v>2502</v>
      </c>
      <c r="F677" s="64" t="s">
        <v>1087</v>
      </c>
      <c r="G677" s="64">
        <v>8.857128012039E12</v>
      </c>
      <c r="H677" s="64" t="str">
        <f t="array" ref="H677">XLOOKUP(G677,tb_MainDatabase[Barcode],tb_MainDatabase[Grand],"")</f>
        <v>EDP</v>
      </c>
      <c r="I677" s="64" t="str">
        <f t="array" ref="I677">XLOOKUP(G677,tb_MainDatabase[Barcode],tb_MainDatabase[Size],"")</f>
        <v>10 ml.</v>
      </c>
      <c r="J677" s="64" t="s">
        <v>1532</v>
      </c>
      <c r="K677" s="81">
        <f>IF(E677="","",countif(tb_Export_2[SKU],E677))</f>
        <v>1</v>
      </c>
      <c r="L677" s="64" t="s">
        <v>1528</v>
      </c>
      <c r="M677" s="81"/>
      <c r="N677" s="81"/>
    </row>
    <row r="678" ht="22.5" customHeight="1">
      <c r="A678" s="61">
        <f>IF(B678="","",ROW()-ROW(tb_Export_2[[#HEADERS],[Order]]))</f>
        <v>677</v>
      </c>
      <c r="B678" s="322">
        <v>45981.0</v>
      </c>
      <c r="C678" s="64" t="str">
        <f t="shared" si="1"/>
        <v>#REF!</v>
      </c>
      <c r="D678" s="64" t="s">
        <v>356</v>
      </c>
      <c r="E678" s="64" t="s">
        <v>2504</v>
      </c>
      <c r="F678" s="64" t="s">
        <v>1087</v>
      </c>
      <c r="G678" s="64">
        <v>8.857128012039E12</v>
      </c>
      <c r="H678" s="64" t="str">
        <f t="array" ref="H678">XLOOKUP(G678,tb_MainDatabase[Barcode],tb_MainDatabase[Grand],"")</f>
        <v>EDP</v>
      </c>
      <c r="I678" s="64" t="str">
        <f t="array" ref="I678">XLOOKUP(G678,tb_MainDatabase[Barcode],tb_MainDatabase[Size],"")</f>
        <v>10 ml.</v>
      </c>
      <c r="J678" s="64" t="s">
        <v>1532</v>
      </c>
      <c r="K678" s="81">
        <f>IF(E678="","",countif(tb_Export_2[SKU],E678))</f>
        <v>1</v>
      </c>
      <c r="L678" s="64" t="s">
        <v>1528</v>
      </c>
      <c r="M678" s="81"/>
      <c r="N678" s="81"/>
    </row>
    <row r="679" ht="22.5" customHeight="1">
      <c r="A679" s="61">
        <f>IF(B679="","",ROW()-ROW(tb_Export_2[[#HEADERS],[Order]]))</f>
        <v>678</v>
      </c>
      <c r="B679" s="322">
        <v>45981.0</v>
      </c>
      <c r="C679" s="64" t="str">
        <f t="shared" si="1"/>
        <v>#REF!</v>
      </c>
      <c r="D679" s="64" t="s">
        <v>356</v>
      </c>
      <c r="E679" s="64" t="s">
        <v>2507</v>
      </c>
      <c r="F679" s="64" t="s">
        <v>1087</v>
      </c>
      <c r="G679" s="64">
        <v>8.857128012039E12</v>
      </c>
      <c r="H679" s="64" t="str">
        <f t="array" ref="H679">XLOOKUP(G679,tb_MainDatabase[Barcode],tb_MainDatabase[Grand],"")</f>
        <v>EDP</v>
      </c>
      <c r="I679" s="64" t="str">
        <f t="array" ref="I679">XLOOKUP(G679,tb_MainDatabase[Barcode],tb_MainDatabase[Size],"")</f>
        <v>10 ml.</v>
      </c>
      <c r="J679" s="64" t="s">
        <v>1532</v>
      </c>
      <c r="K679" s="81">
        <f>IF(E679="","",countif(tb_Export_2[SKU],E679))</f>
        <v>1</v>
      </c>
      <c r="L679" s="64" t="s">
        <v>1528</v>
      </c>
      <c r="M679" s="81"/>
      <c r="N679" s="81"/>
    </row>
    <row r="680" ht="22.5" customHeight="1">
      <c r="A680" s="61">
        <f>IF(B680="","",ROW()-ROW(tb_Export_2[[#HEADERS],[Order]]))</f>
        <v>679</v>
      </c>
      <c r="B680" s="322">
        <v>45981.0</v>
      </c>
      <c r="C680" s="64" t="str">
        <f t="shared" si="1"/>
        <v>#REF!</v>
      </c>
      <c r="D680" s="64" t="s">
        <v>356</v>
      </c>
      <c r="E680" s="64" t="s">
        <v>2508</v>
      </c>
      <c r="F680" s="64" t="s">
        <v>1087</v>
      </c>
      <c r="G680" s="64">
        <v>8.857128012039E12</v>
      </c>
      <c r="H680" s="64" t="str">
        <f t="array" ref="H680">XLOOKUP(G680,tb_MainDatabase[Barcode],tb_MainDatabase[Grand],"")</f>
        <v>EDP</v>
      </c>
      <c r="I680" s="64" t="str">
        <f t="array" ref="I680">XLOOKUP(G680,tb_MainDatabase[Barcode],tb_MainDatabase[Size],"")</f>
        <v>10 ml.</v>
      </c>
      <c r="J680" s="64" t="s">
        <v>1532</v>
      </c>
      <c r="K680" s="81">
        <f>IF(E680="","",countif(tb_Export_2[SKU],E680))</f>
        <v>1</v>
      </c>
      <c r="L680" s="64" t="s">
        <v>1528</v>
      </c>
      <c r="M680" s="81"/>
      <c r="N680" s="81"/>
    </row>
    <row r="681" ht="22.5" customHeight="1">
      <c r="A681" s="61">
        <f>IF(B681="","",ROW()-ROW(tb_Export_2[[#HEADERS],[Order]]))</f>
        <v>680</v>
      </c>
      <c r="B681" s="322">
        <v>45981.0</v>
      </c>
      <c r="C681" s="64" t="str">
        <f t="shared" si="1"/>
        <v>#REF!</v>
      </c>
      <c r="D681" s="64" t="s">
        <v>356</v>
      </c>
      <c r="E681" s="64" t="s">
        <v>2510</v>
      </c>
      <c r="F681" s="64" t="s">
        <v>1087</v>
      </c>
      <c r="G681" s="64">
        <v>8.857128012039E12</v>
      </c>
      <c r="H681" s="64" t="str">
        <f t="array" ref="H681">XLOOKUP(G681,tb_MainDatabase[Barcode],tb_MainDatabase[Grand],"")</f>
        <v>EDP</v>
      </c>
      <c r="I681" s="64" t="str">
        <f t="array" ref="I681">XLOOKUP(G681,tb_MainDatabase[Barcode],tb_MainDatabase[Size],"")</f>
        <v>10 ml.</v>
      </c>
      <c r="J681" s="64" t="s">
        <v>1532</v>
      </c>
      <c r="K681" s="81">
        <f>IF(E681="","",countif(tb_Export_2[SKU],E681))</f>
        <v>1</v>
      </c>
      <c r="L681" s="64" t="s">
        <v>1528</v>
      </c>
      <c r="M681" s="81"/>
      <c r="N681" s="81"/>
    </row>
    <row r="682" ht="22.5" customHeight="1">
      <c r="A682" s="61">
        <f>IF(B682="","",ROW()-ROW(tb_Export_2[[#HEADERS],[Order]]))</f>
        <v>681</v>
      </c>
      <c r="B682" s="322">
        <v>45981.0</v>
      </c>
      <c r="C682" s="64" t="str">
        <f t="shared" si="1"/>
        <v>#REF!</v>
      </c>
      <c r="D682" s="64" t="s">
        <v>356</v>
      </c>
      <c r="E682" s="64" t="s">
        <v>2512</v>
      </c>
      <c r="F682" s="64" t="s">
        <v>1087</v>
      </c>
      <c r="G682" s="64">
        <v>8.857128012039E12</v>
      </c>
      <c r="H682" s="64" t="str">
        <f t="array" ref="H682">XLOOKUP(G682,tb_MainDatabase[Barcode],tb_MainDatabase[Grand],"")</f>
        <v>EDP</v>
      </c>
      <c r="I682" s="64" t="str">
        <f t="array" ref="I682">XLOOKUP(G682,tb_MainDatabase[Barcode],tb_MainDatabase[Size],"")</f>
        <v>10 ml.</v>
      </c>
      <c r="J682" s="64" t="s">
        <v>1532</v>
      </c>
      <c r="K682" s="81">
        <f>IF(E682="","",countif(tb_Export_2[SKU],E682))</f>
        <v>1</v>
      </c>
      <c r="L682" s="64" t="s">
        <v>1528</v>
      </c>
      <c r="M682" s="81"/>
      <c r="N682" s="81"/>
    </row>
    <row r="683" ht="22.5" customHeight="1">
      <c r="A683" s="61">
        <f>IF(B683="","",ROW()-ROW(tb_Export_2[[#HEADERS],[Order]]))</f>
        <v>682</v>
      </c>
      <c r="B683" s="322">
        <v>45981.0</v>
      </c>
      <c r="C683" s="64" t="str">
        <f t="shared" si="1"/>
        <v>#REF!</v>
      </c>
      <c r="D683" s="64" t="s">
        <v>356</v>
      </c>
      <c r="E683" s="64" t="s">
        <v>2513</v>
      </c>
      <c r="F683" s="64" t="s">
        <v>1087</v>
      </c>
      <c r="G683" s="64">
        <v>8.857128012039E12</v>
      </c>
      <c r="H683" s="64" t="str">
        <f t="array" ref="H683">XLOOKUP(G683,tb_MainDatabase[Barcode],tb_MainDatabase[Grand],"")</f>
        <v>EDP</v>
      </c>
      <c r="I683" s="64" t="str">
        <f t="array" ref="I683">XLOOKUP(G683,tb_MainDatabase[Barcode],tb_MainDatabase[Size],"")</f>
        <v>10 ml.</v>
      </c>
      <c r="J683" s="64" t="s">
        <v>1532</v>
      </c>
      <c r="K683" s="81">
        <f>IF(E683="","",countif(tb_Export_2[SKU],E683))</f>
        <v>1</v>
      </c>
      <c r="L683" s="64" t="s">
        <v>1528</v>
      </c>
      <c r="M683" s="81"/>
      <c r="N683" s="81"/>
    </row>
    <row r="684" ht="22.5" customHeight="1">
      <c r="A684" s="61">
        <f>IF(B684="","",ROW()-ROW(tb_Export_2[[#HEADERS],[Order]]))</f>
        <v>683</v>
      </c>
      <c r="B684" s="322">
        <v>45981.0</v>
      </c>
      <c r="C684" s="64" t="str">
        <f t="shared" si="1"/>
        <v>#REF!</v>
      </c>
      <c r="D684" s="64" t="s">
        <v>356</v>
      </c>
      <c r="E684" s="64" t="s">
        <v>2514</v>
      </c>
      <c r="F684" s="64" t="s">
        <v>1087</v>
      </c>
      <c r="G684" s="64">
        <v>8.857128012039E12</v>
      </c>
      <c r="H684" s="64" t="str">
        <f t="array" ref="H684">XLOOKUP(G684,tb_MainDatabase[Barcode],tb_MainDatabase[Grand],"")</f>
        <v>EDP</v>
      </c>
      <c r="I684" s="64" t="str">
        <f t="array" ref="I684">XLOOKUP(G684,tb_MainDatabase[Barcode],tb_MainDatabase[Size],"")</f>
        <v>10 ml.</v>
      </c>
      <c r="J684" s="64" t="s">
        <v>1532</v>
      </c>
      <c r="K684" s="81">
        <f>IF(E684="","",countif(tb_Export_2[SKU],E684))</f>
        <v>1</v>
      </c>
      <c r="L684" s="64" t="s">
        <v>1528</v>
      </c>
      <c r="M684" s="81"/>
      <c r="N684" s="81"/>
    </row>
    <row r="685" ht="22.5" customHeight="1">
      <c r="A685" s="61">
        <f>IF(B685="","",ROW()-ROW(tb_Export_2[[#HEADERS],[Order]]))</f>
        <v>684</v>
      </c>
      <c r="B685" s="322">
        <v>45981.0</v>
      </c>
      <c r="C685" s="64" t="str">
        <f t="shared" si="1"/>
        <v>#REF!</v>
      </c>
      <c r="D685" s="64" t="s">
        <v>356</v>
      </c>
      <c r="E685" s="64" t="s">
        <v>2516</v>
      </c>
      <c r="F685" s="64" t="s">
        <v>1087</v>
      </c>
      <c r="G685" s="64">
        <v>8.857128012039E12</v>
      </c>
      <c r="H685" s="64" t="str">
        <f t="array" ref="H685">XLOOKUP(G685,tb_MainDatabase[Barcode],tb_MainDatabase[Grand],"")</f>
        <v>EDP</v>
      </c>
      <c r="I685" s="64" t="str">
        <f t="array" ref="I685">XLOOKUP(G685,tb_MainDatabase[Barcode],tb_MainDatabase[Size],"")</f>
        <v>10 ml.</v>
      </c>
      <c r="J685" s="64" t="s">
        <v>1532</v>
      </c>
      <c r="K685" s="81">
        <f>IF(E685="","",countif(tb_Export_2[SKU],E685))</f>
        <v>1</v>
      </c>
      <c r="L685" s="64" t="s">
        <v>1528</v>
      </c>
      <c r="M685" s="81"/>
      <c r="N685" s="81"/>
    </row>
    <row r="686" ht="22.5" customHeight="1">
      <c r="A686" s="61">
        <f>IF(B686="","",ROW()-ROW(tb_Export_2[[#HEADERS],[Order]]))</f>
        <v>685</v>
      </c>
      <c r="B686" s="322">
        <v>45981.0</v>
      </c>
      <c r="C686" s="64" t="str">
        <f t="shared" si="1"/>
        <v>#REF!</v>
      </c>
      <c r="D686" s="64" t="s">
        <v>356</v>
      </c>
      <c r="E686" s="64" t="s">
        <v>2517</v>
      </c>
      <c r="F686" s="64" t="s">
        <v>1087</v>
      </c>
      <c r="G686" s="64">
        <v>8.857128012039E12</v>
      </c>
      <c r="H686" s="64" t="str">
        <f t="array" ref="H686">XLOOKUP(G686,tb_MainDatabase[Barcode],tb_MainDatabase[Grand],"")</f>
        <v>EDP</v>
      </c>
      <c r="I686" s="64" t="str">
        <f t="array" ref="I686">XLOOKUP(G686,tb_MainDatabase[Barcode],tb_MainDatabase[Size],"")</f>
        <v>10 ml.</v>
      </c>
      <c r="J686" s="64" t="s">
        <v>1532</v>
      </c>
      <c r="K686" s="81">
        <f>IF(E686="","",countif(tb_Export_2[SKU],E686))</f>
        <v>1</v>
      </c>
      <c r="L686" s="64" t="s">
        <v>1528</v>
      </c>
      <c r="M686" s="81"/>
      <c r="N686" s="81"/>
    </row>
    <row r="687" ht="22.5" customHeight="1">
      <c r="A687" s="61">
        <f>IF(B687="","",ROW()-ROW(tb_Export_2[[#HEADERS],[Order]]))</f>
        <v>686</v>
      </c>
      <c r="B687" s="322">
        <v>45981.0</v>
      </c>
      <c r="C687" s="64" t="str">
        <f t="shared" si="1"/>
        <v>#REF!</v>
      </c>
      <c r="D687" s="64" t="s">
        <v>356</v>
      </c>
      <c r="E687" s="64" t="s">
        <v>2518</v>
      </c>
      <c r="F687" s="64" t="s">
        <v>1087</v>
      </c>
      <c r="G687" s="64">
        <v>8.857128012039E12</v>
      </c>
      <c r="H687" s="64" t="str">
        <f t="array" ref="H687">XLOOKUP(G687,tb_MainDatabase[Barcode],tb_MainDatabase[Grand],"")</f>
        <v>EDP</v>
      </c>
      <c r="I687" s="64" t="str">
        <f t="array" ref="I687">XLOOKUP(G687,tb_MainDatabase[Barcode],tb_MainDatabase[Size],"")</f>
        <v>10 ml.</v>
      </c>
      <c r="J687" s="64" t="s">
        <v>1532</v>
      </c>
      <c r="K687" s="81">
        <f>IF(E687="","",countif(tb_Export_2[SKU],E687))</f>
        <v>1</v>
      </c>
      <c r="L687" s="64" t="s">
        <v>1528</v>
      </c>
      <c r="M687" s="81"/>
      <c r="N687" s="81"/>
    </row>
    <row r="688" ht="22.5" customHeight="1">
      <c r="A688" s="61">
        <f>IF(B688="","",ROW()-ROW(tb_Export_2[[#HEADERS],[Order]]))</f>
        <v>687</v>
      </c>
      <c r="B688" s="322">
        <v>45981.0</v>
      </c>
      <c r="C688" s="64" t="str">
        <f t="shared" si="1"/>
        <v>#REF!</v>
      </c>
      <c r="D688" s="64" t="s">
        <v>356</v>
      </c>
      <c r="E688" s="64" t="s">
        <v>2519</v>
      </c>
      <c r="F688" s="64" t="s">
        <v>1087</v>
      </c>
      <c r="G688" s="64">
        <v>8.857128012039E12</v>
      </c>
      <c r="H688" s="64" t="str">
        <f t="array" ref="H688">XLOOKUP(G688,tb_MainDatabase[Barcode],tb_MainDatabase[Grand],"")</f>
        <v>EDP</v>
      </c>
      <c r="I688" s="64" t="str">
        <f t="array" ref="I688">XLOOKUP(G688,tb_MainDatabase[Barcode],tb_MainDatabase[Size],"")</f>
        <v>10 ml.</v>
      </c>
      <c r="J688" s="64" t="s">
        <v>1532</v>
      </c>
      <c r="K688" s="81">
        <f>IF(E688="","",countif(tb_Export_2[SKU],E688))</f>
        <v>1</v>
      </c>
      <c r="L688" s="64" t="s">
        <v>1528</v>
      </c>
      <c r="M688" s="81"/>
      <c r="N688" s="81"/>
    </row>
    <row r="689" ht="22.5" customHeight="1">
      <c r="A689" s="61">
        <f>IF(B689="","",ROW()-ROW(tb_Export_2[[#HEADERS],[Order]]))</f>
        <v>688</v>
      </c>
      <c r="B689" s="322">
        <v>45981.0</v>
      </c>
      <c r="C689" s="64" t="str">
        <f t="shared" si="1"/>
        <v>#REF!</v>
      </c>
      <c r="D689" s="64" t="s">
        <v>356</v>
      </c>
      <c r="E689" s="64" t="s">
        <v>2521</v>
      </c>
      <c r="F689" s="64" t="s">
        <v>1087</v>
      </c>
      <c r="G689" s="64">
        <v>8.857128012039E12</v>
      </c>
      <c r="H689" s="64" t="str">
        <f t="array" ref="H689">XLOOKUP(G689,tb_MainDatabase[Barcode],tb_MainDatabase[Grand],"")</f>
        <v>EDP</v>
      </c>
      <c r="I689" s="64" t="str">
        <f t="array" ref="I689">XLOOKUP(G689,tb_MainDatabase[Barcode],tb_MainDatabase[Size],"")</f>
        <v>10 ml.</v>
      </c>
      <c r="J689" s="64" t="s">
        <v>1532</v>
      </c>
      <c r="K689" s="81">
        <f>IF(E689="","",countif(tb_Export_2[SKU],E689))</f>
        <v>1</v>
      </c>
      <c r="L689" s="64" t="s">
        <v>1528</v>
      </c>
      <c r="M689" s="81"/>
      <c r="N689" s="81"/>
    </row>
    <row r="690" ht="22.5" customHeight="1">
      <c r="A690" s="61">
        <f>IF(B690="","",ROW()-ROW(tb_Export_2[[#HEADERS],[Order]]))</f>
        <v>689</v>
      </c>
      <c r="B690" s="322">
        <v>45981.0</v>
      </c>
      <c r="C690" s="64" t="str">
        <f t="shared" si="1"/>
        <v>#REF!</v>
      </c>
      <c r="D690" s="64" t="s">
        <v>356</v>
      </c>
      <c r="E690" s="64" t="s">
        <v>2522</v>
      </c>
      <c r="F690" s="64" t="s">
        <v>1087</v>
      </c>
      <c r="G690" s="64">
        <v>8.857128012039E12</v>
      </c>
      <c r="H690" s="64" t="str">
        <f t="array" ref="H690">XLOOKUP(G690,tb_MainDatabase[Barcode],tb_MainDatabase[Grand],"")</f>
        <v>EDP</v>
      </c>
      <c r="I690" s="64" t="str">
        <f t="array" ref="I690">XLOOKUP(G690,tb_MainDatabase[Barcode],tb_MainDatabase[Size],"")</f>
        <v>10 ml.</v>
      </c>
      <c r="J690" s="64" t="s">
        <v>1532</v>
      </c>
      <c r="K690" s="81">
        <f>IF(E690="","",countif(tb_Export_2[SKU],E690))</f>
        <v>1</v>
      </c>
      <c r="L690" s="64" t="s">
        <v>1528</v>
      </c>
      <c r="M690" s="81"/>
      <c r="N690" s="81"/>
    </row>
    <row r="691" ht="22.5" customHeight="1">
      <c r="A691" s="61">
        <f>IF(B691="","",ROW()-ROW(tb_Export_2[[#HEADERS],[Order]]))</f>
        <v>690</v>
      </c>
      <c r="B691" s="322">
        <v>45981.0</v>
      </c>
      <c r="C691" s="64" t="str">
        <f t="shared" si="1"/>
        <v>#REF!</v>
      </c>
      <c r="D691" s="64" t="s">
        <v>356</v>
      </c>
      <c r="E691" s="64" t="s">
        <v>2523</v>
      </c>
      <c r="F691" s="64" t="s">
        <v>1087</v>
      </c>
      <c r="G691" s="64">
        <v>8.857128012039E12</v>
      </c>
      <c r="H691" s="64" t="str">
        <f t="array" ref="H691">XLOOKUP(G691,tb_MainDatabase[Barcode],tb_MainDatabase[Grand],"")</f>
        <v>EDP</v>
      </c>
      <c r="I691" s="64" t="str">
        <f t="array" ref="I691">XLOOKUP(G691,tb_MainDatabase[Barcode],tb_MainDatabase[Size],"")</f>
        <v>10 ml.</v>
      </c>
      <c r="J691" s="64" t="s">
        <v>1532</v>
      </c>
      <c r="K691" s="81">
        <f>IF(E691="","",countif(tb_Export_2[SKU],E691))</f>
        <v>1</v>
      </c>
      <c r="L691" s="64" t="s">
        <v>1528</v>
      </c>
      <c r="M691" s="81"/>
      <c r="N691" s="81"/>
    </row>
    <row r="692" ht="22.5" customHeight="1">
      <c r="A692" s="61">
        <f>IF(B692="","",ROW()-ROW(tb_Export_2[[#HEADERS],[Order]]))</f>
        <v>691</v>
      </c>
      <c r="B692" s="322">
        <v>45981.0</v>
      </c>
      <c r="C692" s="64" t="str">
        <f t="shared" si="1"/>
        <v>#REF!</v>
      </c>
      <c r="D692" s="64" t="s">
        <v>356</v>
      </c>
      <c r="E692" s="64" t="s">
        <v>2524</v>
      </c>
      <c r="F692" s="64" t="s">
        <v>1087</v>
      </c>
      <c r="G692" s="64">
        <v>8.857128012039E12</v>
      </c>
      <c r="H692" s="64" t="str">
        <f t="array" ref="H692">XLOOKUP(G692,tb_MainDatabase[Barcode],tb_MainDatabase[Grand],"")</f>
        <v>EDP</v>
      </c>
      <c r="I692" s="64" t="str">
        <f t="array" ref="I692">XLOOKUP(G692,tb_MainDatabase[Barcode],tb_MainDatabase[Size],"")</f>
        <v>10 ml.</v>
      </c>
      <c r="J692" s="64" t="s">
        <v>1532</v>
      </c>
      <c r="K692" s="81">
        <f>IF(E692="","",countif(tb_Export_2[SKU],E692))</f>
        <v>1</v>
      </c>
      <c r="L692" s="64" t="s">
        <v>1528</v>
      </c>
      <c r="M692" s="81"/>
      <c r="N692" s="81"/>
    </row>
    <row r="693" ht="22.5" customHeight="1">
      <c r="A693" s="61">
        <f>IF(B693="","",ROW()-ROW(tb_Export_2[[#HEADERS],[Order]]))</f>
        <v>692</v>
      </c>
      <c r="B693" s="322">
        <v>45981.0</v>
      </c>
      <c r="C693" s="64" t="str">
        <f t="shared" si="1"/>
        <v>#REF!</v>
      </c>
      <c r="D693" s="64" t="s">
        <v>356</v>
      </c>
      <c r="E693" s="64" t="s">
        <v>2525</v>
      </c>
      <c r="F693" s="64" t="s">
        <v>1087</v>
      </c>
      <c r="G693" s="64">
        <v>8.857128012039E12</v>
      </c>
      <c r="H693" s="64" t="str">
        <f t="array" ref="H693">XLOOKUP(G693,tb_MainDatabase[Barcode],tb_MainDatabase[Grand],"")</f>
        <v>EDP</v>
      </c>
      <c r="I693" s="64" t="str">
        <f t="array" ref="I693">XLOOKUP(G693,tb_MainDatabase[Barcode],tb_MainDatabase[Size],"")</f>
        <v>10 ml.</v>
      </c>
      <c r="J693" s="64" t="s">
        <v>1532</v>
      </c>
      <c r="K693" s="81">
        <f>IF(E693="","",countif(tb_Export_2[SKU],E693))</f>
        <v>1</v>
      </c>
      <c r="L693" s="64" t="s">
        <v>1528</v>
      </c>
      <c r="M693" s="81"/>
      <c r="N693" s="81"/>
    </row>
    <row r="694" ht="22.5" customHeight="1">
      <c r="A694" s="61">
        <f>IF(B694="","",ROW()-ROW(tb_Export_2[[#HEADERS],[Order]]))</f>
        <v>693</v>
      </c>
      <c r="B694" s="322">
        <v>45981.0</v>
      </c>
      <c r="C694" s="64" t="str">
        <f t="shared" si="1"/>
        <v>#REF!</v>
      </c>
      <c r="D694" s="64" t="s">
        <v>356</v>
      </c>
      <c r="E694" s="64" t="s">
        <v>2526</v>
      </c>
      <c r="F694" s="64" t="s">
        <v>1087</v>
      </c>
      <c r="G694" s="64">
        <v>8.857128012039E12</v>
      </c>
      <c r="H694" s="64" t="str">
        <f t="array" ref="H694">XLOOKUP(G694,tb_MainDatabase[Barcode],tb_MainDatabase[Grand],"")</f>
        <v>EDP</v>
      </c>
      <c r="I694" s="64" t="str">
        <f t="array" ref="I694">XLOOKUP(G694,tb_MainDatabase[Barcode],tb_MainDatabase[Size],"")</f>
        <v>10 ml.</v>
      </c>
      <c r="J694" s="64" t="s">
        <v>1532</v>
      </c>
      <c r="K694" s="81">
        <f>IF(E694="","",countif(tb_Export_2[SKU],E694))</f>
        <v>1</v>
      </c>
      <c r="L694" s="64" t="s">
        <v>1528</v>
      </c>
      <c r="M694" s="81"/>
      <c r="N694" s="81"/>
    </row>
    <row r="695" ht="22.5" customHeight="1">
      <c r="A695" s="61">
        <f>IF(B695="","",ROW()-ROW(tb_Export_2[[#HEADERS],[Order]]))</f>
        <v>694</v>
      </c>
      <c r="B695" s="322">
        <v>45981.0</v>
      </c>
      <c r="C695" s="64" t="str">
        <f t="shared" si="1"/>
        <v>#REF!</v>
      </c>
      <c r="D695" s="64" t="s">
        <v>356</v>
      </c>
      <c r="E695" s="64" t="s">
        <v>2527</v>
      </c>
      <c r="F695" s="64" t="s">
        <v>1087</v>
      </c>
      <c r="G695" s="64">
        <v>8.857128012039E12</v>
      </c>
      <c r="H695" s="64" t="str">
        <f t="array" ref="H695">XLOOKUP(G695,tb_MainDatabase[Barcode],tb_MainDatabase[Grand],"")</f>
        <v>EDP</v>
      </c>
      <c r="I695" s="64" t="str">
        <f t="array" ref="I695">XLOOKUP(G695,tb_MainDatabase[Barcode],tb_MainDatabase[Size],"")</f>
        <v>10 ml.</v>
      </c>
      <c r="J695" s="64" t="s">
        <v>1532</v>
      </c>
      <c r="K695" s="81">
        <f>IF(E695="","",countif(tb_Export_2[SKU],E695))</f>
        <v>1</v>
      </c>
      <c r="L695" s="64" t="s">
        <v>1528</v>
      </c>
      <c r="M695" s="81"/>
      <c r="N695" s="81"/>
    </row>
    <row r="696" ht="22.5" customHeight="1">
      <c r="A696" s="61">
        <f>IF(B696="","",ROW()-ROW(tb_Export_2[[#HEADERS],[Order]]))</f>
        <v>695</v>
      </c>
      <c r="B696" s="322">
        <v>45981.0</v>
      </c>
      <c r="C696" s="64" t="str">
        <f t="shared" si="1"/>
        <v>#REF!</v>
      </c>
      <c r="D696" s="64" t="s">
        <v>356</v>
      </c>
      <c r="E696" s="64" t="s">
        <v>2529</v>
      </c>
      <c r="F696" s="64" t="s">
        <v>1087</v>
      </c>
      <c r="G696" s="64">
        <v>8.857128012039E12</v>
      </c>
      <c r="H696" s="64" t="str">
        <f t="array" ref="H696">XLOOKUP(G696,tb_MainDatabase[Barcode],tb_MainDatabase[Grand],"")</f>
        <v>EDP</v>
      </c>
      <c r="I696" s="64" t="str">
        <f t="array" ref="I696">XLOOKUP(G696,tb_MainDatabase[Barcode],tb_MainDatabase[Size],"")</f>
        <v>10 ml.</v>
      </c>
      <c r="J696" s="64" t="s">
        <v>1532</v>
      </c>
      <c r="K696" s="81">
        <f>IF(E696="","",countif(tb_Export_2[SKU],E696))</f>
        <v>1</v>
      </c>
      <c r="L696" s="64" t="s">
        <v>1528</v>
      </c>
      <c r="M696" s="81"/>
      <c r="N696" s="81"/>
    </row>
    <row r="697" ht="22.5" customHeight="1">
      <c r="A697" s="61">
        <f>IF(B697="","",ROW()-ROW(tb_Export_2[[#HEADERS],[Order]]))</f>
        <v>696</v>
      </c>
      <c r="B697" s="322">
        <v>45981.0</v>
      </c>
      <c r="C697" s="64" t="str">
        <f t="shared" si="1"/>
        <v>#REF!</v>
      </c>
      <c r="D697" s="64" t="s">
        <v>356</v>
      </c>
      <c r="E697" s="64" t="s">
        <v>2531</v>
      </c>
      <c r="F697" s="64" t="s">
        <v>1087</v>
      </c>
      <c r="G697" s="64">
        <v>8.857128012039E12</v>
      </c>
      <c r="H697" s="64" t="str">
        <f t="array" ref="H697">XLOOKUP(G697,tb_MainDatabase[Barcode],tb_MainDatabase[Grand],"")</f>
        <v>EDP</v>
      </c>
      <c r="I697" s="64" t="str">
        <f t="array" ref="I697">XLOOKUP(G697,tb_MainDatabase[Barcode],tb_MainDatabase[Size],"")</f>
        <v>10 ml.</v>
      </c>
      <c r="J697" s="64" t="s">
        <v>1532</v>
      </c>
      <c r="K697" s="81">
        <f>IF(E697="","",countif(tb_Export_2[SKU],E697))</f>
        <v>1</v>
      </c>
      <c r="L697" s="64" t="s">
        <v>1528</v>
      </c>
      <c r="M697" s="81"/>
      <c r="N697" s="81"/>
    </row>
    <row r="698" ht="22.5" customHeight="1">
      <c r="A698" s="61">
        <f>IF(B698="","",ROW()-ROW(tb_Export_2[[#HEADERS],[Order]]))</f>
        <v>697</v>
      </c>
      <c r="B698" s="322">
        <v>45981.0</v>
      </c>
      <c r="C698" s="64" t="str">
        <f t="shared" si="1"/>
        <v>#REF!</v>
      </c>
      <c r="D698" s="64" t="s">
        <v>356</v>
      </c>
      <c r="E698" s="64" t="s">
        <v>2533</v>
      </c>
      <c r="F698" s="64" t="s">
        <v>1087</v>
      </c>
      <c r="G698" s="64">
        <v>8.857128012039E12</v>
      </c>
      <c r="H698" s="64" t="str">
        <f t="array" ref="H698">XLOOKUP(G698,tb_MainDatabase[Barcode],tb_MainDatabase[Grand],"")</f>
        <v>EDP</v>
      </c>
      <c r="I698" s="64" t="str">
        <f t="array" ref="I698">XLOOKUP(G698,tb_MainDatabase[Barcode],tb_MainDatabase[Size],"")</f>
        <v>10 ml.</v>
      </c>
      <c r="J698" s="64" t="s">
        <v>1532</v>
      </c>
      <c r="K698" s="81">
        <f>IF(E698="","",countif(tb_Export_2[SKU],E698))</f>
        <v>1</v>
      </c>
      <c r="L698" s="64" t="s">
        <v>1528</v>
      </c>
      <c r="M698" s="81"/>
      <c r="N698" s="81"/>
    </row>
    <row r="699" ht="22.5" customHeight="1">
      <c r="A699" s="61">
        <f>IF(B699="","",ROW()-ROW(tb_Export_2[[#HEADERS],[Order]]))</f>
        <v>698</v>
      </c>
      <c r="B699" s="322">
        <v>45981.0</v>
      </c>
      <c r="C699" s="64" t="str">
        <f t="shared" si="1"/>
        <v>#REF!</v>
      </c>
      <c r="D699" s="64" t="s">
        <v>356</v>
      </c>
      <c r="E699" s="64" t="s">
        <v>2535</v>
      </c>
      <c r="F699" s="64" t="s">
        <v>1087</v>
      </c>
      <c r="G699" s="64">
        <v>8.857128012039E12</v>
      </c>
      <c r="H699" s="64" t="str">
        <f t="array" ref="H699">XLOOKUP(G699,tb_MainDatabase[Barcode],tb_MainDatabase[Grand],"")</f>
        <v>EDP</v>
      </c>
      <c r="I699" s="64" t="str">
        <f t="array" ref="I699">XLOOKUP(G699,tb_MainDatabase[Barcode],tb_MainDatabase[Size],"")</f>
        <v>10 ml.</v>
      </c>
      <c r="J699" s="64" t="s">
        <v>1532</v>
      </c>
      <c r="K699" s="81">
        <f>IF(E699="","",countif(tb_Export_2[SKU],E699))</f>
        <v>1</v>
      </c>
      <c r="L699" s="64" t="s">
        <v>1528</v>
      </c>
      <c r="M699" s="81"/>
      <c r="N699" s="81"/>
    </row>
    <row r="700" ht="22.5" customHeight="1">
      <c r="A700" s="61">
        <f>IF(B700="","",ROW()-ROW(tb_Export_2[[#HEADERS],[Order]]))</f>
        <v>699</v>
      </c>
      <c r="B700" s="322">
        <v>45981.0</v>
      </c>
      <c r="C700" s="64" t="str">
        <f t="shared" si="1"/>
        <v>#REF!</v>
      </c>
      <c r="D700" s="64" t="s">
        <v>356</v>
      </c>
      <c r="E700" s="64" t="s">
        <v>2537</v>
      </c>
      <c r="F700" s="64" t="s">
        <v>1058</v>
      </c>
      <c r="G700" s="64">
        <v>8.857128012058E12</v>
      </c>
      <c r="H700" s="64" t="str">
        <f t="array" ref="H700">XLOOKUP(G700,tb_MainDatabase[Barcode],tb_MainDatabase[Grand],"")</f>
        <v>EDP</v>
      </c>
      <c r="I700" s="64" t="str">
        <f t="array" ref="I700">XLOOKUP(G700,tb_MainDatabase[Barcode],tb_MainDatabase[Size],"")</f>
        <v>10 ml.</v>
      </c>
      <c r="J700" s="64" t="s">
        <v>1532</v>
      </c>
      <c r="K700" s="81">
        <f>IF(E700="","",countif(tb_Export_2[SKU],E700))</f>
        <v>1</v>
      </c>
      <c r="L700" s="64" t="s">
        <v>1528</v>
      </c>
      <c r="M700" s="81"/>
      <c r="N700" s="81"/>
    </row>
    <row r="701" ht="22.5" customHeight="1">
      <c r="A701" s="61">
        <f>IF(B701="","",ROW()-ROW(tb_Export_2[[#HEADERS],[Order]]))</f>
        <v>700</v>
      </c>
      <c r="B701" s="322">
        <v>45981.0</v>
      </c>
      <c r="C701" s="64" t="str">
        <f t="shared" si="1"/>
        <v>#REF!</v>
      </c>
      <c r="D701" s="64" t="s">
        <v>356</v>
      </c>
      <c r="E701" s="64" t="s">
        <v>2538</v>
      </c>
      <c r="F701" s="64" t="s">
        <v>1058</v>
      </c>
      <c r="G701" s="64">
        <v>8.857128012058E12</v>
      </c>
      <c r="H701" s="64" t="str">
        <f t="array" ref="H701">XLOOKUP(G701,tb_MainDatabase[Barcode],tb_MainDatabase[Grand],"")</f>
        <v>EDP</v>
      </c>
      <c r="I701" s="64" t="str">
        <f t="array" ref="I701">XLOOKUP(G701,tb_MainDatabase[Barcode],tb_MainDatabase[Size],"")</f>
        <v>10 ml.</v>
      </c>
      <c r="J701" s="64" t="s">
        <v>1532</v>
      </c>
      <c r="K701" s="81">
        <f>IF(E701="","",countif(tb_Export_2[SKU],E701))</f>
        <v>1</v>
      </c>
      <c r="L701" s="64" t="s">
        <v>1528</v>
      </c>
      <c r="M701" s="81"/>
      <c r="N701" s="81"/>
    </row>
    <row r="702" ht="22.5" customHeight="1">
      <c r="A702" s="61">
        <f>IF(B702="","",ROW()-ROW(tb_Export_2[[#HEADERS],[Order]]))</f>
        <v>701</v>
      </c>
      <c r="B702" s="322">
        <v>45981.0</v>
      </c>
      <c r="C702" s="64" t="str">
        <f t="shared" si="1"/>
        <v>#REF!</v>
      </c>
      <c r="D702" s="64" t="s">
        <v>356</v>
      </c>
      <c r="E702" s="64" t="s">
        <v>2540</v>
      </c>
      <c r="F702" s="64" t="s">
        <v>1058</v>
      </c>
      <c r="G702" s="64">
        <v>8.857128012058E12</v>
      </c>
      <c r="H702" s="64" t="str">
        <f t="array" ref="H702">XLOOKUP(G702,tb_MainDatabase[Barcode],tb_MainDatabase[Grand],"")</f>
        <v>EDP</v>
      </c>
      <c r="I702" s="64" t="str">
        <f t="array" ref="I702">XLOOKUP(G702,tb_MainDatabase[Barcode],tb_MainDatabase[Size],"")</f>
        <v>10 ml.</v>
      </c>
      <c r="J702" s="64" t="s">
        <v>1532</v>
      </c>
      <c r="K702" s="81">
        <f>IF(E702="","",countif(tb_Export_2[SKU],E702))</f>
        <v>1</v>
      </c>
      <c r="L702" s="64" t="s">
        <v>1528</v>
      </c>
      <c r="M702" s="81"/>
      <c r="N702" s="81"/>
    </row>
    <row r="703" ht="22.5" customHeight="1">
      <c r="A703" s="61">
        <f>IF(B703="","",ROW()-ROW(tb_Export_2[[#HEADERS],[Order]]))</f>
        <v>702</v>
      </c>
      <c r="B703" s="322">
        <v>45981.0</v>
      </c>
      <c r="C703" s="64" t="str">
        <f t="shared" si="1"/>
        <v>#REF!</v>
      </c>
      <c r="D703" s="64" t="s">
        <v>356</v>
      </c>
      <c r="E703" s="64" t="s">
        <v>2542</v>
      </c>
      <c r="F703" s="64" t="s">
        <v>1058</v>
      </c>
      <c r="G703" s="64">
        <v>8.857128012058E12</v>
      </c>
      <c r="H703" s="64" t="str">
        <f t="array" ref="H703">XLOOKUP(G703,tb_MainDatabase[Barcode],tb_MainDatabase[Grand],"")</f>
        <v>EDP</v>
      </c>
      <c r="I703" s="64" t="str">
        <f t="array" ref="I703">XLOOKUP(G703,tb_MainDatabase[Barcode],tb_MainDatabase[Size],"")</f>
        <v>10 ml.</v>
      </c>
      <c r="J703" s="64" t="s">
        <v>1532</v>
      </c>
      <c r="K703" s="81">
        <f>IF(E703="","",countif(tb_Export_2[SKU],E703))</f>
        <v>1</v>
      </c>
      <c r="L703" s="64" t="s">
        <v>1528</v>
      </c>
      <c r="M703" s="81"/>
      <c r="N703" s="81"/>
    </row>
    <row r="704" ht="22.5" customHeight="1">
      <c r="A704" s="61">
        <f>IF(B704="","",ROW()-ROW(tb_Export_2[[#HEADERS],[Order]]))</f>
        <v>703</v>
      </c>
      <c r="B704" s="322">
        <v>45981.0</v>
      </c>
      <c r="C704" s="64" t="str">
        <f t="shared" si="1"/>
        <v>#REF!</v>
      </c>
      <c r="D704" s="64" t="s">
        <v>356</v>
      </c>
      <c r="E704" s="64" t="s">
        <v>2544</v>
      </c>
      <c r="F704" s="64" t="s">
        <v>1058</v>
      </c>
      <c r="G704" s="64">
        <v>8.857128012058E12</v>
      </c>
      <c r="H704" s="64" t="str">
        <f t="array" ref="H704">XLOOKUP(G704,tb_MainDatabase[Barcode],tb_MainDatabase[Grand],"")</f>
        <v>EDP</v>
      </c>
      <c r="I704" s="64" t="str">
        <f t="array" ref="I704">XLOOKUP(G704,tb_MainDatabase[Barcode],tb_MainDatabase[Size],"")</f>
        <v>10 ml.</v>
      </c>
      <c r="J704" s="64" t="s">
        <v>1532</v>
      </c>
      <c r="K704" s="81">
        <f>IF(E704="","",countif(tb_Export_2[SKU],E704))</f>
        <v>1</v>
      </c>
      <c r="L704" s="64" t="s">
        <v>1528</v>
      </c>
      <c r="M704" s="81"/>
      <c r="N704" s="81"/>
    </row>
    <row r="705" ht="22.5" customHeight="1">
      <c r="A705" s="61">
        <f>IF(B705="","",ROW()-ROW(tb_Export_2[[#HEADERS],[Order]]))</f>
        <v>704</v>
      </c>
      <c r="B705" s="322">
        <v>45981.0</v>
      </c>
      <c r="C705" s="64" t="str">
        <f t="shared" si="1"/>
        <v>#REF!</v>
      </c>
      <c r="D705" s="64" t="s">
        <v>356</v>
      </c>
      <c r="E705" s="64" t="s">
        <v>2545</v>
      </c>
      <c r="F705" s="64" t="s">
        <v>1058</v>
      </c>
      <c r="G705" s="64">
        <v>8.857128012058E12</v>
      </c>
      <c r="H705" s="64" t="str">
        <f t="array" ref="H705">XLOOKUP(G705,tb_MainDatabase[Barcode],tb_MainDatabase[Grand],"")</f>
        <v>EDP</v>
      </c>
      <c r="I705" s="64" t="str">
        <f t="array" ref="I705">XLOOKUP(G705,tb_MainDatabase[Barcode],tb_MainDatabase[Size],"")</f>
        <v>10 ml.</v>
      </c>
      <c r="J705" s="64" t="s">
        <v>1532</v>
      </c>
      <c r="K705" s="81">
        <f>IF(E705="","",countif(tb_Export_2[SKU],E705))</f>
        <v>1</v>
      </c>
      <c r="L705" s="64" t="s">
        <v>1528</v>
      </c>
      <c r="M705" s="81"/>
      <c r="N705" s="81"/>
    </row>
    <row r="706" ht="22.5" customHeight="1">
      <c r="A706" s="61">
        <f>IF(B706="","",ROW()-ROW(tb_Export_2[[#HEADERS],[Order]]))</f>
        <v>705</v>
      </c>
      <c r="B706" s="322">
        <v>45981.0</v>
      </c>
      <c r="C706" s="64" t="str">
        <f t="shared" si="1"/>
        <v>#REF!</v>
      </c>
      <c r="D706" s="64" t="s">
        <v>356</v>
      </c>
      <c r="E706" s="64" t="s">
        <v>2546</v>
      </c>
      <c r="F706" s="64" t="s">
        <v>1058</v>
      </c>
      <c r="G706" s="64">
        <v>8.857128012058E12</v>
      </c>
      <c r="H706" s="64" t="str">
        <f t="array" ref="H706">XLOOKUP(G706,tb_MainDatabase[Barcode],tb_MainDatabase[Grand],"")</f>
        <v>EDP</v>
      </c>
      <c r="I706" s="64" t="str">
        <f t="array" ref="I706">XLOOKUP(G706,tb_MainDatabase[Barcode],tb_MainDatabase[Size],"")</f>
        <v>10 ml.</v>
      </c>
      <c r="J706" s="64" t="s">
        <v>1532</v>
      </c>
      <c r="K706" s="81">
        <f>IF(E706="","",countif(tb_Export_2[SKU],E706))</f>
        <v>1</v>
      </c>
      <c r="L706" s="64" t="s">
        <v>1528</v>
      </c>
      <c r="M706" s="81"/>
      <c r="N706" s="81"/>
    </row>
    <row r="707" ht="22.5" customHeight="1">
      <c r="A707" s="61">
        <f>IF(B707="","",ROW()-ROW(tb_Export_2[[#HEADERS],[Order]]))</f>
        <v>706</v>
      </c>
      <c r="B707" s="322">
        <v>45981.0</v>
      </c>
      <c r="C707" s="64" t="str">
        <f t="shared" si="1"/>
        <v>#REF!</v>
      </c>
      <c r="D707" s="64" t="s">
        <v>356</v>
      </c>
      <c r="E707" s="64" t="s">
        <v>2547</v>
      </c>
      <c r="F707" s="64" t="s">
        <v>1058</v>
      </c>
      <c r="G707" s="64">
        <v>8.857128012058E12</v>
      </c>
      <c r="H707" s="64" t="str">
        <f t="array" ref="H707">XLOOKUP(G707,tb_MainDatabase[Barcode],tb_MainDatabase[Grand],"")</f>
        <v>EDP</v>
      </c>
      <c r="I707" s="64" t="str">
        <f t="array" ref="I707">XLOOKUP(G707,tb_MainDatabase[Barcode],tb_MainDatabase[Size],"")</f>
        <v>10 ml.</v>
      </c>
      <c r="J707" s="64" t="s">
        <v>1532</v>
      </c>
      <c r="K707" s="81">
        <f>IF(E707="","",countif(tb_Export_2[SKU],E707))</f>
        <v>1</v>
      </c>
      <c r="L707" s="64" t="s">
        <v>1528</v>
      </c>
      <c r="M707" s="81"/>
      <c r="N707" s="81"/>
    </row>
    <row r="708" ht="22.5" customHeight="1">
      <c r="A708" s="61">
        <f>IF(B708="","",ROW()-ROW(tb_Export_2[[#HEADERS],[Order]]))</f>
        <v>707</v>
      </c>
      <c r="B708" s="322">
        <v>45981.0</v>
      </c>
      <c r="C708" s="64" t="str">
        <f t="shared" si="1"/>
        <v>#REF!</v>
      </c>
      <c r="D708" s="64" t="s">
        <v>356</v>
      </c>
      <c r="E708" s="64" t="s">
        <v>2548</v>
      </c>
      <c r="F708" s="64" t="s">
        <v>1058</v>
      </c>
      <c r="G708" s="64">
        <v>8.857128012058E12</v>
      </c>
      <c r="H708" s="64" t="str">
        <f t="array" ref="H708">XLOOKUP(G708,tb_MainDatabase[Barcode],tb_MainDatabase[Grand],"")</f>
        <v>EDP</v>
      </c>
      <c r="I708" s="64" t="str">
        <f t="array" ref="I708">XLOOKUP(G708,tb_MainDatabase[Barcode],tb_MainDatabase[Size],"")</f>
        <v>10 ml.</v>
      </c>
      <c r="J708" s="64" t="s">
        <v>1532</v>
      </c>
      <c r="K708" s="81">
        <f>IF(E708="","",countif(tb_Export_2[SKU],E708))</f>
        <v>1</v>
      </c>
      <c r="L708" s="64" t="s">
        <v>1528</v>
      </c>
      <c r="M708" s="81"/>
      <c r="N708" s="81"/>
    </row>
    <row r="709" ht="22.5" customHeight="1">
      <c r="A709" s="61">
        <f>IF(B709="","",ROW()-ROW(tb_Export_2[[#HEADERS],[Order]]))</f>
        <v>708</v>
      </c>
      <c r="B709" s="322">
        <v>45981.0</v>
      </c>
      <c r="C709" s="64" t="str">
        <f t="shared" si="1"/>
        <v>#REF!</v>
      </c>
      <c r="D709" s="64" t="s">
        <v>356</v>
      </c>
      <c r="E709" s="64" t="s">
        <v>2550</v>
      </c>
      <c r="F709" s="64" t="s">
        <v>1058</v>
      </c>
      <c r="G709" s="64">
        <v>8.857128012058E12</v>
      </c>
      <c r="H709" s="64" t="str">
        <f t="array" ref="H709">XLOOKUP(G709,tb_MainDatabase[Barcode],tb_MainDatabase[Grand],"")</f>
        <v>EDP</v>
      </c>
      <c r="I709" s="64" t="str">
        <f t="array" ref="I709">XLOOKUP(G709,tb_MainDatabase[Barcode],tb_MainDatabase[Size],"")</f>
        <v>10 ml.</v>
      </c>
      <c r="J709" s="64" t="s">
        <v>1532</v>
      </c>
      <c r="K709" s="81">
        <f>IF(E709="","",countif(tb_Export_2[SKU],E709))</f>
        <v>1</v>
      </c>
      <c r="L709" s="64" t="s">
        <v>1528</v>
      </c>
      <c r="M709" s="81"/>
      <c r="N709" s="81"/>
    </row>
    <row r="710" ht="22.5" customHeight="1">
      <c r="A710" s="61">
        <f>IF(B710="","",ROW()-ROW(tb_Export_2[[#HEADERS],[Order]]))</f>
        <v>709</v>
      </c>
      <c r="B710" s="322">
        <v>45981.0</v>
      </c>
      <c r="C710" s="64" t="str">
        <f t="shared" si="1"/>
        <v>#REF!</v>
      </c>
      <c r="D710" s="64" t="s">
        <v>356</v>
      </c>
      <c r="E710" s="64" t="s">
        <v>2552</v>
      </c>
      <c r="F710" s="64" t="s">
        <v>1058</v>
      </c>
      <c r="G710" s="64">
        <v>8.857128012058E12</v>
      </c>
      <c r="H710" s="64" t="str">
        <f t="array" ref="H710">XLOOKUP(G710,tb_MainDatabase[Barcode],tb_MainDatabase[Grand],"")</f>
        <v>EDP</v>
      </c>
      <c r="I710" s="64" t="str">
        <f t="array" ref="I710">XLOOKUP(G710,tb_MainDatabase[Barcode],tb_MainDatabase[Size],"")</f>
        <v>10 ml.</v>
      </c>
      <c r="J710" s="64" t="s">
        <v>1532</v>
      </c>
      <c r="K710" s="81">
        <f>IF(E710="","",countif(tb_Export_2[SKU],E710))</f>
        <v>1</v>
      </c>
      <c r="L710" s="64" t="s">
        <v>1528</v>
      </c>
      <c r="M710" s="81"/>
      <c r="N710" s="81"/>
    </row>
    <row r="711" ht="22.5" customHeight="1">
      <c r="A711" s="61">
        <f>IF(B711="","",ROW()-ROW(tb_Export_2[[#HEADERS],[Order]]))</f>
        <v>710</v>
      </c>
      <c r="B711" s="322">
        <v>45981.0</v>
      </c>
      <c r="C711" s="64" t="str">
        <f t="shared" si="1"/>
        <v>#REF!</v>
      </c>
      <c r="D711" s="64" t="s">
        <v>356</v>
      </c>
      <c r="E711" s="64" t="s">
        <v>2553</v>
      </c>
      <c r="F711" s="64" t="s">
        <v>1058</v>
      </c>
      <c r="G711" s="64">
        <v>8.857128012058E12</v>
      </c>
      <c r="H711" s="64" t="str">
        <f t="array" ref="H711">XLOOKUP(G711,tb_MainDatabase[Barcode],tb_MainDatabase[Grand],"")</f>
        <v>EDP</v>
      </c>
      <c r="I711" s="64" t="str">
        <f t="array" ref="I711">XLOOKUP(G711,tb_MainDatabase[Barcode],tb_MainDatabase[Size],"")</f>
        <v>10 ml.</v>
      </c>
      <c r="J711" s="64" t="s">
        <v>1532</v>
      </c>
      <c r="K711" s="81">
        <f>IF(E711="","",countif(tb_Export_2[SKU],E711))</f>
        <v>1</v>
      </c>
      <c r="L711" s="64" t="s">
        <v>1528</v>
      </c>
      <c r="M711" s="81"/>
      <c r="N711" s="81"/>
    </row>
    <row r="712" ht="22.5" customHeight="1">
      <c r="A712" s="61">
        <f>IF(B712="","",ROW()-ROW(tb_Export_2[[#HEADERS],[Order]]))</f>
        <v>711</v>
      </c>
      <c r="B712" s="322">
        <v>45981.0</v>
      </c>
      <c r="C712" s="64" t="str">
        <f t="shared" si="1"/>
        <v>#REF!</v>
      </c>
      <c r="D712" s="64" t="s">
        <v>356</v>
      </c>
      <c r="E712" s="64" t="s">
        <v>2554</v>
      </c>
      <c r="F712" s="64" t="s">
        <v>1058</v>
      </c>
      <c r="G712" s="64">
        <v>8.857128012058E12</v>
      </c>
      <c r="H712" s="64" t="str">
        <f t="array" ref="H712">XLOOKUP(G712,tb_MainDatabase[Barcode],tb_MainDatabase[Grand],"")</f>
        <v>EDP</v>
      </c>
      <c r="I712" s="64" t="str">
        <f t="array" ref="I712">XLOOKUP(G712,tb_MainDatabase[Barcode],tb_MainDatabase[Size],"")</f>
        <v>10 ml.</v>
      </c>
      <c r="J712" s="64" t="s">
        <v>1532</v>
      </c>
      <c r="K712" s="81">
        <f>IF(E712="","",countif(tb_Export_2[SKU],E712))</f>
        <v>1</v>
      </c>
      <c r="L712" s="64" t="s">
        <v>1528</v>
      </c>
      <c r="M712" s="81"/>
      <c r="N712" s="81"/>
    </row>
    <row r="713" ht="22.5" customHeight="1">
      <c r="A713" s="61">
        <f>IF(B713="","",ROW()-ROW(tb_Export_2[[#HEADERS],[Order]]))</f>
        <v>712</v>
      </c>
      <c r="B713" s="322">
        <v>45981.0</v>
      </c>
      <c r="C713" s="64" t="str">
        <f t="shared" si="1"/>
        <v>#REF!</v>
      </c>
      <c r="D713" s="64" t="s">
        <v>356</v>
      </c>
      <c r="E713" s="64" t="s">
        <v>2556</v>
      </c>
      <c r="F713" s="64" t="s">
        <v>1058</v>
      </c>
      <c r="G713" s="64">
        <v>8.857128012058E12</v>
      </c>
      <c r="H713" s="64" t="str">
        <f t="array" ref="H713">XLOOKUP(G713,tb_MainDatabase[Barcode],tb_MainDatabase[Grand],"")</f>
        <v>EDP</v>
      </c>
      <c r="I713" s="64" t="str">
        <f t="array" ref="I713">XLOOKUP(G713,tb_MainDatabase[Barcode],tb_MainDatabase[Size],"")</f>
        <v>10 ml.</v>
      </c>
      <c r="J713" s="64" t="s">
        <v>1532</v>
      </c>
      <c r="K713" s="81">
        <f>IF(E713="","",countif(tb_Export_2[SKU],E713))</f>
        <v>1</v>
      </c>
      <c r="L713" s="64" t="s">
        <v>1528</v>
      </c>
      <c r="M713" s="81"/>
      <c r="N713" s="81"/>
    </row>
    <row r="714" ht="22.5" customHeight="1">
      <c r="A714" s="61">
        <f>IF(B714="","",ROW()-ROW(tb_Export_2[[#HEADERS],[Order]]))</f>
        <v>713</v>
      </c>
      <c r="B714" s="322">
        <v>45981.0</v>
      </c>
      <c r="C714" s="64" t="str">
        <f t="shared" si="1"/>
        <v>#REF!</v>
      </c>
      <c r="D714" s="64" t="s">
        <v>356</v>
      </c>
      <c r="E714" s="64" t="s">
        <v>2558</v>
      </c>
      <c r="F714" s="64" t="s">
        <v>1058</v>
      </c>
      <c r="G714" s="64">
        <v>8.857128012058E12</v>
      </c>
      <c r="H714" s="64" t="str">
        <f t="array" ref="H714">XLOOKUP(G714,tb_MainDatabase[Barcode],tb_MainDatabase[Grand],"")</f>
        <v>EDP</v>
      </c>
      <c r="I714" s="64" t="str">
        <f t="array" ref="I714">XLOOKUP(G714,tb_MainDatabase[Barcode],tb_MainDatabase[Size],"")</f>
        <v>10 ml.</v>
      </c>
      <c r="J714" s="64" t="s">
        <v>1532</v>
      </c>
      <c r="K714" s="81">
        <f>IF(E714="","",countif(tb_Export_2[SKU],E714))</f>
        <v>1</v>
      </c>
      <c r="L714" s="64" t="s">
        <v>1528</v>
      </c>
      <c r="M714" s="81"/>
      <c r="N714" s="81"/>
    </row>
    <row r="715" ht="22.5" customHeight="1">
      <c r="A715" s="61">
        <f>IF(B715="","",ROW()-ROW(tb_Export_2[[#HEADERS],[Order]]))</f>
        <v>714</v>
      </c>
      <c r="B715" s="322">
        <v>45981.0</v>
      </c>
      <c r="C715" s="64" t="str">
        <f t="shared" si="1"/>
        <v>#REF!</v>
      </c>
      <c r="D715" s="64" t="s">
        <v>356</v>
      </c>
      <c r="E715" s="64" t="s">
        <v>2559</v>
      </c>
      <c r="F715" s="64" t="s">
        <v>1048</v>
      </c>
      <c r="G715" s="64">
        <v>8.857128012077E12</v>
      </c>
      <c r="H715" s="64" t="str">
        <f t="array" ref="H715">XLOOKUP(G715,tb_MainDatabase[Barcode],tb_MainDatabase[Grand],"")</f>
        <v>EDP</v>
      </c>
      <c r="I715" s="64" t="str">
        <f t="array" ref="I715">XLOOKUP(G715,tb_MainDatabase[Barcode],tb_MainDatabase[Size],"")</f>
        <v>10 ml.</v>
      </c>
      <c r="J715" s="64" t="s">
        <v>1532</v>
      </c>
      <c r="K715" s="81">
        <f>IF(E715="","",countif(tb_Export_2[SKU],E715))</f>
        <v>1</v>
      </c>
      <c r="L715" s="64" t="s">
        <v>1528</v>
      </c>
      <c r="M715" s="81"/>
      <c r="N715" s="81"/>
    </row>
    <row r="716" ht="22.5" customHeight="1">
      <c r="A716" s="61">
        <f>IF(B716="","",ROW()-ROW(tb_Export_2[[#HEADERS],[Order]]))</f>
        <v>715</v>
      </c>
      <c r="B716" s="322">
        <v>45981.0</v>
      </c>
      <c r="C716" s="64" t="str">
        <f t="shared" si="1"/>
        <v>#REF!</v>
      </c>
      <c r="D716" s="64" t="s">
        <v>356</v>
      </c>
      <c r="E716" s="64" t="s">
        <v>2561</v>
      </c>
      <c r="F716" s="64" t="s">
        <v>1048</v>
      </c>
      <c r="G716" s="64">
        <v>8.857128012077E12</v>
      </c>
      <c r="H716" s="64" t="str">
        <f t="array" ref="H716">XLOOKUP(G716,tb_MainDatabase[Barcode],tb_MainDatabase[Grand],"")</f>
        <v>EDP</v>
      </c>
      <c r="I716" s="64" t="str">
        <f t="array" ref="I716">XLOOKUP(G716,tb_MainDatabase[Barcode],tb_MainDatabase[Size],"")</f>
        <v>10 ml.</v>
      </c>
      <c r="J716" s="64" t="s">
        <v>1532</v>
      </c>
      <c r="K716" s="81">
        <f>IF(E716="","",countif(tb_Export_2[SKU],E716))</f>
        <v>1</v>
      </c>
      <c r="L716" s="64" t="s">
        <v>1528</v>
      </c>
      <c r="M716" s="81"/>
      <c r="N716" s="81"/>
    </row>
    <row r="717" ht="22.5" customHeight="1">
      <c r="A717" s="61">
        <f>IF(B717="","",ROW()-ROW(tb_Export_2[[#HEADERS],[Order]]))</f>
        <v>716</v>
      </c>
      <c r="B717" s="322">
        <v>45981.0</v>
      </c>
      <c r="C717" s="64" t="str">
        <f t="shared" si="1"/>
        <v>#REF!</v>
      </c>
      <c r="D717" s="64" t="s">
        <v>356</v>
      </c>
      <c r="E717" s="64" t="s">
        <v>2563</v>
      </c>
      <c r="F717" s="64" t="s">
        <v>1048</v>
      </c>
      <c r="G717" s="64">
        <v>8.857128012077E12</v>
      </c>
      <c r="H717" s="64" t="str">
        <f t="array" ref="H717">XLOOKUP(G717,tb_MainDatabase[Barcode],tb_MainDatabase[Grand],"")</f>
        <v>EDP</v>
      </c>
      <c r="I717" s="64" t="str">
        <f t="array" ref="I717">XLOOKUP(G717,tb_MainDatabase[Barcode],tb_MainDatabase[Size],"")</f>
        <v>10 ml.</v>
      </c>
      <c r="J717" s="64" t="s">
        <v>1532</v>
      </c>
      <c r="K717" s="81">
        <f>IF(E717="","",countif(tb_Export_2[SKU],E717))</f>
        <v>1</v>
      </c>
      <c r="L717" s="64" t="s">
        <v>1528</v>
      </c>
      <c r="M717" s="81"/>
      <c r="N717" s="81"/>
    </row>
    <row r="718" ht="22.5" customHeight="1">
      <c r="A718" s="61">
        <f>IF(B718="","",ROW()-ROW(tb_Export_2[[#HEADERS],[Order]]))</f>
        <v>717</v>
      </c>
      <c r="B718" s="322">
        <v>45981.0</v>
      </c>
      <c r="C718" s="64" t="str">
        <f t="shared" si="1"/>
        <v>#REF!</v>
      </c>
      <c r="D718" s="64" t="s">
        <v>356</v>
      </c>
      <c r="E718" s="64" t="s">
        <v>2564</v>
      </c>
      <c r="F718" s="64" t="s">
        <v>1048</v>
      </c>
      <c r="G718" s="64">
        <v>8.857128012077E12</v>
      </c>
      <c r="H718" s="64" t="str">
        <f t="array" ref="H718">XLOOKUP(G718,tb_MainDatabase[Barcode],tb_MainDatabase[Grand],"")</f>
        <v>EDP</v>
      </c>
      <c r="I718" s="64" t="str">
        <f t="array" ref="I718">XLOOKUP(G718,tb_MainDatabase[Barcode],tb_MainDatabase[Size],"")</f>
        <v>10 ml.</v>
      </c>
      <c r="J718" s="64" t="s">
        <v>1532</v>
      </c>
      <c r="K718" s="81">
        <f>IF(E718="","",countif(tb_Export_2[SKU],E718))</f>
        <v>1</v>
      </c>
      <c r="L718" s="64" t="s">
        <v>1528</v>
      </c>
      <c r="M718" s="81"/>
      <c r="N718" s="81"/>
    </row>
    <row r="719" ht="22.5" customHeight="1">
      <c r="A719" s="61">
        <f>IF(B719="","",ROW()-ROW(tb_Export_2[[#HEADERS],[Order]]))</f>
        <v>718</v>
      </c>
      <c r="B719" s="322">
        <v>45981.0</v>
      </c>
      <c r="C719" s="64" t="str">
        <f t="shared" si="1"/>
        <v>#REF!</v>
      </c>
      <c r="D719" s="64" t="s">
        <v>356</v>
      </c>
      <c r="E719" s="64" t="s">
        <v>2565</v>
      </c>
      <c r="F719" s="64" t="s">
        <v>1048</v>
      </c>
      <c r="G719" s="64">
        <v>8.857128012077E12</v>
      </c>
      <c r="H719" s="64" t="str">
        <f t="array" ref="H719">XLOOKUP(G719,tb_MainDatabase[Barcode],tb_MainDatabase[Grand],"")</f>
        <v>EDP</v>
      </c>
      <c r="I719" s="64" t="str">
        <f t="array" ref="I719">XLOOKUP(G719,tb_MainDatabase[Barcode],tb_MainDatabase[Size],"")</f>
        <v>10 ml.</v>
      </c>
      <c r="J719" s="64" t="s">
        <v>1532</v>
      </c>
      <c r="K719" s="81">
        <f>IF(E719="","",countif(tb_Export_2[SKU],E719))</f>
        <v>1</v>
      </c>
      <c r="L719" s="64" t="s">
        <v>1528</v>
      </c>
      <c r="M719" s="81"/>
      <c r="N719" s="81"/>
    </row>
    <row r="720" ht="22.5" customHeight="1">
      <c r="A720" s="61">
        <f>IF(B720="","",ROW()-ROW(tb_Export_2[[#HEADERS],[Order]]))</f>
        <v>719</v>
      </c>
      <c r="B720" s="322">
        <v>45981.0</v>
      </c>
      <c r="C720" s="64" t="str">
        <f t="shared" si="1"/>
        <v>#REF!</v>
      </c>
      <c r="D720" s="64" t="s">
        <v>356</v>
      </c>
      <c r="E720" s="64" t="s">
        <v>2567</v>
      </c>
      <c r="F720" s="64" t="s">
        <v>1048</v>
      </c>
      <c r="G720" s="64">
        <v>8.857128012077E12</v>
      </c>
      <c r="H720" s="64" t="str">
        <f t="array" ref="H720">XLOOKUP(G720,tb_MainDatabase[Barcode],tb_MainDatabase[Grand],"")</f>
        <v>EDP</v>
      </c>
      <c r="I720" s="64" t="str">
        <f t="array" ref="I720">XLOOKUP(G720,tb_MainDatabase[Barcode],tb_MainDatabase[Size],"")</f>
        <v>10 ml.</v>
      </c>
      <c r="J720" s="64" t="s">
        <v>1532</v>
      </c>
      <c r="K720" s="81">
        <f>IF(E720="","",countif(tb_Export_2[SKU],E720))</f>
        <v>1</v>
      </c>
      <c r="L720" s="64" t="s">
        <v>1528</v>
      </c>
      <c r="M720" s="81"/>
      <c r="N720" s="81"/>
    </row>
    <row r="721" ht="22.5" customHeight="1">
      <c r="A721" s="61">
        <f>IF(B721="","",ROW()-ROW(tb_Export_2[[#HEADERS],[Order]]))</f>
        <v>720</v>
      </c>
      <c r="B721" s="322">
        <v>45981.0</v>
      </c>
      <c r="C721" s="64" t="str">
        <f t="shared" si="1"/>
        <v>#REF!</v>
      </c>
      <c r="D721" s="64" t="s">
        <v>356</v>
      </c>
      <c r="E721" s="64" t="s">
        <v>2571</v>
      </c>
      <c r="F721" s="64" t="s">
        <v>1048</v>
      </c>
      <c r="G721" s="64">
        <v>8.857128012077E12</v>
      </c>
      <c r="H721" s="64" t="str">
        <f t="array" ref="H721">XLOOKUP(G721,tb_MainDatabase[Barcode],tb_MainDatabase[Grand],"")</f>
        <v>EDP</v>
      </c>
      <c r="I721" s="64" t="str">
        <f t="array" ref="I721">XLOOKUP(G721,tb_MainDatabase[Barcode],tb_MainDatabase[Size],"")</f>
        <v>10 ml.</v>
      </c>
      <c r="J721" s="64" t="s">
        <v>1532</v>
      </c>
      <c r="K721" s="81">
        <f>IF(E721="","",countif(tb_Export_2[SKU],E721))</f>
        <v>1</v>
      </c>
      <c r="L721" s="64" t="s">
        <v>1528</v>
      </c>
      <c r="M721" s="81"/>
      <c r="N721" s="81"/>
    </row>
    <row r="722" ht="22.5" customHeight="1">
      <c r="A722" s="61">
        <f>IF(B722="","",ROW()-ROW(tb_Export_2[[#HEADERS],[Order]]))</f>
        <v>721</v>
      </c>
      <c r="B722" s="322">
        <v>45981.0</v>
      </c>
      <c r="C722" s="64" t="str">
        <f t="shared" si="1"/>
        <v>#REF!</v>
      </c>
      <c r="D722" s="64" t="s">
        <v>356</v>
      </c>
      <c r="E722" s="64" t="s">
        <v>2573</v>
      </c>
      <c r="F722" s="64" t="s">
        <v>1048</v>
      </c>
      <c r="G722" s="64">
        <v>8.857128012077E12</v>
      </c>
      <c r="H722" s="64" t="str">
        <f t="array" ref="H722">XLOOKUP(G722,tb_MainDatabase[Barcode],tb_MainDatabase[Grand],"")</f>
        <v>EDP</v>
      </c>
      <c r="I722" s="64" t="str">
        <f t="array" ref="I722">XLOOKUP(G722,tb_MainDatabase[Barcode],tb_MainDatabase[Size],"")</f>
        <v>10 ml.</v>
      </c>
      <c r="J722" s="64" t="s">
        <v>1532</v>
      </c>
      <c r="K722" s="81">
        <f>IF(E722="","",countif(tb_Export_2[SKU],E722))</f>
        <v>1</v>
      </c>
      <c r="L722" s="64" t="s">
        <v>1528</v>
      </c>
      <c r="M722" s="81"/>
      <c r="N722" s="81"/>
    </row>
    <row r="723" ht="22.5" customHeight="1">
      <c r="A723" s="61">
        <f>IF(B723="","",ROW()-ROW(tb_Export_2[[#HEADERS],[Order]]))</f>
        <v>722</v>
      </c>
      <c r="B723" s="322">
        <v>45981.0</v>
      </c>
      <c r="C723" s="64" t="str">
        <f t="shared" si="1"/>
        <v>#REF!</v>
      </c>
      <c r="D723" s="64" t="s">
        <v>356</v>
      </c>
      <c r="E723" s="64" t="s">
        <v>2574</v>
      </c>
      <c r="F723" s="64" t="s">
        <v>1048</v>
      </c>
      <c r="G723" s="64">
        <v>8.857128012077E12</v>
      </c>
      <c r="H723" s="64" t="str">
        <f t="array" ref="H723">XLOOKUP(G723,tb_MainDatabase[Barcode],tb_MainDatabase[Grand],"")</f>
        <v>EDP</v>
      </c>
      <c r="I723" s="64" t="str">
        <f t="array" ref="I723">XLOOKUP(G723,tb_MainDatabase[Barcode],tb_MainDatabase[Size],"")</f>
        <v>10 ml.</v>
      </c>
      <c r="J723" s="64" t="s">
        <v>1532</v>
      </c>
      <c r="K723" s="81">
        <f>IF(E723="","",countif(tb_Export_2[SKU],E723))</f>
        <v>1</v>
      </c>
      <c r="L723" s="64" t="s">
        <v>1528</v>
      </c>
      <c r="M723" s="81"/>
      <c r="N723" s="81"/>
    </row>
    <row r="724" ht="22.5" customHeight="1">
      <c r="A724" s="61">
        <f>IF(B724="","",ROW()-ROW(tb_Export_2[[#HEADERS],[Order]]))</f>
        <v>723</v>
      </c>
      <c r="B724" s="322">
        <v>45981.0</v>
      </c>
      <c r="C724" s="64" t="str">
        <f t="shared" si="1"/>
        <v>#REF!</v>
      </c>
      <c r="D724" s="64" t="s">
        <v>356</v>
      </c>
      <c r="E724" s="64" t="s">
        <v>2575</v>
      </c>
      <c r="F724" s="64" t="s">
        <v>1048</v>
      </c>
      <c r="G724" s="64">
        <v>8.857128012077E12</v>
      </c>
      <c r="H724" s="64" t="str">
        <f t="array" ref="H724">XLOOKUP(G724,tb_MainDatabase[Barcode],tb_MainDatabase[Grand],"")</f>
        <v>EDP</v>
      </c>
      <c r="I724" s="64" t="str">
        <f t="array" ref="I724">XLOOKUP(G724,tb_MainDatabase[Barcode],tb_MainDatabase[Size],"")</f>
        <v>10 ml.</v>
      </c>
      <c r="J724" s="64" t="s">
        <v>1532</v>
      </c>
      <c r="K724" s="81">
        <f>IF(E724="","",countif(tb_Export_2[SKU],E724))</f>
        <v>1</v>
      </c>
      <c r="L724" s="64" t="s">
        <v>1528</v>
      </c>
      <c r="M724" s="81"/>
      <c r="N724" s="81"/>
    </row>
    <row r="725" ht="22.5" customHeight="1">
      <c r="A725" s="61">
        <f>IF(B725="","",ROW()-ROW(tb_Export_2[[#HEADERS],[Order]]))</f>
        <v>724</v>
      </c>
      <c r="B725" s="322">
        <v>45981.0</v>
      </c>
      <c r="C725" s="64" t="str">
        <f t="shared" si="1"/>
        <v>#REF!</v>
      </c>
      <c r="D725" s="64" t="s">
        <v>356</v>
      </c>
      <c r="E725" s="64" t="s">
        <v>2576</v>
      </c>
      <c r="F725" s="64" t="s">
        <v>1858</v>
      </c>
      <c r="G725" s="64">
        <v>8.857128012087E12</v>
      </c>
      <c r="H725" s="64" t="str">
        <f t="array" ref="H725">XLOOKUP(G725,tb_MainDatabase[Barcode],tb_MainDatabase[Grand],"")</f>
        <v>EDP</v>
      </c>
      <c r="I725" s="64" t="str">
        <f t="array" ref="I725">XLOOKUP(G725,tb_MainDatabase[Barcode],tb_MainDatabase[Size],"")</f>
        <v>10 ml.</v>
      </c>
      <c r="J725" s="64" t="s">
        <v>1532</v>
      </c>
      <c r="K725" s="81">
        <f>IF(E725="","",countif(tb_Export_2[SKU],E725))</f>
        <v>1</v>
      </c>
      <c r="L725" s="64" t="s">
        <v>1528</v>
      </c>
      <c r="M725" s="81"/>
      <c r="N725" s="81"/>
    </row>
    <row r="726" ht="22.5" customHeight="1">
      <c r="A726" s="61">
        <f>IF(B726="","",ROW()-ROW(tb_Export_2[[#HEADERS],[Order]]))</f>
        <v>725</v>
      </c>
      <c r="B726" s="322">
        <v>45981.0</v>
      </c>
      <c r="C726" s="64" t="str">
        <f t="shared" si="1"/>
        <v>#REF!</v>
      </c>
      <c r="D726" s="64" t="s">
        <v>356</v>
      </c>
      <c r="E726" s="64" t="s">
        <v>2577</v>
      </c>
      <c r="F726" s="64" t="s">
        <v>1858</v>
      </c>
      <c r="G726" s="64">
        <v>8.857128012087E12</v>
      </c>
      <c r="H726" s="64" t="str">
        <f t="array" ref="H726">XLOOKUP(G726,tb_MainDatabase[Barcode],tb_MainDatabase[Grand],"")</f>
        <v>EDP</v>
      </c>
      <c r="I726" s="64" t="str">
        <f t="array" ref="I726">XLOOKUP(G726,tb_MainDatabase[Barcode],tb_MainDatabase[Size],"")</f>
        <v>10 ml.</v>
      </c>
      <c r="J726" s="64" t="s">
        <v>1532</v>
      </c>
      <c r="K726" s="81">
        <f>IF(E726="","",countif(tb_Export_2[SKU],E726))</f>
        <v>1</v>
      </c>
      <c r="L726" s="64" t="s">
        <v>1528</v>
      </c>
      <c r="M726" s="81"/>
      <c r="N726" s="81"/>
    </row>
    <row r="727" ht="22.5" customHeight="1">
      <c r="A727" s="61">
        <f>IF(B727="","",ROW()-ROW(tb_Export_2[[#HEADERS],[Order]]))</f>
        <v>726</v>
      </c>
      <c r="B727" s="322">
        <v>45981.0</v>
      </c>
      <c r="C727" s="64" t="str">
        <f t="shared" si="1"/>
        <v>#REF!</v>
      </c>
      <c r="D727" s="64" t="s">
        <v>356</v>
      </c>
      <c r="E727" s="64" t="s">
        <v>2579</v>
      </c>
      <c r="F727" s="64" t="s">
        <v>1858</v>
      </c>
      <c r="G727" s="64">
        <v>8.857128012087E12</v>
      </c>
      <c r="H727" s="64" t="str">
        <f t="array" ref="H727">XLOOKUP(G727,tb_MainDatabase[Barcode],tb_MainDatabase[Grand],"")</f>
        <v>EDP</v>
      </c>
      <c r="I727" s="64" t="str">
        <f t="array" ref="I727">XLOOKUP(G727,tb_MainDatabase[Barcode],tb_MainDatabase[Size],"")</f>
        <v>10 ml.</v>
      </c>
      <c r="J727" s="64" t="s">
        <v>1532</v>
      </c>
      <c r="K727" s="81">
        <f>IF(E727="","",countif(tb_Export_2[SKU],E727))</f>
        <v>1</v>
      </c>
      <c r="L727" s="64" t="s">
        <v>1528</v>
      </c>
      <c r="M727" s="81"/>
      <c r="N727" s="81"/>
    </row>
    <row r="728" ht="22.5" customHeight="1">
      <c r="A728" s="61">
        <f>IF(B728="","",ROW()-ROW(tb_Export_2[[#HEADERS],[Order]]))</f>
        <v>727</v>
      </c>
      <c r="B728" s="322">
        <v>45981.0</v>
      </c>
      <c r="C728" s="64" t="str">
        <f t="shared" si="1"/>
        <v>#REF!</v>
      </c>
      <c r="D728" s="64" t="s">
        <v>356</v>
      </c>
      <c r="E728" s="64" t="s">
        <v>2580</v>
      </c>
      <c r="F728" s="64" t="s">
        <v>1858</v>
      </c>
      <c r="G728" s="64">
        <v>8.857128012087E12</v>
      </c>
      <c r="H728" s="64" t="str">
        <f t="array" ref="H728">XLOOKUP(G728,tb_MainDatabase[Barcode],tb_MainDatabase[Grand],"")</f>
        <v>EDP</v>
      </c>
      <c r="I728" s="64" t="str">
        <f t="array" ref="I728">XLOOKUP(G728,tb_MainDatabase[Barcode],tb_MainDatabase[Size],"")</f>
        <v>10 ml.</v>
      </c>
      <c r="J728" s="64" t="s">
        <v>1532</v>
      </c>
      <c r="K728" s="81">
        <f>IF(E728="","",countif(tb_Export_2[SKU],E728))</f>
        <v>1</v>
      </c>
      <c r="L728" s="64" t="s">
        <v>1528</v>
      </c>
      <c r="M728" s="81"/>
      <c r="N728" s="81"/>
    </row>
    <row r="729" ht="22.5" customHeight="1">
      <c r="A729" s="61">
        <f>IF(B729="","",ROW()-ROW(tb_Export_2[[#HEADERS],[Order]]))</f>
        <v>728</v>
      </c>
      <c r="B729" s="322">
        <v>45981.0</v>
      </c>
      <c r="C729" s="64" t="str">
        <f t="shared" si="1"/>
        <v>#REF!</v>
      </c>
      <c r="D729" s="64" t="s">
        <v>356</v>
      </c>
      <c r="E729" s="64" t="s">
        <v>2581</v>
      </c>
      <c r="F729" s="64" t="s">
        <v>1858</v>
      </c>
      <c r="G729" s="64">
        <v>8.857128012087E12</v>
      </c>
      <c r="H729" s="64" t="str">
        <f t="array" ref="H729">XLOOKUP(G729,tb_MainDatabase[Barcode],tb_MainDatabase[Grand],"")</f>
        <v>EDP</v>
      </c>
      <c r="I729" s="64" t="str">
        <f t="array" ref="I729">XLOOKUP(G729,tb_MainDatabase[Barcode],tb_MainDatabase[Size],"")</f>
        <v>10 ml.</v>
      </c>
      <c r="J729" s="64" t="s">
        <v>1532</v>
      </c>
      <c r="K729" s="81">
        <f>IF(E729="","",countif(tb_Export_2[SKU],E729))</f>
        <v>1</v>
      </c>
      <c r="L729" s="64" t="s">
        <v>1528</v>
      </c>
      <c r="M729" s="81"/>
      <c r="N729" s="81"/>
    </row>
    <row r="730" ht="22.5" customHeight="1">
      <c r="A730" s="61">
        <f>IF(B730="","",ROW()-ROW(tb_Export_2[[#HEADERS],[Order]]))</f>
        <v>729</v>
      </c>
      <c r="B730" s="322">
        <v>45981.0</v>
      </c>
      <c r="C730" s="64" t="str">
        <f t="shared" si="1"/>
        <v>#REF!</v>
      </c>
      <c r="D730" s="64" t="s">
        <v>356</v>
      </c>
      <c r="E730" s="64" t="s">
        <v>2583</v>
      </c>
      <c r="F730" s="64" t="s">
        <v>1858</v>
      </c>
      <c r="G730" s="64">
        <v>8.857128012087E12</v>
      </c>
      <c r="H730" s="64" t="str">
        <f t="array" ref="H730">XLOOKUP(G730,tb_MainDatabase[Barcode],tb_MainDatabase[Grand],"")</f>
        <v>EDP</v>
      </c>
      <c r="I730" s="64" t="str">
        <f t="array" ref="I730">XLOOKUP(G730,tb_MainDatabase[Barcode],tb_MainDatabase[Size],"")</f>
        <v>10 ml.</v>
      </c>
      <c r="J730" s="64" t="s">
        <v>1532</v>
      </c>
      <c r="K730" s="81">
        <f>IF(E730="","",countif(tb_Export_2[SKU],E730))</f>
        <v>1</v>
      </c>
      <c r="L730" s="64" t="s">
        <v>1528</v>
      </c>
      <c r="M730" s="81"/>
      <c r="N730" s="81"/>
    </row>
    <row r="731" ht="22.5" customHeight="1">
      <c r="A731" s="61">
        <f>IF(B731="","",ROW()-ROW(tb_Export_2[[#HEADERS],[Order]]))</f>
        <v>730</v>
      </c>
      <c r="B731" s="322">
        <v>45981.0</v>
      </c>
      <c r="C731" s="64" t="str">
        <f t="shared" si="1"/>
        <v>#REF!</v>
      </c>
      <c r="D731" s="64" t="s">
        <v>356</v>
      </c>
      <c r="E731" s="64" t="s">
        <v>2585</v>
      </c>
      <c r="F731" s="64" t="s">
        <v>1858</v>
      </c>
      <c r="G731" s="64">
        <v>8.857128012087E12</v>
      </c>
      <c r="H731" s="64" t="str">
        <f t="array" ref="H731">XLOOKUP(G731,tb_MainDatabase[Barcode],tb_MainDatabase[Grand],"")</f>
        <v>EDP</v>
      </c>
      <c r="I731" s="64" t="str">
        <f t="array" ref="I731">XLOOKUP(G731,tb_MainDatabase[Barcode],tb_MainDatabase[Size],"")</f>
        <v>10 ml.</v>
      </c>
      <c r="J731" s="64" t="s">
        <v>1532</v>
      </c>
      <c r="K731" s="81">
        <f>IF(E731="","",countif(tb_Export_2[SKU],E731))</f>
        <v>1</v>
      </c>
      <c r="L731" s="64" t="s">
        <v>1528</v>
      </c>
      <c r="M731" s="81"/>
      <c r="N731" s="81"/>
    </row>
    <row r="732" ht="22.5" customHeight="1">
      <c r="A732" s="61">
        <f>IF(B732="","",ROW()-ROW(tb_Export_2[[#HEADERS],[Order]]))</f>
        <v>731</v>
      </c>
      <c r="B732" s="322">
        <v>45981.0</v>
      </c>
      <c r="C732" s="64" t="str">
        <f t="shared" si="1"/>
        <v>#REF!</v>
      </c>
      <c r="D732" s="64" t="s">
        <v>356</v>
      </c>
      <c r="E732" s="64" t="s">
        <v>2586</v>
      </c>
      <c r="F732" s="64" t="s">
        <v>1858</v>
      </c>
      <c r="G732" s="64">
        <v>8.857128012087E12</v>
      </c>
      <c r="H732" s="64" t="str">
        <f t="array" ref="H732">XLOOKUP(G732,tb_MainDatabase[Barcode],tb_MainDatabase[Grand],"")</f>
        <v>EDP</v>
      </c>
      <c r="I732" s="64" t="str">
        <f t="array" ref="I732">XLOOKUP(G732,tb_MainDatabase[Barcode],tb_MainDatabase[Size],"")</f>
        <v>10 ml.</v>
      </c>
      <c r="J732" s="64" t="s">
        <v>1532</v>
      </c>
      <c r="K732" s="81">
        <f>IF(E732="","",countif(tb_Export_2[SKU],E732))</f>
        <v>1</v>
      </c>
      <c r="L732" s="64" t="s">
        <v>1528</v>
      </c>
      <c r="M732" s="81"/>
      <c r="N732" s="81"/>
    </row>
    <row r="733" ht="22.5" customHeight="1">
      <c r="A733" s="61">
        <f>IF(B733="","",ROW()-ROW(tb_Export_2[[#HEADERS],[Order]]))</f>
        <v>732</v>
      </c>
      <c r="B733" s="322">
        <v>45981.0</v>
      </c>
      <c r="C733" s="64" t="str">
        <f t="shared" si="1"/>
        <v>#REF!</v>
      </c>
      <c r="D733" s="64" t="s">
        <v>356</v>
      </c>
      <c r="E733" s="64" t="s">
        <v>2587</v>
      </c>
      <c r="F733" s="64" t="s">
        <v>1858</v>
      </c>
      <c r="G733" s="64">
        <v>8.857128012087E12</v>
      </c>
      <c r="H733" s="64" t="str">
        <f t="array" ref="H733">XLOOKUP(G733,tb_MainDatabase[Barcode],tb_MainDatabase[Grand],"")</f>
        <v>EDP</v>
      </c>
      <c r="I733" s="64" t="str">
        <f t="array" ref="I733">XLOOKUP(G733,tb_MainDatabase[Barcode],tb_MainDatabase[Size],"")</f>
        <v>10 ml.</v>
      </c>
      <c r="J733" s="64" t="s">
        <v>1532</v>
      </c>
      <c r="K733" s="81">
        <f>IF(E733="","",countif(tb_Export_2[SKU],E733))</f>
        <v>1</v>
      </c>
      <c r="L733" s="64" t="s">
        <v>1528</v>
      </c>
      <c r="M733" s="81"/>
      <c r="N733" s="81"/>
    </row>
    <row r="734" ht="22.5" customHeight="1">
      <c r="A734" s="61">
        <f>IF(B734="","",ROW()-ROW(tb_Export_2[[#HEADERS],[Order]]))</f>
        <v>733</v>
      </c>
      <c r="B734" s="322">
        <v>45981.0</v>
      </c>
      <c r="C734" s="64" t="str">
        <f t="shared" si="1"/>
        <v>#REF!</v>
      </c>
      <c r="D734" s="64" t="s">
        <v>356</v>
      </c>
      <c r="E734" s="64" t="s">
        <v>2589</v>
      </c>
      <c r="F734" s="64" t="s">
        <v>1858</v>
      </c>
      <c r="G734" s="64">
        <v>8.857128012087E12</v>
      </c>
      <c r="H734" s="64" t="str">
        <f t="array" ref="H734">XLOOKUP(G734,tb_MainDatabase[Barcode],tb_MainDatabase[Grand],"")</f>
        <v>EDP</v>
      </c>
      <c r="I734" s="64" t="str">
        <f t="array" ref="I734">XLOOKUP(G734,tb_MainDatabase[Barcode],tb_MainDatabase[Size],"")</f>
        <v>10 ml.</v>
      </c>
      <c r="J734" s="64" t="s">
        <v>1532</v>
      </c>
      <c r="K734" s="81">
        <f>IF(E734="","",countif(tb_Export_2[SKU],E734))</f>
        <v>1</v>
      </c>
      <c r="L734" s="64" t="s">
        <v>1528</v>
      </c>
      <c r="M734" s="81"/>
      <c r="N734" s="81"/>
    </row>
    <row r="735" ht="22.5" customHeight="1">
      <c r="A735" s="61">
        <f>IF(B735="","",ROW()-ROW(tb_Export_2[[#HEADERS],[Order]]))</f>
        <v>734</v>
      </c>
      <c r="B735" s="322">
        <v>45981.0</v>
      </c>
      <c r="C735" s="64" t="str">
        <f t="shared" si="1"/>
        <v>#REF!</v>
      </c>
      <c r="D735" s="64" t="s">
        <v>356</v>
      </c>
      <c r="E735" s="64" t="s">
        <v>2590</v>
      </c>
      <c r="F735" s="64" t="s">
        <v>1090</v>
      </c>
      <c r="G735" s="64">
        <v>8.857128012093E12</v>
      </c>
      <c r="H735" s="64" t="str">
        <f t="array" ref="H735">XLOOKUP(G735,tb_MainDatabase[Barcode],tb_MainDatabase[Grand],"")</f>
        <v>EDP</v>
      </c>
      <c r="I735" s="64" t="str">
        <f t="array" ref="I735">XLOOKUP(G735,tb_MainDatabase[Barcode],tb_MainDatabase[Size],"")</f>
        <v>10 ml.</v>
      </c>
      <c r="J735" s="64" t="s">
        <v>1532</v>
      </c>
      <c r="K735" s="81">
        <f>IF(E735="","",countif(tb_Export_2[SKU],E735))</f>
        <v>1</v>
      </c>
      <c r="L735" s="64" t="s">
        <v>1528</v>
      </c>
      <c r="M735" s="81"/>
      <c r="N735" s="81"/>
    </row>
    <row r="736" ht="22.5" customHeight="1">
      <c r="A736" s="61">
        <f>IF(B736="","",ROW()-ROW(tb_Export_2[[#HEADERS],[Order]]))</f>
        <v>735</v>
      </c>
      <c r="B736" s="322">
        <v>45981.0</v>
      </c>
      <c r="C736" s="64" t="str">
        <f t="shared" si="1"/>
        <v>#REF!</v>
      </c>
      <c r="D736" s="64" t="s">
        <v>356</v>
      </c>
      <c r="E736" s="64" t="s">
        <v>2592</v>
      </c>
      <c r="F736" s="64" t="s">
        <v>1090</v>
      </c>
      <c r="G736" s="64">
        <v>8.857128012093E12</v>
      </c>
      <c r="H736" s="64" t="str">
        <f t="array" ref="H736">XLOOKUP(G736,tb_MainDatabase[Barcode],tb_MainDatabase[Grand],"")</f>
        <v>EDP</v>
      </c>
      <c r="I736" s="64" t="str">
        <f t="array" ref="I736">XLOOKUP(G736,tb_MainDatabase[Barcode],tb_MainDatabase[Size],"")</f>
        <v>10 ml.</v>
      </c>
      <c r="J736" s="64" t="s">
        <v>1532</v>
      </c>
      <c r="K736" s="81">
        <f>IF(E736="","",countif(tb_Export_2[SKU],E736))</f>
        <v>1</v>
      </c>
      <c r="L736" s="64" t="s">
        <v>1528</v>
      </c>
      <c r="M736" s="81"/>
      <c r="N736" s="81"/>
    </row>
    <row r="737" ht="22.5" customHeight="1">
      <c r="A737" s="61">
        <f>IF(B737="","",ROW()-ROW(tb_Export_2[[#HEADERS],[Order]]))</f>
        <v>736</v>
      </c>
      <c r="B737" s="322">
        <v>45981.0</v>
      </c>
      <c r="C737" s="64" t="str">
        <f t="shared" si="1"/>
        <v>#REF!</v>
      </c>
      <c r="D737" s="64" t="s">
        <v>356</v>
      </c>
      <c r="E737" s="64" t="s">
        <v>2594</v>
      </c>
      <c r="F737" s="64" t="s">
        <v>1090</v>
      </c>
      <c r="G737" s="64">
        <v>8.857128012093E12</v>
      </c>
      <c r="H737" s="64" t="str">
        <f t="array" ref="H737">XLOOKUP(G737,tb_MainDatabase[Barcode],tb_MainDatabase[Grand],"")</f>
        <v>EDP</v>
      </c>
      <c r="I737" s="64" t="str">
        <f t="array" ref="I737">XLOOKUP(G737,tb_MainDatabase[Barcode],tb_MainDatabase[Size],"")</f>
        <v>10 ml.</v>
      </c>
      <c r="J737" s="64" t="s">
        <v>1532</v>
      </c>
      <c r="K737" s="81">
        <f>IF(E737="","",countif(tb_Export_2[SKU],E737))</f>
        <v>1</v>
      </c>
      <c r="L737" s="64" t="s">
        <v>1528</v>
      </c>
      <c r="M737" s="81"/>
      <c r="N737" s="81"/>
    </row>
    <row r="738" ht="22.5" customHeight="1">
      <c r="A738" s="61">
        <f>IF(B738="","",ROW()-ROW(tb_Export_2[[#HEADERS],[Order]]))</f>
        <v>737</v>
      </c>
      <c r="B738" s="322">
        <v>45981.0</v>
      </c>
      <c r="C738" s="64" t="str">
        <f t="shared" si="1"/>
        <v>#REF!</v>
      </c>
      <c r="D738" s="64" t="s">
        <v>356</v>
      </c>
      <c r="E738" s="64" t="s">
        <v>2596</v>
      </c>
      <c r="F738" s="64" t="s">
        <v>1090</v>
      </c>
      <c r="G738" s="64">
        <v>8.857128012093E12</v>
      </c>
      <c r="H738" s="64" t="str">
        <f t="array" ref="H738">XLOOKUP(G738,tb_MainDatabase[Barcode],tb_MainDatabase[Grand],"")</f>
        <v>EDP</v>
      </c>
      <c r="I738" s="64" t="str">
        <f t="array" ref="I738">XLOOKUP(G738,tb_MainDatabase[Barcode],tb_MainDatabase[Size],"")</f>
        <v>10 ml.</v>
      </c>
      <c r="J738" s="64" t="s">
        <v>1532</v>
      </c>
      <c r="K738" s="81">
        <f>IF(E738="","",countif(tb_Export_2[SKU],E738))</f>
        <v>1</v>
      </c>
      <c r="L738" s="64" t="s">
        <v>1528</v>
      </c>
      <c r="M738" s="81"/>
      <c r="N738" s="81"/>
    </row>
    <row r="739" ht="22.5" customHeight="1">
      <c r="A739" s="61">
        <f>IF(B739="","",ROW()-ROW(tb_Export_2[[#HEADERS],[Order]]))</f>
        <v>738</v>
      </c>
      <c r="B739" s="322">
        <v>45981.0</v>
      </c>
      <c r="C739" s="64" t="str">
        <f t="shared" si="1"/>
        <v>#REF!</v>
      </c>
      <c r="D739" s="64" t="s">
        <v>356</v>
      </c>
      <c r="E739" s="64" t="s">
        <v>2597</v>
      </c>
      <c r="F739" s="64" t="s">
        <v>1090</v>
      </c>
      <c r="G739" s="64">
        <v>8.857128012093E12</v>
      </c>
      <c r="H739" s="64" t="str">
        <f t="array" ref="H739">XLOOKUP(G739,tb_MainDatabase[Barcode],tb_MainDatabase[Grand],"")</f>
        <v>EDP</v>
      </c>
      <c r="I739" s="64" t="str">
        <f t="array" ref="I739">XLOOKUP(G739,tb_MainDatabase[Barcode],tb_MainDatabase[Size],"")</f>
        <v>10 ml.</v>
      </c>
      <c r="J739" s="64" t="s">
        <v>1532</v>
      </c>
      <c r="K739" s="81">
        <f>IF(E739="","",countif(tb_Export_2[SKU],E739))</f>
        <v>1</v>
      </c>
      <c r="L739" s="64" t="s">
        <v>1528</v>
      </c>
      <c r="M739" s="81"/>
      <c r="N739" s="81"/>
    </row>
    <row r="740" ht="22.5" customHeight="1">
      <c r="A740" s="61">
        <f>IF(B740="","",ROW()-ROW(tb_Export_2[[#HEADERS],[Order]]))</f>
        <v>739</v>
      </c>
      <c r="B740" s="322">
        <v>45981.0</v>
      </c>
      <c r="C740" s="64" t="str">
        <f t="shared" si="1"/>
        <v>#REF!</v>
      </c>
      <c r="D740" s="64" t="s">
        <v>356</v>
      </c>
      <c r="E740" s="64" t="s">
        <v>2599</v>
      </c>
      <c r="F740" s="64" t="s">
        <v>1090</v>
      </c>
      <c r="G740" s="64">
        <v>8.857128012093E12</v>
      </c>
      <c r="H740" s="64" t="str">
        <f t="array" ref="H740">XLOOKUP(G740,tb_MainDatabase[Barcode],tb_MainDatabase[Grand],"")</f>
        <v>EDP</v>
      </c>
      <c r="I740" s="64" t="str">
        <f t="array" ref="I740">XLOOKUP(G740,tb_MainDatabase[Barcode],tb_MainDatabase[Size],"")</f>
        <v>10 ml.</v>
      </c>
      <c r="J740" s="64" t="s">
        <v>1532</v>
      </c>
      <c r="K740" s="81">
        <f>IF(E740="","",countif(tb_Export_2[SKU],E740))</f>
        <v>1</v>
      </c>
      <c r="L740" s="64" t="s">
        <v>1528</v>
      </c>
      <c r="M740" s="81"/>
      <c r="N740" s="81"/>
    </row>
    <row r="741" ht="22.5" customHeight="1">
      <c r="A741" s="61">
        <f>IF(B741="","",ROW()-ROW(tb_Export_2[[#HEADERS],[Order]]))</f>
        <v>740</v>
      </c>
      <c r="B741" s="322">
        <v>45981.0</v>
      </c>
      <c r="C741" s="64" t="str">
        <f t="shared" si="1"/>
        <v>#REF!</v>
      </c>
      <c r="D741" s="64" t="s">
        <v>356</v>
      </c>
      <c r="E741" s="64" t="s">
        <v>2600</v>
      </c>
      <c r="F741" s="64" t="s">
        <v>1090</v>
      </c>
      <c r="G741" s="64">
        <v>8.857128012093E12</v>
      </c>
      <c r="H741" s="64" t="str">
        <f t="array" ref="H741">XLOOKUP(G741,tb_MainDatabase[Barcode],tb_MainDatabase[Grand],"")</f>
        <v>EDP</v>
      </c>
      <c r="I741" s="64" t="str">
        <f t="array" ref="I741">XLOOKUP(G741,tb_MainDatabase[Barcode],tb_MainDatabase[Size],"")</f>
        <v>10 ml.</v>
      </c>
      <c r="J741" s="64" t="s">
        <v>1532</v>
      </c>
      <c r="K741" s="81">
        <f>IF(E741="","",countif(tb_Export_2[SKU],E741))</f>
        <v>1</v>
      </c>
      <c r="L741" s="64" t="s">
        <v>1528</v>
      </c>
      <c r="M741" s="81"/>
      <c r="N741" s="81"/>
    </row>
    <row r="742" ht="22.5" customHeight="1">
      <c r="A742" s="61">
        <f>IF(B742="","",ROW()-ROW(tb_Export_2[[#HEADERS],[Order]]))</f>
        <v>741</v>
      </c>
      <c r="B742" s="322">
        <v>45981.0</v>
      </c>
      <c r="C742" s="64" t="str">
        <f t="shared" si="1"/>
        <v>#REF!</v>
      </c>
      <c r="D742" s="64" t="s">
        <v>356</v>
      </c>
      <c r="E742" s="64" t="s">
        <v>2601</v>
      </c>
      <c r="F742" s="64" t="s">
        <v>1090</v>
      </c>
      <c r="G742" s="64">
        <v>8.857128012093E12</v>
      </c>
      <c r="H742" s="64" t="str">
        <f t="array" ref="H742">XLOOKUP(G742,tb_MainDatabase[Barcode],tb_MainDatabase[Grand],"")</f>
        <v>EDP</v>
      </c>
      <c r="I742" s="64" t="str">
        <f t="array" ref="I742">XLOOKUP(G742,tb_MainDatabase[Barcode],tb_MainDatabase[Size],"")</f>
        <v>10 ml.</v>
      </c>
      <c r="J742" s="64" t="s">
        <v>1532</v>
      </c>
      <c r="K742" s="81">
        <f>IF(E742="","",countif(tb_Export_2[SKU],E742))</f>
        <v>1</v>
      </c>
      <c r="L742" s="64" t="s">
        <v>1528</v>
      </c>
      <c r="M742" s="81"/>
      <c r="N742" s="81"/>
    </row>
    <row r="743" ht="22.5" customHeight="1">
      <c r="A743" s="61">
        <f>IF(B743="","",ROW()-ROW(tb_Export_2[[#HEADERS],[Order]]))</f>
        <v>742</v>
      </c>
      <c r="B743" s="322">
        <v>45981.0</v>
      </c>
      <c r="C743" s="64" t="str">
        <f t="shared" si="1"/>
        <v>#REF!</v>
      </c>
      <c r="D743" s="64" t="s">
        <v>356</v>
      </c>
      <c r="E743" s="64" t="s">
        <v>2602</v>
      </c>
      <c r="F743" s="64" t="s">
        <v>1090</v>
      </c>
      <c r="G743" s="64">
        <v>8.857128012093E12</v>
      </c>
      <c r="H743" s="64" t="str">
        <f t="array" ref="H743">XLOOKUP(G743,tb_MainDatabase[Barcode],tb_MainDatabase[Grand],"")</f>
        <v>EDP</v>
      </c>
      <c r="I743" s="64" t="str">
        <f t="array" ref="I743">XLOOKUP(G743,tb_MainDatabase[Barcode],tb_MainDatabase[Size],"")</f>
        <v>10 ml.</v>
      </c>
      <c r="J743" s="64" t="s">
        <v>1532</v>
      </c>
      <c r="K743" s="81">
        <f>IF(E743="","",countif(tb_Export_2[SKU],E743))</f>
        <v>1</v>
      </c>
      <c r="L743" s="64" t="s">
        <v>1528</v>
      </c>
      <c r="M743" s="81"/>
      <c r="N743" s="81"/>
    </row>
    <row r="744" ht="22.5" customHeight="1">
      <c r="A744" s="61">
        <f>IF(B744="","",ROW()-ROW(tb_Export_2[[#HEADERS],[Order]]))</f>
        <v>743</v>
      </c>
      <c r="B744" s="322">
        <v>45981.0</v>
      </c>
      <c r="C744" s="64" t="str">
        <f t="shared" si="1"/>
        <v>#REF!</v>
      </c>
      <c r="D744" s="64" t="s">
        <v>356</v>
      </c>
      <c r="E744" s="64" t="s">
        <v>2603</v>
      </c>
      <c r="F744" s="64" t="s">
        <v>1090</v>
      </c>
      <c r="G744" s="64">
        <v>8.857128012093E12</v>
      </c>
      <c r="H744" s="64" t="str">
        <f t="array" ref="H744">XLOOKUP(G744,tb_MainDatabase[Barcode],tb_MainDatabase[Grand],"")</f>
        <v>EDP</v>
      </c>
      <c r="I744" s="64" t="str">
        <f t="array" ref="I744">XLOOKUP(G744,tb_MainDatabase[Barcode],tb_MainDatabase[Size],"")</f>
        <v>10 ml.</v>
      </c>
      <c r="J744" s="64" t="s">
        <v>1532</v>
      </c>
      <c r="K744" s="81">
        <f>IF(E744="","",countif(tb_Export_2[SKU],E744))</f>
        <v>1</v>
      </c>
      <c r="L744" s="64" t="s">
        <v>1528</v>
      </c>
      <c r="M744" s="81"/>
      <c r="N744" s="81"/>
    </row>
    <row r="745" ht="22.5" customHeight="1">
      <c r="A745" s="61">
        <f>IF(B745="","",ROW()-ROW(tb_Export_2[[#HEADERS],[Order]]))</f>
        <v>744</v>
      </c>
      <c r="B745" s="322">
        <v>45981.0</v>
      </c>
      <c r="C745" s="64" t="str">
        <f t="shared" si="1"/>
        <v>#REF!</v>
      </c>
      <c r="D745" s="64" t="s">
        <v>356</v>
      </c>
      <c r="E745" s="64" t="s">
        <v>2604</v>
      </c>
      <c r="F745" s="64" t="s">
        <v>1042</v>
      </c>
      <c r="G745" s="64">
        <v>8.857128012065E12</v>
      </c>
      <c r="H745" s="64" t="str">
        <f t="array" ref="H745">XLOOKUP(G745,tb_MainDatabase[Barcode],tb_MainDatabase[Grand],"")</f>
        <v>EDP</v>
      </c>
      <c r="I745" s="64" t="str">
        <f t="array" ref="I745">XLOOKUP(G745,tb_MainDatabase[Barcode],tb_MainDatabase[Size],"")</f>
        <v>10 ml.</v>
      </c>
      <c r="J745" s="64" t="s">
        <v>1532</v>
      </c>
      <c r="K745" s="81">
        <f>IF(E745="","",countif(tb_Export_2[SKU],E745))</f>
        <v>1</v>
      </c>
      <c r="L745" s="64" t="s">
        <v>1528</v>
      </c>
      <c r="M745" s="81"/>
      <c r="N745" s="81"/>
    </row>
    <row r="746" ht="22.5" customHeight="1">
      <c r="A746" s="61">
        <f>IF(B746="","",ROW()-ROW(tb_Export_2[[#HEADERS],[Order]]))</f>
        <v>745</v>
      </c>
      <c r="B746" s="322">
        <v>45981.0</v>
      </c>
      <c r="C746" s="64" t="str">
        <f t="shared" si="1"/>
        <v>#REF!</v>
      </c>
      <c r="D746" s="64" t="s">
        <v>356</v>
      </c>
      <c r="E746" s="64" t="s">
        <v>2606</v>
      </c>
      <c r="F746" s="64" t="s">
        <v>1042</v>
      </c>
      <c r="G746" s="64">
        <v>8.857128012065E12</v>
      </c>
      <c r="H746" s="64" t="str">
        <f t="array" ref="H746">XLOOKUP(G746,tb_MainDatabase[Barcode],tb_MainDatabase[Grand],"")</f>
        <v>EDP</v>
      </c>
      <c r="I746" s="64" t="str">
        <f t="array" ref="I746">XLOOKUP(G746,tb_MainDatabase[Barcode],tb_MainDatabase[Size],"")</f>
        <v>10 ml.</v>
      </c>
      <c r="J746" s="64" t="s">
        <v>1532</v>
      </c>
      <c r="K746" s="81">
        <f>IF(E746="","",countif(tb_Export_2[SKU],E746))</f>
        <v>1</v>
      </c>
      <c r="L746" s="64" t="s">
        <v>1528</v>
      </c>
      <c r="M746" s="81"/>
      <c r="N746" s="81"/>
    </row>
    <row r="747" ht="22.5" customHeight="1">
      <c r="A747" s="61">
        <f>IF(B747="","",ROW()-ROW(tb_Export_2[[#HEADERS],[Order]]))</f>
        <v>746</v>
      </c>
      <c r="B747" s="322">
        <v>45981.0</v>
      </c>
      <c r="C747" s="64" t="str">
        <f t="shared" si="1"/>
        <v>#REF!</v>
      </c>
      <c r="D747" s="64" t="s">
        <v>356</v>
      </c>
      <c r="E747" s="64" t="s">
        <v>2608</v>
      </c>
      <c r="F747" s="64" t="s">
        <v>1042</v>
      </c>
      <c r="G747" s="64">
        <v>8.857128012065E12</v>
      </c>
      <c r="H747" s="64" t="str">
        <f t="array" ref="H747">XLOOKUP(G747,tb_MainDatabase[Barcode],tb_MainDatabase[Grand],"")</f>
        <v>EDP</v>
      </c>
      <c r="I747" s="64" t="str">
        <f t="array" ref="I747">XLOOKUP(G747,tb_MainDatabase[Barcode],tb_MainDatabase[Size],"")</f>
        <v>10 ml.</v>
      </c>
      <c r="J747" s="64" t="s">
        <v>1532</v>
      </c>
      <c r="K747" s="81">
        <f>IF(E747="","",countif(tb_Export_2[SKU],E747))</f>
        <v>1</v>
      </c>
      <c r="L747" s="64" t="s">
        <v>1528</v>
      </c>
      <c r="M747" s="81"/>
      <c r="N747" s="81"/>
    </row>
    <row r="748" ht="22.5" customHeight="1">
      <c r="A748" s="61">
        <f>IF(B748="","",ROW()-ROW(tb_Export_2[[#HEADERS],[Order]]))</f>
        <v>747</v>
      </c>
      <c r="B748" s="322">
        <v>45981.0</v>
      </c>
      <c r="C748" s="64" t="str">
        <f t="shared" si="1"/>
        <v>#REF!</v>
      </c>
      <c r="D748" s="64" t="s">
        <v>356</v>
      </c>
      <c r="E748" s="64" t="s">
        <v>2609</v>
      </c>
      <c r="F748" s="64" t="s">
        <v>1042</v>
      </c>
      <c r="G748" s="64">
        <v>8.857128012065E12</v>
      </c>
      <c r="H748" s="64" t="str">
        <f t="array" ref="H748">XLOOKUP(G748,tb_MainDatabase[Barcode],tb_MainDatabase[Grand],"")</f>
        <v>EDP</v>
      </c>
      <c r="I748" s="64" t="str">
        <f t="array" ref="I748">XLOOKUP(G748,tb_MainDatabase[Barcode],tb_MainDatabase[Size],"")</f>
        <v>10 ml.</v>
      </c>
      <c r="J748" s="64" t="s">
        <v>1532</v>
      </c>
      <c r="K748" s="81">
        <f>IF(E748="","",countif(tb_Export_2[SKU],E748))</f>
        <v>1</v>
      </c>
      <c r="L748" s="64" t="s">
        <v>1528</v>
      </c>
      <c r="M748" s="81"/>
      <c r="N748" s="81"/>
    </row>
    <row r="749" ht="22.5" customHeight="1">
      <c r="A749" s="61">
        <f>IF(B749="","",ROW()-ROW(tb_Export_2[[#HEADERS],[Order]]))</f>
        <v>748</v>
      </c>
      <c r="B749" s="322">
        <v>45981.0</v>
      </c>
      <c r="C749" s="64" t="str">
        <f t="shared" si="1"/>
        <v>#REF!</v>
      </c>
      <c r="D749" s="64" t="s">
        <v>356</v>
      </c>
      <c r="E749" s="64" t="s">
        <v>2610</v>
      </c>
      <c r="F749" s="64" t="s">
        <v>1042</v>
      </c>
      <c r="G749" s="64">
        <v>8.857128012065E12</v>
      </c>
      <c r="H749" s="64" t="str">
        <f t="array" ref="H749">XLOOKUP(G749,tb_MainDatabase[Barcode],tb_MainDatabase[Grand],"")</f>
        <v>EDP</v>
      </c>
      <c r="I749" s="64" t="str">
        <f t="array" ref="I749">XLOOKUP(G749,tb_MainDatabase[Barcode],tb_MainDatabase[Size],"")</f>
        <v>10 ml.</v>
      </c>
      <c r="J749" s="64" t="s">
        <v>1532</v>
      </c>
      <c r="K749" s="81">
        <f>IF(E749="","",countif(tb_Export_2[SKU],E749))</f>
        <v>1</v>
      </c>
      <c r="L749" s="64" t="s">
        <v>1528</v>
      </c>
      <c r="M749" s="81"/>
      <c r="N749" s="81"/>
    </row>
    <row r="750" ht="22.5" customHeight="1">
      <c r="A750" s="61">
        <f>IF(B750="","",ROW()-ROW(tb_Export_2[[#HEADERS],[Order]]))</f>
        <v>749</v>
      </c>
      <c r="B750" s="322">
        <v>45981.0</v>
      </c>
      <c r="C750" s="64" t="str">
        <f t="shared" si="1"/>
        <v>#REF!</v>
      </c>
      <c r="D750" s="64" t="s">
        <v>356</v>
      </c>
      <c r="E750" s="64" t="s">
        <v>2612</v>
      </c>
      <c r="F750" s="64" t="s">
        <v>1042</v>
      </c>
      <c r="G750" s="64">
        <v>8.857128012065E12</v>
      </c>
      <c r="H750" s="64" t="str">
        <f t="array" ref="H750">XLOOKUP(G750,tb_MainDatabase[Barcode],tb_MainDatabase[Grand],"")</f>
        <v>EDP</v>
      </c>
      <c r="I750" s="64" t="str">
        <f t="array" ref="I750">XLOOKUP(G750,tb_MainDatabase[Barcode],tb_MainDatabase[Size],"")</f>
        <v>10 ml.</v>
      </c>
      <c r="J750" s="64" t="s">
        <v>1532</v>
      </c>
      <c r="K750" s="81">
        <f>IF(E750="","",countif(tb_Export_2[SKU],E750))</f>
        <v>1</v>
      </c>
      <c r="L750" s="64" t="s">
        <v>1528</v>
      </c>
      <c r="M750" s="81"/>
      <c r="N750" s="81"/>
    </row>
    <row r="751" ht="22.5" customHeight="1">
      <c r="A751" s="61">
        <f>IF(B751="","",ROW()-ROW(tb_Export_2[[#HEADERS],[Order]]))</f>
        <v>750</v>
      </c>
      <c r="B751" s="322">
        <v>45981.0</v>
      </c>
      <c r="C751" s="64" t="str">
        <f t="shared" si="1"/>
        <v>#REF!</v>
      </c>
      <c r="D751" s="64" t="s">
        <v>356</v>
      </c>
      <c r="E751" s="64" t="s">
        <v>2614</v>
      </c>
      <c r="F751" s="64" t="s">
        <v>1042</v>
      </c>
      <c r="G751" s="64">
        <v>8.857128012065E12</v>
      </c>
      <c r="H751" s="64" t="str">
        <f t="array" ref="H751">XLOOKUP(G751,tb_MainDatabase[Barcode],tb_MainDatabase[Grand],"")</f>
        <v>EDP</v>
      </c>
      <c r="I751" s="64" t="str">
        <f t="array" ref="I751">XLOOKUP(G751,tb_MainDatabase[Barcode],tb_MainDatabase[Size],"")</f>
        <v>10 ml.</v>
      </c>
      <c r="J751" s="64" t="s">
        <v>1532</v>
      </c>
      <c r="K751" s="81">
        <f>IF(E751="","",countif(tb_Export_2[SKU],E751))</f>
        <v>1</v>
      </c>
      <c r="L751" s="64" t="s">
        <v>1528</v>
      </c>
      <c r="M751" s="81"/>
      <c r="N751" s="81"/>
    </row>
    <row r="752" ht="22.5" customHeight="1">
      <c r="A752" s="61">
        <f>IF(B752="","",ROW()-ROW(tb_Export_2[[#HEADERS],[Order]]))</f>
        <v>751</v>
      </c>
      <c r="B752" s="322">
        <v>45981.0</v>
      </c>
      <c r="C752" s="64" t="str">
        <f t="shared" si="1"/>
        <v>#REF!</v>
      </c>
      <c r="D752" s="64" t="s">
        <v>356</v>
      </c>
      <c r="E752" s="64" t="s">
        <v>2615</v>
      </c>
      <c r="F752" s="64" t="s">
        <v>1042</v>
      </c>
      <c r="G752" s="64">
        <v>8.857128012065E12</v>
      </c>
      <c r="H752" s="64" t="str">
        <f t="array" ref="H752">XLOOKUP(G752,tb_MainDatabase[Barcode],tb_MainDatabase[Grand],"")</f>
        <v>EDP</v>
      </c>
      <c r="I752" s="64" t="str">
        <f t="array" ref="I752">XLOOKUP(G752,tb_MainDatabase[Barcode],tb_MainDatabase[Size],"")</f>
        <v>10 ml.</v>
      </c>
      <c r="J752" s="64" t="s">
        <v>1532</v>
      </c>
      <c r="K752" s="81">
        <f>IF(E752="","",countif(tb_Export_2[SKU],E752))</f>
        <v>1</v>
      </c>
      <c r="L752" s="64" t="s">
        <v>1528</v>
      </c>
      <c r="M752" s="81"/>
      <c r="N752" s="81"/>
    </row>
    <row r="753" ht="22.5" customHeight="1">
      <c r="A753" s="61">
        <f>IF(B753="","",ROW()-ROW(tb_Export_2[[#HEADERS],[Order]]))</f>
        <v>752</v>
      </c>
      <c r="B753" s="322">
        <v>45981.0</v>
      </c>
      <c r="C753" s="64" t="str">
        <f t="shared" si="1"/>
        <v>#REF!</v>
      </c>
      <c r="D753" s="64" t="s">
        <v>356</v>
      </c>
      <c r="E753" s="64" t="s">
        <v>2616</v>
      </c>
      <c r="F753" s="64" t="s">
        <v>1042</v>
      </c>
      <c r="G753" s="64">
        <v>8.857128012065E12</v>
      </c>
      <c r="H753" s="64" t="str">
        <f t="array" ref="H753">XLOOKUP(G753,tb_MainDatabase[Barcode],tb_MainDatabase[Grand],"")</f>
        <v>EDP</v>
      </c>
      <c r="I753" s="64" t="str">
        <f t="array" ref="I753">XLOOKUP(G753,tb_MainDatabase[Barcode],tb_MainDatabase[Size],"")</f>
        <v>10 ml.</v>
      </c>
      <c r="J753" s="64" t="s">
        <v>1532</v>
      </c>
      <c r="K753" s="81">
        <f>IF(E753="","",countif(tb_Export_2[SKU],E753))</f>
        <v>1</v>
      </c>
      <c r="L753" s="64" t="s">
        <v>1528</v>
      </c>
      <c r="M753" s="81"/>
      <c r="N753" s="81"/>
    </row>
    <row r="754" ht="22.5" customHeight="1">
      <c r="A754" s="61">
        <f>IF(B754="","",ROW()-ROW(tb_Export_2[[#HEADERS],[Order]]))</f>
        <v>753</v>
      </c>
      <c r="B754" s="322">
        <v>45981.0</v>
      </c>
      <c r="C754" s="64" t="str">
        <f t="shared" si="1"/>
        <v>#REF!</v>
      </c>
      <c r="D754" s="64" t="s">
        <v>356</v>
      </c>
      <c r="E754" s="64" t="s">
        <v>2618</v>
      </c>
      <c r="F754" s="64" t="s">
        <v>1042</v>
      </c>
      <c r="G754" s="64">
        <v>8.857128012065E12</v>
      </c>
      <c r="H754" s="64" t="str">
        <f t="array" ref="H754">XLOOKUP(G754,tb_MainDatabase[Barcode],tb_MainDatabase[Grand],"")</f>
        <v>EDP</v>
      </c>
      <c r="I754" s="64" t="str">
        <f t="array" ref="I754">XLOOKUP(G754,tb_MainDatabase[Barcode],tb_MainDatabase[Size],"")</f>
        <v>10 ml.</v>
      </c>
      <c r="J754" s="64" t="s">
        <v>1532</v>
      </c>
      <c r="K754" s="81">
        <f>IF(E754="","",countif(tb_Export_2[SKU],E754))</f>
        <v>1</v>
      </c>
      <c r="L754" s="64" t="s">
        <v>1528</v>
      </c>
      <c r="M754" s="81"/>
      <c r="N754" s="81"/>
    </row>
    <row r="755" ht="22.5" customHeight="1">
      <c r="A755" s="61">
        <f>IF(B755="","",ROW()-ROW(tb_Export_2[[#HEADERS],[Order]]))</f>
        <v>754</v>
      </c>
      <c r="B755" s="322">
        <v>45981.0</v>
      </c>
      <c r="C755" s="64" t="str">
        <f t="shared" si="1"/>
        <v>#REF!</v>
      </c>
      <c r="D755" s="64" t="s">
        <v>356</v>
      </c>
      <c r="E755" s="64" t="s">
        <v>2619</v>
      </c>
      <c r="F755" s="64" t="s">
        <v>1098</v>
      </c>
      <c r="G755" s="64">
        <v>8.857128012047E12</v>
      </c>
      <c r="H755" s="64" t="str">
        <f t="array" ref="H755">XLOOKUP(G755,tb_MainDatabase[Barcode],tb_MainDatabase[Grand],"")</f>
        <v>EDP</v>
      </c>
      <c r="I755" s="64" t="str">
        <f t="array" ref="I755">XLOOKUP(G755,tb_MainDatabase[Barcode],tb_MainDatabase[Size],"")</f>
        <v>10 ml.</v>
      </c>
      <c r="J755" s="64" t="s">
        <v>1532</v>
      </c>
      <c r="K755" s="81">
        <f>IF(E755="","",countif(tb_Export_2[SKU],E755))</f>
        <v>1</v>
      </c>
      <c r="L755" s="64" t="s">
        <v>1528</v>
      </c>
      <c r="M755" s="81"/>
      <c r="N755" s="81"/>
    </row>
    <row r="756" ht="22.5" customHeight="1">
      <c r="A756" s="61">
        <f>IF(B756="","",ROW()-ROW(tb_Export_2[[#HEADERS],[Order]]))</f>
        <v>755</v>
      </c>
      <c r="B756" s="322">
        <v>45981.0</v>
      </c>
      <c r="C756" s="64" t="str">
        <f t="shared" si="1"/>
        <v>#REF!</v>
      </c>
      <c r="D756" s="64" t="s">
        <v>356</v>
      </c>
      <c r="E756" s="64" t="s">
        <v>2621</v>
      </c>
      <c r="F756" s="64" t="s">
        <v>1098</v>
      </c>
      <c r="G756" s="64">
        <v>8.857128012047E12</v>
      </c>
      <c r="H756" s="64" t="str">
        <f t="array" ref="H756">XLOOKUP(G756,tb_MainDatabase[Barcode],tb_MainDatabase[Grand],"")</f>
        <v>EDP</v>
      </c>
      <c r="I756" s="64" t="str">
        <f t="array" ref="I756">XLOOKUP(G756,tb_MainDatabase[Barcode],tb_MainDatabase[Size],"")</f>
        <v>10 ml.</v>
      </c>
      <c r="J756" s="64" t="s">
        <v>1532</v>
      </c>
      <c r="K756" s="81">
        <f>IF(E756="","",countif(tb_Export_2[SKU],E756))</f>
        <v>1</v>
      </c>
      <c r="L756" s="64" t="s">
        <v>1528</v>
      </c>
      <c r="M756" s="81"/>
      <c r="N756" s="81"/>
    </row>
    <row r="757" ht="22.5" customHeight="1">
      <c r="A757" s="61">
        <f>IF(B757="","",ROW()-ROW(tb_Export_2[[#HEADERS],[Order]]))</f>
        <v>756</v>
      </c>
      <c r="B757" s="322">
        <v>45981.0</v>
      </c>
      <c r="C757" s="64" t="str">
        <f t="shared" si="1"/>
        <v>#REF!</v>
      </c>
      <c r="D757" s="64" t="s">
        <v>356</v>
      </c>
      <c r="E757" s="64" t="s">
        <v>2623</v>
      </c>
      <c r="F757" s="64" t="s">
        <v>1098</v>
      </c>
      <c r="G757" s="64">
        <v>8.857128012047E12</v>
      </c>
      <c r="H757" s="64" t="str">
        <f t="array" ref="H757">XLOOKUP(G757,tb_MainDatabase[Barcode],tb_MainDatabase[Grand],"")</f>
        <v>EDP</v>
      </c>
      <c r="I757" s="64" t="str">
        <f t="array" ref="I757">XLOOKUP(G757,tb_MainDatabase[Barcode],tb_MainDatabase[Size],"")</f>
        <v>10 ml.</v>
      </c>
      <c r="J757" s="64" t="s">
        <v>1532</v>
      </c>
      <c r="K757" s="81">
        <f>IF(E757="","",countif(tb_Export_2[SKU],E757))</f>
        <v>1</v>
      </c>
      <c r="L757" s="64" t="s">
        <v>1528</v>
      </c>
      <c r="M757" s="81"/>
      <c r="N757" s="81"/>
    </row>
    <row r="758" ht="22.5" customHeight="1">
      <c r="A758" s="61">
        <f>IF(B758="","",ROW()-ROW(tb_Export_2[[#HEADERS],[Order]]))</f>
        <v>757</v>
      </c>
      <c r="B758" s="322">
        <v>45981.0</v>
      </c>
      <c r="C758" s="64" t="str">
        <f t="shared" si="1"/>
        <v>#REF!</v>
      </c>
      <c r="D758" s="64" t="s">
        <v>356</v>
      </c>
      <c r="E758" s="64" t="s">
        <v>2624</v>
      </c>
      <c r="F758" s="64" t="s">
        <v>1098</v>
      </c>
      <c r="G758" s="64">
        <v>8.857128012047E12</v>
      </c>
      <c r="H758" s="64" t="str">
        <f t="array" ref="H758">XLOOKUP(G758,tb_MainDatabase[Barcode],tb_MainDatabase[Grand],"")</f>
        <v>EDP</v>
      </c>
      <c r="I758" s="64" t="str">
        <f t="array" ref="I758">XLOOKUP(G758,tb_MainDatabase[Barcode],tb_MainDatabase[Size],"")</f>
        <v>10 ml.</v>
      </c>
      <c r="J758" s="64" t="s">
        <v>1532</v>
      </c>
      <c r="K758" s="81">
        <f>IF(E758="","",countif(tb_Export_2[SKU],E758))</f>
        <v>1</v>
      </c>
      <c r="L758" s="64" t="s">
        <v>1528</v>
      </c>
      <c r="M758" s="81"/>
      <c r="N758" s="81"/>
    </row>
    <row r="759" ht="22.5" customHeight="1">
      <c r="A759" s="61">
        <f>IF(B759="","",ROW()-ROW(tb_Export_2[[#HEADERS],[Order]]))</f>
        <v>758</v>
      </c>
      <c r="B759" s="322">
        <v>45981.0</v>
      </c>
      <c r="C759" s="64" t="str">
        <f t="shared" si="1"/>
        <v>#REF!</v>
      </c>
      <c r="D759" s="64" t="s">
        <v>356</v>
      </c>
      <c r="E759" s="64" t="s">
        <v>2626</v>
      </c>
      <c r="F759" s="64" t="s">
        <v>1098</v>
      </c>
      <c r="G759" s="64">
        <v>8.857128012047E12</v>
      </c>
      <c r="H759" s="64" t="str">
        <f t="array" ref="H759">XLOOKUP(G759,tb_MainDatabase[Barcode],tb_MainDatabase[Grand],"")</f>
        <v>EDP</v>
      </c>
      <c r="I759" s="64" t="str">
        <f t="array" ref="I759">XLOOKUP(G759,tb_MainDatabase[Barcode],tb_MainDatabase[Size],"")</f>
        <v>10 ml.</v>
      </c>
      <c r="J759" s="64" t="s">
        <v>1532</v>
      </c>
      <c r="K759" s="81">
        <f>IF(E759="","",countif(tb_Export_2[SKU],E759))</f>
        <v>1</v>
      </c>
      <c r="L759" s="64" t="s">
        <v>1528</v>
      </c>
      <c r="M759" s="81"/>
      <c r="N759" s="81"/>
    </row>
    <row r="760" ht="22.5" customHeight="1">
      <c r="A760" s="61">
        <f>IF(B760="","",ROW()-ROW(tb_Export_2[[#HEADERS],[Order]]))</f>
        <v>759</v>
      </c>
      <c r="B760" s="322">
        <v>45981.0</v>
      </c>
      <c r="C760" s="64" t="str">
        <f t="shared" si="1"/>
        <v>#REF!</v>
      </c>
      <c r="D760" s="64" t="s">
        <v>356</v>
      </c>
      <c r="E760" s="64" t="s">
        <v>2628</v>
      </c>
      <c r="F760" s="64" t="s">
        <v>1098</v>
      </c>
      <c r="G760" s="64">
        <v>8.857128012047E12</v>
      </c>
      <c r="H760" s="64" t="str">
        <f t="array" ref="H760">XLOOKUP(G760,tb_MainDatabase[Barcode],tb_MainDatabase[Grand],"")</f>
        <v>EDP</v>
      </c>
      <c r="I760" s="64" t="str">
        <f t="array" ref="I760">XLOOKUP(G760,tb_MainDatabase[Barcode],tb_MainDatabase[Size],"")</f>
        <v>10 ml.</v>
      </c>
      <c r="J760" s="64" t="s">
        <v>1532</v>
      </c>
      <c r="K760" s="81">
        <f>IF(E760="","",countif(tb_Export_2[SKU],E760))</f>
        <v>1</v>
      </c>
      <c r="L760" s="64" t="s">
        <v>1528</v>
      </c>
      <c r="M760" s="81"/>
      <c r="N760" s="81"/>
    </row>
    <row r="761" ht="22.5" customHeight="1">
      <c r="A761" s="61">
        <f>IF(B761="","",ROW()-ROW(tb_Export_2[[#HEADERS],[Order]]))</f>
        <v>760</v>
      </c>
      <c r="B761" s="322">
        <v>45981.0</v>
      </c>
      <c r="C761" s="64" t="str">
        <f t="shared" si="1"/>
        <v>#REF!</v>
      </c>
      <c r="D761" s="64" t="s">
        <v>356</v>
      </c>
      <c r="E761" s="64" t="s">
        <v>2631</v>
      </c>
      <c r="F761" s="64" t="s">
        <v>1098</v>
      </c>
      <c r="G761" s="64">
        <v>8.857128012047E12</v>
      </c>
      <c r="H761" s="64" t="str">
        <f t="array" ref="H761">XLOOKUP(G761,tb_MainDatabase[Barcode],tb_MainDatabase[Grand],"")</f>
        <v>EDP</v>
      </c>
      <c r="I761" s="64" t="str">
        <f t="array" ref="I761">XLOOKUP(G761,tb_MainDatabase[Barcode],tb_MainDatabase[Size],"")</f>
        <v>10 ml.</v>
      </c>
      <c r="J761" s="64" t="s">
        <v>1532</v>
      </c>
      <c r="K761" s="81">
        <f>IF(E761="","",countif(tb_Export_2[SKU],E761))</f>
        <v>1</v>
      </c>
      <c r="L761" s="64" t="s">
        <v>1528</v>
      </c>
      <c r="M761" s="81"/>
      <c r="N761" s="81"/>
    </row>
    <row r="762" ht="22.5" customHeight="1">
      <c r="A762" s="61">
        <f>IF(B762="","",ROW()-ROW(tb_Export_2[[#HEADERS],[Order]]))</f>
        <v>761</v>
      </c>
      <c r="B762" s="322">
        <v>45981.0</v>
      </c>
      <c r="C762" s="64" t="str">
        <f t="shared" si="1"/>
        <v>#REF!</v>
      </c>
      <c r="D762" s="64" t="s">
        <v>356</v>
      </c>
      <c r="E762" s="64" t="s">
        <v>2633</v>
      </c>
      <c r="F762" s="64" t="s">
        <v>1098</v>
      </c>
      <c r="G762" s="64">
        <v>8.857128012047E12</v>
      </c>
      <c r="H762" s="64" t="str">
        <f t="array" ref="H762">XLOOKUP(G762,tb_MainDatabase[Barcode],tb_MainDatabase[Grand],"")</f>
        <v>EDP</v>
      </c>
      <c r="I762" s="64" t="str">
        <f t="array" ref="I762">XLOOKUP(G762,tb_MainDatabase[Barcode],tb_MainDatabase[Size],"")</f>
        <v>10 ml.</v>
      </c>
      <c r="J762" s="64" t="s">
        <v>1532</v>
      </c>
      <c r="K762" s="81">
        <f>IF(E762="","",countif(tb_Export_2[SKU],E762))</f>
        <v>1</v>
      </c>
      <c r="L762" s="64" t="s">
        <v>1528</v>
      </c>
      <c r="M762" s="81"/>
      <c r="N762" s="81"/>
    </row>
    <row r="763" ht="22.5" customHeight="1">
      <c r="A763" s="61">
        <f>IF(B763="","",ROW()-ROW(tb_Export_2[[#HEADERS],[Order]]))</f>
        <v>762</v>
      </c>
      <c r="B763" s="322">
        <v>45981.0</v>
      </c>
      <c r="C763" s="64" t="str">
        <f t="shared" si="1"/>
        <v>#REF!</v>
      </c>
      <c r="D763" s="64" t="s">
        <v>356</v>
      </c>
      <c r="E763" s="64" t="s">
        <v>2634</v>
      </c>
      <c r="F763" s="64" t="s">
        <v>1098</v>
      </c>
      <c r="G763" s="64">
        <v>8.857128012047E12</v>
      </c>
      <c r="H763" s="64" t="str">
        <f t="array" ref="H763">XLOOKUP(G763,tb_MainDatabase[Barcode],tb_MainDatabase[Grand],"")</f>
        <v>EDP</v>
      </c>
      <c r="I763" s="64" t="str">
        <f t="array" ref="I763">XLOOKUP(G763,tb_MainDatabase[Barcode],tb_MainDatabase[Size],"")</f>
        <v>10 ml.</v>
      </c>
      <c r="J763" s="64" t="s">
        <v>1532</v>
      </c>
      <c r="K763" s="81">
        <f>IF(E763="","",countif(tb_Export_2[SKU],E763))</f>
        <v>1</v>
      </c>
      <c r="L763" s="64" t="s">
        <v>1528</v>
      </c>
      <c r="M763" s="81"/>
      <c r="N763" s="81"/>
    </row>
    <row r="764" ht="22.5" customHeight="1">
      <c r="A764" s="61">
        <f>IF(B764="","",ROW()-ROW(tb_Export_2[[#HEADERS],[Order]]))</f>
        <v>763</v>
      </c>
      <c r="B764" s="322">
        <v>45981.0</v>
      </c>
      <c r="C764" s="64" t="str">
        <f t="shared" si="1"/>
        <v>#REF!</v>
      </c>
      <c r="D764" s="64" t="s">
        <v>356</v>
      </c>
      <c r="E764" s="64" t="s">
        <v>2635</v>
      </c>
      <c r="F764" s="64" t="s">
        <v>1098</v>
      </c>
      <c r="G764" s="64">
        <v>8.857128012047E12</v>
      </c>
      <c r="H764" s="64" t="str">
        <f t="array" ref="H764">XLOOKUP(G764,tb_MainDatabase[Barcode],tb_MainDatabase[Grand],"")</f>
        <v>EDP</v>
      </c>
      <c r="I764" s="64" t="str">
        <f t="array" ref="I764">XLOOKUP(G764,tb_MainDatabase[Barcode],tb_MainDatabase[Size],"")</f>
        <v>10 ml.</v>
      </c>
      <c r="J764" s="64" t="s">
        <v>1532</v>
      </c>
      <c r="K764" s="81">
        <f>IF(E764="","",countif(tb_Export_2[SKU],E764))</f>
        <v>1</v>
      </c>
      <c r="L764" s="64" t="s">
        <v>1528</v>
      </c>
      <c r="M764" s="81"/>
      <c r="N764" s="81"/>
    </row>
    <row r="765" ht="22.5" customHeight="1">
      <c r="A765" s="61">
        <f>IF(B765="","",ROW()-ROW(tb_Export_2[[#HEADERS],[Order]]))</f>
        <v>764</v>
      </c>
      <c r="B765" s="322">
        <v>45981.0</v>
      </c>
      <c r="C765" s="64" t="str">
        <f t="shared" si="1"/>
        <v>#REF!</v>
      </c>
      <c r="D765" s="64" t="s">
        <v>356</v>
      </c>
      <c r="E765" s="64" t="s">
        <v>2637</v>
      </c>
      <c r="F765" s="64" t="s">
        <v>1098</v>
      </c>
      <c r="G765" s="64">
        <v>8.857128012047E12</v>
      </c>
      <c r="H765" s="64" t="str">
        <f t="array" ref="H765">XLOOKUP(G765,tb_MainDatabase[Barcode],tb_MainDatabase[Grand],"")</f>
        <v>EDP</v>
      </c>
      <c r="I765" s="64" t="str">
        <f t="array" ref="I765">XLOOKUP(G765,tb_MainDatabase[Barcode],tb_MainDatabase[Size],"")</f>
        <v>10 ml.</v>
      </c>
      <c r="J765" s="64" t="s">
        <v>1532</v>
      </c>
      <c r="K765" s="81">
        <f>IF(E765="","",countif(tb_Export_2[SKU],E765))</f>
        <v>1</v>
      </c>
      <c r="L765" s="64" t="s">
        <v>1528</v>
      </c>
      <c r="M765" s="81"/>
      <c r="N765" s="81"/>
    </row>
    <row r="766" ht="22.5" customHeight="1">
      <c r="A766" s="61">
        <f>IF(B766="","",ROW()-ROW(tb_Export_2[[#HEADERS],[Order]]))</f>
        <v>765</v>
      </c>
      <c r="B766" s="322">
        <v>45981.0</v>
      </c>
      <c r="C766" s="64" t="str">
        <f t="shared" si="1"/>
        <v>#REF!</v>
      </c>
      <c r="D766" s="64" t="s">
        <v>356</v>
      </c>
      <c r="E766" s="64" t="s">
        <v>2639</v>
      </c>
      <c r="F766" s="64" t="s">
        <v>1098</v>
      </c>
      <c r="G766" s="64">
        <v>8.857128012047E12</v>
      </c>
      <c r="H766" s="64" t="str">
        <f t="array" ref="H766">XLOOKUP(G766,tb_MainDatabase[Barcode],tb_MainDatabase[Grand],"")</f>
        <v>EDP</v>
      </c>
      <c r="I766" s="64" t="str">
        <f t="array" ref="I766">XLOOKUP(G766,tb_MainDatabase[Barcode],tb_MainDatabase[Size],"")</f>
        <v>10 ml.</v>
      </c>
      <c r="J766" s="64" t="s">
        <v>1532</v>
      </c>
      <c r="K766" s="81">
        <f>IF(E766="","",countif(tb_Export_2[SKU],E766))</f>
        <v>1</v>
      </c>
      <c r="L766" s="64" t="s">
        <v>1528</v>
      </c>
      <c r="M766" s="81"/>
      <c r="N766" s="81"/>
    </row>
    <row r="767" ht="22.5" customHeight="1">
      <c r="A767" s="61">
        <f>IF(B767="","",ROW()-ROW(tb_Export_2[[#HEADERS],[Order]]))</f>
        <v>766</v>
      </c>
      <c r="B767" s="322">
        <v>45981.0</v>
      </c>
      <c r="C767" s="64" t="str">
        <f t="shared" si="1"/>
        <v>#REF!</v>
      </c>
      <c r="D767" s="64" t="s">
        <v>356</v>
      </c>
      <c r="E767" s="64" t="s">
        <v>2640</v>
      </c>
      <c r="F767" s="64" t="s">
        <v>1098</v>
      </c>
      <c r="G767" s="64">
        <v>8.857128012047E12</v>
      </c>
      <c r="H767" s="64" t="str">
        <f t="array" ref="H767">XLOOKUP(G767,tb_MainDatabase[Barcode],tb_MainDatabase[Grand],"")</f>
        <v>EDP</v>
      </c>
      <c r="I767" s="64" t="str">
        <f t="array" ref="I767">XLOOKUP(G767,tb_MainDatabase[Barcode],tb_MainDatabase[Size],"")</f>
        <v>10 ml.</v>
      </c>
      <c r="J767" s="64" t="s">
        <v>1532</v>
      </c>
      <c r="K767" s="81">
        <f>IF(E767="","",countif(tb_Export_2[SKU],E767))</f>
        <v>1</v>
      </c>
      <c r="L767" s="64" t="s">
        <v>1528</v>
      </c>
      <c r="M767" s="81"/>
      <c r="N767" s="81"/>
    </row>
    <row r="768" ht="22.5" customHeight="1">
      <c r="A768" s="61">
        <f>IF(B768="","",ROW()-ROW(tb_Export_2[[#HEADERS],[Order]]))</f>
        <v>767</v>
      </c>
      <c r="B768" s="322">
        <v>45981.0</v>
      </c>
      <c r="C768" s="64" t="str">
        <f t="shared" si="1"/>
        <v>#REF!</v>
      </c>
      <c r="D768" s="64" t="s">
        <v>356</v>
      </c>
      <c r="E768" s="64" t="s">
        <v>2641</v>
      </c>
      <c r="F768" s="64" t="s">
        <v>1098</v>
      </c>
      <c r="G768" s="64">
        <v>8.857128012047E12</v>
      </c>
      <c r="H768" s="64" t="str">
        <f t="array" ref="H768">XLOOKUP(G768,tb_MainDatabase[Barcode],tb_MainDatabase[Grand],"")</f>
        <v>EDP</v>
      </c>
      <c r="I768" s="64" t="str">
        <f t="array" ref="I768">XLOOKUP(G768,tb_MainDatabase[Barcode],tb_MainDatabase[Size],"")</f>
        <v>10 ml.</v>
      </c>
      <c r="J768" s="64" t="s">
        <v>1532</v>
      </c>
      <c r="K768" s="81">
        <f>IF(E768="","",countif(tb_Export_2[SKU],E768))</f>
        <v>1</v>
      </c>
      <c r="L768" s="64" t="s">
        <v>1528</v>
      </c>
      <c r="M768" s="81"/>
      <c r="N768" s="81"/>
    </row>
    <row r="769" ht="22.5" customHeight="1">
      <c r="A769" s="61">
        <f>IF(B769="","",ROW()-ROW(tb_Export_2[[#HEADERS],[Order]]))</f>
        <v>768</v>
      </c>
      <c r="B769" s="322">
        <v>45981.0</v>
      </c>
      <c r="C769" s="64" t="str">
        <f t="shared" si="1"/>
        <v>#REF!</v>
      </c>
      <c r="D769" s="64" t="s">
        <v>356</v>
      </c>
      <c r="E769" s="64" t="s">
        <v>2643</v>
      </c>
      <c r="F769" s="64" t="s">
        <v>1098</v>
      </c>
      <c r="G769" s="64">
        <v>8.857128012047E12</v>
      </c>
      <c r="H769" s="64" t="str">
        <f t="array" ref="H769">XLOOKUP(G769,tb_MainDatabase[Barcode],tb_MainDatabase[Grand],"")</f>
        <v>EDP</v>
      </c>
      <c r="I769" s="64" t="str">
        <f t="array" ref="I769">XLOOKUP(G769,tb_MainDatabase[Barcode],tb_MainDatabase[Size],"")</f>
        <v>10 ml.</v>
      </c>
      <c r="J769" s="64" t="s">
        <v>1532</v>
      </c>
      <c r="K769" s="81">
        <f>IF(E769="","",countif(tb_Export_2[SKU],E769))</f>
        <v>1</v>
      </c>
      <c r="L769" s="64" t="s">
        <v>1528</v>
      </c>
      <c r="M769" s="81"/>
      <c r="N769" s="81"/>
    </row>
    <row r="770" ht="22.5" customHeight="1">
      <c r="A770" s="61">
        <f>IF(B770="","",ROW()-ROW(tb_Export_2[[#HEADERS],[Order]]))</f>
        <v>769</v>
      </c>
      <c r="B770" s="322">
        <v>45981.0</v>
      </c>
      <c r="C770" s="64" t="str">
        <f t="shared" si="1"/>
        <v>#REF!</v>
      </c>
      <c r="D770" s="64" t="s">
        <v>356</v>
      </c>
      <c r="E770" s="64" t="s">
        <v>2645</v>
      </c>
      <c r="F770" s="64" t="s">
        <v>1098</v>
      </c>
      <c r="G770" s="64">
        <v>8.857128012047E12</v>
      </c>
      <c r="H770" s="64" t="str">
        <f t="array" ref="H770">XLOOKUP(G770,tb_MainDatabase[Barcode],tb_MainDatabase[Grand],"")</f>
        <v>EDP</v>
      </c>
      <c r="I770" s="64" t="str">
        <f t="array" ref="I770">XLOOKUP(G770,tb_MainDatabase[Barcode],tb_MainDatabase[Size],"")</f>
        <v>10 ml.</v>
      </c>
      <c r="J770" s="64" t="s">
        <v>1532</v>
      </c>
      <c r="K770" s="81">
        <f>IF(E770="","",countif(tb_Export_2[SKU],E770))</f>
        <v>1</v>
      </c>
      <c r="L770" s="64" t="s">
        <v>1528</v>
      </c>
      <c r="M770" s="81"/>
      <c r="N770" s="81"/>
    </row>
    <row r="771" ht="22.5" customHeight="1">
      <c r="A771" s="61">
        <f>IF(B771="","",ROW()-ROW(tb_Export_2[[#HEADERS],[Order]]))</f>
        <v>770</v>
      </c>
      <c r="B771" s="322">
        <v>45981.0</v>
      </c>
      <c r="C771" s="64" t="str">
        <f t="shared" si="1"/>
        <v>#REF!</v>
      </c>
      <c r="D771" s="64" t="s">
        <v>356</v>
      </c>
      <c r="E771" s="64" t="s">
        <v>2646</v>
      </c>
      <c r="F771" s="64" t="s">
        <v>1098</v>
      </c>
      <c r="G771" s="64">
        <v>8.857128012047E12</v>
      </c>
      <c r="H771" s="64" t="str">
        <f t="array" ref="H771">XLOOKUP(G771,tb_MainDatabase[Barcode],tb_MainDatabase[Grand],"")</f>
        <v>EDP</v>
      </c>
      <c r="I771" s="64" t="str">
        <f t="array" ref="I771">XLOOKUP(G771,tb_MainDatabase[Barcode],tb_MainDatabase[Size],"")</f>
        <v>10 ml.</v>
      </c>
      <c r="J771" s="64" t="s">
        <v>1532</v>
      </c>
      <c r="K771" s="81">
        <f>IF(E771="","",countif(tb_Export_2[SKU],E771))</f>
        <v>1</v>
      </c>
      <c r="L771" s="64" t="s">
        <v>1528</v>
      </c>
      <c r="M771" s="81"/>
      <c r="N771" s="81"/>
    </row>
    <row r="772" ht="22.5" customHeight="1">
      <c r="A772" s="61">
        <f>IF(B772="","",ROW()-ROW(tb_Export_2[[#HEADERS],[Order]]))</f>
        <v>771</v>
      </c>
      <c r="B772" s="322">
        <v>45981.0</v>
      </c>
      <c r="C772" s="64" t="str">
        <f t="shared" si="1"/>
        <v>#REF!</v>
      </c>
      <c r="D772" s="64" t="s">
        <v>356</v>
      </c>
      <c r="E772" s="64" t="s">
        <v>2648</v>
      </c>
      <c r="F772" s="64" t="s">
        <v>1098</v>
      </c>
      <c r="G772" s="64">
        <v>8.857128012047E12</v>
      </c>
      <c r="H772" s="64" t="str">
        <f t="array" ref="H772">XLOOKUP(G772,tb_MainDatabase[Barcode],tb_MainDatabase[Grand],"")</f>
        <v>EDP</v>
      </c>
      <c r="I772" s="64" t="str">
        <f t="array" ref="I772">XLOOKUP(G772,tb_MainDatabase[Barcode],tb_MainDatabase[Size],"")</f>
        <v>10 ml.</v>
      </c>
      <c r="J772" s="64" t="s">
        <v>1532</v>
      </c>
      <c r="K772" s="81">
        <f>IF(E772="","",countif(tb_Export_2[SKU],E772))</f>
        <v>1</v>
      </c>
      <c r="L772" s="64" t="s">
        <v>1528</v>
      </c>
      <c r="M772" s="81"/>
      <c r="N772" s="81"/>
    </row>
    <row r="773" ht="22.5" customHeight="1">
      <c r="A773" s="61">
        <f>IF(B773="","",ROW()-ROW(tb_Export_2[[#HEADERS],[Order]]))</f>
        <v>772</v>
      </c>
      <c r="B773" s="322">
        <v>45981.0</v>
      </c>
      <c r="C773" s="64" t="str">
        <f t="shared" si="1"/>
        <v>#REF!</v>
      </c>
      <c r="D773" s="64" t="s">
        <v>356</v>
      </c>
      <c r="E773" s="64" t="s">
        <v>2649</v>
      </c>
      <c r="F773" s="64" t="s">
        <v>1098</v>
      </c>
      <c r="G773" s="64">
        <v>8.857128012047E12</v>
      </c>
      <c r="H773" s="64" t="str">
        <f t="array" ref="H773">XLOOKUP(G773,tb_MainDatabase[Barcode],tb_MainDatabase[Grand],"")</f>
        <v>EDP</v>
      </c>
      <c r="I773" s="64" t="str">
        <f t="array" ref="I773">XLOOKUP(G773,tb_MainDatabase[Barcode],tb_MainDatabase[Size],"")</f>
        <v>10 ml.</v>
      </c>
      <c r="J773" s="64" t="s">
        <v>1532</v>
      </c>
      <c r="K773" s="81">
        <f>IF(E773="","",countif(tb_Export_2[SKU],E773))</f>
        <v>1</v>
      </c>
      <c r="L773" s="64" t="s">
        <v>1528</v>
      </c>
      <c r="M773" s="81"/>
      <c r="N773" s="81"/>
    </row>
    <row r="774" ht="22.5" customHeight="1">
      <c r="A774" s="61">
        <f>IF(B774="","",ROW()-ROW(tb_Export_2[[#HEADERS],[Order]]))</f>
        <v>773</v>
      </c>
      <c r="B774" s="322">
        <v>45981.0</v>
      </c>
      <c r="C774" s="64" t="str">
        <f t="shared" si="1"/>
        <v>#REF!</v>
      </c>
      <c r="D774" s="64" t="s">
        <v>356</v>
      </c>
      <c r="E774" s="64" t="s">
        <v>2651</v>
      </c>
      <c r="F774" s="64" t="s">
        <v>1098</v>
      </c>
      <c r="G774" s="64">
        <v>8.857128012047E12</v>
      </c>
      <c r="H774" s="64" t="str">
        <f t="array" ref="H774">XLOOKUP(G774,tb_MainDatabase[Barcode],tb_MainDatabase[Grand],"")</f>
        <v>EDP</v>
      </c>
      <c r="I774" s="64" t="str">
        <f t="array" ref="I774">XLOOKUP(G774,tb_MainDatabase[Barcode],tb_MainDatabase[Size],"")</f>
        <v>10 ml.</v>
      </c>
      <c r="J774" s="64" t="s">
        <v>1532</v>
      </c>
      <c r="K774" s="81">
        <f>IF(E774="","",countif(tb_Export_2[SKU],E774))</f>
        <v>1</v>
      </c>
      <c r="L774" s="64" t="s">
        <v>1528</v>
      </c>
      <c r="M774" s="81"/>
      <c r="N774" s="81"/>
    </row>
    <row r="775" ht="22.5" customHeight="1">
      <c r="A775" s="61">
        <f>IF(B775="","",ROW()-ROW(tb_Export_2[[#HEADERS],[Order]]))</f>
        <v>774</v>
      </c>
      <c r="B775" s="322">
        <v>45981.0</v>
      </c>
      <c r="C775" s="64" t="str">
        <f t="shared" si="1"/>
        <v>#REF!</v>
      </c>
      <c r="D775" s="64" t="s">
        <v>356</v>
      </c>
      <c r="E775" s="64" t="s">
        <v>2652</v>
      </c>
      <c r="F775" s="64" t="s">
        <v>1056</v>
      </c>
      <c r="G775" s="64">
        <v>8.857128012128E12</v>
      </c>
      <c r="H775" s="64" t="str">
        <f t="array" ref="H775">XLOOKUP(G775,tb_MainDatabase[Barcode],tb_MainDatabase[Grand],"")</f>
        <v>EDP</v>
      </c>
      <c r="I775" s="64" t="str">
        <f t="array" ref="I775">XLOOKUP(G775,tb_MainDatabase[Barcode],tb_MainDatabase[Size],"")</f>
        <v>10 ml.</v>
      </c>
      <c r="J775" s="64" t="s">
        <v>1532</v>
      </c>
      <c r="K775" s="81">
        <f>IF(E775="","",countif(tb_Export_2[SKU],E775))</f>
        <v>1</v>
      </c>
      <c r="L775" s="64" t="s">
        <v>1528</v>
      </c>
      <c r="M775" s="81"/>
      <c r="N775" s="81"/>
    </row>
    <row r="776" ht="22.5" customHeight="1">
      <c r="A776" s="61">
        <f>IF(B776="","",ROW()-ROW(tb_Export_2[[#HEADERS],[Order]]))</f>
        <v>775</v>
      </c>
      <c r="B776" s="322">
        <v>45981.0</v>
      </c>
      <c r="C776" s="64" t="str">
        <f t="shared" si="1"/>
        <v>#REF!</v>
      </c>
      <c r="D776" s="64" t="s">
        <v>356</v>
      </c>
      <c r="E776" s="64" t="s">
        <v>2653</v>
      </c>
      <c r="F776" s="64" t="s">
        <v>1056</v>
      </c>
      <c r="G776" s="64">
        <v>8.857128012128E12</v>
      </c>
      <c r="H776" s="64" t="str">
        <f t="array" ref="H776">XLOOKUP(G776,tb_MainDatabase[Barcode],tb_MainDatabase[Grand],"")</f>
        <v>EDP</v>
      </c>
      <c r="I776" s="64" t="str">
        <f t="array" ref="I776">XLOOKUP(G776,tb_MainDatabase[Barcode],tb_MainDatabase[Size],"")</f>
        <v>10 ml.</v>
      </c>
      <c r="J776" s="64" t="s">
        <v>1532</v>
      </c>
      <c r="K776" s="81">
        <f>IF(E776="","",countif(tb_Export_2[SKU],E776))</f>
        <v>1</v>
      </c>
      <c r="L776" s="64" t="s">
        <v>1528</v>
      </c>
      <c r="M776" s="81"/>
      <c r="N776" s="81"/>
    </row>
    <row r="777" ht="22.5" customHeight="1">
      <c r="A777" s="61">
        <f>IF(B777="","",ROW()-ROW(tb_Export_2[[#HEADERS],[Order]]))</f>
        <v>776</v>
      </c>
      <c r="B777" s="322">
        <v>45981.0</v>
      </c>
      <c r="C777" s="64" t="str">
        <f t="shared" si="1"/>
        <v>#REF!</v>
      </c>
      <c r="D777" s="64" t="s">
        <v>356</v>
      </c>
      <c r="E777" s="64" t="s">
        <v>2655</v>
      </c>
      <c r="F777" s="64" t="s">
        <v>1056</v>
      </c>
      <c r="G777" s="64">
        <v>8.857128012128E12</v>
      </c>
      <c r="H777" s="64" t="str">
        <f t="array" ref="H777">XLOOKUP(G777,tb_MainDatabase[Barcode],tb_MainDatabase[Grand],"")</f>
        <v>EDP</v>
      </c>
      <c r="I777" s="64" t="str">
        <f t="array" ref="I777">XLOOKUP(G777,tb_MainDatabase[Barcode],tb_MainDatabase[Size],"")</f>
        <v>10 ml.</v>
      </c>
      <c r="J777" s="64" t="s">
        <v>1532</v>
      </c>
      <c r="K777" s="81">
        <f>IF(E777="","",countif(tb_Export_2[SKU],E777))</f>
        <v>1</v>
      </c>
      <c r="L777" s="64" t="s">
        <v>1528</v>
      </c>
      <c r="M777" s="81"/>
      <c r="N777" s="81"/>
    </row>
    <row r="778" ht="22.5" customHeight="1">
      <c r="A778" s="61">
        <f>IF(B778="","",ROW()-ROW(tb_Export_2[[#HEADERS],[Order]]))</f>
        <v>777</v>
      </c>
      <c r="B778" s="322">
        <v>45981.0</v>
      </c>
      <c r="C778" s="64" t="str">
        <f t="shared" si="1"/>
        <v>#REF!</v>
      </c>
      <c r="D778" s="64" t="s">
        <v>356</v>
      </c>
      <c r="E778" s="64" t="s">
        <v>2657</v>
      </c>
      <c r="F778" s="64" t="s">
        <v>1056</v>
      </c>
      <c r="G778" s="64">
        <v>8.857128012128E12</v>
      </c>
      <c r="H778" s="64" t="str">
        <f t="array" ref="H778">XLOOKUP(G778,tb_MainDatabase[Barcode],tb_MainDatabase[Grand],"")</f>
        <v>EDP</v>
      </c>
      <c r="I778" s="64" t="str">
        <f t="array" ref="I778">XLOOKUP(G778,tb_MainDatabase[Barcode],tb_MainDatabase[Size],"")</f>
        <v>10 ml.</v>
      </c>
      <c r="J778" s="64" t="s">
        <v>1532</v>
      </c>
      <c r="K778" s="81">
        <f>IF(E778="","",countif(tb_Export_2[SKU],E778))</f>
        <v>1</v>
      </c>
      <c r="L778" s="64" t="s">
        <v>1528</v>
      </c>
      <c r="M778" s="81"/>
      <c r="N778" s="81"/>
    </row>
    <row r="779" ht="22.5" customHeight="1">
      <c r="A779" s="61">
        <f>IF(B779="","",ROW()-ROW(tb_Export_2[[#HEADERS],[Order]]))</f>
        <v>778</v>
      </c>
      <c r="B779" s="322">
        <v>45981.0</v>
      </c>
      <c r="C779" s="64" t="str">
        <f t="shared" si="1"/>
        <v>#REF!</v>
      </c>
      <c r="D779" s="64" t="s">
        <v>356</v>
      </c>
      <c r="E779" s="64" t="s">
        <v>2658</v>
      </c>
      <c r="F779" s="64" t="s">
        <v>1056</v>
      </c>
      <c r="G779" s="64">
        <v>8.857128012128E12</v>
      </c>
      <c r="H779" s="64" t="str">
        <f t="array" ref="H779">XLOOKUP(G779,tb_MainDatabase[Barcode],tb_MainDatabase[Grand],"")</f>
        <v>EDP</v>
      </c>
      <c r="I779" s="64" t="str">
        <f t="array" ref="I779">XLOOKUP(G779,tb_MainDatabase[Barcode],tb_MainDatabase[Size],"")</f>
        <v>10 ml.</v>
      </c>
      <c r="J779" s="64" t="s">
        <v>1532</v>
      </c>
      <c r="K779" s="81">
        <f>IF(E779="","",countif(tb_Export_2[SKU],E779))</f>
        <v>1</v>
      </c>
      <c r="L779" s="64" t="s">
        <v>1528</v>
      </c>
      <c r="M779" s="81"/>
      <c r="N779" s="81"/>
    </row>
    <row r="780" ht="22.5" customHeight="1">
      <c r="A780" s="61">
        <f>IF(B780="","",ROW()-ROW(tb_Export_2[[#HEADERS],[Order]]))</f>
        <v>779</v>
      </c>
      <c r="B780" s="322">
        <v>45981.0</v>
      </c>
      <c r="C780" s="64" t="str">
        <f t="shared" si="1"/>
        <v>#REF!</v>
      </c>
      <c r="D780" s="64" t="s">
        <v>356</v>
      </c>
      <c r="E780" s="64" t="s">
        <v>2659</v>
      </c>
      <c r="F780" s="64" t="s">
        <v>1056</v>
      </c>
      <c r="G780" s="64">
        <v>8.857128012128E12</v>
      </c>
      <c r="H780" s="64" t="str">
        <f t="array" ref="H780">XLOOKUP(G780,tb_MainDatabase[Barcode],tb_MainDatabase[Grand],"")</f>
        <v>EDP</v>
      </c>
      <c r="I780" s="64" t="str">
        <f t="array" ref="I780">XLOOKUP(G780,tb_MainDatabase[Barcode],tb_MainDatabase[Size],"")</f>
        <v>10 ml.</v>
      </c>
      <c r="J780" s="64" t="s">
        <v>1532</v>
      </c>
      <c r="K780" s="81">
        <f>IF(E780="","",countif(tb_Export_2[SKU],E780))</f>
        <v>1</v>
      </c>
      <c r="L780" s="64" t="s">
        <v>1528</v>
      </c>
      <c r="M780" s="81"/>
      <c r="N780" s="81"/>
    </row>
    <row r="781" ht="22.5" customHeight="1">
      <c r="A781" s="61">
        <f>IF(B781="","",ROW()-ROW(tb_Export_2[[#HEADERS],[Order]]))</f>
        <v>780</v>
      </c>
      <c r="B781" s="322">
        <v>45981.0</v>
      </c>
      <c r="C781" s="64" t="str">
        <f t="shared" si="1"/>
        <v>#REF!</v>
      </c>
      <c r="D781" s="64" t="s">
        <v>356</v>
      </c>
      <c r="E781" s="64" t="s">
        <v>2661</v>
      </c>
      <c r="F781" s="64" t="s">
        <v>1056</v>
      </c>
      <c r="G781" s="64">
        <v>8.857128012128E12</v>
      </c>
      <c r="H781" s="64" t="str">
        <f t="array" ref="H781">XLOOKUP(G781,tb_MainDatabase[Barcode],tb_MainDatabase[Grand],"")</f>
        <v>EDP</v>
      </c>
      <c r="I781" s="64" t="str">
        <f t="array" ref="I781">XLOOKUP(G781,tb_MainDatabase[Barcode],tb_MainDatabase[Size],"")</f>
        <v>10 ml.</v>
      </c>
      <c r="J781" s="64" t="s">
        <v>1532</v>
      </c>
      <c r="K781" s="81">
        <f>IF(E781="","",countif(tb_Export_2[SKU],E781))</f>
        <v>1</v>
      </c>
      <c r="L781" s="64" t="s">
        <v>1528</v>
      </c>
      <c r="M781" s="81"/>
      <c r="N781" s="81"/>
    </row>
    <row r="782" ht="22.5" customHeight="1">
      <c r="A782" s="61">
        <f>IF(B782="","",ROW()-ROW(tb_Export_2[[#HEADERS],[Order]]))</f>
        <v>781</v>
      </c>
      <c r="B782" s="322">
        <v>45981.0</v>
      </c>
      <c r="C782" s="64" t="str">
        <f t="shared" si="1"/>
        <v>#REF!</v>
      </c>
      <c r="D782" s="64" t="s">
        <v>356</v>
      </c>
      <c r="E782" s="64" t="s">
        <v>2662</v>
      </c>
      <c r="F782" s="64" t="s">
        <v>1056</v>
      </c>
      <c r="G782" s="64">
        <v>8.857128012128E12</v>
      </c>
      <c r="H782" s="64" t="str">
        <f t="array" ref="H782">XLOOKUP(G782,tb_MainDatabase[Barcode],tb_MainDatabase[Grand],"")</f>
        <v>EDP</v>
      </c>
      <c r="I782" s="64" t="str">
        <f t="array" ref="I782">XLOOKUP(G782,tb_MainDatabase[Barcode],tb_MainDatabase[Size],"")</f>
        <v>10 ml.</v>
      </c>
      <c r="J782" s="64" t="s">
        <v>1532</v>
      </c>
      <c r="K782" s="81">
        <f>IF(E782="","",countif(tb_Export_2[SKU],E782))</f>
        <v>1</v>
      </c>
      <c r="L782" s="64" t="s">
        <v>1528</v>
      </c>
      <c r="M782" s="81"/>
      <c r="N782" s="81"/>
    </row>
    <row r="783" ht="22.5" customHeight="1">
      <c r="A783" s="61">
        <f>IF(B783="","",ROW()-ROW(tb_Export_2[[#HEADERS],[Order]]))</f>
        <v>782</v>
      </c>
      <c r="B783" s="322">
        <v>45981.0</v>
      </c>
      <c r="C783" s="64" t="str">
        <f t="shared" si="1"/>
        <v>#REF!</v>
      </c>
      <c r="D783" s="64" t="s">
        <v>356</v>
      </c>
      <c r="E783" s="64" t="s">
        <v>2663</v>
      </c>
      <c r="F783" s="64" t="s">
        <v>1056</v>
      </c>
      <c r="G783" s="64">
        <v>8.857128012128E12</v>
      </c>
      <c r="H783" s="64" t="str">
        <f t="array" ref="H783">XLOOKUP(G783,tb_MainDatabase[Barcode],tb_MainDatabase[Grand],"")</f>
        <v>EDP</v>
      </c>
      <c r="I783" s="64" t="str">
        <f t="array" ref="I783">XLOOKUP(G783,tb_MainDatabase[Barcode],tb_MainDatabase[Size],"")</f>
        <v>10 ml.</v>
      </c>
      <c r="J783" s="64" t="s">
        <v>1532</v>
      </c>
      <c r="K783" s="81">
        <f>IF(E783="","",countif(tb_Export_2[SKU],E783))</f>
        <v>1</v>
      </c>
      <c r="L783" s="64" t="s">
        <v>1528</v>
      </c>
      <c r="M783" s="81"/>
      <c r="N783" s="81"/>
    </row>
    <row r="784" ht="22.5" customHeight="1">
      <c r="A784" s="61">
        <f>IF(B784="","",ROW()-ROW(tb_Export_2[[#HEADERS],[Order]]))</f>
        <v>783</v>
      </c>
      <c r="B784" s="322">
        <v>45981.0</v>
      </c>
      <c r="C784" s="64" t="str">
        <f t="shared" si="1"/>
        <v>#REF!</v>
      </c>
      <c r="D784" s="64" t="s">
        <v>356</v>
      </c>
      <c r="E784" s="64" t="s">
        <v>2665</v>
      </c>
      <c r="F784" s="64" t="s">
        <v>1056</v>
      </c>
      <c r="G784" s="64">
        <v>8.857128012128E12</v>
      </c>
      <c r="H784" s="64" t="str">
        <f t="array" ref="H784">XLOOKUP(G784,tb_MainDatabase[Barcode],tb_MainDatabase[Grand],"")</f>
        <v>EDP</v>
      </c>
      <c r="I784" s="64" t="str">
        <f t="array" ref="I784">XLOOKUP(G784,tb_MainDatabase[Barcode],tb_MainDatabase[Size],"")</f>
        <v>10 ml.</v>
      </c>
      <c r="J784" s="64" t="s">
        <v>1532</v>
      </c>
      <c r="K784" s="81">
        <f>IF(E784="","",countif(tb_Export_2[SKU],E784))</f>
        <v>1</v>
      </c>
      <c r="L784" s="64" t="s">
        <v>1528</v>
      </c>
      <c r="M784" s="81"/>
      <c r="N784" s="81"/>
    </row>
    <row r="785" ht="22.5" customHeight="1">
      <c r="A785" s="61">
        <f>IF(B785="","",ROW()-ROW(tb_Export_2[[#HEADERS],[Order]]))</f>
        <v>784</v>
      </c>
      <c r="B785" s="322">
        <v>45981.0</v>
      </c>
      <c r="C785" s="64" t="str">
        <f t="shared" si="1"/>
        <v>#REF!</v>
      </c>
      <c r="D785" s="64" t="s">
        <v>356</v>
      </c>
      <c r="E785" s="64" t="s">
        <v>2666</v>
      </c>
      <c r="F785" s="64" t="s">
        <v>1065</v>
      </c>
      <c r="G785" s="64">
        <v>8.857128011744E12</v>
      </c>
      <c r="H785" s="64" t="str">
        <f t="array" ref="H785">XLOOKUP(G785,tb_MainDatabase[Barcode],tb_MainDatabase[Grand],"")</f>
        <v>EDP</v>
      </c>
      <c r="I785" s="64" t="str">
        <f t="array" ref="I785">XLOOKUP(G785,tb_MainDatabase[Barcode],tb_MainDatabase[Size],"")</f>
        <v>10 ml.</v>
      </c>
      <c r="J785" s="64" t="s">
        <v>1532</v>
      </c>
      <c r="K785" s="81">
        <f>IF(E785="","",countif(tb_Export_2[SKU],E785))</f>
        <v>1</v>
      </c>
      <c r="L785" s="64" t="s">
        <v>1528</v>
      </c>
      <c r="M785" s="81"/>
      <c r="N785" s="81"/>
    </row>
    <row r="786" ht="22.5" customHeight="1">
      <c r="A786" s="61">
        <f>IF(B786="","",ROW()-ROW(tb_Export_2[[#HEADERS],[Order]]))</f>
        <v>785</v>
      </c>
      <c r="B786" s="322">
        <v>45981.0</v>
      </c>
      <c r="C786" s="64" t="str">
        <f t="shared" si="1"/>
        <v>#REF!</v>
      </c>
      <c r="D786" s="64" t="s">
        <v>356</v>
      </c>
      <c r="E786" s="64" t="s">
        <v>2667</v>
      </c>
      <c r="F786" s="64" t="s">
        <v>1065</v>
      </c>
      <c r="G786" s="64">
        <v>8.857128011744E12</v>
      </c>
      <c r="H786" s="64" t="str">
        <f t="array" ref="H786">XLOOKUP(G786,tb_MainDatabase[Barcode],tb_MainDatabase[Grand],"")</f>
        <v>EDP</v>
      </c>
      <c r="I786" s="64" t="str">
        <f t="array" ref="I786">XLOOKUP(G786,tb_MainDatabase[Barcode],tb_MainDatabase[Size],"")</f>
        <v>10 ml.</v>
      </c>
      <c r="J786" s="64" t="s">
        <v>1532</v>
      </c>
      <c r="K786" s="81">
        <f>IF(E786="","",countif(tb_Export_2[SKU],E786))</f>
        <v>1</v>
      </c>
      <c r="L786" s="64" t="s">
        <v>1528</v>
      </c>
      <c r="M786" s="81"/>
      <c r="N786" s="81"/>
    </row>
    <row r="787" ht="22.5" customHeight="1">
      <c r="A787" s="61">
        <f>IF(B787="","",ROW()-ROW(tb_Export_2[[#HEADERS],[Order]]))</f>
        <v>786</v>
      </c>
      <c r="B787" s="322">
        <v>45981.0</v>
      </c>
      <c r="C787" s="64" t="str">
        <f t="shared" si="1"/>
        <v>#REF!</v>
      </c>
      <c r="D787" s="64" t="s">
        <v>356</v>
      </c>
      <c r="E787" s="64" t="s">
        <v>2669</v>
      </c>
      <c r="F787" s="64" t="s">
        <v>1065</v>
      </c>
      <c r="G787" s="64">
        <v>8.857128011744E12</v>
      </c>
      <c r="H787" s="64" t="str">
        <f t="array" ref="H787">XLOOKUP(G787,tb_MainDatabase[Barcode],tb_MainDatabase[Grand],"")</f>
        <v>EDP</v>
      </c>
      <c r="I787" s="64" t="str">
        <f t="array" ref="I787">XLOOKUP(G787,tb_MainDatabase[Barcode],tb_MainDatabase[Size],"")</f>
        <v>10 ml.</v>
      </c>
      <c r="J787" s="64" t="s">
        <v>1532</v>
      </c>
      <c r="K787" s="81">
        <f>IF(E787="","",countif(tb_Export_2[SKU],E787))</f>
        <v>1</v>
      </c>
      <c r="L787" s="64" t="s">
        <v>1528</v>
      </c>
      <c r="M787" s="81"/>
      <c r="N787" s="81"/>
    </row>
    <row r="788" ht="22.5" customHeight="1">
      <c r="A788" s="61">
        <f>IF(B788="","",ROW()-ROW(tb_Export_2[[#HEADERS],[Order]]))</f>
        <v>787</v>
      </c>
      <c r="B788" s="322">
        <v>45981.0</v>
      </c>
      <c r="C788" s="64" t="str">
        <f t="shared" si="1"/>
        <v>#REF!</v>
      </c>
      <c r="D788" s="64" t="s">
        <v>356</v>
      </c>
      <c r="E788" s="64" t="s">
        <v>2670</v>
      </c>
      <c r="F788" s="64" t="s">
        <v>1065</v>
      </c>
      <c r="G788" s="64">
        <v>8.857128011744E12</v>
      </c>
      <c r="H788" s="64" t="str">
        <f t="array" ref="H788">XLOOKUP(G788,tb_MainDatabase[Barcode],tb_MainDatabase[Grand],"")</f>
        <v>EDP</v>
      </c>
      <c r="I788" s="64" t="str">
        <f t="array" ref="I788">XLOOKUP(G788,tb_MainDatabase[Barcode],tb_MainDatabase[Size],"")</f>
        <v>10 ml.</v>
      </c>
      <c r="J788" s="64" t="s">
        <v>1532</v>
      </c>
      <c r="K788" s="81">
        <f>IF(E788="","",countif(tb_Export_2[SKU],E788))</f>
        <v>1</v>
      </c>
      <c r="L788" s="64" t="s">
        <v>1528</v>
      </c>
      <c r="M788" s="81"/>
      <c r="N788" s="81"/>
    </row>
    <row r="789" ht="22.5" customHeight="1">
      <c r="A789" s="61">
        <f>IF(B789="","",ROW()-ROW(tb_Export_2[[#HEADERS],[Order]]))</f>
        <v>788</v>
      </c>
      <c r="B789" s="322">
        <v>45981.0</v>
      </c>
      <c r="C789" s="64" t="str">
        <f t="shared" si="1"/>
        <v>#REF!</v>
      </c>
      <c r="D789" s="64" t="s">
        <v>356</v>
      </c>
      <c r="E789" s="64" t="s">
        <v>2671</v>
      </c>
      <c r="F789" s="64" t="s">
        <v>1065</v>
      </c>
      <c r="G789" s="64">
        <v>8.857128011744E12</v>
      </c>
      <c r="H789" s="64" t="str">
        <f t="array" ref="H789">XLOOKUP(G789,tb_MainDatabase[Barcode],tb_MainDatabase[Grand],"")</f>
        <v>EDP</v>
      </c>
      <c r="I789" s="64" t="str">
        <f t="array" ref="I789">XLOOKUP(G789,tb_MainDatabase[Barcode],tb_MainDatabase[Size],"")</f>
        <v>10 ml.</v>
      </c>
      <c r="J789" s="64" t="s">
        <v>1532</v>
      </c>
      <c r="K789" s="81">
        <f>IF(E789="","",countif(tb_Export_2[SKU],E789))</f>
        <v>1</v>
      </c>
      <c r="L789" s="64" t="s">
        <v>1528</v>
      </c>
      <c r="M789" s="81"/>
      <c r="N789" s="81"/>
    </row>
    <row r="790" ht="22.5" customHeight="1">
      <c r="A790" s="61">
        <f>IF(B790="","",ROW()-ROW(tb_Export_2[[#HEADERS],[Order]]))</f>
        <v>789</v>
      </c>
      <c r="B790" s="322">
        <v>45981.0</v>
      </c>
      <c r="C790" s="64" t="str">
        <f t="shared" si="1"/>
        <v>#REF!</v>
      </c>
      <c r="D790" s="64" t="s">
        <v>356</v>
      </c>
      <c r="E790" s="64" t="s">
        <v>2673</v>
      </c>
      <c r="F790" s="64" t="s">
        <v>1065</v>
      </c>
      <c r="G790" s="64">
        <v>8.857128011744E12</v>
      </c>
      <c r="H790" s="64" t="str">
        <f t="array" ref="H790">XLOOKUP(G790,tb_MainDatabase[Barcode],tb_MainDatabase[Grand],"")</f>
        <v>EDP</v>
      </c>
      <c r="I790" s="64" t="str">
        <f t="array" ref="I790">XLOOKUP(G790,tb_MainDatabase[Barcode],tb_MainDatabase[Size],"")</f>
        <v>10 ml.</v>
      </c>
      <c r="J790" s="64" t="s">
        <v>1532</v>
      </c>
      <c r="K790" s="81">
        <f>IF(E790="","",countif(tb_Export_2[SKU],E790))</f>
        <v>1</v>
      </c>
      <c r="L790" s="64" t="s">
        <v>1528</v>
      </c>
      <c r="M790" s="81"/>
      <c r="N790" s="81"/>
    </row>
    <row r="791" ht="22.5" customHeight="1">
      <c r="A791" s="61">
        <f>IF(B791="","",ROW()-ROW(tb_Export_2[[#HEADERS],[Order]]))</f>
        <v>790</v>
      </c>
      <c r="B791" s="322">
        <v>45981.0</v>
      </c>
      <c r="C791" s="64" t="str">
        <f t="shared" si="1"/>
        <v>#REF!</v>
      </c>
      <c r="D791" s="64" t="s">
        <v>356</v>
      </c>
      <c r="E791" s="64" t="s">
        <v>2675</v>
      </c>
      <c r="F791" s="64" t="s">
        <v>1065</v>
      </c>
      <c r="G791" s="64">
        <v>8.857128011744E12</v>
      </c>
      <c r="H791" s="64" t="str">
        <f t="array" ref="H791">XLOOKUP(G791,tb_MainDatabase[Barcode],tb_MainDatabase[Grand],"")</f>
        <v>EDP</v>
      </c>
      <c r="I791" s="64" t="str">
        <f t="array" ref="I791">XLOOKUP(G791,tb_MainDatabase[Barcode],tb_MainDatabase[Size],"")</f>
        <v>10 ml.</v>
      </c>
      <c r="J791" s="64" t="s">
        <v>1532</v>
      </c>
      <c r="K791" s="81">
        <f>IF(E791="","",countif(tb_Export_2[SKU],E791))</f>
        <v>1</v>
      </c>
      <c r="L791" s="64" t="s">
        <v>1528</v>
      </c>
      <c r="M791" s="81"/>
      <c r="N791" s="81"/>
    </row>
    <row r="792" ht="22.5" customHeight="1">
      <c r="A792" s="61">
        <f>IF(B792="","",ROW()-ROW(tb_Export_2[[#HEADERS],[Order]]))</f>
        <v>791</v>
      </c>
      <c r="B792" s="322">
        <v>45981.0</v>
      </c>
      <c r="C792" s="64" t="str">
        <f t="shared" si="1"/>
        <v>#REF!</v>
      </c>
      <c r="D792" s="64" t="s">
        <v>356</v>
      </c>
      <c r="E792" s="64" t="s">
        <v>2676</v>
      </c>
      <c r="F792" s="64" t="s">
        <v>1065</v>
      </c>
      <c r="G792" s="64">
        <v>8.857128011744E12</v>
      </c>
      <c r="H792" s="64" t="str">
        <f t="array" ref="H792">XLOOKUP(G792,tb_MainDatabase[Barcode],tb_MainDatabase[Grand],"")</f>
        <v>EDP</v>
      </c>
      <c r="I792" s="64" t="str">
        <f t="array" ref="I792">XLOOKUP(G792,tb_MainDatabase[Barcode],tb_MainDatabase[Size],"")</f>
        <v>10 ml.</v>
      </c>
      <c r="J792" s="64" t="s">
        <v>1532</v>
      </c>
      <c r="K792" s="81">
        <f>IF(E792="","",countif(tb_Export_2[SKU],E792))</f>
        <v>1</v>
      </c>
      <c r="L792" s="64" t="s">
        <v>1528</v>
      </c>
      <c r="M792" s="81"/>
      <c r="N792" s="81"/>
    </row>
    <row r="793" ht="22.5" customHeight="1">
      <c r="A793" s="61">
        <f>IF(B793="","",ROW()-ROW(tb_Export_2[[#HEADERS],[Order]]))</f>
        <v>792</v>
      </c>
      <c r="B793" s="322">
        <v>45981.0</v>
      </c>
      <c r="C793" s="64" t="str">
        <f t="shared" si="1"/>
        <v>#REF!</v>
      </c>
      <c r="D793" s="64" t="s">
        <v>356</v>
      </c>
      <c r="E793" s="64" t="s">
        <v>2678</v>
      </c>
      <c r="F793" s="64" t="s">
        <v>1065</v>
      </c>
      <c r="G793" s="64">
        <v>8.857128011744E12</v>
      </c>
      <c r="H793" s="64" t="str">
        <f t="array" ref="H793">XLOOKUP(G793,tb_MainDatabase[Barcode],tb_MainDatabase[Grand],"")</f>
        <v>EDP</v>
      </c>
      <c r="I793" s="64" t="str">
        <f t="array" ref="I793">XLOOKUP(G793,tb_MainDatabase[Barcode],tb_MainDatabase[Size],"")</f>
        <v>10 ml.</v>
      </c>
      <c r="J793" s="64" t="s">
        <v>1532</v>
      </c>
      <c r="K793" s="81">
        <f>IF(E793="","",countif(tb_Export_2[SKU],E793))</f>
        <v>1</v>
      </c>
      <c r="L793" s="64" t="s">
        <v>1528</v>
      </c>
      <c r="M793" s="81"/>
      <c r="N793" s="81"/>
    </row>
    <row r="794" ht="22.5" customHeight="1">
      <c r="A794" s="61">
        <f>IF(B794="","",ROW()-ROW(tb_Export_2[[#HEADERS],[Order]]))</f>
        <v>793</v>
      </c>
      <c r="B794" s="322">
        <v>45981.0</v>
      </c>
      <c r="C794" s="64" t="str">
        <f t="shared" si="1"/>
        <v>#REF!</v>
      </c>
      <c r="D794" s="64" t="s">
        <v>356</v>
      </c>
      <c r="E794" s="64" t="s">
        <v>2679</v>
      </c>
      <c r="F794" s="64" t="s">
        <v>1065</v>
      </c>
      <c r="G794" s="64">
        <v>8.857128011744E12</v>
      </c>
      <c r="H794" s="64" t="str">
        <f t="array" ref="H794">XLOOKUP(G794,tb_MainDatabase[Barcode],tb_MainDatabase[Grand],"")</f>
        <v>EDP</v>
      </c>
      <c r="I794" s="64" t="str">
        <f t="array" ref="I794">XLOOKUP(G794,tb_MainDatabase[Barcode],tb_MainDatabase[Size],"")</f>
        <v>10 ml.</v>
      </c>
      <c r="J794" s="64" t="s">
        <v>1532</v>
      </c>
      <c r="K794" s="81">
        <f>IF(E794="","",countif(tb_Export_2[SKU],E794))</f>
        <v>1</v>
      </c>
      <c r="L794" s="64" t="s">
        <v>1528</v>
      </c>
      <c r="M794" s="81"/>
      <c r="N794" s="81"/>
    </row>
    <row r="795" ht="22.5" customHeight="1">
      <c r="A795" s="61">
        <f>IF(B795="","",ROW()-ROW(tb_Export_2[[#HEADERS],[Order]]))</f>
        <v>794</v>
      </c>
      <c r="B795" s="322">
        <v>45981.0</v>
      </c>
      <c r="C795" s="64" t="str">
        <f t="shared" si="1"/>
        <v>#REF!</v>
      </c>
      <c r="D795" s="64" t="s">
        <v>356</v>
      </c>
      <c r="E795" s="64" t="s">
        <v>2681</v>
      </c>
      <c r="F795" s="64" t="s">
        <v>1059</v>
      </c>
      <c r="G795" s="64">
        <v>8.857128012062E12</v>
      </c>
      <c r="H795" s="64" t="str">
        <f t="array" ref="H795">XLOOKUP(G795,tb_MainDatabase[Barcode],tb_MainDatabase[Grand],"")</f>
        <v>EDP</v>
      </c>
      <c r="I795" s="64" t="str">
        <f t="array" ref="I795">XLOOKUP(G795,tb_MainDatabase[Barcode],tb_MainDatabase[Size],"")</f>
        <v>10 ml.</v>
      </c>
      <c r="J795" s="64" t="s">
        <v>1532</v>
      </c>
      <c r="K795" s="81">
        <f>IF(E795="","",countif(tb_Export_2[SKU],E795))</f>
        <v>1</v>
      </c>
      <c r="L795" s="64" t="s">
        <v>1528</v>
      </c>
      <c r="M795" s="81"/>
      <c r="N795" s="81"/>
    </row>
    <row r="796" ht="22.5" customHeight="1">
      <c r="A796" s="61">
        <f>IF(B796="","",ROW()-ROW(tb_Export_2[[#HEADERS],[Order]]))</f>
        <v>795</v>
      </c>
      <c r="B796" s="322">
        <v>45981.0</v>
      </c>
      <c r="C796" s="64" t="str">
        <f t="shared" si="1"/>
        <v>#REF!</v>
      </c>
      <c r="D796" s="64" t="s">
        <v>356</v>
      </c>
      <c r="E796" s="64" t="s">
        <v>2682</v>
      </c>
      <c r="F796" s="64" t="s">
        <v>1059</v>
      </c>
      <c r="G796" s="64">
        <v>8.857128012062E12</v>
      </c>
      <c r="H796" s="64" t="str">
        <f t="array" ref="H796">XLOOKUP(G796,tb_MainDatabase[Barcode],tb_MainDatabase[Grand],"")</f>
        <v>EDP</v>
      </c>
      <c r="I796" s="64" t="str">
        <f t="array" ref="I796">XLOOKUP(G796,tb_MainDatabase[Barcode],tb_MainDatabase[Size],"")</f>
        <v>10 ml.</v>
      </c>
      <c r="J796" s="64" t="s">
        <v>1532</v>
      </c>
      <c r="K796" s="81">
        <f>IF(E796="","",countif(tb_Export_2[SKU],E796))</f>
        <v>1</v>
      </c>
      <c r="L796" s="64" t="s">
        <v>1528</v>
      </c>
      <c r="M796" s="81"/>
      <c r="N796" s="81"/>
    </row>
    <row r="797" ht="22.5" customHeight="1">
      <c r="A797" s="61">
        <f>IF(B797="","",ROW()-ROW(tb_Export_2[[#HEADERS],[Order]]))</f>
        <v>796</v>
      </c>
      <c r="B797" s="322">
        <v>45981.0</v>
      </c>
      <c r="C797" s="64" t="str">
        <f t="shared" si="1"/>
        <v>#REF!</v>
      </c>
      <c r="D797" s="64" t="s">
        <v>356</v>
      </c>
      <c r="E797" s="64" t="s">
        <v>2684</v>
      </c>
      <c r="F797" s="64" t="s">
        <v>1059</v>
      </c>
      <c r="G797" s="64">
        <v>8.857128012062E12</v>
      </c>
      <c r="H797" s="64" t="str">
        <f t="array" ref="H797">XLOOKUP(G797,tb_MainDatabase[Barcode],tb_MainDatabase[Grand],"")</f>
        <v>EDP</v>
      </c>
      <c r="I797" s="64" t="str">
        <f t="array" ref="I797">XLOOKUP(G797,tb_MainDatabase[Barcode],tb_MainDatabase[Size],"")</f>
        <v>10 ml.</v>
      </c>
      <c r="J797" s="64" t="s">
        <v>1532</v>
      </c>
      <c r="K797" s="81">
        <f>IF(E797="","",countif(tb_Export_2[SKU],E797))</f>
        <v>1</v>
      </c>
      <c r="L797" s="64" t="s">
        <v>1528</v>
      </c>
      <c r="M797" s="81"/>
      <c r="N797" s="81"/>
    </row>
    <row r="798" ht="22.5" customHeight="1">
      <c r="A798" s="61">
        <f>IF(B798="","",ROW()-ROW(tb_Export_2[[#HEADERS],[Order]]))</f>
        <v>797</v>
      </c>
      <c r="B798" s="322">
        <v>45981.0</v>
      </c>
      <c r="C798" s="64" t="str">
        <f t="shared" si="1"/>
        <v>#REF!</v>
      </c>
      <c r="D798" s="64" t="s">
        <v>356</v>
      </c>
      <c r="E798" s="64" t="s">
        <v>2685</v>
      </c>
      <c r="F798" s="64" t="s">
        <v>1059</v>
      </c>
      <c r="G798" s="64">
        <v>8.857128012062E12</v>
      </c>
      <c r="H798" s="64" t="str">
        <f t="array" ref="H798">XLOOKUP(G798,tb_MainDatabase[Barcode],tb_MainDatabase[Grand],"")</f>
        <v>EDP</v>
      </c>
      <c r="I798" s="64" t="str">
        <f t="array" ref="I798">XLOOKUP(G798,tb_MainDatabase[Barcode],tb_MainDatabase[Size],"")</f>
        <v>10 ml.</v>
      </c>
      <c r="J798" s="64" t="s">
        <v>1532</v>
      </c>
      <c r="K798" s="81">
        <f>IF(E798="","",countif(tb_Export_2[SKU],E798))</f>
        <v>1</v>
      </c>
      <c r="L798" s="64" t="s">
        <v>1528</v>
      </c>
      <c r="M798" s="81"/>
      <c r="N798" s="81"/>
    </row>
    <row r="799" ht="22.5" customHeight="1">
      <c r="A799" s="61">
        <f>IF(B799="","",ROW()-ROW(tb_Export_2[[#HEADERS],[Order]]))</f>
        <v>798</v>
      </c>
      <c r="B799" s="322">
        <v>45981.0</v>
      </c>
      <c r="C799" s="64" t="str">
        <f t="shared" si="1"/>
        <v>#REF!</v>
      </c>
      <c r="D799" s="64" t="s">
        <v>356</v>
      </c>
      <c r="E799" s="64" t="s">
        <v>2687</v>
      </c>
      <c r="F799" s="64" t="s">
        <v>1059</v>
      </c>
      <c r="G799" s="64">
        <v>8.857128012062E12</v>
      </c>
      <c r="H799" s="64" t="str">
        <f t="array" ref="H799">XLOOKUP(G799,tb_MainDatabase[Barcode],tb_MainDatabase[Grand],"")</f>
        <v>EDP</v>
      </c>
      <c r="I799" s="64" t="str">
        <f t="array" ref="I799">XLOOKUP(G799,tb_MainDatabase[Barcode],tb_MainDatabase[Size],"")</f>
        <v>10 ml.</v>
      </c>
      <c r="J799" s="64" t="s">
        <v>1532</v>
      </c>
      <c r="K799" s="81">
        <f>IF(E799="","",countif(tb_Export_2[SKU],E799))</f>
        <v>1</v>
      </c>
      <c r="L799" s="64" t="s">
        <v>1528</v>
      </c>
      <c r="M799" s="81"/>
      <c r="N799" s="81"/>
    </row>
    <row r="800" ht="22.5" customHeight="1">
      <c r="A800" s="61">
        <f>IF(B800="","",ROW()-ROW(tb_Export_2[[#HEADERS],[Order]]))</f>
        <v>799</v>
      </c>
      <c r="B800" s="322">
        <v>45981.0</v>
      </c>
      <c r="C800" s="64" t="str">
        <f t="shared" si="1"/>
        <v>#REF!</v>
      </c>
      <c r="D800" s="64" t="s">
        <v>356</v>
      </c>
      <c r="E800" s="64" t="s">
        <v>2688</v>
      </c>
      <c r="F800" s="64" t="s">
        <v>1059</v>
      </c>
      <c r="G800" s="64">
        <v>8.857128012062E12</v>
      </c>
      <c r="H800" s="64" t="str">
        <f t="array" ref="H800">XLOOKUP(G800,tb_MainDatabase[Barcode],tb_MainDatabase[Grand],"")</f>
        <v>EDP</v>
      </c>
      <c r="I800" s="64" t="str">
        <f t="array" ref="I800">XLOOKUP(G800,tb_MainDatabase[Barcode],tb_MainDatabase[Size],"")</f>
        <v>10 ml.</v>
      </c>
      <c r="J800" s="64" t="s">
        <v>1532</v>
      </c>
      <c r="K800" s="81">
        <f>IF(E800="","",countif(tb_Export_2[SKU],E800))</f>
        <v>1</v>
      </c>
      <c r="L800" s="64" t="s">
        <v>1528</v>
      </c>
      <c r="M800" s="81"/>
      <c r="N800" s="81"/>
    </row>
    <row r="801" ht="22.5" customHeight="1">
      <c r="A801" s="61">
        <f>IF(B801="","",ROW()-ROW(tb_Export_2[[#HEADERS],[Order]]))</f>
        <v>800</v>
      </c>
      <c r="B801" s="322">
        <v>45981.0</v>
      </c>
      <c r="C801" s="64" t="str">
        <f t="shared" si="1"/>
        <v>#REF!</v>
      </c>
      <c r="D801" s="64" t="s">
        <v>356</v>
      </c>
      <c r="E801" s="64" t="s">
        <v>2690</v>
      </c>
      <c r="F801" s="64" t="s">
        <v>1059</v>
      </c>
      <c r="G801" s="64">
        <v>8.857128012062E12</v>
      </c>
      <c r="H801" s="64" t="str">
        <f t="array" ref="H801">XLOOKUP(G801,tb_MainDatabase[Barcode],tb_MainDatabase[Grand],"")</f>
        <v>EDP</v>
      </c>
      <c r="I801" s="64" t="str">
        <f t="array" ref="I801">XLOOKUP(G801,tb_MainDatabase[Barcode],tb_MainDatabase[Size],"")</f>
        <v>10 ml.</v>
      </c>
      <c r="J801" s="64" t="s">
        <v>1532</v>
      </c>
      <c r="K801" s="81">
        <f>IF(E801="","",countif(tb_Export_2[SKU],E801))</f>
        <v>1</v>
      </c>
      <c r="L801" s="64" t="s">
        <v>1528</v>
      </c>
      <c r="M801" s="81"/>
      <c r="N801" s="81"/>
    </row>
    <row r="802" ht="22.5" customHeight="1">
      <c r="A802" s="61">
        <f>IF(B802="","",ROW()-ROW(tb_Export_2[[#HEADERS],[Order]]))</f>
        <v>801</v>
      </c>
      <c r="B802" s="322">
        <v>45981.0</v>
      </c>
      <c r="C802" s="64" t="str">
        <f t="shared" si="1"/>
        <v>#REF!</v>
      </c>
      <c r="D802" s="64" t="s">
        <v>356</v>
      </c>
      <c r="E802" s="64" t="s">
        <v>2691</v>
      </c>
      <c r="F802" s="64" t="s">
        <v>1059</v>
      </c>
      <c r="G802" s="64">
        <v>8.857128012062E12</v>
      </c>
      <c r="H802" s="64" t="str">
        <f t="array" ref="H802">XLOOKUP(G802,tb_MainDatabase[Barcode],tb_MainDatabase[Grand],"")</f>
        <v>EDP</v>
      </c>
      <c r="I802" s="64" t="str">
        <f t="array" ref="I802">XLOOKUP(G802,tb_MainDatabase[Barcode],tb_MainDatabase[Size],"")</f>
        <v>10 ml.</v>
      </c>
      <c r="J802" s="64" t="s">
        <v>1532</v>
      </c>
      <c r="K802" s="81">
        <f>IF(E802="","",countif(tb_Export_2[SKU],E802))</f>
        <v>1</v>
      </c>
      <c r="L802" s="64" t="s">
        <v>1528</v>
      </c>
      <c r="M802" s="81"/>
      <c r="N802" s="81"/>
    </row>
    <row r="803" ht="22.5" customHeight="1">
      <c r="A803" s="61">
        <f>IF(B803="","",ROW()-ROW(tb_Export_2[[#HEADERS],[Order]]))</f>
        <v>802</v>
      </c>
      <c r="B803" s="322">
        <v>45981.0</v>
      </c>
      <c r="C803" s="64" t="str">
        <f t="shared" si="1"/>
        <v>#REF!</v>
      </c>
      <c r="D803" s="64" t="s">
        <v>356</v>
      </c>
      <c r="E803" s="64" t="s">
        <v>2692</v>
      </c>
      <c r="F803" s="64" t="s">
        <v>1059</v>
      </c>
      <c r="G803" s="64">
        <v>8.857128012062E12</v>
      </c>
      <c r="H803" s="64" t="str">
        <f t="array" ref="H803">XLOOKUP(G803,tb_MainDatabase[Barcode],tb_MainDatabase[Grand],"")</f>
        <v>EDP</v>
      </c>
      <c r="I803" s="64" t="str">
        <f t="array" ref="I803">XLOOKUP(G803,tb_MainDatabase[Barcode],tb_MainDatabase[Size],"")</f>
        <v>10 ml.</v>
      </c>
      <c r="J803" s="64" t="s">
        <v>1532</v>
      </c>
      <c r="K803" s="81">
        <f>IF(E803="","",countif(tb_Export_2[SKU],E803))</f>
        <v>1</v>
      </c>
      <c r="L803" s="64" t="s">
        <v>1528</v>
      </c>
      <c r="M803" s="81"/>
      <c r="N803" s="81"/>
    </row>
    <row r="804" ht="22.5" customHeight="1">
      <c r="A804" s="61">
        <f>IF(B804="","",ROW()-ROW(tb_Export_2[[#HEADERS],[Order]]))</f>
        <v>803</v>
      </c>
      <c r="B804" s="322">
        <v>45981.0</v>
      </c>
      <c r="C804" s="64" t="str">
        <f t="shared" si="1"/>
        <v>#REF!</v>
      </c>
      <c r="D804" s="64" t="s">
        <v>356</v>
      </c>
      <c r="E804" s="64" t="s">
        <v>2693</v>
      </c>
      <c r="F804" s="64" t="s">
        <v>1059</v>
      </c>
      <c r="G804" s="64">
        <v>8.857128012062E12</v>
      </c>
      <c r="H804" s="64" t="str">
        <f t="array" ref="H804">XLOOKUP(G804,tb_MainDatabase[Barcode],tb_MainDatabase[Grand],"")</f>
        <v>EDP</v>
      </c>
      <c r="I804" s="64" t="str">
        <f t="array" ref="I804">XLOOKUP(G804,tb_MainDatabase[Barcode],tb_MainDatabase[Size],"")</f>
        <v>10 ml.</v>
      </c>
      <c r="J804" s="64" t="s">
        <v>1532</v>
      </c>
      <c r="K804" s="81">
        <f>IF(E804="","",countif(tb_Export_2[SKU],E804))</f>
        <v>1</v>
      </c>
      <c r="L804" s="64" t="s">
        <v>1528</v>
      </c>
      <c r="M804" s="81"/>
      <c r="N804" s="81"/>
    </row>
    <row r="805" ht="22.5" customHeight="1">
      <c r="A805" s="61">
        <f>IF(B805="","",ROW()-ROW(tb_Export_2[[#HEADERS],[Order]]))</f>
        <v>804</v>
      </c>
      <c r="B805" s="322">
        <v>45981.0</v>
      </c>
      <c r="C805" s="64" t="str">
        <f t="shared" si="1"/>
        <v>#REF!</v>
      </c>
      <c r="D805" s="64" t="s">
        <v>356</v>
      </c>
      <c r="E805" s="64" t="s">
        <v>2696</v>
      </c>
      <c r="F805" s="64" t="s">
        <v>1101</v>
      </c>
      <c r="G805" s="64">
        <v>8.857128011263E12</v>
      </c>
      <c r="H805" s="64" t="str">
        <f t="array" ref="H805">XLOOKUP(G805,tb_MainDatabase[Barcode],tb_MainDatabase[Grand],"")</f>
        <v>EDP</v>
      </c>
      <c r="I805" s="64" t="str">
        <f t="array" ref="I805">XLOOKUP(G805,tb_MainDatabase[Barcode],tb_MainDatabase[Size],"")</f>
        <v>10 ml.</v>
      </c>
      <c r="J805" s="64" t="s">
        <v>1532</v>
      </c>
      <c r="K805" s="81">
        <f>IF(E805="","",countif(tb_Export_2[SKU],E805))</f>
        <v>1</v>
      </c>
      <c r="L805" s="64" t="s">
        <v>1528</v>
      </c>
      <c r="M805" s="81"/>
      <c r="N805" s="81"/>
    </row>
    <row r="806" ht="22.5" customHeight="1">
      <c r="A806" s="61">
        <f>IF(B806="","",ROW()-ROW(tb_Export_2[[#HEADERS],[Order]]))</f>
        <v>805</v>
      </c>
      <c r="B806" s="322">
        <v>45981.0</v>
      </c>
      <c r="C806" s="64" t="str">
        <f t="shared" si="1"/>
        <v>#REF!</v>
      </c>
      <c r="D806" s="64" t="s">
        <v>356</v>
      </c>
      <c r="E806" s="64" t="s">
        <v>2698</v>
      </c>
      <c r="F806" s="64" t="s">
        <v>1101</v>
      </c>
      <c r="G806" s="64">
        <v>8.857128011263E12</v>
      </c>
      <c r="H806" s="64" t="str">
        <f t="array" ref="H806">XLOOKUP(G806,tb_MainDatabase[Barcode],tb_MainDatabase[Grand],"")</f>
        <v>EDP</v>
      </c>
      <c r="I806" s="64" t="str">
        <f t="array" ref="I806">XLOOKUP(G806,tb_MainDatabase[Barcode],tb_MainDatabase[Size],"")</f>
        <v>10 ml.</v>
      </c>
      <c r="J806" s="64" t="s">
        <v>1532</v>
      </c>
      <c r="K806" s="81">
        <f>IF(E806="","",countif(tb_Export_2[SKU],E806))</f>
        <v>1</v>
      </c>
      <c r="L806" s="64" t="s">
        <v>1528</v>
      </c>
      <c r="M806" s="81"/>
      <c r="N806" s="81"/>
    </row>
    <row r="807" ht="22.5" customHeight="1">
      <c r="A807" s="61">
        <f>IF(B807="","",ROW()-ROW(tb_Export_2[[#HEADERS],[Order]]))</f>
        <v>806</v>
      </c>
      <c r="B807" s="322">
        <v>45981.0</v>
      </c>
      <c r="C807" s="64" t="str">
        <f t="shared" si="1"/>
        <v>#REF!</v>
      </c>
      <c r="D807" s="64" t="s">
        <v>356</v>
      </c>
      <c r="E807" s="64" t="s">
        <v>2699</v>
      </c>
      <c r="F807" s="64" t="s">
        <v>1101</v>
      </c>
      <c r="G807" s="64">
        <v>8.857128011263E12</v>
      </c>
      <c r="H807" s="64" t="str">
        <f t="array" ref="H807">XLOOKUP(G807,tb_MainDatabase[Barcode],tb_MainDatabase[Grand],"")</f>
        <v>EDP</v>
      </c>
      <c r="I807" s="64" t="str">
        <f t="array" ref="I807">XLOOKUP(G807,tb_MainDatabase[Barcode],tb_MainDatabase[Size],"")</f>
        <v>10 ml.</v>
      </c>
      <c r="J807" s="64" t="s">
        <v>1532</v>
      </c>
      <c r="K807" s="81">
        <f>IF(E807="","",countif(tb_Export_2[SKU],E807))</f>
        <v>1</v>
      </c>
      <c r="L807" s="64" t="s">
        <v>1528</v>
      </c>
      <c r="M807" s="81"/>
      <c r="N807" s="81"/>
    </row>
    <row r="808" ht="22.5" customHeight="1">
      <c r="A808" s="61">
        <f>IF(B808="","",ROW()-ROW(tb_Export_2[[#HEADERS],[Order]]))</f>
        <v>807</v>
      </c>
      <c r="B808" s="322">
        <v>45981.0</v>
      </c>
      <c r="C808" s="64" t="str">
        <f t="shared" si="1"/>
        <v>#REF!</v>
      </c>
      <c r="D808" s="64" t="s">
        <v>356</v>
      </c>
      <c r="E808" s="64" t="s">
        <v>2700</v>
      </c>
      <c r="F808" s="64" t="s">
        <v>1101</v>
      </c>
      <c r="G808" s="64">
        <v>8.857128011263E12</v>
      </c>
      <c r="H808" s="64" t="str">
        <f t="array" ref="H808">XLOOKUP(G808,tb_MainDatabase[Barcode],tb_MainDatabase[Grand],"")</f>
        <v>EDP</v>
      </c>
      <c r="I808" s="64" t="str">
        <f t="array" ref="I808">XLOOKUP(G808,tb_MainDatabase[Barcode],tb_MainDatabase[Size],"")</f>
        <v>10 ml.</v>
      </c>
      <c r="J808" s="64" t="s">
        <v>1532</v>
      </c>
      <c r="K808" s="81">
        <f>IF(E808="","",countif(tb_Export_2[SKU],E808))</f>
        <v>1</v>
      </c>
      <c r="L808" s="64" t="s">
        <v>1528</v>
      </c>
      <c r="M808" s="81"/>
      <c r="N808" s="81"/>
    </row>
    <row r="809" ht="22.5" customHeight="1">
      <c r="A809" s="61">
        <f>IF(B809="","",ROW()-ROW(tb_Export_2[[#HEADERS],[Order]]))</f>
        <v>808</v>
      </c>
      <c r="B809" s="322">
        <v>45981.0</v>
      </c>
      <c r="C809" s="64" t="str">
        <f t="shared" si="1"/>
        <v>#REF!</v>
      </c>
      <c r="D809" s="64" t="s">
        <v>356</v>
      </c>
      <c r="E809" s="64" t="s">
        <v>2701</v>
      </c>
      <c r="F809" s="64" t="s">
        <v>1101</v>
      </c>
      <c r="G809" s="64">
        <v>8.857128011263E12</v>
      </c>
      <c r="H809" s="64" t="str">
        <f t="array" ref="H809">XLOOKUP(G809,tb_MainDatabase[Barcode],tb_MainDatabase[Grand],"")</f>
        <v>EDP</v>
      </c>
      <c r="I809" s="64" t="str">
        <f t="array" ref="I809">XLOOKUP(G809,tb_MainDatabase[Barcode],tb_MainDatabase[Size],"")</f>
        <v>10 ml.</v>
      </c>
      <c r="J809" s="64" t="s">
        <v>1532</v>
      </c>
      <c r="K809" s="81">
        <f>IF(E809="","",countif(tb_Export_2[SKU],E809))</f>
        <v>1</v>
      </c>
      <c r="L809" s="64" t="s">
        <v>1528</v>
      </c>
      <c r="M809" s="81"/>
      <c r="N809" s="81"/>
    </row>
    <row r="810" ht="22.5" customHeight="1">
      <c r="A810" s="61">
        <f>IF(B810="","",ROW()-ROW(tb_Export_2[[#HEADERS],[Order]]))</f>
        <v>809</v>
      </c>
      <c r="B810" s="322">
        <v>45981.0</v>
      </c>
      <c r="C810" s="64" t="str">
        <f t="shared" si="1"/>
        <v>#REF!</v>
      </c>
      <c r="D810" s="64" t="s">
        <v>356</v>
      </c>
      <c r="E810" s="64" t="s">
        <v>2703</v>
      </c>
      <c r="F810" s="64" t="s">
        <v>1101</v>
      </c>
      <c r="G810" s="64">
        <v>8.857128011263E12</v>
      </c>
      <c r="H810" s="64" t="str">
        <f t="array" ref="H810">XLOOKUP(G810,tb_MainDatabase[Barcode],tb_MainDatabase[Grand],"")</f>
        <v>EDP</v>
      </c>
      <c r="I810" s="64" t="str">
        <f t="array" ref="I810">XLOOKUP(G810,tb_MainDatabase[Barcode],tb_MainDatabase[Size],"")</f>
        <v>10 ml.</v>
      </c>
      <c r="J810" s="64" t="s">
        <v>1532</v>
      </c>
      <c r="K810" s="81">
        <f>IF(E810="","",countif(tb_Export_2[SKU],E810))</f>
        <v>1</v>
      </c>
      <c r="L810" s="64" t="s">
        <v>1528</v>
      </c>
      <c r="M810" s="81"/>
      <c r="N810" s="81"/>
    </row>
    <row r="811" ht="22.5" customHeight="1">
      <c r="A811" s="61">
        <f>IF(B811="","",ROW()-ROW(tb_Export_2[[#HEADERS],[Order]]))</f>
        <v>810</v>
      </c>
      <c r="B811" s="322">
        <v>45981.0</v>
      </c>
      <c r="C811" s="64" t="str">
        <f t="shared" si="1"/>
        <v>#REF!</v>
      </c>
      <c r="D811" s="64" t="s">
        <v>356</v>
      </c>
      <c r="E811" s="64" t="s">
        <v>2704</v>
      </c>
      <c r="F811" s="64" t="s">
        <v>1101</v>
      </c>
      <c r="G811" s="64">
        <v>8.857128011263E12</v>
      </c>
      <c r="H811" s="64" t="str">
        <f t="array" ref="H811">XLOOKUP(G811,tb_MainDatabase[Barcode],tb_MainDatabase[Grand],"")</f>
        <v>EDP</v>
      </c>
      <c r="I811" s="64" t="str">
        <f t="array" ref="I811">XLOOKUP(G811,tb_MainDatabase[Barcode],tb_MainDatabase[Size],"")</f>
        <v>10 ml.</v>
      </c>
      <c r="J811" s="64" t="s">
        <v>1532</v>
      </c>
      <c r="K811" s="81">
        <f>IF(E811="","",countif(tb_Export_2[SKU],E811))</f>
        <v>1</v>
      </c>
      <c r="L811" s="64" t="s">
        <v>1528</v>
      </c>
      <c r="M811" s="81"/>
      <c r="N811" s="81"/>
    </row>
    <row r="812" ht="22.5" customHeight="1">
      <c r="A812" s="61">
        <f>IF(B812="","",ROW()-ROW(tb_Export_2[[#HEADERS],[Order]]))</f>
        <v>811</v>
      </c>
      <c r="B812" s="322">
        <v>45981.0</v>
      </c>
      <c r="C812" s="64" t="str">
        <f t="shared" si="1"/>
        <v>#REF!</v>
      </c>
      <c r="D812" s="64" t="s">
        <v>356</v>
      </c>
      <c r="E812" s="64" t="s">
        <v>2707</v>
      </c>
      <c r="F812" s="64" t="s">
        <v>1101</v>
      </c>
      <c r="G812" s="64">
        <v>8.857128011263E12</v>
      </c>
      <c r="H812" s="64" t="str">
        <f t="array" ref="H812">XLOOKUP(G812,tb_MainDatabase[Barcode],tb_MainDatabase[Grand],"")</f>
        <v>EDP</v>
      </c>
      <c r="I812" s="64" t="str">
        <f t="array" ref="I812">XLOOKUP(G812,tb_MainDatabase[Barcode],tb_MainDatabase[Size],"")</f>
        <v>10 ml.</v>
      </c>
      <c r="J812" s="64" t="s">
        <v>1532</v>
      </c>
      <c r="K812" s="81">
        <f>IF(E812="","",countif(tb_Export_2[SKU],E812))</f>
        <v>1</v>
      </c>
      <c r="L812" s="64" t="s">
        <v>1528</v>
      </c>
      <c r="M812" s="81"/>
      <c r="N812" s="81"/>
    </row>
    <row r="813" ht="22.5" customHeight="1">
      <c r="A813" s="61">
        <f>IF(B813="","",ROW()-ROW(tb_Export_2[[#HEADERS],[Order]]))</f>
        <v>812</v>
      </c>
      <c r="B813" s="322">
        <v>45981.0</v>
      </c>
      <c r="C813" s="64" t="str">
        <f t="shared" si="1"/>
        <v>#REF!</v>
      </c>
      <c r="D813" s="64" t="s">
        <v>356</v>
      </c>
      <c r="E813" s="64" t="s">
        <v>2708</v>
      </c>
      <c r="F813" s="64" t="s">
        <v>1101</v>
      </c>
      <c r="G813" s="64">
        <v>8.857128011263E12</v>
      </c>
      <c r="H813" s="64" t="str">
        <f t="array" ref="H813">XLOOKUP(G813,tb_MainDatabase[Barcode],tb_MainDatabase[Grand],"")</f>
        <v>EDP</v>
      </c>
      <c r="I813" s="64" t="str">
        <f t="array" ref="I813">XLOOKUP(G813,tb_MainDatabase[Barcode],tb_MainDatabase[Size],"")</f>
        <v>10 ml.</v>
      </c>
      <c r="J813" s="64" t="s">
        <v>1532</v>
      </c>
      <c r="K813" s="81">
        <f>IF(E813="","",countif(tb_Export_2[SKU],E813))</f>
        <v>1</v>
      </c>
      <c r="L813" s="64" t="s">
        <v>1528</v>
      </c>
      <c r="M813" s="81"/>
      <c r="N813" s="81"/>
    </row>
    <row r="814" ht="22.5" customHeight="1">
      <c r="A814" s="61">
        <f>IF(B814="","",ROW()-ROW(tb_Export_2[[#HEADERS],[Order]]))</f>
        <v>813</v>
      </c>
      <c r="B814" s="322">
        <v>45981.0</v>
      </c>
      <c r="C814" s="64" t="str">
        <f t="shared" si="1"/>
        <v>#REF!</v>
      </c>
      <c r="D814" s="64" t="s">
        <v>356</v>
      </c>
      <c r="E814" s="64" t="s">
        <v>2709</v>
      </c>
      <c r="F814" s="64" t="s">
        <v>1101</v>
      </c>
      <c r="G814" s="64">
        <v>8.857128011263E12</v>
      </c>
      <c r="H814" s="64" t="str">
        <f t="array" ref="H814">XLOOKUP(G814,tb_MainDatabase[Barcode],tb_MainDatabase[Grand],"")</f>
        <v>EDP</v>
      </c>
      <c r="I814" s="64" t="str">
        <f t="array" ref="I814">XLOOKUP(G814,tb_MainDatabase[Barcode],tb_MainDatabase[Size],"")</f>
        <v>10 ml.</v>
      </c>
      <c r="J814" s="64" t="s">
        <v>1532</v>
      </c>
      <c r="K814" s="81">
        <f>IF(E814="","",countif(tb_Export_2[SKU],E814))</f>
        <v>1</v>
      </c>
      <c r="L814" s="64" t="s">
        <v>1528</v>
      </c>
      <c r="M814" s="81"/>
      <c r="N814" s="81"/>
    </row>
    <row r="815" ht="22.5" customHeight="1">
      <c r="A815" s="61">
        <f>IF(B815="","",ROW()-ROW(tb_Export_2[[#HEADERS],[Order]]))</f>
        <v>814</v>
      </c>
      <c r="B815" s="322">
        <v>45981.0</v>
      </c>
      <c r="C815" s="64" t="str">
        <f t="shared" si="1"/>
        <v>#REF!</v>
      </c>
      <c r="D815" s="64" t="s">
        <v>356</v>
      </c>
      <c r="E815" s="64" t="s">
        <v>2710</v>
      </c>
      <c r="F815" s="64" t="s">
        <v>1095</v>
      </c>
      <c r="G815" s="64">
        <v>8.85712801207E12</v>
      </c>
      <c r="H815" s="64" t="str">
        <f t="array" ref="H815">XLOOKUP(G815,tb_MainDatabase[Barcode],tb_MainDatabase[Grand],"")</f>
        <v>EDP</v>
      </c>
      <c r="I815" s="64" t="str">
        <f t="array" ref="I815">XLOOKUP(G815,tb_MainDatabase[Barcode],tb_MainDatabase[Size],"")</f>
        <v>10 ml.</v>
      </c>
      <c r="J815" s="64" t="s">
        <v>1532</v>
      </c>
      <c r="K815" s="81">
        <f>IF(E815="","",countif(tb_Export_2[SKU],E815))</f>
        <v>1</v>
      </c>
      <c r="L815" s="64" t="s">
        <v>1528</v>
      </c>
      <c r="M815" s="81"/>
      <c r="N815" s="81"/>
    </row>
    <row r="816" ht="22.5" customHeight="1">
      <c r="A816" s="61">
        <f>IF(B816="","",ROW()-ROW(tb_Export_2[[#HEADERS],[Order]]))</f>
        <v>815</v>
      </c>
      <c r="B816" s="322">
        <v>45981.0</v>
      </c>
      <c r="C816" s="64" t="str">
        <f t="shared" si="1"/>
        <v>#REF!</v>
      </c>
      <c r="D816" s="64" t="s">
        <v>356</v>
      </c>
      <c r="E816" s="64" t="s">
        <v>2711</v>
      </c>
      <c r="F816" s="64" t="s">
        <v>1095</v>
      </c>
      <c r="G816" s="64">
        <v>8.85712801207E12</v>
      </c>
      <c r="H816" s="64" t="str">
        <f t="array" ref="H816">XLOOKUP(G816,tb_MainDatabase[Barcode],tb_MainDatabase[Grand],"")</f>
        <v>EDP</v>
      </c>
      <c r="I816" s="64" t="str">
        <f t="array" ref="I816">XLOOKUP(G816,tb_MainDatabase[Barcode],tb_MainDatabase[Size],"")</f>
        <v>10 ml.</v>
      </c>
      <c r="J816" s="64" t="s">
        <v>1532</v>
      </c>
      <c r="K816" s="81">
        <f>IF(E816="","",countif(tb_Export_2[SKU],E816))</f>
        <v>1</v>
      </c>
      <c r="L816" s="64" t="s">
        <v>1528</v>
      </c>
      <c r="M816" s="81"/>
      <c r="N816" s="81"/>
    </row>
    <row r="817" ht="22.5" customHeight="1">
      <c r="A817" s="61">
        <f>IF(B817="","",ROW()-ROW(tb_Export_2[[#HEADERS],[Order]]))</f>
        <v>816</v>
      </c>
      <c r="B817" s="322">
        <v>45981.0</v>
      </c>
      <c r="C817" s="64" t="str">
        <f t="shared" si="1"/>
        <v>#REF!</v>
      </c>
      <c r="D817" s="64" t="s">
        <v>356</v>
      </c>
      <c r="E817" s="64" t="s">
        <v>2712</v>
      </c>
      <c r="F817" s="64" t="s">
        <v>1095</v>
      </c>
      <c r="G817" s="64">
        <v>8.85712801207E12</v>
      </c>
      <c r="H817" s="64" t="str">
        <f t="array" ref="H817">XLOOKUP(G817,tb_MainDatabase[Barcode],tb_MainDatabase[Grand],"")</f>
        <v>EDP</v>
      </c>
      <c r="I817" s="64" t="str">
        <f t="array" ref="I817">XLOOKUP(G817,tb_MainDatabase[Barcode],tb_MainDatabase[Size],"")</f>
        <v>10 ml.</v>
      </c>
      <c r="J817" s="64" t="s">
        <v>1532</v>
      </c>
      <c r="K817" s="81">
        <f>IF(E817="","",countif(tb_Export_2[SKU],E817))</f>
        <v>1</v>
      </c>
      <c r="L817" s="64" t="s">
        <v>1528</v>
      </c>
      <c r="M817" s="81"/>
      <c r="N817" s="81"/>
    </row>
    <row r="818" ht="22.5" customHeight="1">
      <c r="A818" s="61">
        <f>IF(B818="","",ROW()-ROW(tb_Export_2[[#HEADERS],[Order]]))</f>
        <v>817</v>
      </c>
      <c r="B818" s="322">
        <v>45981.0</v>
      </c>
      <c r="C818" s="64" t="str">
        <f t="shared" si="1"/>
        <v>#REF!</v>
      </c>
      <c r="D818" s="64" t="s">
        <v>356</v>
      </c>
      <c r="E818" s="64" t="s">
        <v>2713</v>
      </c>
      <c r="F818" s="64" t="s">
        <v>1095</v>
      </c>
      <c r="G818" s="64">
        <v>8.85712801207E12</v>
      </c>
      <c r="H818" s="64" t="str">
        <f t="array" ref="H818">XLOOKUP(G818,tb_MainDatabase[Barcode],tb_MainDatabase[Grand],"")</f>
        <v>EDP</v>
      </c>
      <c r="I818" s="64" t="str">
        <f t="array" ref="I818">XLOOKUP(G818,tb_MainDatabase[Barcode],tb_MainDatabase[Size],"")</f>
        <v>10 ml.</v>
      </c>
      <c r="J818" s="64" t="s">
        <v>1532</v>
      </c>
      <c r="K818" s="81">
        <f>IF(E818="","",countif(tb_Export_2[SKU],E818))</f>
        <v>1</v>
      </c>
      <c r="L818" s="64" t="s">
        <v>1528</v>
      </c>
      <c r="M818" s="81"/>
      <c r="N818" s="81"/>
    </row>
    <row r="819" ht="22.5" customHeight="1">
      <c r="A819" s="61">
        <f>IF(B819="","",ROW()-ROW(tb_Export_2[[#HEADERS],[Order]]))</f>
        <v>818</v>
      </c>
      <c r="B819" s="322">
        <v>45981.0</v>
      </c>
      <c r="C819" s="64" t="str">
        <f t="shared" si="1"/>
        <v>#REF!</v>
      </c>
      <c r="D819" s="64" t="s">
        <v>356</v>
      </c>
      <c r="E819" s="64" t="s">
        <v>2715</v>
      </c>
      <c r="F819" s="64" t="s">
        <v>1095</v>
      </c>
      <c r="G819" s="64">
        <v>8.85712801207E12</v>
      </c>
      <c r="H819" s="64" t="str">
        <f t="array" ref="H819">XLOOKUP(G819,tb_MainDatabase[Barcode],tb_MainDatabase[Grand],"")</f>
        <v>EDP</v>
      </c>
      <c r="I819" s="64" t="str">
        <f t="array" ref="I819">XLOOKUP(G819,tb_MainDatabase[Barcode],tb_MainDatabase[Size],"")</f>
        <v>10 ml.</v>
      </c>
      <c r="J819" s="64" t="s">
        <v>1532</v>
      </c>
      <c r="K819" s="81">
        <f>IF(E819="","",countif(tb_Export_2[SKU],E819))</f>
        <v>1</v>
      </c>
      <c r="L819" s="64" t="s">
        <v>1528</v>
      </c>
      <c r="M819" s="81"/>
      <c r="N819" s="81"/>
    </row>
    <row r="820" ht="22.5" customHeight="1">
      <c r="A820" s="61">
        <f>IF(B820="","",ROW()-ROW(tb_Export_2[[#HEADERS],[Order]]))</f>
        <v>819</v>
      </c>
      <c r="B820" s="322">
        <v>45981.0</v>
      </c>
      <c r="C820" s="64" t="str">
        <f t="shared" si="1"/>
        <v>#REF!</v>
      </c>
      <c r="D820" s="64" t="s">
        <v>356</v>
      </c>
      <c r="E820" s="64" t="s">
        <v>2716</v>
      </c>
      <c r="F820" s="64" t="s">
        <v>1095</v>
      </c>
      <c r="G820" s="64">
        <v>8.85712801207E12</v>
      </c>
      <c r="H820" s="64" t="str">
        <f t="array" ref="H820">XLOOKUP(G820,tb_MainDatabase[Barcode],tb_MainDatabase[Grand],"")</f>
        <v>EDP</v>
      </c>
      <c r="I820" s="64" t="str">
        <f t="array" ref="I820">XLOOKUP(G820,tb_MainDatabase[Barcode],tb_MainDatabase[Size],"")</f>
        <v>10 ml.</v>
      </c>
      <c r="J820" s="64" t="s">
        <v>1532</v>
      </c>
      <c r="K820" s="81">
        <f>IF(E820="","",countif(tb_Export_2[SKU],E820))</f>
        <v>1</v>
      </c>
      <c r="L820" s="64" t="s">
        <v>1528</v>
      </c>
      <c r="M820" s="81"/>
      <c r="N820" s="81"/>
    </row>
    <row r="821" ht="22.5" customHeight="1">
      <c r="A821" s="61">
        <f>IF(B821="","",ROW()-ROW(tb_Export_2[[#HEADERS],[Order]]))</f>
        <v>820</v>
      </c>
      <c r="B821" s="322">
        <v>45981.0</v>
      </c>
      <c r="C821" s="64" t="str">
        <f t="shared" si="1"/>
        <v>#REF!</v>
      </c>
      <c r="D821" s="64" t="s">
        <v>356</v>
      </c>
      <c r="E821" s="64" t="s">
        <v>2717</v>
      </c>
      <c r="F821" s="64" t="s">
        <v>1095</v>
      </c>
      <c r="G821" s="64">
        <v>8.85712801207E12</v>
      </c>
      <c r="H821" s="64" t="str">
        <f t="array" ref="H821">XLOOKUP(G821,tb_MainDatabase[Barcode],tb_MainDatabase[Grand],"")</f>
        <v>EDP</v>
      </c>
      <c r="I821" s="64" t="str">
        <f t="array" ref="I821">XLOOKUP(G821,tb_MainDatabase[Barcode],tb_MainDatabase[Size],"")</f>
        <v>10 ml.</v>
      </c>
      <c r="J821" s="64" t="s">
        <v>1532</v>
      </c>
      <c r="K821" s="81">
        <f>IF(E821="","",countif(tb_Export_2[SKU],E821))</f>
        <v>1</v>
      </c>
      <c r="L821" s="64" t="s">
        <v>1528</v>
      </c>
      <c r="M821" s="81"/>
      <c r="N821" s="81"/>
    </row>
    <row r="822" ht="22.5" customHeight="1">
      <c r="A822" s="61">
        <f>IF(B822="","",ROW()-ROW(tb_Export_2[[#HEADERS],[Order]]))</f>
        <v>821</v>
      </c>
      <c r="B822" s="322">
        <v>45981.0</v>
      </c>
      <c r="C822" s="64" t="str">
        <f t="shared" si="1"/>
        <v>#REF!</v>
      </c>
      <c r="D822" s="64" t="s">
        <v>356</v>
      </c>
      <c r="E822" s="64" t="s">
        <v>2720</v>
      </c>
      <c r="F822" s="64" t="s">
        <v>1095</v>
      </c>
      <c r="G822" s="64">
        <v>8.85712801207E12</v>
      </c>
      <c r="H822" s="64" t="str">
        <f t="array" ref="H822">XLOOKUP(G822,tb_MainDatabase[Barcode],tb_MainDatabase[Grand],"")</f>
        <v>EDP</v>
      </c>
      <c r="I822" s="64" t="str">
        <f t="array" ref="I822">XLOOKUP(G822,tb_MainDatabase[Barcode],tb_MainDatabase[Size],"")</f>
        <v>10 ml.</v>
      </c>
      <c r="J822" s="64" t="s">
        <v>1532</v>
      </c>
      <c r="K822" s="81">
        <f>IF(E822="","",countif(tb_Export_2[SKU],E822))</f>
        <v>1</v>
      </c>
      <c r="L822" s="64" t="s">
        <v>1528</v>
      </c>
      <c r="M822" s="81"/>
      <c r="N822" s="81"/>
    </row>
    <row r="823" ht="22.5" customHeight="1">
      <c r="A823" s="61">
        <f>IF(B823="","",ROW()-ROW(tb_Export_2[[#HEADERS],[Order]]))</f>
        <v>822</v>
      </c>
      <c r="B823" s="322">
        <v>45981.0</v>
      </c>
      <c r="C823" s="64" t="str">
        <f t="shared" si="1"/>
        <v>#REF!</v>
      </c>
      <c r="D823" s="64" t="s">
        <v>356</v>
      </c>
      <c r="E823" s="64" t="s">
        <v>2721</v>
      </c>
      <c r="F823" s="64" t="s">
        <v>1922</v>
      </c>
      <c r="G823" s="64">
        <v>8.857128012051E12</v>
      </c>
      <c r="H823" s="64" t="str">
        <f t="array" ref="H823">XLOOKUP(G823,tb_MainDatabase[Barcode],tb_MainDatabase[Grand],"")</f>
        <v>EDP</v>
      </c>
      <c r="I823" s="64" t="str">
        <f t="array" ref="I823">XLOOKUP(G823,tb_MainDatabase[Barcode],tb_MainDatabase[Size],"")</f>
        <v>10 ml.</v>
      </c>
      <c r="J823" s="64" t="s">
        <v>1532</v>
      </c>
      <c r="K823" s="81">
        <f>IF(E823="","",countif(tb_Export_2[SKU],E823))</f>
        <v>1</v>
      </c>
      <c r="L823" s="64" t="s">
        <v>1528</v>
      </c>
      <c r="M823" s="81"/>
      <c r="N823" s="81"/>
    </row>
    <row r="824" ht="22.5" customHeight="1">
      <c r="A824" s="61">
        <f>IF(B824="","",ROW()-ROW(tb_Export_2[[#HEADERS],[Order]]))</f>
        <v>823</v>
      </c>
      <c r="B824" s="322">
        <v>45981.0</v>
      </c>
      <c r="C824" s="64" t="str">
        <f t="shared" si="1"/>
        <v>#REF!</v>
      </c>
      <c r="D824" s="64" t="s">
        <v>356</v>
      </c>
      <c r="E824" s="64" t="s">
        <v>2723</v>
      </c>
      <c r="F824" s="64" t="s">
        <v>1922</v>
      </c>
      <c r="G824" s="64">
        <v>8.857128012051E12</v>
      </c>
      <c r="H824" s="64" t="str">
        <f t="array" ref="H824">XLOOKUP(G824,tb_MainDatabase[Barcode],tb_MainDatabase[Grand],"")</f>
        <v>EDP</v>
      </c>
      <c r="I824" s="64" t="str">
        <f t="array" ref="I824">XLOOKUP(G824,tb_MainDatabase[Barcode],tb_MainDatabase[Size],"")</f>
        <v>10 ml.</v>
      </c>
      <c r="J824" s="64" t="s">
        <v>1532</v>
      </c>
      <c r="K824" s="81">
        <f>IF(E824="","",countif(tb_Export_2[SKU],E824))</f>
        <v>1</v>
      </c>
      <c r="L824" s="64" t="s">
        <v>1528</v>
      </c>
      <c r="M824" s="81"/>
      <c r="N824" s="81"/>
    </row>
    <row r="825" ht="22.5" customHeight="1">
      <c r="A825" s="61">
        <f>IF(B825="","",ROW()-ROW(tb_Export_2[[#HEADERS],[Order]]))</f>
        <v>824</v>
      </c>
      <c r="B825" s="322">
        <v>45981.0</v>
      </c>
      <c r="C825" s="64" t="str">
        <f t="shared" si="1"/>
        <v>#REF!</v>
      </c>
      <c r="D825" s="64" t="s">
        <v>356</v>
      </c>
      <c r="E825" s="64" t="s">
        <v>2724</v>
      </c>
      <c r="F825" s="64" t="s">
        <v>1922</v>
      </c>
      <c r="G825" s="64">
        <v>8.857128012051E12</v>
      </c>
      <c r="H825" s="64" t="str">
        <f t="array" ref="H825">XLOOKUP(G825,tb_MainDatabase[Barcode],tb_MainDatabase[Grand],"")</f>
        <v>EDP</v>
      </c>
      <c r="I825" s="64" t="str">
        <f t="array" ref="I825">XLOOKUP(G825,tb_MainDatabase[Barcode],tb_MainDatabase[Size],"")</f>
        <v>10 ml.</v>
      </c>
      <c r="J825" s="64" t="s">
        <v>1532</v>
      </c>
      <c r="K825" s="81">
        <f>IF(E825="","",countif(tb_Export_2[SKU],E825))</f>
        <v>1</v>
      </c>
      <c r="L825" s="64" t="s">
        <v>1528</v>
      </c>
      <c r="M825" s="81"/>
      <c r="N825" s="81"/>
    </row>
    <row r="826" ht="22.5" customHeight="1">
      <c r="A826" s="61">
        <f>IF(B826="","",ROW()-ROW(tb_Export_2[[#HEADERS],[Order]]))</f>
        <v>825</v>
      </c>
      <c r="B826" s="322">
        <v>45981.0</v>
      </c>
      <c r="C826" s="64" t="str">
        <f t="shared" si="1"/>
        <v>#REF!</v>
      </c>
      <c r="D826" s="64" t="s">
        <v>356</v>
      </c>
      <c r="E826" s="64" t="s">
        <v>2725</v>
      </c>
      <c r="F826" s="64" t="s">
        <v>1922</v>
      </c>
      <c r="G826" s="64">
        <v>8.857128012051E12</v>
      </c>
      <c r="H826" s="64" t="str">
        <f t="array" ref="H826">XLOOKUP(G826,tb_MainDatabase[Barcode],tb_MainDatabase[Grand],"")</f>
        <v>EDP</v>
      </c>
      <c r="I826" s="64" t="str">
        <f t="array" ref="I826">XLOOKUP(G826,tb_MainDatabase[Barcode],tb_MainDatabase[Size],"")</f>
        <v>10 ml.</v>
      </c>
      <c r="J826" s="64" t="s">
        <v>1532</v>
      </c>
      <c r="K826" s="81">
        <f>IF(E826="","",countif(tb_Export_2[SKU],E826))</f>
        <v>1</v>
      </c>
      <c r="L826" s="64" t="s">
        <v>1528</v>
      </c>
      <c r="M826" s="81"/>
      <c r="N826" s="81"/>
    </row>
    <row r="827" ht="22.5" customHeight="1">
      <c r="A827" s="61">
        <f>IF(B827="","",ROW()-ROW(tb_Export_2[[#HEADERS],[Order]]))</f>
        <v>826</v>
      </c>
      <c r="B827" s="322">
        <v>45981.0</v>
      </c>
      <c r="C827" s="64" t="str">
        <f t="shared" si="1"/>
        <v>#REF!</v>
      </c>
      <c r="D827" s="64" t="s">
        <v>356</v>
      </c>
      <c r="E827" s="64" t="s">
        <v>2726</v>
      </c>
      <c r="F827" s="64" t="s">
        <v>1922</v>
      </c>
      <c r="G827" s="64">
        <v>8.857128012051E12</v>
      </c>
      <c r="H827" s="64" t="str">
        <f t="array" ref="H827">XLOOKUP(G827,tb_MainDatabase[Barcode],tb_MainDatabase[Grand],"")</f>
        <v>EDP</v>
      </c>
      <c r="I827" s="64" t="str">
        <f t="array" ref="I827">XLOOKUP(G827,tb_MainDatabase[Barcode],tb_MainDatabase[Size],"")</f>
        <v>10 ml.</v>
      </c>
      <c r="J827" s="64" t="s">
        <v>1532</v>
      </c>
      <c r="K827" s="81">
        <f>IF(E827="","",countif(tb_Export_2[SKU],E827))</f>
        <v>1</v>
      </c>
      <c r="L827" s="64" t="s">
        <v>1528</v>
      </c>
      <c r="M827" s="81"/>
      <c r="N827" s="81"/>
    </row>
    <row r="828" ht="22.5" customHeight="1">
      <c r="A828" s="61">
        <f>IF(B828="","",ROW()-ROW(tb_Export_2[[#HEADERS],[Order]]))</f>
        <v>827</v>
      </c>
      <c r="B828" s="322">
        <v>45981.0</v>
      </c>
      <c r="C828" s="64" t="str">
        <f t="shared" si="1"/>
        <v>#REF!</v>
      </c>
      <c r="D828" s="64" t="s">
        <v>356</v>
      </c>
      <c r="E828" s="64" t="s">
        <v>2727</v>
      </c>
      <c r="F828" s="64" t="s">
        <v>1922</v>
      </c>
      <c r="G828" s="64">
        <v>8.857128012051E12</v>
      </c>
      <c r="H828" s="64" t="str">
        <f t="array" ref="H828">XLOOKUP(G828,tb_MainDatabase[Barcode],tb_MainDatabase[Grand],"")</f>
        <v>EDP</v>
      </c>
      <c r="I828" s="64" t="str">
        <f t="array" ref="I828">XLOOKUP(G828,tb_MainDatabase[Barcode],tb_MainDatabase[Size],"")</f>
        <v>10 ml.</v>
      </c>
      <c r="J828" s="64" t="s">
        <v>1532</v>
      </c>
      <c r="K828" s="81">
        <f>IF(E828="","",countif(tb_Export_2[SKU],E828))</f>
        <v>1</v>
      </c>
      <c r="L828" s="64" t="s">
        <v>1528</v>
      </c>
      <c r="M828" s="81"/>
      <c r="N828" s="81"/>
    </row>
    <row r="829" ht="22.5" customHeight="1">
      <c r="A829" s="61">
        <f>IF(B829="","",ROW()-ROW(tb_Export_2[[#HEADERS],[Order]]))</f>
        <v>828</v>
      </c>
      <c r="B829" s="322">
        <v>45981.0</v>
      </c>
      <c r="C829" s="64" t="str">
        <f t="shared" si="1"/>
        <v>#REF!</v>
      </c>
      <c r="D829" s="64" t="s">
        <v>356</v>
      </c>
      <c r="E829" s="64" t="s">
        <v>2729</v>
      </c>
      <c r="F829" s="64" t="s">
        <v>1922</v>
      </c>
      <c r="G829" s="64">
        <v>8.857128012051E12</v>
      </c>
      <c r="H829" s="64" t="str">
        <f t="array" ref="H829">XLOOKUP(G829,tb_MainDatabase[Barcode],tb_MainDatabase[Grand],"")</f>
        <v>EDP</v>
      </c>
      <c r="I829" s="64" t="str">
        <f t="array" ref="I829">XLOOKUP(G829,tb_MainDatabase[Barcode],tb_MainDatabase[Size],"")</f>
        <v>10 ml.</v>
      </c>
      <c r="J829" s="64" t="s">
        <v>1532</v>
      </c>
      <c r="K829" s="81">
        <f>IF(E829="","",countif(tb_Export_2[SKU],E829))</f>
        <v>1</v>
      </c>
      <c r="L829" s="64" t="s">
        <v>1528</v>
      </c>
      <c r="M829" s="81"/>
      <c r="N829" s="81"/>
    </row>
    <row r="830" ht="22.5" customHeight="1">
      <c r="A830" s="61">
        <f>IF(B830="","",ROW()-ROW(tb_Export_2[[#HEADERS],[Order]]))</f>
        <v>829</v>
      </c>
      <c r="B830" s="322">
        <v>45981.0</v>
      </c>
      <c r="C830" s="64" t="str">
        <f t="shared" si="1"/>
        <v>#REF!</v>
      </c>
      <c r="D830" s="64" t="s">
        <v>356</v>
      </c>
      <c r="E830" s="64" t="s">
        <v>2730</v>
      </c>
      <c r="F830" s="64" t="s">
        <v>1922</v>
      </c>
      <c r="G830" s="64">
        <v>8.857128012051E12</v>
      </c>
      <c r="H830" s="64" t="str">
        <f t="array" ref="H830">XLOOKUP(G830,tb_MainDatabase[Barcode],tb_MainDatabase[Grand],"")</f>
        <v>EDP</v>
      </c>
      <c r="I830" s="64" t="str">
        <f t="array" ref="I830">XLOOKUP(G830,tb_MainDatabase[Barcode],tb_MainDatabase[Size],"")</f>
        <v>10 ml.</v>
      </c>
      <c r="J830" s="64" t="s">
        <v>1532</v>
      </c>
      <c r="K830" s="81">
        <f>IF(E830="","",countif(tb_Export_2[SKU],E830))</f>
        <v>1</v>
      </c>
      <c r="L830" s="64" t="s">
        <v>1528</v>
      </c>
      <c r="M830" s="81"/>
      <c r="N830" s="81"/>
    </row>
    <row r="831" ht="22.5" customHeight="1">
      <c r="A831" s="61">
        <f>IF(B831="","",ROW()-ROW(tb_Export_2[[#HEADERS],[Order]]))</f>
        <v>830</v>
      </c>
      <c r="B831" s="322">
        <v>45981.0</v>
      </c>
      <c r="C831" s="64" t="str">
        <f t="shared" si="1"/>
        <v>#REF!</v>
      </c>
      <c r="D831" s="64" t="s">
        <v>356</v>
      </c>
      <c r="E831" s="64" t="s">
        <v>2732</v>
      </c>
      <c r="F831" s="64" t="s">
        <v>1922</v>
      </c>
      <c r="G831" s="64">
        <v>8.857128012051E12</v>
      </c>
      <c r="H831" s="64" t="str">
        <f t="array" ref="H831">XLOOKUP(G831,tb_MainDatabase[Barcode],tb_MainDatabase[Grand],"")</f>
        <v>EDP</v>
      </c>
      <c r="I831" s="64" t="str">
        <f t="array" ref="I831">XLOOKUP(G831,tb_MainDatabase[Barcode],tb_MainDatabase[Size],"")</f>
        <v>10 ml.</v>
      </c>
      <c r="J831" s="64" t="s">
        <v>1532</v>
      </c>
      <c r="K831" s="81">
        <f>IF(E831="","",countif(tb_Export_2[SKU],E831))</f>
        <v>1</v>
      </c>
      <c r="L831" s="64" t="s">
        <v>1528</v>
      </c>
      <c r="M831" s="81"/>
      <c r="N831" s="81"/>
    </row>
    <row r="832" ht="22.5" customHeight="1">
      <c r="A832" s="61">
        <f>IF(B832="","",ROW()-ROW(tb_Export_2[[#HEADERS],[Order]]))</f>
        <v>831</v>
      </c>
      <c r="B832" s="322">
        <v>45981.0</v>
      </c>
      <c r="C832" s="64" t="str">
        <f t="shared" si="1"/>
        <v>#REF!</v>
      </c>
      <c r="D832" s="64" t="s">
        <v>356</v>
      </c>
      <c r="E832" s="64" t="s">
        <v>2733</v>
      </c>
      <c r="F832" s="64" t="s">
        <v>1106</v>
      </c>
      <c r="G832" s="64">
        <v>8.85712801206E12</v>
      </c>
      <c r="H832" s="64" t="str">
        <f t="array" ref="H832">XLOOKUP(G832,tb_MainDatabase[Barcode],tb_MainDatabase[Grand],"")</f>
        <v>EDP</v>
      </c>
      <c r="I832" s="64" t="str">
        <f t="array" ref="I832">XLOOKUP(G832,tb_MainDatabase[Barcode],tb_MainDatabase[Size],"")</f>
        <v>10 ml.</v>
      </c>
      <c r="J832" s="64" t="s">
        <v>1532</v>
      </c>
      <c r="K832" s="81">
        <f>IF(E832="","",countif(tb_Export_2[SKU],E832))</f>
        <v>1</v>
      </c>
      <c r="L832" s="64" t="s">
        <v>1528</v>
      </c>
      <c r="M832" s="81"/>
      <c r="N832" s="81"/>
    </row>
    <row r="833" ht="22.5" customHeight="1">
      <c r="A833" s="61">
        <f>IF(B833="","",ROW()-ROW(tb_Export_2[[#HEADERS],[Order]]))</f>
        <v>832</v>
      </c>
      <c r="B833" s="322">
        <v>45981.0</v>
      </c>
      <c r="C833" s="64" t="str">
        <f t="shared" si="1"/>
        <v>#REF!</v>
      </c>
      <c r="D833" s="64" t="s">
        <v>356</v>
      </c>
      <c r="E833" s="64" t="s">
        <v>2734</v>
      </c>
      <c r="F833" s="64" t="s">
        <v>1106</v>
      </c>
      <c r="G833" s="64">
        <v>8.85712801206E12</v>
      </c>
      <c r="H833" s="64" t="str">
        <f t="array" ref="H833">XLOOKUP(G833,tb_MainDatabase[Barcode],tb_MainDatabase[Grand],"")</f>
        <v>EDP</v>
      </c>
      <c r="I833" s="64" t="str">
        <f t="array" ref="I833">XLOOKUP(G833,tb_MainDatabase[Barcode],tb_MainDatabase[Size],"")</f>
        <v>10 ml.</v>
      </c>
      <c r="J833" s="64" t="s">
        <v>1532</v>
      </c>
      <c r="K833" s="81">
        <f>IF(E833="","",countif(tb_Export_2[SKU],E833))</f>
        <v>1</v>
      </c>
      <c r="L833" s="64" t="s">
        <v>1528</v>
      </c>
      <c r="M833" s="81"/>
      <c r="N833" s="81"/>
    </row>
    <row r="834" ht="22.5" customHeight="1">
      <c r="A834" s="61">
        <f>IF(B834="","",ROW()-ROW(tb_Export_2[[#HEADERS],[Order]]))</f>
        <v>833</v>
      </c>
      <c r="B834" s="322">
        <v>45981.0</v>
      </c>
      <c r="C834" s="64" t="str">
        <f t="shared" si="1"/>
        <v>#REF!</v>
      </c>
      <c r="D834" s="64" t="s">
        <v>356</v>
      </c>
      <c r="E834" s="64" t="s">
        <v>2736</v>
      </c>
      <c r="F834" s="64" t="s">
        <v>1106</v>
      </c>
      <c r="G834" s="64">
        <v>8.85712801206E12</v>
      </c>
      <c r="H834" s="64" t="str">
        <f t="array" ref="H834">XLOOKUP(G834,tb_MainDatabase[Barcode],tb_MainDatabase[Grand],"")</f>
        <v>EDP</v>
      </c>
      <c r="I834" s="64" t="str">
        <f t="array" ref="I834">XLOOKUP(G834,tb_MainDatabase[Barcode],tb_MainDatabase[Size],"")</f>
        <v>10 ml.</v>
      </c>
      <c r="J834" s="64" t="s">
        <v>1532</v>
      </c>
      <c r="K834" s="81">
        <f>IF(E834="","",countif(tb_Export_2[SKU],E834))</f>
        <v>1</v>
      </c>
      <c r="L834" s="64" t="s">
        <v>1528</v>
      </c>
      <c r="M834" s="81"/>
      <c r="N834" s="81"/>
    </row>
    <row r="835" ht="22.5" customHeight="1">
      <c r="A835" s="61">
        <f>IF(B835="","",ROW()-ROW(tb_Export_2[[#HEADERS],[Order]]))</f>
        <v>834</v>
      </c>
      <c r="B835" s="322">
        <v>45981.0</v>
      </c>
      <c r="C835" s="64" t="str">
        <f t="shared" si="1"/>
        <v>#REF!</v>
      </c>
      <c r="D835" s="64" t="s">
        <v>356</v>
      </c>
      <c r="E835" s="64" t="s">
        <v>2737</v>
      </c>
      <c r="F835" s="64" t="s">
        <v>1106</v>
      </c>
      <c r="G835" s="64">
        <v>8.85712801206E12</v>
      </c>
      <c r="H835" s="64" t="str">
        <f t="array" ref="H835">XLOOKUP(G835,tb_MainDatabase[Barcode],tb_MainDatabase[Grand],"")</f>
        <v>EDP</v>
      </c>
      <c r="I835" s="64" t="str">
        <f t="array" ref="I835">XLOOKUP(G835,tb_MainDatabase[Barcode],tb_MainDatabase[Size],"")</f>
        <v>10 ml.</v>
      </c>
      <c r="J835" s="64" t="s">
        <v>1532</v>
      </c>
      <c r="K835" s="81">
        <f>IF(E835="","",countif(tb_Export_2[SKU],E835))</f>
        <v>1</v>
      </c>
      <c r="L835" s="64" t="s">
        <v>1528</v>
      </c>
      <c r="M835" s="81"/>
      <c r="N835" s="81"/>
    </row>
    <row r="836" ht="22.5" customHeight="1">
      <c r="A836" s="61">
        <f>IF(B836="","",ROW()-ROW(tb_Export_2[[#HEADERS],[Order]]))</f>
        <v>835</v>
      </c>
      <c r="B836" s="322">
        <v>45981.0</v>
      </c>
      <c r="C836" s="64" t="str">
        <f t="shared" si="1"/>
        <v>#REF!</v>
      </c>
      <c r="D836" s="64" t="s">
        <v>356</v>
      </c>
      <c r="E836" s="64" t="s">
        <v>2738</v>
      </c>
      <c r="F836" s="64" t="s">
        <v>1106</v>
      </c>
      <c r="G836" s="64">
        <v>8.85712801206E12</v>
      </c>
      <c r="H836" s="64" t="str">
        <f t="array" ref="H836">XLOOKUP(G836,tb_MainDatabase[Barcode],tb_MainDatabase[Grand],"")</f>
        <v>EDP</v>
      </c>
      <c r="I836" s="64" t="str">
        <f t="array" ref="I836">XLOOKUP(G836,tb_MainDatabase[Barcode],tb_MainDatabase[Size],"")</f>
        <v>10 ml.</v>
      </c>
      <c r="J836" s="64" t="s">
        <v>1532</v>
      </c>
      <c r="K836" s="81">
        <f>IF(E836="","",countif(tb_Export_2[SKU],E836))</f>
        <v>1</v>
      </c>
      <c r="L836" s="64" t="s">
        <v>1528</v>
      </c>
      <c r="M836" s="81"/>
      <c r="N836" s="81"/>
    </row>
    <row r="837" ht="22.5" customHeight="1">
      <c r="A837" s="61">
        <f>IF(B837="","",ROW()-ROW(tb_Export_2[[#HEADERS],[Order]]))</f>
        <v>836</v>
      </c>
      <c r="B837" s="322">
        <v>45981.0</v>
      </c>
      <c r="C837" s="64" t="str">
        <f t="shared" si="1"/>
        <v>#REF!</v>
      </c>
      <c r="D837" s="64" t="s">
        <v>356</v>
      </c>
      <c r="E837" s="64" t="s">
        <v>2739</v>
      </c>
      <c r="F837" s="64" t="s">
        <v>1106</v>
      </c>
      <c r="G837" s="64">
        <v>8.85712801206E12</v>
      </c>
      <c r="H837" s="64" t="str">
        <f t="array" ref="H837">XLOOKUP(G837,tb_MainDatabase[Barcode],tb_MainDatabase[Grand],"")</f>
        <v>EDP</v>
      </c>
      <c r="I837" s="64" t="str">
        <f t="array" ref="I837">XLOOKUP(G837,tb_MainDatabase[Barcode],tb_MainDatabase[Size],"")</f>
        <v>10 ml.</v>
      </c>
      <c r="J837" s="64" t="s">
        <v>1532</v>
      </c>
      <c r="K837" s="81">
        <f>IF(E837="","",countif(tb_Export_2[SKU],E837))</f>
        <v>1</v>
      </c>
      <c r="L837" s="64" t="s">
        <v>1528</v>
      </c>
      <c r="M837" s="81"/>
      <c r="N837" s="81"/>
    </row>
    <row r="838" ht="22.5" customHeight="1">
      <c r="A838" s="61">
        <f>IF(B838="","",ROW()-ROW(tb_Export_2[[#HEADERS],[Order]]))</f>
        <v>837</v>
      </c>
      <c r="B838" s="322">
        <v>45981.0</v>
      </c>
      <c r="C838" s="64" t="str">
        <f t="shared" si="1"/>
        <v>#REF!</v>
      </c>
      <c r="D838" s="64" t="s">
        <v>356</v>
      </c>
      <c r="E838" s="64" t="s">
        <v>2740</v>
      </c>
      <c r="F838" s="64" t="s">
        <v>1106</v>
      </c>
      <c r="G838" s="64">
        <v>8.85712801206E12</v>
      </c>
      <c r="H838" s="64" t="str">
        <f t="array" ref="H838">XLOOKUP(G838,tb_MainDatabase[Barcode],tb_MainDatabase[Grand],"")</f>
        <v>EDP</v>
      </c>
      <c r="I838" s="64" t="str">
        <f t="array" ref="I838">XLOOKUP(G838,tb_MainDatabase[Barcode],tb_MainDatabase[Size],"")</f>
        <v>10 ml.</v>
      </c>
      <c r="J838" s="64" t="s">
        <v>1532</v>
      </c>
      <c r="K838" s="81">
        <f>IF(E838="","",countif(tb_Export_2[SKU],E838))</f>
        <v>1</v>
      </c>
      <c r="L838" s="64" t="s">
        <v>1528</v>
      </c>
      <c r="M838" s="81"/>
      <c r="N838" s="81"/>
    </row>
    <row r="839" ht="22.5" customHeight="1">
      <c r="A839" s="61">
        <f>IF(B839="","",ROW()-ROW(tb_Export_2[[#HEADERS],[Order]]))</f>
        <v>838</v>
      </c>
      <c r="B839" s="322">
        <v>45981.0</v>
      </c>
      <c r="C839" s="64" t="str">
        <f t="shared" si="1"/>
        <v>#REF!</v>
      </c>
      <c r="D839" s="64" t="s">
        <v>356</v>
      </c>
      <c r="E839" s="64" t="s">
        <v>2743</v>
      </c>
      <c r="F839" s="64" t="s">
        <v>1106</v>
      </c>
      <c r="G839" s="64">
        <v>8.85712801206E12</v>
      </c>
      <c r="H839" s="64" t="str">
        <f t="array" ref="H839">XLOOKUP(G839,tb_MainDatabase[Barcode],tb_MainDatabase[Grand],"")</f>
        <v>EDP</v>
      </c>
      <c r="I839" s="64" t="str">
        <f t="array" ref="I839">XLOOKUP(G839,tb_MainDatabase[Barcode],tb_MainDatabase[Size],"")</f>
        <v>10 ml.</v>
      </c>
      <c r="J839" s="64" t="s">
        <v>1532</v>
      </c>
      <c r="K839" s="81">
        <f>IF(E839="","",countif(tb_Export_2[SKU],E839))</f>
        <v>1</v>
      </c>
      <c r="L839" s="64" t="s">
        <v>1528</v>
      </c>
      <c r="M839" s="81"/>
      <c r="N839" s="81"/>
    </row>
    <row r="840" ht="22.5" customHeight="1">
      <c r="A840" s="61">
        <f>IF(B840="","",ROW()-ROW(tb_Export_2[[#HEADERS],[Order]]))</f>
        <v>839</v>
      </c>
      <c r="B840" s="322">
        <v>45981.0</v>
      </c>
      <c r="C840" s="64" t="str">
        <f t="shared" si="1"/>
        <v>#REF!</v>
      </c>
      <c r="D840" s="64" t="s">
        <v>356</v>
      </c>
      <c r="E840" s="64" t="s">
        <v>2745</v>
      </c>
      <c r="F840" s="64" t="s">
        <v>1106</v>
      </c>
      <c r="G840" s="64">
        <v>8.85712801206E12</v>
      </c>
      <c r="H840" s="64" t="str">
        <f t="array" ref="H840">XLOOKUP(G840,tb_MainDatabase[Barcode],tb_MainDatabase[Grand],"")</f>
        <v>EDP</v>
      </c>
      <c r="I840" s="64" t="str">
        <f t="array" ref="I840">XLOOKUP(G840,tb_MainDatabase[Barcode],tb_MainDatabase[Size],"")</f>
        <v>10 ml.</v>
      </c>
      <c r="J840" s="64" t="s">
        <v>1532</v>
      </c>
      <c r="K840" s="81">
        <f>IF(E840="","",countif(tb_Export_2[SKU],E840))</f>
        <v>1</v>
      </c>
      <c r="L840" s="64" t="s">
        <v>1528</v>
      </c>
      <c r="M840" s="81"/>
      <c r="N840" s="81"/>
    </row>
    <row r="841" ht="22.5" customHeight="1">
      <c r="A841" s="61">
        <f>IF(B841="","",ROW()-ROW(tb_Export_2[[#HEADERS],[Order]]))</f>
        <v>840</v>
      </c>
      <c r="B841" s="322">
        <v>45981.0</v>
      </c>
      <c r="C841" s="64" t="str">
        <f t="shared" si="1"/>
        <v>#REF!</v>
      </c>
      <c r="D841" s="64" t="s">
        <v>356</v>
      </c>
      <c r="E841" s="64" t="s">
        <v>2746</v>
      </c>
      <c r="F841" s="64" t="s">
        <v>1106</v>
      </c>
      <c r="G841" s="64">
        <v>8.85712801206E12</v>
      </c>
      <c r="H841" s="64" t="str">
        <f t="array" ref="H841">XLOOKUP(G841,tb_MainDatabase[Barcode],tb_MainDatabase[Grand],"")</f>
        <v>EDP</v>
      </c>
      <c r="I841" s="64" t="str">
        <f t="array" ref="I841">XLOOKUP(G841,tb_MainDatabase[Barcode],tb_MainDatabase[Size],"")</f>
        <v>10 ml.</v>
      </c>
      <c r="J841" s="64" t="s">
        <v>1532</v>
      </c>
      <c r="K841" s="81">
        <f>IF(E841="","",countif(tb_Export_2[SKU],E841))</f>
        <v>1</v>
      </c>
      <c r="L841" s="64" t="s">
        <v>1528</v>
      </c>
      <c r="M841" s="81"/>
      <c r="N841" s="81"/>
    </row>
    <row r="842" ht="22.5" customHeight="1">
      <c r="A842" s="61">
        <f>IF(B842="","",ROW()-ROW(tb_Export_2[[#HEADERS],[Order]]))</f>
        <v>841</v>
      </c>
      <c r="B842" s="322">
        <v>45981.0</v>
      </c>
      <c r="C842" s="64" t="str">
        <f t="shared" si="1"/>
        <v>#REF!</v>
      </c>
      <c r="D842" s="64" t="s">
        <v>356</v>
      </c>
      <c r="E842" s="64" t="s">
        <v>2747</v>
      </c>
      <c r="F842" s="64" t="s">
        <v>1039</v>
      </c>
      <c r="G842" s="64">
        <v>8.857128012032E12</v>
      </c>
      <c r="H842" s="64" t="str">
        <f t="array" ref="H842">XLOOKUP(G842,tb_MainDatabase[Barcode],tb_MainDatabase[Grand],"")</f>
        <v>EDP</v>
      </c>
      <c r="I842" s="64" t="str">
        <f t="array" ref="I842">XLOOKUP(G842,tb_MainDatabase[Barcode],tb_MainDatabase[Size],"")</f>
        <v>10 ml.</v>
      </c>
      <c r="J842" s="64" t="s">
        <v>1532</v>
      </c>
      <c r="K842" s="81">
        <f>IF(E842="","",countif(tb_Export_2[SKU],E842))</f>
        <v>1</v>
      </c>
      <c r="L842" s="64" t="s">
        <v>1528</v>
      </c>
      <c r="M842" s="81"/>
      <c r="N842" s="81"/>
    </row>
    <row r="843" ht="22.5" customHeight="1">
      <c r="A843" s="61">
        <f>IF(B843="","",ROW()-ROW(tb_Export_2[[#HEADERS],[Order]]))</f>
        <v>842</v>
      </c>
      <c r="B843" s="322">
        <v>45981.0</v>
      </c>
      <c r="C843" s="64" t="str">
        <f t="shared" si="1"/>
        <v>#REF!</v>
      </c>
      <c r="D843" s="64" t="s">
        <v>356</v>
      </c>
      <c r="E843" s="64" t="s">
        <v>2749</v>
      </c>
      <c r="F843" s="64" t="s">
        <v>1039</v>
      </c>
      <c r="G843" s="64">
        <v>8.857128012032E12</v>
      </c>
      <c r="H843" s="64" t="str">
        <f t="array" ref="H843">XLOOKUP(G843,tb_MainDatabase[Barcode],tb_MainDatabase[Grand],"")</f>
        <v>EDP</v>
      </c>
      <c r="I843" s="64" t="str">
        <f t="array" ref="I843">XLOOKUP(G843,tb_MainDatabase[Barcode],tb_MainDatabase[Size],"")</f>
        <v>10 ml.</v>
      </c>
      <c r="J843" s="64" t="s">
        <v>1532</v>
      </c>
      <c r="K843" s="81">
        <f>IF(E843="","",countif(tb_Export_2[SKU],E843))</f>
        <v>1</v>
      </c>
      <c r="L843" s="64" t="s">
        <v>1528</v>
      </c>
      <c r="M843" s="81"/>
      <c r="N843" s="81"/>
    </row>
    <row r="844" ht="22.5" customHeight="1">
      <c r="A844" s="61">
        <f>IF(B844="","",ROW()-ROW(tb_Export_2[[#HEADERS],[Order]]))</f>
        <v>843</v>
      </c>
      <c r="B844" s="322">
        <v>45981.0</v>
      </c>
      <c r="C844" s="64" t="str">
        <f t="shared" si="1"/>
        <v>#REF!</v>
      </c>
      <c r="D844" s="64" t="s">
        <v>356</v>
      </c>
      <c r="E844" s="64" t="s">
        <v>2750</v>
      </c>
      <c r="F844" s="64" t="s">
        <v>1039</v>
      </c>
      <c r="G844" s="64">
        <v>8.857128012032E12</v>
      </c>
      <c r="H844" s="64" t="str">
        <f t="array" ref="H844">XLOOKUP(G844,tb_MainDatabase[Barcode],tb_MainDatabase[Grand],"")</f>
        <v>EDP</v>
      </c>
      <c r="I844" s="64" t="str">
        <f t="array" ref="I844">XLOOKUP(G844,tb_MainDatabase[Barcode],tb_MainDatabase[Size],"")</f>
        <v>10 ml.</v>
      </c>
      <c r="J844" s="64" t="s">
        <v>1532</v>
      </c>
      <c r="K844" s="81">
        <f>IF(E844="","",countif(tb_Export_2[SKU],E844))</f>
        <v>1</v>
      </c>
      <c r="L844" s="64" t="s">
        <v>1528</v>
      </c>
      <c r="M844" s="81"/>
      <c r="N844" s="81"/>
    </row>
    <row r="845" ht="22.5" customHeight="1">
      <c r="A845" s="61">
        <f>IF(B845="","",ROW()-ROW(tb_Export_2[[#HEADERS],[Order]]))</f>
        <v>844</v>
      </c>
      <c r="B845" s="322">
        <v>45981.0</v>
      </c>
      <c r="C845" s="64" t="str">
        <f t="shared" si="1"/>
        <v>#REF!</v>
      </c>
      <c r="D845" s="64" t="s">
        <v>356</v>
      </c>
      <c r="E845" s="64" t="s">
        <v>2752</v>
      </c>
      <c r="F845" s="64" t="s">
        <v>1039</v>
      </c>
      <c r="G845" s="64">
        <v>8.857128012032E12</v>
      </c>
      <c r="H845" s="64" t="str">
        <f t="array" ref="H845">XLOOKUP(G845,tb_MainDatabase[Barcode],tb_MainDatabase[Grand],"")</f>
        <v>EDP</v>
      </c>
      <c r="I845" s="64" t="str">
        <f t="array" ref="I845">XLOOKUP(G845,tb_MainDatabase[Barcode],tb_MainDatabase[Size],"")</f>
        <v>10 ml.</v>
      </c>
      <c r="J845" s="64" t="s">
        <v>1532</v>
      </c>
      <c r="K845" s="81">
        <f>IF(E845="","",countif(tb_Export_2[SKU],E845))</f>
        <v>1</v>
      </c>
      <c r="L845" s="64" t="s">
        <v>1528</v>
      </c>
      <c r="M845" s="81"/>
      <c r="N845" s="81"/>
    </row>
    <row r="846" ht="22.5" customHeight="1">
      <c r="A846" s="61">
        <f>IF(B846="","",ROW()-ROW(tb_Export_2[[#HEADERS],[Order]]))</f>
        <v>845</v>
      </c>
      <c r="B846" s="322">
        <v>45981.0</v>
      </c>
      <c r="C846" s="64" t="str">
        <f t="shared" si="1"/>
        <v>#REF!</v>
      </c>
      <c r="D846" s="64" t="s">
        <v>356</v>
      </c>
      <c r="E846" s="64" t="s">
        <v>2754</v>
      </c>
      <c r="F846" s="64" t="s">
        <v>1039</v>
      </c>
      <c r="G846" s="64">
        <v>8.857128012032E12</v>
      </c>
      <c r="H846" s="64" t="str">
        <f t="array" ref="H846">XLOOKUP(G846,tb_MainDatabase[Barcode],tb_MainDatabase[Grand],"")</f>
        <v>EDP</v>
      </c>
      <c r="I846" s="64" t="str">
        <f t="array" ref="I846">XLOOKUP(G846,tb_MainDatabase[Barcode],tb_MainDatabase[Size],"")</f>
        <v>10 ml.</v>
      </c>
      <c r="J846" s="64" t="s">
        <v>1532</v>
      </c>
      <c r="K846" s="81">
        <f>IF(E846="","",countif(tb_Export_2[SKU],E846))</f>
        <v>1</v>
      </c>
      <c r="L846" s="64" t="s">
        <v>1528</v>
      </c>
      <c r="M846" s="81"/>
      <c r="N846" s="81"/>
    </row>
    <row r="847" ht="22.5" customHeight="1">
      <c r="A847" s="61">
        <f>IF(B847="","",ROW()-ROW(tb_Export_2[[#HEADERS],[Order]]))</f>
        <v>846</v>
      </c>
      <c r="B847" s="322">
        <v>45981.0</v>
      </c>
      <c r="C847" s="64" t="str">
        <f t="shared" si="1"/>
        <v>#REF!</v>
      </c>
      <c r="D847" s="64" t="s">
        <v>356</v>
      </c>
      <c r="E847" s="64" t="s">
        <v>2755</v>
      </c>
      <c r="F847" s="64" t="s">
        <v>1039</v>
      </c>
      <c r="G847" s="64">
        <v>8.857128012032E12</v>
      </c>
      <c r="H847" s="64" t="str">
        <f t="array" ref="H847">XLOOKUP(G847,tb_MainDatabase[Barcode],tb_MainDatabase[Grand],"")</f>
        <v>EDP</v>
      </c>
      <c r="I847" s="64" t="str">
        <f t="array" ref="I847">XLOOKUP(G847,tb_MainDatabase[Barcode],tb_MainDatabase[Size],"")</f>
        <v>10 ml.</v>
      </c>
      <c r="J847" s="64" t="s">
        <v>1532</v>
      </c>
      <c r="K847" s="81">
        <f>IF(E847="","",countif(tb_Export_2[SKU],E847))</f>
        <v>1</v>
      </c>
      <c r="L847" s="64" t="s">
        <v>1528</v>
      </c>
      <c r="M847" s="81"/>
      <c r="N847" s="81"/>
    </row>
    <row r="848" ht="22.5" customHeight="1">
      <c r="A848" s="61">
        <f>IF(B848="","",ROW()-ROW(tb_Export_2[[#HEADERS],[Order]]))</f>
        <v>847</v>
      </c>
      <c r="B848" s="322">
        <v>45981.0</v>
      </c>
      <c r="C848" s="64" t="str">
        <f t="shared" si="1"/>
        <v>#REF!</v>
      </c>
      <c r="D848" s="64" t="s">
        <v>356</v>
      </c>
      <c r="E848" s="64" t="s">
        <v>2756</v>
      </c>
      <c r="F848" s="64" t="s">
        <v>1039</v>
      </c>
      <c r="G848" s="64">
        <v>8.857128012032E12</v>
      </c>
      <c r="H848" s="64" t="str">
        <f t="array" ref="H848">XLOOKUP(G848,tb_MainDatabase[Barcode],tb_MainDatabase[Grand],"")</f>
        <v>EDP</v>
      </c>
      <c r="I848" s="64" t="str">
        <f t="array" ref="I848">XLOOKUP(G848,tb_MainDatabase[Barcode],tb_MainDatabase[Size],"")</f>
        <v>10 ml.</v>
      </c>
      <c r="J848" s="64" t="s">
        <v>1532</v>
      </c>
      <c r="K848" s="81">
        <f>IF(E848="","",countif(tb_Export_2[SKU],E848))</f>
        <v>1</v>
      </c>
      <c r="L848" s="64" t="s">
        <v>1528</v>
      </c>
      <c r="M848" s="81"/>
      <c r="N848" s="81"/>
    </row>
    <row r="849" ht="22.5" customHeight="1">
      <c r="A849" s="61">
        <f>IF(B849="","",ROW()-ROW(tb_Export_2[[#HEADERS],[Order]]))</f>
        <v>848</v>
      </c>
      <c r="B849" s="322">
        <v>45981.0</v>
      </c>
      <c r="C849" s="64" t="str">
        <f t="shared" si="1"/>
        <v>#REF!</v>
      </c>
      <c r="D849" s="64" t="s">
        <v>356</v>
      </c>
      <c r="E849" s="64" t="s">
        <v>2758</v>
      </c>
      <c r="F849" s="64" t="s">
        <v>1039</v>
      </c>
      <c r="G849" s="64">
        <v>8.857128012032E12</v>
      </c>
      <c r="H849" s="64" t="str">
        <f t="array" ref="H849">XLOOKUP(G849,tb_MainDatabase[Barcode],tb_MainDatabase[Grand],"")</f>
        <v>EDP</v>
      </c>
      <c r="I849" s="64" t="str">
        <f t="array" ref="I849">XLOOKUP(G849,tb_MainDatabase[Barcode],tb_MainDatabase[Size],"")</f>
        <v>10 ml.</v>
      </c>
      <c r="J849" s="64" t="s">
        <v>1532</v>
      </c>
      <c r="K849" s="81">
        <f>IF(E849="","",countif(tb_Export_2[SKU],E849))</f>
        <v>1</v>
      </c>
      <c r="L849" s="64" t="s">
        <v>1528</v>
      </c>
      <c r="M849" s="81"/>
      <c r="N849" s="81"/>
    </row>
    <row r="850" ht="22.5" customHeight="1">
      <c r="A850" s="61">
        <f>IF(B850="","",ROW()-ROW(tb_Export_2[[#HEADERS],[Order]]))</f>
        <v>849</v>
      </c>
      <c r="B850" s="322">
        <v>45981.0</v>
      </c>
      <c r="C850" s="64" t="str">
        <f t="shared" si="1"/>
        <v>#REF!</v>
      </c>
      <c r="D850" s="64" t="s">
        <v>356</v>
      </c>
      <c r="E850" s="64" t="s">
        <v>2759</v>
      </c>
      <c r="F850" s="64" t="s">
        <v>1039</v>
      </c>
      <c r="G850" s="64">
        <v>8.857128012032E12</v>
      </c>
      <c r="H850" s="64" t="str">
        <f t="array" ref="H850">XLOOKUP(G850,tb_MainDatabase[Barcode],tb_MainDatabase[Grand],"")</f>
        <v>EDP</v>
      </c>
      <c r="I850" s="64" t="str">
        <f t="array" ref="I850">XLOOKUP(G850,tb_MainDatabase[Barcode],tb_MainDatabase[Size],"")</f>
        <v>10 ml.</v>
      </c>
      <c r="J850" s="64" t="s">
        <v>1532</v>
      </c>
      <c r="K850" s="81">
        <f>IF(E850="","",countif(tb_Export_2[SKU],E850))</f>
        <v>1</v>
      </c>
      <c r="L850" s="64" t="s">
        <v>1528</v>
      </c>
      <c r="M850" s="81"/>
      <c r="N850" s="81"/>
    </row>
    <row r="851" ht="22.5" customHeight="1">
      <c r="A851" s="61">
        <f>IF(B851="","",ROW()-ROW(tb_Export_2[[#HEADERS],[Order]]))</f>
        <v>850</v>
      </c>
      <c r="B851" s="322">
        <v>45981.0</v>
      </c>
      <c r="C851" s="64" t="str">
        <f t="shared" si="1"/>
        <v>#REF!</v>
      </c>
      <c r="D851" s="64" t="s">
        <v>356</v>
      </c>
      <c r="E851" s="64" t="s">
        <v>2760</v>
      </c>
      <c r="F851" s="64" t="s">
        <v>1039</v>
      </c>
      <c r="G851" s="64">
        <v>8.857128012032E12</v>
      </c>
      <c r="H851" s="64" t="str">
        <f t="array" ref="H851">XLOOKUP(G851,tb_MainDatabase[Barcode],tb_MainDatabase[Grand],"")</f>
        <v>EDP</v>
      </c>
      <c r="I851" s="64" t="str">
        <f t="array" ref="I851">XLOOKUP(G851,tb_MainDatabase[Barcode],tb_MainDatabase[Size],"")</f>
        <v>10 ml.</v>
      </c>
      <c r="J851" s="64" t="s">
        <v>1532</v>
      </c>
      <c r="K851" s="81">
        <f>IF(E851="","",countif(tb_Export_2[SKU],E851))</f>
        <v>1</v>
      </c>
      <c r="L851" s="64" t="s">
        <v>1528</v>
      </c>
      <c r="M851" s="81"/>
      <c r="N851" s="81"/>
    </row>
    <row r="852" ht="22.5" customHeight="1">
      <c r="A852" s="61">
        <f>IF(B852="","",ROW()-ROW(tb_Export_2[[#HEADERS],[Order]]))</f>
        <v>851</v>
      </c>
      <c r="B852" s="322">
        <v>45981.0</v>
      </c>
      <c r="C852" s="64" t="str">
        <f t="shared" si="1"/>
        <v>#REF!</v>
      </c>
      <c r="D852" s="64" t="s">
        <v>356</v>
      </c>
      <c r="E852" s="64" t="s">
        <v>2761</v>
      </c>
      <c r="F852" s="64" t="s">
        <v>1039</v>
      </c>
      <c r="G852" s="64">
        <v>8.857128012032E12</v>
      </c>
      <c r="H852" s="64" t="str">
        <f t="array" ref="H852">XLOOKUP(G852,tb_MainDatabase[Barcode],tb_MainDatabase[Grand],"")</f>
        <v>EDP</v>
      </c>
      <c r="I852" s="64" t="str">
        <f t="array" ref="I852">XLOOKUP(G852,tb_MainDatabase[Barcode],tb_MainDatabase[Size],"")</f>
        <v>10 ml.</v>
      </c>
      <c r="J852" s="64" t="s">
        <v>1532</v>
      </c>
      <c r="K852" s="81">
        <f>IF(E852="","",countif(tb_Export_2[SKU],E852))</f>
        <v>1</v>
      </c>
      <c r="L852" s="64" t="s">
        <v>1528</v>
      </c>
      <c r="M852" s="81"/>
      <c r="N852" s="81"/>
    </row>
    <row r="853" ht="22.5" customHeight="1">
      <c r="A853" s="61">
        <f>IF(B853="","",ROW()-ROW(tb_Export_2[[#HEADERS],[Order]]))</f>
        <v>852</v>
      </c>
      <c r="B853" s="322">
        <v>45981.0</v>
      </c>
      <c r="C853" s="64" t="str">
        <f t="shared" si="1"/>
        <v>#REF!</v>
      </c>
      <c r="D853" s="64" t="s">
        <v>356</v>
      </c>
      <c r="E853" s="64" t="s">
        <v>2762</v>
      </c>
      <c r="F853" s="64" t="s">
        <v>1039</v>
      </c>
      <c r="G853" s="64">
        <v>8.857128012032E12</v>
      </c>
      <c r="H853" s="64" t="str">
        <f t="array" ref="H853">XLOOKUP(G853,tb_MainDatabase[Barcode],tb_MainDatabase[Grand],"")</f>
        <v>EDP</v>
      </c>
      <c r="I853" s="64" t="str">
        <f t="array" ref="I853">XLOOKUP(G853,tb_MainDatabase[Barcode],tb_MainDatabase[Size],"")</f>
        <v>10 ml.</v>
      </c>
      <c r="J853" s="64" t="s">
        <v>1532</v>
      </c>
      <c r="K853" s="81">
        <f>IF(E853="","",countif(tb_Export_2[SKU],E853))</f>
        <v>1</v>
      </c>
      <c r="L853" s="64" t="s">
        <v>1528</v>
      </c>
      <c r="M853" s="81"/>
      <c r="N853" s="81"/>
    </row>
    <row r="854" ht="22.5" customHeight="1">
      <c r="A854" s="61">
        <f>IF(B854="","",ROW()-ROW(tb_Export_2[[#HEADERS],[Order]]))</f>
        <v>853</v>
      </c>
      <c r="B854" s="322">
        <v>45981.0</v>
      </c>
      <c r="C854" s="64" t="str">
        <f t="shared" si="1"/>
        <v>#REF!</v>
      </c>
      <c r="D854" s="64" t="s">
        <v>356</v>
      </c>
      <c r="E854" s="64" t="s">
        <v>2764</v>
      </c>
      <c r="F854" s="64" t="s">
        <v>1039</v>
      </c>
      <c r="G854" s="64">
        <v>8.857128012032E12</v>
      </c>
      <c r="H854" s="64" t="str">
        <f t="array" ref="H854">XLOOKUP(G854,tb_MainDatabase[Barcode],tb_MainDatabase[Grand],"")</f>
        <v>EDP</v>
      </c>
      <c r="I854" s="64" t="str">
        <f t="array" ref="I854">XLOOKUP(G854,tb_MainDatabase[Barcode],tb_MainDatabase[Size],"")</f>
        <v>10 ml.</v>
      </c>
      <c r="J854" s="64" t="s">
        <v>1532</v>
      </c>
      <c r="K854" s="81">
        <f>IF(E854="","",countif(tb_Export_2[SKU],E854))</f>
        <v>1</v>
      </c>
      <c r="L854" s="64" t="s">
        <v>1528</v>
      </c>
      <c r="M854" s="81"/>
      <c r="N854" s="81"/>
    </row>
    <row r="855" ht="22.5" customHeight="1">
      <c r="A855" s="61">
        <f>IF(B855="","",ROW()-ROW(tb_Export_2[[#HEADERS],[Order]]))</f>
        <v>854</v>
      </c>
      <c r="B855" s="322">
        <v>45981.0</v>
      </c>
      <c r="C855" s="64" t="str">
        <f t="shared" si="1"/>
        <v>#REF!</v>
      </c>
      <c r="D855" s="64" t="s">
        <v>356</v>
      </c>
      <c r="E855" s="64" t="s">
        <v>2766</v>
      </c>
      <c r="F855" s="64" t="s">
        <v>1039</v>
      </c>
      <c r="G855" s="64">
        <v>8.857128012032E12</v>
      </c>
      <c r="H855" s="64" t="str">
        <f t="array" ref="H855">XLOOKUP(G855,tb_MainDatabase[Barcode],tb_MainDatabase[Grand],"")</f>
        <v>EDP</v>
      </c>
      <c r="I855" s="64" t="str">
        <f t="array" ref="I855">XLOOKUP(G855,tb_MainDatabase[Barcode],tb_MainDatabase[Size],"")</f>
        <v>10 ml.</v>
      </c>
      <c r="J855" s="64" t="s">
        <v>1532</v>
      </c>
      <c r="K855" s="81">
        <f>IF(E855="","",countif(tb_Export_2[SKU],E855))</f>
        <v>1</v>
      </c>
      <c r="L855" s="64" t="s">
        <v>1528</v>
      </c>
      <c r="M855" s="81"/>
      <c r="N855" s="81"/>
    </row>
    <row r="856" ht="22.5" customHeight="1">
      <c r="A856" s="61">
        <f>IF(B856="","",ROW()-ROW(tb_Export_2[[#HEADERS],[Order]]))</f>
        <v>855</v>
      </c>
      <c r="B856" s="322">
        <v>45981.0</v>
      </c>
      <c r="C856" s="64" t="str">
        <f t="shared" si="1"/>
        <v>#REF!</v>
      </c>
      <c r="D856" s="64" t="s">
        <v>356</v>
      </c>
      <c r="E856" s="64" t="s">
        <v>2767</v>
      </c>
      <c r="F856" s="64" t="s">
        <v>1039</v>
      </c>
      <c r="G856" s="64">
        <v>8.857128012032E12</v>
      </c>
      <c r="H856" s="64" t="str">
        <f t="array" ref="H856">XLOOKUP(G856,tb_MainDatabase[Barcode],tb_MainDatabase[Grand],"")</f>
        <v>EDP</v>
      </c>
      <c r="I856" s="64" t="str">
        <f t="array" ref="I856">XLOOKUP(G856,tb_MainDatabase[Barcode],tb_MainDatabase[Size],"")</f>
        <v>10 ml.</v>
      </c>
      <c r="J856" s="64" t="s">
        <v>1532</v>
      </c>
      <c r="K856" s="81">
        <f>IF(E856="","",countif(tb_Export_2[SKU],E856))</f>
        <v>1</v>
      </c>
      <c r="L856" s="64" t="s">
        <v>1528</v>
      </c>
      <c r="M856" s="81"/>
      <c r="N856" s="81"/>
    </row>
    <row r="857" ht="22.5" customHeight="1">
      <c r="A857" s="61">
        <f>IF(B857="","",ROW()-ROW(tb_Export_2[[#HEADERS],[Order]]))</f>
        <v>856</v>
      </c>
      <c r="B857" s="322">
        <v>45981.0</v>
      </c>
      <c r="C857" s="64" t="str">
        <f t="shared" si="1"/>
        <v>#REF!</v>
      </c>
      <c r="D857" s="64" t="s">
        <v>356</v>
      </c>
      <c r="E857" s="64" t="s">
        <v>2768</v>
      </c>
      <c r="F857" s="64" t="s">
        <v>1082</v>
      </c>
      <c r="G857" s="64">
        <v>8.857128012042E12</v>
      </c>
      <c r="H857" s="64" t="str">
        <f t="array" ref="H857">XLOOKUP(G857,tb_MainDatabase[Barcode],tb_MainDatabase[Grand],"")</f>
        <v>EDP</v>
      </c>
      <c r="I857" s="64" t="str">
        <f t="array" ref="I857">XLOOKUP(G857,tb_MainDatabase[Barcode],tb_MainDatabase[Size],"")</f>
        <v>10 ml.</v>
      </c>
      <c r="J857" s="64" t="s">
        <v>1532</v>
      </c>
      <c r="K857" s="81">
        <f>IF(E857="","",countif(tb_Export_2[SKU],E857))</f>
        <v>1</v>
      </c>
      <c r="L857" s="64" t="s">
        <v>1528</v>
      </c>
      <c r="M857" s="81"/>
      <c r="N857" s="81"/>
    </row>
    <row r="858" ht="22.5" customHeight="1">
      <c r="A858" s="61">
        <f>IF(B858="","",ROW()-ROW(tb_Export_2[[#HEADERS],[Order]]))</f>
        <v>857</v>
      </c>
      <c r="B858" s="322">
        <v>45981.0</v>
      </c>
      <c r="C858" s="64" t="str">
        <f t="shared" si="1"/>
        <v>#REF!</v>
      </c>
      <c r="D858" s="64" t="s">
        <v>356</v>
      </c>
      <c r="E858" s="64" t="s">
        <v>2769</v>
      </c>
      <c r="F858" s="64" t="s">
        <v>1082</v>
      </c>
      <c r="G858" s="64">
        <v>8.857128012042E12</v>
      </c>
      <c r="H858" s="64" t="str">
        <f t="array" ref="H858">XLOOKUP(G858,tb_MainDatabase[Barcode],tb_MainDatabase[Grand],"")</f>
        <v>EDP</v>
      </c>
      <c r="I858" s="64" t="str">
        <f t="array" ref="I858">XLOOKUP(G858,tb_MainDatabase[Barcode],tb_MainDatabase[Size],"")</f>
        <v>10 ml.</v>
      </c>
      <c r="J858" s="64" t="s">
        <v>1532</v>
      </c>
      <c r="K858" s="81">
        <f>IF(E858="","",countif(tb_Export_2[SKU],E858))</f>
        <v>1</v>
      </c>
      <c r="L858" s="64" t="s">
        <v>1528</v>
      </c>
      <c r="M858" s="81"/>
      <c r="N858" s="81"/>
    </row>
    <row r="859" ht="22.5" customHeight="1">
      <c r="A859" s="61">
        <f>IF(B859="","",ROW()-ROW(tb_Export_2[[#HEADERS],[Order]]))</f>
        <v>858</v>
      </c>
      <c r="B859" s="322">
        <v>45981.0</v>
      </c>
      <c r="C859" s="64" t="str">
        <f t="shared" si="1"/>
        <v>#REF!</v>
      </c>
      <c r="D859" s="64" t="s">
        <v>356</v>
      </c>
      <c r="E859" s="64" t="s">
        <v>2770</v>
      </c>
      <c r="F859" s="64" t="s">
        <v>1082</v>
      </c>
      <c r="G859" s="64">
        <v>8.857128012042E12</v>
      </c>
      <c r="H859" s="64" t="str">
        <f t="array" ref="H859">XLOOKUP(G859,tb_MainDatabase[Barcode],tb_MainDatabase[Grand],"")</f>
        <v>EDP</v>
      </c>
      <c r="I859" s="64" t="str">
        <f t="array" ref="I859">XLOOKUP(G859,tb_MainDatabase[Barcode],tb_MainDatabase[Size],"")</f>
        <v>10 ml.</v>
      </c>
      <c r="J859" s="64" t="s">
        <v>1532</v>
      </c>
      <c r="K859" s="81">
        <f>IF(E859="","",countif(tb_Export_2[SKU],E859))</f>
        <v>1</v>
      </c>
      <c r="L859" s="64" t="s">
        <v>1528</v>
      </c>
      <c r="M859" s="81"/>
      <c r="N859" s="81"/>
    </row>
    <row r="860" ht="22.5" customHeight="1">
      <c r="A860" s="61">
        <f>IF(B860="","",ROW()-ROW(tb_Export_2[[#HEADERS],[Order]]))</f>
        <v>859</v>
      </c>
      <c r="B860" s="322">
        <v>45981.0</v>
      </c>
      <c r="C860" s="64" t="str">
        <f t="shared" si="1"/>
        <v>#REF!</v>
      </c>
      <c r="D860" s="64" t="s">
        <v>356</v>
      </c>
      <c r="E860" s="64" t="s">
        <v>2772</v>
      </c>
      <c r="F860" s="64" t="s">
        <v>1082</v>
      </c>
      <c r="G860" s="64">
        <v>8.857128012042E12</v>
      </c>
      <c r="H860" s="64" t="str">
        <f t="array" ref="H860">XLOOKUP(G860,tb_MainDatabase[Barcode],tb_MainDatabase[Grand],"")</f>
        <v>EDP</v>
      </c>
      <c r="I860" s="64" t="str">
        <f t="array" ref="I860">XLOOKUP(G860,tb_MainDatabase[Barcode],tb_MainDatabase[Size],"")</f>
        <v>10 ml.</v>
      </c>
      <c r="J860" s="64" t="s">
        <v>1532</v>
      </c>
      <c r="K860" s="81">
        <f>IF(E860="","",countif(tb_Export_2[SKU],E860))</f>
        <v>1</v>
      </c>
      <c r="L860" s="64" t="s">
        <v>1528</v>
      </c>
      <c r="M860" s="81"/>
      <c r="N860" s="81"/>
    </row>
    <row r="861" ht="22.5" customHeight="1">
      <c r="A861" s="61">
        <f>IF(B861="","",ROW()-ROW(tb_Export_2[[#HEADERS],[Order]]))</f>
        <v>860</v>
      </c>
      <c r="B861" s="322">
        <v>45981.0</v>
      </c>
      <c r="C861" s="64" t="str">
        <f t="shared" si="1"/>
        <v>#REF!</v>
      </c>
      <c r="D861" s="64" t="s">
        <v>356</v>
      </c>
      <c r="E861" s="64" t="s">
        <v>2774</v>
      </c>
      <c r="F861" s="64" t="s">
        <v>1082</v>
      </c>
      <c r="G861" s="64">
        <v>8.857128012042E12</v>
      </c>
      <c r="H861" s="64" t="str">
        <f t="array" ref="H861">XLOOKUP(G861,tb_MainDatabase[Barcode],tb_MainDatabase[Grand],"")</f>
        <v>EDP</v>
      </c>
      <c r="I861" s="64" t="str">
        <f t="array" ref="I861">XLOOKUP(G861,tb_MainDatabase[Barcode],tb_MainDatabase[Size],"")</f>
        <v>10 ml.</v>
      </c>
      <c r="J861" s="64" t="s">
        <v>1532</v>
      </c>
      <c r="K861" s="81">
        <f>IF(E861="","",countif(tb_Export_2[SKU],E861))</f>
        <v>1</v>
      </c>
      <c r="L861" s="64" t="s">
        <v>1528</v>
      </c>
      <c r="M861" s="81"/>
      <c r="N861" s="81"/>
    </row>
    <row r="862" ht="22.5" customHeight="1">
      <c r="A862" s="61">
        <f>IF(B862="","",ROW()-ROW(tb_Export_2[[#HEADERS],[Order]]))</f>
        <v>861</v>
      </c>
      <c r="B862" s="322">
        <v>45981.0</v>
      </c>
      <c r="C862" s="64" t="str">
        <f t="shared" si="1"/>
        <v>#REF!</v>
      </c>
      <c r="D862" s="64" t="s">
        <v>356</v>
      </c>
      <c r="E862" s="64" t="s">
        <v>2775</v>
      </c>
      <c r="F862" s="64" t="s">
        <v>1082</v>
      </c>
      <c r="G862" s="64">
        <v>8.857128012042E12</v>
      </c>
      <c r="H862" s="64" t="str">
        <f t="array" ref="H862">XLOOKUP(G862,tb_MainDatabase[Barcode],tb_MainDatabase[Grand],"")</f>
        <v>EDP</v>
      </c>
      <c r="I862" s="64" t="str">
        <f t="array" ref="I862">XLOOKUP(G862,tb_MainDatabase[Barcode],tb_MainDatabase[Size],"")</f>
        <v>10 ml.</v>
      </c>
      <c r="J862" s="64" t="s">
        <v>1532</v>
      </c>
      <c r="K862" s="81">
        <f>IF(E862="","",countif(tb_Export_2[SKU],E862))</f>
        <v>1</v>
      </c>
      <c r="L862" s="64" t="s">
        <v>1528</v>
      </c>
      <c r="M862" s="81"/>
      <c r="N862" s="81"/>
    </row>
    <row r="863" ht="22.5" customHeight="1">
      <c r="A863" s="61">
        <f>IF(B863="","",ROW()-ROW(tb_Export_2[[#HEADERS],[Order]]))</f>
        <v>862</v>
      </c>
      <c r="B863" s="322">
        <v>45981.0</v>
      </c>
      <c r="C863" s="64" t="str">
        <f t="shared" si="1"/>
        <v>#REF!</v>
      </c>
      <c r="D863" s="64" t="s">
        <v>356</v>
      </c>
      <c r="E863" s="64" t="s">
        <v>2777</v>
      </c>
      <c r="F863" s="64" t="s">
        <v>1082</v>
      </c>
      <c r="G863" s="64">
        <v>8.857128012042E12</v>
      </c>
      <c r="H863" s="64" t="str">
        <f t="array" ref="H863">XLOOKUP(G863,tb_MainDatabase[Barcode],tb_MainDatabase[Grand],"")</f>
        <v>EDP</v>
      </c>
      <c r="I863" s="64" t="str">
        <f t="array" ref="I863">XLOOKUP(G863,tb_MainDatabase[Barcode],tb_MainDatabase[Size],"")</f>
        <v>10 ml.</v>
      </c>
      <c r="J863" s="64" t="s">
        <v>1532</v>
      </c>
      <c r="K863" s="81">
        <f>IF(E863="","",countif(tb_Export_2[SKU],E863))</f>
        <v>1</v>
      </c>
      <c r="L863" s="64" t="s">
        <v>1528</v>
      </c>
      <c r="M863" s="81"/>
      <c r="N863" s="81"/>
    </row>
    <row r="864" ht="22.5" customHeight="1">
      <c r="A864" s="61">
        <f>IF(B864="","",ROW()-ROW(tb_Export_2[[#HEADERS],[Order]]))</f>
        <v>863</v>
      </c>
      <c r="B864" s="322">
        <v>45981.0</v>
      </c>
      <c r="C864" s="64" t="str">
        <f t="shared" si="1"/>
        <v>#REF!</v>
      </c>
      <c r="D864" s="64" t="s">
        <v>356</v>
      </c>
      <c r="E864" s="64" t="s">
        <v>2778</v>
      </c>
      <c r="F864" s="64" t="s">
        <v>1082</v>
      </c>
      <c r="G864" s="64">
        <v>8.857128012042E12</v>
      </c>
      <c r="H864" s="64" t="str">
        <f t="array" ref="H864">XLOOKUP(G864,tb_MainDatabase[Barcode],tb_MainDatabase[Grand],"")</f>
        <v>EDP</v>
      </c>
      <c r="I864" s="64" t="str">
        <f t="array" ref="I864">XLOOKUP(G864,tb_MainDatabase[Barcode],tb_MainDatabase[Size],"")</f>
        <v>10 ml.</v>
      </c>
      <c r="J864" s="64" t="s">
        <v>1532</v>
      </c>
      <c r="K864" s="81">
        <f>IF(E864="","",countif(tb_Export_2[SKU],E864))</f>
        <v>1</v>
      </c>
      <c r="L864" s="64" t="s">
        <v>1528</v>
      </c>
      <c r="M864" s="81"/>
      <c r="N864" s="81"/>
    </row>
    <row r="865" ht="22.5" customHeight="1">
      <c r="A865" s="61">
        <f>IF(B865="","",ROW()-ROW(tb_Export_2[[#HEADERS],[Order]]))</f>
        <v>864</v>
      </c>
      <c r="B865" s="322">
        <v>45981.0</v>
      </c>
      <c r="C865" s="64" t="str">
        <f t="shared" si="1"/>
        <v>#REF!</v>
      </c>
      <c r="D865" s="64" t="s">
        <v>356</v>
      </c>
      <c r="E865" s="64" t="s">
        <v>2779</v>
      </c>
      <c r="F865" s="64" t="s">
        <v>1082</v>
      </c>
      <c r="G865" s="64">
        <v>8.857128012042E12</v>
      </c>
      <c r="H865" s="64" t="str">
        <f t="array" ref="H865">XLOOKUP(G865,tb_MainDatabase[Barcode],tb_MainDatabase[Grand],"")</f>
        <v>EDP</v>
      </c>
      <c r="I865" s="64" t="str">
        <f t="array" ref="I865">XLOOKUP(G865,tb_MainDatabase[Barcode],tb_MainDatabase[Size],"")</f>
        <v>10 ml.</v>
      </c>
      <c r="J865" s="64" t="s">
        <v>1532</v>
      </c>
      <c r="K865" s="81">
        <f>IF(E865="","",countif(tb_Export_2[SKU],E865))</f>
        <v>1</v>
      </c>
      <c r="L865" s="64" t="s">
        <v>1528</v>
      </c>
      <c r="M865" s="81"/>
      <c r="N865" s="81"/>
    </row>
    <row r="866" ht="22.5" customHeight="1">
      <c r="A866" s="61">
        <f>IF(B866="","",ROW()-ROW(tb_Export_2[[#HEADERS],[Order]]))</f>
        <v>865</v>
      </c>
      <c r="B866" s="322">
        <v>45981.0</v>
      </c>
      <c r="C866" s="64" t="str">
        <f t="shared" si="1"/>
        <v>#REF!</v>
      </c>
      <c r="D866" s="64" t="s">
        <v>356</v>
      </c>
      <c r="E866" s="64" t="s">
        <v>2781</v>
      </c>
      <c r="F866" s="64" t="s">
        <v>1082</v>
      </c>
      <c r="G866" s="64">
        <v>8.857128012042E12</v>
      </c>
      <c r="H866" s="64" t="str">
        <f t="array" ref="H866">XLOOKUP(G866,tb_MainDatabase[Barcode],tb_MainDatabase[Grand],"")</f>
        <v>EDP</v>
      </c>
      <c r="I866" s="64" t="str">
        <f t="array" ref="I866">XLOOKUP(G866,tb_MainDatabase[Barcode],tb_MainDatabase[Size],"")</f>
        <v>10 ml.</v>
      </c>
      <c r="J866" s="64" t="s">
        <v>1532</v>
      </c>
      <c r="K866" s="81">
        <f>IF(E866="","",countif(tb_Export_2[SKU],E866))</f>
        <v>1</v>
      </c>
      <c r="L866" s="64" t="s">
        <v>1528</v>
      </c>
      <c r="M866" s="81"/>
      <c r="N866" s="81"/>
    </row>
    <row r="867" ht="22.5" customHeight="1">
      <c r="A867" s="61">
        <f>IF(B867="","",ROW()-ROW(tb_Export_2[[#HEADERS],[Order]]))</f>
        <v>866</v>
      </c>
      <c r="B867" s="322">
        <v>45981.0</v>
      </c>
      <c r="C867" s="64" t="str">
        <f t="shared" si="1"/>
        <v>#REF!</v>
      </c>
      <c r="D867" s="64" t="s">
        <v>356</v>
      </c>
      <c r="E867" s="64" t="s">
        <v>2782</v>
      </c>
      <c r="F867" s="64" t="s">
        <v>1082</v>
      </c>
      <c r="G867" s="64">
        <v>8.857128012042E12</v>
      </c>
      <c r="H867" s="64" t="str">
        <f t="array" ref="H867">XLOOKUP(G867,tb_MainDatabase[Barcode],tb_MainDatabase[Grand],"")</f>
        <v>EDP</v>
      </c>
      <c r="I867" s="64" t="str">
        <f t="array" ref="I867">XLOOKUP(G867,tb_MainDatabase[Barcode],tb_MainDatabase[Size],"")</f>
        <v>10 ml.</v>
      </c>
      <c r="J867" s="64" t="s">
        <v>1532</v>
      </c>
      <c r="K867" s="81">
        <f>IF(E867="","",countif(tb_Export_2[SKU],E867))</f>
        <v>1</v>
      </c>
      <c r="L867" s="64" t="s">
        <v>1528</v>
      </c>
      <c r="M867" s="81"/>
      <c r="N867" s="81"/>
    </row>
    <row r="868" ht="22.5" customHeight="1">
      <c r="A868" s="61">
        <f>IF(B868="","",ROW()-ROW(tb_Export_2[[#HEADERS],[Order]]))</f>
        <v>867</v>
      </c>
      <c r="B868" s="322">
        <v>45981.0</v>
      </c>
      <c r="C868" s="64" t="str">
        <f t="shared" si="1"/>
        <v>#REF!</v>
      </c>
      <c r="D868" s="64" t="s">
        <v>356</v>
      </c>
      <c r="E868" s="64" t="s">
        <v>2783</v>
      </c>
      <c r="F868" s="64" t="s">
        <v>1082</v>
      </c>
      <c r="G868" s="64">
        <v>8.857128012042E12</v>
      </c>
      <c r="H868" s="64" t="str">
        <f t="array" ref="H868">XLOOKUP(G868,tb_MainDatabase[Barcode],tb_MainDatabase[Grand],"")</f>
        <v>EDP</v>
      </c>
      <c r="I868" s="64" t="str">
        <f t="array" ref="I868">XLOOKUP(G868,tb_MainDatabase[Barcode],tb_MainDatabase[Size],"")</f>
        <v>10 ml.</v>
      </c>
      <c r="J868" s="64" t="s">
        <v>1532</v>
      </c>
      <c r="K868" s="81">
        <f>IF(E868="","",countif(tb_Export_2[SKU],E868))</f>
        <v>1</v>
      </c>
      <c r="L868" s="64" t="s">
        <v>1528</v>
      </c>
      <c r="M868" s="81"/>
      <c r="N868" s="81"/>
    </row>
    <row r="869" ht="22.5" customHeight="1">
      <c r="A869" s="61">
        <f>IF(B869="","",ROW()-ROW(tb_Export_2[[#HEADERS],[Order]]))</f>
        <v>868</v>
      </c>
      <c r="B869" s="322">
        <v>45981.0</v>
      </c>
      <c r="C869" s="64" t="str">
        <f t="shared" si="1"/>
        <v>#REF!</v>
      </c>
      <c r="D869" s="64" t="s">
        <v>356</v>
      </c>
      <c r="E869" s="64" t="s">
        <v>2785</v>
      </c>
      <c r="F869" s="64" t="s">
        <v>1082</v>
      </c>
      <c r="G869" s="64">
        <v>8.857128012042E12</v>
      </c>
      <c r="H869" s="64" t="str">
        <f t="array" ref="H869">XLOOKUP(G869,tb_MainDatabase[Barcode],tb_MainDatabase[Grand],"")</f>
        <v>EDP</v>
      </c>
      <c r="I869" s="64" t="str">
        <f t="array" ref="I869">XLOOKUP(G869,tb_MainDatabase[Barcode],tb_MainDatabase[Size],"")</f>
        <v>10 ml.</v>
      </c>
      <c r="J869" s="64" t="s">
        <v>1532</v>
      </c>
      <c r="K869" s="81">
        <f>IF(E869="","",countif(tb_Export_2[SKU],E869))</f>
        <v>1</v>
      </c>
      <c r="L869" s="64" t="s">
        <v>1528</v>
      </c>
      <c r="M869" s="81"/>
      <c r="N869" s="81"/>
    </row>
    <row r="870" ht="22.5" customHeight="1">
      <c r="A870" s="61">
        <f>IF(B870="","",ROW()-ROW(tb_Export_2[[#HEADERS],[Order]]))</f>
        <v>869</v>
      </c>
      <c r="B870" s="322">
        <v>45981.0</v>
      </c>
      <c r="C870" s="64" t="str">
        <f t="shared" si="1"/>
        <v>#REF!</v>
      </c>
      <c r="D870" s="64" t="s">
        <v>356</v>
      </c>
      <c r="E870" s="64" t="s">
        <v>2787</v>
      </c>
      <c r="F870" s="64" t="s">
        <v>1082</v>
      </c>
      <c r="G870" s="64">
        <v>8.857128012042E12</v>
      </c>
      <c r="H870" s="64" t="str">
        <f t="array" ref="H870">XLOOKUP(G870,tb_MainDatabase[Barcode],tb_MainDatabase[Grand],"")</f>
        <v>EDP</v>
      </c>
      <c r="I870" s="64" t="str">
        <f t="array" ref="I870">XLOOKUP(G870,tb_MainDatabase[Barcode],tb_MainDatabase[Size],"")</f>
        <v>10 ml.</v>
      </c>
      <c r="J870" s="64" t="s">
        <v>1532</v>
      </c>
      <c r="K870" s="81">
        <f>IF(E870="","",countif(tb_Export_2[SKU],E870))</f>
        <v>1</v>
      </c>
      <c r="L870" s="64" t="s">
        <v>1528</v>
      </c>
      <c r="M870" s="81"/>
      <c r="N870" s="81"/>
    </row>
    <row r="871" ht="22.5" customHeight="1">
      <c r="A871" s="61">
        <f>IF(B871="","",ROW()-ROW(tb_Export_2[[#HEADERS],[Order]]))</f>
        <v>870</v>
      </c>
      <c r="B871" s="322">
        <v>45981.0</v>
      </c>
      <c r="C871" s="64" t="str">
        <f t="shared" si="1"/>
        <v>#REF!</v>
      </c>
      <c r="D871" s="64" t="s">
        <v>356</v>
      </c>
      <c r="E871" s="64" t="s">
        <v>2788</v>
      </c>
      <c r="F871" s="64" t="s">
        <v>1082</v>
      </c>
      <c r="G871" s="64">
        <v>8.857128012042E12</v>
      </c>
      <c r="H871" s="64" t="str">
        <f t="array" ref="H871">XLOOKUP(G871,tb_MainDatabase[Barcode],tb_MainDatabase[Grand],"")</f>
        <v>EDP</v>
      </c>
      <c r="I871" s="64" t="str">
        <f t="array" ref="I871">XLOOKUP(G871,tb_MainDatabase[Barcode],tb_MainDatabase[Size],"")</f>
        <v>10 ml.</v>
      </c>
      <c r="J871" s="64" t="s">
        <v>1532</v>
      </c>
      <c r="K871" s="81">
        <f>IF(E871="","",countif(tb_Export_2[SKU],E871))</f>
        <v>1</v>
      </c>
      <c r="L871" s="64" t="s">
        <v>1528</v>
      </c>
      <c r="M871" s="81"/>
      <c r="N871" s="81"/>
    </row>
    <row r="872" ht="22.5" customHeight="1">
      <c r="A872" s="61">
        <f>IF(B872="","",ROW()-ROW(tb_Export_2[[#HEADERS],[Order]]))</f>
        <v>871</v>
      </c>
      <c r="B872" s="322">
        <v>45981.0</v>
      </c>
      <c r="C872" s="64" t="str">
        <f t="shared" si="1"/>
        <v>#REF!</v>
      </c>
      <c r="D872" s="64" t="s">
        <v>356</v>
      </c>
      <c r="E872" s="64" t="s">
        <v>2789</v>
      </c>
      <c r="F872" s="64" t="s">
        <v>1111</v>
      </c>
      <c r="G872" s="64">
        <v>8.857128012041E12</v>
      </c>
      <c r="H872" s="64" t="str">
        <f t="array" ref="H872">XLOOKUP(G872,tb_MainDatabase[Barcode],tb_MainDatabase[Grand],"")</f>
        <v>EDP</v>
      </c>
      <c r="I872" s="64" t="str">
        <f t="array" ref="I872">XLOOKUP(G872,tb_MainDatabase[Barcode],tb_MainDatabase[Size],"")</f>
        <v>10 ml.</v>
      </c>
      <c r="J872" s="64" t="s">
        <v>1532</v>
      </c>
      <c r="K872" s="81">
        <f>IF(E872="","",countif(tb_Export_2[SKU],E872))</f>
        <v>1</v>
      </c>
      <c r="L872" s="64" t="s">
        <v>1528</v>
      </c>
      <c r="M872" s="81"/>
      <c r="N872" s="81"/>
    </row>
    <row r="873" ht="22.5" customHeight="1">
      <c r="A873" s="61">
        <f>IF(B873="","",ROW()-ROW(tb_Export_2[[#HEADERS],[Order]]))</f>
        <v>872</v>
      </c>
      <c r="B873" s="322">
        <v>45981.0</v>
      </c>
      <c r="C873" s="64" t="str">
        <f t="shared" si="1"/>
        <v>#REF!</v>
      </c>
      <c r="D873" s="64" t="s">
        <v>356</v>
      </c>
      <c r="E873" s="64" t="s">
        <v>2791</v>
      </c>
      <c r="F873" s="64" t="s">
        <v>1111</v>
      </c>
      <c r="G873" s="64">
        <v>8.857128012041E12</v>
      </c>
      <c r="H873" s="64" t="str">
        <f t="array" ref="H873">XLOOKUP(G873,tb_MainDatabase[Barcode],tb_MainDatabase[Grand],"")</f>
        <v>EDP</v>
      </c>
      <c r="I873" s="64" t="str">
        <f t="array" ref="I873">XLOOKUP(G873,tb_MainDatabase[Barcode],tb_MainDatabase[Size],"")</f>
        <v>10 ml.</v>
      </c>
      <c r="J873" s="64" t="s">
        <v>1532</v>
      </c>
      <c r="K873" s="81">
        <f>IF(E873="","",countif(tb_Export_2[SKU],E873))</f>
        <v>1</v>
      </c>
      <c r="L873" s="64" t="s">
        <v>1528</v>
      </c>
      <c r="M873" s="81"/>
      <c r="N873" s="81"/>
    </row>
    <row r="874" ht="22.5" customHeight="1">
      <c r="A874" s="61">
        <f>IF(B874="","",ROW()-ROW(tb_Export_2[[#HEADERS],[Order]]))</f>
        <v>873</v>
      </c>
      <c r="B874" s="322">
        <v>45981.0</v>
      </c>
      <c r="C874" s="64" t="str">
        <f t="shared" si="1"/>
        <v>#REF!</v>
      </c>
      <c r="D874" s="64" t="s">
        <v>356</v>
      </c>
      <c r="E874" s="64" t="s">
        <v>2792</v>
      </c>
      <c r="F874" s="64" t="s">
        <v>1111</v>
      </c>
      <c r="G874" s="64">
        <v>8.857128012041E12</v>
      </c>
      <c r="H874" s="64" t="str">
        <f t="array" ref="H874">XLOOKUP(G874,tb_MainDatabase[Barcode],tb_MainDatabase[Grand],"")</f>
        <v>EDP</v>
      </c>
      <c r="I874" s="64" t="str">
        <f t="array" ref="I874">XLOOKUP(G874,tb_MainDatabase[Barcode],tb_MainDatabase[Size],"")</f>
        <v>10 ml.</v>
      </c>
      <c r="J874" s="64" t="s">
        <v>1532</v>
      </c>
      <c r="K874" s="81">
        <f>IF(E874="","",countif(tb_Export_2[SKU],E874))</f>
        <v>1</v>
      </c>
      <c r="L874" s="64" t="s">
        <v>1528</v>
      </c>
      <c r="M874" s="81"/>
      <c r="N874" s="81"/>
    </row>
    <row r="875" ht="22.5" customHeight="1">
      <c r="A875" s="61">
        <f>IF(B875="","",ROW()-ROW(tb_Export_2[[#HEADERS],[Order]]))</f>
        <v>874</v>
      </c>
      <c r="B875" s="322">
        <v>45981.0</v>
      </c>
      <c r="C875" s="64" t="str">
        <f t="shared" si="1"/>
        <v>#REF!</v>
      </c>
      <c r="D875" s="64" t="s">
        <v>356</v>
      </c>
      <c r="E875" s="64" t="s">
        <v>2793</v>
      </c>
      <c r="F875" s="64" t="s">
        <v>1111</v>
      </c>
      <c r="G875" s="64">
        <v>8.857128012041E12</v>
      </c>
      <c r="H875" s="64" t="str">
        <f t="array" ref="H875">XLOOKUP(G875,tb_MainDatabase[Barcode],tb_MainDatabase[Grand],"")</f>
        <v>EDP</v>
      </c>
      <c r="I875" s="64" t="str">
        <f t="array" ref="I875">XLOOKUP(G875,tb_MainDatabase[Barcode],tb_MainDatabase[Size],"")</f>
        <v>10 ml.</v>
      </c>
      <c r="J875" s="64" t="s">
        <v>1532</v>
      </c>
      <c r="K875" s="81">
        <f>IF(E875="","",countif(tb_Export_2[SKU],E875))</f>
        <v>1</v>
      </c>
      <c r="L875" s="64" t="s">
        <v>1528</v>
      </c>
      <c r="M875" s="81"/>
      <c r="N875" s="81"/>
    </row>
    <row r="876" ht="22.5" customHeight="1">
      <c r="A876" s="61">
        <f>IF(B876="","",ROW()-ROW(tb_Export_2[[#HEADERS],[Order]]))</f>
        <v>875</v>
      </c>
      <c r="B876" s="322">
        <v>45981.0</v>
      </c>
      <c r="C876" s="64" t="str">
        <f t="shared" si="1"/>
        <v>#REF!</v>
      </c>
      <c r="D876" s="64" t="s">
        <v>356</v>
      </c>
      <c r="E876" s="64" t="s">
        <v>2794</v>
      </c>
      <c r="F876" s="64" t="s">
        <v>1111</v>
      </c>
      <c r="G876" s="64">
        <v>8.857128012041E12</v>
      </c>
      <c r="H876" s="64" t="str">
        <f t="array" ref="H876">XLOOKUP(G876,tb_MainDatabase[Barcode],tb_MainDatabase[Grand],"")</f>
        <v>EDP</v>
      </c>
      <c r="I876" s="64" t="str">
        <f t="array" ref="I876">XLOOKUP(G876,tb_MainDatabase[Barcode],tb_MainDatabase[Size],"")</f>
        <v>10 ml.</v>
      </c>
      <c r="J876" s="64" t="s">
        <v>1532</v>
      </c>
      <c r="K876" s="81">
        <f>IF(E876="","",countif(tb_Export_2[SKU],E876))</f>
        <v>1</v>
      </c>
      <c r="L876" s="64" t="s">
        <v>1528</v>
      </c>
      <c r="M876" s="81"/>
      <c r="N876" s="81"/>
    </row>
    <row r="877" ht="22.5" customHeight="1">
      <c r="A877" s="61">
        <f>IF(B877="","",ROW()-ROW(tb_Export_2[[#HEADERS],[Order]]))</f>
        <v>876</v>
      </c>
      <c r="B877" s="322">
        <v>45981.0</v>
      </c>
      <c r="C877" s="64" t="str">
        <f t="shared" si="1"/>
        <v>#REF!</v>
      </c>
      <c r="D877" s="64" t="s">
        <v>356</v>
      </c>
      <c r="E877" s="64" t="s">
        <v>2796</v>
      </c>
      <c r="F877" s="64" t="s">
        <v>1111</v>
      </c>
      <c r="G877" s="64">
        <v>8.857128012041E12</v>
      </c>
      <c r="H877" s="64" t="str">
        <f t="array" ref="H877">XLOOKUP(G877,tb_MainDatabase[Barcode],tb_MainDatabase[Grand],"")</f>
        <v>EDP</v>
      </c>
      <c r="I877" s="64" t="str">
        <f t="array" ref="I877">XLOOKUP(G877,tb_MainDatabase[Barcode],tb_MainDatabase[Size],"")</f>
        <v>10 ml.</v>
      </c>
      <c r="J877" s="64" t="s">
        <v>1532</v>
      </c>
      <c r="K877" s="81">
        <f>IF(E877="","",countif(tb_Export_2[SKU],E877))</f>
        <v>1</v>
      </c>
      <c r="L877" s="64" t="s">
        <v>1528</v>
      </c>
      <c r="M877" s="81"/>
      <c r="N877" s="81"/>
    </row>
    <row r="878" ht="22.5" customHeight="1">
      <c r="A878" s="61">
        <f>IF(B878="","",ROW()-ROW(tb_Export_2[[#HEADERS],[Order]]))</f>
        <v>877</v>
      </c>
      <c r="B878" s="322">
        <v>45981.0</v>
      </c>
      <c r="C878" s="64" t="str">
        <f t="shared" si="1"/>
        <v>#REF!</v>
      </c>
      <c r="D878" s="64" t="s">
        <v>356</v>
      </c>
      <c r="E878" s="64" t="s">
        <v>2798</v>
      </c>
      <c r="F878" s="64" t="s">
        <v>1111</v>
      </c>
      <c r="G878" s="64">
        <v>8.857128012041E12</v>
      </c>
      <c r="H878" s="64" t="str">
        <f t="array" ref="H878">XLOOKUP(G878,tb_MainDatabase[Barcode],tb_MainDatabase[Grand],"")</f>
        <v>EDP</v>
      </c>
      <c r="I878" s="64" t="str">
        <f t="array" ref="I878">XLOOKUP(G878,tb_MainDatabase[Barcode],tb_MainDatabase[Size],"")</f>
        <v>10 ml.</v>
      </c>
      <c r="J878" s="64" t="s">
        <v>1532</v>
      </c>
      <c r="K878" s="81">
        <f>IF(E878="","",countif(tb_Export_2[SKU],E878))</f>
        <v>1</v>
      </c>
      <c r="L878" s="64" t="s">
        <v>1528</v>
      </c>
      <c r="M878" s="81"/>
      <c r="N878" s="81"/>
    </row>
    <row r="879" ht="22.5" customHeight="1">
      <c r="A879" s="61">
        <f>IF(B879="","",ROW()-ROW(tb_Export_2[[#HEADERS],[Order]]))</f>
        <v>878</v>
      </c>
      <c r="B879" s="322">
        <v>45981.0</v>
      </c>
      <c r="C879" s="64" t="str">
        <f t="shared" si="1"/>
        <v>#REF!</v>
      </c>
      <c r="D879" s="64" t="s">
        <v>356</v>
      </c>
      <c r="E879" s="64" t="s">
        <v>2800</v>
      </c>
      <c r="F879" s="64" t="s">
        <v>1111</v>
      </c>
      <c r="G879" s="64">
        <v>8.857128012041E12</v>
      </c>
      <c r="H879" s="64" t="str">
        <f t="array" ref="H879">XLOOKUP(G879,tb_MainDatabase[Barcode],tb_MainDatabase[Grand],"")</f>
        <v>EDP</v>
      </c>
      <c r="I879" s="64" t="str">
        <f t="array" ref="I879">XLOOKUP(G879,tb_MainDatabase[Barcode],tb_MainDatabase[Size],"")</f>
        <v>10 ml.</v>
      </c>
      <c r="J879" s="64" t="s">
        <v>1532</v>
      </c>
      <c r="K879" s="81">
        <f>IF(E879="","",countif(tb_Export_2[SKU],E879))</f>
        <v>1</v>
      </c>
      <c r="L879" s="64" t="s">
        <v>1528</v>
      </c>
      <c r="M879" s="81"/>
      <c r="N879" s="81"/>
    </row>
    <row r="880" ht="22.5" customHeight="1">
      <c r="A880" s="61">
        <f>IF(B880="","",ROW()-ROW(tb_Export_2[[#HEADERS],[Order]]))</f>
        <v>879</v>
      </c>
      <c r="B880" s="322">
        <v>45981.0</v>
      </c>
      <c r="C880" s="64" t="str">
        <f t="shared" si="1"/>
        <v>#REF!</v>
      </c>
      <c r="D880" s="64" t="s">
        <v>356</v>
      </c>
      <c r="E880" s="64" t="s">
        <v>2801</v>
      </c>
      <c r="F880" s="64" t="s">
        <v>1111</v>
      </c>
      <c r="G880" s="64">
        <v>8.857128012041E12</v>
      </c>
      <c r="H880" s="64" t="str">
        <f t="array" ref="H880">XLOOKUP(G880,tb_MainDatabase[Barcode],tb_MainDatabase[Grand],"")</f>
        <v>EDP</v>
      </c>
      <c r="I880" s="64" t="str">
        <f t="array" ref="I880">XLOOKUP(G880,tb_MainDatabase[Barcode],tb_MainDatabase[Size],"")</f>
        <v>10 ml.</v>
      </c>
      <c r="J880" s="64" t="s">
        <v>1532</v>
      </c>
      <c r="K880" s="81">
        <f>IF(E880="","",countif(tb_Export_2[SKU],E880))</f>
        <v>1</v>
      </c>
      <c r="L880" s="64" t="s">
        <v>1528</v>
      </c>
      <c r="M880" s="81"/>
      <c r="N880" s="81"/>
    </row>
    <row r="881" ht="22.5" customHeight="1">
      <c r="A881" s="61">
        <f>IF(B881="","",ROW()-ROW(tb_Export_2[[#HEADERS],[Order]]))</f>
        <v>880</v>
      </c>
      <c r="B881" s="322">
        <v>45981.0</v>
      </c>
      <c r="C881" s="64" t="str">
        <f t="shared" si="1"/>
        <v>#REF!</v>
      </c>
      <c r="D881" s="64" t="s">
        <v>356</v>
      </c>
      <c r="E881" s="64" t="s">
        <v>2802</v>
      </c>
      <c r="F881" s="64" t="s">
        <v>1111</v>
      </c>
      <c r="G881" s="64">
        <v>8.857128012041E12</v>
      </c>
      <c r="H881" s="64" t="str">
        <f t="array" ref="H881">XLOOKUP(G881,tb_MainDatabase[Barcode],tb_MainDatabase[Grand],"")</f>
        <v>EDP</v>
      </c>
      <c r="I881" s="64" t="str">
        <f t="array" ref="I881">XLOOKUP(G881,tb_MainDatabase[Barcode],tb_MainDatabase[Size],"")</f>
        <v>10 ml.</v>
      </c>
      <c r="J881" s="64" t="s">
        <v>1532</v>
      </c>
      <c r="K881" s="81">
        <f>IF(E881="","",countif(tb_Export_2[SKU],E881))</f>
        <v>1</v>
      </c>
      <c r="L881" s="64" t="s">
        <v>1528</v>
      </c>
      <c r="M881" s="81"/>
      <c r="N881" s="81"/>
    </row>
    <row r="882" ht="22.5" customHeight="1">
      <c r="A882" s="61">
        <f>IF(B882="","",ROW()-ROW(tb_Export_2[[#HEADERS],[Order]]))</f>
        <v>881</v>
      </c>
      <c r="B882" s="322">
        <v>45981.0</v>
      </c>
      <c r="C882" s="64" t="str">
        <f t="shared" si="1"/>
        <v>#REF!</v>
      </c>
      <c r="D882" s="64" t="s">
        <v>356</v>
      </c>
      <c r="E882" s="64" t="s">
        <v>2803</v>
      </c>
      <c r="F882" s="64" t="s">
        <v>1111</v>
      </c>
      <c r="G882" s="64">
        <v>8.857128012041E12</v>
      </c>
      <c r="H882" s="64" t="str">
        <f t="array" ref="H882">XLOOKUP(G882,tb_MainDatabase[Barcode],tb_MainDatabase[Grand],"")</f>
        <v>EDP</v>
      </c>
      <c r="I882" s="64" t="str">
        <f t="array" ref="I882">XLOOKUP(G882,tb_MainDatabase[Barcode],tb_MainDatabase[Size],"")</f>
        <v>10 ml.</v>
      </c>
      <c r="J882" s="64" t="s">
        <v>1532</v>
      </c>
      <c r="K882" s="81">
        <f>IF(E882="","",countif(tb_Export_2[SKU],E882))</f>
        <v>1</v>
      </c>
      <c r="L882" s="64" t="s">
        <v>1528</v>
      </c>
      <c r="M882" s="81"/>
      <c r="N882" s="81"/>
    </row>
    <row r="883" ht="22.5" customHeight="1">
      <c r="A883" s="61">
        <f>IF(B883="","",ROW()-ROW(tb_Export_2[[#HEADERS],[Order]]))</f>
        <v>882</v>
      </c>
      <c r="B883" s="322">
        <v>45981.0</v>
      </c>
      <c r="C883" s="64" t="str">
        <f t="shared" si="1"/>
        <v>#REF!</v>
      </c>
      <c r="D883" s="64" t="s">
        <v>356</v>
      </c>
      <c r="E883" s="64" t="s">
        <v>2805</v>
      </c>
      <c r="F883" s="64" t="s">
        <v>1111</v>
      </c>
      <c r="G883" s="64">
        <v>8.857128012041E12</v>
      </c>
      <c r="H883" s="64" t="str">
        <f t="array" ref="H883">XLOOKUP(G883,tb_MainDatabase[Barcode],tb_MainDatabase[Grand],"")</f>
        <v>EDP</v>
      </c>
      <c r="I883" s="64" t="str">
        <f t="array" ref="I883">XLOOKUP(G883,tb_MainDatabase[Barcode],tb_MainDatabase[Size],"")</f>
        <v>10 ml.</v>
      </c>
      <c r="J883" s="64" t="s">
        <v>1532</v>
      </c>
      <c r="K883" s="81">
        <f>IF(E883="","",countif(tb_Export_2[SKU],E883))</f>
        <v>1</v>
      </c>
      <c r="L883" s="64" t="s">
        <v>1528</v>
      </c>
      <c r="M883" s="81"/>
      <c r="N883" s="81"/>
    </row>
    <row r="884" ht="22.5" customHeight="1">
      <c r="A884" s="61">
        <f>IF(B884="","",ROW()-ROW(tb_Export_2[[#HEADERS],[Order]]))</f>
        <v>883</v>
      </c>
      <c r="B884" s="322">
        <v>45981.0</v>
      </c>
      <c r="C884" s="64" t="str">
        <f t="shared" si="1"/>
        <v>#REF!</v>
      </c>
      <c r="D884" s="64" t="s">
        <v>356</v>
      </c>
      <c r="E884" s="64" t="s">
        <v>2807</v>
      </c>
      <c r="F884" s="64" t="s">
        <v>1111</v>
      </c>
      <c r="G884" s="64">
        <v>8.857128012041E12</v>
      </c>
      <c r="H884" s="64" t="str">
        <f t="array" ref="H884">XLOOKUP(G884,tb_MainDatabase[Barcode],tb_MainDatabase[Grand],"")</f>
        <v>EDP</v>
      </c>
      <c r="I884" s="64" t="str">
        <f t="array" ref="I884">XLOOKUP(G884,tb_MainDatabase[Barcode],tb_MainDatabase[Size],"")</f>
        <v>10 ml.</v>
      </c>
      <c r="J884" s="64" t="s">
        <v>1532</v>
      </c>
      <c r="K884" s="81">
        <f>IF(E884="","",countif(tb_Export_2[SKU],E884))</f>
        <v>1</v>
      </c>
      <c r="L884" s="64" t="s">
        <v>1528</v>
      </c>
      <c r="M884" s="81"/>
      <c r="N884" s="81"/>
    </row>
    <row r="885" ht="22.5" customHeight="1">
      <c r="A885" s="61">
        <f>IF(B885="","",ROW()-ROW(tb_Export_2[[#HEADERS],[Order]]))</f>
        <v>884</v>
      </c>
      <c r="B885" s="322">
        <v>45981.0</v>
      </c>
      <c r="C885" s="64" t="str">
        <f t="shared" si="1"/>
        <v>#REF!</v>
      </c>
      <c r="D885" s="64" t="s">
        <v>356</v>
      </c>
      <c r="E885" s="64" t="s">
        <v>2808</v>
      </c>
      <c r="F885" s="64" t="s">
        <v>1111</v>
      </c>
      <c r="G885" s="64">
        <v>8.857128012041E12</v>
      </c>
      <c r="H885" s="64" t="str">
        <f t="array" ref="H885">XLOOKUP(G885,tb_MainDatabase[Barcode],tb_MainDatabase[Grand],"")</f>
        <v>EDP</v>
      </c>
      <c r="I885" s="64" t="str">
        <f t="array" ref="I885">XLOOKUP(G885,tb_MainDatabase[Barcode],tb_MainDatabase[Size],"")</f>
        <v>10 ml.</v>
      </c>
      <c r="J885" s="64" t="s">
        <v>1532</v>
      </c>
      <c r="K885" s="81">
        <f>IF(E885="","",countif(tb_Export_2[SKU],E885))</f>
        <v>1</v>
      </c>
      <c r="L885" s="64" t="s">
        <v>1528</v>
      </c>
      <c r="M885" s="81"/>
      <c r="N885" s="81"/>
    </row>
    <row r="886" ht="22.5" customHeight="1">
      <c r="A886" s="61">
        <f>IF(B886="","",ROW()-ROW(tb_Export_2[[#HEADERS],[Order]]))</f>
        <v>885</v>
      </c>
      <c r="B886" s="322">
        <v>45981.0</v>
      </c>
      <c r="C886" s="64" t="str">
        <f t="shared" si="1"/>
        <v>#REF!</v>
      </c>
      <c r="D886" s="64" t="s">
        <v>356</v>
      </c>
      <c r="E886" s="64" t="s">
        <v>2810</v>
      </c>
      <c r="F886" s="64" t="s">
        <v>1111</v>
      </c>
      <c r="G886" s="64">
        <v>8.857128012041E12</v>
      </c>
      <c r="H886" s="64" t="str">
        <f t="array" ref="H886">XLOOKUP(G886,tb_MainDatabase[Barcode],tb_MainDatabase[Grand],"")</f>
        <v>EDP</v>
      </c>
      <c r="I886" s="64" t="str">
        <f t="array" ref="I886">XLOOKUP(G886,tb_MainDatabase[Barcode],tb_MainDatabase[Size],"")</f>
        <v>10 ml.</v>
      </c>
      <c r="J886" s="64" t="s">
        <v>1532</v>
      </c>
      <c r="K886" s="81">
        <f>IF(E886="","",countif(tb_Export_2[SKU],E886))</f>
        <v>1</v>
      </c>
      <c r="L886" s="64" t="s">
        <v>1528</v>
      </c>
      <c r="M886" s="81"/>
      <c r="N886" s="81"/>
    </row>
    <row r="887" ht="22.5" customHeight="1">
      <c r="A887" s="61">
        <f>IF(B887="","",ROW()-ROW(tb_Export_2[[#HEADERS],[Order]]))</f>
        <v>886</v>
      </c>
      <c r="B887" s="322">
        <v>45981.0</v>
      </c>
      <c r="C887" s="64" t="str">
        <f t="shared" si="1"/>
        <v>#REF!</v>
      </c>
      <c r="D887" s="64" t="s">
        <v>356</v>
      </c>
      <c r="E887" s="64" t="s">
        <v>2811</v>
      </c>
      <c r="F887" s="64" t="s">
        <v>1111</v>
      </c>
      <c r="G887" s="64">
        <v>8.857128012041E12</v>
      </c>
      <c r="H887" s="64" t="str">
        <f t="array" ref="H887">XLOOKUP(G887,tb_MainDatabase[Barcode],tb_MainDatabase[Grand],"")</f>
        <v>EDP</v>
      </c>
      <c r="I887" s="64" t="str">
        <f t="array" ref="I887">XLOOKUP(G887,tb_MainDatabase[Barcode],tb_MainDatabase[Size],"")</f>
        <v>10 ml.</v>
      </c>
      <c r="J887" s="64" t="s">
        <v>1532</v>
      </c>
      <c r="K887" s="81">
        <f>IF(E887="","",countif(tb_Export_2[SKU],E887))</f>
        <v>1</v>
      </c>
      <c r="L887" s="64" t="s">
        <v>1528</v>
      </c>
      <c r="M887" s="81"/>
      <c r="N887" s="81"/>
    </row>
    <row r="888" ht="22.5" customHeight="1">
      <c r="A888" s="61">
        <f>IF(B888="","",ROW()-ROW(tb_Export_2[[#HEADERS],[Order]]))</f>
        <v>887</v>
      </c>
      <c r="B888" s="322">
        <v>45981.0</v>
      </c>
      <c r="C888" s="64" t="str">
        <f t="shared" si="1"/>
        <v>#REF!</v>
      </c>
      <c r="D888" s="64" t="s">
        <v>356</v>
      </c>
      <c r="E888" s="64" t="s">
        <v>2812</v>
      </c>
      <c r="F888" s="64" t="s">
        <v>1111</v>
      </c>
      <c r="G888" s="64">
        <v>8.857128012041E12</v>
      </c>
      <c r="H888" s="64" t="str">
        <f t="array" ref="H888">XLOOKUP(G888,tb_MainDatabase[Barcode],tb_MainDatabase[Grand],"")</f>
        <v>EDP</v>
      </c>
      <c r="I888" s="64" t="str">
        <f t="array" ref="I888">XLOOKUP(G888,tb_MainDatabase[Barcode],tb_MainDatabase[Size],"")</f>
        <v>10 ml.</v>
      </c>
      <c r="J888" s="64" t="s">
        <v>1532</v>
      </c>
      <c r="K888" s="81">
        <f>IF(E888="","",countif(tb_Export_2[SKU],E888))</f>
        <v>1</v>
      </c>
      <c r="L888" s="64" t="s">
        <v>1528</v>
      </c>
      <c r="M888" s="81"/>
      <c r="N888" s="81"/>
    </row>
    <row r="889" ht="22.5" customHeight="1">
      <c r="A889" s="61">
        <f>IF(B889="","",ROW()-ROW(tb_Export_2[[#HEADERS],[Order]]))</f>
        <v>888</v>
      </c>
      <c r="B889" s="322">
        <v>45981.0</v>
      </c>
      <c r="C889" s="64" t="str">
        <f t="shared" si="1"/>
        <v>#REF!</v>
      </c>
      <c r="D889" s="64" t="s">
        <v>356</v>
      </c>
      <c r="E889" s="64" t="s">
        <v>2814</v>
      </c>
      <c r="F889" s="64" t="s">
        <v>1111</v>
      </c>
      <c r="G889" s="64">
        <v>8.857128012041E12</v>
      </c>
      <c r="H889" s="64" t="str">
        <f t="array" ref="H889">XLOOKUP(G889,tb_MainDatabase[Barcode],tb_MainDatabase[Grand],"")</f>
        <v>EDP</v>
      </c>
      <c r="I889" s="64" t="str">
        <f t="array" ref="I889">XLOOKUP(G889,tb_MainDatabase[Barcode],tb_MainDatabase[Size],"")</f>
        <v>10 ml.</v>
      </c>
      <c r="J889" s="64" t="s">
        <v>1532</v>
      </c>
      <c r="K889" s="81">
        <f>IF(E889="","",countif(tb_Export_2[SKU],E889))</f>
        <v>1</v>
      </c>
      <c r="L889" s="64" t="s">
        <v>1528</v>
      </c>
      <c r="M889" s="81"/>
      <c r="N889" s="81"/>
    </row>
    <row r="890" ht="22.5" customHeight="1">
      <c r="A890" s="61">
        <f>IF(B890="","",ROW()-ROW(tb_Export_2[[#HEADERS],[Order]]))</f>
        <v>889</v>
      </c>
      <c r="B890" s="322">
        <v>45981.0</v>
      </c>
      <c r="C890" s="64" t="str">
        <f t="shared" si="1"/>
        <v>#REF!</v>
      </c>
      <c r="D890" s="64" t="s">
        <v>356</v>
      </c>
      <c r="E890" s="64" t="s">
        <v>2815</v>
      </c>
      <c r="F890" s="64" t="s">
        <v>1111</v>
      </c>
      <c r="G890" s="64">
        <v>8.857128012041E12</v>
      </c>
      <c r="H890" s="64" t="str">
        <f t="array" ref="H890">XLOOKUP(G890,tb_MainDatabase[Barcode],tb_MainDatabase[Grand],"")</f>
        <v>EDP</v>
      </c>
      <c r="I890" s="64" t="str">
        <f t="array" ref="I890">XLOOKUP(G890,tb_MainDatabase[Barcode],tb_MainDatabase[Size],"")</f>
        <v>10 ml.</v>
      </c>
      <c r="J890" s="64" t="s">
        <v>1532</v>
      </c>
      <c r="K890" s="81">
        <f>IF(E890="","",countif(tb_Export_2[SKU],E890))</f>
        <v>1</v>
      </c>
      <c r="L890" s="64" t="s">
        <v>1528</v>
      </c>
      <c r="M890" s="81"/>
      <c r="N890" s="81"/>
    </row>
    <row r="891" ht="22.5" customHeight="1">
      <c r="A891" s="61">
        <f>IF(B891="","",ROW()-ROW(tb_Export_2[[#HEADERS],[Order]]))</f>
        <v>890</v>
      </c>
      <c r="B891" s="322">
        <v>45981.0</v>
      </c>
      <c r="C891" s="64" t="str">
        <f t="shared" si="1"/>
        <v>#REF!</v>
      </c>
      <c r="D891" s="64" t="s">
        <v>356</v>
      </c>
      <c r="E891" s="64" t="s">
        <v>2817</v>
      </c>
      <c r="F891" s="64" t="s">
        <v>1111</v>
      </c>
      <c r="G891" s="64">
        <v>8.857128012041E12</v>
      </c>
      <c r="H891" s="64" t="str">
        <f t="array" ref="H891">XLOOKUP(G891,tb_MainDatabase[Barcode],tb_MainDatabase[Grand],"")</f>
        <v>EDP</v>
      </c>
      <c r="I891" s="64" t="str">
        <f t="array" ref="I891">XLOOKUP(G891,tb_MainDatabase[Barcode],tb_MainDatabase[Size],"")</f>
        <v>10 ml.</v>
      </c>
      <c r="J891" s="64" t="s">
        <v>1532</v>
      </c>
      <c r="K891" s="81">
        <f>IF(E891="","",countif(tb_Export_2[SKU],E891))</f>
        <v>1</v>
      </c>
      <c r="L891" s="64" t="s">
        <v>1528</v>
      </c>
      <c r="M891" s="81"/>
      <c r="N891" s="81"/>
    </row>
    <row r="892" ht="22.5" customHeight="1">
      <c r="A892" s="61">
        <f>IF(B892="","",ROW()-ROW(tb_Export_2[[#HEADERS],[Order]]))</f>
        <v>891</v>
      </c>
      <c r="B892" s="322">
        <v>45981.0</v>
      </c>
      <c r="C892" s="64" t="str">
        <f t="shared" si="1"/>
        <v>#REF!</v>
      </c>
      <c r="D892" s="64" t="s">
        <v>356</v>
      </c>
      <c r="E892" s="64" t="s">
        <v>2819</v>
      </c>
      <c r="F892" s="64" t="s">
        <v>1069</v>
      </c>
      <c r="G892" s="64">
        <v>8.857128012034E12</v>
      </c>
      <c r="H892" s="64" t="str">
        <f t="array" ref="H892">XLOOKUP(G892,tb_MainDatabase[Barcode],tb_MainDatabase[Grand],"")</f>
        <v>EDP</v>
      </c>
      <c r="I892" s="64" t="str">
        <f t="array" ref="I892">XLOOKUP(G892,tb_MainDatabase[Barcode],tb_MainDatabase[Size],"")</f>
        <v>10 ml.</v>
      </c>
      <c r="J892" s="64" t="s">
        <v>1532</v>
      </c>
      <c r="K892" s="81">
        <f>IF(E892="","",countif(tb_Export_2[SKU],E892))</f>
        <v>1</v>
      </c>
      <c r="L892" s="64" t="s">
        <v>1528</v>
      </c>
      <c r="M892" s="81"/>
      <c r="N892" s="81"/>
    </row>
    <row r="893" ht="22.5" customHeight="1">
      <c r="A893" s="61">
        <f>IF(B893="","",ROW()-ROW(tb_Export_2[[#HEADERS],[Order]]))</f>
        <v>892</v>
      </c>
      <c r="B893" s="322">
        <v>45981.0</v>
      </c>
      <c r="C893" s="64" t="str">
        <f t="shared" si="1"/>
        <v>#REF!</v>
      </c>
      <c r="D893" s="64" t="s">
        <v>356</v>
      </c>
      <c r="E893" s="64" t="s">
        <v>2820</v>
      </c>
      <c r="F893" s="64" t="s">
        <v>1069</v>
      </c>
      <c r="G893" s="64">
        <v>8.857128012034E12</v>
      </c>
      <c r="H893" s="64" t="str">
        <f t="array" ref="H893">XLOOKUP(G893,tb_MainDatabase[Barcode],tb_MainDatabase[Grand],"")</f>
        <v>EDP</v>
      </c>
      <c r="I893" s="64" t="str">
        <f t="array" ref="I893">XLOOKUP(G893,tb_MainDatabase[Barcode],tb_MainDatabase[Size],"")</f>
        <v>10 ml.</v>
      </c>
      <c r="J893" s="64" t="s">
        <v>1532</v>
      </c>
      <c r="K893" s="81">
        <f>IF(E893="","",countif(tb_Export_2[SKU],E893))</f>
        <v>1</v>
      </c>
      <c r="L893" s="64" t="s">
        <v>1528</v>
      </c>
      <c r="M893" s="81"/>
      <c r="N893" s="81"/>
    </row>
    <row r="894" ht="22.5" customHeight="1">
      <c r="A894" s="61">
        <f>IF(B894="","",ROW()-ROW(tb_Export_2[[#HEADERS],[Order]]))</f>
        <v>893</v>
      </c>
      <c r="B894" s="322">
        <v>45981.0</v>
      </c>
      <c r="C894" s="64" t="str">
        <f t="shared" si="1"/>
        <v>#REF!</v>
      </c>
      <c r="D894" s="64" t="s">
        <v>356</v>
      </c>
      <c r="E894" s="64" t="s">
        <v>2821</v>
      </c>
      <c r="F894" s="64" t="s">
        <v>1069</v>
      </c>
      <c r="G894" s="64">
        <v>8.857128012034E12</v>
      </c>
      <c r="H894" s="64" t="str">
        <f t="array" ref="H894">XLOOKUP(G894,tb_MainDatabase[Barcode],tb_MainDatabase[Grand],"")</f>
        <v>EDP</v>
      </c>
      <c r="I894" s="64" t="str">
        <f t="array" ref="I894">XLOOKUP(G894,tb_MainDatabase[Barcode],tb_MainDatabase[Size],"")</f>
        <v>10 ml.</v>
      </c>
      <c r="J894" s="64" t="s">
        <v>1532</v>
      </c>
      <c r="K894" s="81">
        <f>IF(E894="","",countif(tb_Export_2[SKU],E894))</f>
        <v>1</v>
      </c>
      <c r="L894" s="64" t="s">
        <v>1528</v>
      </c>
      <c r="M894" s="81"/>
      <c r="N894" s="81"/>
    </row>
    <row r="895" ht="22.5" customHeight="1">
      <c r="A895" s="61">
        <f>IF(B895="","",ROW()-ROW(tb_Export_2[[#HEADERS],[Order]]))</f>
        <v>894</v>
      </c>
      <c r="B895" s="322">
        <v>45981.0</v>
      </c>
      <c r="C895" s="64" t="str">
        <f t="shared" si="1"/>
        <v>#REF!</v>
      </c>
      <c r="D895" s="64" t="s">
        <v>356</v>
      </c>
      <c r="E895" s="64" t="s">
        <v>2822</v>
      </c>
      <c r="F895" s="64" t="s">
        <v>1069</v>
      </c>
      <c r="G895" s="64">
        <v>8.857128012034E12</v>
      </c>
      <c r="H895" s="64" t="str">
        <f t="array" ref="H895">XLOOKUP(G895,tb_MainDatabase[Barcode],tb_MainDatabase[Grand],"")</f>
        <v>EDP</v>
      </c>
      <c r="I895" s="64" t="str">
        <f t="array" ref="I895">XLOOKUP(G895,tb_MainDatabase[Barcode],tb_MainDatabase[Size],"")</f>
        <v>10 ml.</v>
      </c>
      <c r="J895" s="64" t="s">
        <v>1532</v>
      </c>
      <c r="K895" s="81">
        <f>IF(E895="","",countif(tb_Export_2[SKU],E895))</f>
        <v>1</v>
      </c>
      <c r="L895" s="64" t="s">
        <v>1528</v>
      </c>
      <c r="M895" s="81"/>
      <c r="N895" s="81"/>
    </row>
    <row r="896" ht="22.5" customHeight="1">
      <c r="A896" s="61">
        <f>IF(B896="","",ROW()-ROW(tb_Export_2[[#HEADERS],[Order]]))</f>
        <v>895</v>
      </c>
      <c r="B896" s="322">
        <v>45981.0</v>
      </c>
      <c r="C896" s="64" t="str">
        <f t="shared" si="1"/>
        <v>#REF!</v>
      </c>
      <c r="D896" s="64" t="s">
        <v>356</v>
      </c>
      <c r="E896" s="64" t="s">
        <v>2823</v>
      </c>
      <c r="F896" s="64" t="s">
        <v>1069</v>
      </c>
      <c r="G896" s="64">
        <v>8.857128012034E12</v>
      </c>
      <c r="H896" s="64" t="str">
        <f t="array" ref="H896">XLOOKUP(G896,tb_MainDatabase[Barcode],tb_MainDatabase[Grand],"")</f>
        <v>EDP</v>
      </c>
      <c r="I896" s="64" t="str">
        <f t="array" ref="I896">XLOOKUP(G896,tb_MainDatabase[Barcode],tb_MainDatabase[Size],"")</f>
        <v>10 ml.</v>
      </c>
      <c r="J896" s="64" t="s">
        <v>1532</v>
      </c>
      <c r="K896" s="81">
        <f>IF(E896="","",countif(tb_Export_2[SKU],E896))</f>
        <v>1</v>
      </c>
      <c r="L896" s="64" t="s">
        <v>1528</v>
      </c>
      <c r="M896" s="81"/>
      <c r="N896" s="81"/>
    </row>
    <row r="897" ht="22.5" customHeight="1">
      <c r="A897" s="61">
        <f>IF(B897="","",ROW()-ROW(tb_Export_2[[#HEADERS],[Order]]))</f>
        <v>896</v>
      </c>
      <c r="B897" s="322">
        <v>45981.0</v>
      </c>
      <c r="C897" s="64" t="str">
        <f t="shared" si="1"/>
        <v>#REF!</v>
      </c>
      <c r="D897" s="64" t="s">
        <v>356</v>
      </c>
      <c r="E897" s="64" t="s">
        <v>2824</v>
      </c>
      <c r="F897" s="64" t="s">
        <v>1069</v>
      </c>
      <c r="G897" s="64">
        <v>8.857128012034E12</v>
      </c>
      <c r="H897" s="64" t="str">
        <f t="array" ref="H897">XLOOKUP(G897,tb_MainDatabase[Barcode],tb_MainDatabase[Grand],"")</f>
        <v>EDP</v>
      </c>
      <c r="I897" s="64" t="str">
        <f t="array" ref="I897">XLOOKUP(G897,tb_MainDatabase[Barcode],tb_MainDatabase[Size],"")</f>
        <v>10 ml.</v>
      </c>
      <c r="J897" s="64" t="s">
        <v>1532</v>
      </c>
      <c r="K897" s="81">
        <f>IF(E897="","",countif(tb_Export_2[SKU],E897))</f>
        <v>1</v>
      </c>
      <c r="L897" s="64" t="s">
        <v>1528</v>
      </c>
      <c r="M897" s="81"/>
      <c r="N897" s="81"/>
    </row>
    <row r="898" ht="22.5" customHeight="1">
      <c r="A898" s="61">
        <f>IF(B898="","",ROW()-ROW(tb_Export_2[[#HEADERS],[Order]]))</f>
        <v>897</v>
      </c>
      <c r="B898" s="322">
        <v>45981.0</v>
      </c>
      <c r="C898" s="64" t="str">
        <f t="shared" si="1"/>
        <v>#REF!</v>
      </c>
      <c r="D898" s="64" t="s">
        <v>356</v>
      </c>
      <c r="E898" s="64" t="s">
        <v>2826</v>
      </c>
      <c r="F898" s="64" t="s">
        <v>1069</v>
      </c>
      <c r="G898" s="64">
        <v>8.857128012034E12</v>
      </c>
      <c r="H898" s="64" t="str">
        <f t="array" ref="H898">XLOOKUP(G898,tb_MainDatabase[Barcode],tb_MainDatabase[Grand],"")</f>
        <v>EDP</v>
      </c>
      <c r="I898" s="64" t="str">
        <f t="array" ref="I898">XLOOKUP(G898,tb_MainDatabase[Barcode],tb_MainDatabase[Size],"")</f>
        <v>10 ml.</v>
      </c>
      <c r="J898" s="64" t="s">
        <v>1532</v>
      </c>
      <c r="K898" s="81">
        <f>IF(E898="","",countif(tb_Export_2[SKU],E898))</f>
        <v>1</v>
      </c>
      <c r="L898" s="64" t="s">
        <v>1528</v>
      </c>
      <c r="M898" s="81"/>
      <c r="N898" s="81"/>
    </row>
    <row r="899" ht="22.5" customHeight="1">
      <c r="A899" s="61">
        <f>IF(B899="","",ROW()-ROW(tb_Export_2[[#HEADERS],[Order]]))</f>
        <v>898</v>
      </c>
      <c r="B899" s="322">
        <v>45981.0</v>
      </c>
      <c r="C899" s="64" t="str">
        <f t="shared" si="1"/>
        <v>#REF!</v>
      </c>
      <c r="D899" s="64" t="s">
        <v>356</v>
      </c>
      <c r="E899" s="64" t="s">
        <v>2827</v>
      </c>
      <c r="F899" s="64" t="s">
        <v>1069</v>
      </c>
      <c r="G899" s="64">
        <v>8.857128012034E12</v>
      </c>
      <c r="H899" s="64" t="str">
        <f t="array" ref="H899">XLOOKUP(G899,tb_MainDatabase[Barcode],tb_MainDatabase[Grand],"")</f>
        <v>EDP</v>
      </c>
      <c r="I899" s="64" t="str">
        <f t="array" ref="I899">XLOOKUP(G899,tb_MainDatabase[Barcode],tb_MainDatabase[Size],"")</f>
        <v>10 ml.</v>
      </c>
      <c r="J899" s="64" t="s">
        <v>1532</v>
      </c>
      <c r="K899" s="81">
        <f>IF(E899="","",countif(tb_Export_2[SKU],E899))</f>
        <v>1</v>
      </c>
      <c r="L899" s="64" t="s">
        <v>1528</v>
      </c>
      <c r="M899" s="81"/>
      <c r="N899" s="81"/>
    </row>
    <row r="900" ht="22.5" customHeight="1">
      <c r="A900" s="61">
        <f>IF(B900="","",ROW()-ROW(tb_Export_2[[#HEADERS],[Order]]))</f>
        <v>899</v>
      </c>
      <c r="B900" s="322">
        <v>45981.0</v>
      </c>
      <c r="C900" s="64" t="str">
        <f t="shared" si="1"/>
        <v>#REF!</v>
      </c>
      <c r="D900" s="64" t="s">
        <v>356</v>
      </c>
      <c r="E900" s="64" t="s">
        <v>2828</v>
      </c>
      <c r="F900" s="64" t="s">
        <v>1069</v>
      </c>
      <c r="G900" s="64">
        <v>8.857128012034E12</v>
      </c>
      <c r="H900" s="64" t="str">
        <f t="array" ref="H900">XLOOKUP(G900,tb_MainDatabase[Barcode],tb_MainDatabase[Grand],"")</f>
        <v>EDP</v>
      </c>
      <c r="I900" s="64" t="str">
        <f t="array" ref="I900">XLOOKUP(G900,tb_MainDatabase[Barcode],tb_MainDatabase[Size],"")</f>
        <v>10 ml.</v>
      </c>
      <c r="J900" s="64" t="s">
        <v>1532</v>
      </c>
      <c r="K900" s="81">
        <f>IF(E900="","",countif(tb_Export_2[SKU],E900))</f>
        <v>1</v>
      </c>
      <c r="L900" s="64" t="s">
        <v>1528</v>
      </c>
      <c r="M900" s="81"/>
      <c r="N900" s="81"/>
    </row>
    <row r="901" ht="22.5" customHeight="1">
      <c r="A901" s="61">
        <f>IF(B901="","",ROW()-ROW(tb_Export_2[[#HEADERS],[Order]]))</f>
        <v>900</v>
      </c>
      <c r="B901" s="322">
        <v>45981.0</v>
      </c>
      <c r="C901" s="64" t="str">
        <f t="shared" si="1"/>
        <v>#REF!</v>
      </c>
      <c r="D901" s="64" t="s">
        <v>356</v>
      </c>
      <c r="E901" s="64" t="s">
        <v>2831</v>
      </c>
      <c r="F901" s="64" t="s">
        <v>1069</v>
      </c>
      <c r="G901" s="64">
        <v>8.857128012034E12</v>
      </c>
      <c r="H901" s="64" t="str">
        <f t="array" ref="H901">XLOOKUP(G901,tb_MainDatabase[Barcode],tb_MainDatabase[Grand],"")</f>
        <v>EDP</v>
      </c>
      <c r="I901" s="64" t="str">
        <f t="array" ref="I901">XLOOKUP(G901,tb_MainDatabase[Barcode],tb_MainDatabase[Size],"")</f>
        <v>10 ml.</v>
      </c>
      <c r="J901" s="64" t="s">
        <v>1532</v>
      </c>
      <c r="K901" s="81">
        <f>IF(E901="","",countif(tb_Export_2[SKU],E901))</f>
        <v>1</v>
      </c>
      <c r="L901" s="64" t="s">
        <v>1528</v>
      </c>
      <c r="M901" s="81"/>
      <c r="N901" s="81"/>
    </row>
    <row r="902" ht="22.5" customHeight="1">
      <c r="A902" s="61">
        <f>IF(B902="","",ROW()-ROW(tb_Export_2[[#HEADERS],[Order]]))</f>
        <v>901</v>
      </c>
      <c r="B902" s="322">
        <v>45981.0</v>
      </c>
      <c r="C902" s="64" t="str">
        <f t="shared" si="1"/>
        <v>#REF!</v>
      </c>
      <c r="D902" s="64" t="s">
        <v>356</v>
      </c>
      <c r="E902" s="64" t="s">
        <v>2832</v>
      </c>
      <c r="F902" s="64" t="s">
        <v>1069</v>
      </c>
      <c r="G902" s="64">
        <v>8.857128012034E12</v>
      </c>
      <c r="H902" s="64" t="str">
        <f t="array" ref="H902">XLOOKUP(G902,tb_MainDatabase[Barcode],tb_MainDatabase[Grand],"")</f>
        <v>EDP</v>
      </c>
      <c r="I902" s="64" t="str">
        <f t="array" ref="I902">XLOOKUP(G902,tb_MainDatabase[Barcode],tb_MainDatabase[Size],"")</f>
        <v>10 ml.</v>
      </c>
      <c r="J902" s="64" t="s">
        <v>1532</v>
      </c>
      <c r="K902" s="81">
        <f>IF(E902="","",countif(tb_Export_2[SKU],E902))</f>
        <v>1</v>
      </c>
      <c r="L902" s="64" t="s">
        <v>1528</v>
      </c>
      <c r="M902" s="81"/>
      <c r="N902" s="81"/>
    </row>
    <row r="903" ht="22.5" customHeight="1">
      <c r="A903" s="61">
        <f>IF(B903="","",ROW()-ROW(tb_Export_2[[#HEADERS],[Order]]))</f>
        <v>902</v>
      </c>
      <c r="B903" s="322">
        <v>45981.0</v>
      </c>
      <c r="C903" s="64" t="str">
        <f t="shared" si="1"/>
        <v>#REF!</v>
      </c>
      <c r="D903" s="64" t="s">
        <v>356</v>
      </c>
      <c r="E903" s="64" t="s">
        <v>2834</v>
      </c>
      <c r="F903" s="64" t="s">
        <v>1069</v>
      </c>
      <c r="G903" s="64">
        <v>8.857128012034E12</v>
      </c>
      <c r="H903" s="64" t="str">
        <f t="array" ref="H903">XLOOKUP(G903,tb_MainDatabase[Barcode],tb_MainDatabase[Grand],"")</f>
        <v>EDP</v>
      </c>
      <c r="I903" s="64" t="str">
        <f t="array" ref="I903">XLOOKUP(G903,tb_MainDatabase[Barcode],tb_MainDatabase[Size],"")</f>
        <v>10 ml.</v>
      </c>
      <c r="J903" s="64" t="s">
        <v>1532</v>
      </c>
      <c r="K903" s="81">
        <f>IF(E903="","",countif(tb_Export_2[SKU],E903))</f>
        <v>1</v>
      </c>
      <c r="L903" s="64" t="s">
        <v>1528</v>
      </c>
      <c r="M903" s="81"/>
      <c r="N903" s="81"/>
    </row>
    <row r="904" ht="22.5" customHeight="1">
      <c r="A904" s="61">
        <f>IF(B904="","",ROW()-ROW(tb_Export_2[[#HEADERS],[Order]]))</f>
        <v>903</v>
      </c>
      <c r="B904" s="322">
        <v>45981.0</v>
      </c>
      <c r="C904" s="64" t="str">
        <f t="shared" si="1"/>
        <v>#REF!</v>
      </c>
      <c r="D904" s="64" t="s">
        <v>356</v>
      </c>
      <c r="E904" s="64" t="s">
        <v>2835</v>
      </c>
      <c r="F904" s="64" t="s">
        <v>1069</v>
      </c>
      <c r="G904" s="64">
        <v>8.857128012034E12</v>
      </c>
      <c r="H904" s="64" t="str">
        <f t="array" ref="H904">XLOOKUP(G904,tb_MainDatabase[Barcode],tb_MainDatabase[Grand],"")</f>
        <v>EDP</v>
      </c>
      <c r="I904" s="64" t="str">
        <f t="array" ref="I904">XLOOKUP(G904,tb_MainDatabase[Barcode],tb_MainDatabase[Size],"")</f>
        <v>10 ml.</v>
      </c>
      <c r="J904" s="64" t="s">
        <v>1532</v>
      </c>
      <c r="K904" s="81">
        <f>IF(E904="","",countif(tb_Export_2[SKU],E904))</f>
        <v>1</v>
      </c>
      <c r="L904" s="64" t="s">
        <v>1528</v>
      </c>
      <c r="M904" s="81"/>
      <c r="N904" s="81"/>
    </row>
    <row r="905" ht="22.5" customHeight="1">
      <c r="A905" s="61">
        <f>IF(B905="","",ROW()-ROW(tb_Export_2[[#HEADERS],[Order]]))</f>
        <v>904</v>
      </c>
      <c r="B905" s="322">
        <v>45981.0</v>
      </c>
      <c r="C905" s="64" t="str">
        <f t="shared" si="1"/>
        <v>#REF!</v>
      </c>
      <c r="D905" s="64" t="s">
        <v>356</v>
      </c>
      <c r="E905" s="64" t="s">
        <v>2836</v>
      </c>
      <c r="F905" s="64" t="s">
        <v>1069</v>
      </c>
      <c r="G905" s="64">
        <v>8.857128012034E12</v>
      </c>
      <c r="H905" s="64" t="str">
        <f t="array" ref="H905">XLOOKUP(G905,tb_MainDatabase[Barcode],tb_MainDatabase[Grand],"")</f>
        <v>EDP</v>
      </c>
      <c r="I905" s="64" t="str">
        <f t="array" ref="I905">XLOOKUP(G905,tb_MainDatabase[Barcode],tb_MainDatabase[Size],"")</f>
        <v>10 ml.</v>
      </c>
      <c r="J905" s="64" t="s">
        <v>1532</v>
      </c>
      <c r="K905" s="81">
        <f>IF(E905="","",countif(tb_Export_2[SKU],E905))</f>
        <v>1</v>
      </c>
      <c r="L905" s="64" t="s">
        <v>1528</v>
      </c>
      <c r="M905" s="81"/>
      <c r="N905" s="81"/>
    </row>
    <row r="906" ht="22.5" customHeight="1">
      <c r="A906" s="61">
        <f>IF(B906="","",ROW()-ROW(tb_Export_2[[#HEADERS],[Order]]))</f>
        <v>905</v>
      </c>
      <c r="B906" s="322">
        <v>45981.0</v>
      </c>
      <c r="C906" s="64" t="str">
        <f t="shared" si="1"/>
        <v>#REF!</v>
      </c>
      <c r="D906" s="64" t="s">
        <v>356</v>
      </c>
      <c r="E906" s="64" t="s">
        <v>2837</v>
      </c>
      <c r="F906" s="64" t="s">
        <v>1069</v>
      </c>
      <c r="G906" s="64">
        <v>8.857128012034E12</v>
      </c>
      <c r="H906" s="64" t="str">
        <f t="array" ref="H906">XLOOKUP(G906,tb_MainDatabase[Barcode],tb_MainDatabase[Grand],"")</f>
        <v>EDP</v>
      </c>
      <c r="I906" s="64" t="str">
        <f t="array" ref="I906">XLOOKUP(G906,tb_MainDatabase[Barcode],tb_MainDatabase[Size],"")</f>
        <v>10 ml.</v>
      </c>
      <c r="J906" s="64" t="s">
        <v>1532</v>
      </c>
      <c r="K906" s="81">
        <f>IF(E906="","",countif(tb_Export_2[SKU],E906))</f>
        <v>1</v>
      </c>
      <c r="L906" s="64" t="s">
        <v>1528</v>
      </c>
      <c r="M906" s="81"/>
      <c r="N906" s="81"/>
    </row>
    <row r="907" ht="22.5" customHeight="1">
      <c r="A907" s="61">
        <f>IF(B907="","",ROW()-ROW(tb_Export_2[[#HEADERS],[Order]]))</f>
        <v>906</v>
      </c>
      <c r="B907" s="322">
        <v>45981.0</v>
      </c>
      <c r="C907" s="64" t="str">
        <f t="shared" si="1"/>
        <v>#REF!</v>
      </c>
      <c r="D907" s="64" t="s">
        <v>356</v>
      </c>
      <c r="E907" s="64" t="s">
        <v>2838</v>
      </c>
      <c r="F907" s="64" t="s">
        <v>1069</v>
      </c>
      <c r="G907" s="64">
        <v>8.857128012034E12</v>
      </c>
      <c r="H907" s="64" t="str">
        <f t="array" ref="H907">XLOOKUP(G907,tb_MainDatabase[Barcode],tb_MainDatabase[Grand],"")</f>
        <v>EDP</v>
      </c>
      <c r="I907" s="64" t="str">
        <f t="array" ref="I907">XLOOKUP(G907,tb_MainDatabase[Barcode],tb_MainDatabase[Size],"")</f>
        <v>10 ml.</v>
      </c>
      <c r="J907" s="64" t="s">
        <v>1532</v>
      </c>
      <c r="K907" s="81">
        <f>IF(E907="","",countif(tb_Export_2[SKU],E907))</f>
        <v>1</v>
      </c>
      <c r="L907" s="64" t="s">
        <v>1528</v>
      </c>
      <c r="M907" s="81"/>
      <c r="N907" s="81"/>
    </row>
    <row r="908" ht="22.5" customHeight="1">
      <c r="A908" s="61">
        <f>IF(B908="","",ROW()-ROW(tb_Export_2[[#HEADERS],[Order]]))</f>
        <v>907</v>
      </c>
      <c r="B908" s="322">
        <v>45981.0</v>
      </c>
      <c r="C908" s="64" t="str">
        <f t="shared" si="1"/>
        <v>#REF!</v>
      </c>
      <c r="D908" s="64" t="s">
        <v>356</v>
      </c>
      <c r="E908" s="64" t="s">
        <v>2840</v>
      </c>
      <c r="F908" s="64" t="s">
        <v>1069</v>
      </c>
      <c r="G908" s="64">
        <v>8.857128012034E12</v>
      </c>
      <c r="H908" s="64" t="str">
        <f t="array" ref="H908">XLOOKUP(G908,tb_MainDatabase[Barcode],tb_MainDatabase[Grand],"")</f>
        <v>EDP</v>
      </c>
      <c r="I908" s="64" t="str">
        <f t="array" ref="I908">XLOOKUP(G908,tb_MainDatabase[Barcode],tb_MainDatabase[Size],"")</f>
        <v>10 ml.</v>
      </c>
      <c r="J908" s="64" t="s">
        <v>1532</v>
      </c>
      <c r="K908" s="81">
        <f>IF(E908="","",countif(tb_Export_2[SKU],E908))</f>
        <v>1</v>
      </c>
      <c r="L908" s="64" t="s">
        <v>1528</v>
      </c>
      <c r="M908" s="81"/>
      <c r="N908" s="81"/>
    </row>
    <row r="909" ht="22.5" customHeight="1">
      <c r="A909" s="61">
        <f>IF(B909="","",ROW()-ROW(tb_Export_2[[#HEADERS],[Order]]))</f>
        <v>908</v>
      </c>
      <c r="B909" s="322">
        <v>45981.0</v>
      </c>
      <c r="C909" s="64" t="str">
        <f t="shared" si="1"/>
        <v>#REF!</v>
      </c>
      <c r="D909" s="64" t="s">
        <v>356</v>
      </c>
      <c r="E909" s="64" t="s">
        <v>2841</v>
      </c>
      <c r="F909" s="64" t="s">
        <v>1069</v>
      </c>
      <c r="G909" s="64">
        <v>8.857128012034E12</v>
      </c>
      <c r="H909" s="64" t="str">
        <f t="array" ref="H909">XLOOKUP(G909,tb_MainDatabase[Barcode],tb_MainDatabase[Grand],"")</f>
        <v>EDP</v>
      </c>
      <c r="I909" s="64" t="str">
        <f t="array" ref="I909">XLOOKUP(G909,tb_MainDatabase[Barcode],tb_MainDatabase[Size],"")</f>
        <v>10 ml.</v>
      </c>
      <c r="J909" s="64" t="s">
        <v>1532</v>
      </c>
      <c r="K909" s="81">
        <f>IF(E909="","",countif(tb_Export_2[SKU],E909))</f>
        <v>1</v>
      </c>
      <c r="L909" s="64" t="s">
        <v>1528</v>
      </c>
      <c r="M909" s="81"/>
      <c r="N909" s="81"/>
    </row>
    <row r="910" ht="22.5" customHeight="1">
      <c r="A910" s="61">
        <f>IF(B910="","",ROW()-ROW(tb_Export_2[[#HEADERS],[Order]]))</f>
        <v>909</v>
      </c>
      <c r="B910" s="322">
        <v>45981.0</v>
      </c>
      <c r="C910" s="64" t="str">
        <f t="shared" si="1"/>
        <v>#REF!</v>
      </c>
      <c r="D910" s="64" t="s">
        <v>356</v>
      </c>
      <c r="E910" s="64" t="s">
        <v>2842</v>
      </c>
      <c r="F910" s="64" t="s">
        <v>1069</v>
      </c>
      <c r="G910" s="64">
        <v>8.857128012034E12</v>
      </c>
      <c r="H910" s="64" t="str">
        <f t="array" ref="H910">XLOOKUP(G910,tb_MainDatabase[Barcode],tb_MainDatabase[Grand],"")</f>
        <v>EDP</v>
      </c>
      <c r="I910" s="64" t="str">
        <f t="array" ref="I910">XLOOKUP(G910,tb_MainDatabase[Barcode],tb_MainDatabase[Size],"")</f>
        <v>10 ml.</v>
      </c>
      <c r="J910" s="64" t="s">
        <v>1532</v>
      </c>
      <c r="K910" s="81">
        <f>IF(E910="","",countif(tb_Export_2[SKU],E910))</f>
        <v>1</v>
      </c>
      <c r="L910" s="64" t="s">
        <v>1528</v>
      </c>
      <c r="M910" s="81"/>
      <c r="N910" s="81"/>
    </row>
    <row r="911" ht="22.5" customHeight="1">
      <c r="A911" s="61">
        <f>IF(B911="","",ROW()-ROW(tb_Export_2[[#HEADERS],[Order]]))</f>
        <v>910</v>
      </c>
      <c r="B911" s="322">
        <v>45981.0</v>
      </c>
      <c r="C911" s="64" t="str">
        <f t="shared" si="1"/>
        <v>#REF!</v>
      </c>
      <c r="D911" s="64" t="s">
        <v>356</v>
      </c>
      <c r="E911" s="64" t="s">
        <v>2844</v>
      </c>
      <c r="F911" s="64" t="s">
        <v>1069</v>
      </c>
      <c r="G911" s="64">
        <v>8.857128012034E12</v>
      </c>
      <c r="H911" s="64" t="str">
        <f t="array" ref="H911">XLOOKUP(G911,tb_MainDatabase[Barcode],tb_MainDatabase[Grand],"")</f>
        <v>EDP</v>
      </c>
      <c r="I911" s="64" t="str">
        <f t="array" ref="I911">XLOOKUP(G911,tb_MainDatabase[Barcode],tb_MainDatabase[Size],"")</f>
        <v>10 ml.</v>
      </c>
      <c r="J911" s="64" t="s">
        <v>1532</v>
      </c>
      <c r="K911" s="81">
        <f>IF(E911="","",countif(tb_Export_2[SKU],E911))</f>
        <v>1</v>
      </c>
      <c r="L911" s="64" t="s">
        <v>1528</v>
      </c>
      <c r="M911" s="81"/>
      <c r="N911" s="81"/>
    </row>
    <row r="912" ht="22.5" customHeight="1">
      <c r="A912" s="61">
        <f>IF(B912="","",ROW()-ROW(tb_Export_2[[#HEADERS],[Order]]))</f>
        <v>911</v>
      </c>
      <c r="B912" s="322">
        <v>45981.0</v>
      </c>
      <c r="C912" s="64" t="str">
        <f t="shared" si="1"/>
        <v>#REF!</v>
      </c>
      <c r="D912" s="64" t="s">
        <v>480</v>
      </c>
      <c r="E912" s="64" t="s">
        <v>2845</v>
      </c>
      <c r="F912" s="64" t="s">
        <v>1069</v>
      </c>
      <c r="G912" s="64">
        <v>8.857128012016E12</v>
      </c>
      <c r="H912" s="64" t="str">
        <f t="array" ref="H912">XLOOKUP(G912,tb_MainDatabase[Barcode],tb_MainDatabase[Grand],"")</f>
        <v>EDP</v>
      </c>
      <c r="I912" s="64" t="str">
        <f t="array" ref="I912">XLOOKUP(G912,tb_MainDatabase[Barcode],tb_MainDatabase[Size],"")</f>
        <v>4 ml.</v>
      </c>
      <c r="J912" s="64" t="s">
        <v>1532</v>
      </c>
      <c r="K912" s="81">
        <f>IF(E912="","",countif(tb_Export_2[SKU],E912))</f>
        <v>1</v>
      </c>
      <c r="L912" s="64" t="s">
        <v>1528</v>
      </c>
      <c r="M912" s="81"/>
      <c r="N912" s="81"/>
    </row>
    <row r="913" ht="22.5" customHeight="1">
      <c r="A913" s="61">
        <f>IF(B913="","",ROW()-ROW(tb_Export_2[[#HEADERS],[Order]]))</f>
        <v>912</v>
      </c>
      <c r="B913" s="322">
        <v>45981.0</v>
      </c>
      <c r="C913" s="64" t="str">
        <f t="shared" si="1"/>
        <v>#REF!</v>
      </c>
      <c r="D913" s="64" t="s">
        <v>480</v>
      </c>
      <c r="E913" s="64" t="s">
        <v>2846</v>
      </c>
      <c r="F913" s="64" t="s">
        <v>1069</v>
      </c>
      <c r="G913" s="64">
        <v>8.857128012016E12</v>
      </c>
      <c r="H913" s="64" t="str">
        <f t="array" ref="H913">XLOOKUP(G913,tb_MainDatabase[Barcode],tb_MainDatabase[Grand],"")</f>
        <v>EDP</v>
      </c>
      <c r="I913" s="64" t="str">
        <f t="array" ref="I913">XLOOKUP(G913,tb_MainDatabase[Barcode],tb_MainDatabase[Size],"")</f>
        <v>4 ml.</v>
      </c>
      <c r="J913" s="64" t="s">
        <v>1532</v>
      </c>
      <c r="K913" s="81">
        <f>IF(E913="","",countif(tb_Export_2[SKU],E913))</f>
        <v>1</v>
      </c>
      <c r="L913" s="64" t="s">
        <v>1528</v>
      </c>
      <c r="M913" s="81"/>
      <c r="N913" s="81"/>
    </row>
    <row r="914" ht="22.5" customHeight="1">
      <c r="A914" s="61">
        <f>IF(B914="","",ROW()-ROW(tb_Export_2[[#HEADERS],[Order]]))</f>
        <v>913</v>
      </c>
      <c r="B914" s="322">
        <v>45981.0</v>
      </c>
      <c r="C914" s="64" t="str">
        <f t="shared" si="1"/>
        <v>#REF!</v>
      </c>
      <c r="D914" s="64" t="s">
        <v>480</v>
      </c>
      <c r="E914" s="64" t="s">
        <v>2848</v>
      </c>
      <c r="F914" s="64" t="s">
        <v>1069</v>
      </c>
      <c r="G914" s="64">
        <v>8.857128012016E12</v>
      </c>
      <c r="H914" s="64" t="str">
        <f t="array" ref="H914">XLOOKUP(G914,tb_MainDatabase[Barcode],tb_MainDatabase[Grand],"")</f>
        <v>EDP</v>
      </c>
      <c r="I914" s="64" t="str">
        <f t="array" ref="I914">XLOOKUP(G914,tb_MainDatabase[Barcode],tb_MainDatabase[Size],"")</f>
        <v>4 ml.</v>
      </c>
      <c r="J914" s="64" t="s">
        <v>1532</v>
      </c>
      <c r="K914" s="81">
        <f>IF(E914="","",countif(tb_Export_2[SKU],E914))</f>
        <v>1</v>
      </c>
      <c r="L914" s="64" t="s">
        <v>1528</v>
      </c>
      <c r="M914" s="81"/>
      <c r="N914" s="81"/>
    </row>
    <row r="915" ht="22.5" customHeight="1">
      <c r="A915" s="61">
        <f>IF(B915="","",ROW()-ROW(tb_Export_2[[#HEADERS],[Order]]))</f>
        <v>914</v>
      </c>
      <c r="B915" s="322">
        <v>45981.0</v>
      </c>
      <c r="C915" s="64" t="str">
        <f t="shared" si="1"/>
        <v>#REF!</v>
      </c>
      <c r="D915" s="64" t="s">
        <v>480</v>
      </c>
      <c r="E915" s="64" t="s">
        <v>2849</v>
      </c>
      <c r="F915" s="64" t="s">
        <v>1069</v>
      </c>
      <c r="G915" s="64">
        <v>8.857128012016E12</v>
      </c>
      <c r="H915" s="64" t="str">
        <f t="array" ref="H915">XLOOKUP(G915,tb_MainDatabase[Barcode],tb_MainDatabase[Grand],"")</f>
        <v>EDP</v>
      </c>
      <c r="I915" s="64" t="str">
        <f t="array" ref="I915">XLOOKUP(G915,tb_MainDatabase[Barcode],tb_MainDatabase[Size],"")</f>
        <v>4 ml.</v>
      </c>
      <c r="J915" s="64" t="s">
        <v>1532</v>
      </c>
      <c r="K915" s="81">
        <f>IF(E915="","",countif(tb_Export_2[SKU],E915))</f>
        <v>1</v>
      </c>
      <c r="L915" s="64" t="s">
        <v>1528</v>
      </c>
      <c r="M915" s="81"/>
      <c r="N915" s="81"/>
    </row>
    <row r="916" ht="22.5" customHeight="1">
      <c r="A916" s="61">
        <f>IF(B916="","",ROW()-ROW(tb_Export_2[[#HEADERS],[Order]]))</f>
        <v>915</v>
      </c>
      <c r="B916" s="322">
        <v>45981.0</v>
      </c>
      <c r="C916" s="64" t="str">
        <f t="shared" si="1"/>
        <v>#REF!</v>
      </c>
      <c r="D916" s="64" t="s">
        <v>480</v>
      </c>
      <c r="E916" s="64" t="s">
        <v>2851</v>
      </c>
      <c r="F916" s="64" t="s">
        <v>1069</v>
      </c>
      <c r="G916" s="64">
        <v>8.857128012016E12</v>
      </c>
      <c r="H916" s="64" t="str">
        <f t="array" ref="H916">XLOOKUP(G916,tb_MainDatabase[Barcode],tb_MainDatabase[Grand],"")</f>
        <v>EDP</v>
      </c>
      <c r="I916" s="64" t="str">
        <f t="array" ref="I916">XLOOKUP(G916,tb_MainDatabase[Barcode],tb_MainDatabase[Size],"")</f>
        <v>4 ml.</v>
      </c>
      <c r="J916" s="64" t="s">
        <v>1532</v>
      </c>
      <c r="K916" s="81">
        <f>IF(E916="","",countif(tb_Export_2[SKU],E916))</f>
        <v>1</v>
      </c>
      <c r="L916" s="64" t="s">
        <v>1528</v>
      </c>
      <c r="M916" s="81"/>
      <c r="N916" s="81"/>
    </row>
    <row r="917" ht="22.5" customHeight="1">
      <c r="A917" s="61">
        <f>IF(B917="","",ROW()-ROW(tb_Export_2[[#HEADERS],[Order]]))</f>
        <v>916</v>
      </c>
      <c r="B917" s="322">
        <v>45981.0</v>
      </c>
      <c r="C917" s="64" t="str">
        <f t="shared" si="1"/>
        <v>#REF!</v>
      </c>
      <c r="D917" s="64" t="s">
        <v>480</v>
      </c>
      <c r="E917" s="64" t="s">
        <v>2852</v>
      </c>
      <c r="F917" s="64" t="s">
        <v>1069</v>
      </c>
      <c r="G917" s="64">
        <v>8.857128012016E12</v>
      </c>
      <c r="H917" s="64" t="str">
        <f t="array" ref="H917">XLOOKUP(G917,tb_MainDatabase[Barcode],tb_MainDatabase[Grand],"")</f>
        <v>EDP</v>
      </c>
      <c r="I917" s="64" t="str">
        <f t="array" ref="I917">XLOOKUP(G917,tb_MainDatabase[Barcode],tb_MainDatabase[Size],"")</f>
        <v>4 ml.</v>
      </c>
      <c r="J917" s="64" t="s">
        <v>1532</v>
      </c>
      <c r="K917" s="81">
        <f>IF(E917="","",countif(tb_Export_2[SKU],E917))</f>
        <v>1</v>
      </c>
      <c r="L917" s="64" t="s">
        <v>1528</v>
      </c>
      <c r="M917" s="81"/>
      <c r="N917" s="81"/>
    </row>
    <row r="918" ht="22.5" customHeight="1">
      <c r="A918" s="61">
        <f>IF(B918="","",ROW()-ROW(tb_Export_2[[#HEADERS],[Order]]))</f>
        <v>917</v>
      </c>
      <c r="B918" s="322">
        <v>45981.0</v>
      </c>
      <c r="C918" s="64" t="str">
        <f t="shared" si="1"/>
        <v>#REF!</v>
      </c>
      <c r="D918" s="64" t="s">
        <v>480</v>
      </c>
      <c r="E918" s="64" t="s">
        <v>2853</v>
      </c>
      <c r="F918" s="64" t="s">
        <v>1069</v>
      </c>
      <c r="G918" s="64">
        <v>8.857128012016E12</v>
      </c>
      <c r="H918" s="64" t="str">
        <f t="array" ref="H918">XLOOKUP(G918,tb_MainDatabase[Barcode],tb_MainDatabase[Grand],"")</f>
        <v>EDP</v>
      </c>
      <c r="I918" s="64" t="str">
        <f t="array" ref="I918">XLOOKUP(G918,tb_MainDatabase[Barcode],tb_MainDatabase[Size],"")</f>
        <v>4 ml.</v>
      </c>
      <c r="J918" s="64" t="s">
        <v>1532</v>
      </c>
      <c r="K918" s="81">
        <f>IF(E918="","",countif(tb_Export_2[SKU],E918))</f>
        <v>1</v>
      </c>
      <c r="L918" s="64" t="s">
        <v>1528</v>
      </c>
      <c r="M918" s="81"/>
      <c r="N918" s="81"/>
    </row>
    <row r="919" ht="22.5" customHeight="1">
      <c r="A919" s="61">
        <f>IF(B919="","",ROW()-ROW(tb_Export_2[[#HEADERS],[Order]]))</f>
        <v>918</v>
      </c>
      <c r="B919" s="322">
        <v>45981.0</v>
      </c>
      <c r="C919" s="64" t="str">
        <f t="shared" si="1"/>
        <v>#REF!</v>
      </c>
      <c r="D919" s="64" t="s">
        <v>480</v>
      </c>
      <c r="E919" s="64" t="s">
        <v>2854</v>
      </c>
      <c r="F919" s="64" t="s">
        <v>1069</v>
      </c>
      <c r="G919" s="64">
        <v>8.857128012016E12</v>
      </c>
      <c r="H919" s="64" t="str">
        <f t="array" ref="H919">XLOOKUP(G919,tb_MainDatabase[Barcode],tb_MainDatabase[Grand],"")</f>
        <v>EDP</v>
      </c>
      <c r="I919" s="64" t="str">
        <f t="array" ref="I919">XLOOKUP(G919,tb_MainDatabase[Barcode],tb_MainDatabase[Size],"")</f>
        <v>4 ml.</v>
      </c>
      <c r="J919" s="64" t="s">
        <v>1532</v>
      </c>
      <c r="K919" s="81">
        <f>IF(E919="","",countif(tb_Export_2[SKU],E919))</f>
        <v>1</v>
      </c>
      <c r="L919" s="64" t="s">
        <v>1528</v>
      </c>
      <c r="M919" s="81"/>
      <c r="N919" s="81"/>
    </row>
    <row r="920" ht="22.5" customHeight="1">
      <c r="A920" s="61">
        <f>IF(B920="","",ROW()-ROW(tb_Export_2[[#HEADERS],[Order]]))</f>
        <v>919</v>
      </c>
      <c r="B920" s="322">
        <v>45981.0</v>
      </c>
      <c r="C920" s="64" t="str">
        <f t="shared" si="1"/>
        <v>#REF!</v>
      </c>
      <c r="D920" s="64" t="s">
        <v>480</v>
      </c>
      <c r="E920" s="64" t="s">
        <v>2855</v>
      </c>
      <c r="F920" s="64" t="s">
        <v>1069</v>
      </c>
      <c r="G920" s="64">
        <v>8.857128012016E12</v>
      </c>
      <c r="H920" s="64" t="str">
        <f t="array" ref="H920">XLOOKUP(G920,tb_MainDatabase[Barcode],tb_MainDatabase[Grand],"")</f>
        <v>EDP</v>
      </c>
      <c r="I920" s="64" t="str">
        <f t="array" ref="I920">XLOOKUP(G920,tb_MainDatabase[Barcode],tb_MainDatabase[Size],"")</f>
        <v>4 ml.</v>
      </c>
      <c r="J920" s="64" t="s">
        <v>1532</v>
      </c>
      <c r="K920" s="81">
        <f>IF(E920="","",countif(tb_Export_2[SKU],E920))</f>
        <v>1</v>
      </c>
      <c r="L920" s="64" t="s">
        <v>1528</v>
      </c>
      <c r="M920" s="81"/>
      <c r="N920" s="81"/>
    </row>
    <row r="921" ht="22.5" customHeight="1">
      <c r="A921" s="61">
        <f>IF(B921="","",ROW()-ROW(tb_Export_2[[#HEADERS],[Order]]))</f>
        <v>920</v>
      </c>
      <c r="B921" s="322">
        <v>45981.0</v>
      </c>
      <c r="C921" s="64" t="str">
        <f t="shared" si="1"/>
        <v>#REF!</v>
      </c>
      <c r="D921" s="64" t="s">
        <v>480</v>
      </c>
      <c r="E921" s="64" t="s">
        <v>2856</v>
      </c>
      <c r="F921" s="64" t="s">
        <v>1069</v>
      </c>
      <c r="G921" s="64">
        <v>8.857128012016E12</v>
      </c>
      <c r="H921" s="64" t="str">
        <f t="array" ref="H921">XLOOKUP(G921,tb_MainDatabase[Barcode],tb_MainDatabase[Grand],"")</f>
        <v>EDP</v>
      </c>
      <c r="I921" s="64" t="str">
        <f t="array" ref="I921">XLOOKUP(G921,tb_MainDatabase[Barcode],tb_MainDatabase[Size],"")</f>
        <v>4 ml.</v>
      </c>
      <c r="J921" s="64" t="s">
        <v>1532</v>
      </c>
      <c r="K921" s="81">
        <f>IF(E921="","",countif(tb_Export_2[SKU],E921))</f>
        <v>1</v>
      </c>
      <c r="L921" s="64" t="s">
        <v>1528</v>
      </c>
      <c r="M921" s="81"/>
      <c r="N921" s="81"/>
    </row>
    <row r="922" ht="22.5" customHeight="1">
      <c r="A922" s="61">
        <f>IF(B922="","",ROW()-ROW(tb_Export_2[[#HEADERS],[Order]]))</f>
        <v>921</v>
      </c>
      <c r="B922" s="322">
        <v>45981.0</v>
      </c>
      <c r="C922" s="64" t="str">
        <f t="shared" si="1"/>
        <v>#REF!</v>
      </c>
      <c r="D922" s="64" t="s">
        <v>480</v>
      </c>
      <c r="E922" s="64" t="s">
        <v>2858</v>
      </c>
      <c r="F922" s="64" t="s">
        <v>1087</v>
      </c>
      <c r="G922" s="64">
        <v>8.85712801204E12</v>
      </c>
      <c r="H922" s="64" t="str">
        <f t="array" ref="H922">XLOOKUP(G922,tb_MainDatabase[Barcode],tb_MainDatabase[Grand],"")</f>
        <v>EDP</v>
      </c>
      <c r="I922" s="64" t="str">
        <f t="array" ref="I922">XLOOKUP(G922,tb_MainDatabase[Barcode],tb_MainDatabase[Size],"")</f>
        <v>4 ml.</v>
      </c>
      <c r="J922" s="64" t="s">
        <v>1532</v>
      </c>
      <c r="K922" s="81">
        <f>IF(E922="","",countif(tb_Export_2[SKU],E922))</f>
        <v>1</v>
      </c>
      <c r="L922" s="64" t="s">
        <v>1528</v>
      </c>
      <c r="M922" s="81"/>
      <c r="N922" s="81"/>
    </row>
    <row r="923" ht="22.5" customHeight="1">
      <c r="A923" s="61">
        <f>IF(B923="","",ROW()-ROW(tb_Export_2[[#HEADERS],[Order]]))</f>
        <v>922</v>
      </c>
      <c r="B923" s="322">
        <v>45981.0</v>
      </c>
      <c r="C923" s="64" t="str">
        <f t="shared" si="1"/>
        <v>#REF!</v>
      </c>
      <c r="D923" s="64" t="s">
        <v>480</v>
      </c>
      <c r="E923" s="64" t="s">
        <v>2859</v>
      </c>
      <c r="F923" s="64" t="s">
        <v>1087</v>
      </c>
      <c r="G923" s="64">
        <v>8.85712801204E12</v>
      </c>
      <c r="H923" s="64" t="str">
        <f t="array" ref="H923">XLOOKUP(G923,tb_MainDatabase[Barcode],tb_MainDatabase[Grand],"")</f>
        <v>EDP</v>
      </c>
      <c r="I923" s="64" t="str">
        <f t="array" ref="I923">XLOOKUP(G923,tb_MainDatabase[Barcode],tb_MainDatabase[Size],"")</f>
        <v>4 ml.</v>
      </c>
      <c r="J923" s="64" t="s">
        <v>1532</v>
      </c>
      <c r="K923" s="81">
        <f>IF(E923="","",countif(tb_Export_2[SKU],E923))</f>
        <v>1</v>
      </c>
      <c r="L923" s="64" t="s">
        <v>1528</v>
      </c>
      <c r="M923" s="81"/>
      <c r="N923" s="81"/>
    </row>
    <row r="924" ht="22.5" customHeight="1">
      <c r="A924" s="61">
        <f>IF(B924="","",ROW()-ROW(tb_Export_2[[#HEADERS],[Order]]))</f>
        <v>923</v>
      </c>
      <c r="B924" s="322">
        <v>45981.0</v>
      </c>
      <c r="C924" s="64" t="str">
        <f t="shared" si="1"/>
        <v>#REF!</v>
      </c>
      <c r="D924" s="64" t="s">
        <v>480</v>
      </c>
      <c r="E924" s="64" t="s">
        <v>2860</v>
      </c>
      <c r="F924" s="64" t="s">
        <v>1087</v>
      </c>
      <c r="G924" s="64">
        <v>8.85712801204E12</v>
      </c>
      <c r="H924" s="64" t="str">
        <f t="array" ref="H924">XLOOKUP(G924,tb_MainDatabase[Barcode],tb_MainDatabase[Grand],"")</f>
        <v>EDP</v>
      </c>
      <c r="I924" s="64" t="str">
        <f t="array" ref="I924">XLOOKUP(G924,tb_MainDatabase[Barcode],tb_MainDatabase[Size],"")</f>
        <v>4 ml.</v>
      </c>
      <c r="J924" s="64" t="s">
        <v>1532</v>
      </c>
      <c r="K924" s="81">
        <f>IF(E924="","",countif(tb_Export_2[SKU],E924))</f>
        <v>1</v>
      </c>
      <c r="L924" s="64" t="s">
        <v>1528</v>
      </c>
      <c r="M924" s="81"/>
      <c r="N924" s="81"/>
    </row>
    <row r="925" ht="22.5" customHeight="1">
      <c r="A925" s="61">
        <f>IF(B925="","",ROW()-ROW(tb_Export_2[[#HEADERS],[Order]]))</f>
        <v>924</v>
      </c>
      <c r="B925" s="322">
        <v>45981.0</v>
      </c>
      <c r="C925" s="64" t="str">
        <f t="shared" si="1"/>
        <v>#REF!</v>
      </c>
      <c r="D925" s="64" t="s">
        <v>480</v>
      </c>
      <c r="E925" s="64" t="s">
        <v>2862</v>
      </c>
      <c r="F925" s="64" t="s">
        <v>1087</v>
      </c>
      <c r="G925" s="64">
        <v>8.85712801204E12</v>
      </c>
      <c r="H925" s="64" t="str">
        <f t="array" ref="H925">XLOOKUP(G925,tb_MainDatabase[Barcode],tb_MainDatabase[Grand],"")</f>
        <v>EDP</v>
      </c>
      <c r="I925" s="64" t="str">
        <f t="array" ref="I925">XLOOKUP(G925,tb_MainDatabase[Barcode],tb_MainDatabase[Size],"")</f>
        <v>4 ml.</v>
      </c>
      <c r="J925" s="64" t="s">
        <v>1532</v>
      </c>
      <c r="K925" s="81">
        <f>IF(E925="","",countif(tb_Export_2[SKU],E925))</f>
        <v>1</v>
      </c>
      <c r="L925" s="64" t="s">
        <v>1528</v>
      </c>
      <c r="M925" s="81"/>
      <c r="N925" s="81"/>
    </row>
    <row r="926" ht="22.5" customHeight="1">
      <c r="A926" s="61">
        <f>IF(B926="","",ROW()-ROW(tb_Export_2[[#HEADERS],[Order]]))</f>
        <v>925</v>
      </c>
      <c r="B926" s="322">
        <v>45981.0</v>
      </c>
      <c r="C926" s="64" t="str">
        <f t="shared" si="1"/>
        <v>#REF!</v>
      </c>
      <c r="D926" s="64" t="s">
        <v>480</v>
      </c>
      <c r="E926" s="64" t="s">
        <v>2863</v>
      </c>
      <c r="F926" s="64" t="s">
        <v>1087</v>
      </c>
      <c r="G926" s="64">
        <v>8.85712801204E12</v>
      </c>
      <c r="H926" s="64" t="str">
        <f t="array" ref="H926">XLOOKUP(G926,tb_MainDatabase[Barcode],tb_MainDatabase[Grand],"")</f>
        <v>EDP</v>
      </c>
      <c r="I926" s="64" t="str">
        <f t="array" ref="I926">XLOOKUP(G926,tb_MainDatabase[Barcode],tb_MainDatabase[Size],"")</f>
        <v>4 ml.</v>
      </c>
      <c r="J926" s="64" t="s">
        <v>1532</v>
      </c>
      <c r="K926" s="81">
        <f>IF(E926="","",countif(tb_Export_2[SKU],E926))</f>
        <v>1</v>
      </c>
      <c r="L926" s="64" t="s">
        <v>1528</v>
      </c>
      <c r="M926" s="81"/>
      <c r="N926" s="81"/>
    </row>
    <row r="927" ht="22.5" customHeight="1">
      <c r="A927" s="61">
        <f>IF(B927="","",ROW()-ROW(tb_Export_2[[#HEADERS],[Order]]))</f>
        <v>926</v>
      </c>
      <c r="B927" s="322">
        <v>45981.0</v>
      </c>
      <c r="C927" s="64" t="str">
        <f t="shared" si="1"/>
        <v>#REF!</v>
      </c>
      <c r="D927" s="64" t="s">
        <v>480</v>
      </c>
      <c r="E927" s="64" t="s">
        <v>2864</v>
      </c>
      <c r="F927" s="64" t="s">
        <v>1087</v>
      </c>
      <c r="G927" s="64">
        <v>8.85712801204E12</v>
      </c>
      <c r="H927" s="64" t="str">
        <f t="array" ref="H927">XLOOKUP(G927,tb_MainDatabase[Barcode],tb_MainDatabase[Grand],"")</f>
        <v>EDP</v>
      </c>
      <c r="I927" s="64" t="str">
        <f t="array" ref="I927">XLOOKUP(G927,tb_MainDatabase[Barcode],tb_MainDatabase[Size],"")</f>
        <v>4 ml.</v>
      </c>
      <c r="J927" s="64" t="s">
        <v>1532</v>
      </c>
      <c r="K927" s="81">
        <f>IF(E927="","",countif(tb_Export_2[SKU],E927))</f>
        <v>1</v>
      </c>
      <c r="L927" s="64" t="s">
        <v>1528</v>
      </c>
      <c r="M927" s="81"/>
      <c r="N927" s="81"/>
    </row>
    <row r="928" ht="22.5" customHeight="1">
      <c r="A928" s="61">
        <f>IF(B928="","",ROW()-ROW(tb_Export_2[[#HEADERS],[Order]]))</f>
        <v>927</v>
      </c>
      <c r="B928" s="322">
        <v>45981.0</v>
      </c>
      <c r="C928" s="64" t="str">
        <f t="shared" si="1"/>
        <v>#REF!</v>
      </c>
      <c r="D928" s="64" t="s">
        <v>480</v>
      </c>
      <c r="E928" s="64" t="s">
        <v>2866</v>
      </c>
      <c r="F928" s="64" t="s">
        <v>1087</v>
      </c>
      <c r="G928" s="64">
        <v>8.85712801204E12</v>
      </c>
      <c r="H928" s="64" t="str">
        <f t="array" ref="H928">XLOOKUP(G928,tb_MainDatabase[Barcode],tb_MainDatabase[Grand],"")</f>
        <v>EDP</v>
      </c>
      <c r="I928" s="64" t="str">
        <f t="array" ref="I928">XLOOKUP(G928,tb_MainDatabase[Barcode],tb_MainDatabase[Size],"")</f>
        <v>4 ml.</v>
      </c>
      <c r="J928" s="64" t="s">
        <v>1532</v>
      </c>
      <c r="K928" s="81">
        <f>IF(E928="","",countif(tb_Export_2[SKU],E928))</f>
        <v>1</v>
      </c>
      <c r="L928" s="64" t="s">
        <v>1528</v>
      </c>
      <c r="M928" s="81"/>
      <c r="N928" s="81"/>
    </row>
    <row r="929" ht="22.5" customHeight="1">
      <c r="A929" s="61">
        <f>IF(B929="","",ROW()-ROW(tb_Export_2[[#HEADERS],[Order]]))</f>
        <v>928</v>
      </c>
      <c r="B929" s="322">
        <v>45981.0</v>
      </c>
      <c r="C929" s="64" t="str">
        <f t="shared" si="1"/>
        <v>#REF!</v>
      </c>
      <c r="D929" s="64" t="s">
        <v>480</v>
      </c>
      <c r="E929" s="64" t="s">
        <v>2867</v>
      </c>
      <c r="F929" s="64" t="s">
        <v>1087</v>
      </c>
      <c r="G929" s="64">
        <v>8.85712801204E12</v>
      </c>
      <c r="H929" s="64" t="str">
        <f t="array" ref="H929">XLOOKUP(G929,tb_MainDatabase[Barcode],tb_MainDatabase[Grand],"")</f>
        <v>EDP</v>
      </c>
      <c r="I929" s="64" t="str">
        <f t="array" ref="I929">XLOOKUP(G929,tb_MainDatabase[Barcode],tb_MainDatabase[Size],"")</f>
        <v>4 ml.</v>
      </c>
      <c r="J929" s="64" t="s">
        <v>1532</v>
      </c>
      <c r="K929" s="81">
        <f>IF(E929="","",countif(tb_Export_2[SKU],E929))</f>
        <v>1</v>
      </c>
      <c r="L929" s="64" t="s">
        <v>1528</v>
      </c>
      <c r="M929" s="81"/>
      <c r="N929" s="81"/>
    </row>
    <row r="930" ht="22.5" customHeight="1">
      <c r="A930" s="61">
        <f>IF(B930="","",ROW()-ROW(tb_Export_2[[#HEADERS],[Order]]))</f>
        <v>929</v>
      </c>
      <c r="B930" s="322">
        <v>45981.0</v>
      </c>
      <c r="C930" s="64" t="str">
        <f t="shared" si="1"/>
        <v>#REF!</v>
      </c>
      <c r="D930" s="64" t="s">
        <v>480</v>
      </c>
      <c r="E930" s="64" t="s">
        <v>2868</v>
      </c>
      <c r="F930" s="64" t="s">
        <v>1087</v>
      </c>
      <c r="G930" s="64">
        <v>8.85712801204E12</v>
      </c>
      <c r="H930" s="64" t="str">
        <f t="array" ref="H930">XLOOKUP(G930,tb_MainDatabase[Barcode],tb_MainDatabase[Grand],"")</f>
        <v>EDP</v>
      </c>
      <c r="I930" s="64" t="str">
        <f t="array" ref="I930">XLOOKUP(G930,tb_MainDatabase[Barcode],tb_MainDatabase[Size],"")</f>
        <v>4 ml.</v>
      </c>
      <c r="J930" s="64" t="s">
        <v>1532</v>
      </c>
      <c r="K930" s="81">
        <f>IF(E930="","",countif(tb_Export_2[SKU],E930))</f>
        <v>1</v>
      </c>
      <c r="L930" s="64" t="s">
        <v>1528</v>
      </c>
      <c r="M930" s="81"/>
      <c r="N930" s="81"/>
    </row>
    <row r="931" ht="22.5" customHeight="1">
      <c r="A931" s="61">
        <f>IF(B931="","",ROW()-ROW(tb_Export_2[[#HEADERS],[Order]]))</f>
        <v>930</v>
      </c>
      <c r="B931" s="322">
        <v>45981.0</v>
      </c>
      <c r="C931" s="64" t="str">
        <f t="shared" si="1"/>
        <v>#REF!</v>
      </c>
      <c r="D931" s="64" t="s">
        <v>480</v>
      </c>
      <c r="E931" s="64" t="s">
        <v>2870</v>
      </c>
      <c r="F931" s="64" t="s">
        <v>1087</v>
      </c>
      <c r="G931" s="64">
        <v>8.85712801204E12</v>
      </c>
      <c r="H931" s="64" t="str">
        <f t="array" ref="H931">XLOOKUP(G931,tb_MainDatabase[Barcode],tb_MainDatabase[Grand],"")</f>
        <v>EDP</v>
      </c>
      <c r="I931" s="64" t="str">
        <f t="array" ref="I931">XLOOKUP(G931,tb_MainDatabase[Barcode],tb_MainDatabase[Size],"")</f>
        <v>4 ml.</v>
      </c>
      <c r="J931" s="64" t="s">
        <v>1532</v>
      </c>
      <c r="K931" s="81">
        <f>IF(E931="","",countif(tb_Export_2[SKU],E931))</f>
        <v>1</v>
      </c>
      <c r="L931" s="64" t="s">
        <v>1528</v>
      </c>
      <c r="M931" s="81"/>
      <c r="N931" s="81"/>
    </row>
    <row r="932" ht="22.5" customHeight="1">
      <c r="A932" s="61">
        <f>IF(B932="","",ROW()-ROW(tb_Export_2[[#HEADERS],[Order]]))</f>
        <v>931</v>
      </c>
      <c r="B932" s="322">
        <v>45981.0</v>
      </c>
      <c r="C932" s="64" t="str">
        <f t="shared" si="1"/>
        <v>#REF!</v>
      </c>
      <c r="D932" s="64" t="s">
        <v>480</v>
      </c>
      <c r="E932" s="64" t="s">
        <v>2871</v>
      </c>
      <c r="F932" s="64" t="s">
        <v>1048</v>
      </c>
      <c r="G932" s="64">
        <v>8.857128012078E12</v>
      </c>
      <c r="H932" s="64" t="str">
        <f t="array" ref="H932">XLOOKUP(G932,tb_MainDatabase[Barcode],tb_MainDatabase[Grand],"")</f>
        <v>EDP</v>
      </c>
      <c r="I932" s="64" t="str">
        <f t="array" ref="I932">XLOOKUP(G932,tb_MainDatabase[Barcode],tb_MainDatabase[Size],"")</f>
        <v>4 ml.</v>
      </c>
      <c r="J932" s="64" t="s">
        <v>1532</v>
      </c>
      <c r="K932" s="81">
        <f>IF(E932="","",countif(tb_Export_2[SKU],E932))</f>
        <v>1</v>
      </c>
      <c r="L932" s="64" t="s">
        <v>1528</v>
      </c>
      <c r="M932" s="81"/>
      <c r="N932" s="81"/>
    </row>
    <row r="933" ht="22.5" customHeight="1">
      <c r="A933" s="61">
        <f>IF(B933="","",ROW()-ROW(tb_Export_2[[#HEADERS],[Order]]))</f>
        <v>932</v>
      </c>
      <c r="B933" s="322">
        <v>45981.0</v>
      </c>
      <c r="C933" s="64" t="str">
        <f t="shared" si="1"/>
        <v>#REF!</v>
      </c>
      <c r="D933" s="64" t="s">
        <v>480</v>
      </c>
      <c r="E933" s="64" t="s">
        <v>2873</v>
      </c>
      <c r="F933" s="64" t="s">
        <v>1048</v>
      </c>
      <c r="G933" s="64">
        <v>8.857128012078E12</v>
      </c>
      <c r="H933" s="64" t="str">
        <f t="array" ref="H933">XLOOKUP(G933,tb_MainDatabase[Barcode],tb_MainDatabase[Grand],"")</f>
        <v>EDP</v>
      </c>
      <c r="I933" s="64" t="str">
        <f t="array" ref="I933">XLOOKUP(G933,tb_MainDatabase[Barcode],tb_MainDatabase[Size],"")</f>
        <v>4 ml.</v>
      </c>
      <c r="J933" s="64" t="s">
        <v>1532</v>
      </c>
      <c r="K933" s="81">
        <f>IF(E933="","",countif(tb_Export_2[SKU],E933))</f>
        <v>1</v>
      </c>
      <c r="L933" s="64" t="s">
        <v>1528</v>
      </c>
      <c r="M933" s="81"/>
      <c r="N933" s="81"/>
    </row>
    <row r="934" ht="22.5" customHeight="1">
      <c r="A934" s="61">
        <f>IF(B934="","",ROW()-ROW(tb_Export_2[[#HEADERS],[Order]]))</f>
        <v>933</v>
      </c>
      <c r="B934" s="322">
        <v>45981.0</v>
      </c>
      <c r="C934" s="64" t="str">
        <f t="shared" si="1"/>
        <v>#REF!</v>
      </c>
      <c r="D934" s="64" t="s">
        <v>480</v>
      </c>
      <c r="E934" s="64" t="s">
        <v>2874</v>
      </c>
      <c r="F934" s="64" t="s">
        <v>1048</v>
      </c>
      <c r="G934" s="64">
        <v>8.857128012078E12</v>
      </c>
      <c r="H934" s="64" t="str">
        <f t="array" ref="H934">XLOOKUP(G934,tb_MainDatabase[Barcode],tb_MainDatabase[Grand],"")</f>
        <v>EDP</v>
      </c>
      <c r="I934" s="64" t="str">
        <f t="array" ref="I934">XLOOKUP(G934,tb_MainDatabase[Barcode],tb_MainDatabase[Size],"")</f>
        <v>4 ml.</v>
      </c>
      <c r="J934" s="64" t="s">
        <v>1532</v>
      </c>
      <c r="K934" s="81">
        <f>IF(E934="","",countif(tb_Export_2[SKU],E934))</f>
        <v>1</v>
      </c>
      <c r="L934" s="64" t="s">
        <v>1528</v>
      </c>
      <c r="M934" s="81"/>
      <c r="N934" s="81"/>
    </row>
    <row r="935" ht="22.5" customHeight="1">
      <c r="A935" s="61">
        <f>IF(B935="","",ROW()-ROW(tb_Export_2[[#HEADERS],[Order]]))</f>
        <v>934</v>
      </c>
      <c r="B935" s="322">
        <v>45981.0</v>
      </c>
      <c r="C935" s="64" t="str">
        <f t="shared" si="1"/>
        <v>#REF!</v>
      </c>
      <c r="D935" s="64" t="s">
        <v>480</v>
      </c>
      <c r="E935" s="64" t="s">
        <v>2875</v>
      </c>
      <c r="F935" s="64" t="s">
        <v>1048</v>
      </c>
      <c r="G935" s="64">
        <v>8.857128012078E12</v>
      </c>
      <c r="H935" s="64" t="str">
        <f t="array" ref="H935">XLOOKUP(G935,tb_MainDatabase[Barcode],tb_MainDatabase[Grand],"")</f>
        <v>EDP</v>
      </c>
      <c r="I935" s="64" t="str">
        <f t="array" ref="I935">XLOOKUP(G935,tb_MainDatabase[Barcode],tb_MainDatabase[Size],"")</f>
        <v>4 ml.</v>
      </c>
      <c r="J935" s="64" t="s">
        <v>1532</v>
      </c>
      <c r="K935" s="81">
        <f>IF(E935="","",countif(tb_Export_2[SKU],E935))</f>
        <v>1</v>
      </c>
      <c r="L935" s="64" t="s">
        <v>1528</v>
      </c>
      <c r="M935" s="81"/>
      <c r="N935" s="81"/>
    </row>
    <row r="936" ht="22.5" customHeight="1">
      <c r="A936" s="61">
        <f>IF(B936="","",ROW()-ROW(tb_Export_2[[#HEADERS],[Order]]))</f>
        <v>935</v>
      </c>
      <c r="B936" s="322">
        <v>45981.0</v>
      </c>
      <c r="C936" s="64" t="str">
        <f t="shared" si="1"/>
        <v>#REF!</v>
      </c>
      <c r="D936" s="64" t="s">
        <v>480</v>
      </c>
      <c r="E936" s="64" t="s">
        <v>2877</v>
      </c>
      <c r="F936" s="64" t="s">
        <v>1048</v>
      </c>
      <c r="G936" s="64">
        <v>8.857128012078E12</v>
      </c>
      <c r="H936" s="64" t="str">
        <f t="array" ref="H936">XLOOKUP(G936,tb_MainDatabase[Barcode],tb_MainDatabase[Grand],"")</f>
        <v>EDP</v>
      </c>
      <c r="I936" s="64" t="str">
        <f t="array" ref="I936">XLOOKUP(G936,tb_MainDatabase[Barcode],tb_MainDatabase[Size],"")</f>
        <v>4 ml.</v>
      </c>
      <c r="J936" s="64" t="s">
        <v>1532</v>
      </c>
      <c r="K936" s="81">
        <f>IF(E936="","",countif(tb_Export_2[SKU],E936))</f>
        <v>1</v>
      </c>
      <c r="L936" s="64" t="s">
        <v>1528</v>
      </c>
      <c r="M936" s="81"/>
      <c r="N936" s="81"/>
    </row>
    <row r="937" ht="22.5" customHeight="1">
      <c r="A937" s="61">
        <f>IF(B937="","",ROW()-ROW(tb_Export_2[[#HEADERS],[Order]]))</f>
        <v>936</v>
      </c>
      <c r="B937" s="322">
        <v>45981.0</v>
      </c>
      <c r="C937" s="64" t="str">
        <f t="shared" si="1"/>
        <v>#REF!</v>
      </c>
      <c r="D937" s="64" t="s">
        <v>480</v>
      </c>
      <c r="E937" s="64" t="s">
        <v>2878</v>
      </c>
      <c r="F937" s="64" t="s">
        <v>1048</v>
      </c>
      <c r="G937" s="64">
        <v>8.857128012078E12</v>
      </c>
      <c r="H937" s="64" t="str">
        <f t="array" ref="H937">XLOOKUP(G937,tb_MainDatabase[Barcode],tb_MainDatabase[Grand],"")</f>
        <v>EDP</v>
      </c>
      <c r="I937" s="64" t="str">
        <f t="array" ref="I937">XLOOKUP(G937,tb_MainDatabase[Barcode],tb_MainDatabase[Size],"")</f>
        <v>4 ml.</v>
      </c>
      <c r="J937" s="64" t="s">
        <v>1532</v>
      </c>
      <c r="K937" s="81">
        <f>IF(E937="","",countif(tb_Export_2[SKU],E937))</f>
        <v>1</v>
      </c>
      <c r="L937" s="64" t="s">
        <v>1528</v>
      </c>
      <c r="M937" s="81"/>
      <c r="N937" s="81"/>
    </row>
    <row r="938" ht="22.5" customHeight="1">
      <c r="A938" s="61">
        <f>IF(B938="","",ROW()-ROW(tb_Export_2[[#HEADERS],[Order]]))</f>
        <v>937</v>
      </c>
      <c r="B938" s="322">
        <v>45981.0</v>
      </c>
      <c r="C938" s="64" t="str">
        <f t="shared" si="1"/>
        <v>#REF!</v>
      </c>
      <c r="D938" s="64" t="s">
        <v>480</v>
      </c>
      <c r="E938" s="64" t="s">
        <v>2880</v>
      </c>
      <c r="F938" s="64" t="s">
        <v>1048</v>
      </c>
      <c r="G938" s="64">
        <v>8.857128012078E12</v>
      </c>
      <c r="H938" s="64" t="str">
        <f t="array" ref="H938">XLOOKUP(G938,tb_MainDatabase[Barcode],tb_MainDatabase[Grand],"")</f>
        <v>EDP</v>
      </c>
      <c r="I938" s="64" t="str">
        <f t="array" ref="I938">XLOOKUP(G938,tb_MainDatabase[Barcode],tb_MainDatabase[Size],"")</f>
        <v>4 ml.</v>
      </c>
      <c r="J938" s="64" t="s">
        <v>1532</v>
      </c>
      <c r="K938" s="81">
        <f>IF(E938="","",countif(tb_Export_2[SKU],E938))</f>
        <v>1</v>
      </c>
      <c r="L938" s="64" t="s">
        <v>1528</v>
      </c>
      <c r="M938" s="81"/>
      <c r="N938" s="81"/>
    </row>
    <row r="939" ht="22.5" customHeight="1">
      <c r="A939" s="61">
        <f>IF(B939="","",ROW()-ROW(tb_Export_2[[#HEADERS],[Order]]))</f>
        <v>938</v>
      </c>
      <c r="B939" s="322">
        <v>45981.0</v>
      </c>
      <c r="C939" s="64" t="str">
        <f t="shared" si="1"/>
        <v>#REF!</v>
      </c>
      <c r="D939" s="64" t="s">
        <v>480</v>
      </c>
      <c r="E939" s="64" t="s">
        <v>2881</v>
      </c>
      <c r="F939" s="64" t="s">
        <v>1048</v>
      </c>
      <c r="G939" s="64">
        <v>8.857128012078E12</v>
      </c>
      <c r="H939" s="64" t="str">
        <f t="array" ref="H939">XLOOKUP(G939,tb_MainDatabase[Barcode],tb_MainDatabase[Grand],"")</f>
        <v>EDP</v>
      </c>
      <c r="I939" s="64" t="str">
        <f t="array" ref="I939">XLOOKUP(G939,tb_MainDatabase[Barcode],tb_MainDatabase[Size],"")</f>
        <v>4 ml.</v>
      </c>
      <c r="J939" s="64" t="s">
        <v>1532</v>
      </c>
      <c r="K939" s="81">
        <f>IF(E939="","",countif(tb_Export_2[SKU],E939))</f>
        <v>1</v>
      </c>
      <c r="L939" s="64" t="s">
        <v>1528</v>
      </c>
      <c r="M939" s="81"/>
      <c r="N939" s="81"/>
    </row>
    <row r="940" ht="22.5" customHeight="1">
      <c r="A940" s="61">
        <f>IF(B940="","",ROW()-ROW(tb_Export_2[[#HEADERS],[Order]]))</f>
        <v>939</v>
      </c>
      <c r="B940" s="322">
        <v>45981.0</v>
      </c>
      <c r="C940" s="64" t="str">
        <f t="shared" si="1"/>
        <v>#REF!</v>
      </c>
      <c r="D940" s="64" t="s">
        <v>480</v>
      </c>
      <c r="E940" s="64" t="s">
        <v>2883</v>
      </c>
      <c r="F940" s="64" t="s">
        <v>1048</v>
      </c>
      <c r="G940" s="64">
        <v>8.857128012078E12</v>
      </c>
      <c r="H940" s="64" t="str">
        <f t="array" ref="H940">XLOOKUP(G940,tb_MainDatabase[Barcode],tb_MainDatabase[Grand],"")</f>
        <v>EDP</v>
      </c>
      <c r="I940" s="64" t="str">
        <f t="array" ref="I940">XLOOKUP(G940,tb_MainDatabase[Barcode],tb_MainDatabase[Size],"")</f>
        <v>4 ml.</v>
      </c>
      <c r="J940" s="64" t="s">
        <v>1532</v>
      </c>
      <c r="K940" s="81">
        <f>IF(E940="","",countif(tb_Export_2[SKU],E940))</f>
        <v>1</v>
      </c>
      <c r="L940" s="64" t="s">
        <v>1528</v>
      </c>
      <c r="M940" s="81"/>
      <c r="N940" s="81"/>
    </row>
    <row r="941" ht="22.5" customHeight="1">
      <c r="A941" s="61">
        <f>IF(B941="","",ROW()-ROW(tb_Export_2[[#HEADERS],[Order]]))</f>
        <v>940</v>
      </c>
      <c r="B941" s="322">
        <v>45981.0</v>
      </c>
      <c r="C941" s="64" t="str">
        <f t="shared" si="1"/>
        <v>#REF!</v>
      </c>
      <c r="D941" s="64" t="s">
        <v>480</v>
      </c>
      <c r="E941" s="64" t="s">
        <v>2884</v>
      </c>
      <c r="F941" s="64" t="s">
        <v>1048</v>
      </c>
      <c r="G941" s="64">
        <v>8.857128012078E12</v>
      </c>
      <c r="H941" s="64" t="str">
        <f t="array" ref="H941">XLOOKUP(G941,tb_MainDatabase[Barcode],tb_MainDatabase[Grand],"")</f>
        <v>EDP</v>
      </c>
      <c r="I941" s="64" t="str">
        <f t="array" ref="I941">XLOOKUP(G941,tb_MainDatabase[Barcode],tb_MainDatabase[Size],"")</f>
        <v>4 ml.</v>
      </c>
      <c r="J941" s="64" t="s">
        <v>1532</v>
      </c>
      <c r="K941" s="81">
        <f>IF(E941="","",countif(tb_Export_2[SKU],E941))</f>
        <v>1</v>
      </c>
      <c r="L941" s="64" t="s">
        <v>1528</v>
      </c>
      <c r="M941" s="81"/>
      <c r="N941" s="81"/>
    </row>
    <row r="942" ht="22.5" customHeight="1">
      <c r="A942" s="61">
        <f>IF(B942="","",ROW()-ROW(tb_Export_2[[#HEADERS],[Order]]))</f>
        <v>941</v>
      </c>
      <c r="B942" s="322">
        <v>45981.0</v>
      </c>
      <c r="C942" s="64" t="str">
        <f t="shared" si="1"/>
        <v>#REF!</v>
      </c>
      <c r="D942" s="64" t="s">
        <v>480</v>
      </c>
      <c r="E942" s="64" t="s">
        <v>2885</v>
      </c>
      <c r="F942" s="64" t="s">
        <v>1076</v>
      </c>
      <c r="G942" s="64">
        <v>8.857128012036E12</v>
      </c>
      <c r="H942" s="64" t="str">
        <f t="array" ref="H942">XLOOKUP(G942,tb_MainDatabase[Barcode],tb_MainDatabase[Grand],"")</f>
        <v>EDP</v>
      </c>
      <c r="I942" s="64" t="str">
        <f t="array" ref="I942">XLOOKUP(G942,tb_MainDatabase[Barcode],tb_MainDatabase[Size],"")</f>
        <v>4 ml.</v>
      </c>
      <c r="J942" s="64" t="s">
        <v>1532</v>
      </c>
      <c r="K942" s="81">
        <f>IF(E942="","",countif(tb_Export_2[SKU],E942))</f>
        <v>1</v>
      </c>
      <c r="L942" s="64" t="s">
        <v>1528</v>
      </c>
      <c r="M942" s="81"/>
      <c r="N942" s="81"/>
    </row>
    <row r="943" ht="22.5" customHeight="1">
      <c r="A943" s="61">
        <f>IF(B943="","",ROW()-ROW(tb_Export_2[[#HEADERS],[Order]]))</f>
        <v>942</v>
      </c>
      <c r="B943" s="322">
        <v>45981.0</v>
      </c>
      <c r="C943" s="64" t="str">
        <f t="shared" si="1"/>
        <v>#REF!</v>
      </c>
      <c r="D943" s="64" t="s">
        <v>480</v>
      </c>
      <c r="E943" s="64" t="s">
        <v>2887</v>
      </c>
      <c r="F943" s="64" t="s">
        <v>1076</v>
      </c>
      <c r="G943" s="64">
        <v>8.857128012036E12</v>
      </c>
      <c r="H943" s="64" t="str">
        <f t="array" ref="H943">XLOOKUP(G943,tb_MainDatabase[Barcode],tb_MainDatabase[Grand],"")</f>
        <v>EDP</v>
      </c>
      <c r="I943" s="64" t="str">
        <f t="array" ref="I943">XLOOKUP(G943,tb_MainDatabase[Barcode],tb_MainDatabase[Size],"")</f>
        <v>4 ml.</v>
      </c>
      <c r="J943" s="64" t="s">
        <v>1532</v>
      </c>
      <c r="K943" s="81">
        <f>IF(E943="","",countif(tb_Export_2[SKU],E943))</f>
        <v>1</v>
      </c>
      <c r="L943" s="64" t="s">
        <v>1528</v>
      </c>
      <c r="M943" s="81"/>
      <c r="N943" s="81"/>
    </row>
    <row r="944" ht="22.5" customHeight="1">
      <c r="A944" s="61">
        <f>IF(B944="","",ROW()-ROW(tb_Export_2[[#HEADERS],[Order]]))</f>
        <v>943</v>
      </c>
      <c r="B944" s="322">
        <v>45981.0</v>
      </c>
      <c r="C944" s="64" t="str">
        <f t="shared" si="1"/>
        <v>#REF!</v>
      </c>
      <c r="D944" s="64" t="s">
        <v>480</v>
      </c>
      <c r="E944" s="64" t="s">
        <v>2888</v>
      </c>
      <c r="F944" s="64" t="s">
        <v>1076</v>
      </c>
      <c r="G944" s="64">
        <v>8.857128012036E12</v>
      </c>
      <c r="H944" s="64" t="str">
        <f t="array" ref="H944">XLOOKUP(G944,tb_MainDatabase[Barcode],tb_MainDatabase[Grand],"")</f>
        <v>EDP</v>
      </c>
      <c r="I944" s="64" t="str">
        <f t="array" ref="I944">XLOOKUP(G944,tb_MainDatabase[Barcode],tb_MainDatabase[Size],"")</f>
        <v>4 ml.</v>
      </c>
      <c r="J944" s="64" t="s">
        <v>1532</v>
      </c>
      <c r="K944" s="81">
        <f>IF(E944="","",countif(tb_Export_2[SKU],E944))</f>
        <v>1</v>
      </c>
      <c r="L944" s="64" t="s">
        <v>1528</v>
      </c>
      <c r="M944" s="81"/>
      <c r="N944" s="81"/>
    </row>
    <row r="945" ht="22.5" customHeight="1">
      <c r="A945" s="61">
        <f>IF(B945="","",ROW()-ROW(tb_Export_2[[#HEADERS],[Order]]))</f>
        <v>944</v>
      </c>
      <c r="B945" s="322">
        <v>45981.0</v>
      </c>
      <c r="C945" s="64" t="str">
        <f t="shared" si="1"/>
        <v>#REF!</v>
      </c>
      <c r="D945" s="64" t="s">
        <v>480</v>
      </c>
      <c r="E945" s="64" t="s">
        <v>2890</v>
      </c>
      <c r="F945" s="64" t="s">
        <v>1076</v>
      </c>
      <c r="G945" s="64">
        <v>8.857128012036E12</v>
      </c>
      <c r="H945" s="64" t="str">
        <f t="array" ref="H945">XLOOKUP(G945,tb_MainDatabase[Barcode],tb_MainDatabase[Grand],"")</f>
        <v>EDP</v>
      </c>
      <c r="I945" s="64" t="str">
        <f t="array" ref="I945">XLOOKUP(G945,tb_MainDatabase[Barcode],tb_MainDatabase[Size],"")</f>
        <v>4 ml.</v>
      </c>
      <c r="J945" s="64" t="s">
        <v>1532</v>
      </c>
      <c r="K945" s="81">
        <f>IF(E945="","",countif(tb_Export_2[SKU],E945))</f>
        <v>1</v>
      </c>
      <c r="L945" s="64" t="s">
        <v>1528</v>
      </c>
      <c r="M945" s="81"/>
      <c r="N945" s="81"/>
    </row>
    <row r="946" ht="22.5" customHeight="1">
      <c r="A946" s="61">
        <f>IF(B946="","",ROW()-ROW(tb_Export_2[[#HEADERS],[Order]]))</f>
        <v>945</v>
      </c>
      <c r="B946" s="322">
        <v>45981.0</v>
      </c>
      <c r="C946" s="64" t="str">
        <f t="shared" si="1"/>
        <v>#REF!</v>
      </c>
      <c r="D946" s="64" t="s">
        <v>480</v>
      </c>
      <c r="E946" s="64" t="s">
        <v>2891</v>
      </c>
      <c r="F946" s="64" t="s">
        <v>1076</v>
      </c>
      <c r="G946" s="64">
        <v>8.857128012036E12</v>
      </c>
      <c r="H946" s="64" t="str">
        <f t="array" ref="H946">XLOOKUP(G946,tb_MainDatabase[Barcode],tb_MainDatabase[Grand],"")</f>
        <v>EDP</v>
      </c>
      <c r="I946" s="64" t="str">
        <f t="array" ref="I946">XLOOKUP(G946,tb_MainDatabase[Barcode],tb_MainDatabase[Size],"")</f>
        <v>4 ml.</v>
      </c>
      <c r="J946" s="64" t="s">
        <v>1532</v>
      </c>
      <c r="K946" s="81">
        <f>IF(E946="","",countif(tb_Export_2[SKU],E946))</f>
        <v>1</v>
      </c>
      <c r="L946" s="64" t="s">
        <v>1528</v>
      </c>
      <c r="M946" s="81"/>
      <c r="N946" s="81"/>
    </row>
    <row r="947" ht="22.5" customHeight="1">
      <c r="A947" s="61">
        <f>IF(B947="","",ROW()-ROW(tb_Export_2[[#HEADERS],[Order]]))</f>
        <v>946</v>
      </c>
      <c r="B947" s="322">
        <v>45981.0</v>
      </c>
      <c r="C947" s="64" t="str">
        <f t="shared" si="1"/>
        <v>#REF!</v>
      </c>
      <c r="D947" s="64" t="s">
        <v>480</v>
      </c>
      <c r="E947" s="64" t="s">
        <v>2892</v>
      </c>
      <c r="F947" s="64" t="s">
        <v>1076</v>
      </c>
      <c r="G947" s="64">
        <v>8.857128012036E12</v>
      </c>
      <c r="H947" s="64" t="str">
        <f t="array" ref="H947">XLOOKUP(G947,tb_MainDatabase[Barcode],tb_MainDatabase[Grand],"")</f>
        <v>EDP</v>
      </c>
      <c r="I947" s="64" t="str">
        <f t="array" ref="I947">XLOOKUP(G947,tb_MainDatabase[Barcode],tb_MainDatabase[Size],"")</f>
        <v>4 ml.</v>
      </c>
      <c r="J947" s="64" t="s">
        <v>1532</v>
      </c>
      <c r="K947" s="81">
        <f>IF(E947="","",countif(tb_Export_2[SKU],E947))</f>
        <v>1</v>
      </c>
      <c r="L947" s="64" t="s">
        <v>1528</v>
      </c>
      <c r="M947" s="81"/>
      <c r="N947" s="81"/>
    </row>
    <row r="948" ht="22.5" customHeight="1">
      <c r="A948" s="61">
        <f>IF(B948="","",ROW()-ROW(tb_Export_2[[#HEADERS],[Order]]))</f>
        <v>947</v>
      </c>
      <c r="B948" s="322">
        <v>45981.0</v>
      </c>
      <c r="C948" s="64" t="str">
        <f t="shared" si="1"/>
        <v>#REF!</v>
      </c>
      <c r="D948" s="64" t="s">
        <v>480</v>
      </c>
      <c r="E948" s="64" t="s">
        <v>2893</v>
      </c>
      <c r="F948" s="64" t="s">
        <v>1076</v>
      </c>
      <c r="G948" s="64">
        <v>8.857128012036E12</v>
      </c>
      <c r="H948" s="64" t="str">
        <f t="array" ref="H948">XLOOKUP(G948,tb_MainDatabase[Barcode],tb_MainDatabase[Grand],"")</f>
        <v>EDP</v>
      </c>
      <c r="I948" s="64" t="str">
        <f t="array" ref="I948">XLOOKUP(G948,tb_MainDatabase[Barcode],tb_MainDatabase[Size],"")</f>
        <v>4 ml.</v>
      </c>
      <c r="J948" s="64" t="s">
        <v>1532</v>
      </c>
      <c r="K948" s="81">
        <f>IF(E948="","",countif(tb_Export_2[SKU],E948))</f>
        <v>1</v>
      </c>
      <c r="L948" s="64" t="s">
        <v>1528</v>
      </c>
      <c r="M948" s="81"/>
      <c r="N948" s="81"/>
    </row>
    <row r="949" ht="22.5" customHeight="1">
      <c r="A949" s="61">
        <f>IF(B949="","",ROW()-ROW(tb_Export_2[[#HEADERS],[Order]]))</f>
        <v>948</v>
      </c>
      <c r="B949" s="322">
        <v>45981.0</v>
      </c>
      <c r="C949" s="64" t="str">
        <f t="shared" si="1"/>
        <v>#REF!</v>
      </c>
      <c r="D949" s="64" t="s">
        <v>480</v>
      </c>
      <c r="E949" s="64" t="s">
        <v>2895</v>
      </c>
      <c r="F949" s="64" t="s">
        <v>1076</v>
      </c>
      <c r="G949" s="64">
        <v>8.857128012036E12</v>
      </c>
      <c r="H949" s="64" t="str">
        <f t="array" ref="H949">XLOOKUP(G949,tb_MainDatabase[Barcode],tb_MainDatabase[Grand],"")</f>
        <v>EDP</v>
      </c>
      <c r="I949" s="64" t="str">
        <f t="array" ref="I949">XLOOKUP(G949,tb_MainDatabase[Barcode],tb_MainDatabase[Size],"")</f>
        <v>4 ml.</v>
      </c>
      <c r="J949" s="64" t="s">
        <v>1532</v>
      </c>
      <c r="K949" s="81">
        <f>IF(E949="","",countif(tb_Export_2[SKU],E949))</f>
        <v>1</v>
      </c>
      <c r="L949" s="64" t="s">
        <v>1528</v>
      </c>
      <c r="M949" s="81"/>
      <c r="N949" s="81"/>
    </row>
    <row r="950" ht="22.5" customHeight="1">
      <c r="A950" s="61">
        <f>IF(B950="","",ROW()-ROW(tb_Export_2[[#HEADERS],[Order]]))</f>
        <v>949</v>
      </c>
      <c r="B950" s="322">
        <v>45981.0</v>
      </c>
      <c r="C950" s="64" t="str">
        <f t="shared" si="1"/>
        <v>#REF!</v>
      </c>
      <c r="D950" s="64" t="s">
        <v>480</v>
      </c>
      <c r="E950" s="64" t="s">
        <v>2897</v>
      </c>
      <c r="F950" s="64" t="s">
        <v>1076</v>
      </c>
      <c r="G950" s="64">
        <v>8.857128012036E12</v>
      </c>
      <c r="H950" s="64" t="str">
        <f t="array" ref="H950">XLOOKUP(G950,tb_MainDatabase[Barcode],tb_MainDatabase[Grand],"")</f>
        <v>EDP</v>
      </c>
      <c r="I950" s="64" t="str">
        <f t="array" ref="I950">XLOOKUP(G950,tb_MainDatabase[Barcode],tb_MainDatabase[Size],"")</f>
        <v>4 ml.</v>
      </c>
      <c r="J950" s="64" t="s">
        <v>1532</v>
      </c>
      <c r="K950" s="81">
        <f>IF(E950="","",countif(tb_Export_2[SKU],E950))</f>
        <v>1</v>
      </c>
      <c r="L950" s="64" t="s">
        <v>1528</v>
      </c>
      <c r="M950" s="81"/>
      <c r="N950" s="81"/>
    </row>
    <row r="951" ht="22.5" customHeight="1">
      <c r="A951" s="61">
        <f>IF(B951="","",ROW()-ROW(tb_Export_2[[#HEADERS],[Order]]))</f>
        <v>950</v>
      </c>
      <c r="B951" s="322">
        <v>45981.0</v>
      </c>
      <c r="C951" s="64" t="str">
        <f t="shared" si="1"/>
        <v>#REF!</v>
      </c>
      <c r="D951" s="64" t="s">
        <v>480</v>
      </c>
      <c r="E951" s="64" t="s">
        <v>2899</v>
      </c>
      <c r="F951" s="64" t="s">
        <v>1076</v>
      </c>
      <c r="G951" s="64">
        <v>8.857128012036E12</v>
      </c>
      <c r="H951" s="64" t="str">
        <f t="array" ref="H951">XLOOKUP(G951,tb_MainDatabase[Barcode],tb_MainDatabase[Grand],"")</f>
        <v>EDP</v>
      </c>
      <c r="I951" s="64" t="str">
        <f t="array" ref="I951">XLOOKUP(G951,tb_MainDatabase[Barcode],tb_MainDatabase[Size],"")</f>
        <v>4 ml.</v>
      </c>
      <c r="J951" s="64" t="s">
        <v>1532</v>
      </c>
      <c r="K951" s="81">
        <f>IF(E951="","",countif(tb_Export_2[SKU],E951))</f>
        <v>1</v>
      </c>
      <c r="L951" s="64" t="s">
        <v>1528</v>
      </c>
      <c r="M951" s="81"/>
      <c r="N951" s="81"/>
    </row>
    <row r="952" ht="22.5" customHeight="1">
      <c r="A952" s="61">
        <f>IF(B952="","",ROW()-ROW(tb_Export_2[[#HEADERS],[Order]]))</f>
        <v>951</v>
      </c>
      <c r="B952" s="322">
        <v>45981.0</v>
      </c>
      <c r="C952" s="64" t="str">
        <f t="shared" si="1"/>
        <v>#REF!</v>
      </c>
      <c r="D952" s="64" t="s">
        <v>480</v>
      </c>
      <c r="E952" s="64" t="s">
        <v>2900</v>
      </c>
      <c r="F952" s="64" t="s">
        <v>1093</v>
      </c>
      <c r="G952" s="64">
        <v>8.857128012056E12</v>
      </c>
      <c r="H952" s="64" t="str">
        <f t="array" ref="H952">XLOOKUP(G952,tb_MainDatabase[Barcode],tb_MainDatabase[Grand],"")</f>
        <v>EDP</v>
      </c>
      <c r="I952" s="64" t="str">
        <f t="array" ref="I952">XLOOKUP(G952,tb_MainDatabase[Barcode],tb_MainDatabase[Size],"")</f>
        <v>4 ml.</v>
      </c>
      <c r="J952" s="64" t="s">
        <v>1532</v>
      </c>
      <c r="K952" s="81">
        <f>IF(E952="","",countif(tb_Export_2[SKU],E952))</f>
        <v>1</v>
      </c>
      <c r="L952" s="64" t="s">
        <v>1528</v>
      </c>
      <c r="M952" s="81"/>
      <c r="N952" s="81"/>
    </row>
    <row r="953" ht="22.5" customHeight="1">
      <c r="A953" s="61">
        <f>IF(B953="","",ROW()-ROW(tb_Export_2[[#HEADERS],[Order]]))</f>
        <v>952</v>
      </c>
      <c r="B953" s="322">
        <v>45981.0</v>
      </c>
      <c r="C953" s="64" t="str">
        <f t="shared" si="1"/>
        <v>#REF!</v>
      </c>
      <c r="D953" s="64" t="s">
        <v>480</v>
      </c>
      <c r="E953" s="64" t="s">
        <v>2901</v>
      </c>
      <c r="F953" s="64" t="s">
        <v>1093</v>
      </c>
      <c r="G953" s="64">
        <v>8.857128012056E12</v>
      </c>
      <c r="H953" s="64" t="str">
        <f t="array" ref="H953">XLOOKUP(G953,tb_MainDatabase[Barcode],tb_MainDatabase[Grand],"")</f>
        <v>EDP</v>
      </c>
      <c r="I953" s="64" t="str">
        <f t="array" ref="I953">XLOOKUP(G953,tb_MainDatabase[Barcode],tb_MainDatabase[Size],"")</f>
        <v>4 ml.</v>
      </c>
      <c r="J953" s="64" t="s">
        <v>1532</v>
      </c>
      <c r="K953" s="81">
        <f>IF(E953="","",countif(tb_Export_2[SKU],E953))</f>
        <v>1</v>
      </c>
      <c r="L953" s="64" t="s">
        <v>1528</v>
      </c>
      <c r="M953" s="81"/>
      <c r="N953" s="81"/>
    </row>
    <row r="954" ht="22.5" customHeight="1">
      <c r="A954" s="61">
        <f>IF(B954="","",ROW()-ROW(tb_Export_2[[#HEADERS],[Order]]))</f>
        <v>953</v>
      </c>
      <c r="B954" s="322">
        <v>45981.0</v>
      </c>
      <c r="C954" s="64" t="str">
        <f t="shared" si="1"/>
        <v>#REF!</v>
      </c>
      <c r="D954" s="64" t="s">
        <v>480</v>
      </c>
      <c r="E954" s="64" t="s">
        <v>2903</v>
      </c>
      <c r="F954" s="64" t="s">
        <v>1093</v>
      </c>
      <c r="G954" s="64">
        <v>8.857128012056E12</v>
      </c>
      <c r="H954" s="64" t="str">
        <f t="array" ref="H954">XLOOKUP(G954,tb_MainDatabase[Barcode],tb_MainDatabase[Grand],"")</f>
        <v>EDP</v>
      </c>
      <c r="I954" s="64" t="str">
        <f t="array" ref="I954">XLOOKUP(G954,tb_MainDatabase[Barcode],tb_MainDatabase[Size],"")</f>
        <v>4 ml.</v>
      </c>
      <c r="J954" s="64" t="s">
        <v>1532</v>
      </c>
      <c r="K954" s="81">
        <f>IF(E954="","",countif(tb_Export_2[SKU],E954))</f>
        <v>1</v>
      </c>
      <c r="L954" s="64" t="s">
        <v>1528</v>
      </c>
      <c r="M954" s="81"/>
      <c r="N954" s="81"/>
    </row>
    <row r="955" ht="22.5" customHeight="1">
      <c r="A955" s="61">
        <f>IF(B955="","",ROW()-ROW(tb_Export_2[[#HEADERS],[Order]]))</f>
        <v>954</v>
      </c>
      <c r="B955" s="322">
        <v>45981.0</v>
      </c>
      <c r="C955" s="64" t="str">
        <f t="shared" si="1"/>
        <v>#REF!</v>
      </c>
      <c r="D955" s="64" t="s">
        <v>480</v>
      </c>
      <c r="E955" s="64" t="s">
        <v>2904</v>
      </c>
      <c r="F955" s="64" t="s">
        <v>1093</v>
      </c>
      <c r="G955" s="64">
        <v>8.857128012056E12</v>
      </c>
      <c r="H955" s="64" t="str">
        <f t="array" ref="H955">XLOOKUP(G955,tb_MainDatabase[Barcode],tb_MainDatabase[Grand],"")</f>
        <v>EDP</v>
      </c>
      <c r="I955" s="64" t="str">
        <f t="array" ref="I955">XLOOKUP(G955,tb_MainDatabase[Barcode],tb_MainDatabase[Size],"")</f>
        <v>4 ml.</v>
      </c>
      <c r="J955" s="64" t="s">
        <v>1532</v>
      </c>
      <c r="K955" s="81">
        <f>IF(E955="","",countif(tb_Export_2[SKU],E955))</f>
        <v>1</v>
      </c>
      <c r="L955" s="64" t="s">
        <v>1528</v>
      </c>
      <c r="M955" s="81"/>
      <c r="N955" s="81"/>
    </row>
    <row r="956" ht="22.5" customHeight="1">
      <c r="A956" s="61">
        <f>IF(B956="","",ROW()-ROW(tb_Export_2[[#HEADERS],[Order]]))</f>
        <v>955</v>
      </c>
      <c r="B956" s="322">
        <v>45981.0</v>
      </c>
      <c r="C956" s="64" t="str">
        <f t="shared" si="1"/>
        <v>#REF!</v>
      </c>
      <c r="D956" s="64" t="s">
        <v>480</v>
      </c>
      <c r="E956" s="64" t="s">
        <v>2905</v>
      </c>
      <c r="F956" s="64" t="s">
        <v>1093</v>
      </c>
      <c r="G956" s="64">
        <v>8.857128012056E12</v>
      </c>
      <c r="H956" s="64" t="str">
        <f t="array" ref="H956">XLOOKUP(G956,tb_MainDatabase[Barcode],tb_MainDatabase[Grand],"")</f>
        <v>EDP</v>
      </c>
      <c r="I956" s="64" t="str">
        <f t="array" ref="I956">XLOOKUP(G956,tb_MainDatabase[Barcode],tb_MainDatabase[Size],"")</f>
        <v>4 ml.</v>
      </c>
      <c r="J956" s="64" t="s">
        <v>1532</v>
      </c>
      <c r="K956" s="81">
        <f>IF(E956="","",countif(tb_Export_2[SKU],E956))</f>
        <v>1</v>
      </c>
      <c r="L956" s="64" t="s">
        <v>1528</v>
      </c>
      <c r="M956" s="81"/>
      <c r="N956" s="81"/>
    </row>
    <row r="957" ht="22.5" customHeight="1">
      <c r="A957" s="61">
        <f>IF(B957="","",ROW()-ROW(tb_Export_2[[#HEADERS],[Order]]))</f>
        <v>956</v>
      </c>
      <c r="B957" s="322">
        <v>45981.0</v>
      </c>
      <c r="C957" s="64" t="str">
        <f t="shared" si="1"/>
        <v>#REF!</v>
      </c>
      <c r="D957" s="64" t="s">
        <v>480</v>
      </c>
      <c r="E957" s="64" t="s">
        <v>2907</v>
      </c>
      <c r="F957" s="64" t="s">
        <v>1093</v>
      </c>
      <c r="G957" s="64">
        <v>8.857128012056E12</v>
      </c>
      <c r="H957" s="64" t="str">
        <f t="array" ref="H957">XLOOKUP(G957,tb_MainDatabase[Barcode],tb_MainDatabase[Grand],"")</f>
        <v>EDP</v>
      </c>
      <c r="I957" s="64" t="str">
        <f t="array" ref="I957">XLOOKUP(G957,tb_MainDatabase[Barcode],tb_MainDatabase[Size],"")</f>
        <v>4 ml.</v>
      </c>
      <c r="J957" s="64" t="s">
        <v>1532</v>
      </c>
      <c r="K957" s="81">
        <f>IF(E957="","",countif(tb_Export_2[SKU],E957))</f>
        <v>1</v>
      </c>
      <c r="L957" s="64" t="s">
        <v>1528</v>
      </c>
      <c r="M957" s="81"/>
      <c r="N957" s="81"/>
    </row>
    <row r="958" ht="22.5" customHeight="1">
      <c r="A958" s="61">
        <f>IF(B958="","",ROW()-ROW(tb_Export_2[[#HEADERS],[Order]]))</f>
        <v>957</v>
      </c>
      <c r="B958" s="322">
        <v>45981.0</v>
      </c>
      <c r="C958" s="64" t="str">
        <f t="shared" si="1"/>
        <v>#REF!</v>
      </c>
      <c r="D958" s="64" t="s">
        <v>480</v>
      </c>
      <c r="E958" s="64" t="s">
        <v>2908</v>
      </c>
      <c r="F958" s="64" t="s">
        <v>1093</v>
      </c>
      <c r="G958" s="64">
        <v>8.857128012056E12</v>
      </c>
      <c r="H958" s="64" t="str">
        <f t="array" ref="H958">XLOOKUP(G958,tb_MainDatabase[Barcode],tb_MainDatabase[Grand],"")</f>
        <v>EDP</v>
      </c>
      <c r="I958" s="64" t="str">
        <f t="array" ref="I958">XLOOKUP(G958,tb_MainDatabase[Barcode],tb_MainDatabase[Size],"")</f>
        <v>4 ml.</v>
      </c>
      <c r="J958" s="64" t="s">
        <v>1532</v>
      </c>
      <c r="K958" s="81">
        <f>IF(E958="","",countif(tb_Export_2[SKU],E958))</f>
        <v>1</v>
      </c>
      <c r="L958" s="64" t="s">
        <v>1528</v>
      </c>
      <c r="M958" s="81"/>
      <c r="N958" s="81"/>
    </row>
    <row r="959" ht="22.5" customHeight="1">
      <c r="A959" s="61">
        <f>IF(B959="","",ROW()-ROW(tb_Export_2[[#HEADERS],[Order]]))</f>
        <v>958</v>
      </c>
      <c r="B959" s="322">
        <v>45981.0</v>
      </c>
      <c r="C959" s="64" t="str">
        <f t="shared" si="1"/>
        <v>#REF!</v>
      </c>
      <c r="D959" s="64" t="s">
        <v>480</v>
      </c>
      <c r="E959" s="64" t="s">
        <v>2911</v>
      </c>
      <c r="F959" s="64" t="s">
        <v>1093</v>
      </c>
      <c r="G959" s="64">
        <v>8.857128012056E12</v>
      </c>
      <c r="H959" s="64" t="str">
        <f t="array" ref="H959">XLOOKUP(G959,tb_MainDatabase[Barcode],tb_MainDatabase[Grand],"")</f>
        <v>EDP</v>
      </c>
      <c r="I959" s="64" t="str">
        <f t="array" ref="I959">XLOOKUP(G959,tb_MainDatabase[Barcode],tb_MainDatabase[Size],"")</f>
        <v>4 ml.</v>
      </c>
      <c r="J959" s="64" t="s">
        <v>1532</v>
      </c>
      <c r="K959" s="81">
        <f>IF(E959="","",countif(tb_Export_2[SKU],E959))</f>
        <v>1</v>
      </c>
      <c r="L959" s="64" t="s">
        <v>1528</v>
      </c>
      <c r="M959" s="81"/>
      <c r="N959" s="81"/>
    </row>
    <row r="960" ht="22.5" customHeight="1">
      <c r="A960" s="61">
        <f>IF(B960="","",ROW()-ROW(tb_Export_2[[#HEADERS],[Order]]))</f>
        <v>959</v>
      </c>
      <c r="B960" s="322">
        <v>45981.0</v>
      </c>
      <c r="C960" s="64" t="str">
        <f t="shared" si="1"/>
        <v>#REF!</v>
      </c>
      <c r="D960" s="64" t="s">
        <v>480</v>
      </c>
      <c r="E960" s="64" t="s">
        <v>2912</v>
      </c>
      <c r="F960" s="64" t="s">
        <v>1093</v>
      </c>
      <c r="G960" s="64">
        <v>8.857128012056E12</v>
      </c>
      <c r="H960" s="64" t="str">
        <f t="array" ref="H960">XLOOKUP(G960,tb_MainDatabase[Barcode],tb_MainDatabase[Grand],"")</f>
        <v>EDP</v>
      </c>
      <c r="I960" s="64" t="str">
        <f t="array" ref="I960">XLOOKUP(G960,tb_MainDatabase[Barcode],tb_MainDatabase[Size],"")</f>
        <v>4 ml.</v>
      </c>
      <c r="J960" s="64" t="s">
        <v>1532</v>
      </c>
      <c r="K960" s="81">
        <f>IF(E960="","",countif(tb_Export_2[SKU],E960))</f>
        <v>1</v>
      </c>
      <c r="L960" s="64" t="s">
        <v>1528</v>
      </c>
      <c r="M960" s="81"/>
      <c r="N960" s="81"/>
    </row>
    <row r="961" ht="22.5" customHeight="1">
      <c r="A961" s="61">
        <f>IF(B961="","",ROW()-ROW(tb_Export_2[[#HEADERS],[Order]]))</f>
        <v>960</v>
      </c>
      <c r="B961" s="322">
        <v>45981.0</v>
      </c>
      <c r="C961" s="64" t="str">
        <f t="shared" si="1"/>
        <v>#REF!</v>
      </c>
      <c r="D961" s="64" t="s">
        <v>480</v>
      </c>
      <c r="E961" s="64" t="s">
        <v>2913</v>
      </c>
      <c r="F961" s="64" t="s">
        <v>1093</v>
      </c>
      <c r="G961" s="64">
        <v>8.857128012056E12</v>
      </c>
      <c r="H961" s="64" t="str">
        <f t="array" ref="H961">XLOOKUP(G961,tb_MainDatabase[Barcode],tb_MainDatabase[Grand],"")</f>
        <v>EDP</v>
      </c>
      <c r="I961" s="64" t="str">
        <f t="array" ref="I961">XLOOKUP(G961,tb_MainDatabase[Barcode],tb_MainDatabase[Size],"")</f>
        <v>4 ml.</v>
      </c>
      <c r="J961" s="64" t="s">
        <v>1532</v>
      </c>
      <c r="K961" s="81">
        <f>IF(E961="","",countif(tb_Export_2[SKU],E961))</f>
        <v>1</v>
      </c>
      <c r="L961" s="64" t="s">
        <v>1528</v>
      </c>
      <c r="M961" s="81"/>
      <c r="N961" s="81"/>
    </row>
    <row r="962" ht="22.5" customHeight="1">
      <c r="A962" s="61">
        <f>IF(B962="","",ROW()-ROW(tb_Export_2[[#HEADERS],[Order]]))</f>
        <v>961</v>
      </c>
      <c r="B962" s="322">
        <v>45987.0</v>
      </c>
      <c r="C962" s="64" t="str">
        <f t="shared" si="1"/>
        <v>#REF!</v>
      </c>
      <c r="D962" s="64" t="s">
        <v>502</v>
      </c>
      <c r="E962" s="64" t="s">
        <v>2914</v>
      </c>
      <c r="F962" s="64" t="s">
        <v>1139</v>
      </c>
      <c r="G962" s="64">
        <v>8.857128011607E12</v>
      </c>
      <c r="H962" s="64" t="str">
        <f t="array" ref="H962">XLOOKUP(G962,tb_MainDatabase[Barcode],tb_MainDatabase[Grand],"")</f>
        <v>PARFUM</v>
      </c>
      <c r="I962" s="64" t="str">
        <f t="array" ref="I962">XLOOKUP(G962,tb_MainDatabase[Barcode],tb_MainDatabase[Size],"")</f>
        <v>50 ml.</v>
      </c>
      <c r="J962" s="64" t="s">
        <v>1532</v>
      </c>
      <c r="K962" s="81">
        <f>IF(E962="","",countif(tb_Export_2[SKU],E962))</f>
        <v>1</v>
      </c>
      <c r="L962" s="64" t="s">
        <v>1528</v>
      </c>
      <c r="M962" s="81"/>
      <c r="N962" s="81"/>
    </row>
    <row r="963" ht="22.5" customHeight="1">
      <c r="A963" s="61">
        <f>IF(B963="","",ROW()-ROW(tb_Export_2[[#HEADERS],[Order]]))</f>
        <v>962</v>
      </c>
      <c r="B963" s="322">
        <v>45987.0</v>
      </c>
      <c r="C963" s="64" t="str">
        <f t="shared" si="1"/>
        <v>#REF!</v>
      </c>
      <c r="D963" s="64" t="s">
        <v>502</v>
      </c>
      <c r="E963" s="64" t="s">
        <v>2916</v>
      </c>
      <c r="F963" s="64" t="s">
        <v>1139</v>
      </c>
      <c r="G963" s="64">
        <v>8.857128011607E12</v>
      </c>
      <c r="H963" s="64" t="str">
        <f t="array" ref="H963">XLOOKUP(G963,tb_MainDatabase[Barcode],tb_MainDatabase[Grand],"")</f>
        <v>PARFUM</v>
      </c>
      <c r="I963" s="64" t="str">
        <f t="array" ref="I963">XLOOKUP(G963,tb_MainDatabase[Barcode],tb_MainDatabase[Size],"")</f>
        <v>50 ml.</v>
      </c>
      <c r="J963" s="64" t="s">
        <v>1532</v>
      </c>
      <c r="K963" s="81">
        <f>IF(E963="","",countif(tb_Export_2[SKU],E963))</f>
        <v>1</v>
      </c>
      <c r="L963" s="64" t="s">
        <v>1528</v>
      </c>
      <c r="M963" s="81"/>
      <c r="N963" s="81"/>
    </row>
    <row r="964" ht="22.5" customHeight="1">
      <c r="A964" s="61">
        <f>IF(B964="","",ROW()-ROW(tb_Export_2[[#HEADERS],[Order]]))</f>
        <v>963</v>
      </c>
      <c r="B964" s="322">
        <v>45987.0</v>
      </c>
      <c r="C964" s="64" t="str">
        <f t="shared" si="1"/>
        <v>#REF!</v>
      </c>
      <c r="D964" s="64" t="s">
        <v>502</v>
      </c>
      <c r="E964" s="64" t="s">
        <v>2917</v>
      </c>
      <c r="F964" s="64" t="s">
        <v>1139</v>
      </c>
      <c r="G964" s="64">
        <v>8.857128011607E12</v>
      </c>
      <c r="H964" s="64" t="str">
        <f t="array" ref="H964">XLOOKUP(G964,tb_MainDatabase[Barcode],tb_MainDatabase[Grand],"")</f>
        <v>PARFUM</v>
      </c>
      <c r="I964" s="64" t="str">
        <f t="array" ref="I964">XLOOKUP(G964,tb_MainDatabase[Barcode],tb_MainDatabase[Size],"")</f>
        <v>50 ml.</v>
      </c>
      <c r="J964" s="64" t="s">
        <v>1532</v>
      </c>
      <c r="K964" s="81">
        <f>IF(E964="","",countif(tb_Export_2[SKU],E964))</f>
        <v>1</v>
      </c>
      <c r="L964" s="64" t="s">
        <v>1528</v>
      </c>
      <c r="M964" s="81"/>
      <c r="N964" s="81"/>
    </row>
    <row r="965" ht="22.5" customHeight="1">
      <c r="A965" s="61">
        <f>IF(B965="","",ROW()-ROW(tb_Export_2[[#HEADERS],[Order]]))</f>
        <v>964</v>
      </c>
      <c r="B965" s="322">
        <v>45987.0</v>
      </c>
      <c r="C965" s="64" t="str">
        <f t="shared" si="1"/>
        <v>#REF!</v>
      </c>
      <c r="D965" s="64" t="s">
        <v>502</v>
      </c>
      <c r="E965" s="64" t="s">
        <v>2918</v>
      </c>
      <c r="F965" s="64" t="s">
        <v>1140</v>
      </c>
      <c r="G965" s="64">
        <v>8.857128011614E12</v>
      </c>
      <c r="H965" s="64" t="str">
        <f t="array" ref="H965">XLOOKUP(G965,tb_MainDatabase[Barcode],tb_MainDatabase[Grand],"")</f>
        <v>PARFUM</v>
      </c>
      <c r="I965" s="64" t="str">
        <f t="array" ref="I965">XLOOKUP(G965,tb_MainDatabase[Barcode],tb_MainDatabase[Size],"")</f>
        <v>50 ml.</v>
      </c>
      <c r="J965" s="64" t="s">
        <v>1532</v>
      </c>
      <c r="K965" s="81">
        <f>IF(E965="","",countif(tb_Export_2[SKU],E965))</f>
        <v>1</v>
      </c>
      <c r="L965" s="64" t="s">
        <v>1528</v>
      </c>
      <c r="M965" s="81"/>
      <c r="N965" s="81"/>
    </row>
    <row r="966" ht="22.5" customHeight="1">
      <c r="A966" s="61">
        <f>IF(B966="","",ROW()-ROW(tb_Export_2[[#HEADERS],[Order]]))</f>
        <v>965</v>
      </c>
      <c r="B966" s="322">
        <v>45987.0</v>
      </c>
      <c r="C966" s="64" t="str">
        <f t="shared" si="1"/>
        <v>#REF!</v>
      </c>
      <c r="D966" s="64" t="s">
        <v>502</v>
      </c>
      <c r="E966" s="64" t="s">
        <v>2920</v>
      </c>
      <c r="F966" s="64" t="s">
        <v>1140</v>
      </c>
      <c r="G966" s="64">
        <v>8.857128011614E12</v>
      </c>
      <c r="H966" s="64" t="str">
        <f t="array" ref="H966">XLOOKUP(G966,tb_MainDatabase[Barcode],tb_MainDatabase[Grand],"")</f>
        <v>PARFUM</v>
      </c>
      <c r="I966" s="64" t="str">
        <f t="array" ref="I966">XLOOKUP(G966,tb_MainDatabase[Barcode],tb_MainDatabase[Size],"")</f>
        <v>50 ml.</v>
      </c>
      <c r="J966" s="64" t="s">
        <v>1532</v>
      </c>
      <c r="K966" s="81">
        <f>IF(E966="","",countif(tb_Export_2[SKU],E966))</f>
        <v>1</v>
      </c>
      <c r="L966" s="64" t="s">
        <v>1528</v>
      </c>
      <c r="M966" s="81"/>
      <c r="N966" s="81"/>
    </row>
    <row r="967" ht="22.5" customHeight="1">
      <c r="A967" s="61">
        <f>IF(B967="","",ROW()-ROW(tb_Export_2[[#HEADERS],[Order]]))</f>
        <v>966</v>
      </c>
      <c r="B967" s="322">
        <v>45987.0</v>
      </c>
      <c r="C967" s="64" t="str">
        <f t="shared" si="1"/>
        <v>#REF!</v>
      </c>
      <c r="D967" s="64" t="s">
        <v>502</v>
      </c>
      <c r="E967" s="64" t="s">
        <v>2922</v>
      </c>
      <c r="F967" s="64" t="s">
        <v>1140</v>
      </c>
      <c r="G967" s="64">
        <v>8.857128011614E12</v>
      </c>
      <c r="H967" s="64" t="str">
        <f t="array" ref="H967">XLOOKUP(G967,tb_MainDatabase[Barcode],tb_MainDatabase[Grand],"")</f>
        <v>PARFUM</v>
      </c>
      <c r="I967" s="64" t="str">
        <f t="array" ref="I967">XLOOKUP(G967,tb_MainDatabase[Barcode],tb_MainDatabase[Size],"")</f>
        <v>50 ml.</v>
      </c>
      <c r="J967" s="64" t="s">
        <v>1532</v>
      </c>
      <c r="K967" s="81">
        <f>IF(E967="","",countif(tb_Export_2[SKU],E967))</f>
        <v>1</v>
      </c>
      <c r="L967" s="64" t="s">
        <v>1528</v>
      </c>
      <c r="M967" s="81"/>
      <c r="N967" s="81"/>
    </row>
    <row r="968" ht="22.5" customHeight="1">
      <c r="A968" s="61">
        <f>IF(B968="","",ROW()-ROW(tb_Export_2[[#HEADERS],[Order]]))</f>
        <v>967</v>
      </c>
      <c r="B968" s="322">
        <v>45987.0</v>
      </c>
      <c r="C968" s="64" t="str">
        <f t="shared" si="1"/>
        <v>#REF!</v>
      </c>
      <c r="D968" s="64" t="s">
        <v>502</v>
      </c>
      <c r="E968" s="64" t="s">
        <v>2923</v>
      </c>
      <c r="F968" s="64" t="s">
        <v>1131</v>
      </c>
      <c r="G968" s="64">
        <v>8.85712801172E12</v>
      </c>
      <c r="H968" s="64" t="str">
        <f t="array" ref="H968">XLOOKUP(G968,tb_MainDatabase[Barcode],tb_MainDatabase[Grand],"")</f>
        <v>EDP+</v>
      </c>
      <c r="I968" s="64" t="str">
        <f t="array" ref="I968">XLOOKUP(G968,tb_MainDatabase[Barcode],tb_MainDatabase[Size],"")</f>
        <v>50 ml.</v>
      </c>
      <c r="J968" s="64" t="s">
        <v>1532</v>
      </c>
      <c r="K968" s="81">
        <f>IF(E968="","",countif(tb_Export_2[SKU],E968))</f>
        <v>1</v>
      </c>
      <c r="L968" s="64" t="s">
        <v>1528</v>
      </c>
      <c r="M968" s="81"/>
      <c r="N968" s="81"/>
    </row>
    <row r="969" ht="22.5" customHeight="1">
      <c r="A969" s="61">
        <f>IF(B969="","",ROW()-ROW(tb_Export_2[[#HEADERS],[Order]]))</f>
        <v>968</v>
      </c>
      <c r="B969" s="322">
        <v>45987.0</v>
      </c>
      <c r="C969" s="64" t="str">
        <f t="shared" si="1"/>
        <v>#REF!</v>
      </c>
      <c r="D969" s="64" t="s">
        <v>502</v>
      </c>
      <c r="E969" s="64" t="s">
        <v>2924</v>
      </c>
      <c r="F969" s="64" t="s">
        <v>1131</v>
      </c>
      <c r="G969" s="64">
        <v>8.85712801172E12</v>
      </c>
      <c r="H969" s="64" t="str">
        <f t="array" ref="H969">XLOOKUP(G969,tb_MainDatabase[Barcode],tb_MainDatabase[Grand],"")</f>
        <v>EDP+</v>
      </c>
      <c r="I969" s="64" t="str">
        <f t="array" ref="I969">XLOOKUP(G969,tb_MainDatabase[Barcode],tb_MainDatabase[Size],"")</f>
        <v>50 ml.</v>
      </c>
      <c r="J969" s="64" t="s">
        <v>1532</v>
      </c>
      <c r="K969" s="81">
        <f>IF(E969="","",countif(tb_Export_2[SKU],E969))</f>
        <v>1</v>
      </c>
      <c r="L969" s="64" t="s">
        <v>1528</v>
      </c>
      <c r="M969" s="81"/>
      <c r="N969" s="81"/>
    </row>
    <row r="970" ht="22.5" customHeight="1">
      <c r="A970" s="61">
        <f>IF(B970="","",ROW()-ROW(tb_Export_2[[#HEADERS],[Order]]))</f>
        <v>969</v>
      </c>
      <c r="B970" s="322">
        <v>45987.0</v>
      </c>
      <c r="C970" s="64" t="str">
        <f t="shared" si="1"/>
        <v>#REF!</v>
      </c>
      <c r="D970" s="64" t="s">
        <v>502</v>
      </c>
      <c r="E970" s="64" t="s">
        <v>2926</v>
      </c>
      <c r="F970" s="64" t="s">
        <v>1131</v>
      </c>
      <c r="G970" s="64">
        <v>8.85712801172E12</v>
      </c>
      <c r="H970" s="64" t="str">
        <f t="array" ref="H970">XLOOKUP(G970,tb_MainDatabase[Barcode],tb_MainDatabase[Grand],"")</f>
        <v>EDP+</v>
      </c>
      <c r="I970" s="64" t="str">
        <f t="array" ref="I970">XLOOKUP(G970,tb_MainDatabase[Barcode],tb_MainDatabase[Size],"")</f>
        <v>50 ml.</v>
      </c>
      <c r="J970" s="64" t="s">
        <v>1532</v>
      </c>
      <c r="K970" s="81">
        <f>IF(E970="","",countif(tb_Export_2[SKU],E970))</f>
        <v>1</v>
      </c>
      <c r="L970" s="64" t="s">
        <v>1528</v>
      </c>
      <c r="M970" s="81"/>
      <c r="N970" s="81"/>
    </row>
    <row r="971" ht="22.5" customHeight="1">
      <c r="A971" s="61">
        <f>IF(B971="","",ROW()-ROW(tb_Export_2[[#HEADERS],[Order]]))</f>
        <v>970</v>
      </c>
      <c r="B971" s="322">
        <v>45987.0</v>
      </c>
      <c r="C971" s="64" t="str">
        <f t="shared" si="1"/>
        <v>#REF!</v>
      </c>
      <c r="D971" s="64" t="s">
        <v>502</v>
      </c>
      <c r="E971" s="64" t="s">
        <v>2928</v>
      </c>
      <c r="F971" s="64" t="s">
        <v>1130</v>
      </c>
      <c r="G971" s="64">
        <v>8.857128011713E12</v>
      </c>
      <c r="H971" s="64" t="str">
        <f t="array" ref="H971">XLOOKUP(G971,tb_MainDatabase[Barcode],tb_MainDatabase[Grand],"")</f>
        <v>EDP+</v>
      </c>
      <c r="I971" s="64" t="str">
        <f t="array" ref="I971">XLOOKUP(G971,tb_MainDatabase[Barcode],tb_MainDatabase[Size],"")</f>
        <v>50 ml.</v>
      </c>
      <c r="J971" s="64" t="s">
        <v>1532</v>
      </c>
      <c r="K971" s="81">
        <f>IF(E971="","",countif(tb_Export_2[SKU],E971))</f>
        <v>1</v>
      </c>
      <c r="L971" s="64" t="s">
        <v>1528</v>
      </c>
      <c r="M971" s="81"/>
      <c r="N971" s="81"/>
    </row>
    <row r="972" ht="22.5" customHeight="1">
      <c r="A972" s="61">
        <f>IF(B972="","",ROW()-ROW(tb_Export_2[[#HEADERS],[Order]]))</f>
        <v>971</v>
      </c>
      <c r="B972" s="322">
        <v>45987.0</v>
      </c>
      <c r="C972" s="64" t="str">
        <f t="shared" si="1"/>
        <v>#REF!</v>
      </c>
      <c r="D972" s="64" t="s">
        <v>502</v>
      </c>
      <c r="E972" s="64" t="s">
        <v>2929</v>
      </c>
      <c r="F972" s="64" t="s">
        <v>1130</v>
      </c>
      <c r="G972" s="64">
        <v>8.857128011713E12</v>
      </c>
      <c r="H972" s="64" t="str">
        <f t="array" ref="H972">XLOOKUP(G972,tb_MainDatabase[Barcode],tb_MainDatabase[Grand],"")</f>
        <v>EDP+</v>
      </c>
      <c r="I972" s="64" t="str">
        <f t="array" ref="I972">XLOOKUP(G972,tb_MainDatabase[Barcode],tb_MainDatabase[Size],"")</f>
        <v>50 ml.</v>
      </c>
      <c r="J972" s="64" t="s">
        <v>1532</v>
      </c>
      <c r="K972" s="81">
        <f>IF(E972="","",countif(tb_Export_2[SKU],E972))</f>
        <v>1</v>
      </c>
      <c r="L972" s="64" t="s">
        <v>1528</v>
      </c>
      <c r="M972" s="81"/>
      <c r="N972" s="81"/>
    </row>
    <row r="973" ht="22.5" customHeight="1">
      <c r="A973" s="61">
        <f>IF(B973="","",ROW()-ROW(tb_Export_2[[#HEADERS],[Order]]))</f>
        <v>972</v>
      </c>
      <c r="B973" s="322">
        <v>45987.0</v>
      </c>
      <c r="C973" s="64" t="str">
        <f t="shared" si="1"/>
        <v>#REF!</v>
      </c>
      <c r="D973" s="64" t="s">
        <v>502</v>
      </c>
      <c r="E973" s="64" t="s">
        <v>2931</v>
      </c>
      <c r="F973" s="64" t="s">
        <v>1130</v>
      </c>
      <c r="G973" s="64">
        <v>8.857128011713E12</v>
      </c>
      <c r="H973" s="64" t="str">
        <f t="array" ref="H973">XLOOKUP(G973,tb_MainDatabase[Barcode],tb_MainDatabase[Grand],"")</f>
        <v>EDP+</v>
      </c>
      <c r="I973" s="64" t="str">
        <f t="array" ref="I973">XLOOKUP(G973,tb_MainDatabase[Barcode],tb_MainDatabase[Size],"")</f>
        <v>50 ml.</v>
      </c>
      <c r="J973" s="64" t="s">
        <v>1532</v>
      </c>
      <c r="K973" s="81">
        <f>IF(E973="","",countif(tb_Export_2[SKU],E973))</f>
        <v>1</v>
      </c>
      <c r="L973" s="64" t="s">
        <v>1528</v>
      </c>
      <c r="M973" s="81"/>
      <c r="N973" s="81"/>
    </row>
    <row r="974" ht="22.5" customHeight="1">
      <c r="A974" s="61">
        <f>IF(B974="","",ROW()-ROW(tb_Export_2[[#HEADERS],[Order]]))</f>
        <v>973</v>
      </c>
      <c r="B974" s="322">
        <v>45987.0</v>
      </c>
      <c r="C974" s="64" t="str">
        <f t="shared" si="1"/>
        <v>#REF!</v>
      </c>
      <c r="D974" s="64" t="s">
        <v>502</v>
      </c>
      <c r="E974" s="64" t="s">
        <v>2932</v>
      </c>
      <c r="F974" s="64" t="s">
        <v>2933</v>
      </c>
      <c r="G974" s="64">
        <v>8.857128011683E12</v>
      </c>
      <c r="H974" s="64" t="str">
        <f t="array" ref="H974">XLOOKUP(G974,tb_MainDatabase[Barcode],tb_MainDatabase[Grand],"")</f>
        <v>EDP+</v>
      </c>
      <c r="I974" s="64" t="str">
        <f t="array" ref="I974">XLOOKUP(G974,tb_MainDatabase[Barcode],tb_MainDatabase[Size],"")</f>
        <v>50 ml.</v>
      </c>
      <c r="J974" s="64" t="s">
        <v>1532</v>
      </c>
      <c r="K974" s="81">
        <f>IF(E974="","",countif(tb_Export_2[SKU],E974))</f>
        <v>1</v>
      </c>
      <c r="L974" s="64" t="s">
        <v>1528</v>
      </c>
      <c r="M974" s="81"/>
      <c r="N974" s="81"/>
    </row>
    <row r="975" ht="22.5" customHeight="1">
      <c r="A975" s="61">
        <f>IF(B975="","",ROW()-ROW(tb_Export_2[[#HEADERS],[Order]]))</f>
        <v>974</v>
      </c>
      <c r="B975" s="322">
        <v>45987.0</v>
      </c>
      <c r="C975" s="64" t="str">
        <f t="shared" si="1"/>
        <v>#REF!</v>
      </c>
      <c r="D975" s="64" t="s">
        <v>502</v>
      </c>
      <c r="E975" s="64" t="s">
        <v>2934</v>
      </c>
      <c r="F975" s="64" t="s">
        <v>2933</v>
      </c>
      <c r="G975" s="64">
        <v>8.857128011683E12</v>
      </c>
      <c r="H975" s="64" t="str">
        <f t="array" ref="H975">XLOOKUP(G975,tb_MainDatabase[Barcode],tb_MainDatabase[Grand],"")</f>
        <v>EDP+</v>
      </c>
      <c r="I975" s="64" t="str">
        <f t="array" ref="I975">XLOOKUP(G975,tb_MainDatabase[Barcode],tb_MainDatabase[Size],"")</f>
        <v>50 ml.</v>
      </c>
      <c r="J975" s="64" t="s">
        <v>1532</v>
      </c>
      <c r="K975" s="81">
        <f>IF(E975="","",countif(tb_Export_2[SKU],E975))</f>
        <v>1</v>
      </c>
      <c r="L975" s="64" t="s">
        <v>1528</v>
      </c>
      <c r="M975" s="81"/>
      <c r="N975" s="81"/>
    </row>
    <row r="976" ht="22.5" customHeight="1">
      <c r="A976" s="61">
        <f>IF(B976="","",ROW()-ROW(tb_Export_2[[#HEADERS],[Order]]))</f>
        <v>975</v>
      </c>
      <c r="B976" s="322">
        <v>45987.0</v>
      </c>
      <c r="C976" s="64" t="str">
        <f t="shared" si="1"/>
        <v>#REF!</v>
      </c>
      <c r="D976" s="64" t="s">
        <v>502</v>
      </c>
      <c r="E976" s="64" t="s">
        <v>2936</v>
      </c>
      <c r="F976" s="64" t="s">
        <v>2933</v>
      </c>
      <c r="G976" s="64">
        <v>8.857128011683E12</v>
      </c>
      <c r="H976" s="64" t="str">
        <f t="array" ref="H976">XLOOKUP(G976,tb_MainDatabase[Barcode],tb_MainDatabase[Grand],"")</f>
        <v>EDP+</v>
      </c>
      <c r="I976" s="64" t="str">
        <f t="array" ref="I976">XLOOKUP(G976,tb_MainDatabase[Barcode],tb_MainDatabase[Size],"")</f>
        <v>50 ml.</v>
      </c>
      <c r="J976" s="64" t="s">
        <v>1532</v>
      </c>
      <c r="K976" s="81">
        <f>IF(E976="","",countif(tb_Export_2[SKU],E976))</f>
        <v>1</v>
      </c>
      <c r="L976" s="64" t="s">
        <v>1528</v>
      </c>
      <c r="M976" s="81"/>
      <c r="N976" s="81"/>
    </row>
    <row r="977" ht="22.5" customHeight="1">
      <c r="A977" s="61">
        <f>IF(B977="","",ROW()-ROW(tb_Export_2[[#HEADERS],[Order]]))</f>
        <v>976</v>
      </c>
      <c r="B977" s="322">
        <v>45987.0</v>
      </c>
      <c r="C977" s="64" t="str">
        <f t="shared" si="1"/>
        <v>#REF!</v>
      </c>
      <c r="D977" s="64" t="s">
        <v>502</v>
      </c>
      <c r="E977" s="64" t="s">
        <v>2937</v>
      </c>
      <c r="F977" s="64" t="s">
        <v>1122</v>
      </c>
      <c r="G977" s="64">
        <v>8.85712801169E12</v>
      </c>
      <c r="H977" s="64" t="str">
        <f t="array" ref="H977">XLOOKUP(G977,tb_MainDatabase[Barcode],tb_MainDatabase[Grand],"")</f>
        <v>EDP+</v>
      </c>
      <c r="I977" s="64" t="str">
        <f t="array" ref="I977">XLOOKUP(G977,tb_MainDatabase[Barcode],tb_MainDatabase[Size],"")</f>
        <v>50 ml.</v>
      </c>
      <c r="J977" s="64" t="s">
        <v>1532</v>
      </c>
      <c r="K977" s="81">
        <f>IF(E977="","",countif(tb_Export_2[SKU],E977))</f>
        <v>1</v>
      </c>
      <c r="L977" s="64" t="s">
        <v>1528</v>
      </c>
      <c r="M977" s="81"/>
      <c r="N977" s="81"/>
    </row>
    <row r="978" ht="22.5" customHeight="1">
      <c r="A978" s="61">
        <f>IF(B978="","",ROW()-ROW(tb_Export_2[[#HEADERS],[Order]]))</f>
        <v>977</v>
      </c>
      <c r="B978" s="322">
        <v>45987.0</v>
      </c>
      <c r="C978" s="64" t="str">
        <f t="shared" si="1"/>
        <v>#REF!</v>
      </c>
      <c r="D978" s="64" t="s">
        <v>502</v>
      </c>
      <c r="E978" s="64" t="s">
        <v>2938</v>
      </c>
      <c r="F978" s="64" t="s">
        <v>1122</v>
      </c>
      <c r="G978" s="64">
        <v>8.85712801169E12</v>
      </c>
      <c r="H978" s="64" t="str">
        <f t="array" ref="H978">XLOOKUP(G978,tb_MainDatabase[Barcode],tb_MainDatabase[Grand],"")</f>
        <v>EDP+</v>
      </c>
      <c r="I978" s="64" t="str">
        <f t="array" ref="I978">XLOOKUP(G978,tb_MainDatabase[Barcode],tb_MainDatabase[Size],"")</f>
        <v>50 ml.</v>
      </c>
      <c r="J978" s="64" t="s">
        <v>1532</v>
      </c>
      <c r="K978" s="81">
        <f>IF(E978="","",countif(tb_Export_2[SKU],E978))</f>
        <v>1</v>
      </c>
      <c r="L978" s="64" t="s">
        <v>1528</v>
      </c>
      <c r="M978" s="81"/>
      <c r="N978" s="81"/>
    </row>
    <row r="979" ht="22.5" customHeight="1">
      <c r="A979" s="61">
        <f>IF(B979="","",ROW()-ROW(tb_Export_2[[#HEADERS],[Order]]))</f>
        <v>978</v>
      </c>
      <c r="B979" s="322">
        <v>45987.0</v>
      </c>
      <c r="C979" s="64" t="str">
        <f t="shared" si="1"/>
        <v>#REF!</v>
      </c>
      <c r="D979" s="64" t="s">
        <v>502</v>
      </c>
      <c r="E979" s="64" t="s">
        <v>2940</v>
      </c>
      <c r="F979" s="64" t="s">
        <v>1122</v>
      </c>
      <c r="G979" s="64">
        <v>8.85712801169E12</v>
      </c>
      <c r="H979" s="64" t="str">
        <f t="array" ref="H979">XLOOKUP(G979,tb_MainDatabase[Barcode],tb_MainDatabase[Grand],"")</f>
        <v>EDP+</v>
      </c>
      <c r="I979" s="64" t="str">
        <f t="array" ref="I979">XLOOKUP(G979,tb_MainDatabase[Barcode],tb_MainDatabase[Size],"")</f>
        <v>50 ml.</v>
      </c>
      <c r="J979" s="64" t="s">
        <v>1532</v>
      </c>
      <c r="K979" s="81">
        <f>IF(E979="","",countif(tb_Export_2[SKU],E979))</f>
        <v>1</v>
      </c>
      <c r="L979" s="64" t="s">
        <v>1528</v>
      </c>
      <c r="M979" s="81"/>
      <c r="N979" s="81"/>
    </row>
    <row r="980" ht="22.5" customHeight="1">
      <c r="A980" s="61">
        <f>IF(B980="","",ROW()-ROW(tb_Export_2[[#HEADERS],[Order]]))</f>
        <v>979</v>
      </c>
      <c r="B980" s="322">
        <v>45987.0</v>
      </c>
      <c r="C980" s="64" t="str">
        <f t="shared" si="1"/>
        <v>#REF!</v>
      </c>
      <c r="D980" s="64" t="s">
        <v>502</v>
      </c>
      <c r="E980" s="64" t="s">
        <v>2941</v>
      </c>
      <c r="F980" s="64" t="s">
        <v>1139</v>
      </c>
      <c r="G980" s="64">
        <v>8.857128012001E12</v>
      </c>
      <c r="H980" s="64" t="str">
        <f t="array" ref="H980">XLOOKUP(G980,tb_MainDatabase[Barcode],tb_MainDatabase[Grand],"")</f>
        <v>PARFUM</v>
      </c>
      <c r="I980" s="64" t="str">
        <f t="array" ref="I980">XLOOKUP(G980,tb_MainDatabase[Barcode],tb_MainDatabase[Size],"")</f>
        <v>30 ml.</v>
      </c>
      <c r="J980" s="64" t="s">
        <v>1532</v>
      </c>
      <c r="K980" s="81">
        <f>IF(E980="","",countif(tb_Export_2[SKU],E980))</f>
        <v>1</v>
      </c>
      <c r="L980" s="64" t="s">
        <v>1528</v>
      </c>
      <c r="M980" s="81"/>
      <c r="N980" s="81"/>
    </row>
    <row r="981" ht="22.5" customHeight="1">
      <c r="A981" s="61">
        <f>IF(B981="","",ROW()-ROW(tb_Export_2[[#HEADERS],[Order]]))</f>
        <v>980</v>
      </c>
      <c r="B981" s="322">
        <v>45987.0</v>
      </c>
      <c r="C981" s="64" t="str">
        <f t="shared" si="1"/>
        <v>#REF!</v>
      </c>
      <c r="D981" s="64" t="s">
        <v>502</v>
      </c>
      <c r="E981" s="64" t="s">
        <v>2943</v>
      </c>
      <c r="F981" s="64" t="s">
        <v>1139</v>
      </c>
      <c r="G981" s="64">
        <v>8.857128012001E12</v>
      </c>
      <c r="H981" s="64" t="str">
        <f t="array" ref="H981">XLOOKUP(G981,tb_MainDatabase[Barcode],tb_MainDatabase[Grand],"")</f>
        <v>PARFUM</v>
      </c>
      <c r="I981" s="64" t="str">
        <f t="array" ref="I981">XLOOKUP(G981,tb_MainDatabase[Barcode],tb_MainDatabase[Size],"")</f>
        <v>30 ml.</v>
      </c>
      <c r="J981" s="64" t="s">
        <v>1532</v>
      </c>
      <c r="K981" s="81">
        <f>IF(E981="","",countif(tb_Export_2[SKU],E981))</f>
        <v>1</v>
      </c>
      <c r="L981" s="64" t="s">
        <v>1528</v>
      </c>
      <c r="M981" s="81"/>
      <c r="N981" s="81"/>
    </row>
    <row r="982" ht="22.5" customHeight="1">
      <c r="A982" s="61">
        <f>IF(B982="","",ROW()-ROW(tb_Export_2[[#HEADERS],[Order]]))</f>
        <v>981</v>
      </c>
      <c r="B982" s="322">
        <v>45987.0</v>
      </c>
      <c r="C982" s="64" t="str">
        <f t="shared" si="1"/>
        <v>#REF!</v>
      </c>
      <c r="D982" s="64" t="s">
        <v>502</v>
      </c>
      <c r="E982" s="64" t="s">
        <v>2944</v>
      </c>
      <c r="F982" s="64" t="s">
        <v>1139</v>
      </c>
      <c r="G982" s="64">
        <v>8.857128012001E12</v>
      </c>
      <c r="H982" s="64" t="str">
        <f t="array" ref="H982">XLOOKUP(G982,tb_MainDatabase[Barcode],tb_MainDatabase[Grand],"")</f>
        <v>PARFUM</v>
      </c>
      <c r="I982" s="64" t="str">
        <f t="array" ref="I982">XLOOKUP(G982,tb_MainDatabase[Barcode],tb_MainDatabase[Size],"")</f>
        <v>30 ml.</v>
      </c>
      <c r="J982" s="64" t="s">
        <v>1532</v>
      </c>
      <c r="K982" s="81">
        <f>IF(E982="","",countif(tb_Export_2[SKU],E982))</f>
        <v>1</v>
      </c>
      <c r="L982" s="64" t="s">
        <v>1528</v>
      </c>
      <c r="M982" s="81"/>
      <c r="N982" s="81"/>
    </row>
    <row r="983" ht="22.5" customHeight="1">
      <c r="A983" s="61">
        <f>IF(B983="","",ROW()-ROW(tb_Export_2[[#HEADERS],[Order]]))</f>
        <v>982</v>
      </c>
      <c r="B983" s="322">
        <v>45987.0</v>
      </c>
      <c r="C983" s="64" t="str">
        <f t="shared" si="1"/>
        <v>#REF!</v>
      </c>
      <c r="D983" s="64" t="s">
        <v>502</v>
      </c>
      <c r="E983" s="64" t="s">
        <v>2945</v>
      </c>
      <c r="F983" s="64" t="s">
        <v>1140</v>
      </c>
      <c r="G983" s="64">
        <v>8.857128012002E12</v>
      </c>
      <c r="H983" s="64" t="str">
        <f t="array" ref="H983">XLOOKUP(G983,tb_MainDatabase[Barcode],tb_MainDatabase[Grand],"")</f>
        <v>PARFUM</v>
      </c>
      <c r="I983" s="64" t="str">
        <f t="array" ref="I983">XLOOKUP(G983,tb_MainDatabase[Barcode],tb_MainDatabase[Size],"")</f>
        <v>30 ml.</v>
      </c>
      <c r="J983" s="64" t="s">
        <v>1532</v>
      </c>
      <c r="K983" s="81">
        <f>IF(E983="","",countif(tb_Export_2[SKU],E983))</f>
        <v>1</v>
      </c>
      <c r="L983" s="64" t="s">
        <v>1528</v>
      </c>
      <c r="M983" s="81"/>
      <c r="N983" s="81"/>
    </row>
    <row r="984" ht="22.5" customHeight="1">
      <c r="A984" s="61">
        <f>IF(B984="","",ROW()-ROW(tb_Export_2[[#HEADERS],[Order]]))</f>
        <v>983</v>
      </c>
      <c r="B984" s="322">
        <v>45987.0</v>
      </c>
      <c r="C984" s="64" t="str">
        <f t="shared" si="1"/>
        <v>#REF!</v>
      </c>
      <c r="D984" s="64" t="s">
        <v>502</v>
      </c>
      <c r="E984" s="64" t="s">
        <v>2946</v>
      </c>
      <c r="F984" s="64" t="s">
        <v>1140</v>
      </c>
      <c r="G984" s="64">
        <v>8.857128012002E12</v>
      </c>
      <c r="H984" s="64" t="str">
        <f t="array" ref="H984">XLOOKUP(G984,tb_MainDatabase[Barcode],tb_MainDatabase[Grand],"")</f>
        <v>PARFUM</v>
      </c>
      <c r="I984" s="64" t="str">
        <f t="array" ref="I984">XLOOKUP(G984,tb_MainDatabase[Barcode],tb_MainDatabase[Size],"")</f>
        <v>30 ml.</v>
      </c>
      <c r="J984" s="64" t="s">
        <v>1532</v>
      </c>
      <c r="K984" s="81">
        <f>IF(E984="","",countif(tb_Export_2[SKU],E984))</f>
        <v>1</v>
      </c>
      <c r="L984" s="64" t="s">
        <v>1528</v>
      </c>
      <c r="M984" s="81"/>
      <c r="N984" s="81"/>
    </row>
    <row r="985" ht="22.5" customHeight="1">
      <c r="A985" s="61">
        <f>IF(B985="","",ROW()-ROW(tb_Export_2[[#HEADERS],[Order]]))</f>
        <v>984</v>
      </c>
      <c r="B985" s="322">
        <v>45987.0</v>
      </c>
      <c r="C985" s="64" t="str">
        <f t="shared" si="1"/>
        <v>#REF!</v>
      </c>
      <c r="D985" s="64" t="s">
        <v>502</v>
      </c>
      <c r="E985" s="64" t="s">
        <v>2948</v>
      </c>
      <c r="F985" s="64" t="s">
        <v>1140</v>
      </c>
      <c r="G985" s="64">
        <v>8.857128012002E12</v>
      </c>
      <c r="H985" s="64" t="str">
        <f t="array" ref="H985">XLOOKUP(G985,tb_MainDatabase[Barcode],tb_MainDatabase[Grand],"")</f>
        <v>PARFUM</v>
      </c>
      <c r="I985" s="64" t="str">
        <f t="array" ref="I985">XLOOKUP(G985,tb_MainDatabase[Barcode],tb_MainDatabase[Size],"")</f>
        <v>30 ml.</v>
      </c>
      <c r="J985" s="64" t="s">
        <v>1532</v>
      </c>
      <c r="K985" s="81">
        <f>IF(E985="","",countif(tb_Export_2[SKU],E985))</f>
        <v>1</v>
      </c>
      <c r="L985" s="64" t="s">
        <v>1528</v>
      </c>
      <c r="M985" s="81"/>
      <c r="N985" s="81"/>
    </row>
    <row r="986" ht="22.5" customHeight="1">
      <c r="A986" s="61">
        <f>IF(B986="","",ROW()-ROW(tb_Export_2[[#HEADERS],[Order]]))</f>
        <v>985</v>
      </c>
      <c r="B986" s="322">
        <v>45987.0</v>
      </c>
      <c r="C986" s="64" t="str">
        <f t="shared" si="1"/>
        <v>#REF!</v>
      </c>
      <c r="D986" s="64" t="s">
        <v>502</v>
      </c>
      <c r="E986" s="64" t="s">
        <v>2949</v>
      </c>
      <c r="F986" s="64" t="s">
        <v>1131</v>
      </c>
      <c r="G986" s="64">
        <v>8.857128012011E12</v>
      </c>
      <c r="H986" s="64" t="str">
        <f t="array" ref="H986">XLOOKUP(G986,tb_MainDatabase[Barcode],tb_MainDatabase[Grand],"")</f>
        <v>EDP+</v>
      </c>
      <c r="I986" s="64" t="str">
        <f t="array" ref="I986">XLOOKUP(G986,tb_MainDatabase[Barcode],tb_MainDatabase[Size],"")</f>
        <v>30 ml.</v>
      </c>
      <c r="J986" s="64" t="s">
        <v>1532</v>
      </c>
      <c r="K986" s="81">
        <f>IF(E986="","",countif(tb_Export_2[SKU],E986))</f>
        <v>1</v>
      </c>
      <c r="L986" s="64" t="s">
        <v>1528</v>
      </c>
      <c r="M986" s="81"/>
      <c r="N986" s="81"/>
    </row>
    <row r="987" ht="22.5" customHeight="1">
      <c r="A987" s="61">
        <f>IF(B987="","",ROW()-ROW(tb_Export_2[[#HEADERS],[Order]]))</f>
        <v>986</v>
      </c>
      <c r="B987" s="322">
        <v>45987.0</v>
      </c>
      <c r="C987" s="64" t="str">
        <f t="shared" si="1"/>
        <v>#REF!</v>
      </c>
      <c r="D987" s="64" t="s">
        <v>502</v>
      </c>
      <c r="E987" s="64" t="s">
        <v>2951</v>
      </c>
      <c r="F987" s="64" t="s">
        <v>1131</v>
      </c>
      <c r="G987" s="64">
        <v>8.857128012011E12</v>
      </c>
      <c r="H987" s="64" t="str">
        <f t="array" ref="H987">XLOOKUP(G987,tb_MainDatabase[Barcode],tb_MainDatabase[Grand],"")</f>
        <v>EDP+</v>
      </c>
      <c r="I987" s="64" t="str">
        <f t="array" ref="I987">XLOOKUP(G987,tb_MainDatabase[Barcode],tb_MainDatabase[Size],"")</f>
        <v>30 ml.</v>
      </c>
      <c r="J987" s="64" t="s">
        <v>1532</v>
      </c>
      <c r="K987" s="81">
        <f>IF(E987="","",countif(tb_Export_2[SKU],E987))</f>
        <v>1</v>
      </c>
      <c r="L987" s="64" t="s">
        <v>1528</v>
      </c>
      <c r="M987" s="81"/>
      <c r="N987" s="81"/>
    </row>
    <row r="988" ht="22.5" customHeight="1">
      <c r="A988" s="61">
        <f>IF(B988="","",ROW()-ROW(tb_Export_2[[#HEADERS],[Order]]))</f>
        <v>987</v>
      </c>
      <c r="B988" s="322">
        <v>45987.0</v>
      </c>
      <c r="C988" s="64" t="str">
        <f t="shared" si="1"/>
        <v>#REF!</v>
      </c>
      <c r="D988" s="64" t="s">
        <v>502</v>
      </c>
      <c r="E988" s="64" t="s">
        <v>2954</v>
      </c>
      <c r="F988" s="64" t="s">
        <v>1131</v>
      </c>
      <c r="G988" s="64">
        <v>8.857128012011E12</v>
      </c>
      <c r="H988" s="64" t="str">
        <f t="array" ref="H988">XLOOKUP(G988,tb_MainDatabase[Barcode],tb_MainDatabase[Grand],"")</f>
        <v>EDP+</v>
      </c>
      <c r="I988" s="64" t="str">
        <f t="array" ref="I988">XLOOKUP(G988,tb_MainDatabase[Barcode],tb_MainDatabase[Size],"")</f>
        <v>30 ml.</v>
      </c>
      <c r="J988" s="64" t="s">
        <v>1532</v>
      </c>
      <c r="K988" s="81">
        <f>IF(E988="","",countif(tb_Export_2[SKU],E988))</f>
        <v>1</v>
      </c>
      <c r="L988" s="64" t="s">
        <v>1528</v>
      </c>
      <c r="M988" s="81"/>
      <c r="N988" s="81"/>
    </row>
    <row r="989" ht="22.5" customHeight="1">
      <c r="A989" s="61">
        <f>IF(B989="","",ROW()-ROW(tb_Export_2[[#HEADERS],[Order]]))</f>
        <v>988</v>
      </c>
      <c r="B989" s="322">
        <v>45987.0</v>
      </c>
      <c r="C989" s="64" t="str">
        <f t="shared" si="1"/>
        <v>#REF!</v>
      </c>
      <c r="D989" s="64" t="s">
        <v>502</v>
      </c>
      <c r="E989" s="64" t="s">
        <v>2956</v>
      </c>
      <c r="F989" s="64" t="s">
        <v>2933</v>
      </c>
      <c r="G989" s="64">
        <v>8.857128012007E12</v>
      </c>
      <c r="H989" s="64" t="str">
        <f t="array" ref="H989">XLOOKUP(G989,tb_MainDatabase[Barcode],tb_MainDatabase[Grand],"")</f>
        <v>EDP+</v>
      </c>
      <c r="I989" s="64" t="str">
        <f t="array" ref="I989">XLOOKUP(G989,tb_MainDatabase[Barcode],tb_MainDatabase[Size],"")</f>
        <v>30 ml.</v>
      </c>
      <c r="J989" s="64" t="s">
        <v>1532</v>
      </c>
      <c r="K989" s="81">
        <f>IF(E989="","",countif(tb_Export_2[SKU],E989))</f>
        <v>1</v>
      </c>
      <c r="L989" s="64" t="s">
        <v>1528</v>
      </c>
      <c r="M989" s="81"/>
      <c r="N989" s="81"/>
    </row>
    <row r="990" ht="22.5" customHeight="1">
      <c r="A990" s="61">
        <f>IF(B990="","",ROW()-ROW(tb_Export_2[[#HEADERS],[Order]]))</f>
        <v>989</v>
      </c>
      <c r="B990" s="322">
        <v>45987.0</v>
      </c>
      <c r="C990" s="64" t="str">
        <f t="shared" si="1"/>
        <v>#REF!</v>
      </c>
      <c r="D990" s="64" t="s">
        <v>502</v>
      </c>
      <c r="E990" s="64" t="s">
        <v>2957</v>
      </c>
      <c r="F990" s="64" t="s">
        <v>2933</v>
      </c>
      <c r="G990" s="64">
        <v>8.857128012007E12</v>
      </c>
      <c r="H990" s="64" t="str">
        <f t="array" ref="H990">XLOOKUP(G990,tb_MainDatabase[Barcode],tb_MainDatabase[Grand],"")</f>
        <v>EDP+</v>
      </c>
      <c r="I990" s="64" t="str">
        <f t="array" ref="I990">XLOOKUP(G990,tb_MainDatabase[Barcode],tb_MainDatabase[Size],"")</f>
        <v>30 ml.</v>
      </c>
      <c r="J990" s="64" t="s">
        <v>1532</v>
      </c>
      <c r="K990" s="81">
        <f>IF(E990="","",countif(tb_Export_2[SKU],E990))</f>
        <v>1</v>
      </c>
      <c r="L990" s="64" t="s">
        <v>1528</v>
      </c>
      <c r="M990" s="81"/>
      <c r="N990" s="81"/>
    </row>
    <row r="991" ht="22.5" customHeight="1">
      <c r="A991" s="61">
        <f>IF(B991="","",ROW()-ROW(tb_Export_2[[#HEADERS],[Order]]))</f>
        <v>990</v>
      </c>
      <c r="B991" s="322">
        <v>45987.0</v>
      </c>
      <c r="C991" s="64" t="str">
        <f t="shared" si="1"/>
        <v>#REF!</v>
      </c>
      <c r="D991" s="64" t="s">
        <v>502</v>
      </c>
      <c r="E991" s="64" t="s">
        <v>2958</v>
      </c>
      <c r="F991" s="64" t="s">
        <v>2933</v>
      </c>
      <c r="G991" s="64">
        <v>8.857128012007E12</v>
      </c>
      <c r="H991" s="64" t="str">
        <f t="array" ref="H991">XLOOKUP(G991,tb_MainDatabase[Barcode],tb_MainDatabase[Grand],"")</f>
        <v>EDP+</v>
      </c>
      <c r="I991" s="64" t="str">
        <f t="array" ref="I991">XLOOKUP(G991,tb_MainDatabase[Barcode],tb_MainDatabase[Size],"")</f>
        <v>30 ml.</v>
      </c>
      <c r="J991" s="64" t="s">
        <v>1532</v>
      </c>
      <c r="K991" s="81">
        <f>IF(E991="","",countif(tb_Export_2[SKU],E991))</f>
        <v>1</v>
      </c>
      <c r="L991" s="64" t="s">
        <v>1528</v>
      </c>
      <c r="M991" s="81"/>
      <c r="N991" s="81"/>
    </row>
    <row r="992" ht="22.5" customHeight="1">
      <c r="A992" s="61">
        <f>IF(B992="","",ROW()-ROW(tb_Export_2[[#HEADERS],[Order]]))</f>
        <v>991</v>
      </c>
      <c r="B992" s="322">
        <v>45987.0</v>
      </c>
      <c r="C992" s="64" t="str">
        <f t="shared" si="1"/>
        <v>#REF!</v>
      </c>
      <c r="D992" s="64" t="s">
        <v>502</v>
      </c>
      <c r="E992" s="64" t="s">
        <v>2959</v>
      </c>
      <c r="F992" s="64" t="s">
        <v>1122</v>
      </c>
      <c r="G992" s="64">
        <v>8.857128012008E12</v>
      </c>
      <c r="H992" s="64" t="str">
        <f t="array" ref="H992">XLOOKUP(G992,tb_MainDatabase[Barcode],tb_MainDatabase[Grand],"")</f>
        <v>EDP+</v>
      </c>
      <c r="I992" s="64" t="str">
        <f t="array" ref="I992">XLOOKUP(G992,tb_MainDatabase[Barcode],tb_MainDatabase[Size],"")</f>
        <v>30 ml.</v>
      </c>
      <c r="J992" s="64" t="s">
        <v>1532</v>
      </c>
      <c r="K992" s="81">
        <f>IF(E992="","",countif(tb_Export_2[SKU],E992))</f>
        <v>1</v>
      </c>
      <c r="L992" s="64" t="s">
        <v>1528</v>
      </c>
      <c r="M992" s="81"/>
      <c r="N992" s="81"/>
    </row>
    <row r="993" ht="22.5" customHeight="1">
      <c r="A993" s="61">
        <f>IF(B993="","",ROW()-ROW(tb_Export_2[[#HEADERS],[Order]]))</f>
        <v>992</v>
      </c>
      <c r="B993" s="322">
        <v>45987.0</v>
      </c>
      <c r="C993" s="64" t="str">
        <f t="shared" si="1"/>
        <v>#REF!</v>
      </c>
      <c r="D993" s="64" t="s">
        <v>502</v>
      </c>
      <c r="E993" s="64" t="s">
        <v>2960</v>
      </c>
      <c r="F993" s="64" t="s">
        <v>1122</v>
      </c>
      <c r="G993" s="64">
        <v>8.857128012008E12</v>
      </c>
      <c r="H993" s="64" t="str">
        <f t="array" ref="H993">XLOOKUP(G993,tb_MainDatabase[Barcode],tb_MainDatabase[Grand],"")</f>
        <v>EDP+</v>
      </c>
      <c r="I993" s="64" t="str">
        <f t="array" ref="I993">XLOOKUP(G993,tb_MainDatabase[Barcode],tb_MainDatabase[Size],"")</f>
        <v>30 ml.</v>
      </c>
      <c r="J993" s="64" t="s">
        <v>1532</v>
      </c>
      <c r="K993" s="81">
        <f>IF(E993="","",countif(tb_Export_2[SKU],E993))</f>
        <v>1</v>
      </c>
      <c r="L993" s="64" t="s">
        <v>1528</v>
      </c>
      <c r="M993" s="81"/>
      <c r="N993" s="81"/>
    </row>
    <row r="994" ht="22.5" customHeight="1">
      <c r="A994" s="61">
        <f>IF(B994="","",ROW()-ROW(tb_Export_2[[#HEADERS],[Order]]))</f>
        <v>993</v>
      </c>
      <c r="B994" s="322">
        <v>45987.0</v>
      </c>
      <c r="C994" s="64" t="str">
        <f t="shared" si="1"/>
        <v>#REF!</v>
      </c>
      <c r="D994" s="64" t="s">
        <v>502</v>
      </c>
      <c r="E994" s="64" t="s">
        <v>2962</v>
      </c>
      <c r="F994" s="64" t="s">
        <v>1122</v>
      </c>
      <c r="G994" s="64">
        <v>8.857128012008E12</v>
      </c>
      <c r="H994" s="64" t="str">
        <f t="array" ref="H994">XLOOKUP(G994,tb_MainDatabase[Barcode],tb_MainDatabase[Grand],"")</f>
        <v>EDP+</v>
      </c>
      <c r="I994" s="64" t="str">
        <f t="array" ref="I994">XLOOKUP(G994,tb_MainDatabase[Barcode],tb_MainDatabase[Size],"")</f>
        <v>30 ml.</v>
      </c>
      <c r="J994" s="64" t="s">
        <v>1532</v>
      </c>
      <c r="K994" s="81">
        <f>IF(E994="","",countif(tb_Export_2[SKU],E994))</f>
        <v>1</v>
      </c>
      <c r="L994" s="64" t="s">
        <v>1528</v>
      </c>
      <c r="M994" s="81"/>
      <c r="N994" s="81"/>
    </row>
    <row r="995" ht="22.5" customHeight="1">
      <c r="A995" s="61">
        <f>IF(B995="","",ROW()-ROW(tb_Export_2[[#HEADERS],[Order]]))</f>
        <v>994</v>
      </c>
      <c r="B995" s="322">
        <v>45987.0</v>
      </c>
      <c r="C995" s="64" t="str">
        <f t="shared" si="1"/>
        <v>#REF!</v>
      </c>
      <c r="D995" s="64" t="s">
        <v>502</v>
      </c>
      <c r="E995" s="64" t="s">
        <v>2963</v>
      </c>
      <c r="F995" s="64" t="s">
        <v>1114</v>
      </c>
      <c r="G995" s="64">
        <v>8.857128012101E12</v>
      </c>
      <c r="H995" s="64" t="str">
        <f t="array" ref="H995">XLOOKUP(G995,tb_MainDatabase[Barcode],tb_MainDatabase[Grand],"")</f>
        <v>EDP+</v>
      </c>
      <c r="I995" s="64" t="str">
        <f t="array" ref="I995">XLOOKUP(G995,tb_MainDatabase[Barcode],tb_MainDatabase[Size],"")</f>
        <v>10 ml.</v>
      </c>
      <c r="J995" s="64" t="s">
        <v>1532</v>
      </c>
      <c r="K995" s="81">
        <f>IF(E995="","",countif(tb_Export_2[SKU],E995))</f>
        <v>1</v>
      </c>
      <c r="L995" s="64" t="s">
        <v>1528</v>
      </c>
      <c r="M995" s="81"/>
      <c r="N995" s="81"/>
    </row>
    <row r="996" ht="22.5" customHeight="1">
      <c r="A996" s="61">
        <f>IF(B996="","",ROW()-ROW(tb_Export_2[[#HEADERS],[Order]]))</f>
        <v>995</v>
      </c>
      <c r="B996" s="322">
        <v>45987.0</v>
      </c>
      <c r="C996" s="64" t="str">
        <f t="shared" si="1"/>
        <v>#REF!</v>
      </c>
      <c r="D996" s="64" t="s">
        <v>502</v>
      </c>
      <c r="E996" s="64" t="s">
        <v>2964</v>
      </c>
      <c r="F996" s="64" t="s">
        <v>1114</v>
      </c>
      <c r="G996" s="64">
        <v>8.857128012101E12</v>
      </c>
      <c r="H996" s="64" t="str">
        <f t="array" ref="H996">XLOOKUP(G996,tb_MainDatabase[Barcode],tb_MainDatabase[Grand],"")</f>
        <v>EDP+</v>
      </c>
      <c r="I996" s="64" t="str">
        <f t="array" ref="I996">XLOOKUP(G996,tb_MainDatabase[Barcode],tb_MainDatabase[Size],"")</f>
        <v>10 ml.</v>
      </c>
      <c r="J996" s="64" t="s">
        <v>1532</v>
      </c>
      <c r="K996" s="81">
        <f>IF(E996="","",countif(tb_Export_2[SKU],E996))</f>
        <v>1</v>
      </c>
      <c r="L996" s="64" t="s">
        <v>1528</v>
      </c>
      <c r="M996" s="81"/>
      <c r="N996" s="81"/>
    </row>
    <row r="997" ht="22.5" customHeight="1">
      <c r="A997" s="61">
        <f>IF(B997="","",ROW()-ROW(tb_Export_2[[#HEADERS],[Order]]))</f>
        <v>996</v>
      </c>
      <c r="B997" s="322">
        <v>45987.0</v>
      </c>
      <c r="C997" s="64" t="str">
        <f t="shared" si="1"/>
        <v>#REF!</v>
      </c>
      <c r="D997" s="64" t="s">
        <v>502</v>
      </c>
      <c r="E997" s="64" t="s">
        <v>2967</v>
      </c>
      <c r="F997" s="64" t="s">
        <v>1114</v>
      </c>
      <c r="G997" s="64">
        <v>8.857128012101E12</v>
      </c>
      <c r="H997" s="64" t="str">
        <f t="array" ref="H997">XLOOKUP(G997,tb_MainDatabase[Barcode],tb_MainDatabase[Grand],"")</f>
        <v>EDP+</v>
      </c>
      <c r="I997" s="64" t="str">
        <f t="array" ref="I997">XLOOKUP(G997,tb_MainDatabase[Barcode],tb_MainDatabase[Size],"")</f>
        <v>10 ml.</v>
      </c>
      <c r="J997" s="64" t="s">
        <v>1532</v>
      </c>
      <c r="K997" s="81">
        <f>IF(E997="","",countif(tb_Export_2[SKU],E997))</f>
        <v>1</v>
      </c>
      <c r="L997" s="64" t="s">
        <v>1528</v>
      </c>
      <c r="M997" s="81"/>
      <c r="N997" s="81"/>
    </row>
    <row r="998" ht="22.5" customHeight="1">
      <c r="A998" s="61">
        <f>IF(B998="","",ROW()-ROW(tb_Export_2[[#HEADERS],[Order]]))</f>
        <v>997</v>
      </c>
      <c r="B998" s="322">
        <v>45987.0</v>
      </c>
      <c r="C998" s="64" t="str">
        <f t="shared" si="1"/>
        <v>#REF!</v>
      </c>
      <c r="D998" s="64" t="s">
        <v>502</v>
      </c>
      <c r="E998" s="64" t="s">
        <v>2969</v>
      </c>
      <c r="F998" s="64" t="s">
        <v>1114</v>
      </c>
      <c r="G998" s="64">
        <v>8.857128012101E12</v>
      </c>
      <c r="H998" s="64" t="str">
        <f t="array" ref="H998">XLOOKUP(G998,tb_MainDatabase[Barcode],tb_MainDatabase[Grand],"")</f>
        <v>EDP+</v>
      </c>
      <c r="I998" s="64" t="str">
        <f t="array" ref="I998">XLOOKUP(G998,tb_MainDatabase[Barcode],tb_MainDatabase[Size],"")</f>
        <v>10 ml.</v>
      </c>
      <c r="J998" s="64" t="s">
        <v>1532</v>
      </c>
      <c r="K998" s="81">
        <f>IF(E998="","",countif(tb_Export_2[SKU],E998))</f>
        <v>1</v>
      </c>
      <c r="L998" s="64" t="s">
        <v>1528</v>
      </c>
      <c r="M998" s="81"/>
      <c r="N998" s="81"/>
    </row>
    <row r="999" ht="22.5" customHeight="1">
      <c r="A999" s="61">
        <f>IF(B999="","",ROW()-ROW(tb_Export_2[[#HEADERS],[Order]]))</f>
        <v>998</v>
      </c>
      <c r="B999" s="322">
        <v>45987.0</v>
      </c>
      <c r="C999" s="64" t="str">
        <f t="shared" si="1"/>
        <v>#REF!</v>
      </c>
      <c r="D999" s="64" t="s">
        <v>502</v>
      </c>
      <c r="E999" s="64" t="s">
        <v>2970</v>
      </c>
      <c r="F999" s="64" t="s">
        <v>1114</v>
      </c>
      <c r="G999" s="64">
        <v>8.857128012101E12</v>
      </c>
      <c r="H999" s="64" t="str">
        <f t="array" ref="H999">XLOOKUP(G999,tb_MainDatabase[Barcode],tb_MainDatabase[Grand],"")</f>
        <v>EDP+</v>
      </c>
      <c r="I999" s="64" t="str">
        <f t="array" ref="I999">XLOOKUP(G999,tb_MainDatabase[Barcode],tb_MainDatabase[Size],"")</f>
        <v>10 ml.</v>
      </c>
      <c r="J999" s="64" t="s">
        <v>1532</v>
      </c>
      <c r="K999" s="81">
        <f>IF(E999="","",countif(tb_Export_2[SKU],E999))</f>
        <v>1</v>
      </c>
      <c r="L999" s="64" t="s">
        <v>1528</v>
      </c>
      <c r="M999" s="81"/>
      <c r="N999" s="81"/>
    </row>
    <row r="1000" ht="22.5" customHeight="1">
      <c r="A1000" s="61">
        <f>IF(B1000="","",ROW()-ROW(tb_Export_2[[#HEADERS],[Order]]))</f>
        <v>999</v>
      </c>
      <c r="B1000" s="322">
        <v>45987.0</v>
      </c>
      <c r="C1000" s="64" t="str">
        <f t="shared" si="1"/>
        <v>#REF!</v>
      </c>
      <c r="D1000" s="64" t="s">
        <v>502</v>
      </c>
      <c r="E1000" s="64" t="s">
        <v>2972</v>
      </c>
      <c r="F1000" s="64" t="s">
        <v>1114</v>
      </c>
      <c r="G1000" s="64">
        <v>8.857128012101E12</v>
      </c>
      <c r="H1000" s="64" t="str">
        <f t="array" ref="H1000">XLOOKUP(G1000,tb_MainDatabase[Barcode],tb_MainDatabase[Grand],"")</f>
        <v>EDP+</v>
      </c>
      <c r="I1000" s="64" t="str">
        <f t="array" ref="I1000">XLOOKUP(G1000,tb_MainDatabase[Barcode],tb_MainDatabase[Size],"")</f>
        <v>10 ml.</v>
      </c>
      <c r="J1000" s="64" t="s">
        <v>1532</v>
      </c>
      <c r="K1000" s="81">
        <f>IF(E1000="","",countif(tb_Export_2[SKU],E1000))</f>
        <v>1</v>
      </c>
      <c r="L1000" s="64" t="s">
        <v>1528</v>
      </c>
      <c r="M1000" s="81"/>
      <c r="N1000" s="81"/>
    </row>
    <row r="1001" ht="22.5" customHeight="1">
      <c r="A1001" s="61">
        <f>IF(B1001="","",ROW()-ROW(tb_Export_2[[#HEADERS],[Order]]))</f>
        <v>1000</v>
      </c>
      <c r="B1001" s="322">
        <v>45987.0</v>
      </c>
      <c r="C1001" s="64" t="str">
        <f t="shared" si="1"/>
        <v>#REF!</v>
      </c>
      <c r="D1001" s="64" t="s">
        <v>502</v>
      </c>
      <c r="E1001" s="64" t="s">
        <v>2973</v>
      </c>
      <c r="F1001" s="64" t="s">
        <v>1114</v>
      </c>
      <c r="G1001" s="64">
        <v>8.857128012101E12</v>
      </c>
      <c r="H1001" s="64" t="str">
        <f t="array" ref="H1001">XLOOKUP(G1001,tb_MainDatabase[Barcode],tb_MainDatabase[Grand],"")</f>
        <v>EDP+</v>
      </c>
      <c r="I1001" s="64" t="str">
        <f t="array" ref="I1001">XLOOKUP(G1001,tb_MainDatabase[Barcode],tb_MainDatabase[Size],"")</f>
        <v>10 ml.</v>
      </c>
      <c r="J1001" s="64" t="s">
        <v>1532</v>
      </c>
      <c r="K1001" s="81">
        <f>IF(E1001="","",countif(tb_Export_2[SKU],E1001))</f>
        <v>1</v>
      </c>
      <c r="L1001" s="64" t="s">
        <v>1528</v>
      </c>
      <c r="M1001" s="81"/>
      <c r="N1001" s="81"/>
    </row>
    <row r="1002" ht="22.5" customHeight="1">
      <c r="A1002" s="61">
        <f>IF(B1002="","",ROW()-ROW(tb_Export_2[[#HEADERS],[Order]]))</f>
        <v>1001</v>
      </c>
      <c r="B1002" s="322">
        <v>45987.0</v>
      </c>
      <c r="C1002" s="64" t="str">
        <f t="shared" si="1"/>
        <v>#REF!</v>
      </c>
      <c r="D1002" s="64" t="s">
        <v>502</v>
      </c>
      <c r="E1002" s="64" t="s">
        <v>2975</v>
      </c>
      <c r="F1002" s="64" t="s">
        <v>1114</v>
      </c>
      <c r="G1002" s="64">
        <v>8.857128012101E12</v>
      </c>
      <c r="H1002" s="64" t="str">
        <f t="array" ref="H1002">XLOOKUP(G1002,tb_MainDatabase[Barcode],tb_MainDatabase[Grand],"")</f>
        <v>EDP+</v>
      </c>
      <c r="I1002" s="64" t="str">
        <f t="array" ref="I1002">XLOOKUP(G1002,tb_MainDatabase[Barcode],tb_MainDatabase[Size],"")</f>
        <v>10 ml.</v>
      </c>
      <c r="J1002" s="64" t="s">
        <v>1532</v>
      </c>
      <c r="K1002" s="81">
        <f>IF(E1002="","",countif(tb_Export_2[SKU],E1002))</f>
        <v>1</v>
      </c>
      <c r="L1002" s="64" t="s">
        <v>1528</v>
      </c>
      <c r="M1002" s="81"/>
      <c r="N1002" s="81"/>
    </row>
    <row r="1003" ht="22.5" customHeight="1">
      <c r="A1003" s="61">
        <f>IF(B1003="","",ROW()-ROW(tb_Export_2[[#HEADERS],[Order]]))</f>
        <v>1002</v>
      </c>
      <c r="B1003" s="322">
        <v>45987.0</v>
      </c>
      <c r="C1003" s="64" t="str">
        <f t="shared" si="1"/>
        <v>#REF!</v>
      </c>
      <c r="D1003" s="64" t="s">
        <v>502</v>
      </c>
      <c r="E1003" s="64" t="s">
        <v>2977</v>
      </c>
      <c r="F1003" s="64" t="s">
        <v>1114</v>
      </c>
      <c r="G1003" s="64">
        <v>8.857128012101E12</v>
      </c>
      <c r="H1003" s="64" t="str">
        <f t="array" ref="H1003">XLOOKUP(G1003,tb_MainDatabase[Barcode],tb_MainDatabase[Grand],"")</f>
        <v>EDP+</v>
      </c>
      <c r="I1003" s="64" t="str">
        <f t="array" ref="I1003">XLOOKUP(G1003,tb_MainDatabase[Barcode],tb_MainDatabase[Size],"")</f>
        <v>10 ml.</v>
      </c>
      <c r="J1003" s="64" t="s">
        <v>1532</v>
      </c>
      <c r="K1003" s="81">
        <f>IF(E1003="","",countif(tb_Export_2[SKU],E1003))</f>
        <v>1</v>
      </c>
      <c r="L1003" s="64" t="s">
        <v>1528</v>
      </c>
      <c r="M1003" s="81"/>
      <c r="N1003" s="81"/>
    </row>
    <row r="1004" ht="22.5" customHeight="1">
      <c r="A1004" s="61">
        <f>IF(B1004="","",ROW()-ROW(tb_Export_2[[#HEADERS],[Order]]))</f>
        <v>1003</v>
      </c>
      <c r="B1004" s="322">
        <v>45987.0</v>
      </c>
      <c r="C1004" s="64" t="str">
        <f t="shared" si="1"/>
        <v>#REF!</v>
      </c>
      <c r="D1004" s="64" t="s">
        <v>502</v>
      </c>
      <c r="E1004" s="64" t="s">
        <v>2979</v>
      </c>
      <c r="F1004" s="64" t="s">
        <v>1114</v>
      </c>
      <c r="G1004" s="64">
        <v>8.857128012101E12</v>
      </c>
      <c r="H1004" s="64" t="str">
        <f t="array" ref="H1004">XLOOKUP(G1004,tb_MainDatabase[Barcode],tb_MainDatabase[Grand],"")</f>
        <v>EDP+</v>
      </c>
      <c r="I1004" s="64" t="str">
        <f t="array" ref="I1004">XLOOKUP(G1004,tb_MainDatabase[Barcode],tb_MainDatabase[Size],"")</f>
        <v>10 ml.</v>
      </c>
      <c r="J1004" s="64" t="s">
        <v>1532</v>
      </c>
      <c r="K1004" s="81">
        <f>IF(E1004="","",countif(tb_Export_2[SKU],E1004))</f>
        <v>1</v>
      </c>
      <c r="L1004" s="64" t="s">
        <v>1528</v>
      </c>
      <c r="M1004" s="81"/>
      <c r="N1004" s="81"/>
    </row>
    <row r="1005" ht="22.5" customHeight="1">
      <c r="A1005" s="61">
        <f>IF(B1005="","",ROW()-ROW(tb_Export_2[[#HEADERS],[Order]]))</f>
        <v>1004</v>
      </c>
      <c r="B1005" s="322">
        <v>45987.0</v>
      </c>
      <c r="C1005" s="64" t="str">
        <f t="shared" si="1"/>
        <v>#REF!</v>
      </c>
      <c r="D1005" s="64" t="s">
        <v>502</v>
      </c>
      <c r="E1005" s="64" t="s">
        <v>2980</v>
      </c>
      <c r="F1005" s="64" t="s">
        <v>2933</v>
      </c>
      <c r="G1005" s="64">
        <v>8.85712801211E12</v>
      </c>
      <c r="H1005" s="64" t="str">
        <f t="array" ref="H1005">XLOOKUP(G1005,tb_MainDatabase[Barcode],tb_MainDatabase[Grand],"")</f>
        <v>EDP+</v>
      </c>
      <c r="I1005" s="64" t="str">
        <f t="array" ref="I1005">XLOOKUP(G1005,tb_MainDatabase[Barcode],tb_MainDatabase[Size],"")</f>
        <v>10 ml.</v>
      </c>
      <c r="J1005" s="64" t="s">
        <v>1532</v>
      </c>
      <c r="K1005" s="81">
        <f>IF(E1005="","",countif(tb_Export_2[SKU],E1005))</f>
        <v>1</v>
      </c>
      <c r="L1005" s="64" t="s">
        <v>1528</v>
      </c>
      <c r="M1005" s="81"/>
      <c r="N1005" s="81"/>
    </row>
    <row r="1006" ht="22.5" customHeight="1">
      <c r="A1006" s="61">
        <f>IF(B1006="","",ROW()-ROW(tb_Export_2[[#HEADERS],[Order]]))</f>
        <v>1005</v>
      </c>
      <c r="B1006" s="322">
        <v>45987.0</v>
      </c>
      <c r="C1006" s="64" t="str">
        <f t="shared" si="1"/>
        <v>#REF!</v>
      </c>
      <c r="D1006" s="64" t="s">
        <v>502</v>
      </c>
      <c r="E1006" s="64" t="s">
        <v>2982</v>
      </c>
      <c r="F1006" s="64" t="s">
        <v>2933</v>
      </c>
      <c r="G1006" s="64">
        <v>8.85712801211E12</v>
      </c>
      <c r="H1006" s="64" t="str">
        <f t="array" ref="H1006">XLOOKUP(G1006,tb_MainDatabase[Barcode],tb_MainDatabase[Grand],"")</f>
        <v>EDP+</v>
      </c>
      <c r="I1006" s="64" t="str">
        <f t="array" ref="I1006">XLOOKUP(G1006,tb_MainDatabase[Barcode],tb_MainDatabase[Size],"")</f>
        <v>10 ml.</v>
      </c>
      <c r="J1006" s="64" t="s">
        <v>1532</v>
      </c>
      <c r="K1006" s="81">
        <f>IF(E1006="","",countif(tb_Export_2[SKU],E1006))</f>
        <v>1</v>
      </c>
      <c r="L1006" s="64" t="s">
        <v>1528</v>
      </c>
      <c r="M1006" s="81"/>
      <c r="N1006" s="81"/>
    </row>
    <row r="1007" ht="22.5" customHeight="1">
      <c r="A1007" s="61">
        <f>IF(B1007="","",ROW()-ROW(tb_Export_2[[#HEADERS],[Order]]))</f>
        <v>1006</v>
      </c>
      <c r="B1007" s="322">
        <v>45987.0</v>
      </c>
      <c r="C1007" s="64" t="str">
        <f t="shared" si="1"/>
        <v>#REF!</v>
      </c>
      <c r="D1007" s="64" t="s">
        <v>502</v>
      </c>
      <c r="E1007" s="64" t="s">
        <v>2983</v>
      </c>
      <c r="F1007" s="64" t="s">
        <v>2933</v>
      </c>
      <c r="G1007" s="64">
        <v>8.85712801211E12</v>
      </c>
      <c r="H1007" s="64" t="str">
        <f t="array" ref="H1007">XLOOKUP(G1007,tb_MainDatabase[Barcode],tb_MainDatabase[Grand],"")</f>
        <v>EDP+</v>
      </c>
      <c r="I1007" s="64" t="str">
        <f t="array" ref="I1007">XLOOKUP(G1007,tb_MainDatabase[Barcode],tb_MainDatabase[Size],"")</f>
        <v>10 ml.</v>
      </c>
      <c r="J1007" s="64" t="s">
        <v>1532</v>
      </c>
      <c r="K1007" s="81">
        <f>IF(E1007="","",countif(tb_Export_2[SKU],E1007))</f>
        <v>1</v>
      </c>
      <c r="L1007" s="64" t="s">
        <v>1528</v>
      </c>
      <c r="M1007" s="81"/>
      <c r="N1007" s="81"/>
    </row>
    <row r="1008" ht="22.5" customHeight="1">
      <c r="A1008" s="61">
        <f>IF(B1008="","",ROW()-ROW(tb_Export_2[[#HEADERS],[Order]]))</f>
        <v>1007</v>
      </c>
      <c r="B1008" s="322">
        <v>45987.0</v>
      </c>
      <c r="C1008" s="64" t="str">
        <f t="shared" si="1"/>
        <v>#REF!</v>
      </c>
      <c r="D1008" s="64" t="s">
        <v>502</v>
      </c>
      <c r="E1008" s="64" t="s">
        <v>2985</v>
      </c>
      <c r="F1008" s="64" t="s">
        <v>2933</v>
      </c>
      <c r="G1008" s="64">
        <v>8.85712801211E12</v>
      </c>
      <c r="H1008" s="64" t="str">
        <f t="array" ref="H1008">XLOOKUP(G1008,tb_MainDatabase[Barcode],tb_MainDatabase[Grand],"")</f>
        <v>EDP+</v>
      </c>
      <c r="I1008" s="64" t="str">
        <f t="array" ref="I1008">XLOOKUP(G1008,tb_MainDatabase[Barcode],tb_MainDatabase[Size],"")</f>
        <v>10 ml.</v>
      </c>
      <c r="J1008" s="64" t="s">
        <v>1532</v>
      </c>
      <c r="K1008" s="81">
        <f>IF(E1008="","",countif(tb_Export_2[SKU],E1008))</f>
        <v>1</v>
      </c>
      <c r="L1008" s="64" t="s">
        <v>1528</v>
      </c>
      <c r="M1008" s="81"/>
      <c r="N1008" s="81"/>
    </row>
    <row r="1009" ht="22.5" customHeight="1">
      <c r="A1009" s="61">
        <f>IF(B1009="","",ROW()-ROW(tb_Export_2[[#HEADERS],[Order]]))</f>
        <v>1008</v>
      </c>
      <c r="B1009" s="322">
        <v>45987.0</v>
      </c>
      <c r="C1009" s="64" t="str">
        <f t="shared" si="1"/>
        <v>#REF!</v>
      </c>
      <c r="D1009" s="64" t="s">
        <v>502</v>
      </c>
      <c r="E1009" s="64" t="s">
        <v>2987</v>
      </c>
      <c r="F1009" s="64" t="s">
        <v>2933</v>
      </c>
      <c r="G1009" s="64">
        <v>8.85712801211E12</v>
      </c>
      <c r="H1009" s="64" t="str">
        <f t="array" ref="H1009">XLOOKUP(G1009,tb_MainDatabase[Barcode],tb_MainDatabase[Grand],"")</f>
        <v>EDP+</v>
      </c>
      <c r="I1009" s="64" t="str">
        <f t="array" ref="I1009">XLOOKUP(G1009,tb_MainDatabase[Barcode],tb_MainDatabase[Size],"")</f>
        <v>10 ml.</v>
      </c>
      <c r="J1009" s="64" t="s">
        <v>1532</v>
      </c>
      <c r="K1009" s="81">
        <f>IF(E1009="","",countif(tb_Export_2[SKU],E1009))</f>
        <v>1</v>
      </c>
      <c r="L1009" s="64" t="s">
        <v>1528</v>
      </c>
      <c r="M1009" s="81"/>
      <c r="N1009" s="81"/>
    </row>
    <row r="1010" ht="22.5" customHeight="1">
      <c r="A1010" s="61">
        <f>IF(B1010="","",ROW()-ROW(tb_Export_2[[#HEADERS],[Order]]))</f>
        <v>1009</v>
      </c>
      <c r="B1010" s="322">
        <v>45987.0</v>
      </c>
      <c r="C1010" s="64" t="str">
        <f t="shared" si="1"/>
        <v>#REF!</v>
      </c>
      <c r="D1010" s="64" t="s">
        <v>502</v>
      </c>
      <c r="E1010" s="64" t="s">
        <v>2988</v>
      </c>
      <c r="F1010" s="64" t="s">
        <v>2933</v>
      </c>
      <c r="G1010" s="64">
        <v>8.85712801211E12</v>
      </c>
      <c r="H1010" s="64" t="str">
        <f t="array" ref="H1010">XLOOKUP(G1010,tb_MainDatabase[Barcode],tb_MainDatabase[Grand],"")</f>
        <v>EDP+</v>
      </c>
      <c r="I1010" s="64" t="str">
        <f t="array" ref="I1010">XLOOKUP(G1010,tb_MainDatabase[Barcode],tb_MainDatabase[Size],"")</f>
        <v>10 ml.</v>
      </c>
      <c r="J1010" s="64" t="s">
        <v>1532</v>
      </c>
      <c r="K1010" s="81">
        <f>IF(E1010="","",countif(tb_Export_2[SKU],E1010))</f>
        <v>1</v>
      </c>
      <c r="L1010" s="64" t="s">
        <v>1528</v>
      </c>
      <c r="M1010" s="81"/>
      <c r="N1010" s="81"/>
    </row>
    <row r="1011" ht="22.5" customHeight="1">
      <c r="A1011" s="61">
        <f>IF(B1011="","",ROW()-ROW(tb_Export_2[[#HEADERS],[Order]]))</f>
        <v>1010</v>
      </c>
      <c r="B1011" s="322">
        <v>45987.0</v>
      </c>
      <c r="C1011" s="64" t="str">
        <f t="shared" si="1"/>
        <v>#REF!</v>
      </c>
      <c r="D1011" s="64" t="s">
        <v>502</v>
      </c>
      <c r="E1011" s="64" t="s">
        <v>2990</v>
      </c>
      <c r="F1011" s="64" t="s">
        <v>2933</v>
      </c>
      <c r="G1011" s="64">
        <v>8.85712801211E12</v>
      </c>
      <c r="H1011" s="64" t="str">
        <f t="array" ref="H1011">XLOOKUP(G1011,tb_MainDatabase[Barcode],tb_MainDatabase[Grand],"")</f>
        <v>EDP+</v>
      </c>
      <c r="I1011" s="64" t="str">
        <f t="array" ref="I1011">XLOOKUP(G1011,tb_MainDatabase[Barcode],tb_MainDatabase[Size],"")</f>
        <v>10 ml.</v>
      </c>
      <c r="J1011" s="64" t="s">
        <v>1532</v>
      </c>
      <c r="K1011" s="81">
        <f>IF(E1011="","",countif(tb_Export_2[SKU],E1011))</f>
        <v>1</v>
      </c>
      <c r="L1011" s="64" t="s">
        <v>1528</v>
      </c>
      <c r="M1011" s="81"/>
      <c r="N1011" s="81"/>
    </row>
    <row r="1012" ht="22.5" customHeight="1">
      <c r="A1012" s="61">
        <f>IF(B1012="","",ROW()-ROW(tb_Export_2[[#HEADERS],[Order]]))</f>
        <v>1011</v>
      </c>
      <c r="B1012" s="322">
        <v>45987.0</v>
      </c>
      <c r="C1012" s="64" t="str">
        <f t="shared" si="1"/>
        <v>#REF!</v>
      </c>
      <c r="D1012" s="64" t="s">
        <v>502</v>
      </c>
      <c r="E1012" s="64" t="s">
        <v>2992</v>
      </c>
      <c r="F1012" s="64" t="s">
        <v>2933</v>
      </c>
      <c r="G1012" s="64">
        <v>8.85712801211E12</v>
      </c>
      <c r="H1012" s="64" t="str">
        <f t="array" ref="H1012">XLOOKUP(G1012,tb_MainDatabase[Barcode],tb_MainDatabase[Grand],"")</f>
        <v>EDP+</v>
      </c>
      <c r="I1012" s="64" t="str">
        <f t="array" ref="I1012">XLOOKUP(G1012,tb_MainDatabase[Barcode],tb_MainDatabase[Size],"")</f>
        <v>10 ml.</v>
      </c>
      <c r="J1012" s="64" t="s">
        <v>1532</v>
      </c>
      <c r="K1012" s="81">
        <f>IF(E1012="","",countif(tb_Export_2[SKU],E1012))</f>
        <v>1</v>
      </c>
      <c r="L1012" s="64" t="s">
        <v>1528</v>
      </c>
      <c r="M1012" s="81"/>
      <c r="N1012" s="81"/>
    </row>
    <row r="1013" ht="22.5" customHeight="1">
      <c r="A1013" s="61">
        <f>IF(B1013="","",ROW()-ROW(tb_Export_2[[#HEADERS],[Order]]))</f>
        <v>1012</v>
      </c>
      <c r="B1013" s="322">
        <v>45987.0</v>
      </c>
      <c r="C1013" s="64" t="str">
        <f t="shared" si="1"/>
        <v>#REF!</v>
      </c>
      <c r="D1013" s="64" t="s">
        <v>502</v>
      </c>
      <c r="E1013" s="64" t="s">
        <v>2993</v>
      </c>
      <c r="F1013" s="64" t="s">
        <v>2933</v>
      </c>
      <c r="G1013" s="64">
        <v>8.85712801211E12</v>
      </c>
      <c r="H1013" s="64" t="str">
        <f t="array" ref="H1013">XLOOKUP(G1013,tb_MainDatabase[Barcode],tb_MainDatabase[Grand],"")</f>
        <v>EDP+</v>
      </c>
      <c r="I1013" s="64" t="str">
        <f t="array" ref="I1013">XLOOKUP(G1013,tb_MainDatabase[Barcode],tb_MainDatabase[Size],"")</f>
        <v>10 ml.</v>
      </c>
      <c r="J1013" s="64" t="s">
        <v>1532</v>
      </c>
      <c r="K1013" s="81">
        <f>IF(E1013="","",countif(tb_Export_2[SKU],E1013))</f>
        <v>1</v>
      </c>
      <c r="L1013" s="64" t="s">
        <v>1528</v>
      </c>
      <c r="M1013" s="81"/>
      <c r="N1013" s="81"/>
    </row>
    <row r="1014" ht="22.5" customHeight="1">
      <c r="A1014" s="61">
        <f>IF(B1014="","",ROW()-ROW(tb_Export_2[[#HEADERS],[Order]]))</f>
        <v>1013</v>
      </c>
      <c r="B1014" s="322">
        <v>45987.0</v>
      </c>
      <c r="C1014" s="64" t="str">
        <f t="shared" si="1"/>
        <v>#REF!</v>
      </c>
      <c r="D1014" s="64" t="s">
        <v>502</v>
      </c>
      <c r="E1014" s="64" t="s">
        <v>2994</v>
      </c>
      <c r="F1014" s="64" t="s">
        <v>2933</v>
      </c>
      <c r="G1014" s="64">
        <v>8.85712801211E12</v>
      </c>
      <c r="H1014" s="64" t="str">
        <f t="array" ref="H1014">XLOOKUP(G1014,tb_MainDatabase[Barcode],tb_MainDatabase[Grand],"")</f>
        <v>EDP+</v>
      </c>
      <c r="I1014" s="64" t="str">
        <f t="array" ref="I1014">XLOOKUP(G1014,tb_MainDatabase[Barcode],tb_MainDatabase[Size],"")</f>
        <v>10 ml.</v>
      </c>
      <c r="J1014" s="64" t="s">
        <v>1532</v>
      </c>
      <c r="K1014" s="81">
        <f>IF(E1014="","",countif(tb_Export_2[SKU],E1014))</f>
        <v>1</v>
      </c>
      <c r="L1014" s="64" t="s">
        <v>1528</v>
      </c>
      <c r="M1014" s="81"/>
      <c r="N1014" s="81"/>
    </row>
    <row r="1015" ht="22.5" customHeight="1">
      <c r="A1015" s="61">
        <f>IF(B1015="","",ROW()-ROW(tb_Export_2[[#HEADERS],[Order]]))</f>
        <v>1014</v>
      </c>
      <c r="B1015" s="322">
        <v>45987.0</v>
      </c>
      <c r="C1015" s="64" t="str">
        <f t="shared" si="1"/>
        <v>#REF!</v>
      </c>
      <c r="D1015" s="64" t="s">
        <v>502</v>
      </c>
      <c r="E1015" s="64" t="s">
        <v>2996</v>
      </c>
      <c r="F1015" s="64" t="s">
        <v>1122</v>
      </c>
      <c r="G1015" s="64">
        <v>8.857128012122E12</v>
      </c>
      <c r="H1015" s="64" t="str">
        <f t="array" ref="H1015">XLOOKUP(G1015,tb_MainDatabase[Barcode],tb_MainDatabase[Grand],"")</f>
        <v>EDP+</v>
      </c>
      <c r="I1015" s="64" t="str">
        <f t="array" ref="I1015">XLOOKUP(G1015,tb_MainDatabase[Barcode],tb_MainDatabase[Size],"")</f>
        <v>10 ml.</v>
      </c>
      <c r="J1015" s="64" t="s">
        <v>1532</v>
      </c>
      <c r="K1015" s="81">
        <f>IF(E1015="","",countif(tb_Export_2[SKU],E1015))</f>
        <v>1</v>
      </c>
      <c r="L1015" s="64" t="s">
        <v>1528</v>
      </c>
      <c r="M1015" s="81"/>
      <c r="N1015" s="81"/>
    </row>
    <row r="1016" ht="22.5" customHeight="1">
      <c r="A1016" s="61">
        <f>IF(B1016="","",ROW()-ROW(tb_Export_2[[#HEADERS],[Order]]))</f>
        <v>1015</v>
      </c>
      <c r="B1016" s="322">
        <v>45987.0</v>
      </c>
      <c r="C1016" s="64" t="str">
        <f t="shared" si="1"/>
        <v>#REF!</v>
      </c>
      <c r="D1016" s="64" t="s">
        <v>502</v>
      </c>
      <c r="E1016" s="64" t="s">
        <v>2997</v>
      </c>
      <c r="F1016" s="64" t="s">
        <v>1122</v>
      </c>
      <c r="G1016" s="64">
        <v>8.857128012122E12</v>
      </c>
      <c r="H1016" s="64" t="str">
        <f t="array" ref="H1016">XLOOKUP(G1016,tb_MainDatabase[Barcode],tb_MainDatabase[Grand],"")</f>
        <v>EDP+</v>
      </c>
      <c r="I1016" s="64" t="str">
        <f t="array" ref="I1016">XLOOKUP(G1016,tb_MainDatabase[Barcode],tb_MainDatabase[Size],"")</f>
        <v>10 ml.</v>
      </c>
      <c r="J1016" s="64" t="s">
        <v>1532</v>
      </c>
      <c r="K1016" s="81">
        <f>IF(E1016="","",countif(tb_Export_2[SKU],E1016))</f>
        <v>1</v>
      </c>
      <c r="L1016" s="64" t="s">
        <v>1528</v>
      </c>
      <c r="M1016" s="81"/>
      <c r="N1016" s="81"/>
    </row>
    <row r="1017" ht="22.5" customHeight="1">
      <c r="A1017" s="61">
        <f>IF(B1017="","",ROW()-ROW(tb_Export_2[[#HEADERS],[Order]]))</f>
        <v>1016</v>
      </c>
      <c r="B1017" s="322">
        <v>45987.0</v>
      </c>
      <c r="C1017" s="64" t="str">
        <f t="shared" si="1"/>
        <v>#REF!</v>
      </c>
      <c r="D1017" s="64" t="s">
        <v>502</v>
      </c>
      <c r="E1017" s="64" t="s">
        <v>2998</v>
      </c>
      <c r="F1017" s="64" t="s">
        <v>1122</v>
      </c>
      <c r="G1017" s="64">
        <v>8.857128012122E12</v>
      </c>
      <c r="H1017" s="64" t="str">
        <f t="array" ref="H1017">XLOOKUP(G1017,tb_MainDatabase[Barcode],tb_MainDatabase[Grand],"")</f>
        <v>EDP+</v>
      </c>
      <c r="I1017" s="64" t="str">
        <f t="array" ref="I1017">XLOOKUP(G1017,tb_MainDatabase[Barcode],tb_MainDatabase[Size],"")</f>
        <v>10 ml.</v>
      </c>
      <c r="J1017" s="64" t="s">
        <v>1532</v>
      </c>
      <c r="K1017" s="81">
        <f>IF(E1017="","",countif(tb_Export_2[SKU],E1017))</f>
        <v>1</v>
      </c>
      <c r="L1017" s="64" t="s">
        <v>1528</v>
      </c>
      <c r="M1017" s="81"/>
      <c r="N1017" s="81"/>
    </row>
    <row r="1018" ht="22.5" customHeight="1">
      <c r="A1018" s="61">
        <f>IF(B1018="","",ROW()-ROW(tb_Export_2[[#HEADERS],[Order]]))</f>
        <v>1017</v>
      </c>
      <c r="B1018" s="322">
        <v>45987.0</v>
      </c>
      <c r="C1018" s="64" t="str">
        <f t="shared" si="1"/>
        <v>#REF!</v>
      </c>
      <c r="D1018" s="64" t="s">
        <v>502</v>
      </c>
      <c r="E1018" s="64" t="s">
        <v>3000</v>
      </c>
      <c r="F1018" s="64" t="s">
        <v>1122</v>
      </c>
      <c r="G1018" s="64">
        <v>8.857128012122E12</v>
      </c>
      <c r="H1018" s="64" t="str">
        <f t="array" ref="H1018">XLOOKUP(G1018,tb_MainDatabase[Barcode],tb_MainDatabase[Grand],"")</f>
        <v>EDP+</v>
      </c>
      <c r="I1018" s="64" t="str">
        <f t="array" ref="I1018">XLOOKUP(G1018,tb_MainDatabase[Barcode],tb_MainDatabase[Size],"")</f>
        <v>10 ml.</v>
      </c>
      <c r="J1018" s="64" t="s">
        <v>1532</v>
      </c>
      <c r="K1018" s="81">
        <f>IF(E1018="","",countif(tb_Export_2[SKU],E1018))</f>
        <v>1</v>
      </c>
      <c r="L1018" s="64" t="s">
        <v>1528</v>
      </c>
      <c r="M1018" s="81"/>
      <c r="N1018" s="81"/>
    </row>
    <row r="1019" ht="22.5" customHeight="1">
      <c r="A1019" s="61">
        <f>IF(B1019="","",ROW()-ROW(tb_Export_2[[#HEADERS],[Order]]))</f>
        <v>1018</v>
      </c>
      <c r="B1019" s="322">
        <v>45987.0</v>
      </c>
      <c r="C1019" s="64" t="str">
        <f t="shared" si="1"/>
        <v>#REF!</v>
      </c>
      <c r="D1019" s="64" t="s">
        <v>502</v>
      </c>
      <c r="E1019" s="64" t="s">
        <v>3002</v>
      </c>
      <c r="F1019" s="64" t="s">
        <v>1122</v>
      </c>
      <c r="G1019" s="64">
        <v>8.857128012122E12</v>
      </c>
      <c r="H1019" s="64" t="str">
        <f t="array" ref="H1019">XLOOKUP(G1019,tb_MainDatabase[Barcode],tb_MainDatabase[Grand],"")</f>
        <v>EDP+</v>
      </c>
      <c r="I1019" s="64" t="str">
        <f t="array" ref="I1019">XLOOKUP(G1019,tb_MainDatabase[Barcode],tb_MainDatabase[Size],"")</f>
        <v>10 ml.</v>
      </c>
      <c r="J1019" s="64" t="s">
        <v>1532</v>
      </c>
      <c r="K1019" s="81">
        <f>IF(E1019="","",countif(tb_Export_2[SKU],E1019))</f>
        <v>1</v>
      </c>
      <c r="L1019" s="64" t="s">
        <v>1528</v>
      </c>
      <c r="M1019" s="81"/>
      <c r="N1019" s="81"/>
    </row>
    <row r="1020" ht="22.5" customHeight="1">
      <c r="A1020" s="61">
        <f>IF(B1020="","",ROW()-ROW(tb_Export_2[[#HEADERS],[Order]]))</f>
        <v>1019</v>
      </c>
      <c r="B1020" s="322">
        <v>45987.0</v>
      </c>
      <c r="C1020" s="64" t="str">
        <f t="shared" si="1"/>
        <v>#REF!</v>
      </c>
      <c r="D1020" s="64" t="s">
        <v>502</v>
      </c>
      <c r="E1020" s="64" t="s">
        <v>3004</v>
      </c>
      <c r="F1020" s="64" t="s">
        <v>1122</v>
      </c>
      <c r="G1020" s="64">
        <v>8.857128012122E12</v>
      </c>
      <c r="H1020" s="64" t="str">
        <f t="array" ref="H1020">XLOOKUP(G1020,tb_MainDatabase[Barcode],tb_MainDatabase[Grand],"")</f>
        <v>EDP+</v>
      </c>
      <c r="I1020" s="64" t="str">
        <f t="array" ref="I1020">XLOOKUP(G1020,tb_MainDatabase[Barcode],tb_MainDatabase[Size],"")</f>
        <v>10 ml.</v>
      </c>
      <c r="J1020" s="64" t="s">
        <v>1532</v>
      </c>
      <c r="K1020" s="81">
        <f>IF(E1020="","",countif(tb_Export_2[SKU],E1020))</f>
        <v>1</v>
      </c>
      <c r="L1020" s="64" t="s">
        <v>1528</v>
      </c>
      <c r="M1020" s="81"/>
      <c r="N1020" s="81"/>
    </row>
    <row r="1021" ht="22.5" customHeight="1">
      <c r="A1021" s="61">
        <f>IF(B1021="","",ROW()-ROW(tb_Export_2[[#HEADERS],[Order]]))</f>
        <v>1020</v>
      </c>
      <c r="B1021" s="322">
        <v>45987.0</v>
      </c>
      <c r="C1021" s="64" t="str">
        <f t="shared" si="1"/>
        <v>#REF!</v>
      </c>
      <c r="D1021" s="64" t="s">
        <v>502</v>
      </c>
      <c r="E1021" s="64" t="s">
        <v>3005</v>
      </c>
      <c r="F1021" s="64" t="s">
        <v>1122</v>
      </c>
      <c r="G1021" s="64">
        <v>8.857128012122E12</v>
      </c>
      <c r="H1021" s="64" t="str">
        <f t="array" ref="H1021">XLOOKUP(G1021,tb_MainDatabase[Barcode],tb_MainDatabase[Grand],"")</f>
        <v>EDP+</v>
      </c>
      <c r="I1021" s="64" t="str">
        <f t="array" ref="I1021">XLOOKUP(G1021,tb_MainDatabase[Barcode],tb_MainDatabase[Size],"")</f>
        <v>10 ml.</v>
      </c>
      <c r="J1021" s="64" t="s">
        <v>1532</v>
      </c>
      <c r="K1021" s="81">
        <f>IF(E1021="","",countif(tb_Export_2[SKU],E1021))</f>
        <v>1</v>
      </c>
      <c r="L1021" s="64" t="s">
        <v>1528</v>
      </c>
      <c r="M1021" s="81"/>
      <c r="N1021" s="81"/>
    </row>
    <row r="1022" ht="22.5" customHeight="1">
      <c r="A1022" s="61">
        <f>IF(B1022="","",ROW()-ROW(tb_Export_2[[#HEADERS],[Order]]))</f>
        <v>1021</v>
      </c>
      <c r="B1022" s="322">
        <v>45987.0</v>
      </c>
      <c r="C1022" s="64" t="str">
        <f t="shared" si="1"/>
        <v>#REF!</v>
      </c>
      <c r="D1022" s="64" t="s">
        <v>502</v>
      </c>
      <c r="E1022" s="64" t="s">
        <v>3007</v>
      </c>
      <c r="F1022" s="64" t="s">
        <v>1122</v>
      </c>
      <c r="G1022" s="64">
        <v>8.857128012122E12</v>
      </c>
      <c r="H1022" s="64" t="str">
        <f t="array" ref="H1022">XLOOKUP(G1022,tb_MainDatabase[Barcode],tb_MainDatabase[Grand],"")</f>
        <v>EDP+</v>
      </c>
      <c r="I1022" s="64" t="str">
        <f t="array" ref="I1022">XLOOKUP(G1022,tb_MainDatabase[Barcode],tb_MainDatabase[Size],"")</f>
        <v>10 ml.</v>
      </c>
      <c r="J1022" s="64" t="s">
        <v>1532</v>
      </c>
      <c r="K1022" s="81">
        <f>IF(E1022="","",countif(tb_Export_2[SKU],E1022))</f>
        <v>1</v>
      </c>
      <c r="L1022" s="64" t="s">
        <v>1528</v>
      </c>
      <c r="M1022" s="81"/>
      <c r="N1022" s="81"/>
    </row>
    <row r="1023" ht="22.5" customHeight="1">
      <c r="A1023" s="61">
        <f>IF(B1023="","",ROW()-ROW(tb_Export_2[[#HEADERS],[Order]]))</f>
        <v>1022</v>
      </c>
      <c r="B1023" s="322">
        <v>45987.0</v>
      </c>
      <c r="C1023" s="64" t="str">
        <f t="shared" si="1"/>
        <v>#REF!</v>
      </c>
      <c r="D1023" s="64" t="s">
        <v>502</v>
      </c>
      <c r="E1023" s="64" t="s">
        <v>3009</v>
      </c>
      <c r="F1023" s="64" t="s">
        <v>1122</v>
      </c>
      <c r="G1023" s="64">
        <v>8.857128012122E12</v>
      </c>
      <c r="H1023" s="64" t="str">
        <f t="array" ref="H1023">XLOOKUP(G1023,tb_MainDatabase[Barcode],tb_MainDatabase[Grand],"")</f>
        <v>EDP+</v>
      </c>
      <c r="I1023" s="64" t="str">
        <f t="array" ref="I1023">XLOOKUP(G1023,tb_MainDatabase[Barcode],tb_MainDatabase[Size],"")</f>
        <v>10 ml.</v>
      </c>
      <c r="J1023" s="64" t="s">
        <v>1532</v>
      </c>
      <c r="K1023" s="81">
        <f>IF(E1023="","",countif(tb_Export_2[SKU],E1023))</f>
        <v>1</v>
      </c>
      <c r="L1023" s="64" t="s">
        <v>1528</v>
      </c>
      <c r="M1023" s="81"/>
      <c r="N1023" s="81"/>
    </row>
    <row r="1024" ht="22.5" customHeight="1">
      <c r="A1024" s="61">
        <f>IF(B1024="","",ROW()-ROW(tb_Export_2[[#HEADERS],[Order]]))</f>
        <v>1023</v>
      </c>
      <c r="B1024" s="322">
        <v>45987.0</v>
      </c>
      <c r="C1024" s="64" t="str">
        <f t="shared" si="1"/>
        <v>#REF!</v>
      </c>
      <c r="D1024" s="64" t="s">
        <v>502</v>
      </c>
      <c r="E1024" s="64" t="s">
        <v>3010</v>
      </c>
      <c r="F1024" s="64" t="s">
        <v>1122</v>
      </c>
      <c r="G1024" s="64">
        <v>8.857128012122E12</v>
      </c>
      <c r="H1024" s="64" t="str">
        <f t="array" ref="H1024">XLOOKUP(G1024,tb_MainDatabase[Barcode],tb_MainDatabase[Grand],"")</f>
        <v>EDP+</v>
      </c>
      <c r="I1024" s="64" t="str">
        <f t="array" ref="I1024">XLOOKUP(G1024,tb_MainDatabase[Barcode],tb_MainDatabase[Size],"")</f>
        <v>10 ml.</v>
      </c>
      <c r="J1024" s="64" t="s">
        <v>1532</v>
      </c>
      <c r="K1024" s="81">
        <f>IF(E1024="","",countif(tb_Export_2[SKU],E1024))</f>
        <v>1</v>
      </c>
      <c r="L1024" s="64" t="s">
        <v>1528</v>
      </c>
      <c r="M1024" s="81"/>
      <c r="N1024" s="81"/>
    </row>
    <row r="1025" ht="22.5" customHeight="1">
      <c r="A1025" s="61">
        <f>IF(B1025="","",ROW()-ROW(tb_Export_2[[#HEADERS],[Order]]))</f>
        <v>1024</v>
      </c>
      <c r="B1025" s="322">
        <v>45987.0</v>
      </c>
      <c r="C1025" s="64" t="str">
        <f t="shared" si="1"/>
        <v>#REF!</v>
      </c>
      <c r="D1025" s="64" t="s">
        <v>502</v>
      </c>
      <c r="E1025" s="64" t="s">
        <v>3012</v>
      </c>
      <c r="F1025" s="64" t="s">
        <v>1130</v>
      </c>
      <c r="G1025" s="64">
        <v>8.857128012108E12</v>
      </c>
      <c r="H1025" s="64" t="str">
        <f t="array" ref="H1025">XLOOKUP(G1025,tb_MainDatabase[Barcode],tb_MainDatabase[Grand],"")</f>
        <v>EDP+</v>
      </c>
      <c r="I1025" s="64" t="str">
        <f t="array" ref="I1025">XLOOKUP(G1025,tb_MainDatabase[Barcode],tb_MainDatabase[Size],"")</f>
        <v>10 ml.</v>
      </c>
      <c r="J1025" s="64" t="s">
        <v>1532</v>
      </c>
      <c r="K1025" s="81">
        <f>IF(E1025="","",countif(tb_Export_2[SKU],E1025))</f>
        <v>1</v>
      </c>
      <c r="L1025" s="64" t="s">
        <v>1528</v>
      </c>
      <c r="M1025" s="81"/>
      <c r="N1025" s="81"/>
    </row>
    <row r="1026" ht="22.5" customHeight="1">
      <c r="A1026" s="61">
        <f>IF(B1026="","",ROW()-ROW(tb_Export_2[[#HEADERS],[Order]]))</f>
        <v>1025</v>
      </c>
      <c r="B1026" s="322">
        <v>45987.0</v>
      </c>
      <c r="C1026" s="64" t="str">
        <f t="shared" si="1"/>
        <v>#REF!</v>
      </c>
      <c r="D1026" s="64" t="s">
        <v>502</v>
      </c>
      <c r="E1026" s="64" t="s">
        <v>3013</v>
      </c>
      <c r="F1026" s="64" t="s">
        <v>1130</v>
      </c>
      <c r="G1026" s="64">
        <v>8.857128012108E12</v>
      </c>
      <c r="H1026" s="64" t="str">
        <f t="array" ref="H1026">XLOOKUP(G1026,tb_MainDatabase[Barcode],tb_MainDatabase[Grand],"")</f>
        <v>EDP+</v>
      </c>
      <c r="I1026" s="64" t="str">
        <f t="array" ref="I1026">XLOOKUP(G1026,tb_MainDatabase[Barcode],tb_MainDatabase[Size],"")</f>
        <v>10 ml.</v>
      </c>
      <c r="J1026" s="64" t="s">
        <v>1532</v>
      </c>
      <c r="K1026" s="81">
        <f>IF(E1026="","",countif(tb_Export_2[SKU],E1026))</f>
        <v>1</v>
      </c>
      <c r="L1026" s="64" t="s">
        <v>1528</v>
      </c>
      <c r="M1026" s="81"/>
      <c r="N1026" s="81"/>
    </row>
    <row r="1027" ht="22.5" customHeight="1">
      <c r="A1027" s="61">
        <f>IF(B1027="","",ROW()-ROW(tb_Export_2[[#HEADERS],[Order]]))</f>
        <v>1026</v>
      </c>
      <c r="B1027" s="322">
        <v>45987.0</v>
      </c>
      <c r="C1027" s="64" t="str">
        <f t="shared" si="1"/>
        <v>#REF!</v>
      </c>
      <c r="D1027" s="64" t="s">
        <v>502</v>
      </c>
      <c r="E1027" s="64" t="s">
        <v>3014</v>
      </c>
      <c r="F1027" s="64" t="s">
        <v>1130</v>
      </c>
      <c r="G1027" s="64">
        <v>8.857128012108E12</v>
      </c>
      <c r="H1027" s="64" t="str">
        <f t="array" ref="H1027">XLOOKUP(G1027,tb_MainDatabase[Barcode],tb_MainDatabase[Grand],"")</f>
        <v>EDP+</v>
      </c>
      <c r="I1027" s="64" t="str">
        <f t="array" ref="I1027">XLOOKUP(G1027,tb_MainDatabase[Barcode],tb_MainDatabase[Size],"")</f>
        <v>10 ml.</v>
      </c>
      <c r="J1027" s="64" t="s">
        <v>1532</v>
      </c>
      <c r="K1027" s="81">
        <f>IF(E1027="","",countif(tb_Export_2[SKU],E1027))</f>
        <v>1</v>
      </c>
      <c r="L1027" s="64" t="s">
        <v>1528</v>
      </c>
      <c r="M1027" s="81"/>
      <c r="N1027" s="81"/>
    </row>
    <row r="1028" ht="22.5" customHeight="1">
      <c r="A1028" s="61">
        <f>IF(B1028="","",ROW()-ROW(tb_Export_2[[#HEADERS],[Order]]))</f>
        <v>1027</v>
      </c>
      <c r="B1028" s="322">
        <v>45987.0</v>
      </c>
      <c r="C1028" s="64" t="str">
        <f t="shared" si="1"/>
        <v>#REF!</v>
      </c>
      <c r="D1028" s="64" t="s">
        <v>502</v>
      </c>
      <c r="E1028" s="64" t="s">
        <v>3015</v>
      </c>
      <c r="F1028" s="64" t="s">
        <v>1130</v>
      </c>
      <c r="G1028" s="64">
        <v>8.857128012108E12</v>
      </c>
      <c r="H1028" s="64" t="str">
        <f t="array" ref="H1028">XLOOKUP(G1028,tb_MainDatabase[Barcode],tb_MainDatabase[Grand],"")</f>
        <v>EDP+</v>
      </c>
      <c r="I1028" s="64" t="str">
        <f t="array" ref="I1028">XLOOKUP(G1028,tb_MainDatabase[Barcode],tb_MainDatabase[Size],"")</f>
        <v>10 ml.</v>
      </c>
      <c r="J1028" s="64" t="s">
        <v>1532</v>
      </c>
      <c r="K1028" s="81">
        <f>IF(E1028="","",countif(tb_Export_2[SKU],E1028))</f>
        <v>1</v>
      </c>
      <c r="L1028" s="64" t="s">
        <v>1528</v>
      </c>
      <c r="M1028" s="81"/>
      <c r="N1028" s="81"/>
    </row>
    <row r="1029" ht="22.5" customHeight="1">
      <c r="A1029" s="61">
        <f>IF(B1029="","",ROW()-ROW(tb_Export_2[[#HEADERS],[Order]]))</f>
        <v>1028</v>
      </c>
      <c r="B1029" s="322">
        <v>45987.0</v>
      </c>
      <c r="C1029" s="64" t="str">
        <f t="shared" si="1"/>
        <v>#REF!</v>
      </c>
      <c r="D1029" s="64" t="s">
        <v>502</v>
      </c>
      <c r="E1029" s="64" t="s">
        <v>3016</v>
      </c>
      <c r="F1029" s="64" t="s">
        <v>1130</v>
      </c>
      <c r="G1029" s="64">
        <v>8.857128012108E12</v>
      </c>
      <c r="H1029" s="64" t="str">
        <f t="array" ref="H1029">XLOOKUP(G1029,tb_MainDatabase[Barcode],tb_MainDatabase[Grand],"")</f>
        <v>EDP+</v>
      </c>
      <c r="I1029" s="64" t="str">
        <f t="array" ref="I1029">XLOOKUP(G1029,tb_MainDatabase[Barcode],tb_MainDatabase[Size],"")</f>
        <v>10 ml.</v>
      </c>
      <c r="J1029" s="64" t="s">
        <v>1532</v>
      </c>
      <c r="K1029" s="81">
        <f>IF(E1029="","",countif(tb_Export_2[SKU],E1029))</f>
        <v>1</v>
      </c>
      <c r="L1029" s="64" t="s">
        <v>1528</v>
      </c>
      <c r="M1029" s="81"/>
      <c r="N1029" s="81"/>
    </row>
    <row r="1030" ht="22.5" customHeight="1">
      <c r="A1030" s="61">
        <f>IF(B1030="","",ROW()-ROW(tb_Export_2[[#HEADERS],[Order]]))</f>
        <v>1029</v>
      </c>
      <c r="B1030" s="322">
        <v>45987.0</v>
      </c>
      <c r="C1030" s="64" t="str">
        <f t="shared" si="1"/>
        <v>#REF!</v>
      </c>
      <c r="D1030" s="64" t="s">
        <v>502</v>
      </c>
      <c r="E1030" s="64" t="s">
        <v>3018</v>
      </c>
      <c r="F1030" s="64" t="s">
        <v>1130</v>
      </c>
      <c r="G1030" s="64">
        <v>8.857128012108E12</v>
      </c>
      <c r="H1030" s="64" t="str">
        <f t="array" ref="H1030">XLOOKUP(G1030,tb_MainDatabase[Barcode],tb_MainDatabase[Grand],"")</f>
        <v>EDP+</v>
      </c>
      <c r="I1030" s="64" t="str">
        <f t="array" ref="I1030">XLOOKUP(G1030,tb_MainDatabase[Barcode],tb_MainDatabase[Size],"")</f>
        <v>10 ml.</v>
      </c>
      <c r="J1030" s="64" t="s">
        <v>1532</v>
      </c>
      <c r="K1030" s="81">
        <f>IF(E1030="","",countif(tb_Export_2[SKU],E1030))</f>
        <v>1</v>
      </c>
      <c r="L1030" s="64" t="s">
        <v>1528</v>
      </c>
      <c r="M1030" s="81"/>
      <c r="N1030" s="81"/>
    </row>
    <row r="1031" ht="22.5" customHeight="1">
      <c r="A1031" s="61">
        <f>IF(B1031="","",ROW()-ROW(tb_Export_2[[#HEADERS],[Order]]))</f>
        <v>1030</v>
      </c>
      <c r="B1031" s="322">
        <v>45987.0</v>
      </c>
      <c r="C1031" s="64" t="str">
        <f t="shared" si="1"/>
        <v>#REF!</v>
      </c>
      <c r="D1031" s="64" t="s">
        <v>502</v>
      </c>
      <c r="E1031" s="64" t="s">
        <v>3019</v>
      </c>
      <c r="F1031" s="64" t="s">
        <v>1130</v>
      </c>
      <c r="G1031" s="64">
        <v>8.857128012108E12</v>
      </c>
      <c r="H1031" s="64" t="str">
        <f t="array" ref="H1031">XLOOKUP(G1031,tb_MainDatabase[Barcode],tb_MainDatabase[Grand],"")</f>
        <v>EDP+</v>
      </c>
      <c r="I1031" s="64" t="str">
        <f t="array" ref="I1031">XLOOKUP(G1031,tb_MainDatabase[Barcode],tb_MainDatabase[Size],"")</f>
        <v>10 ml.</v>
      </c>
      <c r="J1031" s="64" t="s">
        <v>1532</v>
      </c>
      <c r="K1031" s="81">
        <f>IF(E1031="","",countif(tb_Export_2[SKU],E1031))</f>
        <v>1</v>
      </c>
      <c r="L1031" s="64" t="s">
        <v>1528</v>
      </c>
      <c r="M1031" s="81"/>
      <c r="N1031" s="81"/>
    </row>
    <row r="1032" ht="22.5" customHeight="1">
      <c r="A1032" s="61">
        <f>IF(B1032="","",ROW()-ROW(tb_Export_2[[#HEADERS],[Order]]))</f>
        <v>1031</v>
      </c>
      <c r="B1032" s="322">
        <v>45987.0</v>
      </c>
      <c r="C1032" s="64" t="str">
        <f t="shared" si="1"/>
        <v>#REF!</v>
      </c>
      <c r="D1032" s="64" t="s">
        <v>502</v>
      </c>
      <c r="E1032" s="64" t="s">
        <v>3021</v>
      </c>
      <c r="F1032" s="64" t="s">
        <v>1130</v>
      </c>
      <c r="G1032" s="64">
        <v>8.857128012108E12</v>
      </c>
      <c r="H1032" s="64" t="str">
        <f t="array" ref="H1032">XLOOKUP(G1032,tb_MainDatabase[Barcode],tb_MainDatabase[Grand],"")</f>
        <v>EDP+</v>
      </c>
      <c r="I1032" s="64" t="str">
        <f t="array" ref="I1032">XLOOKUP(G1032,tb_MainDatabase[Barcode],tb_MainDatabase[Size],"")</f>
        <v>10 ml.</v>
      </c>
      <c r="J1032" s="64" t="s">
        <v>1532</v>
      </c>
      <c r="K1032" s="81">
        <f>IF(E1032="","",countif(tb_Export_2[SKU],E1032))</f>
        <v>1</v>
      </c>
      <c r="L1032" s="64" t="s">
        <v>1528</v>
      </c>
      <c r="M1032" s="81"/>
      <c r="N1032" s="81"/>
    </row>
    <row r="1033" ht="22.5" customHeight="1">
      <c r="A1033" s="61">
        <f>IF(B1033="","",ROW()-ROW(tb_Export_2[[#HEADERS],[Order]]))</f>
        <v>1032</v>
      </c>
      <c r="B1033" s="322">
        <v>45987.0</v>
      </c>
      <c r="C1033" s="64" t="str">
        <f t="shared" si="1"/>
        <v>#REF!</v>
      </c>
      <c r="D1033" s="64" t="s">
        <v>502</v>
      </c>
      <c r="E1033" s="64" t="s">
        <v>3022</v>
      </c>
      <c r="F1033" s="64" t="s">
        <v>1130</v>
      </c>
      <c r="G1033" s="64">
        <v>8.857128012108E12</v>
      </c>
      <c r="H1033" s="64" t="str">
        <f t="array" ref="H1033">XLOOKUP(G1033,tb_MainDatabase[Barcode],tb_MainDatabase[Grand],"")</f>
        <v>EDP+</v>
      </c>
      <c r="I1033" s="64" t="str">
        <f t="array" ref="I1033">XLOOKUP(G1033,tb_MainDatabase[Barcode],tb_MainDatabase[Size],"")</f>
        <v>10 ml.</v>
      </c>
      <c r="J1033" s="64" t="s">
        <v>1532</v>
      </c>
      <c r="K1033" s="81">
        <f>IF(E1033="","",countif(tb_Export_2[SKU],E1033))</f>
        <v>1</v>
      </c>
      <c r="L1033" s="64" t="s">
        <v>1528</v>
      </c>
      <c r="M1033" s="81"/>
      <c r="N1033" s="81"/>
    </row>
    <row r="1034" ht="22.5" customHeight="1">
      <c r="A1034" s="61">
        <f>IF(B1034="","",ROW()-ROW(tb_Export_2[[#HEADERS],[Order]]))</f>
        <v>1033</v>
      </c>
      <c r="B1034" s="322">
        <v>45987.0</v>
      </c>
      <c r="C1034" s="64" t="str">
        <f t="shared" si="1"/>
        <v>#REF!</v>
      </c>
      <c r="D1034" s="64" t="s">
        <v>502</v>
      </c>
      <c r="E1034" s="64" t="s">
        <v>3023</v>
      </c>
      <c r="F1034" s="64" t="s">
        <v>1130</v>
      </c>
      <c r="G1034" s="64">
        <v>8.857128012108E12</v>
      </c>
      <c r="H1034" s="64" t="str">
        <f t="array" ref="H1034">XLOOKUP(G1034,tb_MainDatabase[Barcode],tb_MainDatabase[Grand],"")</f>
        <v>EDP+</v>
      </c>
      <c r="I1034" s="64" t="str">
        <f t="array" ref="I1034">XLOOKUP(G1034,tb_MainDatabase[Barcode],tb_MainDatabase[Size],"")</f>
        <v>10 ml.</v>
      </c>
      <c r="J1034" s="64" t="s">
        <v>1532</v>
      </c>
      <c r="K1034" s="81">
        <f>IF(E1034="","",countif(tb_Export_2[SKU],E1034))</f>
        <v>1</v>
      </c>
      <c r="L1034" s="64" t="s">
        <v>1528</v>
      </c>
      <c r="M1034" s="81"/>
      <c r="N1034" s="81"/>
    </row>
    <row r="1035" ht="22.5" customHeight="1">
      <c r="A1035" s="61">
        <f>IF(B1035="","",ROW()-ROW(tb_Export_2[[#HEADERS],[Order]]))</f>
        <v>1034</v>
      </c>
      <c r="B1035" s="322">
        <v>45987.0</v>
      </c>
      <c r="C1035" s="64" t="str">
        <f t="shared" si="1"/>
        <v>#REF!</v>
      </c>
      <c r="D1035" s="64" t="s">
        <v>502</v>
      </c>
      <c r="E1035" s="64" t="s">
        <v>3025</v>
      </c>
      <c r="F1035" s="64" t="s">
        <v>1131</v>
      </c>
      <c r="G1035" s="64">
        <v>8.857128012112E12</v>
      </c>
      <c r="H1035" s="64" t="str">
        <f t="array" ref="H1035">XLOOKUP(G1035,tb_MainDatabase[Barcode],tb_MainDatabase[Grand],"")</f>
        <v>EDP+</v>
      </c>
      <c r="I1035" s="64" t="str">
        <f t="array" ref="I1035">XLOOKUP(G1035,tb_MainDatabase[Barcode],tb_MainDatabase[Size],"")</f>
        <v>10 ml.</v>
      </c>
      <c r="J1035" s="64" t="s">
        <v>1532</v>
      </c>
      <c r="K1035" s="81">
        <f>IF(E1035="","",countif(tb_Export_2[SKU],E1035))</f>
        <v>1</v>
      </c>
      <c r="L1035" s="64" t="s">
        <v>1528</v>
      </c>
      <c r="M1035" s="81"/>
      <c r="N1035" s="81"/>
    </row>
    <row r="1036" ht="22.5" customHeight="1">
      <c r="A1036" s="61">
        <f>IF(B1036="","",ROW()-ROW(tb_Export_2[[#HEADERS],[Order]]))</f>
        <v>1035</v>
      </c>
      <c r="B1036" s="322">
        <v>45987.0</v>
      </c>
      <c r="C1036" s="64" t="str">
        <f t="shared" si="1"/>
        <v>#REF!</v>
      </c>
      <c r="D1036" s="64" t="s">
        <v>502</v>
      </c>
      <c r="E1036" s="64" t="s">
        <v>3026</v>
      </c>
      <c r="F1036" s="64" t="s">
        <v>1131</v>
      </c>
      <c r="G1036" s="64">
        <v>8.857128012112E12</v>
      </c>
      <c r="H1036" s="64" t="str">
        <f t="array" ref="H1036">XLOOKUP(G1036,tb_MainDatabase[Barcode],tb_MainDatabase[Grand],"")</f>
        <v>EDP+</v>
      </c>
      <c r="I1036" s="64" t="str">
        <f t="array" ref="I1036">XLOOKUP(G1036,tb_MainDatabase[Barcode],tb_MainDatabase[Size],"")</f>
        <v>10 ml.</v>
      </c>
      <c r="J1036" s="64" t="s">
        <v>1532</v>
      </c>
      <c r="K1036" s="81">
        <f>IF(E1036="","",countif(tb_Export_2[SKU],E1036))</f>
        <v>1</v>
      </c>
      <c r="L1036" s="64" t="s">
        <v>1528</v>
      </c>
      <c r="M1036" s="81"/>
      <c r="N1036" s="81"/>
    </row>
    <row r="1037" ht="22.5" customHeight="1">
      <c r="A1037" s="61">
        <f>IF(B1037="","",ROW()-ROW(tb_Export_2[[#HEADERS],[Order]]))</f>
        <v>1036</v>
      </c>
      <c r="B1037" s="322">
        <v>45987.0</v>
      </c>
      <c r="C1037" s="64" t="str">
        <f t="shared" si="1"/>
        <v>#REF!</v>
      </c>
      <c r="D1037" s="64" t="s">
        <v>502</v>
      </c>
      <c r="E1037" s="64" t="s">
        <v>3027</v>
      </c>
      <c r="F1037" s="64" t="s">
        <v>1131</v>
      </c>
      <c r="G1037" s="64">
        <v>8.857128012112E12</v>
      </c>
      <c r="H1037" s="64" t="str">
        <f t="array" ref="H1037">XLOOKUP(G1037,tb_MainDatabase[Barcode],tb_MainDatabase[Grand],"")</f>
        <v>EDP+</v>
      </c>
      <c r="I1037" s="64" t="str">
        <f t="array" ref="I1037">XLOOKUP(G1037,tb_MainDatabase[Barcode],tb_MainDatabase[Size],"")</f>
        <v>10 ml.</v>
      </c>
      <c r="J1037" s="64" t="s">
        <v>1532</v>
      </c>
      <c r="K1037" s="81">
        <f>IF(E1037="","",countif(tb_Export_2[SKU],E1037))</f>
        <v>1</v>
      </c>
      <c r="L1037" s="64" t="s">
        <v>1528</v>
      </c>
      <c r="M1037" s="81"/>
      <c r="N1037" s="81"/>
    </row>
    <row r="1038" ht="22.5" customHeight="1">
      <c r="A1038" s="61">
        <f>IF(B1038="","",ROW()-ROW(tb_Export_2[[#HEADERS],[Order]]))</f>
        <v>1037</v>
      </c>
      <c r="B1038" s="322">
        <v>45987.0</v>
      </c>
      <c r="C1038" s="64" t="str">
        <f t="shared" si="1"/>
        <v>#REF!</v>
      </c>
      <c r="D1038" s="64" t="s">
        <v>502</v>
      </c>
      <c r="E1038" s="64" t="s">
        <v>3030</v>
      </c>
      <c r="F1038" s="64" t="s">
        <v>1131</v>
      </c>
      <c r="G1038" s="64">
        <v>8.857128012112E12</v>
      </c>
      <c r="H1038" s="64" t="str">
        <f t="array" ref="H1038">XLOOKUP(G1038,tb_MainDatabase[Barcode],tb_MainDatabase[Grand],"")</f>
        <v>EDP+</v>
      </c>
      <c r="I1038" s="64" t="str">
        <f t="array" ref="I1038">XLOOKUP(G1038,tb_MainDatabase[Barcode],tb_MainDatabase[Size],"")</f>
        <v>10 ml.</v>
      </c>
      <c r="J1038" s="64" t="s">
        <v>1532</v>
      </c>
      <c r="K1038" s="81">
        <f>IF(E1038="","",countif(tb_Export_2[SKU],E1038))</f>
        <v>1</v>
      </c>
      <c r="L1038" s="64" t="s">
        <v>1528</v>
      </c>
      <c r="M1038" s="81"/>
      <c r="N1038" s="81"/>
    </row>
    <row r="1039" ht="22.5" customHeight="1">
      <c r="A1039" s="61">
        <f>IF(B1039="","",ROW()-ROW(tb_Export_2[[#HEADERS],[Order]]))</f>
        <v>1038</v>
      </c>
      <c r="B1039" s="322">
        <v>45987.0</v>
      </c>
      <c r="C1039" s="64" t="str">
        <f t="shared" si="1"/>
        <v>#REF!</v>
      </c>
      <c r="D1039" s="64" t="s">
        <v>502</v>
      </c>
      <c r="E1039" s="64" t="s">
        <v>3031</v>
      </c>
      <c r="F1039" s="64" t="s">
        <v>1131</v>
      </c>
      <c r="G1039" s="64">
        <v>8.857128012112E12</v>
      </c>
      <c r="H1039" s="64" t="str">
        <f t="array" ref="H1039">XLOOKUP(G1039,tb_MainDatabase[Barcode],tb_MainDatabase[Grand],"")</f>
        <v>EDP+</v>
      </c>
      <c r="I1039" s="64" t="str">
        <f t="array" ref="I1039">XLOOKUP(G1039,tb_MainDatabase[Barcode],tb_MainDatabase[Size],"")</f>
        <v>10 ml.</v>
      </c>
      <c r="J1039" s="64" t="s">
        <v>1532</v>
      </c>
      <c r="K1039" s="81">
        <f>IF(E1039="","",countif(tb_Export_2[SKU],E1039))</f>
        <v>1</v>
      </c>
      <c r="L1039" s="64" t="s">
        <v>1528</v>
      </c>
      <c r="M1039" s="81"/>
      <c r="N1039" s="81"/>
    </row>
    <row r="1040" ht="22.5" customHeight="1">
      <c r="A1040" s="61">
        <f>IF(B1040="","",ROW()-ROW(tb_Export_2[[#HEADERS],[Order]]))</f>
        <v>1039</v>
      </c>
      <c r="B1040" s="322">
        <v>45987.0</v>
      </c>
      <c r="C1040" s="64" t="str">
        <f t="shared" si="1"/>
        <v>#REF!</v>
      </c>
      <c r="D1040" s="64" t="s">
        <v>502</v>
      </c>
      <c r="E1040" s="64" t="s">
        <v>3032</v>
      </c>
      <c r="F1040" s="64" t="s">
        <v>1131</v>
      </c>
      <c r="G1040" s="64">
        <v>8.857128012112E12</v>
      </c>
      <c r="H1040" s="64" t="str">
        <f t="array" ref="H1040">XLOOKUP(G1040,tb_MainDatabase[Barcode],tb_MainDatabase[Grand],"")</f>
        <v>EDP+</v>
      </c>
      <c r="I1040" s="64" t="str">
        <f t="array" ref="I1040">XLOOKUP(G1040,tb_MainDatabase[Barcode],tb_MainDatabase[Size],"")</f>
        <v>10 ml.</v>
      </c>
      <c r="J1040" s="64" t="s">
        <v>1532</v>
      </c>
      <c r="K1040" s="81">
        <f>IF(E1040="","",countif(tb_Export_2[SKU],E1040))</f>
        <v>1</v>
      </c>
      <c r="L1040" s="64" t="s">
        <v>1528</v>
      </c>
      <c r="M1040" s="81"/>
      <c r="N1040" s="81"/>
    </row>
    <row r="1041" ht="22.5" customHeight="1">
      <c r="A1041" s="61">
        <f>IF(B1041="","",ROW()-ROW(tb_Export_2[[#HEADERS],[Order]]))</f>
        <v>1040</v>
      </c>
      <c r="B1041" s="322">
        <v>45987.0</v>
      </c>
      <c r="C1041" s="64" t="str">
        <f t="shared" si="1"/>
        <v>#REF!</v>
      </c>
      <c r="D1041" s="64" t="s">
        <v>502</v>
      </c>
      <c r="E1041" s="64" t="s">
        <v>3034</v>
      </c>
      <c r="F1041" s="64" t="s">
        <v>1131</v>
      </c>
      <c r="G1041" s="64">
        <v>8.857128012112E12</v>
      </c>
      <c r="H1041" s="64" t="str">
        <f t="array" ref="H1041">XLOOKUP(G1041,tb_MainDatabase[Barcode],tb_MainDatabase[Grand],"")</f>
        <v>EDP+</v>
      </c>
      <c r="I1041" s="64" t="str">
        <f t="array" ref="I1041">XLOOKUP(G1041,tb_MainDatabase[Barcode],tb_MainDatabase[Size],"")</f>
        <v>10 ml.</v>
      </c>
      <c r="J1041" s="64" t="s">
        <v>1532</v>
      </c>
      <c r="K1041" s="81">
        <f>IF(E1041="","",countif(tb_Export_2[SKU],E1041))</f>
        <v>1</v>
      </c>
      <c r="L1041" s="64" t="s">
        <v>1528</v>
      </c>
      <c r="M1041" s="81"/>
      <c r="N1041" s="81"/>
    </row>
    <row r="1042" ht="22.5" customHeight="1">
      <c r="A1042" s="61">
        <f>IF(B1042="","",ROW()-ROW(tb_Export_2[[#HEADERS],[Order]]))</f>
        <v>1041</v>
      </c>
      <c r="B1042" s="322">
        <v>45987.0</v>
      </c>
      <c r="C1042" s="64" t="str">
        <f t="shared" si="1"/>
        <v>#REF!</v>
      </c>
      <c r="D1042" s="64" t="s">
        <v>502</v>
      </c>
      <c r="E1042" s="64" t="s">
        <v>3036</v>
      </c>
      <c r="F1042" s="64" t="s">
        <v>1131</v>
      </c>
      <c r="G1042" s="64">
        <v>8.857128012112E12</v>
      </c>
      <c r="H1042" s="64" t="str">
        <f t="array" ref="H1042">XLOOKUP(G1042,tb_MainDatabase[Barcode],tb_MainDatabase[Grand],"")</f>
        <v>EDP+</v>
      </c>
      <c r="I1042" s="64" t="str">
        <f t="array" ref="I1042">XLOOKUP(G1042,tb_MainDatabase[Barcode],tb_MainDatabase[Size],"")</f>
        <v>10 ml.</v>
      </c>
      <c r="J1042" s="64" t="s">
        <v>1532</v>
      </c>
      <c r="K1042" s="81">
        <f>IF(E1042="","",countif(tb_Export_2[SKU],E1042))</f>
        <v>1</v>
      </c>
      <c r="L1042" s="64" t="s">
        <v>1528</v>
      </c>
      <c r="M1042" s="81"/>
      <c r="N1042" s="81"/>
    </row>
    <row r="1043" ht="22.5" customHeight="1">
      <c r="A1043" s="61">
        <f>IF(B1043="","",ROW()-ROW(tb_Export_2[[#HEADERS],[Order]]))</f>
        <v>1042</v>
      </c>
      <c r="B1043" s="322">
        <v>45987.0</v>
      </c>
      <c r="C1043" s="64" t="str">
        <f t="shared" si="1"/>
        <v>#REF!</v>
      </c>
      <c r="D1043" s="64" t="s">
        <v>502</v>
      </c>
      <c r="E1043" s="64" t="s">
        <v>3037</v>
      </c>
      <c r="F1043" s="64" t="s">
        <v>1131</v>
      </c>
      <c r="G1043" s="64">
        <v>8.857128012112E12</v>
      </c>
      <c r="H1043" s="64" t="str">
        <f t="array" ref="H1043">XLOOKUP(G1043,tb_MainDatabase[Barcode],tb_MainDatabase[Grand],"")</f>
        <v>EDP+</v>
      </c>
      <c r="I1043" s="64" t="str">
        <f t="array" ref="I1043">XLOOKUP(G1043,tb_MainDatabase[Barcode],tb_MainDatabase[Size],"")</f>
        <v>10 ml.</v>
      </c>
      <c r="J1043" s="64" t="s">
        <v>1532</v>
      </c>
      <c r="K1043" s="81">
        <f>IF(E1043="","",countif(tb_Export_2[SKU],E1043))</f>
        <v>1</v>
      </c>
      <c r="L1043" s="64" t="s">
        <v>1528</v>
      </c>
      <c r="M1043" s="81"/>
      <c r="N1043" s="81"/>
    </row>
    <row r="1044" ht="22.5" customHeight="1">
      <c r="A1044" s="61">
        <f>IF(B1044="","",ROW()-ROW(tb_Export_2[[#HEADERS],[Order]]))</f>
        <v>1043</v>
      </c>
      <c r="B1044" s="322">
        <v>45987.0</v>
      </c>
      <c r="C1044" s="64" t="str">
        <f t="shared" si="1"/>
        <v>#REF!</v>
      </c>
      <c r="D1044" s="64" t="s">
        <v>502</v>
      </c>
      <c r="E1044" s="64" t="s">
        <v>3038</v>
      </c>
      <c r="F1044" s="64" t="s">
        <v>1131</v>
      </c>
      <c r="G1044" s="64">
        <v>8.857128012112E12</v>
      </c>
      <c r="H1044" s="64" t="str">
        <f t="array" ref="H1044">XLOOKUP(G1044,tb_MainDatabase[Barcode],tb_MainDatabase[Grand],"")</f>
        <v>EDP+</v>
      </c>
      <c r="I1044" s="64" t="str">
        <f t="array" ref="I1044">XLOOKUP(G1044,tb_MainDatabase[Barcode],tb_MainDatabase[Size],"")</f>
        <v>10 ml.</v>
      </c>
      <c r="J1044" s="64" t="s">
        <v>1532</v>
      </c>
      <c r="K1044" s="81">
        <f>IF(E1044="","",countif(tb_Export_2[SKU],E1044))</f>
        <v>1</v>
      </c>
      <c r="L1044" s="64" t="s">
        <v>1528</v>
      </c>
      <c r="M1044" s="81"/>
      <c r="N1044" s="81"/>
    </row>
    <row r="1045" ht="22.5" customHeight="1">
      <c r="A1045" s="61">
        <f>IF(B1045="","",ROW()-ROW(tb_Export_2[[#HEADERS],[Order]]))</f>
        <v>1044</v>
      </c>
      <c r="B1045" s="322">
        <v>45987.0</v>
      </c>
      <c r="C1045" s="64" t="str">
        <f t="shared" si="1"/>
        <v>#REF!</v>
      </c>
      <c r="D1045" s="64" t="s">
        <v>502</v>
      </c>
      <c r="E1045" s="64" t="s">
        <v>3040</v>
      </c>
      <c r="F1045" s="64" t="s">
        <v>1937</v>
      </c>
      <c r="G1045" s="64">
        <v>8.857128012103E12</v>
      </c>
      <c r="H1045" s="64" t="str">
        <f t="array" ref="H1045">XLOOKUP(G1045,tb_MainDatabase[Barcode],tb_MainDatabase[Grand],"")</f>
        <v>PARFUM</v>
      </c>
      <c r="I1045" s="64" t="str">
        <f t="array" ref="I1045">XLOOKUP(G1045,tb_MainDatabase[Barcode],tb_MainDatabase[Size],"")</f>
        <v>10 ml.</v>
      </c>
      <c r="J1045" s="64" t="s">
        <v>1532</v>
      </c>
      <c r="K1045" s="81">
        <f>IF(E1045="","",countif(tb_Export_2[SKU],E1045))</f>
        <v>1</v>
      </c>
      <c r="L1045" s="64" t="s">
        <v>1528</v>
      </c>
      <c r="M1045" s="81"/>
      <c r="N1045" s="81"/>
    </row>
    <row r="1046" ht="22.5" customHeight="1">
      <c r="A1046" s="61">
        <f>IF(B1046="","",ROW()-ROW(tb_Export_2[[#HEADERS],[Order]]))</f>
        <v>1045</v>
      </c>
      <c r="B1046" s="322">
        <v>45987.0</v>
      </c>
      <c r="C1046" s="64" t="str">
        <f t="shared" si="1"/>
        <v>#REF!</v>
      </c>
      <c r="D1046" s="64" t="s">
        <v>502</v>
      </c>
      <c r="E1046" s="64" t="s">
        <v>3042</v>
      </c>
      <c r="F1046" s="64" t="s">
        <v>1937</v>
      </c>
      <c r="G1046" s="64">
        <v>8.857128012103E12</v>
      </c>
      <c r="H1046" s="64" t="str">
        <f t="array" ref="H1046">XLOOKUP(G1046,tb_MainDatabase[Barcode],tb_MainDatabase[Grand],"")</f>
        <v>PARFUM</v>
      </c>
      <c r="I1046" s="64" t="str">
        <f t="array" ref="I1046">XLOOKUP(G1046,tb_MainDatabase[Barcode],tb_MainDatabase[Size],"")</f>
        <v>10 ml.</v>
      </c>
      <c r="J1046" s="64" t="s">
        <v>1532</v>
      </c>
      <c r="K1046" s="81">
        <f>IF(E1046="","",countif(tb_Export_2[SKU],E1046))</f>
        <v>1</v>
      </c>
      <c r="L1046" s="64" t="s">
        <v>1528</v>
      </c>
      <c r="M1046" s="81"/>
      <c r="N1046" s="81"/>
    </row>
    <row r="1047" ht="22.5" customHeight="1">
      <c r="A1047" s="61">
        <f>IF(B1047="","",ROW()-ROW(tb_Export_2[[#HEADERS],[Order]]))</f>
        <v>1046</v>
      </c>
      <c r="B1047" s="322">
        <v>45987.0</v>
      </c>
      <c r="C1047" s="64" t="str">
        <f t="shared" si="1"/>
        <v>#REF!</v>
      </c>
      <c r="D1047" s="64" t="s">
        <v>502</v>
      </c>
      <c r="E1047" s="64" t="s">
        <v>3043</v>
      </c>
      <c r="F1047" s="64" t="s">
        <v>1937</v>
      </c>
      <c r="G1047" s="64">
        <v>8.857128012103E12</v>
      </c>
      <c r="H1047" s="64" t="str">
        <f t="array" ref="H1047">XLOOKUP(G1047,tb_MainDatabase[Barcode],tb_MainDatabase[Grand],"")</f>
        <v>PARFUM</v>
      </c>
      <c r="I1047" s="64" t="str">
        <f t="array" ref="I1047">XLOOKUP(G1047,tb_MainDatabase[Barcode],tb_MainDatabase[Size],"")</f>
        <v>10 ml.</v>
      </c>
      <c r="J1047" s="64" t="s">
        <v>1532</v>
      </c>
      <c r="K1047" s="81">
        <f>IF(E1047="","",countif(tb_Export_2[SKU],E1047))</f>
        <v>1</v>
      </c>
      <c r="L1047" s="64" t="s">
        <v>1528</v>
      </c>
      <c r="M1047" s="81"/>
      <c r="N1047" s="81"/>
    </row>
    <row r="1048" ht="22.5" customHeight="1">
      <c r="A1048" s="61">
        <f>IF(B1048="","",ROW()-ROW(tb_Export_2[[#HEADERS],[Order]]))</f>
        <v>1047</v>
      </c>
      <c r="B1048" s="322">
        <v>45987.0</v>
      </c>
      <c r="C1048" s="64" t="str">
        <f t="shared" si="1"/>
        <v>#REF!</v>
      </c>
      <c r="D1048" s="64" t="s">
        <v>502</v>
      </c>
      <c r="E1048" s="64" t="s">
        <v>3047</v>
      </c>
      <c r="F1048" s="64" t="s">
        <v>1937</v>
      </c>
      <c r="G1048" s="64">
        <v>8.857128012103E12</v>
      </c>
      <c r="H1048" s="64" t="str">
        <f t="array" ref="H1048">XLOOKUP(G1048,tb_MainDatabase[Barcode],tb_MainDatabase[Grand],"")</f>
        <v>PARFUM</v>
      </c>
      <c r="I1048" s="64" t="str">
        <f t="array" ref="I1048">XLOOKUP(G1048,tb_MainDatabase[Barcode],tb_MainDatabase[Size],"")</f>
        <v>10 ml.</v>
      </c>
      <c r="J1048" s="64" t="s">
        <v>1532</v>
      </c>
      <c r="K1048" s="81">
        <f>IF(E1048="","",countif(tb_Export_2[SKU],E1048))</f>
        <v>1</v>
      </c>
      <c r="L1048" s="64" t="s">
        <v>1528</v>
      </c>
      <c r="M1048" s="81"/>
      <c r="N1048" s="81"/>
    </row>
    <row r="1049" ht="22.5" customHeight="1">
      <c r="A1049" s="61">
        <f>IF(B1049="","",ROW()-ROW(tb_Export_2[[#HEADERS],[Order]]))</f>
        <v>1048</v>
      </c>
      <c r="B1049" s="322">
        <v>45987.0</v>
      </c>
      <c r="C1049" s="64" t="str">
        <f t="shared" si="1"/>
        <v>#REF!</v>
      </c>
      <c r="D1049" s="64" t="s">
        <v>502</v>
      </c>
      <c r="E1049" s="64" t="s">
        <v>3049</v>
      </c>
      <c r="F1049" s="64" t="s">
        <v>1937</v>
      </c>
      <c r="G1049" s="64">
        <v>8.857128012103E12</v>
      </c>
      <c r="H1049" s="64" t="str">
        <f t="array" ref="H1049">XLOOKUP(G1049,tb_MainDatabase[Barcode],tb_MainDatabase[Grand],"")</f>
        <v>PARFUM</v>
      </c>
      <c r="I1049" s="64" t="str">
        <f t="array" ref="I1049">XLOOKUP(G1049,tb_MainDatabase[Barcode],tb_MainDatabase[Size],"")</f>
        <v>10 ml.</v>
      </c>
      <c r="J1049" s="64" t="s">
        <v>1532</v>
      </c>
      <c r="K1049" s="81">
        <f>IF(E1049="","",countif(tb_Export_2[SKU],E1049))</f>
        <v>1</v>
      </c>
      <c r="L1049" s="64" t="s">
        <v>1528</v>
      </c>
      <c r="M1049" s="81"/>
      <c r="N1049" s="81"/>
    </row>
    <row r="1050" ht="22.5" customHeight="1">
      <c r="A1050" s="61">
        <f>IF(B1050="","",ROW()-ROW(tb_Export_2[[#HEADERS],[Order]]))</f>
        <v>1049</v>
      </c>
      <c r="B1050" s="322">
        <v>45987.0</v>
      </c>
      <c r="C1050" s="64" t="str">
        <f t="shared" si="1"/>
        <v>#REF!</v>
      </c>
      <c r="D1050" s="64" t="s">
        <v>502</v>
      </c>
      <c r="E1050" s="64" t="s">
        <v>3050</v>
      </c>
      <c r="F1050" s="64" t="s">
        <v>1937</v>
      </c>
      <c r="G1050" s="64">
        <v>8.857128012103E12</v>
      </c>
      <c r="H1050" s="64" t="str">
        <f t="array" ref="H1050">XLOOKUP(G1050,tb_MainDatabase[Barcode],tb_MainDatabase[Grand],"")</f>
        <v>PARFUM</v>
      </c>
      <c r="I1050" s="64" t="str">
        <f t="array" ref="I1050">XLOOKUP(G1050,tb_MainDatabase[Barcode],tb_MainDatabase[Size],"")</f>
        <v>10 ml.</v>
      </c>
      <c r="J1050" s="64" t="s">
        <v>1532</v>
      </c>
      <c r="K1050" s="81">
        <f>IF(E1050="","",countif(tb_Export_2[SKU],E1050))</f>
        <v>1</v>
      </c>
      <c r="L1050" s="64" t="s">
        <v>1528</v>
      </c>
      <c r="M1050" s="81"/>
      <c r="N1050" s="81"/>
    </row>
    <row r="1051" ht="22.5" customHeight="1">
      <c r="A1051" s="61">
        <f>IF(B1051="","",ROW()-ROW(tb_Export_2[[#HEADERS],[Order]]))</f>
        <v>1050</v>
      </c>
      <c r="B1051" s="322">
        <v>45987.0</v>
      </c>
      <c r="C1051" s="64" t="str">
        <f t="shared" si="1"/>
        <v>#REF!</v>
      </c>
      <c r="D1051" s="64" t="s">
        <v>502</v>
      </c>
      <c r="E1051" s="64" t="s">
        <v>3051</v>
      </c>
      <c r="F1051" s="64" t="s">
        <v>1937</v>
      </c>
      <c r="G1051" s="64">
        <v>8.857128012103E12</v>
      </c>
      <c r="H1051" s="64" t="str">
        <f t="array" ref="H1051">XLOOKUP(G1051,tb_MainDatabase[Barcode],tb_MainDatabase[Grand],"")</f>
        <v>PARFUM</v>
      </c>
      <c r="I1051" s="64" t="str">
        <f t="array" ref="I1051">XLOOKUP(G1051,tb_MainDatabase[Barcode],tb_MainDatabase[Size],"")</f>
        <v>10 ml.</v>
      </c>
      <c r="J1051" s="64" t="s">
        <v>1532</v>
      </c>
      <c r="K1051" s="81">
        <f>IF(E1051="","",countif(tb_Export_2[SKU],E1051))</f>
        <v>1</v>
      </c>
      <c r="L1051" s="64" t="s">
        <v>1528</v>
      </c>
      <c r="M1051" s="81"/>
      <c r="N1051" s="81"/>
    </row>
    <row r="1052" ht="22.5" customHeight="1">
      <c r="A1052" s="61">
        <f>IF(B1052="","",ROW()-ROW(tb_Export_2[[#HEADERS],[Order]]))</f>
        <v>1051</v>
      </c>
      <c r="B1052" s="322">
        <v>45987.0</v>
      </c>
      <c r="C1052" s="64" t="str">
        <f t="shared" si="1"/>
        <v>#REF!</v>
      </c>
      <c r="D1052" s="64" t="s">
        <v>502</v>
      </c>
      <c r="E1052" s="64" t="s">
        <v>3053</v>
      </c>
      <c r="F1052" s="64" t="s">
        <v>1937</v>
      </c>
      <c r="G1052" s="64">
        <v>8.857128012103E12</v>
      </c>
      <c r="H1052" s="64" t="str">
        <f t="array" ref="H1052">XLOOKUP(G1052,tb_MainDatabase[Barcode],tb_MainDatabase[Grand],"")</f>
        <v>PARFUM</v>
      </c>
      <c r="I1052" s="64" t="str">
        <f t="array" ref="I1052">XLOOKUP(G1052,tb_MainDatabase[Barcode],tb_MainDatabase[Size],"")</f>
        <v>10 ml.</v>
      </c>
      <c r="J1052" s="64" t="s">
        <v>1532</v>
      </c>
      <c r="K1052" s="81">
        <f>IF(E1052="","",countif(tb_Export_2[SKU],E1052))</f>
        <v>1</v>
      </c>
      <c r="L1052" s="64" t="s">
        <v>1528</v>
      </c>
      <c r="M1052" s="81"/>
      <c r="N1052" s="81"/>
    </row>
    <row r="1053" ht="22.5" customHeight="1">
      <c r="A1053" s="61">
        <f>IF(B1053="","",ROW()-ROW(tb_Export_2[[#HEADERS],[Order]]))</f>
        <v>1052</v>
      </c>
      <c r="B1053" s="322">
        <v>45987.0</v>
      </c>
      <c r="C1053" s="64" t="str">
        <f t="shared" si="1"/>
        <v>#REF!</v>
      </c>
      <c r="D1053" s="64" t="s">
        <v>502</v>
      </c>
      <c r="E1053" s="64" t="s">
        <v>3054</v>
      </c>
      <c r="F1053" s="64" t="s">
        <v>1937</v>
      </c>
      <c r="G1053" s="64">
        <v>8.857128012103E12</v>
      </c>
      <c r="H1053" s="64" t="str">
        <f t="array" ref="H1053">XLOOKUP(G1053,tb_MainDatabase[Barcode],tb_MainDatabase[Grand],"")</f>
        <v>PARFUM</v>
      </c>
      <c r="I1053" s="64" t="str">
        <f t="array" ref="I1053">XLOOKUP(G1053,tb_MainDatabase[Barcode],tb_MainDatabase[Size],"")</f>
        <v>10 ml.</v>
      </c>
      <c r="J1053" s="64" t="s">
        <v>1532</v>
      </c>
      <c r="K1053" s="81">
        <f>IF(E1053="","",countif(tb_Export_2[SKU],E1053))</f>
        <v>1</v>
      </c>
      <c r="L1053" s="64" t="s">
        <v>1528</v>
      </c>
      <c r="M1053" s="81"/>
      <c r="N1053" s="81"/>
    </row>
    <row r="1054" ht="22.5" customHeight="1">
      <c r="A1054" s="61">
        <f>IF(B1054="","",ROW()-ROW(tb_Export_2[[#HEADERS],[Order]]))</f>
        <v>1053</v>
      </c>
      <c r="B1054" s="322">
        <v>45987.0</v>
      </c>
      <c r="C1054" s="64" t="str">
        <f t="shared" si="1"/>
        <v>#REF!</v>
      </c>
      <c r="D1054" s="64" t="s">
        <v>502</v>
      </c>
      <c r="E1054" s="64" t="s">
        <v>3055</v>
      </c>
      <c r="F1054" s="64" t="s">
        <v>1937</v>
      </c>
      <c r="G1054" s="64">
        <v>8.857128012103E12</v>
      </c>
      <c r="H1054" s="64" t="str">
        <f t="array" ref="H1054">XLOOKUP(G1054,tb_MainDatabase[Barcode],tb_MainDatabase[Grand],"")</f>
        <v>PARFUM</v>
      </c>
      <c r="I1054" s="64" t="str">
        <f t="array" ref="I1054">XLOOKUP(G1054,tb_MainDatabase[Barcode],tb_MainDatabase[Size],"")</f>
        <v>10 ml.</v>
      </c>
      <c r="J1054" s="64" t="s">
        <v>1532</v>
      </c>
      <c r="K1054" s="81">
        <f>IF(E1054="","",countif(tb_Export_2[SKU],E1054))</f>
        <v>1</v>
      </c>
      <c r="L1054" s="64" t="s">
        <v>1528</v>
      </c>
      <c r="M1054" s="81"/>
      <c r="N1054" s="81"/>
    </row>
    <row r="1055" ht="22.5" customHeight="1">
      <c r="A1055" s="61">
        <f>IF(B1055="","",ROW()-ROW(tb_Export_2[[#HEADERS],[Order]]))</f>
        <v>1054</v>
      </c>
      <c r="B1055" s="322">
        <v>45987.0</v>
      </c>
      <c r="C1055" s="64" t="str">
        <f t="shared" si="1"/>
        <v>#REF!</v>
      </c>
      <c r="D1055" s="64" t="s">
        <v>502</v>
      </c>
      <c r="E1055" s="64" t="s">
        <v>3057</v>
      </c>
      <c r="F1055" s="64" t="s">
        <v>1140</v>
      </c>
      <c r="G1055" s="64">
        <v>8.857128012118E12</v>
      </c>
      <c r="H1055" s="64" t="str">
        <f t="array" ref="H1055">XLOOKUP(G1055,tb_MainDatabase[Barcode],tb_MainDatabase[Grand],"")</f>
        <v>PARFUM</v>
      </c>
      <c r="I1055" s="64" t="str">
        <f t="array" ref="I1055">XLOOKUP(G1055,tb_MainDatabase[Barcode],tb_MainDatabase[Size],"")</f>
        <v>10 ml.</v>
      </c>
      <c r="J1055" s="64" t="s">
        <v>1532</v>
      </c>
      <c r="K1055" s="81">
        <f>IF(E1055="","",countif(tb_Export_2[SKU],E1055))</f>
        <v>1</v>
      </c>
      <c r="L1055" s="64" t="s">
        <v>1528</v>
      </c>
      <c r="M1055" s="81"/>
      <c r="N1055" s="81"/>
    </row>
    <row r="1056" ht="22.5" customHeight="1">
      <c r="A1056" s="61">
        <f>IF(B1056="","",ROW()-ROW(tb_Export_2[[#HEADERS],[Order]]))</f>
        <v>1055</v>
      </c>
      <c r="B1056" s="322">
        <v>45987.0</v>
      </c>
      <c r="C1056" s="64" t="str">
        <f t="shared" si="1"/>
        <v>#REF!</v>
      </c>
      <c r="D1056" s="64" t="s">
        <v>502</v>
      </c>
      <c r="E1056" s="64" t="s">
        <v>3058</v>
      </c>
      <c r="F1056" s="64" t="s">
        <v>1140</v>
      </c>
      <c r="G1056" s="64">
        <v>8.857128012118E12</v>
      </c>
      <c r="H1056" s="64" t="str">
        <f t="array" ref="H1056">XLOOKUP(G1056,tb_MainDatabase[Barcode],tb_MainDatabase[Grand],"")</f>
        <v>PARFUM</v>
      </c>
      <c r="I1056" s="64" t="str">
        <f t="array" ref="I1056">XLOOKUP(G1056,tb_MainDatabase[Barcode],tb_MainDatabase[Size],"")</f>
        <v>10 ml.</v>
      </c>
      <c r="J1056" s="64" t="s">
        <v>1532</v>
      </c>
      <c r="K1056" s="81">
        <f>IF(E1056="","",countif(tb_Export_2[SKU],E1056))</f>
        <v>1</v>
      </c>
      <c r="L1056" s="64" t="s">
        <v>1528</v>
      </c>
      <c r="M1056" s="81"/>
      <c r="N1056" s="81"/>
    </row>
    <row r="1057" ht="22.5" customHeight="1">
      <c r="A1057" s="61">
        <f>IF(B1057="","",ROW()-ROW(tb_Export_2[[#HEADERS],[Order]]))</f>
        <v>1056</v>
      </c>
      <c r="B1057" s="322">
        <v>45987.0</v>
      </c>
      <c r="C1057" s="64" t="str">
        <f t="shared" si="1"/>
        <v>#REF!</v>
      </c>
      <c r="D1057" s="64" t="s">
        <v>502</v>
      </c>
      <c r="E1057" s="64" t="s">
        <v>3060</v>
      </c>
      <c r="F1057" s="64" t="s">
        <v>1140</v>
      </c>
      <c r="G1057" s="64">
        <v>8.857128012118E12</v>
      </c>
      <c r="H1057" s="64" t="str">
        <f t="array" ref="H1057">XLOOKUP(G1057,tb_MainDatabase[Barcode],tb_MainDatabase[Grand],"")</f>
        <v>PARFUM</v>
      </c>
      <c r="I1057" s="64" t="str">
        <f t="array" ref="I1057">XLOOKUP(G1057,tb_MainDatabase[Barcode],tb_MainDatabase[Size],"")</f>
        <v>10 ml.</v>
      </c>
      <c r="J1057" s="64" t="s">
        <v>1532</v>
      </c>
      <c r="K1057" s="81">
        <f>IF(E1057="","",countif(tb_Export_2[SKU],E1057))</f>
        <v>1</v>
      </c>
      <c r="L1057" s="64" t="s">
        <v>1528</v>
      </c>
      <c r="M1057" s="81"/>
      <c r="N1057" s="81"/>
    </row>
    <row r="1058" ht="22.5" customHeight="1">
      <c r="A1058" s="61">
        <f>IF(B1058="","",ROW()-ROW(tb_Export_2[[#HEADERS],[Order]]))</f>
        <v>1057</v>
      </c>
      <c r="B1058" s="322">
        <v>45987.0</v>
      </c>
      <c r="C1058" s="64" t="str">
        <f t="shared" si="1"/>
        <v>#REF!</v>
      </c>
      <c r="D1058" s="64" t="s">
        <v>502</v>
      </c>
      <c r="E1058" s="64" t="s">
        <v>3061</v>
      </c>
      <c r="F1058" s="64" t="s">
        <v>1140</v>
      </c>
      <c r="G1058" s="64">
        <v>8.857128012118E12</v>
      </c>
      <c r="H1058" s="64" t="str">
        <f t="array" ref="H1058">XLOOKUP(G1058,tb_MainDatabase[Barcode],tb_MainDatabase[Grand],"")</f>
        <v>PARFUM</v>
      </c>
      <c r="I1058" s="64" t="str">
        <f t="array" ref="I1058">XLOOKUP(G1058,tb_MainDatabase[Barcode],tb_MainDatabase[Size],"")</f>
        <v>10 ml.</v>
      </c>
      <c r="J1058" s="64" t="s">
        <v>1532</v>
      </c>
      <c r="K1058" s="81">
        <f>IF(E1058="","",countif(tb_Export_2[SKU],E1058))</f>
        <v>1</v>
      </c>
      <c r="L1058" s="64" t="s">
        <v>1528</v>
      </c>
      <c r="M1058" s="81"/>
      <c r="N1058" s="81"/>
    </row>
    <row r="1059" ht="22.5" customHeight="1">
      <c r="A1059" s="61">
        <f>IF(B1059="","",ROW()-ROW(tb_Export_2[[#HEADERS],[Order]]))</f>
        <v>1058</v>
      </c>
      <c r="B1059" s="322">
        <v>45987.0</v>
      </c>
      <c r="C1059" s="64" t="str">
        <f t="shared" si="1"/>
        <v>#REF!</v>
      </c>
      <c r="D1059" s="64" t="s">
        <v>502</v>
      </c>
      <c r="E1059" s="64" t="s">
        <v>3062</v>
      </c>
      <c r="F1059" s="64" t="s">
        <v>1140</v>
      </c>
      <c r="G1059" s="64">
        <v>8.857128012118E12</v>
      </c>
      <c r="H1059" s="64" t="str">
        <f t="array" ref="H1059">XLOOKUP(G1059,tb_MainDatabase[Barcode],tb_MainDatabase[Grand],"")</f>
        <v>PARFUM</v>
      </c>
      <c r="I1059" s="64" t="str">
        <f t="array" ref="I1059">XLOOKUP(G1059,tb_MainDatabase[Barcode],tb_MainDatabase[Size],"")</f>
        <v>10 ml.</v>
      </c>
      <c r="J1059" s="64" t="s">
        <v>1532</v>
      </c>
      <c r="K1059" s="81">
        <f>IF(E1059="","",countif(tb_Export_2[SKU],E1059))</f>
        <v>1</v>
      </c>
      <c r="L1059" s="64" t="s">
        <v>1528</v>
      </c>
      <c r="M1059" s="81"/>
      <c r="N1059" s="81"/>
    </row>
    <row r="1060" ht="22.5" customHeight="1">
      <c r="A1060" s="61">
        <f>IF(B1060="","",ROW()-ROW(tb_Export_2[[#HEADERS],[Order]]))</f>
        <v>1059</v>
      </c>
      <c r="B1060" s="322">
        <v>45987.0</v>
      </c>
      <c r="C1060" s="64" t="str">
        <f t="shared" si="1"/>
        <v>#REF!</v>
      </c>
      <c r="D1060" s="64" t="s">
        <v>502</v>
      </c>
      <c r="E1060" s="64" t="s">
        <v>3063</v>
      </c>
      <c r="F1060" s="64" t="s">
        <v>1140</v>
      </c>
      <c r="G1060" s="64">
        <v>8.857128012118E12</v>
      </c>
      <c r="H1060" s="64" t="str">
        <f t="array" ref="H1060">XLOOKUP(G1060,tb_MainDatabase[Barcode],tb_MainDatabase[Grand],"")</f>
        <v>PARFUM</v>
      </c>
      <c r="I1060" s="64" t="str">
        <f t="array" ref="I1060">XLOOKUP(G1060,tb_MainDatabase[Barcode],tb_MainDatabase[Size],"")</f>
        <v>10 ml.</v>
      </c>
      <c r="J1060" s="64" t="s">
        <v>1532</v>
      </c>
      <c r="K1060" s="81">
        <f>IF(E1060="","",countif(tb_Export_2[SKU],E1060))</f>
        <v>1</v>
      </c>
      <c r="L1060" s="64" t="s">
        <v>1528</v>
      </c>
      <c r="M1060" s="81"/>
      <c r="N1060" s="81"/>
    </row>
    <row r="1061" ht="22.5" customHeight="1">
      <c r="A1061" s="61">
        <f>IF(B1061="","",ROW()-ROW(tb_Export_2[[#HEADERS],[Order]]))</f>
        <v>1060</v>
      </c>
      <c r="B1061" s="322">
        <v>45987.0</v>
      </c>
      <c r="C1061" s="64" t="str">
        <f t="shared" si="1"/>
        <v>#REF!</v>
      </c>
      <c r="D1061" s="64" t="s">
        <v>502</v>
      </c>
      <c r="E1061" s="64" t="s">
        <v>3065</v>
      </c>
      <c r="F1061" s="64" t="s">
        <v>1140</v>
      </c>
      <c r="G1061" s="64">
        <v>8.857128012118E12</v>
      </c>
      <c r="H1061" s="64" t="str">
        <f t="array" ref="H1061">XLOOKUP(G1061,tb_MainDatabase[Barcode],tb_MainDatabase[Grand],"")</f>
        <v>PARFUM</v>
      </c>
      <c r="I1061" s="64" t="str">
        <f t="array" ref="I1061">XLOOKUP(G1061,tb_MainDatabase[Barcode],tb_MainDatabase[Size],"")</f>
        <v>10 ml.</v>
      </c>
      <c r="J1061" s="64" t="s">
        <v>1532</v>
      </c>
      <c r="K1061" s="81">
        <f>IF(E1061="","",countif(tb_Export_2[SKU],E1061))</f>
        <v>1</v>
      </c>
      <c r="L1061" s="64" t="s">
        <v>1528</v>
      </c>
      <c r="M1061" s="81"/>
      <c r="N1061" s="81"/>
    </row>
    <row r="1062" ht="22.5" customHeight="1">
      <c r="A1062" s="61">
        <f>IF(B1062="","",ROW()-ROW(tb_Export_2[[#HEADERS],[Order]]))</f>
        <v>1061</v>
      </c>
      <c r="B1062" s="322">
        <v>45987.0</v>
      </c>
      <c r="C1062" s="64" t="str">
        <f t="shared" si="1"/>
        <v>#REF!</v>
      </c>
      <c r="D1062" s="64" t="s">
        <v>502</v>
      </c>
      <c r="E1062" s="64" t="s">
        <v>3066</v>
      </c>
      <c r="F1062" s="64" t="s">
        <v>1140</v>
      </c>
      <c r="G1062" s="64">
        <v>8.857128012118E12</v>
      </c>
      <c r="H1062" s="64" t="str">
        <f t="array" ref="H1062">XLOOKUP(G1062,tb_MainDatabase[Barcode],tb_MainDatabase[Grand],"")</f>
        <v>PARFUM</v>
      </c>
      <c r="I1062" s="64" t="str">
        <f t="array" ref="I1062">XLOOKUP(G1062,tb_MainDatabase[Barcode],tb_MainDatabase[Size],"")</f>
        <v>10 ml.</v>
      </c>
      <c r="J1062" s="64" t="s">
        <v>1532</v>
      </c>
      <c r="K1062" s="81">
        <f>IF(E1062="","",countif(tb_Export_2[SKU],E1062))</f>
        <v>1</v>
      </c>
      <c r="L1062" s="64" t="s">
        <v>1528</v>
      </c>
      <c r="M1062" s="81"/>
      <c r="N1062" s="81"/>
    </row>
    <row r="1063" ht="22.5" customHeight="1">
      <c r="A1063" s="61">
        <f>IF(B1063="","",ROW()-ROW(tb_Export_2[[#HEADERS],[Order]]))</f>
        <v>1062</v>
      </c>
      <c r="B1063" s="322">
        <v>45987.0</v>
      </c>
      <c r="C1063" s="64" t="str">
        <f t="shared" si="1"/>
        <v>#REF!</v>
      </c>
      <c r="D1063" s="64" t="s">
        <v>502</v>
      </c>
      <c r="E1063" s="64" t="s">
        <v>3067</v>
      </c>
      <c r="F1063" s="64" t="s">
        <v>1140</v>
      </c>
      <c r="G1063" s="64">
        <v>8.857128012118E12</v>
      </c>
      <c r="H1063" s="64" t="str">
        <f t="array" ref="H1063">XLOOKUP(G1063,tb_MainDatabase[Barcode],tb_MainDatabase[Grand],"")</f>
        <v>PARFUM</v>
      </c>
      <c r="I1063" s="64" t="str">
        <f t="array" ref="I1063">XLOOKUP(G1063,tb_MainDatabase[Barcode],tb_MainDatabase[Size],"")</f>
        <v>10 ml.</v>
      </c>
      <c r="J1063" s="64" t="s">
        <v>1532</v>
      </c>
      <c r="K1063" s="81">
        <f>IF(E1063="","",countif(tb_Export_2[SKU],E1063))</f>
        <v>1</v>
      </c>
      <c r="L1063" s="64" t="s">
        <v>1528</v>
      </c>
      <c r="M1063" s="81"/>
      <c r="N1063" s="81"/>
    </row>
    <row r="1064" ht="22.5" customHeight="1">
      <c r="A1064" s="61">
        <f>IF(B1064="","",ROW()-ROW(tb_Export_2[[#HEADERS],[Order]]))</f>
        <v>1063</v>
      </c>
      <c r="B1064" s="322">
        <v>45987.0</v>
      </c>
      <c r="C1064" s="64" t="str">
        <f t="shared" si="1"/>
        <v>#REF!</v>
      </c>
      <c r="D1064" s="64" t="s">
        <v>502</v>
      </c>
      <c r="E1064" s="64" t="s">
        <v>3069</v>
      </c>
      <c r="F1064" s="64" t="s">
        <v>1140</v>
      </c>
      <c r="G1064" s="64">
        <v>8.857128012118E12</v>
      </c>
      <c r="H1064" s="64" t="str">
        <f t="array" ref="H1064">XLOOKUP(G1064,tb_MainDatabase[Barcode],tb_MainDatabase[Grand],"")</f>
        <v>PARFUM</v>
      </c>
      <c r="I1064" s="64" t="str">
        <f t="array" ref="I1064">XLOOKUP(G1064,tb_MainDatabase[Barcode],tb_MainDatabase[Size],"")</f>
        <v>10 ml.</v>
      </c>
      <c r="J1064" s="64" t="s">
        <v>1532</v>
      </c>
      <c r="K1064" s="81">
        <f>IF(E1064="","",countif(tb_Export_2[SKU],E1064))</f>
        <v>1</v>
      </c>
      <c r="L1064" s="64" t="s">
        <v>1528</v>
      </c>
      <c r="M1064" s="81"/>
      <c r="N1064" s="81"/>
    </row>
    <row r="1065" ht="22.5" customHeight="1">
      <c r="A1065" s="61">
        <f>IF(B1065="","",ROW()-ROW(tb_Export_2[[#HEADERS],[Order]]))</f>
        <v>1064</v>
      </c>
      <c r="B1065" s="322">
        <v>45987.0</v>
      </c>
      <c r="C1065" s="64" t="str">
        <f t="shared" si="1"/>
        <v>#REF!</v>
      </c>
      <c r="D1065" s="64" t="s">
        <v>502</v>
      </c>
      <c r="E1065" s="64" t="s">
        <v>3070</v>
      </c>
      <c r="F1065" s="64" t="s">
        <v>1139</v>
      </c>
      <c r="G1065" s="64">
        <v>8.857128012116E12</v>
      </c>
      <c r="H1065" s="64" t="str">
        <f t="array" ref="H1065">XLOOKUP(G1065,tb_MainDatabase[Barcode],tb_MainDatabase[Grand],"")</f>
        <v>PARFUM</v>
      </c>
      <c r="I1065" s="64" t="str">
        <f t="array" ref="I1065">XLOOKUP(G1065,tb_MainDatabase[Barcode],tb_MainDatabase[Size],"")</f>
        <v>10 ml.</v>
      </c>
      <c r="J1065" s="64" t="s">
        <v>1532</v>
      </c>
      <c r="K1065" s="81">
        <f>IF(E1065="","",countif(tb_Export_2[SKU],E1065))</f>
        <v>1</v>
      </c>
      <c r="L1065" s="64" t="s">
        <v>1528</v>
      </c>
      <c r="M1065" s="81"/>
      <c r="N1065" s="81"/>
    </row>
    <row r="1066" ht="22.5" customHeight="1">
      <c r="A1066" s="61">
        <f>IF(B1066="","",ROW()-ROW(tb_Export_2[[#HEADERS],[Order]]))</f>
        <v>1065</v>
      </c>
      <c r="B1066" s="322">
        <v>45987.0</v>
      </c>
      <c r="C1066" s="64" t="str">
        <f t="shared" si="1"/>
        <v>#REF!</v>
      </c>
      <c r="D1066" s="64" t="s">
        <v>502</v>
      </c>
      <c r="E1066" s="64" t="s">
        <v>3071</v>
      </c>
      <c r="F1066" s="64" t="s">
        <v>1139</v>
      </c>
      <c r="G1066" s="64">
        <v>8.857128012116E12</v>
      </c>
      <c r="H1066" s="64" t="str">
        <f t="array" ref="H1066">XLOOKUP(G1066,tb_MainDatabase[Barcode],tb_MainDatabase[Grand],"")</f>
        <v>PARFUM</v>
      </c>
      <c r="I1066" s="64" t="str">
        <f t="array" ref="I1066">XLOOKUP(G1066,tb_MainDatabase[Barcode],tb_MainDatabase[Size],"")</f>
        <v>10 ml.</v>
      </c>
      <c r="J1066" s="64" t="s">
        <v>1532</v>
      </c>
      <c r="K1066" s="81">
        <f>IF(E1066="","",countif(tb_Export_2[SKU],E1066))</f>
        <v>1</v>
      </c>
      <c r="L1066" s="64" t="s">
        <v>1528</v>
      </c>
      <c r="M1066" s="81"/>
      <c r="N1066" s="81"/>
    </row>
    <row r="1067" ht="22.5" customHeight="1">
      <c r="A1067" s="61">
        <f>IF(B1067="","",ROW()-ROW(tb_Export_2[[#HEADERS],[Order]]))</f>
        <v>1066</v>
      </c>
      <c r="B1067" s="322">
        <v>45987.0</v>
      </c>
      <c r="C1067" s="64" t="str">
        <f t="shared" si="1"/>
        <v>#REF!</v>
      </c>
      <c r="D1067" s="64" t="s">
        <v>502</v>
      </c>
      <c r="E1067" s="64" t="s">
        <v>3072</v>
      </c>
      <c r="F1067" s="64" t="s">
        <v>1139</v>
      </c>
      <c r="G1067" s="64">
        <v>8.857128012116E12</v>
      </c>
      <c r="H1067" s="64" t="str">
        <f t="array" ref="H1067">XLOOKUP(G1067,tb_MainDatabase[Barcode],tb_MainDatabase[Grand],"")</f>
        <v>PARFUM</v>
      </c>
      <c r="I1067" s="64" t="str">
        <f t="array" ref="I1067">XLOOKUP(G1067,tb_MainDatabase[Barcode],tb_MainDatabase[Size],"")</f>
        <v>10 ml.</v>
      </c>
      <c r="J1067" s="64" t="s">
        <v>1532</v>
      </c>
      <c r="K1067" s="81">
        <f>IF(E1067="","",countif(tb_Export_2[SKU],E1067))</f>
        <v>1</v>
      </c>
      <c r="L1067" s="64" t="s">
        <v>1528</v>
      </c>
      <c r="M1067" s="81"/>
      <c r="N1067" s="81"/>
    </row>
    <row r="1068" ht="22.5" customHeight="1">
      <c r="A1068" s="61">
        <f>IF(B1068="","",ROW()-ROW(tb_Export_2[[#HEADERS],[Order]]))</f>
        <v>1067</v>
      </c>
      <c r="B1068" s="322">
        <v>45987.0</v>
      </c>
      <c r="C1068" s="64" t="str">
        <f t="shared" si="1"/>
        <v>#REF!</v>
      </c>
      <c r="D1068" s="64" t="s">
        <v>502</v>
      </c>
      <c r="E1068" s="64" t="s">
        <v>3073</v>
      </c>
      <c r="F1068" s="64" t="s">
        <v>1139</v>
      </c>
      <c r="G1068" s="64">
        <v>8.857128012116E12</v>
      </c>
      <c r="H1068" s="64" t="str">
        <f t="array" ref="H1068">XLOOKUP(G1068,tb_MainDatabase[Barcode],tb_MainDatabase[Grand],"")</f>
        <v>PARFUM</v>
      </c>
      <c r="I1068" s="64" t="str">
        <f t="array" ref="I1068">XLOOKUP(G1068,tb_MainDatabase[Barcode],tb_MainDatabase[Size],"")</f>
        <v>10 ml.</v>
      </c>
      <c r="J1068" s="64" t="s">
        <v>1532</v>
      </c>
      <c r="K1068" s="81">
        <f>IF(E1068="","",countif(tb_Export_2[SKU],E1068))</f>
        <v>1</v>
      </c>
      <c r="L1068" s="64" t="s">
        <v>1528</v>
      </c>
      <c r="M1068" s="81"/>
      <c r="N1068" s="81"/>
    </row>
    <row r="1069" ht="22.5" customHeight="1">
      <c r="A1069" s="61">
        <f>IF(B1069="","",ROW()-ROW(tb_Export_2[[#HEADERS],[Order]]))</f>
        <v>1068</v>
      </c>
      <c r="B1069" s="322">
        <v>45987.0</v>
      </c>
      <c r="C1069" s="64" t="str">
        <f t="shared" si="1"/>
        <v>#REF!</v>
      </c>
      <c r="D1069" s="64" t="s">
        <v>502</v>
      </c>
      <c r="E1069" s="64" t="s">
        <v>3075</v>
      </c>
      <c r="F1069" s="64" t="s">
        <v>1139</v>
      </c>
      <c r="G1069" s="64">
        <v>8.857128012116E12</v>
      </c>
      <c r="H1069" s="64" t="str">
        <f t="array" ref="H1069">XLOOKUP(G1069,tb_MainDatabase[Barcode],tb_MainDatabase[Grand],"")</f>
        <v>PARFUM</v>
      </c>
      <c r="I1069" s="64" t="str">
        <f t="array" ref="I1069">XLOOKUP(G1069,tb_MainDatabase[Barcode],tb_MainDatabase[Size],"")</f>
        <v>10 ml.</v>
      </c>
      <c r="J1069" s="64" t="s">
        <v>1532</v>
      </c>
      <c r="K1069" s="81">
        <f>IF(E1069="","",countif(tb_Export_2[SKU],E1069))</f>
        <v>1</v>
      </c>
      <c r="L1069" s="64" t="s">
        <v>1528</v>
      </c>
      <c r="M1069" s="81"/>
      <c r="N1069" s="81"/>
    </row>
    <row r="1070" ht="22.5" customHeight="1">
      <c r="A1070" s="61">
        <f>IF(B1070="","",ROW()-ROW(tb_Export_2[[#HEADERS],[Order]]))</f>
        <v>1069</v>
      </c>
      <c r="B1070" s="322">
        <v>45987.0</v>
      </c>
      <c r="C1070" s="64" t="str">
        <f t="shared" si="1"/>
        <v>#REF!</v>
      </c>
      <c r="D1070" s="64" t="s">
        <v>502</v>
      </c>
      <c r="E1070" s="64" t="s">
        <v>3076</v>
      </c>
      <c r="F1070" s="64" t="s">
        <v>1139</v>
      </c>
      <c r="G1070" s="64">
        <v>8.857128012116E12</v>
      </c>
      <c r="H1070" s="64" t="str">
        <f t="array" ref="H1070">XLOOKUP(G1070,tb_MainDatabase[Barcode],tb_MainDatabase[Grand],"")</f>
        <v>PARFUM</v>
      </c>
      <c r="I1070" s="64" t="str">
        <f t="array" ref="I1070">XLOOKUP(G1070,tb_MainDatabase[Barcode],tb_MainDatabase[Size],"")</f>
        <v>10 ml.</v>
      </c>
      <c r="J1070" s="64" t="s">
        <v>1532</v>
      </c>
      <c r="K1070" s="81">
        <f>IF(E1070="","",countif(tb_Export_2[SKU],E1070))</f>
        <v>1</v>
      </c>
      <c r="L1070" s="64" t="s">
        <v>1528</v>
      </c>
      <c r="M1070" s="81"/>
      <c r="N1070" s="81"/>
    </row>
    <row r="1071" ht="22.5" customHeight="1">
      <c r="A1071" s="61">
        <f>IF(B1071="","",ROW()-ROW(tb_Export_2[[#HEADERS],[Order]]))</f>
        <v>1070</v>
      </c>
      <c r="B1071" s="322">
        <v>45987.0</v>
      </c>
      <c r="C1071" s="64" t="str">
        <f t="shared" si="1"/>
        <v>#REF!</v>
      </c>
      <c r="D1071" s="64" t="s">
        <v>502</v>
      </c>
      <c r="E1071" s="64" t="s">
        <v>3078</v>
      </c>
      <c r="F1071" s="64" t="s">
        <v>1139</v>
      </c>
      <c r="G1071" s="64">
        <v>8.857128012116E12</v>
      </c>
      <c r="H1071" s="64" t="str">
        <f t="array" ref="H1071">XLOOKUP(G1071,tb_MainDatabase[Barcode],tb_MainDatabase[Grand],"")</f>
        <v>PARFUM</v>
      </c>
      <c r="I1071" s="64" t="str">
        <f t="array" ref="I1071">XLOOKUP(G1071,tb_MainDatabase[Barcode],tb_MainDatabase[Size],"")</f>
        <v>10 ml.</v>
      </c>
      <c r="J1071" s="64" t="s">
        <v>1532</v>
      </c>
      <c r="K1071" s="81">
        <f>IF(E1071="","",countif(tb_Export_2[SKU],E1071))</f>
        <v>1</v>
      </c>
      <c r="L1071" s="64" t="s">
        <v>1528</v>
      </c>
      <c r="M1071" s="81"/>
      <c r="N1071" s="81"/>
    </row>
    <row r="1072" ht="22.5" customHeight="1">
      <c r="A1072" s="61">
        <f>IF(B1072="","",ROW()-ROW(tb_Export_2[[#HEADERS],[Order]]))</f>
        <v>1071</v>
      </c>
      <c r="B1072" s="322">
        <v>45987.0</v>
      </c>
      <c r="C1072" s="64" t="str">
        <f t="shared" si="1"/>
        <v>#REF!</v>
      </c>
      <c r="D1072" s="64" t="s">
        <v>502</v>
      </c>
      <c r="E1072" s="64" t="s">
        <v>3079</v>
      </c>
      <c r="F1072" s="64" t="s">
        <v>1139</v>
      </c>
      <c r="G1072" s="64">
        <v>8.857128012116E12</v>
      </c>
      <c r="H1072" s="64" t="str">
        <f t="array" ref="H1072">XLOOKUP(G1072,tb_MainDatabase[Barcode],tb_MainDatabase[Grand],"")</f>
        <v>PARFUM</v>
      </c>
      <c r="I1072" s="64" t="str">
        <f t="array" ref="I1072">XLOOKUP(G1072,tb_MainDatabase[Barcode],tb_MainDatabase[Size],"")</f>
        <v>10 ml.</v>
      </c>
      <c r="J1072" s="64" t="s">
        <v>1532</v>
      </c>
      <c r="K1072" s="81">
        <f>IF(E1072="","",countif(tb_Export_2[SKU],E1072))</f>
        <v>1</v>
      </c>
      <c r="L1072" s="64" t="s">
        <v>1528</v>
      </c>
      <c r="M1072" s="81"/>
      <c r="N1072" s="81"/>
    </row>
    <row r="1073" ht="22.5" customHeight="1">
      <c r="A1073" s="61">
        <f>IF(B1073="","",ROW()-ROW(tb_Export_2[[#HEADERS],[Order]]))</f>
        <v>1072</v>
      </c>
      <c r="B1073" s="322">
        <v>45987.0</v>
      </c>
      <c r="C1073" s="64" t="str">
        <f t="shared" si="1"/>
        <v>#REF!</v>
      </c>
      <c r="D1073" s="64" t="s">
        <v>502</v>
      </c>
      <c r="E1073" s="64" t="s">
        <v>3080</v>
      </c>
      <c r="F1073" s="64" t="s">
        <v>1139</v>
      </c>
      <c r="G1073" s="64">
        <v>8.857128012116E12</v>
      </c>
      <c r="H1073" s="64" t="str">
        <f t="array" ref="H1073">XLOOKUP(G1073,tb_MainDatabase[Barcode],tb_MainDatabase[Grand],"")</f>
        <v>PARFUM</v>
      </c>
      <c r="I1073" s="64" t="str">
        <f t="array" ref="I1073">XLOOKUP(G1073,tb_MainDatabase[Barcode],tb_MainDatabase[Size],"")</f>
        <v>10 ml.</v>
      </c>
      <c r="J1073" s="64" t="s">
        <v>1532</v>
      </c>
      <c r="K1073" s="81">
        <f>IF(E1073="","",countif(tb_Export_2[SKU],E1073))</f>
        <v>1</v>
      </c>
      <c r="L1073" s="64" t="s">
        <v>1528</v>
      </c>
      <c r="M1073" s="81"/>
      <c r="N1073" s="81"/>
    </row>
    <row r="1074" ht="22.5" customHeight="1">
      <c r="A1074" s="61">
        <f>IF(B1074="","",ROW()-ROW(tb_Export_2[[#HEADERS],[Order]]))</f>
        <v>1073</v>
      </c>
      <c r="B1074" s="322">
        <v>45987.0</v>
      </c>
      <c r="C1074" s="64" t="str">
        <f t="shared" si="1"/>
        <v>#REF!</v>
      </c>
      <c r="D1074" s="64" t="s">
        <v>502</v>
      </c>
      <c r="E1074" s="64" t="s">
        <v>3082</v>
      </c>
      <c r="F1074" s="64" t="s">
        <v>1139</v>
      </c>
      <c r="G1074" s="64">
        <v>8.857128012116E12</v>
      </c>
      <c r="H1074" s="64" t="str">
        <f t="array" ref="H1074">XLOOKUP(G1074,tb_MainDatabase[Barcode],tb_MainDatabase[Grand],"")</f>
        <v>PARFUM</v>
      </c>
      <c r="I1074" s="64" t="str">
        <f t="array" ref="I1074">XLOOKUP(G1074,tb_MainDatabase[Barcode],tb_MainDatabase[Size],"")</f>
        <v>10 ml.</v>
      </c>
      <c r="J1074" s="64" t="s">
        <v>1532</v>
      </c>
      <c r="K1074" s="81">
        <f>IF(E1074="","",countif(tb_Export_2[SKU],E1074))</f>
        <v>1</v>
      </c>
      <c r="L1074" s="64" t="s">
        <v>1528</v>
      </c>
      <c r="M1074" s="81"/>
      <c r="N1074" s="81"/>
    </row>
    <row r="1075" ht="22.5" customHeight="1">
      <c r="A1075" s="61">
        <f>IF(B1075="","",ROW()-ROW(tb_Export_2[[#HEADERS],[Order]]))</f>
        <v>1074</v>
      </c>
      <c r="B1075" s="322">
        <v>46017.0</v>
      </c>
      <c r="C1075" s="64" t="str">
        <f t="shared" si="1"/>
        <v>#REF!</v>
      </c>
      <c r="D1075" s="64" t="s">
        <v>613</v>
      </c>
      <c r="E1075" s="64" t="s">
        <v>3084</v>
      </c>
      <c r="F1075" s="64" t="s">
        <v>1114</v>
      </c>
      <c r="G1075" s="64">
        <v>8.857128011669E12</v>
      </c>
      <c r="H1075" s="64" t="str">
        <f t="array" ref="H1075">XLOOKUP(G1075,tb_MainDatabase[Barcode],tb_MainDatabase[Grand],"")</f>
        <v>EDP+</v>
      </c>
      <c r="I1075" s="64" t="str">
        <f t="array" ref="I1075">XLOOKUP(G1075,tb_MainDatabase[Barcode],tb_MainDatabase[Size],"")</f>
        <v>50 ml.</v>
      </c>
      <c r="J1075" s="64" t="s">
        <v>1532</v>
      </c>
      <c r="K1075" s="81">
        <f>IF(E1075="","",countif(tb_Export_2[SKU],E1075))</f>
        <v>1</v>
      </c>
      <c r="L1075" s="64" t="s">
        <v>1528</v>
      </c>
      <c r="M1075" s="81"/>
      <c r="N1075" s="81"/>
    </row>
    <row r="1076" ht="22.5" customHeight="1">
      <c r="A1076" s="61">
        <f>IF(B1076="","",ROW()-ROW(tb_Export_2[[#HEADERS],[Order]]))</f>
        <v>1075</v>
      </c>
      <c r="B1076" s="322">
        <v>46017.0</v>
      </c>
      <c r="C1076" s="64" t="str">
        <f t="shared" si="1"/>
        <v>#REF!</v>
      </c>
      <c r="D1076" s="64" t="s">
        <v>613</v>
      </c>
      <c r="E1076" s="64" t="s">
        <v>3085</v>
      </c>
      <c r="F1076" s="64" t="s">
        <v>1114</v>
      </c>
      <c r="G1076" s="64">
        <v>8.857128011669E12</v>
      </c>
      <c r="H1076" s="64" t="str">
        <f t="array" ref="H1076">XLOOKUP(G1076,tb_MainDatabase[Barcode],tb_MainDatabase[Grand],"")</f>
        <v>EDP+</v>
      </c>
      <c r="I1076" s="64" t="str">
        <f t="array" ref="I1076">XLOOKUP(G1076,tb_MainDatabase[Barcode],tb_MainDatabase[Size],"")</f>
        <v>50 ml.</v>
      </c>
      <c r="J1076" s="64" t="s">
        <v>1532</v>
      </c>
      <c r="K1076" s="81">
        <f>IF(E1076="","",countif(tb_Export_2[SKU],E1076))</f>
        <v>1</v>
      </c>
      <c r="L1076" s="64" t="s">
        <v>1528</v>
      </c>
      <c r="M1076" s="81"/>
      <c r="N1076" s="81"/>
    </row>
    <row r="1077" ht="22.5" customHeight="1">
      <c r="A1077" s="61">
        <f>IF(B1077="","",ROW()-ROW(tb_Export_2[[#HEADERS],[Order]]))</f>
        <v>1076</v>
      </c>
      <c r="B1077" s="322">
        <v>46017.0</v>
      </c>
      <c r="C1077" s="64" t="str">
        <f t="shared" si="1"/>
        <v>#REF!</v>
      </c>
      <c r="D1077" s="64" t="s">
        <v>613</v>
      </c>
      <c r="E1077" s="64" t="s">
        <v>3087</v>
      </c>
      <c r="F1077" s="64" t="s">
        <v>1069</v>
      </c>
      <c r="G1077" s="64">
        <v>8.857128011904E12</v>
      </c>
      <c r="H1077" s="64" t="str">
        <f t="array" ref="H1077">XLOOKUP(G1077,tb_MainDatabase[Barcode],tb_MainDatabase[Grand],"")</f>
        <v>EDP</v>
      </c>
      <c r="I1077" s="64" t="str">
        <f t="array" ref="I1077">XLOOKUP(G1077,tb_MainDatabase[Barcode],tb_MainDatabase[Size],"")</f>
        <v>30 ml.</v>
      </c>
      <c r="J1077" s="64" t="s">
        <v>1532</v>
      </c>
      <c r="K1077" s="81">
        <f>IF(E1077="","",countif(tb_Export_2[SKU],E1077))</f>
        <v>1</v>
      </c>
      <c r="L1077" s="64" t="s">
        <v>1528</v>
      </c>
      <c r="M1077" s="81"/>
      <c r="N1077" s="81"/>
    </row>
    <row r="1078" ht="22.5" customHeight="1">
      <c r="A1078" s="61">
        <f>IF(B1078="","",ROW()-ROW(tb_Export_2[[#HEADERS],[Order]]))</f>
        <v>1077</v>
      </c>
      <c r="B1078" s="322">
        <v>46017.0</v>
      </c>
      <c r="C1078" s="64" t="str">
        <f t="shared" si="1"/>
        <v>#REF!</v>
      </c>
      <c r="D1078" s="64" t="s">
        <v>613</v>
      </c>
      <c r="E1078" s="64" t="s">
        <v>3089</v>
      </c>
      <c r="F1078" s="64" t="s">
        <v>1069</v>
      </c>
      <c r="G1078" s="64">
        <v>8.857128011904E12</v>
      </c>
      <c r="H1078" s="64" t="str">
        <f t="array" ref="H1078">XLOOKUP(G1078,tb_MainDatabase[Barcode],tb_MainDatabase[Grand],"")</f>
        <v>EDP</v>
      </c>
      <c r="I1078" s="64" t="str">
        <f t="array" ref="I1078">XLOOKUP(G1078,tb_MainDatabase[Barcode],tb_MainDatabase[Size],"")</f>
        <v>30 ml.</v>
      </c>
      <c r="J1078" s="64" t="s">
        <v>1532</v>
      </c>
      <c r="K1078" s="81">
        <f>IF(E1078="","",countif(tb_Export_2[SKU],E1078))</f>
        <v>1</v>
      </c>
      <c r="L1078" s="64" t="s">
        <v>1528</v>
      </c>
      <c r="M1078" s="81"/>
      <c r="N1078" s="81"/>
    </row>
    <row r="1079" ht="22.5" customHeight="1">
      <c r="A1079" s="61">
        <f>IF(B1079="","",ROW()-ROW(tb_Export_2[[#HEADERS],[Order]]))</f>
        <v>1078</v>
      </c>
      <c r="B1079" s="322">
        <v>46017.0</v>
      </c>
      <c r="C1079" s="64" t="str">
        <f t="shared" si="1"/>
        <v>#REF!</v>
      </c>
      <c r="D1079" s="64" t="s">
        <v>613</v>
      </c>
      <c r="E1079" s="64" t="s">
        <v>3090</v>
      </c>
      <c r="F1079" s="64" t="s">
        <v>1069</v>
      </c>
      <c r="G1079" s="64">
        <v>8.857128011904E12</v>
      </c>
      <c r="H1079" s="64" t="str">
        <f t="array" ref="H1079">XLOOKUP(G1079,tb_MainDatabase[Barcode],tb_MainDatabase[Grand],"")</f>
        <v>EDP</v>
      </c>
      <c r="I1079" s="64" t="str">
        <f t="array" ref="I1079">XLOOKUP(G1079,tb_MainDatabase[Barcode],tb_MainDatabase[Size],"")</f>
        <v>30 ml.</v>
      </c>
      <c r="J1079" s="64" t="s">
        <v>1532</v>
      </c>
      <c r="K1079" s="81">
        <f>IF(E1079="","",countif(tb_Export_2[SKU],E1079))</f>
        <v>1</v>
      </c>
      <c r="L1079" s="64" t="s">
        <v>1528</v>
      </c>
      <c r="M1079" s="81"/>
      <c r="N1079" s="81"/>
    </row>
    <row r="1080" ht="22.5" customHeight="1">
      <c r="A1080" s="61">
        <f>IF(B1080="","",ROW()-ROW(tb_Export_2[[#HEADERS],[Order]]))</f>
        <v>1079</v>
      </c>
      <c r="B1080" s="322">
        <v>46017.0</v>
      </c>
      <c r="C1080" s="64" t="str">
        <f t="shared" si="1"/>
        <v>#REF!</v>
      </c>
      <c r="D1080" s="64" t="s">
        <v>613</v>
      </c>
      <c r="E1080" s="64" t="s">
        <v>3091</v>
      </c>
      <c r="F1080" s="64" t="s">
        <v>1069</v>
      </c>
      <c r="G1080" s="64">
        <v>8.857128011904E12</v>
      </c>
      <c r="H1080" s="64" t="str">
        <f t="array" ref="H1080">XLOOKUP(G1080,tb_MainDatabase[Barcode],tb_MainDatabase[Grand],"")</f>
        <v>EDP</v>
      </c>
      <c r="I1080" s="64" t="str">
        <f t="array" ref="I1080">XLOOKUP(G1080,tb_MainDatabase[Barcode],tb_MainDatabase[Size],"")</f>
        <v>30 ml.</v>
      </c>
      <c r="J1080" s="64" t="s">
        <v>1532</v>
      </c>
      <c r="K1080" s="81">
        <f>IF(E1080="","",countif(tb_Export_2[SKU],E1080))</f>
        <v>1</v>
      </c>
      <c r="L1080" s="64" t="s">
        <v>1528</v>
      </c>
      <c r="M1080" s="81"/>
      <c r="N1080" s="81"/>
    </row>
    <row r="1081" ht="22.5" customHeight="1">
      <c r="A1081" s="61">
        <f>IF(B1081="","",ROW()-ROW(tb_Export_2[[#HEADERS],[Order]]))</f>
        <v>1080</v>
      </c>
      <c r="B1081" s="322">
        <v>46017.0</v>
      </c>
      <c r="C1081" s="64" t="str">
        <f t="shared" si="1"/>
        <v>#REF!</v>
      </c>
      <c r="D1081" s="64" t="s">
        <v>613</v>
      </c>
      <c r="E1081" s="64" t="s">
        <v>3093</v>
      </c>
      <c r="F1081" s="64" t="s">
        <v>1069</v>
      </c>
      <c r="G1081" s="64">
        <v>8.857128011904E12</v>
      </c>
      <c r="H1081" s="64" t="str">
        <f t="array" ref="H1081">XLOOKUP(G1081,tb_MainDatabase[Barcode],tb_MainDatabase[Grand],"")</f>
        <v>EDP</v>
      </c>
      <c r="I1081" s="64" t="str">
        <f t="array" ref="I1081">XLOOKUP(G1081,tb_MainDatabase[Barcode],tb_MainDatabase[Size],"")</f>
        <v>30 ml.</v>
      </c>
      <c r="J1081" s="64" t="s">
        <v>1532</v>
      </c>
      <c r="K1081" s="81">
        <f>IF(E1081="","",countif(tb_Export_2[SKU],E1081))</f>
        <v>1</v>
      </c>
      <c r="L1081" s="64" t="s">
        <v>1528</v>
      </c>
      <c r="M1081" s="81"/>
      <c r="N1081" s="81"/>
    </row>
    <row r="1082" ht="22.5" customHeight="1">
      <c r="A1082" s="61">
        <f>IF(B1082="","",ROW()-ROW(tb_Export_2[[#HEADERS],[Order]]))</f>
        <v>1081</v>
      </c>
      <c r="B1082" s="322">
        <v>46017.0</v>
      </c>
      <c r="C1082" s="64" t="str">
        <f t="shared" si="1"/>
        <v>#REF!</v>
      </c>
      <c r="D1082" s="64" t="s">
        <v>613</v>
      </c>
      <c r="E1082" s="64" t="s">
        <v>3094</v>
      </c>
      <c r="F1082" s="64" t="s">
        <v>1069</v>
      </c>
      <c r="G1082" s="64">
        <v>8.857128011904E12</v>
      </c>
      <c r="H1082" s="64" t="str">
        <f t="array" ref="H1082">XLOOKUP(G1082,tb_MainDatabase[Barcode],tb_MainDatabase[Grand],"")</f>
        <v>EDP</v>
      </c>
      <c r="I1082" s="64" t="str">
        <f t="array" ref="I1082">XLOOKUP(G1082,tb_MainDatabase[Barcode],tb_MainDatabase[Size],"")</f>
        <v>30 ml.</v>
      </c>
      <c r="J1082" s="64" t="s">
        <v>1532</v>
      </c>
      <c r="K1082" s="81">
        <f>IF(E1082="","",countif(tb_Export_2[SKU],E1082))</f>
        <v>1</v>
      </c>
      <c r="L1082" s="64" t="s">
        <v>1528</v>
      </c>
      <c r="M1082" s="81"/>
      <c r="N1082" s="81"/>
    </row>
    <row r="1083" ht="22.5" customHeight="1">
      <c r="A1083" s="61">
        <f>IF(B1083="","",ROW()-ROW(tb_Export_2[[#HEADERS],[Order]]))</f>
        <v>1082</v>
      </c>
      <c r="B1083" s="322">
        <v>46017.0</v>
      </c>
      <c r="C1083" s="64" t="str">
        <f t="shared" si="1"/>
        <v>#REF!</v>
      </c>
      <c r="D1083" s="64" t="s">
        <v>613</v>
      </c>
      <c r="E1083" s="64" t="s">
        <v>3096</v>
      </c>
      <c r="F1083" s="64" t="s">
        <v>1069</v>
      </c>
      <c r="G1083" s="64">
        <v>8.857128011904E12</v>
      </c>
      <c r="H1083" s="64" t="str">
        <f t="array" ref="H1083">XLOOKUP(G1083,tb_MainDatabase[Barcode],tb_MainDatabase[Grand],"")</f>
        <v>EDP</v>
      </c>
      <c r="I1083" s="64" t="str">
        <f t="array" ref="I1083">XLOOKUP(G1083,tb_MainDatabase[Barcode],tb_MainDatabase[Size],"")</f>
        <v>30 ml.</v>
      </c>
      <c r="J1083" s="64" t="s">
        <v>1532</v>
      </c>
      <c r="K1083" s="81">
        <f>IF(E1083="","",countif(tb_Export_2[SKU],E1083))</f>
        <v>1</v>
      </c>
      <c r="L1083" s="64" t="s">
        <v>1528</v>
      </c>
      <c r="M1083" s="81"/>
      <c r="N1083" s="81"/>
    </row>
    <row r="1084" ht="22.5" customHeight="1">
      <c r="A1084" s="61">
        <f>IF(B1084="","",ROW()-ROW(tb_Export_2[[#HEADERS],[Order]]))</f>
        <v>1083</v>
      </c>
      <c r="B1084" s="322">
        <v>46017.0</v>
      </c>
      <c r="C1084" s="64" t="str">
        <f t="shared" si="1"/>
        <v>#REF!</v>
      </c>
      <c r="D1084" s="64" t="s">
        <v>613</v>
      </c>
      <c r="E1084" s="64" t="s">
        <v>3098</v>
      </c>
      <c r="F1084" s="64" t="s">
        <v>1069</v>
      </c>
      <c r="G1084" s="64">
        <v>8.857128011904E12</v>
      </c>
      <c r="H1084" s="64" t="str">
        <f t="array" ref="H1084">XLOOKUP(G1084,tb_MainDatabase[Barcode],tb_MainDatabase[Grand],"")</f>
        <v>EDP</v>
      </c>
      <c r="I1084" s="64" t="str">
        <f t="array" ref="I1084">XLOOKUP(G1084,tb_MainDatabase[Barcode],tb_MainDatabase[Size],"")</f>
        <v>30 ml.</v>
      </c>
      <c r="J1084" s="64" t="s">
        <v>1532</v>
      </c>
      <c r="K1084" s="81">
        <f>IF(E1084="","",countif(tb_Export_2[SKU],E1084))</f>
        <v>1</v>
      </c>
      <c r="L1084" s="64" t="s">
        <v>1528</v>
      </c>
      <c r="M1084" s="81"/>
      <c r="N1084" s="81"/>
    </row>
    <row r="1085" ht="22.5" customHeight="1">
      <c r="A1085" s="61">
        <f>IF(B1085="","",ROW()-ROW(tb_Export_2[[#HEADERS],[Order]]))</f>
        <v>1084</v>
      </c>
      <c r="B1085" s="322">
        <v>46017.0</v>
      </c>
      <c r="C1085" s="64" t="str">
        <f t="shared" si="1"/>
        <v>#REF!</v>
      </c>
      <c r="D1085" s="64" t="s">
        <v>613</v>
      </c>
      <c r="E1085" s="64" t="s">
        <v>3099</v>
      </c>
      <c r="F1085" s="64" t="s">
        <v>1069</v>
      </c>
      <c r="G1085" s="64">
        <v>8.857128012034E12</v>
      </c>
      <c r="H1085" s="64" t="str">
        <f t="array" ref="H1085">XLOOKUP(G1085,tb_MainDatabase[Barcode],tb_MainDatabase[Grand],"")</f>
        <v>EDP</v>
      </c>
      <c r="I1085" s="64" t="str">
        <f t="array" ref="I1085">XLOOKUP(G1085,tb_MainDatabase[Barcode],tb_MainDatabase[Size],"")</f>
        <v>10 ml.</v>
      </c>
      <c r="J1085" s="64" t="s">
        <v>1532</v>
      </c>
      <c r="K1085" s="81">
        <f>IF(E1085="","",countif(tb_Export_2[SKU],E1085))</f>
        <v>1</v>
      </c>
      <c r="L1085" s="64" t="s">
        <v>1528</v>
      </c>
      <c r="M1085" s="81"/>
      <c r="N1085" s="81"/>
    </row>
    <row r="1086" ht="22.5" customHeight="1">
      <c r="A1086" s="61">
        <f>IF(B1086="","",ROW()-ROW(tb_Export_2[[#HEADERS],[Order]]))</f>
        <v>1085</v>
      </c>
      <c r="B1086" s="322">
        <v>46017.0</v>
      </c>
      <c r="C1086" s="64" t="str">
        <f t="shared" si="1"/>
        <v>#REF!</v>
      </c>
      <c r="D1086" s="64" t="s">
        <v>613</v>
      </c>
      <c r="E1086" s="64" t="s">
        <v>3100</v>
      </c>
      <c r="F1086" s="64" t="s">
        <v>1069</v>
      </c>
      <c r="G1086" s="64">
        <v>8.857128012034E12</v>
      </c>
      <c r="H1086" s="64" t="str">
        <f t="array" ref="H1086">XLOOKUP(G1086,tb_MainDatabase[Barcode],tb_MainDatabase[Grand],"")</f>
        <v>EDP</v>
      </c>
      <c r="I1086" s="64" t="str">
        <f t="array" ref="I1086">XLOOKUP(G1086,tb_MainDatabase[Barcode],tb_MainDatabase[Size],"")</f>
        <v>10 ml.</v>
      </c>
      <c r="J1086" s="64" t="s">
        <v>1532</v>
      </c>
      <c r="K1086" s="81">
        <f>IF(E1086="","",countif(tb_Export_2[SKU],E1086))</f>
        <v>1</v>
      </c>
      <c r="L1086" s="64" t="s">
        <v>1528</v>
      </c>
      <c r="M1086" s="81"/>
      <c r="N1086" s="81"/>
    </row>
    <row r="1087" ht="22.5" customHeight="1">
      <c r="A1087" s="61">
        <f>IF(B1087="","",ROW()-ROW(tb_Export_2[[#HEADERS],[Order]]))</f>
        <v>1086</v>
      </c>
      <c r="B1087" s="322">
        <v>46017.0</v>
      </c>
      <c r="C1087" s="64" t="str">
        <f t="shared" si="1"/>
        <v>#REF!</v>
      </c>
      <c r="D1087" s="64" t="s">
        <v>613</v>
      </c>
      <c r="E1087" s="64" t="s">
        <v>3102</v>
      </c>
      <c r="F1087" s="64" t="s">
        <v>1069</v>
      </c>
      <c r="G1087" s="64">
        <v>8.857128012034E12</v>
      </c>
      <c r="H1087" s="64" t="str">
        <f t="array" ref="H1087">XLOOKUP(G1087,tb_MainDatabase[Barcode],tb_MainDatabase[Grand],"")</f>
        <v>EDP</v>
      </c>
      <c r="I1087" s="64" t="str">
        <f t="array" ref="I1087">XLOOKUP(G1087,tb_MainDatabase[Barcode],tb_MainDatabase[Size],"")</f>
        <v>10 ml.</v>
      </c>
      <c r="J1087" s="64" t="s">
        <v>1532</v>
      </c>
      <c r="K1087" s="81">
        <f>IF(E1087="","",countif(tb_Export_2[SKU],E1087))</f>
        <v>1</v>
      </c>
      <c r="L1087" s="64" t="s">
        <v>1528</v>
      </c>
      <c r="M1087" s="81"/>
      <c r="N1087" s="81"/>
    </row>
    <row r="1088" ht="22.5" customHeight="1">
      <c r="A1088" s="61">
        <f>IF(B1088="","",ROW()-ROW(tb_Export_2[[#HEADERS],[Order]]))</f>
        <v>1087</v>
      </c>
      <c r="B1088" s="322">
        <v>46017.0</v>
      </c>
      <c r="C1088" s="64" t="str">
        <f t="shared" si="1"/>
        <v>#REF!</v>
      </c>
      <c r="D1088" s="64" t="s">
        <v>613</v>
      </c>
      <c r="E1088" s="64" t="s">
        <v>3104</v>
      </c>
      <c r="F1088" s="64" t="s">
        <v>1069</v>
      </c>
      <c r="G1088" s="64">
        <v>8.857128012034E12</v>
      </c>
      <c r="H1088" s="64" t="str">
        <f t="array" ref="H1088">XLOOKUP(G1088,tb_MainDatabase[Barcode],tb_MainDatabase[Grand],"")</f>
        <v>EDP</v>
      </c>
      <c r="I1088" s="64" t="str">
        <f t="array" ref="I1088">XLOOKUP(G1088,tb_MainDatabase[Barcode],tb_MainDatabase[Size],"")</f>
        <v>10 ml.</v>
      </c>
      <c r="J1088" s="64" t="s">
        <v>1532</v>
      </c>
      <c r="K1088" s="81">
        <f>IF(E1088="","",countif(tb_Export_2[SKU],E1088))</f>
        <v>1</v>
      </c>
      <c r="L1088" s="64" t="s">
        <v>1528</v>
      </c>
      <c r="M1088" s="81"/>
      <c r="N1088" s="81"/>
    </row>
    <row r="1089" ht="22.5" customHeight="1">
      <c r="A1089" s="61">
        <f>IF(B1089="","",ROW()-ROW(tb_Export_2[[#HEADERS],[Order]]))</f>
        <v>1088</v>
      </c>
      <c r="B1089" s="322">
        <v>46017.0</v>
      </c>
      <c r="C1089" s="64" t="str">
        <f t="shared" si="1"/>
        <v>#REF!</v>
      </c>
      <c r="D1089" s="64" t="s">
        <v>613</v>
      </c>
      <c r="E1089" s="64" t="s">
        <v>3107</v>
      </c>
      <c r="F1089" s="64" t="s">
        <v>1069</v>
      </c>
      <c r="G1089" s="64">
        <v>8.857128012034E12</v>
      </c>
      <c r="H1089" s="64" t="str">
        <f t="array" ref="H1089">XLOOKUP(G1089,tb_MainDatabase[Barcode],tb_MainDatabase[Grand],"")</f>
        <v>EDP</v>
      </c>
      <c r="I1089" s="64" t="str">
        <f t="array" ref="I1089">XLOOKUP(G1089,tb_MainDatabase[Barcode],tb_MainDatabase[Size],"")</f>
        <v>10 ml.</v>
      </c>
      <c r="J1089" s="64" t="s">
        <v>1532</v>
      </c>
      <c r="K1089" s="81">
        <f>IF(E1089="","",countif(tb_Export_2[SKU],E1089))</f>
        <v>1</v>
      </c>
      <c r="L1089" s="64" t="s">
        <v>1528</v>
      </c>
      <c r="M1089" s="81"/>
      <c r="N1089" s="81"/>
    </row>
    <row r="1090" ht="22.5" customHeight="1">
      <c r="A1090" s="61">
        <f>IF(B1090="","",ROW()-ROW(tb_Export_2[[#HEADERS],[Order]]))</f>
        <v>1089</v>
      </c>
      <c r="B1090" s="322">
        <v>46017.0</v>
      </c>
      <c r="C1090" s="64" t="str">
        <f t="shared" si="1"/>
        <v>#REF!</v>
      </c>
      <c r="D1090" s="64" t="s">
        <v>613</v>
      </c>
      <c r="E1090" s="64" t="s">
        <v>3108</v>
      </c>
      <c r="F1090" s="64" t="s">
        <v>1084</v>
      </c>
      <c r="G1090" s="64">
        <v>8.857128012037E12</v>
      </c>
      <c r="H1090" s="64" t="str">
        <f t="array" ref="H1090">XLOOKUP(G1090,tb_MainDatabase[Barcode],tb_MainDatabase[Grand],"")</f>
        <v>EDP</v>
      </c>
      <c r="I1090" s="64" t="str">
        <f t="array" ref="I1090">XLOOKUP(G1090,tb_MainDatabase[Barcode],tb_MainDatabase[Size],"")</f>
        <v>10 ml.</v>
      </c>
      <c r="J1090" s="64" t="s">
        <v>1532</v>
      </c>
      <c r="K1090" s="81">
        <f>IF(E1090="","",countif(tb_Export_2[SKU],E1090))</f>
        <v>1</v>
      </c>
      <c r="L1090" s="64" t="s">
        <v>1528</v>
      </c>
      <c r="M1090" s="81"/>
      <c r="N1090" s="81"/>
    </row>
    <row r="1091" ht="22.5" customHeight="1">
      <c r="A1091" s="61">
        <f>IF(B1091="","",ROW()-ROW(tb_Export_2[[#HEADERS],[Order]]))</f>
        <v>1090</v>
      </c>
      <c r="B1091" s="322">
        <v>46017.0</v>
      </c>
      <c r="C1091" s="64" t="str">
        <f t="shared" si="1"/>
        <v>#REF!</v>
      </c>
      <c r="D1091" s="64" t="s">
        <v>613</v>
      </c>
      <c r="E1091" s="64" t="s">
        <v>3109</v>
      </c>
      <c r="F1091" s="64" t="s">
        <v>1084</v>
      </c>
      <c r="G1091" s="64">
        <v>8.857128012037E12</v>
      </c>
      <c r="H1091" s="64" t="str">
        <f t="array" ref="H1091">XLOOKUP(G1091,tb_MainDatabase[Barcode],tb_MainDatabase[Grand],"")</f>
        <v>EDP</v>
      </c>
      <c r="I1091" s="64" t="str">
        <f t="array" ref="I1091">XLOOKUP(G1091,tb_MainDatabase[Barcode],tb_MainDatabase[Size],"")</f>
        <v>10 ml.</v>
      </c>
      <c r="J1091" s="64" t="s">
        <v>1532</v>
      </c>
      <c r="K1091" s="81">
        <f>IF(E1091="","",countif(tb_Export_2[SKU],E1091))</f>
        <v>1</v>
      </c>
      <c r="L1091" s="64" t="s">
        <v>1528</v>
      </c>
      <c r="M1091" s="81"/>
      <c r="N1091" s="81"/>
    </row>
    <row r="1092" ht="22.5" customHeight="1">
      <c r="A1092" s="61">
        <f>IF(B1092="","",ROW()-ROW(tb_Export_2[[#HEADERS],[Order]]))</f>
        <v>1091</v>
      </c>
      <c r="B1092" s="322">
        <v>46017.0</v>
      </c>
      <c r="C1092" s="64" t="str">
        <f t="shared" si="1"/>
        <v>#REF!</v>
      </c>
      <c r="D1092" s="64" t="s">
        <v>613</v>
      </c>
      <c r="E1092" s="64" t="s">
        <v>3110</v>
      </c>
      <c r="F1092" s="64" t="s">
        <v>1084</v>
      </c>
      <c r="G1092" s="64">
        <v>8.857128012037E12</v>
      </c>
      <c r="H1092" s="64" t="str">
        <f t="array" ref="H1092">XLOOKUP(G1092,tb_MainDatabase[Barcode],tb_MainDatabase[Grand],"")</f>
        <v>EDP</v>
      </c>
      <c r="I1092" s="64" t="str">
        <f t="array" ref="I1092">XLOOKUP(G1092,tb_MainDatabase[Barcode],tb_MainDatabase[Size],"")</f>
        <v>10 ml.</v>
      </c>
      <c r="J1092" s="64" t="s">
        <v>1532</v>
      </c>
      <c r="K1092" s="81">
        <f>IF(E1092="","",countif(tb_Export_2[SKU],E1092))</f>
        <v>1</v>
      </c>
      <c r="L1092" s="64" t="s">
        <v>1528</v>
      </c>
      <c r="M1092" s="81"/>
      <c r="N1092" s="81"/>
    </row>
    <row r="1093" ht="22.5" customHeight="1">
      <c r="A1093" s="61">
        <f>IF(B1093="","",ROW()-ROW(tb_Export_2[[#HEADERS],[Order]]))</f>
        <v>1092</v>
      </c>
      <c r="B1093" s="322">
        <v>46017.0</v>
      </c>
      <c r="C1093" s="64" t="str">
        <f t="shared" si="1"/>
        <v>#REF!</v>
      </c>
      <c r="D1093" s="64" t="s">
        <v>613</v>
      </c>
      <c r="E1093" s="64" t="s">
        <v>3112</v>
      </c>
      <c r="F1093" s="64" t="s">
        <v>1084</v>
      </c>
      <c r="G1093" s="64">
        <v>8.857128012037E12</v>
      </c>
      <c r="H1093" s="64" t="str">
        <f t="array" ref="H1093">XLOOKUP(G1093,tb_MainDatabase[Barcode],tb_MainDatabase[Grand],"")</f>
        <v>EDP</v>
      </c>
      <c r="I1093" s="64" t="str">
        <f t="array" ref="I1093">XLOOKUP(G1093,tb_MainDatabase[Barcode],tb_MainDatabase[Size],"")</f>
        <v>10 ml.</v>
      </c>
      <c r="J1093" s="64" t="s">
        <v>1532</v>
      </c>
      <c r="K1093" s="81">
        <f>IF(E1093="","",countif(tb_Export_2[SKU],E1093))</f>
        <v>1</v>
      </c>
      <c r="L1093" s="64" t="s">
        <v>1528</v>
      </c>
      <c r="M1093" s="81"/>
      <c r="N1093" s="81"/>
    </row>
    <row r="1094" ht="22.5" customHeight="1">
      <c r="A1094" s="61">
        <f>IF(B1094="","",ROW()-ROW(tb_Export_2[[#HEADERS],[Order]]))</f>
        <v>1093</v>
      </c>
      <c r="B1094" s="322">
        <v>46017.0</v>
      </c>
      <c r="C1094" s="64" t="str">
        <f t="shared" si="1"/>
        <v>#REF!</v>
      </c>
      <c r="D1094" s="64" t="s">
        <v>613</v>
      </c>
      <c r="E1094" s="64" t="s">
        <v>3113</v>
      </c>
      <c r="F1094" s="64" t="s">
        <v>1084</v>
      </c>
      <c r="G1094" s="64">
        <v>8.857128012037E12</v>
      </c>
      <c r="H1094" s="64" t="str">
        <f t="array" ref="H1094">XLOOKUP(G1094,tb_MainDatabase[Barcode],tb_MainDatabase[Grand],"")</f>
        <v>EDP</v>
      </c>
      <c r="I1094" s="64" t="str">
        <f t="array" ref="I1094">XLOOKUP(G1094,tb_MainDatabase[Barcode],tb_MainDatabase[Size],"")</f>
        <v>10 ml.</v>
      </c>
      <c r="J1094" s="64" t="s">
        <v>1532</v>
      </c>
      <c r="K1094" s="81">
        <f>IF(E1094="","",countif(tb_Export_2[SKU],E1094))</f>
        <v>1</v>
      </c>
      <c r="L1094" s="64" t="s">
        <v>1528</v>
      </c>
      <c r="M1094" s="81"/>
      <c r="N1094" s="81"/>
    </row>
    <row r="1095" ht="22.5" customHeight="1">
      <c r="A1095" s="61">
        <f>IF(B1095="","",ROW()-ROW(tb_Export_2[[#HEADERS],[Order]]))</f>
        <v>1094</v>
      </c>
      <c r="B1095" s="322">
        <v>46017.0</v>
      </c>
      <c r="C1095" s="64" t="str">
        <f t="shared" si="1"/>
        <v>#REF!</v>
      </c>
      <c r="D1095" s="64" t="s">
        <v>613</v>
      </c>
      <c r="E1095" s="64" t="s">
        <v>3114</v>
      </c>
      <c r="F1095" s="64" t="s">
        <v>1084</v>
      </c>
      <c r="G1095" s="64">
        <v>8.857128012037E12</v>
      </c>
      <c r="H1095" s="64" t="str">
        <f t="array" ref="H1095">XLOOKUP(G1095,tb_MainDatabase[Barcode],tb_MainDatabase[Grand],"")</f>
        <v>EDP</v>
      </c>
      <c r="I1095" s="64" t="str">
        <f t="array" ref="I1095">XLOOKUP(G1095,tb_MainDatabase[Barcode],tb_MainDatabase[Size],"")</f>
        <v>10 ml.</v>
      </c>
      <c r="J1095" s="64" t="s">
        <v>1532</v>
      </c>
      <c r="K1095" s="81">
        <f>IF(E1095="","",countif(tb_Export_2[SKU],E1095))</f>
        <v>1</v>
      </c>
      <c r="L1095" s="64" t="s">
        <v>1528</v>
      </c>
      <c r="M1095" s="81"/>
      <c r="N1095" s="81"/>
    </row>
    <row r="1096" ht="22.5" customHeight="1">
      <c r="A1096" s="61">
        <f>IF(B1096="","",ROW()-ROW(tb_Export_2[[#HEADERS],[Order]]))</f>
        <v>1095</v>
      </c>
      <c r="B1096" s="322">
        <v>46017.0</v>
      </c>
      <c r="C1096" s="64" t="str">
        <f t="shared" si="1"/>
        <v>#REF!</v>
      </c>
      <c r="D1096" s="64" t="s">
        <v>613</v>
      </c>
      <c r="E1096" s="64" t="s">
        <v>3115</v>
      </c>
      <c r="F1096" s="64" t="s">
        <v>1084</v>
      </c>
      <c r="G1096" s="64">
        <v>8.857128012037E12</v>
      </c>
      <c r="H1096" s="64" t="str">
        <f t="array" ref="H1096">XLOOKUP(G1096,tb_MainDatabase[Barcode],tb_MainDatabase[Grand],"")</f>
        <v>EDP</v>
      </c>
      <c r="I1096" s="64" t="str">
        <f t="array" ref="I1096">XLOOKUP(G1096,tb_MainDatabase[Barcode],tb_MainDatabase[Size],"")</f>
        <v>10 ml.</v>
      </c>
      <c r="J1096" s="64" t="s">
        <v>1532</v>
      </c>
      <c r="K1096" s="81">
        <f>IF(E1096="","",countif(tb_Export_2[SKU],E1096))</f>
        <v>1</v>
      </c>
      <c r="L1096" s="64" t="s">
        <v>1528</v>
      </c>
      <c r="M1096" s="81"/>
      <c r="N1096" s="81"/>
    </row>
    <row r="1097" ht="22.5" customHeight="1">
      <c r="A1097" s="61">
        <f>IF(B1097="","",ROW()-ROW(tb_Export_2[[#HEADERS],[Order]]))</f>
        <v>1096</v>
      </c>
      <c r="B1097" s="322">
        <v>46017.0</v>
      </c>
      <c r="C1097" s="64" t="str">
        <f t="shared" si="1"/>
        <v>#REF!</v>
      </c>
      <c r="D1097" s="64" t="s">
        <v>613</v>
      </c>
      <c r="E1097" s="64" t="s">
        <v>3116</v>
      </c>
      <c r="F1097" s="64" t="s">
        <v>1084</v>
      </c>
      <c r="G1097" s="64">
        <v>8.857128012037E12</v>
      </c>
      <c r="H1097" s="64" t="str">
        <f t="array" ref="H1097">XLOOKUP(G1097,tb_MainDatabase[Barcode],tb_MainDatabase[Grand],"")</f>
        <v>EDP</v>
      </c>
      <c r="I1097" s="64" t="str">
        <f t="array" ref="I1097">XLOOKUP(G1097,tb_MainDatabase[Barcode],tb_MainDatabase[Size],"")</f>
        <v>10 ml.</v>
      </c>
      <c r="J1097" s="64" t="s">
        <v>1532</v>
      </c>
      <c r="K1097" s="81">
        <f>IF(E1097="","",countif(tb_Export_2[SKU],E1097))</f>
        <v>1</v>
      </c>
      <c r="L1097" s="64" t="s">
        <v>1528</v>
      </c>
      <c r="M1097" s="81"/>
      <c r="N1097" s="81"/>
    </row>
    <row r="1098" ht="22.5" customHeight="1">
      <c r="A1098" s="61">
        <f>IF(B1098="","",ROW()-ROW(tb_Export_2[[#HEADERS],[Order]]))</f>
        <v>1097</v>
      </c>
      <c r="B1098" s="322">
        <v>46017.0</v>
      </c>
      <c r="C1098" s="64" t="str">
        <f t="shared" si="1"/>
        <v>#REF!</v>
      </c>
      <c r="D1098" s="64" t="s">
        <v>613</v>
      </c>
      <c r="E1098" s="64" t="s">
        <v>3117</v>
      </c>
      <c r="F1098" s="64" t="s">
        <v>1084</v>
      </c>
      <c r="G1098" s="64">
        <v>8.857128012037E12</v>
      </c>
      <c r="H1098" s="64" t="str">
        <f t="array" ref="H1098">XLOOKUP(G1098,tb_MainDatabase[Barcode],tb_MainDatabase[Grand],"")</f>
        <v>EDP</v>
      </c>
      <c r="I1098" s="64" t="str">
        <f t="array" ref="I1098">XLOOKUP(G1098,tb_MainDatabase[Barcode],tb_MainDatabase[Size],"")</f>
        <v>10 ml.</v>
      </c>
      <c r="J1098" s="64" t="s">
        <v>1532</v>
      </c>
      <c r="K1098" s="81">
        <f>IF(E1098="","",countif(tb_Export_2[SKU],E1098))</f>
        <v>1</v>
      </c>
      <c r="L1098" s="64" t="s">
        <v>1528</v>
      </c>
      <c r="M1098" s="81"/>
      <c r="N1098" s="81"/>
    </row>
    <row r="1099" ht="22.5" customHeight="1">
      <c r="A1099" s="61">
        <f>IF(B1099="","",ROW()-ROW(tb_Export_2[[#HEADERS],[Order]]))</f>
        <v>1098</v>
      </c>
      <c r="B1099" s="322">
        <v>46017.0</v>
      </c>
      <c r="C1099" s="64" t="str">
        <f t="shared" si="1"/>
        <v>#REF!</v>
      </c>
      <c r="D1099" s="64" t="s">
        <v>613</v>
      </c>
      <c r="E1099" s="64" t="s">
        <v>3118</v>
      </c>
      <c r="F1099" s="64" t="s">
        <v>1084</v>
      </c>
      <c r="G1099" s="64">
        <v>8.857128012037E12</v>
      </c>
      <c r="H1099" s="64" t="str">
        <f t="array" ref="H1099">XLOOKUP(G1099,tb_MainDatabase[Barcode],tb_MainDatabase[Grand],"")</f>
        <v>EDP</v>
      </c>
      <c r="I1099" s="64" t="str">
        <f t="array" ref="I1099">XLOOKUP(G1099,tb_MainDatabase[Barcode],tb_MainDatabase[Size],"")</f>
        <v>10 ml.</v>
      </c>
      <c r="J1099" s="64" t="s">
        <v>1532</v>
      </c>
      <c r="K1099" s="81">
        <f>IF(E1099="","",countif(tb_Export_2[SKU],E1099))</f>
        <v>1</v>
      </c>
      <c r="L1099" s="64" t="s">
        <v>1528</v>
      </c>
      <c r="M1099" s="81"/>
      <c r="N1099" s="81"/>
    </row>
    <row r="1100" ht="22.5" customHeight="1">
      <c r="A1100" s="61">
        <f>IF(B1100="","",ROW()-ROW(tb_Export_2[[#HEADERS],[Order]]))</f>
        <v>1099</v>
      </c>
      <c r="B1100" s="322">
        <v>46017.0</v>
      </c>
      <c r="C1100" s="64" t="str">
        <f t="shared" si="1"/>
        <v>#REF!</v>
      </c>
      <c r="D1100" s="64" t="s">
        <v>613</v>
      </c>
      <c r="E1100" s="64" t="s">
        <v>3119</v>
      </c>
      <c r="F1100" s="64" t="s">
        <v>1084</v>
      </c>
      <c r="G1100" s="64">
        <v>8.857128012037E12</v>
      </c>
      <c r="H1100" s="64" t="str">
        <f t="array" ref="H1100">XLOOKUP(G1100,tb_MainDatabase[Barcode],tb_MainDatabase[Grand],"")</f>
        <v>EDP</v>
      </c>
      <c r="I1100" s="64" t="str">
        <f t="array" ref="I1100">XLOOKUP(G1100,tb_MainDatabase[Barcode],tb_MainDatabase[Size],"")</f>
        <v>10 ml.</v>
      </c>
      <c r="J1100" s="64" t="s">
        <v>1532</v>
      </c>
      <c r="K1100" s="81">
        <f>IF(E1100="","",countif(tb_Export_2[SKU],E1100))</f>
        <v>1</v>
      </c>
      <c r="L1100" s="64" t="s">
        <v>1528</v>
      </c>
      <c r="M1100" s="81"/>
      <c r="N1100" s="81"/>
    </row>
    <row r="1101" ht="22.5" customHeight="1">
      <c r="A1101" s="61">
        <f>IF(B1101="","",ROW()-ROW(tb_Export_2[[#HEADERS],[Order]]))</f>
        <v>1100</v>
      </c>
      <c r="B1101" s="322">
        <v>46017.0</v>
      </c>
      <c r="C1101" s="64" t="str">
        <f t="shared" si="1"/>
        <v>#REF!</v>
      </c>
      <c r="D1101" s="64" t="s">
        <v>613</v>
      </c>
      <c r="E1101" s="64" t="s">
        <v>3120</v>
      </c>
      <c r="F1101" s="64" t="s">
        <v>1084</v>
      </c>
      <c r="G1101" s="64">
        <v>8.857128012037E12</v>
      </c>
      <c r="H1101" s="64" t="str">
        <f t="array" ref="H1101">XLOOKUP(G1101,tb_MainDatabase[Barcode],tb_MainDatabase[Grand],"")</f>
        <v>EDP</v>
      </c>
      <c r="I1101" s="64" t="str">
        <f t="array" ref="I1101">XLOOKUP(G1101,tb_MainDatabase[Barcode],tb_MainDatabase[Size],"")</f>
        <v>10 ml.</v>
      </c>
      <c r="J1101" s="64" t="s">
        <v>1532</v>
      </c>
      <c r="K1101" s="81">
        <f>IF(E1101="","",countif(tb_Export_2[SKU],E1101))</f>
        <v>1</v>
      </c>
      <c r="L1101" s="64" t="s">
        <v>1528</v>
      </c>
      <c r="M1101" s="81"/>
      <c r="N1101" s="81"/>
    </row>
    <row r="1102" ht="22.5" customHeight="1">
      <c r="A1102" s="61">
        <f>IF(B1102="","",ROW()-ROW(tb_Export_2[[#HEADERS],[Order]]))</f>
        <v>1101</v>
      </c>
      <c r="B1102" s="322">
        <v>46017.0</v>
      </c>
      <c r="C1102" s="64" t="str">
        <f t="shared" si="1"/>
        <v>#REF!</v>
      </c>
      <c r="D1102" s="64" t="s">
        <v>613</v>
      </c>
      <c r="E1102" s="64" t="s">
        <v>3121</v>
      </c>
      <c r="F1102" s="64" t="s">
        <v>1084</v>
      </c>
      <c r="G1102" s="64">
        <v>8.857128012037E12</v>
      </c>
      <c r="H1102" s="64" t="str">
        <f t="array" ref="H1102">XLOOKUP(G1102,tb_MainDatabase[Barcode],tb_MainDatabase[Grand],"")</f>
        <v>EDP</v>
      </c>
      <c r="I1102" s="64" t="str">
        <f t="array" ref="I1102">XLOOKUP(G1102,tb_MainDatabase[Barcode],tb_MainDatabase[Size],"")</f>
        <v>10 ml.</v>
      </c>
      <c r="J1102" s="64" t="s">
        <v>1532</v>
      </c>
      <c r="K1102" s="81">
        <f>IF(E1102="","",countif(tb_Export_2[SKU],E1102))</f>
        <v>1</v>
      </c>
      <c r="L1102" s="64" t="s">
        <v>1528</v>
      </c>
      <c r="M1102" s="81"/>
      <c r="N1102" s="81"/>
    </row>
    <row r="1103" ht="22.5" customHeight="1">
      <c r="A1103" s="61">
        <f>IF(B1103="","",ROW()-ROW(tb_Export_2[[#HEADERS],[Order]]))</f>
        <v>1102</v>
      </c>
      <c r="B1103" s="322">
        <v>46017.0</v>
      </c>
      <c r="C1103" s="64" t="str">
        <f t="shared" si="1"/>
        <v>#REF!</v>
      </c>
      <c r="D1103" s="64" t="s">
        <v>613</v>
      </c>
      <c r="E1103" s="64" t="s">
        <v>3122</v>
      </c>
      <c r="F1103" s="64" t="s">
        <v>1084</v>
      </c>
      <c r="G1103" s="64">
        <v>8.857128012037E12</v>
      </c>
      <c r="H1103" s="64" t="str">
        <f t="array" ref="H1103">XLOOKUP(G1103,tb_MainDatabase[Barcode],tb_MainDatabase[Grand],"")</f>
        <v>EDP</v>
      </c>
      <c r="I1103" s="64" t="str">
        <f t="array" ref="I1103">XLOOKUP(G1103,tb_MainDatabase[Barcode],tb_MainDatabase[Size],"")</f>
        <v>10 ml.</v>
      </c>
      <c r="J1103" s="64" t="s">
        <v>1532</v>
      </c>
      <c r="K1103" s="81">
        <f>IF(E1103="","",countif(tb_Export_2[SKU],E1103))</f>
        <v>1</v>
      </c>
      <c r="L1103" s="64" t="s">
        <v>1528</v>
      </c>
      <c r="M1103" s="81"/>
      <c r="N1103" s="81"/>
    </row>
    <row r="1104" ht="22.5" customHeight="1">
      <c r="A1104" s="61">
        <f>IF(B1104="","",ROW()-ROW(tb_Export_2[[#HEADERS],[Order]]))</f>
        <v>1103</v>
      </c>
      <c r="B1104" s="322">
        <v>46017.0</v>
      </c>
      <c r="C1104" s="64" t="str">
        <f t="shared" si="1"/>
        <v>#REF!</v>
      </c>
      <c r="D1104" s="64" t="s">
        <v>613</v>
      </c>
      <c r="E1104" s="64" t="s">
        <v>3123</v>
      </c>
      <c r="F1104" s="64" t="s">
        <v>1084</v>
      </c>
      <c r="G1104" s="64">
        <v>8.857128012037E12</v>
      </c>
      <c r="H1104" s="64" t="str">
        <f t="array" ref="H1104">XLOOKUP(G1104,tb_MainDatabase[Barcode],tb_MainDatabase[Grand],"")</f>
        <v>EDP</v>
      </c>
      <c r="I1104" s="64" t="str">
        <f t="array" ref="I1104">XLOOKUP(G1104,tb_MainDatabase[Barcode],tb_MainDatabase[Size],"")</f>
        <v>10 ml.</v>
      </c>
      <c r="J1104" s="64" t="s">
        <v>1532</v>
      </c>
      <c r="K1104" s="81">
        <f>IF(E1104="","",countif(tb_Export_2[SKU],E1104))</f>
        <v>1</v>
      </c>
      <c r="L1104" s="64" t="s">
        <v>1528</v>
      </c>
      <c r="M1104" s="81"/>
      <c r="N1104" s="81"/>
    </row>
    <row r="1105" ht="22.5" customHeight="1">
      <c r="A1105" s="61">
        <f>IF(B1105="","",ROW()-ROW(tb_Export_2[[#HEADERS],[Order]]))</f>
        <v>1104</v>
      </c>
      <c r="B1105" s="322">
        <v>46017.0</v>
      </c>
      <c r="C1105" s="64" t="str">
        <f t="shared" si="1"/>
        <v>#REF!</v>
      </c>
      <c r="D1105" s="64" t="s">
        <v>613</v>
      </c>
      <c r="E1105" s="64" t="s">
        <v>3124</v>
      </c>
      <c r="F1105" s="64" t="s">
        <v>1084</v>
      </c>
      <c r="G1105" s="64">
        <v>8.857128012037E12</v>
      </c>
      <c r="H1105" s="64" t="str">
        <f t="array" ref="H1105">XLOOKUP(G1105,tb_MainDatabase[Barcode],tb_MainDatabase[Grand],"")</f>
        <v>EDP</v>
      </c>
      <c r="I1105" s="64" t="str">
        <f t="array" ref="I1105">XLOOKUP(G1105,tb_MainDatabase[Barcode],tb_MainDatabase[Size],"")</f>
        <v>10 ml.</v>
      </c>
      <c r="J1105" s="64" t="s">
        <v>1532</v>
      </c>
      <c r="K1105" s="81">
        <f>IF(E1105="","",countif(tb_Export_2[SKU],E1105))</f>
        <v>1</v>
      </c>
      <c r="L1105" s="64" t="s">
        <v>1528</v>
      </c>
      <c r="M1105" s="81"/>
      <c r="N1105" s="81"/>
    </row>
    <row r="1106" ht="22.5" customHeight="1">
      <c r="A1106" s="61">
        <f>IF(B1106="","",ROW()-ROW(tb_Export_2[[#HEADERS],[Order]]))</f>
        <v>1105</v>
      </c>
      <c r="B1106" s="322">
        <v>46017.0</v>
      </c>
      <c r="C1106" s="64" t="str">
        <f t="shared" si="1"/>
        <v>#REF!</v>
      </c>
      <c r="D1106" s="64" t="s">
        <v>613</v>
      </c>
      <c r="E1106" s="64" t="s">
        <v>3126</v>
      </c>
      <c r="F1106" s="64" t="s">
        <v>1084</v>
      </c>
      <c r="G1106" s="64">
        <v>8.857128012037E12</v>
      </c>
      <c r="H1106" s="64" t="str">
        <f t="array" ref="H1106">XLOOKUP(G1106,tb_MainDatabase[Barcode],tb_MainDatabase[Grand],"")</f>
        <v>EDP</v>
      </c>
      <c r="I1106" s="64" t="str">
        <f t="array" ref="I1106">XLOOKUP(G1106,tb_MainDatabase[Barcode],tb_MainDatabase[Size],"")</f>
        <v>10 ml.</v>
      </c>
      <c r="J1106" s="64" t="s">
        <v>1532</v>
      </c>
      <c r="K1106" s="81">
        <f>IF(E1106="","",countif(tb_Export_2[SKU],E1106))</f>
        <v>1</v>
      </c>
      <c r="L1106" s="64" t="s">
        <v>1528</v>
      </c>
      <c r="M1106" s="81"/>
      <c r="N1106" s="81"/>
    </row>
    <row r="1107" ht="22.5" customHeight="1">
      <c r="A1107" s="61">
        <f>IF(B1107="","",ROW()-ROW(tb_Export_2[[#HEADERS],[Order]]))</f>
        <v>1106</v>
      </c>
      <c r="B1107" s="322">
        <v>46017.0</v>
      </c>
      <c r="C1107" s="64" t="str">
        <f t="shared" si="1"/>
        <v>#REF!</v>
      </c>
      <c r="D1107" s="64" t="s">
        <v>613</v>
      </c>
      <c r="E1107" s="64" t="s">
        <v>3127</v>
      </c>
      <c r="F1107" s="64" t="s">
        <v>1084</v>
      </c>
      <c r="G1107" s="64">
        <v>8.857128012037E12</v>
      </c>
      <c r="H1107" s="64" t="str">
        <f t="array" ref="H1107">XLOOKUP(G1107,tb_MainDatabase[Barcode],tb_MainDatabase[Grand],"")</f>
        <v>EDP</v>
      </c>
      <c r="I1107" s="64" t="str">
        <f t="array" ref="I1107">XLOOKUP(G1107,tb_MainDatabase[Barcode],tb_MainDatabase[Size],"")</f>
        <v>10 ml.</v>
      </c>
      <c r="J1107" s="64" t="s">
        <v>1532</v>
      </c>
      <c r="K1107" s="81">
        <f>IF(E1107="","",countif(tb_Export_2[SKU],E1107))</f>
        <v>1</v>
      </c>
      <c r="L1107" s="64" t="s">
        <v>1528</v>
      </c>
      <c r="M1107" s="81"/>
      <c r="N1107" s="81"/>
    </row>
    <row r="1108" ht="22.5" customHeight="1">
      <c r="A1108" s="61">
        <f>IF(B1108="","",ROW()-ROW(tb_Export_2[[#HEADERS],[Order]]))</f>
        <v>1107</v>
      </c>
      <c r="B1108" s="322">
        <v>46017.0</v>
      </c>
      <c r="C1108" s="64" t="str">
        <f t="shared" si="1"/>
        <v>#REF!</v>
      </c>
      <c r="D1108" s="64" t="s">
        <v>613</v>
      </c>
      <c r="E1108" s="64" t="s">
        <v>3128</v>
      </c>
      <c r="F1108" s="64" t="s">
        <v>1084</v>
      </c>
      <c r="G1108" s="64">
        <v>8.857128012037E12</v>
      </c>
      <c r="H1108" s="64" t="str">
        <f t="array" ref="H1108">XLOOKUP(G1108,tb_MainDatabase[Barcode],tb_MainDatabase[Grand],"")</f>
        <v>EDP</v>
      </c>
      <c r="I1108" s="64" t="str">
        <f t="array" ref="I1108">XLOOKUP(G1108,tb_MainDatabase[Barcode],tb_MainDatabase[Size],"")</f>
        <v>10 ml.</v>
      </c>
      <c r="J1108" s="64" t="s">
        <v>1532</v>
      </c>
      <c r="K1108" s="81">
        <f>IF(E1108="","",countif(tb_Export_2[SKU],E1108))</f>
        <v>1</v>
      </c>
      <c r="L1108" s="64" t="s">
        <v>1528</v>
      </c>
      <c r="M1108" s="81"/>
      <c r="N1108" s="81"/>
    </row>
    <row r="1109" ht="22.5" customHeight="1">
      <c r="A1109" s="61">
        <f>IF(B1109="","",ROW()-ROW(tb_Export_2[[#HEADERS],[Order]]))</f>
        <v>1108</v>
      </c>
      <c r="B1109" s="322">
        <v>46017.0</v>
      </c>
      <c r="C1109" s="64" t="str">
        <f t="shared" si="1"/>
        <v>#REF!</v>
      </c>
      <c r="D1109" s="64" t="s">
        <v>613</v>
      </c>
      <c r="E1109" s="64" t="s">
        <v>3129</v>
      </c>
      <c r="F1109" s="64" t="s">
        <v>1084</v>
      </c>
      <c r="G1109" s="64">
        <v>8.857128012037E12</v>
      </c>
      <c r="H1109" s="64" t="str">
        <f t="array" ref="H1109">XLOOKUP(G1109,tb_MainDatabase[Barcode],tb_MainDatabase[Grand],"")</f>
        <v>EDP</v>
      </c>
      <c r="I1109" s="64" t="str">
        <f t="array" ref="I1109">XLOOKUP(G1109,tb_MainDatabase[Barcode],tb_MainDatabase[Size],"")</f>
        <v>10 ml.</v>
      </c>
      <c r="J1109" s="64" t="s">
        <v>1532</v>
      </c>
      <c r="K1109" s="81">
        <f>IF(E1109="","",countif(tb_Export_2[SKU],E1109))</f>
        <v>1</v>
      </c>
      <c r="L1109" s="64" t="s">
        <v>1528</v>
      </c>
      <c r="M1109" s="81"/>
      <c r="N1109" s="81"/>
    </row>
    <row r="1110" ht="22.5" customHeight="1">
      <c r="A1110" s="61">
        <f>IF(B1110="","",ROW()-ROW(tb_Export_2[[#HEADERS],[Order]]))</f>
        <v>1109</v>
      </c>
      <c r="B1110" s="322">
        <v>46017.0</v>
      </c>
      <c r="C1110" s="64" t="str">
        <f t="shared" si="1"/>
        <v>#REF!</v>
      </c>
      <c r="D1110" s="64" t="s">
        <v>613</v>
      </c>
      <c r="E1110" s="64" t="s">
        <v>3130</v>
      </c>
      <c r="F1110" s="64" t="s">
        <v>1093</v>
      </c>
      <c r="G1110" s="64">
        <v>8.857128012055E12</v>
      </c>
      <c r="H1110" s="64" t="str">
        <f t="array" ref="H1110">XLOOKUP(G1110,tb_MainDatabase[Barcode],tb_MainDatabase[Grand],"")</f>
        <v>EDP</v>
      </c>
      <c r="I1110" s="64" t="str">
        <f t="array" ref="I1110">XLOOKUP(G1110,tb_MainDatabase[Barcode],tb_MainDatabase[Size],"")</f>
        <v>10 ml.</v>
      </c>
      <c r="J1110" s="64" t="s">
        <v>1532</v>
      </c>
      <c r="K1110" s="81">
        <f>IF(E1110="","",countif(tb_Export_2[SKU],E1110))</f>
        <v>1</v>
      </c>
      <c r="L1110" s="64" t="s">
        <v>1528</v>
      </c>
      <c r="M1110" s="81"/>
      <c r="N1110" s="81"/>
    </row>
    <row r="1111" ht="22.5" customHeight="1">
      <c r="A1111" s="61">
        <f>IF(B1111="","",ROW()-ROW(tb_Export_2[[#HEADERS],[Order]]))</f>
        <v>1110</v>
      </c>
      <c r="B1111" s="322">
        <v>46017.0</v>
      </c>
      <c r="C1111" s="64" t="str">
        <f t="shared" si="1"/>
        <v>#REF!</v>
      </c>
      <c r="D1111" s="64" t="s">
        <v>613</v>
      </c>
      <c r="E1111" s="64" t="s">
        <v>3131</v>
      </c>
      <c r="F1111" s="64" t="s">
        <v>1093</v>
      </c>
      <c r="G1111" s="64">
        <v>8.857128012055E12</v>
      </c>
      <c r="H1111" s="64" t="str">
        <f t="array" ref="H1111">XLOOKUP(G1111,tb_MainDatabase[Barcode],tb_MainDatabase[Grand],"")</f>
        <v>EDP</v>
      </c>
      <c r="I1111" s="64" t="str">
        <f t="array" ref="I1111">XLOOKUP(G1111,tb_MainDatabase[Barcode],tb_MainDatabase[Size],"")</f>
        <v>10 ml.</v>
      </c>
      <c r="J1111" s="64" t="s">
        <v>1532</v>
      </c>
      <c r="K1111" s="81">
        <f>IF(E1111="","",countif(tb_Export_2[SKU],E1111))</f>
        <v>1</v>
      </c>
      <c r="L1111" s="64" t="s">
        <v>1528</v>
      </c>
      <c r="M1111" s="81"/>
      <c r="N1111" s="81"/>
    </row>
    <row r="1112" ht="22.5" customHeight="1">
      <c r="A1112" s="61">
        <f>IF(B1112="","",ROW()-ROW(tb_Export_2[[#HEADERS],[Order]]))</f>
        <v>1111</v>
      </c>
      <c r="B1112" s="322">
        <v>46017.0</v>
      </c>
      <c r="C1112" s="64" t="str">
        <f t="shared" si="1"/>
        <v>#REF!</v>
      </c>
      <c r="D1112" s="64" t="s">
        <v>613</v>
      </c>
      <c r="E1112" s="64" t="s">
        <v>3132</v>
      </c>
      <c r="F1112" s="64" t="s">
        <v>1093</v>
      </c>
      <c r="G1112" s="64">
        <v>8.857128012055E12</v>
      </c>
      <c r="H1112" s="64" t="str">
        <f t="array" ref="H1112">XLOOKUP(G1112,tb_MainDatabase[Barcode],tb_MainDatabase[Grand],"")</f>
        <v>EDP</v>
      </c>
      <c r="I1112" s="64" t="str">
        <f t="array" ref="I1112">XLOOKUP(G1112,tb_MainDatabase[Barcode],tb_MainDatabase[Size],"")</f>
        <v>10 ml.</v>
      </c>
      <c r="J1112" s="64" t="s">
        <v>1532</v>
      </c>
      <c r="K1112" s="81">
        <f>IF(E1112="","",countif(tb_Export_2[SKU],E1112))</f>
        <v>1</v>
      </c>
      <c r="L1112" s="64" t="s">
        <v>1528</v>
      </c>
      <c r="M1112" s="81"/>
      <c r="N1112" s="81"/>
    </row>
    <row r="1113" ht="22.5" customHeight="1">
      <c r="A1113" s="61">
        <f>IF(B1113="","",ROW()-ROW(tb_Export_2[[#HEADERS],[Order]]))</f>
        <v>1112</v>
      </c>
      <c r="B1113" s="322">
        <v>46017.0</v>
      </c>
      <c r="C1113" s="64" t="str">
        <f t="shared" si="1"/>
        <v>#REF!</v>
      </c>
      <c r="D1113" s="64" t="s">
        <v>613</v>
      </c>
      <c r="E1113" s="64" t="s">
        <v>3133</v>
      </c>
      <c r="F1113" s="64" t="s">
        <v>1093</v>
      </c>
      <c r="G1113" s="64">
        <v>8.857128012055E12</v>
      </c>
      <c r="H1113" s="64" t="str">
        <f t="array" ref="H1113">XLOOKUP(G1113,tb_MainDatabase[Barcode],tb_MainDatabase[Grand],"")</f>
        <v>EDP</v>
      </c>
      <c r="I1113" s="64" t="str">
        <f t="array" ref="I1113">XLOOKUP(G1113,tb_MainDatabase[Barcode],tb_MainDatabase[Size],"")</f>
        <v>10 ml.</v>
      </c>
      <c r="J1113" s="64" t="s">
        <v>1532</v>
      </c>
      <c r="K1113" s="81">
        <f>IF(E1113="","",countif(tb_Export_2[SKU],E1113))</f>
        <v>1</v>
      </c>
      <c r="L1113" s="64" t="s">
        <v>1528</v>
      </c>
      <c r="M1113" s="81"/>
      <c r="N1113" s="81"/>
    </row>
    <row r="1114" ht="22.5" customHeight="1">
      <c r="A1114" s="61">
        <f>IF(B1114="","",ROW()-ROW(tb_Export_2[[#HEADERS],[Order]]))</f>
        <v>1113</v>
      </c>
      <c r="B1114" s="322">
        <v>46017.0</v>
      </c>
      <c r="C1114" s="64" t="str">
        <f t="shared" si="1"/>
        <v>#REF!</v>
      </c>
      <c r="D1114" s="64" t="s">
        <v>613</v>
      </c>
      <c r="E1114" s="64" t="s">
        <v>3135</v>
      </c>
      <c r="F1114" s="64" t="s">
        <v>1093</v>
      </c>
      <c r="G1114" s="64">
        <v>8.857128012055E12</v>
      </c>
      <c r="H1114" s="64" t="str">
        <f t="array" ref="H1114">XLOOKUP(G1114,tb_MainDatabase[Barcode],tb_MainDatabase[Grand],"")</f>
        <v>EDP</v>
      </c>
      <c r="I1114" s="64" t="str">
        <f t="array" ref="I1114">XLOOKUP(G1114,tb_MainDatabase[Barcode],tb_MainDatabase[Size],"")</f>
        <v>10 ml.</v>
      </c>
      <c r="J1114" s="64" t="s">
        <v>1532</v>
      </c>
      <c r="K1114" s="81">
        <f>IF(E1114="","",countif(tb_Export_2[SKU],E1114))</f>
        <v>1</v>
      </c>
      <c r="L1114" s="64" t="s">
        <v>1528</v>
      </c>
      <c r="M1114" s="81"/>
      <c r="N1114" s="81"/>
    </row>
    <row r="1115" ht="22.5" customHeight="1">
      <c r="A1115" s="61">
        <f>IF(B1115="","",ROW()-ROW(tb_Export_2[[#HEADERS],[Order]]))</f>
        <v>1114</v>
      </c>
      <c r="B1115" s="322">
        <v>46017.0</v>
      </c>
      <c r="C1115" s="64" t="str">
        <f t="shared" si="1"/>
        <v>#REF!</v>
      </c>
      <c r="D1115" s="64" t="s">
        <v>613</v>
      </c>
      <c r="E1115" s="64" t="s">
        <v>3136</v>
      </c>
      <c r="F1115" s="64" t="s">
        <v>1093</v>
      </c>
      <c r="G1115" s="64">
        <v>8.857128012055E12</v>
      </c>
      <c r="H1115" s="64" t="str">
        <f t="array" ref="H1115">XLOOKUP(G1115,tb_MainDatabase[Barcode],tb_MainDatabase[Grand],"")</f>
        <v>EDP</v>
      </c>
      <c r="I1115" s="64" t="str">
        <f t="array" ref="I1115">XLOOKUP(G1115,tb_MainDatabase[Barcode],tb_MainDatabase[Size],"")</f>
        <v>10 ml.</v>
      </c>
      <c r="J1115" s="64" t="s">
        <v>1532</v>
      </c>
      <c r="K1115" s="81">
        <f>IF(E1115="","",countif(tb_Export_2[SKU],E1115))</f>
        <v>1</v>
      </c>
      <c r="L1115" s="64" t="s">
        <v>1528</v>
      </c>
      <c r="M1115" s="81"/>
      <c r="N1115" s="81"/>
    </row>
    <row r="1116" ht="22.5" customHeight="1">
      <c r="A1116" s="61">
        <f>IF(B1116="","",ROW()-ROW(tb_Export_2[[#HEADERS],[Order]]))</f>
        <v>1115</v>
      </c>
      <c r="B1116" s="322">
        <v>46017.0</v>
      </c>
      <c r="C1116" s="64" t="str">
        <f t="shared" si="1"/>
        <v>#REF!</v>
      </c>
      <c r="D1116" s="64" t="s">
        <v>613</v>
      </c>
      <c r="E1116" s="64" t="s">
        <v>3137</v>
      </c>
      <c r="F1116" s="64" t="s">
        <v>1093</v>
      </c>
      <c r="G1116" s="64">
        <v>8.857128012055E12</v>
      </c>
      <c r="H1116" s="64" t="str">
        <f t="array" ref="H1116">XLOOKUP(G1116,tb_MainDatabase[Barcode],tb_MainDatabase[Grand],"")</f>
        <v>EDP</v>
      </c>
      <c r="I1116" s="64" t="str">
        <f t="array" ref="I1116">XLOOKUP(G1116,tb_MainDatabase[Barcode],tb_MainDatabase[Size],"")</f>
        <v>10 ml.</v>
      </c>
      <c r="J1116" s="64" t="s">
        <v>1532</v>
      </c>
      <c r="K1116" s="81">
        <f>IF(E1116="","",countif(tb_Export_2[SKU],E1116))</f>
        <v>1</v>
      </c>
      <c r="L1116" s="64" t="s">
        <v>1528</v>
      </c>
      <c r="M1116" s="81"/>
      <c r="N1116" s="81"/>
    </row>
    <row r="1117" ht="22.5" customHeight="1">
      <c r="A1117" s="61">
        <f>IF(B1117="","",ROW()-ROW(tb_Export_2[[#HEADERS],[Order]]))</f>
        <v>1116</v>
      </c>
      <c r="B1117" s="322">
        <v>46017.0</v>
      </c>
      <c r="C1117" s="64" t="str">
        <f t="shared" si="1"/>
        <v>#REF!</v>
      </c>
      <c r="D1117" s="64" t="s">
        <v>613</v>
      </c>
      <c r="E1117" s="64" t="s">
        <v>3139</v>
      </c>
      <c r="F1117" s="64" t="s">
        <v>1093</v>
      </c>
      <c r="G1117" s="64">
        <v>8.857128012055E12</v>
      </c>
      <c r="H1117" s="64" t="str">
        <f t="array" ref="H1117">XLOOKUP(G1117,tb_MainDatabase[Barcode],tb_MainDatabase[Grand],"")</f>
        <v>EDP</v>
      </c>
      <c r="I1117" s="64" t="str">
        <f t="array" ref="I1117">XLOOKUP(G1117,tb_MainDatabase[Barcode],tb_MainDatabase[Size],"")</f>
        <v>10 ml.</v>
      </c>
      <c r="J1117" s="64" t="s">
        <v>1532</v>
      </c>
      <c r="K1117" s="81">
        <f>IF(E1117="","",countif(tb_Export_2[SKU],E1117))</f>
        <v>1</v>
      </c>
      <c r="L1117" s="64" t="s">
        <v>1528</v>
      </c>
      <c r="M1117" s="81"/>
      <c r="N1117" s="81"/>
    </row>
    <row r="1118" ht="22.5" customHeight="1">
      <c r="A1118" s="61">
        <f>IF(B1118="","",ROW()-ROW(tb_Export_2[[#HEADERS],[Order]]))</f>
        <v>1117</v>
      </c>
      <c r="B1118" s="322">
        <v>46017.0</v>
      </c>
      <c r="C1118" s="64" t="str">
        <f t="shared" si="1"/>
        <v>#REF!</v>
      </c>
      <c r="D1118" s="64" t="s">
        <v>613</v>
      </c>
      <c r="E1118" s="64" t="s">
        <v>3143</v>
      </c>
      <c r="F1118" s="64" t="s">
        <v>1093</v>
      </c>
      <c r="G1118" s="64">
        <v>8.857128012055E12</v>
      </c>
      <c r="H1118" s="64" t="str">
        <f t="array" ref="H1118">XLOOKUP(G1118,tb_MainDatabase[Barcode],tb_MainDatabase[Grand],"")</f>
        <v>EDP</v>
      </c>
      <c r="I1118" s="64" t="str">
        <f t="array" ref="I1118">XLOOKUP(G1118,tb_MainDatabase[Barcode],tb_MainDatabase[Size],"")</f>
        <v>10 ml.</v>
      </c>
      <c r="J1118" s="64" t="s">
        <v>1532</v>
      </c>
      <c r="K1118" s="81">
        <f>IF(E1118="","",countif(tb_Export_2[SKU],E1118))</f>
        <v>1</v>
      </c>
      <c r="L1118" s="64" t="s">
        <v>1528</v>
      </c>
      <c r="M1118" s="81"/>
      <c r="N1118" s="81"/>
    </row>
    <row r="1119" ht="22.5" customHeight="1">
      <c r="A1119" s="61">
        <f>IF(B1119="","",ROW()-ROW(tb_Export_2[[#HEADERS],[Order]]))</f>
        <v>1118</v>
      </c>
      <c r="B1119" s="322">
        <v>46017.0</v>
      </c>
      <c r="C1119" s="64" t="str">
        <f t="shared" si="1"/>
        <v>#REF!</v>
      </c>
      <c r="D1119" s="64" t="s">
        <v>613</v>
      </c>
      <c r="E1119" s="64" t="s">
        <v>3144</v>
      </c>
      <c r="F1119" s="64" t="s">
        <v>1093</v>
      </c>
      <c r="G1119" s="64">
        <v>8.857128012055E12</v>
      </c>
      <c r="H1119" s="64" t="str">
        <f t="array" ref="H1119">XLOOKUP(G1119,tb_MainDatabase[Barcode],tb_MainDatabase[Grand],"")</f>
        <v>EDP</v>
      </c>
      <c r="I1119" s="64" t="str">
        <f t="array" ref="I1119">XLOOKUP(G1119,tb_MainDatabase[Barcode],tb_MainDatabase[Size],"")</f>
        <v>10 ml.</v>
      </c>
      <c r="J1119" s="64" t="s">
        <v>1532</v>
      </c>
      <c r="K1119" s="81">
        <f>IF(E1119="","",countif(tb_Export_2[SKU],E1119))</f>
        <v>1</v>
      </c>
      <c r="L1119" s="64" t="s">
        <v>1528</v>
      </c>
      <c r="M1119" s="81"/>
      <c r="N1119" s="81"/>
    </row>
    <row r="1120" ht="22.5" customHeight="1">
      <c r="A1120" s="61">
        <f>IF(B1120="","",ROW()-ROW(tb_Export_2[[#HEADERS],[Order]]))</f>
        <v>1119</v>
      </c>
      <c r="B1120" s="322">
        <v>46017.0</v>
      </c>
      <c r="C1120" s="64" t="str">
        <f t="shared" si="1"/>
        <v>#REF!</v>
      </c>
      <c r="D1120" s="64" t="s">
        <v>613</v>
      </c>
      <c r="E1120" s="64" t="s">
        <v>3146</v>
      </c>
      <c r="F1120" s="64" t="s">
        <v>1031</v>
      </c>
      <c r="G1120" s="64">
        <v>8.857128012044E12</v>
      </c>
      <c r="H1120" s="64" t="str">
        <f t="array" ref="H1120">XLOOKUP(G1120,tb_MainDatabase[Barcode],tb_MainDatabase[Grand],"")</f>
        <v>EDP</v>
      </c>
      <c r="I1120" s="64" t="str">
        <f t="array" ref="I1120">XLOOKUP(G1120,tb_MainDatabase[Barcode],tb_MainDatabase[Size],"")</f>
        <v>4 ml.</v>
      </c>
      <c r="J1120" s="64" t="s">
        <v>1532</v>
      </c>
      <c r="K1120" s="81">
        <f>IF(E1120="","",countif(tb_Export_2[SKU],E1120))</f>
        <v>1</v>
      </c>
      <c r="L1120" s="64" t="s">
        <v>1528</v>
      </c>
      <c r="M1120" s="81"/>
      <c r="N1120" s="81"/>
    </row>
    <row r="1121" ht="22.5" customHeight="1">
      <c r="A1121" s="61">
        <f>IF(B1121="","",ROW()-ROW(tb_Export_2[[#HEADERS],[Order]]))</f>
        <v>1120</v>
      </c>
      <c r="B1121" s="322">
        <v>46017.0</v>
      </c>
      <c r="C1121" s="64" t="str">
        <f t="shared" si="1"/>
        <v>#REF!</v>
      </c>
      <c r="D1121" s="64" t="s">
        <v>613</v>
      </c>
      <c r="E1121" s="64" t="s">
        <v>3147</v>
      </c>
      <c r="F1121" s="64" t="s">
        <v>1031</v>
      </c>
      <c r="G1121" s="64">
        <v>8.857128012044E12</v>
      </c>
      <c r="H1121" s="64" t="str">
        <f t="array" ref="H1121">XLOOKUP(G1121,tb_MainDatabase[Barcode],tb_MainDatabase[Grand],"")</f>
        <v>EDP</v>
      </c>
      <c r="I1121" s="64" t="str">
        <f t="array" ref="I1121">XLOOKUP(G1121,tb_MainDatabase[Barcode],tb_MainDatabase[Size],"")</f>
        <v>4 ml.</v>
      </c>
      <c r="J1121" s="64" t="s">
        <v>1532</v>
      </c>
      <c r="K1121" s="81">
        <f>IF(E1121="","",countif(tb_Export_2[SKU],E1121))</f>
        <v>1</v>
      </c>
      <c r="L1121" s="64" t="s">
        <v>1528</v>
      </c>
      <c r="M1121" s="81"/>
      <c r="N1121" s="81"/>
    </row>
    <row r="1122" ht="22.5" customHeight="1">
      <c r="A1122" s="61">
        <f>IF(B1122="","",ROW()-ROW(tb_Export_2[[#HEADERS],[Order]]))</f>
        <v>1121</v>
      </c>
      <c r="B1122" s="322">
        <v>46017.0</v>
      </c>
      <c r="C1122" s="64" t="str">
        <f t="shared" si="1"/>
        <v>#REF!</v>
      </c>
      <c r="D1122" s="64" t="s">
        <v>613</v>
      </c>
      <c r="E1122" s="64" t="s">
        <v>3149</v>
      </c>
      <c r="F1122" s="64" t="s">
        <v>1031</v>
      </c>
      <c r="G1122" s="64">
        <v>8.857128012044E12</v>
      </c>
      <c r="H1122" s="64" t="str">
        <f t="array" ref="H1122">XLOOKUP(G1122,tb_MainDatabase[Barcode],tb_MainDatabase[Grand],"")</f>
        <v>EDP</v>
      </c>
      <c r="I1122" s="64" t="str">
        <f t="array" ref="I1122">XLOOKUP(G1122,tb_MainDatabase[Barcode],tb_MainDatabase[Size],"")</f>
        <v>4 ml.</v>
      </c>
      <c r="J1122" s="64" t="s">
        <v>1532</v>
      </c>
      <c r="K1122" s="81">
        <f>IF(E1122="","",countif(tb_Export_2[SKU],E1122))</f>
        <v>1</v>
      </c>
      <c r="L1122" s="64" t="s">
        <v>1528</v>
      </c>
      <c r="M1122" s="81"/>
      <c r="N1122" s="81"/>
    </row>
    <row r="1123" ht="22.5" customHeight="1">
      <c r="A1123" s="61">
        <f>IF(B1123="","",ROW()-ROW(tb_Export_2[[#HEADERS],[Order]]))</f>
        <v>1122</v>
      </c>
      <c r="B1123" s="322">
        <v>46017.0</v>
      </c>
      <c r="C1123" s="64" t="str">
        <f t="shared" si="1"/>
        <v>#REF!</v>
      </c>
      <c r="D1123" s="64" t="s">
        <v>613</v>
      </c>
      <c r="E1123" s="64" t="s">
        <v>3150</v>
      </c>
      <c r="F1123" s="64" t="s">
        <v>1031</v>
      </c>
      <c r="G1123" s="64">
        <v>8.857128012044E12</v>
      </c>
      <c r="H1123" s="64" t="str">
        <f t="array" ref="H1123">XLOOKUP(G1123,tb_MainDatabase[Barcode],tb_MainDatabase[Grand],"")</f>
        <v>EDP</v>
      </c>
      <c r="I1123" s="64" t="str">
        <f t="array" ref="I1123">XLOOKUP(G1123,tb_MainDatabase[Barcode],tb_MainDatabase[Size],"")</f>
        <v>4 ml.</v>
      </c>
      <c r="J1123" s="64" t="s">
        <v>1532</v>
      </c>
      <c r="K1123" s="81">
        <f>IF(E1123="","",countif(tb_Export_2[SKU],E1123))</f>
        <v>1</v>
      </c>
      <c r="L1123" s="64" t="s">
        <v>1528</v>
      </c>
      <c r="M1123" s="81"/>
      <c r="N1123" s="81"/>
    </row>
    <row r="1124" ht="22.5" customHeight="1">
      <c r="A1124" s="61">
        <f>IF(B1124="","",ROW()-ROW(tb_Export_2[[#HEADERS],[Order]]))</f>
        <v>1123</v>
      </c>
      <c r="B1124" s="322">
        <v>46017.0</v>
      </c>
      <c r="C1124" s="64" t="str">
        <f t="shared" si="1"/>
        <v>#REF!</v>
      </c>
      <c r="D1124" s="64" t="s">
        <v>613</v>
      </c>
      <c r="E1124" s="64" t="s">
        <v>3151</v>
      </c>
      <c r="F1124" s="64" t="s">
        <v>1031</v>
      </c>
      <c r="G1124" s="64">
        <v>8.857128012044E12</v>
      </c>
      <c r="H1124" s="64" t="str">
        <f t="array" ref="H1124">XLOOKUP(G1124,tb_MainDatabase[Barcode],tb_MainDatabase[Grand],"")</f>
        <v>EDP</v>
      </c>
      <c r="I1124" s="64" t="str">
        <f t="array" ref="I1124">XLOOKUP(G1124,tb_MainDatabase[Barcode],tb_MainDatabase[Size],"")</f>
        <v>4 ml.</v>
      </c>
      <c r="J1124" s="64" t="s">
        <v>1532</v>
      </c>
      <c r="K1124" s="81">
        <f>IF(E1124="","",countif(tb_Export_2[SKU],E1124))</f>
        <v>1</v>
      </c>
      <c r="L1124" s="64" t="s">
        <v>1528</v>
      </c>
      <c r="M1124" s="81"/>
      <c r="N1124" s="81"/>
    </row>
    <row r="1125" ht="22.5" customHeight="1">
      <c r="A1125" s="61">
        <f>IF(B1125="","",ROW()-ROW(tb_Export_2[[#HEADERS],[Order]]))</f>
        <v>1124</v>
      </c>
      <c r="B1125" s="322">
        <v>46017.0</v>
      </c>
      <c r="C1125" s="64" t="str">
        <f t="shared" si="1"/>
        <v>#REF!</v>
      </c>
      <c r="D1125" s="64" t="s">
        <v>613</v>
      </c>
      <c r="E1125" s="64" t="s">
        <v>3152</v>
      </c>
      <c r="F1125" s="64" t="s">
        <v>1031</v>
      </c>
      <c r="G1125" s="64">
        <v>8.857128012044E12</v>
      </c>
      <c r="H1125" s="64" t="str">
        <f t="array" ref="H1125">XLOOKUP(G1125,tb_MainDatabase[Barcode],tb_MainDatabase[Grand],"")</f>
        <v>EDP</v>
      </c>
      <c r="I1125" s="64" t="str">
        <f t="array" ref="I1125">XLOOKUP(G1125,tb_MainDatabase[Barcode],tb_MainDatabase[Size],"")</f>
        <v>4 ml.</v>
      </c>
      <c r="J1125" s="64" t="s">
        <v>1532</v>
      </c>
      <c r="K1125" s="81">
        <f>IF(E1125="","",countif(tb_Export_2[SKU],E1125))</f>
        <v>1</v>
      </c>
      <c r="L1125" s="64" t="s">
        <v>1528</v>
      </c>
      <c r="M1125" s="81"/>
      <c r="N1125" s="81"/>
    </row>
    <row r="1126" ht="22.5" customHeight="1">
      <c r="A1126" s="61">
        <f>IF(B1126="","",ROW()-ROW(tb_Export_2[[#HEADERS],[Order]]))</f>
        <v>1125</v>
      </c>
      <c r="B1126" s="322">
        <v>46017.0</v>
      </c>
      <c r="C1126" s="64" t="str">
        <f t="shared" si="1"/>
        <v>#REF!</v>
      </c>
      <c r="D1126" s="64" t="s">
        <v>613</v>
      </c>
      <c r="E1126" s="64" t="s">
        <v>3153</v>
      </c>
      <c r="F1126" s="64" t="s">
        <v>1031</v>
      </c>
      <c r="G1126" s="64">
        <v>8.857128012044E12</v>
      </c>
      <c r="H1126" s="64" t="str">
        <f t="array" ref="H1126">XLOOKUP(G1126,tb_MainDatabase[Barcode],tb_MainDatabase[Grand],"")</f>
        <v>EDP</v>
      </c>
      <c r="I1126" s="64" t="str">
        <f t="array" ref="I1126">XLOOKUP(G1126,tb_MainDatabase[Barcode],tb_MainDatabase[Size],"")</f>
        <v>4 ml.</v>
      </c>
      <c r="J1126" s="64" t="s">
        <v>1532</v>
      </c>
      <c r="K1126" s="81">
        <f>IF(E1126="","",countif(tb_Export_2[SKU],E1126))</f>
        <v>1</v>
      </c>
      <c r="L1126" s="64" t="s">
        <v>1528</v>
      </c>
      <c r="M1126" s="81"/>
      <c r="N1126" s="81"/>
    </row>
    <row r="1127" ht="22.5" customHeight="1">
      <c r="A1127" s="61">
        <f>IF(B1127="","",ROW()-ROW(tb_Export_2[[#HEADERS],[Order]]))</f>
        <v>1126</v>
      </c>
      <c r="B1127" s="322">
        <v>46017.0</v>
      </c>
      <c r="C1127" s="64" t="str">
        <f t="shared" si="1"/>
        <v>#REF!</v>
      </c>
      <c r="D1127" s="64" t="s">
        <v>613</v>
      </c>
      <c r="E1127" s="64" t="s">
        <v>3155</v>
      </c>
      <c r="F1127" s="64" t="s">
        <v>1031</v>
      </c>
      <c r="G1127" s="64">
        <v>8.857128012044E12</v>
      </c>
      <c r="H1127" s="64" t="str">
        <f t="array" ref="H1127">XLOOKUP(G1127,tb_MainDatabase[Barcode],tb_MainDatabase[Grand],"")</f>
        <v>EDP</v>
      </c>
      <c r="I1127" s="64" t="str">
        <f t="array" ref="I1127">XLOOKUP(G1127,tb_MainDatabase[Barcode],tb_MainDatabase[Size],"")</f>
        <v>4 ml.</v>
      </c>
      <c r="J1127" s="64" t="s">
        <v>1532</v>
      </c>
      <c r="K1127" s="81">
        <f>IF(E1127="","",countif(tb_Export_2[SKU],E1127))</f>
        <v>1</v>
      </c>
      <c r="L1127" s="64" t="s">
        <v>1528</v>
      </c>
      <c r="M1127" s="81"/>
      <c r="N1127" s="81"/>
    </row>
    <row r="1128" ht="22.5" customHeight="1">
      <c r="A1128" s="61">
        <f>IF(B1128="","",ROW()-ROW(tb_Export_2[[#HEADERS],[Order]]))</f>
        <v>1127</v>
      </c>
      <c r="B1128" s="322">
        <v>46017.0</v>
      </c>
      <c r="C1128" s="64" t="str">
        <f t="shared" si="1"/>
        <v>#REF!</v>
      </c>
      <c r="D1128" s="64" t="s">
        <v>613</v>
      </c>
      <c r="E1128" s="64" t="s">
        <v>3156</v>
      </c>
      <c r="F1128" s="64" t="s">
        <v>1031</v>
      </c>
      <c r="G1128" s="64">
        <v>8.857128012044E12</v>
      </c>
      <c r="H1128" s="64" t="str">
        <f t="array" ref="H1128">XLOOKUP(G1128,tb_MainDatabase[Barcode],tb_MainDatabase[Grand],"")</f>
        <v>EDP</v>
      </c>
      <c r="I1128" s="64" t="str">
        <f t="array" ref="I1128">XLOOKUP(G1128,tb_MainDatabase[Barcode],tb_MainDatabase[Size],"")</f>
        <v>4 ml.</v>
      </c>
      <c r="J1128" s="64" t="s">
        <v>1532</v>
      </c>
      <c r="K1128" s="81">
        <f>IF(E1128="","",countif(tb_Export_2[SKU],E1128))</f>
        <v>1</v>
      </c>
      <c r="L1128" s="64" t="s">
        <v>1528</v>
      </c>
      <c r="M1128" s="81"/>
      <c r="N1128" s="81"/>
    </row>
    <row r="1129" ht="22.5" customHeight="1">
      <c r="A1129" s="61">
        <f>IF(B1129="","",ROW()-ROW(tb_Export_2[[#HEADERS],[Order]]))</f>
        <v>1128</v>
      </c>
      <c r="B1129" s="322">
        <v>46017.0</v>
      </c>
      <c r="C1129" s="64" t="str">
        <f t="shared" si="1"/>
        <v>#REF!</v>
      </c>
      <c r="D1129" s="64" t="s">
        <v>613</v>
      </c>
      <c r="E1129" s="64" t="s">
        <v>3158</v>
      </c>
      <c r="F1129" s="64" t="s">
        <v>1031</v>
      </c>
      <c r="G1129" s="64">
        <v>8.857128012044E12</v>
      </c>
      <c r="H1129" s="64" t="str">
        <f t="array" ref="H1129">XLOOKUP(G1129,tb_MainDatabase[Barcode],tb_MainDatabase[Grand],"")</f>
        <v>EDP</v>
      </c>
      <c r="I1129" s="64" t="str">
        <f t="array" ref="I1129">XLOOKUP(G1129,tb_MainDatabase[Barcode],tb_MainDatabase[Size],"")</f>
        <v>4 ml.</v>
      </c>
      <c r="J1129" s="64" t="s">
        <v>1532</v>
      </c>
      <c r="K1129" s="81">
        <f>IF(E1129="","",countif(tb_Export_2[SKU],E1129))</f>
        <v>1</v>
      </c>
      <c r="L1129" s="64" t="s">
        <v>1528</v>
      </c>
      <c r="M1129" s="81"/>
      <c r="N1129" s="81"/>
    </row>
    <row r="1130" ht="22.5" customHeight="1">
      <c r="A1130" s="61">
        <f>IF(B1130="","",ROW()-ROW(tb_Export_2[[#HEADERS],[Order]]))</f>
        <v>1129</v>
      </c>
      <c r="B1130" s="322">
        <v>46017.0</v>
      </c>
      <c r="C1130" s="64" t="str">
        <f t="shared" si="1"/>
        <v>#REF!</v>
      </c>
      <c r="D1130" s="64" t="s">
        <v>613</v>
      </c>
      <c r="E1130" s="64" t="s">
        <v>3159</v>
      </c>
      <c r="F1130" s="64" t="s">
        <v>1054</v>
      </c>
      <c r="G1130" s="64">
        <v>8.857128012015E12</v>
      </c>
      <c r="H1130" s="64" t="str">
        <f t="array" ref="H1130">XLOOKUP(G1130,tb_MainDatabase[Barcode],tb_MainDatabase[Grand],"")</f>
        <v>EDP</v>
      </c>
      <c r="I1130" s="64" t="str">
        <f t="array" ref="I1130">XLOOKUP(G1130,tb_MainDatabase[Barcode],tb_MainDatabase[Size],"")</f>
        <v>4 ml.</v>
      </c>
      <c r="J1130" s="64" t="s">
        <v>1532</v>
      </c>
      <c r="K1130" s="81">
        <f>IF(E1130="","",countif(tb_Export_2[SKU],E1130))</f>
        <v>1</v>
      </c>
      <c r="L1130" s="64" t="s">
        <v>1528</v>
      </c>
      <c r="M1130" s="81"/>
      <c r="N1130" s="81"/>
    </row>
    <row r="1131" ht="22.5" customHeight="1">
      <c r="A1131" s="61">
        <f>IF(B1131="","",ROW()-ROW(tb_Export_2[[#HEADERS],[Order]]))</f>
        <v>1130</v>
      </c>
      <c r="B1131" s="322">
        <v>46017.0</v>
      </c>
      <c r="C1131" s="64" t="str">
        <f t="shared" si="1"/>
        <v>#REF!</v>
      </c>
      <c r="D1131" s="64" t="s">
        <v>613</v>
      </c>
      <c r="E1131" s="64" t="s">
        <v>3160</v>
      </c>
      <c r="F1131" s="64" t="s">
        <v>1054</v>
      </c>
      <c r="G1131" s="64">
        <v>8.857128012015E12</v>
      </c>
      <c r="H1131" s="64" t="str">
        <f t="array" ref="H1131">XLOOKUP(G1131,tb_MainDatabase[Barcode],tb_MainDatabase[Grand],"")</f>
        <v>EDP</v>
      </c>
      <c r="I1131" s="64" t="str">
        <f t="array" ref="I1131">XLOOKUP(G1131,tb_MainDatabase[Barcode],tb_MainDatabase[Size],"")</f>
        <v>4 ml.</v>
      </c>
      <c r="J1131" s="64" t="s">
        <v>1532</v>
      </c>
      <c r="K1131" s="81">
        <f>IF(E1131="","",countif(tb_Export_2[SKU],E1131))</f>
        <v>1</v>
      </c>
      <c r="L1131" s="64" t="s">
        <v>1528</v>
      </c>
      <c r="M1131" s="81"/>
      <c r="N1131" s="81"/>
    </row>
    <row r="1132" ht="22.5" customHeight="1">
      <c r="A1132" s="61">
        <f>IF(B1132="","",ROW()-ROW(tb_Export_2[[#HEADERS],[Order]]))</f>
        <v>1131</v>
      </c>
      <c r="B1132" s="322">
        <v>46017.0</v>
      </c>
      <c r="C1132" s="64" t="str">
        <f t="shared" si="1"/>
        <v>#REF!</v>
      </c>
      <c r="D1132" s="64" t="s">
        <v>613</v>
      </c>
      <c r="E1132" s="64" t="s">
        <v>3162</v>
      </c>
      <c r="F1132" s="64" t="s">
        <v>1054</v>
      </c>
      <c r="G1132" s="64">
        <v>8.857128012015E12</v>
      </c>
      <c r="H1132" s="64" t="str">
        <f t="array" ref="H1132">XLOOKUP(G1132,tb_MainDatabase[Barcode],tb_MainDatabase[Grand],"")</f>
        <v>EDP</v>
      </c>
      <c r="I1132" s="64" t="str">
        <f t="array" ref="I1132">XLOOKUP(G1132,tb_MainDatabase[Barcode],tb_MainDatabase[Size],"")</f>
        <v>4 ml.</v>
      </c>
      <c r="J1132" s="64" t="s">
        <v>1532</v>
      </c>
      <c r="K1132" s="81">
        <f>IF(E1132="","",countif(tb_Export_2[SKU],E1132))</f>
        <v>1</v>
      </c>
      <c r="L1132" s="64" t="s">
        <v>1528</v>
      </c>
      <c r="M1132" s="81"/>
      <c r="N1132" s="81"/>
    </row>
    <row r="1133" ht="22.5" customHeight="1">
      <c r="A1133" s="61">
        <f>IF(B1133="","",ROW()-ROW(tb_Export_2[[#HEADERS],[Order]]))</f>
        <v>1132</v>
      </c>
      <c r="B1133" s="322">
        <v>46017.0</v>
      </c>
      <c r="C1133" s="64" t="str">
        <f t="shared" si="1"/>
        <v>#REF!</v>
      </c>
      <c r="D1133" s="64" t="s">
        <v>613</v>
      </c>
      <c r="E1133" s="64" t="s">
        <v>3163</v>
      </c>
      <c r="F1133" s="64" t="s">
        <v>1054</v>
      </c>
      <c r="G1133" s="64">
        <v>8.857128012015E12</v>
      </c>
      <c r="H1133" s="64" t="str">
        <f t="array" ref="H1133">XLOOKUP(G1133,tb_MainDatabase[Barcode],tb_MainDatabase[Grand],"")</f>
        <v>EDP</v>
      </c>
      <c r="I1133" s="64" t="str">
        <f t="array" ref="I1133">XLOOKUP(G1133,tb_MainDatabase[Barcode],tb_MainDatabase[Size],"")</f>
        <v>4 ml.</v>
      </c>
      <c r="J1133" s="64" t="s">
        <v>1532</v>
      </c>
      <c r="K1133" s="81">
        <f>IF(E1133="","",countif(tb_Export_2[SKU],E1133))</f>
        <v>1</v>
      </c>
      <c r="L1133" s="64" t="s">
        <v>1528</v>
      </c>
      <c r="M1133" s="81"/>
      <c r="N1133" s="81"/>
    </row>
    <row r="1134" ht="22.5" customHeight="1">
      <c r="A1134" s="61">
        <f>IF(B1134="","",ROW()-ROW(tb_Export_2[[#HEADERS],[Order]]))</f>
        <v>1133</v>
      </c>
      <c r="B1134" s="322">
        <v>46017.0</v>
      </c>
      <c r="C1134" s="64" t="str">
        <f t="shared" si="1"/>
        <v>#REF!</v>
      </c>
      <c r="D1134" s="64" t="s">
        <v>613</v>
      </c>
      <c r="E1134" s="64" t="s">
        <v>3164</v>
      </c>
      <c r="F1134" s="64" t="s">
        <v>1054</v>
      </c>
      <c r="G1134" s="64">
        <v>8.857128012015E12</v>
      </c>
      <c r="H1134" s="64" t="str">
        <f t="array" ref="H1134">XLOOKUP(G1134,tb_MainDatabase[Barcode],tb_MainDatabase[Grand],"")</f>
        <v>EDP</v>
      </c>
      <c r="I1134" s="64" t="str">
        <f t="array" ref="I1134">XLOOKUP(G1134,tb_MainDatabase[Barcode],tb_MainDatabase[Size],"")</f>
        <v>4 ml.</v>
      </c>
      <c r="J1134" s="64" t="s">
        <v>1532</v>
      </c>
      <c r="K1134" s="81">
        <f>IF(E1134="","",countif(tb_Export_2[SKU],E1134))</f>
        <v>1</v>
      </c>
      <c r="L1134" s="64" t="s">
        <v>1528</v>
      </c>
      <c r="M1134" s="81"/>
      <c r="N1134" s="81"/>
    </row>
    <row r="1135" ht="22.5" customHeight="1">
      <c r="A1135" s="61">
        <f>IF(B1135="","",ROW()-ROW(tb_Export_2[[#HEADERS],[Order]]))</f>
        <v>1134</v>
      </c>
      <c r="B1135" s="322">
        <v>46017.0</v>
      </c>
      <c r="C1135" s="64" t="str">
        <f t="shared" si="1"/>
        <v>#REF!</v>
      </c>
      <c r="D1135" s="64" t="s">
        <v>613</v>
      </c>
      <c r="E1135" s="64" t="s">
        <v>3165</v>
      </c>
      <c r="F1135" s="64" t="s">
        <v>1054</v>
      </c>
      <c r="G1135" s="64">
        <v>8.857128012015E12</v>
      </c>
      <c r="H1135" s="64" t="str">
        <f t="array" ref="H1135">XLOOKUP(G1135,tb_MainDatabase[Barcode],tb_MainDatabase[Grand],"")</f>
        <v>EDP</v>
      </c>
      <c r="I1135" s="64" t="str">
        <f t="array" ref="I1135">XLOOKUP(G1135,tb_MainDatabase[Barcode],tb_MainDatabase[Size],"")</f>
        <v>4 ml.</v>
      </c>
      <c r="J1135" s="64" t="s">
        <v>1532</v>
      </c>
      <c r="K1135" s="81">
        <f>IF(E1135="","",countif(tb_Export_2[SKU],E1135))</f>
        <v>1</v>
      </c>
      <c r="L1135" s="64" t="s">
        <v>1528</v>
      </c>
      <c r="M1135" s="81"/>
      <c r="N1135" s="81"/>
    </row>
    <row r="1136" ht="22.5" customHeight="1">
      <c r="A1136" s="61">
        <f>IF(B1136="","",ROW()-ROW(tb_Export_2[[#HEADERS],[Order]]))</f>
        <v>1135</v>
      </c>
      <c r="B1136" s="322">
        <v>46017.0</v>
      </c>
      <c r="C1136" s="64" t="str">
        <f t="shared" si="1"/>
        <v>#REF!</v>
      </c>
      <c r="D1136" s="64" t="s">
        <v>613</v>
      </c>
      <c r="E1136" s="64" t="s">
        <v>3166</v>
      </c>
      <c r="F1136" s="64" t="s">
        <v>1054</v>
      </c>
      <c r="G1136" s="64">
        <v>8.857128012015E12</v>
      </c>
      <c r="H1136" s="64" t="str">
        <f t="array" ref="H1136">XLOOKUP(G1136,tb_MainDatabase[Barcode],tb_MainDatabase[Grand],"")</f>
        <v>EDP</v>
      </c>
      <c r="I1136" s="64" t="str">
        <f t="array" ref="I1136">XLOOKUP(G1136,tb_MainDatabase[Barcode],tb_MainDatabase[Size],"")</f>
        <v>4 ml.</v>
      </c>
      <c r="J1136" s="64" t="s">
        <v>1532</v>
      </c>
      <c r="K1136" s="81">
        <f>IF(E1136="","",countif(tb_Export_2[SKU],E1136))</f>
        <v>1</v>
      </c>
      <c r="L1136" s="64" t="s">
        <v>1528</v>
      </c>
      <c r="M1136" s="81"/>
      <c r="N1136" s="81"/>
    </row>
    <row r="1137" ht="22.5" customHeight="1">
      <c r="A1137" s="61">
        <f>IF(B1137="","",ROW()-ROW(tb_Export_2[[#HEADERS],[Order]]))</f>
        <v>1136</v>
      </c>
      <c r="B1137" s="322">
        <v>46017.0</v>
      </c>
      <c r="C1137" s="64" t="str">
        <f t="shared" si="1"/>
        <v>#REF!</v>
      </c>
      <c r="D1137" s="64" t="s">
        <v>613</v>
      </c>
      <c r="E1137" s="64" t="s">
        <v>3167</v>
      </c>
      <c r="F1137" s="64" t="s">
        <v>1054</v>
      </c>
      <c r="G1137" s="64">
        <v>8.857128012015E12</v>
      </c>
      <c r="H1137" s="64" t="str">
        <f t="array" ref="H1137">XLOOKUP(G1137,tb_MainDatabase[Barcode],tb_MainDatabase[Grand],"")</f>
        <v>EDP</v>
      </c>
      <c r="I1137" s="64" t="str">
        <f t="array" ref="I1137">XLOOKUP(G1137,tb_MainDatabase[Barcode],tb_MainDatabase[Size],"")</f>
        <v>4 ml.</v>
      </c>
      <c r="J1137" s="64" t="s">
        <v>1532</v>
      </c>
      <c r="K1137" s="81">
        <f>IF(E1137="","",countif(tb_Export_2[SKU],E1137))</f>
        <v>1</v>
      </c>
      <c r="L1137" s="64" t="s">
        <v>1528</v>
      </c>
      <c r="M1137" s="81"/>
      <c r="N1137" s="81"/>
    </row>
    <row r="1138" ht="22.5" customHeight="1">
      <c r="A1138" s="61">
        <f>IF(B1138="","",ROW()-ROW(tb_Export_2[[#HEADERS],[Order]]))</f>
        <v>1137</v>
      </c>
      <c r="B1138" s="322">
        <v>46017.0</v>
      </c>
      <c r="C1138" s="64" t="str">
        <f t="shared" si="1"/>
        <v>#REF!</v>
      </c>
      <c r="D1138" s="64" t="s">
        <v>613</v>
      </c>
      <c r="E1138" s="64" t="s">
        <v>3169</v>
      </c>
      <c r="F1138" s="64" t="s">
        <v>1054</v>
      </c>
      <c r="G1138" s="64">
        <v>8.857128012015E12</v>
      </c>
      <c r="H1138" s="64" t="str">
        <f t="array" ref="H1138">XLOOKUP(G1138,tb_MainDatabase[Barcode],tb_MainDatabase[Grand],"")</f>
        <v>EDP</v>
      </c>
      <c r="I1138" s="64" t="str">
        <f t="array" ref="I1138">XLOOKUP(G1138,tb_MainDatabase[Barcode],tb_MainDatabase[Size],"")</f>
        <v>4 ml.</v>
      </c>
      <c r="J1138" s="64" t="s">
        <v>1532</v>
      </c>
      <c r="K1138" s="81">
        <f>IF(E1138="","",countif(tb_Export_2[SKU],E1138))</f>
        <v>1</v>
      </c>
      <c r="L1138" s="64" t="s">
        <v>1528</v>
      </c>
      <c r="M1138" s="81"/>
      <c r="N1138" s="81"/>
    </row>
    <row r="1139" ht="22.5" customHeight="1">
      <c r="A1139" s="61">
        <f>IF(B1139="","",ROW()-ROW(tb_Export_2[[#HEADERS],[Order]]))</f>
        <v>1138</v>
      </c>
      <c r="B1139" s="322">
        <v>46017.0</v>
      </c>
      <c r="C1139" s="64" t="str">
        <f t="shared" si="1"/>
        <v>#REF!</v>
      </c>
      <c r="D1139" s="64" t="s">
        <v>613</v>
      </c>
      <c r="E1139" s="64" t="s">
        <v>3170</v>
      </c>
      <c r="F1139" s="64" t="s">
        <v>1054</v>
      </c>
      <c r="G1139" s="64">
        <v>8.857128012015E12</v>
      </c>
      <c r="H1139" s="64" t="str">
        <f t="array" ref="H1139">XLOOKUP(G1139,tb_MainDatabase[Barcode],tb_MainDatabase[Grand],"")</f>
        <v>EDP</v>
      </c>
      <c r="I1139" s="64" t="str">
        <f t="array" ref="I1139">XLOOKUP(G1139,tb_MainDatabase[Barcode],tb_MainDatabase[Size],"")</f>
        <v>4 ml.</v>
      </c>
      <c r="J1139" s="64" t="s">
        <v>1532</v>
      </c>
      <c r="K1139" s="81">
        <f>IF(E1139="","",countif(tb_Export_2[SKU],E1139))</f>
        <v>1</v>
      </c>
      <c r="L1139" s="64" t="s">
        <v>1528</v>
      </c>
      <c r="M1139" s="81"/>
      <c r="N1139" s="81"/>
    </row>
    <row r="1140" ht="22.5" customHeight="1">
      <c r="A1140" s="61">
        <f>IF(B1140="","",ROW()-ROW(tb_Export_2[[#HEADERS],[Order]]))</f>
        <v>1139</v>
      </c>
      <c r="B1140" s="322">
        <v>46017.0</v>
      </c>
      <c r="C1140" s="64" t="str">
        <f t="shared" si="1"/>
        <v>#REF!</v>
      </c>
      <c r="D1140" s="64" t="s">
        <v>613</v>
      </c>
      <c r="E1140" s="64" t="s">
        <v>3171</v>
      </c>
      <c r="F1140" s="64" t="s">
        <v>1082</v>
      </c>
      <c r="G1140" s="64">
        <v>8.857128012043E12</v>
      </c>
      <c r="H1140" s="64" t="str">
        <f t="array" ref="H1140">XLOOKUP(G1140,tb_MainDatabase[Barcode],tb_MainDatabase[Grand],"")</f>
        <v>EDP</v>
      </c>
      <c r="I1140" s="64" t="str">
        <f t="array" ref="I1140">XLOOKUP(G1140,tb_MainDatabase[Barcode],tb_MainDatabase[Size],"")</f>
        <v>4 ml.</v>
      </c>
      <c r="J1140" s="64" t="s">
        <v>1532</v>
      </c>
      <c r="K1140" s="81">
        <f>IF(E1140="","",countif(tb_Export_2[SKU],E1140))</f>
        <v>1</v>
      </c>
      <c r="L1140" s="64" t="s">
        <v>1528</v>
      </c>
      <c r="M1140" s="81"/>
      <c r="N1140" s="81"/>
    </row>
    <row r="1141" ht="22.5" customHeight="1">
      <c r="A1141" s="61">
        <f>IF(B1141="","",ROW()-ROW(tb_Export_2[[#HEADERS],[Order]]))</f>
        <v>1140</v>
      </c>
      <c r="B1141" s="322">
        <v>46017.0</v>
      </c>
      <c r="C1141" s="64" t="str">
        <f t="shared" si="1"/>
        <v>#REF!</v>
      </c>
      <c r="D1141" s="64" t="s">
        <v>613</v>
      </c>
      <c r="E1141" s="64" t="s">
        <v>3173</v>
      </c>
      <c r="F1141" s="64" t="s">
        <v>1082</v>
      </c>
      <c r="G1141" s="64">
        <v>8.857128012043E12</v>
      </c>
      <c r="H1141" s="64" t="str">
        <f t="array" ref="H1141">XLOOKUP(G1141,tb_MainDatabase[Barcode],tb_MainDatabase[Grand],"")</f>
        <v>EDP</v>
      </c>
      <c r="I1141" s="64" t="str">
        <f t="array" ref="I1141">XLOOKUP(G1141,tb_MainDatabase[Barcode],tb_MainDatabase[Size],"")</f>
        <v>4 ml.</v>
      </c>
      <c r="J1141" s="64" t="s">
        <v>1532</v>
      </c>
      <c r="K1141" s="81">
        <f>IF(E1141="","",countif(tb_Export_2[SKU],E1141))</f>
        <v>1</v>
      </c>
      <c r="L1141" s="64" t="s">
        <v>1528</v>
      </c>
      <c r="M1141" s="81"/>
      <c r="N1141" s="81"/>
    </row>
    <row r="1142" ht="22.5" customHeight="1">
      <c r="A1142" s="61">
        <f>IF(B1142="","",ROW()-ROW(tb_Export_2[[#HEADERS],[Order]]))</f>
        <v>1141</v>
      </c>
      <c r="B1142" s="322">
        <v>46017.0</v>
      </c>
      <c r="C1142" s="64" t="str">
        <f t="shared" si="1"/>
        <v>#REF!</v>
      </c>
      <c r="D1142" s="64" t="s">
        <v>613</v>
      </c>
      <c r="E1142" s="64" t="s">
        <v>3174</v>
      </c>
      <c r="F1142" s="64" t="s">
        <v>1082</v>
      </c>
      <c r="G1142" s="64">
        <v>8.857128012043E12</v>
      </c>
      <c r="H1142" s="64" t="str">
        <f t="array" ref="H1142">XLOOKUP(G1142,tb_MainDatabase[Barcode],tb_MainDatabase[Grand],"")</f>
        <v>EDP</v>
      </c>
      <c r="I1142" s="64" t="str">
        <f t="array" ref="I1142">XLOOKUP(G1142,tb_MainDatabase[Barcode],tb_MainDatabase[Size],"")</f>
        <v>4 ml.</v>
      </c>
      <c r="J1142" s="64" t="s">
        <v>1532</v>
      </c>
      <c r="K1142" s="81">
        <f>IF(E1142="","",countif(tb_Export_2[SKU],E1142))</f>
        <v>1</v>
      </c>
      <c r="L1142" s="64" t="s">
        <v>1528</v>
      </c>
      <c r="M1142" s="81"/>
      <c r="N1142" s="81"/>
    </row>
    <row r="1143" ht="22.5" customHeight="1">
      <c r="A1143" s="61">
        <f>IF(B1143="","",ROW()-ROW(tb_Export_2[[#HEADERS],[Order]]))</f>
        <v>1142</v>
      </c>
      <c r="B1143" s="322">
        <v>46017.0</v>
      </c>
      <c r="C1143" s="64" t="str">
        <f t="shared" si="1"/>
        <v>#REF!</v>
      </c>
      <c r="D1143" s="64" t="s">
        <v>613</v>
      </c>
      <c r="E1143" s="64" t="s">
        <v>3176</v>
      </c>
      <c r="F1143" s="64" t="s">
        <v>1082</v>
      </c>
      <c r="G1143" s="64">
        <v>8.857128012043E12</v>
      </c>
      <c r="H1143" s="64" t="str">
        <f t="array" ref="H1143">XLOOKUP(G1143,tb_MainDatabase[Barcode],tb_MainDatabase[Grand],"")</f>
        <v>EDP</v>
      </c>
      <c r="I1143" s="64" t="str">
        <f t="array" ref="I1143">XLOOKUP(G1143,tb_MainDatabase[Barcode],tb_MainDatabase[Size],"")</f>
        <v>4 ml.</v>
      </c>
      <c r="J1143" s="64" t="s">
        <v>1532</v>
      </c>
      <c r="K1143" s="81">
        <f>IF(E1143="","",countif(tb_Export_2[SKU],E1143))</f>
        <v>1</v>
      </c>
      <c r="L1143" s="64" t="s">
        <v>1528</v>
      </c>
      <c r="M1143" s="81"/>
      <c r="N1143" s="81"/>
    </row>
    <row r="1144" ht="22.5" customHeight="1">
      <c r="A1144" s="61">
        <f>IF(B1144="","",ROW()-ROW(tb_Export_2[[#HEADERS],[Order]]))</f>
        <v>1143</v>
      </c>
      <c r="B1144" s="322">
        <v>46017.0</v>
      </c>
      <c r="C1144" s="64" t="str">
        <f t="shared" si="1"/>
        <v>#REF!</v>
      </c>
      <c r="D1144" s="64" t="s">
        <v>613</v>
      </c>
      <c r="E1144" s="64" t="s">
        <v>3177</v>
      </c>
      <c r="F1144" s="64" t="s">
        <v>1082</v>
      </c>
      <c r="G1144" s="64">
        <v>8.857128012043E12</v>
      </c>
      <c r="H1144" s="64" t="str">
        <f t="array" ref="H1144">XLOOKUP(G1144,tb_MainDatabase[Barcode],tb_MainDatabase[Grand],"")</f>
        <v>EDP</v>
      </c>
      <c r="I1144" s="64" t="str">
        <f t="array" ref="I1144">XLOOKUP(G1144,tb_MainDatabase[Barcode],tb_MainDatabase[Size],"")</f>
        <v>4 ml.</v>
      </c>
      <c r="J1144" s="64" t="s">
        <v>1532</v>
      </c>
      <c r="K1144" s="81">
        <f>IF(E1144="","",countif(tb_Export_2[SKU],E1144))</f>
        <v>1</v>
      </c>
      <c r="L1144" s="64" t="s">
        <v>1528</v>
      </c>
      <c r="M1144" s="81"/>
      <c r="N1144" s="81"/>
    </row>
    <row r="1145" ht="22.5" customHeight="1">
      <c r="A1145" s="61">
        <f>IF(B1145="","",ROW()-ROW(tb_Export_2[[#HEADERS],[Order]]))</f>
        <v>1144</v>
      </c>
      <c r="B1145" s="322">
        <v>46017.0</v>
      </c>
      <c r="C1145" s="64" t="str">
        <f t="shared" si="1"/>
        <v>#REF!</v>
      </c>
      <c r="D1145" s="64" t="s">
        <v>613</v>
      </c>
      <c r="E1145" s="64" t="s">
        <v>3179</v>
      </c>
      <c r="F1145" s="64" t="s">
        <v>1082</v>
      </c>
      <c r="G1145" s="64">
        <v>8.857128012043E12</v>
      </c>
      <c r="H1145" s="64" t="str">
        <f t="array" ref="H1145">XLOOKUP(G1145,tb_MainDatabase[Barcode],tb_MainDatabase[Grand],"")</f>
        <v>EDP</v>
      </c>
      <c r="I1145" s="64" t="str">
        <f t="array" ref="I1145">XLOOKUP(G1145,tb_MainDatabase[Barcode],tb_MainDatabase[Size],"")</f>
        <v>4 ml.</v>
      </c>
      <c r="J1145" s="64" t="s">
        <v>1532</v>
      </c>
      <c r="K1145" s="81">
        <f>IF(E1145="","",countif(tb_Export_2[SKU],E1145))</f>
        <v>1</v>
      </c>
      <c r="L1145" s="64" t="s">
        <v>1528</v>
      </c>
      <c r="M1145" s="81"/>
      <c r="N1145" s="81"/>
    </row>
    <row r="1146" ht="22.5" customHeight="1">
      <c r="A1146" s="61">
        <f>IF(B1146="","",ROW()-ROW(tb_Export_2[[#HEADERS],[Order]]))</f>
        <v>1145</v>
      </c>
      <c r="B1146" s="322">
        <v>46017.0</v>
      </c>
      <c r="C1146" s="64" t="str">
        <f t="shared" si="1"/>
        <v>#REF!</v>
      </c>
      <c r="D1146" s="64" t="s">
        <v>613</v>
      </c>
      <c r="E1146" s="64" t="s">
        <v>3180</v>
      </c>
      <c r="F1146" s="64" t="s">
        <v>1082</v>
      </c>
      <c r="G1146" s="64">
        <v>8.857128012043E12</v>
      </c>
      <c r="H1146" s="64" t="str">
        <f t="array" ref="H1146">XLOOKUP(G1146,tb_MainDatabase[Barcode],tb_MainDatabase[Grand],"")</f>
        <v>EDP</v>
      </c>
      <c r="I1146" s="64" t="str">
        <f t="array" ref="I1146">XLOOKUP(G1146,tb_MainDatabase[Barcode],tb_MainDatabase[Size],"")</f>
        <v>4 ml.</v>
      </c>
      <c r="J1146" s="64" t="s">
        <v>1532</v>
      </c>
      <c r="K1146" s="81">
        <f>IF(E1146="","",countif(tb_Export_2[SKU],E1146))</f>
        <v>1</v>
      </c>
      <c r="L1146" s="64" t="s">
        <v>1528</v>
      </c>
      <c r="M1146" s="81"/>
      <c r="N1146" s="81"/>
    </row>
    <row r="1147" ht="22.5" customHeight="1">
      <c r="A1147" s="61">
        <f>IF(B1147="","",ROW()-ROW(tb_Export_2[[#HEADERS],[Order]]))</f>
        <v>1146</v>
      </c>
      <c r="B1147" s="322">
        <v>46017.0</v>
      </c>
      <c r="C1147" s="64" t="str">
        <f t="shared" si="1"/>
        <v>#REF!</v>
      </c>
      <c r="D1147" s="64" t="s">
        <v>613</v>
      </c>
      <c r="E1147" s="64" t="s">
        <v>3181</v>
      </c>
      <c r="F1147" s="64" t="s">
        <v>1082</v>
      </c>
      <c r="G1147" s="64">
        <v>8.857128012043E12</v>
      </c>
      <c r="H1147" s="64" t="str">
        <f t="array" ref="H1147">XLOOKUP(G1147,tb_MainDatabase[Barcode],tb_MainDatabase[Grand],"")</f>
        <v>EDP</v>
      </c>
      <c r="I1147" s="64" t="str">
        <f t="array" ref="I1147">XLOOKUP(G1147,tb_MainDatabase[Barcode],tb_MainDatabase[Size],"")</f>
        <v>4 ml.</v>
      </c>
      <c r="J1147" s="64" t="s">
        <v>1532</v>
      </c>
      <c r="K1147" s="81">
        <f>IF(E1147="","",countif(tb_Export_2[SKU],E1147))</f>
        <v>1</v>
      </c>
      <c r="L1147" s="64" t="s">
        <v>1528</v>
      </c>
      <c r="M1147" s="81"/>
      <c r="N1147" s="81"/>
    </row>
    <row r="1148" ht="22.5" customHeight="1">
      <c r="A1148" s="61">
        <f>IF(B1148="","",ROW()-ROW(tb_Export_2[[#HEADERS],[Order]]))</f>
        <v>1147</v>
      </c>
      <c r="B1148" s="322">
        <v>46017.0</v>
      </c>
      <c r="C1148" s="64" t="str">
        <f t="shared" si="1"/>
        <v>#REF!</v>
      </c>
      <c r="D1148" s="64" t="s">
        <v>613</v>
      </c>
      <c r="E1148" s="64" t="s">
        <v>3184</v>
      </c>
      <c r="F1148" s="64" t="s">
        <v>1082</v>
      </c>
      <c r="G1148" s="64">
        <v>8.857128012043E12</v>
      </c>
      <c r="H1148" s="64" t="str">
        <f t="array" ref="H1148">XLOOKUP(G1148,tb_MainDatabase[Barcode],tb_MainDatabase[Grand],"")</f>
        <v>EDP</v>
      </c>
      <c r="I1148" s="64" t="str">
        <f t="array" ref="I1148">XLOOKUP(G1148,tb_MainDatabase[Barcode],tb_MainDatabase[Size],"")</f>
        <v>4 ml.</v>
      </c>
      <c r="J1148" s="64" t="s">
        <v>1532</v>
      </c>
      <c r="K1148" s="81">
        <f>IF(E1148="","",countif(tb_Export_2[SKU],E1148))</f>
        <v>1</v>
      </c>
      <c r="L1148" s="64" t="s">
        <v>1528</v>
      </c>
      <c r="M1148" s="81"/>
      <c r="N1148" s="81"/>
    </row>
    <row r="1149" ht="22.5" customHeight="1">
      <c r="A1149" s="61">
        <f>IF(B1149="","",ROW()-ROW(tb_Export_2[[#HEADERS],[Order]]))</f>
        <v>1148</v>
      </c>
      <c r="B1149" s="322">
        <v>46017.0</v>
      </c>
      <c r="C1149" s="64" t="str">
        <f t="shared" si="1"/>
        <v>#REF!</v>
      </c>
      <c r="D1149" s="64" t="s">
        <v>613</v>
      </c>
      <c r="E1149" s="64" t="s">
        <v>3186</v>
      </c>
      <c r="F1149" s="64" t="s">
        <v>1082</v>
      </c>
      <c r="G1149" s="64">
        <v>8.857128012043E12</v>
      </c>
      <c r="H1149" s="64" t="str">
        <f t="array" ref="H1149">XLOOKUP(G1149,tb_MainDatabase[Barcode],tb_MainDatabase[Grand],"")</f>
        <v>EDP</v>
      </c>
      <c r="I1149" s="64" t="str">
        <f t="array" ref="I1149">XLOOKUP(G1149,tb_MainDatabase[Barcode],tb_MainDatabase[Size],"")</f>
        <v>4 ml.</v>
      </c>
      <c r="J1149" s="64" t="s">
        <v>1532</v>
      </c>
      <c r="K1149" s="81">
        <f>IF(E1149="","",countif(tb_Export_2[SKU],E1149))</f>
        <v>1</v>
      </c>
      <c r="L1149" s="64" t="s">
        <v>1528</v>
      </c>
      <c r="M1149" s="81"/>
      <c r="N1149" s="81"/>
    </row>
    <row r="1150" ht="22.5" customHeight="1">
      <c r="A1150" s="61">
        <f>IF(B1150="","",ROW()-ROW(tb_Export_2[[#HEADERS],[Order]]))</f>
        <v>1149</v>
      </c>
      <c r="B1150" s="322">
        <v>46017.0</v>
      </c>
      <c r="C1150" s="64" t="str">
        <f t="shared" si="1"/>
        <v>#REF!</v>
      </c>
      <c r="D1150" s="64" t="s">
        <v>613</v>
      </c>
      <c r="E1150" s="64" t="s">
        <v>3187</v>
      </c>
      <c r="F1150" s="64" t="s">
        <v>1084</v>
      </c>
      <c r="G1150" s="64">
        <v>8.857128012038E12</v>
      </c>
      <c r="H1150" s="64" t="str">
        <f t="array" ref="H1150">XLOOKUP(G1150,tb_MainDatabase[Barcode],tb_MainDatabase[Grand],"")</f>
        <v>EDP</v>
      </c>
      <c r="I1150" s="64" t="str">
        <f t="array" ref="I1150">XLOOKUP(G1150,tb_MainDatabase[Barcode],tb_MainDatabase[Size],"")</f>
        <v>4 ml.</v>
      </c>
      <c r="J1150" s="64" t="s">
        <v>1532</v>
      </c>
      <c r="K1150" s="81">
        <f>IF(E1150="","",countif(tb_Export_2[SKU],E1150))</f>
        <v>1</v>
      </c>
      <c r="L1150" s="64" t="s">
        <v>1528</v>
      </c>
      <c r="M1150" s="81"/>
      <c r="N1150" s="81"/>
    </row>
    <row r="1151" ht="22.5" customHeight="1">
      <c r="A1151" s="61">
        <f>IF(B1151="","",ROW()-ROW(tb_Export_2[[#HEADERS],[Order]]))</f>
        <v>1150</v>
      </c>
      <c r="B1151" s="322">
        <v>46017.0</v>
      </c>
      <c r="C1151" s="64" t="str">
        <f t="shared" si="1"/>
        <v>#REF!</v>
      </c>
      <c r="D1151" s="64" t="s">
        <v>613</v>
      </c>
      <c r="E1151" s="64" t="s">
        <v>3188</v>
      </c>
      <c r="F1151" s="64" t="s">
        <v>1084</v>
      </c>
      <c r="G1151" s="64">
        <v>8.857128012038E12</v>
      </c>
      <c r="H1151" s="64" t="str">
        <f t="array" ref="H1151">XLOOKUP(G1151,tb_MainDatabase[Barcode],tb_MainDatabase[Grand],"")</f>
        <v>EDP</v>
      </c>
      <c r="I1151" s="64" t="str">
        <f t="array" ref="I1151">XLOOKUP(G1151,tb_MainDatabase[Barcode],tb_MainDatabase[Size],"")</f>
        <v>4 ml.</v>
      </c>
      <c r="J1151" s="64" t="s">
        <v>1532</v>
      </c>
      <c r="K1151" s="81">
        <f>IF(E1151="","",countif(tb_Export_2[SKU],E1151))</f>
        <v>1</v>
      </c>
      <c r="L1151" s="64" t="s">
        <v>1528</v>
      </c>
      <c r="M1151" s="81"/>
      <c r="N1151" s="81"/>
    </row>
    <row r="1152" ht="22.5" customHeight="1">
      <c r="A1152" s="61">
        <f>IF(B1152="","",ROW()-ROW(tb_Export_2[[#HEADERS],[Order]]))</f>
        <v>1151</v>
      </c>
      <c r="B1152" s="322">
        <v>46017.0</v>
      </c>
      <c r="C1152" s="64" t="str">
        <f t="shared" si="1"/>
        <v>#REF!</v>
      </c>
      <c r="D1152" s="64" t="s">
        <v>613</v>
      </c>
      <c r="E1152" s="64" t="s">
        <v>3189</v>
      </c>
      <c r="F1152" s="64" t="s">
        <v>1084</v>
      </c>
      <c r="G1152" s="64">
        <v>8.857128012038E12</v>
      </c>
      <c r="H1152" s="64" t="str">
        <f t="array" ref="H1152">XLOOKUP(G1152,tb_MainDatabase[Barcode],tb_MainDatabase[Grand],"")</f>
        <v>EDP</v>
      </c>
      <c r="I1152" s="64" t="str">
        <f t="array" ref="I1152">XLOOKUP(G1152,tb_MainDatabase[Barcode],tb_MainDatabase[Size],"")</f>
        <v>4 ml.</v>
      </c>
      <c r="J1152" s="64" t="s">
        <v>1532</v>
      </c>
      <c r="K1152" s="81">
        <f>IF(E1152="","",countif(tb_Export_2[SKU],E1152))</f>
        <v>1</v>
      </c>
      <c r="L1152" s="64" t="s">
        <v>1528</v>
      </c>
      <c r="M1152" s="81"/>
      <c r="N1152" s="81"/>
    </row>
    <row r="1153" ht="22.5" customHeight="1">
      <c r="A1153" s="61">
        <f>IF(B1153="","",ROW()-ROW(tb_Export_2[[#HEADERS],[Order]]))</f>
        <v>1152</v>
      </c>
      <c r="B1153" s="322">
        <v>46017.0</v>
      </c>
      <c r="C1153" s="64" t="str">
        <f t="shared" si="1"/>
        <v>#REF!</v>
      </c>
      <c r="D1153" s="64" t="s">
        <v>613</v>
      </c>
      <c r="E1153" s="64" t="s">
        <v>3190</v>
      </c>
      <c r="F1153" s="64" t="s">
        <v>1084</v>
      </c>
      <c r="G1153" s="64">
        <v>8.857128012038E12</v>
      </c>
      <c r="H1153" s="64" t="str">
        <f t="array" ref="H1153">XLOOKUP(G1153,tb_MainDatabase[Barcode],tb_MainDatabase[Grand],"")</f>
        <v>EDP</v>
      </c>
      <c r="I1153" s="64" t="str">
        <f t="array" ref="I1153">XLOOKUP(G1153,tb_MainDatabase[Barcode],tb_MainDatabase[Size],"")</f>
        <v>4 ml.</v>
      </c>
      <c r="J1153" s="64" t="s">
        <v>1532</v>
      </c>
      <c r="K1153" s="81">
        <f>IF(E1153="","",countif(tb_Export_2[SKU],E1153))</f>
        <v>1</v>
      </c>
      <c r="L1153" s="64" t="s">
        <v>1528</v>
      </c>
      <c r="M1153" s="81"/>
      <c r="N1153" s="81"/>
    </row>
    <row r="1154" ht="22.5" customHeight="1">
      <c r="A1154" s="61">
        <f>IF(B1154="","",ROW()-ROW(tb_Export_2[[#HEADERS],[Order]]))</f>
        <v>1153</v>
      </c>
      <c r="B1154" s="322">
        <v>46017.0</v>
      </c>
      <c r="C1154" s="64" t="str">
        <f t="shared" si="1"/>
        <v>#REF!</v>
      </c>
      <c r="D1154" s="64" t="s">
        <v>613</v>
      </c>
      <c r="E1154" s="64" t="s">
        <v>3191</v>
      </c>
      <c r="F1154" s="64" t="s">
        <v>1084</v>
      </c>
      <c r="G1154" s="64">
        <v>8.857128012038E12</v>
      </c>
      <c r="H1154" s="64" t="str">
        <f t="array" ref="H1154">XLOOKUP(G1154,tb_MainDatabase[Barcode],tb_MainDatabase[Grand],"")</f>
        <v>EDP</v>
      </c>
      <c r="I1154" s="64" t="str">
        <f t="array" ref="I1154">XLOOKUP(G1154,tb_MainDatabase[Barcode],tb_MainDatabase[Size],"")</f>
        <v>4 ml.</v>
      </c>
      <c r="J1154" s="64" t="s">
        <v>1532</v>
      </c>
      <c r="K1154" s="81">
        <f>IF(E1154="","",countif(tb_Export_2[SKU],E1154))</f>
        <v>1</v>
      </c>
      <c r="L1154" s="64" t="s">
        <v>1528</v>
      </c>
      <c r="M1154" s="81"/>
      <c r="N1154" s="81"/>
    </row>
    <row r="1155" ht="22.5" customHeight="1">
      <c r="A1155" s="61">
        <f>IF(B1155="","",ROW()-ROW(tb_Export_2[[#HEADERS],[Order]]))</f>
        <v>1154</v>
      </c>
      <c r="B1155" s="322">
        <v>46017.0</v>
      </c>
      <c r="C1155" s="64" t="str">
        <f t="shared" si="1"/>
        <v>#REF!</v>
      </c>
      <c r="D1155" s="64" t="s">
        <v>613</v>
      </c>
      <c r="E1155" s="64" t="s">
        <v>3192</v>
      </c>
      <c r="F1155" s="64" t="s">
        <v>1084</v>
      </c>
      <c r="G1155" s="64">
        <v>8.857128012038E12</v>
      </c>
      <c r="H1155" s="64" t="str">
        <f t="array" ref="H1155">XLOOKUP(G1155,tb_MainDatabase[Barcode],tb_MainDatabase[Grand],"")</f>
        <v>EDP</v>
      </c>
      <c r="I1155" s="64" t="str">
        <f t="array" ref="I1155">XLOOKUP(G1155,tb_MainDatabase[Barcode],tb_MainDatabase[Size],"")</f>
        <v>4 ml.</v>
      </c>
      <c r="J1155" s="64" t="s">
        <v>1532</v>
      </c>
      <c r="K1155" s="81">
        <f>IF(E1155="","",countif(tb_Export_2[SKU],E1155))</f>
        <v>1</v>
      </c>
      <c r="L1155" s="64" t="s">
        <v>1528</v>
      </c>
      <c r="M1155" s="81"/>
      <c r="N1155" s="81"/>
    </row>
    <row r="1156" ht="22.5" customHeight="1">
      <c r="A1156" s="61">
        <f>IF(B1156="","",ROW()-ROW(tb_Export_2[[#HEADERS],[Order]]))</f>
        <v>1155</v>
      </c>
      <c r="B1156" s="322">
        <v>46017.0</v>
      </c>
      <c r="C1156" s="64" t="str">
        <f t="shared" si="1"/>
        <v>#REF!</v>
      </c>
      <c r="D1156" s="64" t="s">
        <v>613</v>
      </c>
      <c r="E1156" s="64" t="s">
        <v>3193</v>
      </c>
      <c r="F1156" s="64" t="s">
        <v>1084</v>
      </c>
      <c r="G1156" s="64">
        <v>8.857128012038E12</v>
      </c>
      <c r="H1156" s="64" t="str">
        <f t="array" ref="H1156">XLOOKUP(G1156,tb_MainDatabase[Barcode],tb_MainDatabase[Grand],"")</f>
        <v>EDP</v>
      </c>
      <c r="I1156" s="64" t="str">
        <f t="array" ref="I1156">XLOOKUP(G1156,tb_MainDatabase[Barcode],tb_MainDatabase[Size],"")</f>
        <v>4 ml.</v>
      </c>
      <c r="J1156" s="64" t="s">
        <v>1532</v>
      </c>
      <c r="K1156" s="81">
        <f>IF(E1156="","",countif(tb_Export_2[SKU],E1156))</f>
        <v>1</v>
      </c>
      <c r="L1156" s="64" t="s">
        <v>1528</v>
      </c>
      <c r="M1156" s="81"/>
      <c r="N1156" s="81"/>
    </row>
    <row r="1157" ht="22.5" customHeight="1">
      <c r="A1157" s="61">
        <f>IF(B1157="","",ROW()-ROW(tb_Export_2[[#HEADERS],[Order]]))</f>
        <v>1156</v>
      </c>
      <c r="B1157" s="322">
        <v>46017.0</v>
      </c>
      <c r="C1157" s="64" t="str">
        <f t="shared" si="1"/>
        <v>#REF!</v>
      </c>
      <c r="D1157" s="64" t="s">
        <v>613</v>
      </c>
      <c r="E1157" s="64" t="s">
        <v>3194</v>
      </c>
      <c r="F1157" s="64" t="s">
        <v>1084</v>
      </c>
      <c r="G1157" s="64">
        <v>8.857128012038E12</v>
      </c>
      <c r="H1157" s="64" t="str">
        <f t="array" ref="H1157">XLOOKUP(G1157,tb_MainDatabase[Barcode],tb_MainDatabase[Grand],"")</f>
        <v>EDP</v>
      </c>
      <c r="I1157" s="64" t="str">
        <f t="array" ref="I1157">XLOOKUP(G1157,tb_MainDatabase[Barcode],tb_MainDatabase[Size],"")</f>
        <v>4 ml.</v>
      </c>
      <c r="J1157" s="64" t="s">
        <v>1532</v>
      </c>
      <c r="K1157" s="81">
        <f>IF(E1157="","",countif(tb_Export_2[SKU],E1157))</f>
        <v>1</v>
      </c>
      <c r="L1157" s="64" t="s">
        <v>1528</v>
      </c>
      <c r="M1157" s="81"/>
      <c r="N1157" s="81"/>
    </row>
    <row r="1158" ht="22.5" customHeight="1">
      <c r="A1158" s="61">
        <f>IF(B1158="","",ROW()-ROW(tb_Export_2[[#HEADERS],[Order]]))</f>
        <v>1157</v>
      </c>
      <c r="B1158" s="322">
        <v>46017.0</v>
      </c>
      <c r="C1158" s="64" t="str">
        <f t="shared" si="1"/>
        <v>#REF!</v>
      </c>
      <c r="D1158" s="64" t="s">
        <v>613</v>
      </c>
      <c r="E1158" s="64" t="s">
        <v>3195</v>
      </c>
      <c r="F1158" s="64" t="s">
        <v>1084</v>
      </c>
      <c r="G1158" s="64">
        <v>8.857128012038E12</v>
      </c>
      <c r="H1158" s="64" t="str">
        <f t="array" ref="H1158">XLOOKUP(G1158,tb_MainDatabase[Barcode],tb_MainDatabase[Grand],"")</f>
        <v>EDP</v>
      </c>
      <c r="I1158" s="64" t="str">
        <f t="array" ref="I1158">XLOOKUP(G1158,tb_MainDatabase[Barcode],tb_MainDatabase[Size],"")</f>
        <v>4 ml.</v>
      </c>
      <c r="J1158" s="64" t="s">
        <v>1532</v>
      </c>
      <c r="K1158" s="81">
        <f>IF(E1158="","",countif(tb_Export_2[SKU],E1158))</f>
        <v>1</v>
      </c>
      <c r="L1158" s="64" t="s">
        <v>1528</v>
      </c>
      <c r="M1158" s="81"/>
      <c r="N1158" s="81"/>
    </row>
    <row r="1159" ht="22.5" customHeight="1">
      <c r="A1159" s="61">
        <f>IF(B1159="","",ROW()-ROW(tb_Export_2[[#HEADERS],[Order]]))</f>
        <v>1158</v>
      </c>
      <c r="B1159" s="322">
        <v>46017.0</v>
      </c>
      <c r="C1159" s="64" t="str">
        <f t="shared" si="1"/>
        <v>#REF!</v>
      </c>
      <c r="D1159" s="64" t="s">
        <v>613</v>
      </c>
      <c r="E1159" s="64" t="s">
        <v>3196</v>
      </c>
      <c r="F1159" s="64" t="s">
        <v>1084</v>
      </c>
      <c r="G1159" s="64">
        <v>8.857128012038E12</v>
      </c>
      <c r="H1159" s="64" t="str">
        <f t="array" ref="H1159">XLOOKUP(G1159,tb_MainDatabase[Barcode],tb_MainDatabase[Grand],"")</f>
        <v>EDP</v>
      </c>
      <c r="I1159" s="64" t="str">
        <f t="array" ref="I1159">XLOOKUP(G1159,tb_MainDatabase[Barcode],tb_MainDatabase[Size],"")</f>
        <v>4 ml.</v>
      </c>
      <c r="J1159" s="64" t="s">
        <v>1532</v>
      </c>
      <c r="K1159" s="81">
        <f>IF(E1159="","",countif(tb_Export_2[SKU],E1159))</f>
        <v>1</v>
      </c>
      <c r="L1159" s="64" t="s">
        <v>1528</v>
      </c>
      <c r="M1159" s="81"/>
      <c r="N1159" s="81"/>
    </row>
    <row r="1160" ht="22.5" customHeight="1">
      <c r="A1160" s="61" t="str">
        <f>IF(B1160="","",ROW()-ROW(tb_Export_2[[#HEADERS],[Order]]))</f>
        <v/>
      </c>
      <c r="B1160" s="64"/>
      <c r="C1160" s="64" t="str">
        <f t="shared" si="1"/>
        <v>#REF!</v>
      </c>
      <c r="D1160" s="64"/>
      <c r="E1160" s="64"/>
      <c r="F1160" s="64"/>
      <c r="G1160" s="64"/>
      <c r="H1160" s="64" t="str">
        <f t="array" ref="H1160">XLOOKUP(G1160,tb_MainDatabase[Barcode],tb_MainDatabase[Grand],"")</f>
        <v/>
      </c>
      <c r="I1160" s="64" t="str">
        <f t="array" ref="I1160">XLOOKUP(G1160,tb_MainDatabase[Barcode],tb_MainDatabase[Size],"")</f>
        <v/>
      </c>
      <c r="J1160" s="64"/>
      <c r="K1160" s="81" t="str">
        <f>IF(E1160="","",countif(tb_Export_2[SKU],E1160))</f>
        <v/>
      </c>
      <c r="L1160" s="64"/>
      <c r="M1160" s="81"/>
      <c r="N1160" s="81"/>
    </row>
    <row r="1161" ht="22.5" customHeight="1">
      <c r="A1161" s="61" t="str">
        <f>IF(B1161="","",ROW()-ROW(tb_Export_2[[#HEADERS],[Order]]))</f>
        <v/>
      </c>
      <c r="B1161" s="64"/>
      <c r="C1161" s="64" t="str">
        <f t="shared" si="1"/>
        <v>#REF!</v>
      </c>
      <c r="D1161" s="64"/>
      <c r="E1161" s="64"/>
      <c r="F1161" s="64"/>
      <c r="G1161" s="64"/>
      <c r="H1161" s="64" t="str">
        <f t="array" ref="H1161">XLOOKUP(G1161,tb_MainDatabase[Barcode],tb_MainDatabase[Grand],"")</f>
        <v/>
      </c>
      <c r="I1161" s="64" t="str">
        <f t="array" ref="I1161">XLOOKUP(G1161,tb_MainDatabase[Barcode],tb_MainDatabase[Size],"")</f>
        <v/>
      </c>
      <c r="J1161" s="64"/>
      <c r="K1161" s="81" t="str">
        <f>IF(E1161="","",countif(tb_Export_2[SKU],E1161))</f>
        <v/>
      </c>
      <c r="L1161" s="81"/>
      <c r="M1161" s="81"/>
      <c r="N1161" s="81"/>
    </row>
    <row r="1162" ht="22.5" customHeight="1">
      <c r="A1162" s="61" t="str">
        <f>IF(B1162="","",ROW()-ROW(tb_Export_2[[#HEADERS],[Order]]))</f>
        <v/>
      </c>
      <c r="B1162" s="64"/>
      <c r="C1162" s="64" t="str">
        <f t="shared" si="1"/>
        <v>#REF!</v>
      </c>
      <c r="D1162" s="64"/>
      <c r="E1162" s="64"/>
      <c r="F1162" s="64"/>
      <c r="G1162" s="64"/>
      <c r="H1162" s="64" t="str">
        <f t="array" ref="H1162">XLOOKUP(G1162,tb_MainDatabase[Barcode],tb_MainDatabase[Grand],"")</f>
        <v/>
      </c>
      <c r="I1162" s="64" t="str">
        <f t="array" ref="I1162">XLOOKUP(G1162,tb_MainDatabase[Barcode],tb_MainDatabase[Size],"")</f>
        <v/>
      </c>
      <c r="J1162" s="64"/>
      <c r="K1162" s="81" t="str">
        <f>IF(E1162="","",countif(tb_Export_2[SKU],E1162))</f>
        <v/>
      </c>
      <c r="L1162" s="81"/>
      <c r="M1162" s="81"/>
      <c r="N1162" s="81"/>
    </row>
    <row r="1163" ht="22.5" customHeight="1">
      <c r="A1163" s="61" t="str">
        <f>IF(B1163="","",ROW()-ROW(tb_Export_2[[#HEADERS],[Order]]))</f>
        <v/>
      </c>
      <c r="B1163" s="64"/>
      <c r="C1163" s="64" t="str">
        <f t="shared" si="1"/>
        <v>#REF!</v>
      </c>
      <c r="D1163" s="64"/>
      <c r="E1163" s="64"/>
      <c r="F1163" s="64"/>
      <c r="G1163" s="64"/>
      <c r="H1163" s="64" t="str">
        <f t="array" ref="H1163">XLOOKUP(G1163,tb_MainDatabase[Barcode],tb_MainDatabase[Grand],"")</f>
        <v/>
      </c>
      <c r="I1163" s="64" t="str">
        <f t="array" ref="I1163">XLOOKUP(G1163,tb_MainDatabase[Barcode],tb_MainDatabase[Size],"")</f>
        <v/>
      </c>
      <c r="J1163" s="64"/>
      <c r="K1163" s="81" t="str">
        <f>IF(E1163="","",countif(tb_Export_2[SKU],E1163))</f>
        <v/>
      </c>
      <c r="L1163" s="81"/>
      <c r="M1163" s="81"/>
      <c r="N1163" s="81"/>
    </row>
    <row r="1164" ht="22.5" customHeight="1">
      <c r="A1164" s="61" t="str">
        <f>IF(B1164="","",ROW()-ROW(tb_Export_2[[#HEADERS],[Order]]))</f>
        <v/>
      </c>
      <c r="B1164" s="64"/>
      <c r="C1164" s="64" t="str">
        <f t="shared" si="1"/>
        <v>#REF!</v>
      </c>
      <c r="D1164" s="64"/>
      <c r="E1164" s="64"/>
      <c r="F1164" s="64"/>
      <c r="G1164" s="64"/>
      <c r="H1164" s="64" t="str">
        <f t="array" ref="H1164">XLOOKUP(G1164,tb_MainDatabase[Barcode],tb_MainDatabase[Grand],"")</f>
        <v/>
      </c>
      <c r="I1164" s="64" t="str">
        <f t="array" ref="I1164">XLOOKUP(G1164,tb_MainDatabase[Barcode],tb_MainDatabase[Size],"")</f>
        <v/>
      </c>
      <c r="J1164" s="64"/>
      <c r="K1164" s="81" t="str">
        <f>IF(E1164="","",countif(tb_Export_2[SKU],E1164))</f>
        <v/>
      </c>
      <c r="L1164" s="81"/>
      <c r="M1164" s="81"/>
      <c r="N1164" s="81"/>
    </row>
    <row r="1165" ht="22.5" customHeight="1">
      <c r="A1165" s="61" t="str">
        <f>IF(B1165="","",ROW()-ROW(tb_Export_2[[#HEADERS],[Order]]))</f>
        <v/>
      </c>
      <c r="B1165" s="64"/>
      <c r="C1165" s="64" t="str">
        <f t="shared" si="1"/>
        <v>#REF!</v>
      </c>
      <c r="D1165" s="64"/>
      <c r="E1165" s="64"/>
      <c r="F1165" s="64"/>
      <c r="G1165" s="64"/>
      <c r="H1165" s="64" t="str">
        <f t="array" ref="H1165">XLOOKUP(G1165,tb_MainDatabase[Barcode],tb_MainDatabase[Grand],"")</f>
        <v/>
      </c>
      <c r="I1165" s="64" t="str">
        <f t="array" ref="I1165">XLOOKUP(G1165,tb_MainDatabase[Barcode],tb_MainDatabase[Size],"")</f>
        <v/>
      </c>
      <c r="J1165" s="64"/>
      <c r="K1165" s="81" t="str">
        <f>IF(E1165="","",countif(tb_Export_2[SKU],E1165))</f>
        <v/>
      </c>
      <c r="L1165" s="81"/>
      <c r="M1165" s="81"/>
      <c r="N1165" s="81"/>
    </row>
    <row r="1166" ht="22.5" customHeight="1">
      <c r="A1166" s="61" t="str">
        <f>IF(B1166="","",ROW()-ROW(tb_Export_2[[#HEADERS],[Order]]))</f>
        <v/>
      </c>
      <c r="B1166" s="64"/>
      <c r="C1166" s="64" t="str">
        <f t="shared" si="1"/>
        <v>#REF!</v>
      </c>
      <c r="D1166" s="64"/>
      <c r="E1166" s="64"/>
      <c r="F1166" s="64"/>
      <c r="G1166" s="64"/>
      <c r="H1166" s="64" t="str">
        <f t="array" ref="H1166">XLOOKUP(G1166,tb_MainDatabase[Barcode],tb_MainDatabase[Grand],"")</f>
        <v/>
      </c>
      <c r="I1166" s="64" t="str">
        <f t="array" ref="I1166">XLOOKUP(G1166,tb_MainDatabase[Barcode],tb_MainDatabase[Size],"")</f>
        <v/>
      </c>
      <c r="J1166" s="64"/>
      <c r="K1166" s="81" t="str">
        <f>IF(E1166="","",countif(tb_Export_2[SKU],E1166))</f>
        <v/>
      </c>
      <c r="L1166" s="81"/>
      <c r="M1166" s="81"/>
      <c r="N1166" s="81"/>
    </row>
    <row r="1167" ht="22.5" customHeight="1">
      <c r="A1167" s="61" t="str">
        <f>IF(B1167="","",ROW()-ROW(tb_Export_2[[#HEADERS],[Order]]))</f>
        <v/>
      </c>
      <c r="B1167" s="64"/>
      <c r="C1167" s="64" t="str">
        <f t="shared" si="1"/>
        <v>#REF!</v>
      </c>
      <c r="D1167" s="64"/>
      <c r="E1167" s="64"/>
      <c r="F1167" s="64"/>
      <c r="G1167" s="64"/>
      <c r="H1167" s="64" t="str">
        <f t="array" ref="H1167">XLOOKUP(G1167,tb_MainDatabase[Barcode],tb_MainDatabase[Grand],"")</f>
        <v/>
      </c>
      <c r="I1167" s="64" t="str">
        <f t="array" ref="I1167">XLOOKUP(G1167,tb_MainDatabase[Barcode],tb_MainDatabase[Size],"")</f>
        <v/>
      </c>
      <c r="J1167" s="64"/>
      <c r="K1167" s="81" t="str">
        <f>IF(E1167="","",countif(tb_Export_2[SKU],E1167))</f>
        <v/>
      </c>
      <c r="L1167" s="81"/>
      <c r="M1167" s="81"/>
      <c r="N1167" s="81"/>
    </row>
    <row r="1168" ht="22.5" customHeight="1">
      <c r="A1168" s="61" t="str">
        <f>IF(B1168="","",ROW()-ROW(tb_Export_2[[#HEADERS],[Order]]))</f>
        <v/>
      </c>
      <c r="B1168" s="64"/>
      <c r="C1168" s="64" t="str">
        <f t="shared" si="1"/>
        <v>#REF!</v>
      </c>
      <c r="D1168" s="64"/>
      <c r="E1168" s="64"/>
      <c r="F1168" s="64"/>
      <c r="G1168" s="64"/>
      <c r="H1168" s="64" t="str">
        <f t="array" ref="H1168">XLOOKUP(G1168,tb_MainDatabase[Barcode],tb_MainDatabase[Grand],"")</f>
        <v/>
      </c>
      <c r="I1168" s="64" t="str">
        <f t="array" ref="I1168">XLOOKUP(G1168,tb_MainDatabase[Barcode],tb_MainDatabase[Size],"")</f>
        <v/>
      </c>
      <c r="J1168" s="64"/>
      <c r="K1168" s="81" t="str">
        <f>IF(E1168="","",countif(tb_Export_2[SKU],E1168))</f>
        <v/>
      </c>
      <c r="L1168" s="81"/>
      <c r="M1168" s="81"/>
      <c r="N1168" s="81"/>
    </row>
    <row r="1169" ht="22.5" customHeight="1">
      <c r="A1169" s="61" t="str">
        <f>IF(B1169="","",ROW()-ROW(tb_Export_2[[#HEADERS],[Order]]))</f>
        <v/>
      </c>
      <c r="B1169" s="64"/>
      <c r="C1169" s="64" t="str">
        <f t="shared" si="1"/>
        <v>#REF!</v>
      </c>
      <c r="D1169" s="64"/>
      <c r="E1169" s="64"/>
      <c r="F1169" s="64"/>
      <c r="G1169" s="64"/>
      <c r="H1169" s="64" t="str">
        <f t="array" ref="H1169">XLOOKUP(G1169,tb_MainDatabase[Barcode],tb_MainDatabase[Grand],"")</f>
        <v/>
      </c>
      <c r="I1169" s="64" t="str">
        <f t="array" ref="I1169">XLOOKUP(G1169,tb_MainDatabase[Barcode],tb_MainDatabase[Size],"")</f>
        <v/>
      </c>
      <c r="J1169" s="64"/>
      <c r="K1169" s="81" t="str">
        <f>IF(E1169="","",countif(tb_Export_2[SKU],E1169))</f>
        <v/>
      </c>
      <c r="L1169" s="81"/>
      <c r="M1169" s="81"/>
      <c r="N1169" s="81"/>
    </row>
    <row r="1170" ht="22.5" customHeight="1">
      <c r="A1170" s="61" t="str">
        <f>IF(B1170="","",ROW()-ROW(tb_Export_2[[#HEADERS],[Order]]))</f>
        <v/>
      </c>
      <c r="B1170" s="64"/>
      <c r="C1170" s="64" t="str">
        <f t="shared" si="1"/>
        <v>#REF!</v>
      </c>
      <c r="D1170" s="64"/>
      <c r="E1170" s="64"/>
      <c r="F1170" s="64"/>
      <c r="G1170" s="64"/>
      <c r="H1170" s="64" t="str">
        <f t="array" ref="H1170">XLOOKUP(G1170,tb_MainDatabase[Barcode],tb_MainDatabase[Grand],"")</f>
        <v/>
      </c>
      <c r="I1170" s="64" t="str">
        <f t="array" ref="I1170">XLOOKUP(G1170,tb_MainDatabase[Barcode],tb_MainDatabase[Size],"")</f>
        <v/>
      </c>
      <c r="J1170" s="64"/>
      <c r="K1170" s="81" t="str">
        <f>IF(E1170="","",countif(tb_Export_2[SKU],E1170))</f>
        <v/>
      </c>
      <c r="L1170" s="81"/>
      <c r="M1170" s="81"/>
      <c r="N1170" s="81"/>
    </row>
    <row r="1171" ht="22.5" customHeight="1">
      <c r="A1171" s="61" t="str">
        <f>IF(B1171="","",ROW()-ROW(tb_Export_2[[#HEADERS],[Order]]))</f>
        <v/>
      </c>
      <c r="B1171" s="64"/>
      <c r="C1171" s="64" t="str">
        <f t="shared" si="1"/>
        <v>#REF!</v>
      </c>
      <c r="D1171" s="64"/>
      <c r="E1171" s="64"/>
      <c r="F1171" s="64"/>
      <c r="G1171" s="64"/>
      <c r="H1171" s="64" t="str">
        <f t="array" ref="H1171">XLOOKUP(G1171,tb_MainDatabase[Barcode],tb_MainDatabase[Grand],"")</f>
        <v/>
      </c>
      <c r="I1171" s="64" t="str">
        <f t="array" ref="I1171">XLOOKUP(G1171,tb_MainDatabase[Barcode],tb_MainDatabase[Size],"")</f>
        <v/>
      </c>
      <c r="J1171" s="64"/>
      <c r="K1171" s="81" t="str">
        <f>IF(E1171="","",countif(tb_Export_2[SKU],E1171))</f>
        <v/>
      </c>
      <c r="L1171" s="81"/>
      <c r="M1171" s="81"/>
      <c r="N1171" s="81"/>
    </row>
    <row r="1172" ht="22.5" customHeight="1">
      <c r="A1172" s="61" t="str">
        <f>IF(B1172="","",ROW()-ROW(tb_Export_2[[#HEADERS],[Order]]))</f>
        <v/>
      </c>
      <c r="B1172" s="64"/>
      <c r="C1172" s="64" t="str">
        <f t="shared" si="1"/>
        <v>#REF!</v>
      </c>
      <c r="D1172" s="64"/>
      <c r="E1172" s="64"/>
      <c r="F1172" s="64"/>
      <c r="G1172" s="64"/>
      <c r="H1172" s="64" t="str">
        <f t="array" ref="H1172">XLOOKUP(G1172,tb_MainDatabase[Barcode],tb_MainDatabase[Grand],"")</f>
        <v/>
      </c>
      <c r="I1172" s="64" t="str">
        <f t="array" ref="I1172">XLOOKUP(G1172,tb_MainDatabase[Barcode],tb_MainDatabase[Size],"")</f>
        <v/>
      </c>
      <c r="J1172" s="64"/>
      <c r="K1172" s="81" t="str">
        <f>IF(E1172="","",countif(tb_Export_2[SKU],E1172))</f>
        <v/>
      </c>
      <c r="L1172" s="81"/>
      <c r="M1172" s="81"/>
      <c r="N1172" s="81"/>
    </row>
    <row r="1173" ht="22.5" customHeight="1">
      <c r="A1173" s="61" t="str">
        <f>IF(B1173="","",ROW()-ROW(tb_Export_2[[#HEADERS],[Order]]))</f>
        <v/>
      </c>
      <c r="B1173" s="64"/>
      <c r="C1173" s="64" t="str">
        <f t="shared" si="1"/>
        <v>#REF!</v>
      </c>
      <c r="D1173" s="64"/>
      <c r="E1173" s="64"/>
      <c r="F1173" s="64"/>
      <c r="G1173" s="64"/>
      <c r="H1173" s="64" t="str">
        <f t="array" ref="H1173">XLOOKUP(G1173,tb_MainDatabase[Barcode],tb_MainDatabase[Grand],"")</f>
        <v/>
      </c>
      <c r="I1173" s="64" t="str">
        <f t="array" ref="I1173">XLOOKUP(G1173,tb_MainDatabase[Barcode],tb_MainDatabase[Size],"")</f>
        <v/>
      </c>
      <c r="J1173" s="64"/>
      <c r="K1173" s="81" t="str">
        <f>IF(E1173="","",countif(tb_Export_2[SKU],E1173))</f>
        <v/>
      </c>
      <c r="L1173" s="81"/>
      <c r="M1173" s="81"/>
      <c r="N1173" s="81"/>
    </row>
    <row r="1174" ht="22.5" customHeight="1">
      <c r="A1174" s="61" t="str">
        <f>IF(B1174="","",ROW()-ROW(tb_Export_2[[#HEADERS],[Order]]))</f>
        <v/>
      </c>
      <c r="B1174" s="64"/>
      <c r="C1174" s="64" t="str">
        <f t="shared" si="1"/>
        <v>#REF!</v>
      </c>
      <c r="D1174" s="64"/>
      <c r="E1174" s="64"/>
      <c r="F1174" s="64"/>
      <c r="G1174" s="64"/>
      <c r="H1174" s="64" t="str">
        <f t="array" ref="H1174">XLOOKUP(G1174,tb_MainDatabase[Barcode],tb_MainDatabase[Grand],"")</f>
        <v/>
      </c>
      <c r="I1174" s="64" t="str">
        <f t="array" ref="I1174">XLOOKUP(G1174,tb_MainDatabase[Barcode],tb_MainDatabase[Size],"")</f>
        <v/>
      </c>
      <c r="J1174" s="64"/>
      <c r="K1174" s="81" t="str">
        <f>IF(E1174="","",countif(tb_Export_2[SKU],E1174))</f>
        <v/>
      </c>
      <c r="L1174" s="81"/>
      <c r="M1174" s="81"/>
      <c r="N1174" s="81"/>
    </row>
    <row r="1175" ht="22.5" customHeight="1">
      <c r="A1175" s="61" t="str">
        <f>IF(B1175="","",ROW()-ROW(tb_Export_2[[#HEADERS],[Order]]))</f>
        <v/>
      </c>
      <c r="B1175" s="64"/>
      <c r="C1175" s="64" t="str">
        <f t="shared" si="1"/>
        <v>#REF!</v>
      </c>
      <c r="D1175" s="64"/>
      <c r="E1175" s="64"/>
      <c r="F1175" s="64"/>
      <c r="G1175" s="64"/>
      <c r="H1175" s="64" t="str">
        <f t="array" ref="H1175">XLOOKUP(G1175,tb_MainDatabase[Barcode],tb_MainDatabase[Grand],"")</f>
        <v/>
      </c>
      <c r="I1175" s="64" t="str">
        <f t="array" ref="I1175">XLOOKUP(G1175,tb_MainDatabase[Barcode],tb_MainDatabase[Size],"")</f>
        <v/>
      </c>
      <c r="J1175" s="64"/>
      <c r="K1175" s="81" t="str">
        <f>IF(E1175="","",countif(tb_Export_2[SKU],E1175))</f>
        <v/>
      </c>
      <c r="L1175" s="81"/>
      <c r="M1175" s="81"/>
      <c r="N1175" s="81"/>
    </row>
    <row r="1176" ht="22.5" customHeight="1">
      <c r="A1176" s="61" t="str">
        <f>IF(B1176="","",ROW()-ROW(tb_Export_2[[#HEADERS],[Order]]))</f>
        <v/>
      </c>
      <c r="B1176" s="64"/>
      <c r="C1176" s="64" t="str">
        <f t="shared" si="1"/>
        <v>#REF!</v>
      </c>
      <c r="D1176" s="64"/>
      <c r="E1176" s="64"/>
      <c r="F1176" s="64"/>
      <c r="G1176" s="64"/>
      <c r="H1176" s="64" t="str">
        <f t="array" ref="H1176">XLOOKUP(G1176,tb_MainDatabase[Barcode],tb_MainDatabase[Grand],"")</f>
        <v/>
      </c>
      <c r="I1176" s="64" t="str">
        <f t="array" ref="I1176">XLOOKUP(G1176,tb_MainDatabase[Barcode],tb_MainDatabase[Size],"")</f>
        <v/>
      </c>
      <c r="J1176" s="64"/>
      <c r="K1176" s="81" t="str">
        <f>IF(E1176="","",countif(tb_Export_2[SKU],E1176))</f>
        <v/>
      </c>
      <c r="L1176" s="81"/>
      <c r="M1176" s="81"/>
      <c r="N1176" s="81"/>
    </row>
    <row r="1177" ht="22.5" customHeight="1">
      <c r="A1177" s="61" t="str">
        <f>IF(B1177="","",ROW()-ROW(tb_Export_2[[#HEADERS],[Order]]))</f>
        <v/>
      </c>
      <c r="B1177" s="64"/>
      <c r="C1177" s="64" t="str">
        <f t="shared" si="1"/>
        <v>#REF!</v>
      </c>
      <c r="D1177" s="64"/>
      <c r="E1177" s="64"/>
      <c r="F1177" s="64"/>
      <c r="G1177" s="64"/>
      <c r="H1177" s="64" t="str">
        <f t="array" ref="H1177">XLOOKUP(G1177,tb_MainDatabase[Barcode],tb_MainDatabase[Grand],"")</f>
        <v/>
      </c>
      <c r="I1177" s="64" t="str">
        <f t="array" ref="I1177">XLOOKUP(G1177,tb_MainDatabase[Barcode],tb_MainDatabase[Size],"")</f>
        <v/>
      </c>
      <c r="J1177" s="64"/>
      <c r="K1177" s="81" t="str">
        <f>IF(E1177="","",countif(tb_Export_2[SKU],E1177))</f>
        <v/>
      </c>
      <c r="L1177" s="81"/>
      <c r="M1177" s="81"/>
      <c r="N1177" s="81"/>
    </row>
    <row r="1178" ht="22.5" customHeight="1">
      <c r="A1178" s="61" t="str">
        <f>IF(B1178="","",ROW()-ROW(tb_Export_2[[#HEADERS],[Order]]))</f>
        <v/>
      </c>
      <c r="B1178" s="64"/>
      <c r="C1178" s="64" t="str">
        <f t="shared" si="1"/>
        <v>#REF!</v>
      </c>
      <c r="D1178" s="64"/>
      <c r="E1178" s="64"/>
      <c r="F1178" s="64"/>
      <c r="G1178" s="64"/>
      <c r="H1178" s="64" t="str">
        <f t="array" ref="H1178">XLOOKUP(G1178,tb_MainDatabase[Barcode],tb_MainDatabase[Grand],"")</f>
        <v/>
      </c>
      <c r="I1178" s="64" t="str">
        <f t="array" ref="I1178">XLOOKUP(G1178,tb_MainDatabase[Barcode],tb_MainDatabase[Size],"")</f>
        <v/>
      </c>
      <c r="J1178" s="64"/>
      <c r="K1178" s="81" t="str">
        <f>IF(E1178="","",countif(tb_Export_2[SKU],E1178))</f>
        <v/>
      </c>
      <c r="L1178" s="81"/>
      <c r="M1178" s="81"/>
      <c r="N1178" s="81"/>
    </row>
    <row r="1179" ht="22.5" customHeight="1">
      <c r="A1179" s="61" t="str">
        <f>IF(B1179="","",ROW()-ROW(tb_Export_2[[#HEADERS],[Order]]))</f>
        <v/>
      </c>
      <c r="B1179" s="64"/>
      <c r="C1179" s="64" t="str">
        <f t="shared" si="1"/>
        <v>#REF!</v>
      </c>
      <c r="D1179" s="64"/>
      <c r="E1179" s="64"/>
      <c r="F1179" s="64"/>
      <c r="G1179" s="64"/>
      <c r="H1179" s="64" t="str">
        <f t="array" ref="H1179">XLOOKUP(G1179,tb_MainDatabase[Barcode],tb_MainDatabase[Grand],"")</f>
        <v/>
      </c>
      <c r="I1179" s="64" t="str">
        <f t="array" ref="I1179">XLOOKUP(G1179,tb_MainDatabase[Barcode],tb_MainDatabase[Size],"")</f>
        <v/>
      </c>
      <c r="J1179" s="64"/>
      <c r="K1179" s="81" t="str">
        <f>IF(E1179="","",countif(tb_Export_2[SKU],E1179))</f>
        <v/>
      </c>
      <c r="L1179" s="81"/>
      <c r="M1179" s="81"/>
      <c r="N1179" s="81"/>
    </row>
    <row r="1180" ht="22.5" customHeight="1">
      <c r="A1180" s="61" t="str">
        <f>IF(B1180="","",ROW()-ROW(tb_Export_2[[#HEADERS],[Order]]))</f>
        <v/>
      </c>
      <c r="B1180" s="64"/>
      <c r="C1180" s="64" t="str">
        <f t="shared" si="1"/>
        <v>#REF!</v>
      </c>
      <c r="D1180" s="64"/>
      <c r="E1180" s="64"/>
      <c r="F1180" s="64"/>
      <c r="G1180" s="64"/>
      <c r="H1180" s="64" t="str">
        <f t="array" ref="H1180">XLOOKUP(G1180,tb_MainDatabase[Barcode],tb_MainDatabase[Grand],"")</f>
        <v/>
      </c>
      <c r="I1180" s="64" t="str">
        <f t="array" ref="I1180">XLOOKUP(G1180,tb_MainDatabase[Barcode],tb_MainDatabase[Size],"")</f>
        <v/>
      </c>
      <c r="J1180" s="64"/>
      <c r="K1180" s="81" t="str">
        <f>IF(E1180="","",countif(tb_Export_2[SKU],E1180))</f>
        <v/>
      </c>
      <c r="L1180" s="81"/>
      <c r="M1180" s="81"/>
      <c r="N1180" s="81"/>
    </row>
    <row r="1181" ht="22.5" customHeight="1">
      <c r="A1181" s="61" t="str">
        <f>IF(B1181="","",ROW()-ROW(tb_Export_2[[#HEADERS],[Order]]))</f>
        <v/>
      </c>
      <c r="B1181" s="64"/>
      <c r="C1181" s="64" t="str">
        <f t="shared" si="1"/>
        <v>#REF!</v>
      </c>
      <c r="D1181" s="64"/>
      <c r="E1181" s="64"/>
      <c r="F1181" s="64"/>
      <c r="G1181" s="64"/>
      <c r="H1181" s="64" t="str">
        <f t="array" ref="H1181">XLOOKUP(G1181,tb_MainDatabase[Barcode],tb_MainDatabase[Grand],"")</f>
        <v/>
      </c>
      <c r="I1181" s="64" t="str">
        <f t="array" ref="I1181">XLOOKUP(G1181,tb_MainDatabase[Barcode],tb_MainDatabase[Size],"")</f>
        <v/>
      </c>
      <c r="J1181" s="64"/>
      <c r="K1181" s="81" t="str">
        <f>IF(E1181="","",countif(tb_Export_2[SKU],E1181))</f>
        <v/>
      </c>
      <c r="L1181" s="81"/>
      <c r="M1181" s="81"/>
      <c r="N1181" s="81"/>
    </row>
    <row r="1182" ht="22.5" customHeight="1">
      <c r="A1182" s="61" t="str">
        <f>IF(B1182="","",ROW()-ROW(tb_Export_2[[#HEADERS],[Order]]))</f>
        <v/>
      </c>
      <c r="B1182" s="64"/>
      <c r="C1182" s="64" t="str">
        <f t="shared" si="1"/>
        <v>#REF!</v>
      </c>
      <c r="D1182" s="64"/>
      <c r="E1182" s="64"/>
      <c r="F1182" s="64"/>
      <c r="G1182" s="64"/>
      <c r="H1182" s="64" t="str">
        <f t="array" ref="H1182">XLOOKUP(G1182,tb_MainDatabase[Barcode],tb_MainDatabase[Grand],"")</f>
        <v/>
      </c>
      <c r="I1182" s="64" t="str">
        <f t="array" ref="I1182">XLOOKUP(G1182,tb_MainDatabase[Barcode],tb_MainDatabase[Size],"")</f>
        <v/>
      </c>
      <c r="J1182" s="64"/>
      <c r="K1182" s="81" t="str">
        <f>IF(E1182="","",countif(tb_Export_2[SKU],E1182))</f>
        <v/>
      </c>
      <c r="L1182" s="81"/>
      <c r="M1182" s="81"/>
      <c r="N1182" s="81"/>
    </row>
    <row r="1183" ht="22.5" customHeight="1">
      <c r="A1183" s="61" t="str">
        <f>IF(B1183="","",ROW()-ROW(tb_Export_2[[#HEADERS],[Order]]))</f>
        <v/>
      </c>
      <c r="B1183" s="64"/>
      <c r="C1183" s="64" t="str">
        <f t="shared" si="1"/>
        <v>#REF!</v>
      </c>
      <c r="D1183" s="64"/>
      <c r="E1183" s="64"/>
      <c r="F1183" s="64"/>
      <c r="G1183" s="64"/>
      <c r="H1183" s="64" t="str">
        <f t="array" ref="H1183">XLOOKUP(G1183,tb_MainDatabase[Barcode],tb_MainDatabase[Grand],"")</f>
        <v/>
      </c>
      <c r="I1183" s="64" t="str">
        <f t="array" ref="I1183">XLOOKUP(G1183,tb_MainDatabase[Barcode],tb_MainDatabase[Size],"")</f>
        <v/>
      </c>
      <c r="J1183" s="64"/>
      <c r="K1183" s="81" t="str">
        <f>IF(E1183="","",countif(tb_Export_2[SKU],E1183))</f>
        <v/>
      </c>
      <c r="L1183" s="81"/>
      <c r="M1183" s="81"/>
      <c r="N1183" s="81"/>
    </row>
    <row r="1184" ht="22.5" customHeight="1">
      <c r="A1184" s="61" t="str">
        <f>IF(B1184="","",ROW()-ROW(tb_Export_2[[#HEADERS],[Order]]))</f>
        <v/>
      </c>
      <c r="B1184" s="64"/>
      <c r="C1184" s="64" t="str">
        <f t="shared" si="1"/>
        <v>#REF!</v>
      </c>
      <c r="D1184" s="64"/>
      <c r="E1184" s="64"/>
      <c r="F1184" s="64"/>
      <c r="G1184" s="64"/>
      <c r="H1184" s="64" t="str">
        <f t="array" ref="H1184">XLOOKUP(G1184,tb_MainDatabase[Barcode],tb_MainDatabase[Grand],"")</f>
        <v/>
      </c>
      <c r="I1184" s="64" t="str">
        <f t="array" ref="I1184">XLOOKUP(G1184,tb_MainDatabase[Barcode],tb_MainDatabase[Size],"")</f>
        <v/>
      </c>
      <c r="J1184" s="64"/>
      <c r="K1184" s="81" t="str">
        <f>IF(E1184="","",countif(tb_Export_2[SKU],E1184))</f>
        <v/>
      </c>
      <c r="L1184" s="81"/>
      <c r="M1184" s="81"/>
      <c r="N1184" s="81"/>
    </row>
    <row r="1185" ht="22.5" customHeight="1">
      <c r="A1185" s="61" t="str">
        <f>IF(B1185="","",ROW()-ROW(tb_Export_2[[#HEADERS],[Order]]))</f>
        <v/>
      </c>
      <c r="B1185" s="64"/>
      <c r="C1185" s="64" t="str">
        <f t="shared" si="1"/>
        <v>#REF!</v>
      </c>
      <c r="D1185" s="64"/>
      <c r="E1185" s="64"/>
      <c r="F1185" s="64"/>
      <c r="G1185" s="64"/>
      <c r="H1185" s="64" t="str">
        <f t="array" ref="H1185">XLOOKUP(G1185,tb_MainDatabase[Barcode],tb_MainDatabase[Grand],"")</f>
        <v/>
      </c>
      <c r="I1185" s="64" t="str">
        <f t="array" ref="I1185">XLOOKUP(G1185,tb_MainDatabase[Barcode],tb_MainDatabase[Size],"")</f>
        <v/>
      </c>
      <c r="J1185" s="64"/>
      <c r="K1185" s="81" t="str">
        <f>IF(E1185="","",countif(tb_Export_2[SKU],E1185))</f>
        <v/>
      </c>
      <c r="L1185" s="81"/>
      <c r="M1185" s="81"/>
      <c r="N1185" s="81"/>
    </row>
    <row r="1186" ht="22.5" customHeight="1">
      <c r="A1186" s="61" t="str">
        <f>IF(B1186="","",ROW()-ROW(tb_Export_2[[#HEADERS],[Order]]))</f>
        <v/>
      </c>
      <c r="B1186" s="64"/>
      <c r="C1186" s="64" t="str">
        <f t="shared" si="1"/>
        <v>#REF!</v>
      </c>
      <c r="D1186" s="64"/>
      <c r="E1186" s="64"/>
      <c r="F1186" s="64"/>
      <c r="G1186" s="64"/>
      <c r="H1186" s="64" t="str">
        <f t="array" ref="H1186">XLOOKUP(G1186,tb_MainDatabase[Barcode],tb_MainDatabase[Grand],"")</f>
        <v/>
      </c>
      <c r="I1186" s="64" t="str">
        <f t="array" ref="I1186">XLOOKUP(G1186,tb_MainDatabase[Barcode],tb_MainDatabase[Size],"")</f>
        <v/>
      </c>
      <c r="J1186" s="64"/>
      <c r="K1186" s="81" t="str">
        <f>IF(E1186="","",countif(tb_Export_2[SKU],E1186))</f>
        <v/>
      </c>
      <c r="L1186" s="81"/>
      <c r="M1186" s="81"/>
      <c r="N1186" s="81"/>
    </row>
    <row r="1187" ht="22.5" customHeight="1">
      <c r="A1187" s="61" t="str">
        <f>IF(B1187="","",ROW()-ROW(tb_Export_2[[#HEADERS],[Order]]))</f>
        <v/>
      </c>
      <c r="B1187" s="64"/>
      <c r="C1187" s="64" t="str">
        <f t="shared" si="1"/>
        <v>#REF!</v>
      </c>
      <c r="D1187" s="64"/>
      <c r="E1187" s="64"/>
      <c r="F1187" s="64"/>
      <c r="G1187" s="64"/>
      <c r="H1187" s="64" t="str">
        <f t="array" ref="H1187">XLOOKUP(G1187,tb_MainDatabase[Barcode],tb_MainDatabase[Grand],"")</f>
        <v/>
      </c>
      <c r="I1187" s="64" t="str">
        <f t="array" ref="I1187">XLOOKUP(G1187,tb_MainDatabase[Barcode],tb_MainDatabase[Size],"")</f>
        <v/>
      </c>
      <c r="J1187" s="64"/>
      <c r="K1187" s="81" t="str">
        <f>IF(E1187="","",countif(tb_Export_2[SKU],E1187))</f>
        <v/>
      </c>
      <c r="L1187" s="81"/>
      <c r="M1187" s="81"/>
      <c r="N1187" s="81"/>
    </row>
    <row r="1188" ht="22.5" customHeight="1">
      <c r="A1188" s="61" t="str">
        <f>IF(B1188="","",ROW()-ROW(tb_Export_2[[#HEADERS],[Order]]))</f>
        <v/>
      </c>
      <c r="B1188" s="64"/>
      <c r="C1188" s="64" t="str">
        <f t="shared" si="1"/>
        <v>#REF!</v>
      </c>
      <c r="D1188" s="64"/>
      <c r="E1188" s="64"/>
      <c r="F1188" s="64"/>
      <c r="G1188" s="64"/>
      <c r="H1188" s="64" t="str">
        <f t="array" ref="H1188">XLOOKUP(G1188,tb_MainDatabase[Barcode],tb_MainDatabase[Grand],"")</f>
        <v/>
      </c>
      <c r="I1188" s="64" t="str">
        <f t="array" ref="I1188">XLOOKUP(G1188,tb_MainDatabase[Barcode],tb_MainDatabase[Size],"")</f>
        <v/>
      </c>
      <c r="J1188" s="64"/>
      <c r="K1188" s="81" t="str">
        <f>IF(E1188="","",countif(tb_Export_2[SKU],E1188))</f>
        <v/>
      </c>
      <c r="L1188" s="81"/>
      <c r="M1188" s="81"/>
      <c r="N1188" s="81"/>
    </row>
    <row r="1189" ht="22.5" customHeight="1">
      <c r="A1189" s="61" t="str">
        <f>IF(B1189="","",ROW()-ROW(tb_Export_2[[#HEADERS],[Order]]))</f>
        <v/>
      </c>
      <c r="B1189" s="64"/>
      <c r="C1189" s="64" t="str">
        <f t="shared" si="1"/>
        <v>#REF!</v>
      </c>
      <c r="D1189" s="64"/>
      <c r="E1189" s="64"/>
      <c r="F1189" s="64"/>
      <c r="G1189" s="64"/>
      <c r="H1189" s="64" t="str">
        <f t="array" ref="H1189">XLOOKUP(G1189,tb_MainDatabase[Barcode],tb_MainDatabase[Grand],"")</f>
        <v/>
      </c>
      <c r="I1189" s="64" t="str">
        <f t="array" ref="I1189">XLOOKUP(G1189,tb_MainDatabase[Barcode],tb_MainDatabase[Size],"")</f>
        <v/>
      </c>
      <c r="J1189" s="64"/>
      <c r="K1189" s="81" t="str">
        <f>IF(E1189="","",countif(tb_Export_2[SKU],E1189))</f>
        <v/>
      </c>
      <c r="L1189" s="81"/>
      <c r="M1189" s="81"/>
      <c r="N1189" s="81"/>
    </row>
    <row r="1190" ht="22.5" customHeight="1">
      <c r="A1190" s="61" t="str">
        <f>IF(B1190="","",ROW()-ROW(tb_Export_2[[#HEADERS],[Order]]))</f>
        <v/>
      </c>
      <c r="B1190" s="64"/>
      <c r="C1190" s="64" t="str">
        <f t="shared" si="1"/>
        <v>#REF!</v>
      </c>
      <c r="D1190" s="64"/>
      <c r="E1190" s="64"/>
      <c r="F1190" s="64"/>
      <c r="G1190" s="64"/>
      <c r="H1190" s="64" t="str">
        <f t="array" ref="H1190">XLOOKUP(G1190,tb_MainDatabase[Barcode],tb_MainDatabase[Grand],"")</f>
        <v/>
      </c>
      <c r="I1190" s="64" t="str">
        <f t="array" ref="I1190">XLOOKUP(G1190,tb_MainDatabase[Barcode],tb_MainDatabase[Size],"")</f>
        <v/>
      </c>
      <c r="J1190" s="64"/>
      <c r="K1190" s="81" t="str">
        <f>IF(E1190="","",countif(tb_Export_2[SKU],E1190))</f>
        <v/>
      </c>
      <c r="L1190" s="81"/>
      <c r="M1190" s="81"/>
      <c r="N1190" s="81"/>
    </row>
    <row r="1191" ht="22.5" customHeight="1">
      <c r="A1191" s="61" t="str">
        <f>IF(B1191="","",ROW()-ROW(tb_Export_2[[#HEADERS],[Order]]))</f>
        <v/>
      </c>
      <c r="B1191" s="64"/>
      <c r="C1191" s="64" t="str">
        <f t="shared" si="1"/>
        <v>#REF!</v>
      </c>
      <c r="D1191" s="64"/>
      <c r="E1191" s="64"/>
      <c r="F1191" s="64"/>
      <c r="G1191" s="64"/>
      <c r="H1191" s="64" t="str">
        <f t="array" ref="H1191">XLOOKUP(G1191,tb_MainDatabase[Barcode],tb_MainDatabase[Grand],"")</f>
        <v/>
      </c>
      <c r="I1191" s="64" t="str">
        <f t="array" ref="I1191">XLOOKUP(G1191,tb_MainDatabase[Barcode],tb_MainDatabase[Size],"")</f>
        <v/>
      </c>
      <c r="J1191" s="64"/>
      <c r="K1191" s="81" t="str">
        <f>IF(E1191="","",countif(tb_Export_2[SKU],E1191))</f>
        <v/>
      </c>
      <c r="L1191" s="81"/>
      <c r="M1191" s="81"/>
      <c r="N1191" s="81"/>
    </row>
    <row r="1192" ht="22.5" customHeight="1">
      <c r="A1192" s="61" t="str">
        <f>IF(B1192="","",ROW()-ROW(tb_Export_2[[#HEADERS],[Order]]))</f>
        <v/>
      </c>
      <c r="B1192" s="64"/>
      <c r="C1192" s="64" t="str">
        <f t="shared" si="1"/>
        <v>#REF!</v>
      </c>
      <c r="D1192" s="64"/>
      <c r="E1192" s="64"/>
      <c r="F1192" s="64"/>
      <c r="G1192" s="64"/>
      <c r="H1192" s="64" t="str">
        <f t="array" ref="H1192">XLOOKUP(G1192,tb_MainDatabase[Barcode],tb_MainDatabase[Grand],"")</f>
        <v/>
      </c>
      <c r="I1192" s="64" t="str">
        <f t="array" ref="I1192">XLOOKUP(G1192,tb_MainDatabase[Barcode],tb_MainDatabase[Size],"")</f>
        <v/>
      </c>
      <c r="J1192" s="64"/>
      <c r="K1192" s="81" t="str">
        <f>IF(E1192="","",countif(tb_Export_2[SKU],E1192))</f>
        <v/>
      </c>
      <c r="L1192" s="81"/>
      <c r="M1192" s="81"/>
      <c r="N1192" s="81"/>
    </row>
    <row r="1193" ht="22.5" customHeight="1">
      <c r="A1193" s="61" t="str">
        <f>IF(B1193="","",ROW()-ROW(tb_Export_2[[#HEADERS],[Order]]))</f>
        <v/>
      </c>
      <c r="B1193" s="64"/>
      <c r="C1193" s="64" t="str">
        <f t="shared" si="1"/>
        <v>#REF!</v>
      </c>
      <c r="D1193" s="64"/>
      <c r="E1193" s="64"/>
      <c r="F1193" s="64"/>
      <c r="G1193" s="64"/>
      <c r="H1193" s="64" t="str">
        <f t="array" ref="H1193">XLOOKUP(G1193,tb_MainDatabase[Barcode],tb_MainDatabase[Grand],"")</f>
        <v/>
      </c>
      <c r="I1193" s="64" t="str">
        <f t="array" ref="I1193">XLOOKUP(G1193,tb_MainDatabase[Barcode],tb_MainDatabase[Size],"")</f>
        <v/>
      </c>
      <c r="J1193" s="64"/>
      <c r="K1193" s="81" t="str">
        <f>IF(E1193="","",countif(tb_Export_2[SKU],E1193))</f>
        <v/>
      </c>
      <c r="L1193" s="81"/>
      <c r="M1193" s="81"/>
      <c r="N1193" s="81"/>
    </row>
    <row r="1194" ht="22.5" customHeight="1">
      <c r="A1194" s="61" t="str">
        <f>IF(B1194="","",ROW()-ROW(tb_Export_2[[#HEADERS],[Order]]))</f>
        <v/>
      </c>
      <c r="B1194" s="64"/>
      <c r="C1194" s="64" t="str">
        <f t="shared" si="1"/>
        <v>#REF!</v>
      </c>
      <c r="D1194" s="64"/>
      <c r="E1194" s="64"/>
      <c r="F1194" s="64"/>
      <c r="G1194" s="64"/>
      <c r="H1194" s="64" t="str">
        <f t="array" ref="H1194">XLOOKUP(G1194,tb_MainDatabase[Barcode],tb_MainDatabase[Grand],"")</f>
        <v/>
      </c>
      <c r="I1194" s="64" t="str">
        <f t="array" ref="I1194">XLOOKUP(G1194,tb_MainDatabase[Barcode],tb_MainDatabase[Size],"")</f>
        <v/>
      </c>
      <c r="J1194" s="64"/>
      <c r="K1194" s="81" t="str">
        <f>IF(E1194="","",countif(tb_Export_2[SKU],E1194))</f>
        <v/>
      </c>
      <c r="L1194" s="81"/>
      <c r="M1194" s="81"/>
      <c r="N1194" s="81"/>
    </row>
    <row r="1195" ht="22.5" customHeight="1">
      <c r="A1195" s="61" t="str">
        <f>IF(B1195="","",ROW()-ROW(tb_Export_2[[#HEADERS],[Order]]))</f>
        <v/>
      </c>
      <c r="B1195" s="64"/>
      <c r="C1195" s="64" t="str">
        <f t="shared" si="1"/>
        <v>#REF!</v>
      </c>
      <c r="D1195" s="64"/>
      <c r="E1195" s="64"/>
      <c r="F1195" s="64"/>
      <c r="G1195" s="64"/>
      <c r="H1195" s="64" t="str">
        <f t="array" ref="H1195">XLOOKUP(G1195,tb_MainDatabase[Barcode],tb_MainDatabase[Grand],"")</f>
        <v/>
      </c>
      <c r="I1195" s="64" t="str">
        <f t="array" ref="I1195">XLOOKUP(G1195,tb_MainDatabase[Barcode],tb_MainDatabase[Size],"")</f>
        <v/>
      </c>
      <c r="J1195" s="64"/>
      <c r="K1195" s="81" t="str">
        <f>IF(E1195="","",countif(tb_Export_2[SKU],E1195))</f>
        <v/>
      </c>
      <c r="L1195" s="81"/>
      <c r="M1195" s="81"/>
      <c r="N1195" s="81"/>
    </row>
    <row r="1196" ht="22.5" customHeight="1">
      <c r="A1196" s="61" t="str">
        <f>IF(B1196="","",ROW()-ROW(tb_Export_2[[#HEADERS],[Order]]))</f>
        <v/>
      </c>
      <c r="B1196" s="64"/>
      <c r="C1196" s="64" t="str">
        <f t="shared" si="1"/>
        <v>#REF!</v>
      </c>
      <c r="D1196" s="64"/>
      <c r="E1196" s="64"/>
      <c r="F1196" s="64"/>
      <c r="G1196" s="64"/>
      <c r="H1196" s="64" t="str">
        <f t="array" ref="H1196">XLOOKUP(G1196,tb_MainDatabase[Barcode],tb_MainDatabase[Grand],"")</f>
        <v/>
      </c>
      <c r="I1196" s="64" t="str">
        <f t="array" ref="I1196">XLOOKUP(G1196,tb_MainDatabase[Barcode],tb_MainDatabase[Size],"")</f>
        <v/>
      </c>
      <c r="J1196" s="64"/>
      <c r="K1196" s="81" t="str">
        <f>IF(E1196="","",countif(tb_Export_2[SKU],E1196))</f>
        <v/>
      </c>
      <c r="L1196" s="81"/>
      <c r="M1196" s="81"/>
      <c r="N1196" s="81"/>
    </row>
    <row r="1197" ht="22.5" customHeight="1">
      <c r="A1197" s="61" t="str">
        <f>IF(B1197="","",ROW()-ROW(tb_Export_2[[#HEADERS],[Order]]))</f>
        <v/>
      </c>
      <c r="B1197" s="64"/>
      <c r="C1197" s="64" t="str">
        <f t="shared" si="1"/>
        <v>#REF!</v>
      </c>
      <c r="D1197" s="64"/>
      <c r="E1197" s="64"/>
      <c r="F1197" s="64"/>
      <c r="G1197" s="64"/>
      <c r="H1197" s="64" t="str">
        <f t="array" ref="H1197">XLOOKUP(G1197,tb_MainDatabase[Barcode],tb_MainDatabase[Grand],"")</f>
        <v/>
      </c>
      <c r="I1197" s="64" t="str">
        <f t="array" ref="I1197">XLOOKUP(G1197,tb_MainDatabase[Barcode],tb_MainDatabase[Size],"")</f>
        <v/>
      </c>
      <c r="J1197" s="64"/>
      <c r="K1197" s="81" t="str">
        <f>IF(E1197="","",countif(tb_Export_2[SKU],E1197))</f>
        <v/>
      </c>
      <c r="L1197" s="81"/>
      <c r="M1197" s="81"/>
      <c r="N1197" s="81"/>
    </row>
    <row r="1198" ht="22.5" customHeight="1">
      <c r="A1198" s="61" t="str">
        <f>IF(B1198="","",ROW()-ROW(tb_Export_2[[#HEADERS],[Order]]))</f>
        <v/>
      </c>
      <c r="B1198" s="64"/>
      <c r="C1198" s="64" t="str">
        <f t="shared" si="1"/>
        <v>#REF!</v>
      </c>
      <c r="D1198" s="64"/>
      <c r="E1198" s="64"/>
      <c r="F1198" s="64"/>
      <c r="G1198" s="64"/>
      <c r="H1198" s="64" t="str">
        <f t="array" ref="H1198">XLOOKUP(G1198,tb_MainDatabase[Barcode],tb_MainDatabase[Grand],"")</f>
        <v/>
      </c>
      <c r="I1198" s="64" t="str">
        <f t="array" ref="I1198">XLOOKUP(G1198,tb_MainDatabase[Barcode],tb_MainDatabase[Size],"")</f>
        <v/>
      </c>
      <c r="J1198" s="64"/>
      <c r="K1198" s="81" t="str">
        <f>IF(E1198="","",countif(tb_Export_2[SKU],E1198))</f>
        <v/>
      </c>
      <c r="L1198" s="81"/>
      <c r="M1198" s="81"/>
      <c r="N1198" s="81"/>
    </row>
    <row r="1199" ht="22.5" customHeight="1">
      <c r="A1199" s="61" t="str">
        <f>IF(B1199="","",ROW()-ROW(tb_Export_2[[#HEADERS],[Order]]))</f>
        <v/>
      </c>
      <c r="B1199" s="64"/>
      <c r="C1199" s="64" t="str">
        <f t="shared" si="1"/>
        <v>#REF!</v>
      </c>
      <c r="D1199" s="64"/>
      <c r="E1199" s="64"/>
      <c r="F1199" s="64"/>
      <c r="G1199" s="64"/>
      <c r="H1199" s="64" t="str">
        <f t="array" ref="H1199">XLOOKUP(G1199,tb_MainDatabase[Barcode],tb_MainDatabase[Grand],"")</f>
        <v/>
      </c>
      <c r="I1199" s="64" t="str">
        <f t="array" ref="I1199">XLOOKUP(G1199,tb_MainDatabase[Barcode],tb_MainDatabase[Size],"")</f>
        <v/>
      </c>
      <c r="J1199" s="64"/>
      <c r="K1199" s="81" t="str">
        <f>IF(E1199="","",countif(tb_Export_2[SKU],E1199))</f>
        <v/>
      </c>
      <c r="L1199" s="81"/>
      <c r="M1199" s="81"/>
      <c r="N1199" s="81"/>
    </row>
    <row r="1200" ht="22.5" customHeight="1">
      <c r="A1200" s="61" t="str">
        <f>IF(B1200="","",ROW()-ROW(tb_Export_2[[#HEADERS],[Order]]))</f>
        <v/>
      </c>
      <c r="B1200" s="64"/>
      <c r="C1200" s="64" t="str">
        <f t="shared" si="1"/>
        <v>#REF!</v>
      </c>
      <c r="D1200" s="64"/>
      <c r="E1200" s="64"/>
      <c r="F1200" s="64"/>
      <c r="G1200" s="64"/>
      <c r="H1200" s="64" t="str">
        <f t="array" ref="H1200">XLOOKUP(G1200,tb_MainDatabase[Barcode],tb_MainDatabase[Grand],"")</f>
        <v/>
      </c>
      <c r="I1200" s="64" t="str">
        <f t="array" ref="I1200">XLOOKUP(G1200,tb_MainDatabase[Barcode],tb_MainDatabase[Size],"")</f>
        <v/>
      </c>
      <c r="J1200" s="64"/>
      <c r="K1200" s="81" t="str">
        <f>IF(E1200="","",countif(tb_Export_2[SKU],E1200))</f>
        <v/>
      </c>
      <c r="L1200" s="81"/>
      <c r="M1200" s="81"/>
      <c r="N1200" s="81"/>
    </row>
    <row r="1201" ht="22.5" customHeight="1">
      <c r="A1201" s="61" t="str">
        <f>IF(B1201="","",ROW()-ROW(tb_Export_2[[#HEADERS],[Order]]))</f>
        <v/>
      </c>
      <c r="B1201" s="64"/>
      <c r="C1201" s="64" t="str">
        <f t="shared" si="1"/>
        <v>#REF!</v>
      </c>
      <c r="D1201" s="64"/>
      <c r="E1201" s="64"/>
      <c r="F1201" s="64"/>
      <c r="G1201" s="64"/>
      <c r="H1201" s="64" t="str">
        <f t="array" ref="H1201">XLOOKUP(G1201,tb_MainDatabase[Barcode],tb_MainDatabase[Grand],"")</f>
        <v/>
      </c>
      <c r="I1201" s="64" t="str">
        <f t="array" ref="I1201">XLOOKUP(G1201,tb_MainDatabase[Barcode],tb_MainDatabase[Size],"")</f>
        <v/>
      </c>
      <c r="J1201" s="64"/>
      <c r="K1201" s="81" t="str">
        <f>IF(E1201="","",countif(tb_Export_2[SKU],E1201))</f>
        <v/>
      </c>
      <c r="L1201" s="81"/>
      <c r="M1201" s="81"/>
      <c r="N1201" s="81"/>
    </row>
    <row r="1202" ht="22.5" customHeight="1">
      <c r="A1202" s="61" t="str">
        <f>IF(B1202="","",ROW()-ROW(tb_Export_2[[#HEADERS],[Order]]))</f>
        <v/>
      </c>
      <c r="B1202" s="64"/>
      <c r="C1202" s="64" t="str">
        <f t="shared" si="1"/>
        <v>#REF!</v>
      </c>
      <c r="D1202" s="64"/>
      <c r="E1202" s="64"/>
      <c r="F1202" s="64"/>
      <c r="G1202" s="64"/>
      <c r="H1202" s="64" t="str">
        <f t="array" ref="H1202">XLOOKUP(G1202,tb_MainDatabase[Barcode],tb_MainDatabase[Grand],"")</f>
        <v/>
      </c>
      <c r="I1202" s="64" t="str">
        <f t="array" ref="I1202">XLOOKUP(G1202,tb_MainDatabase[Barcode],tb_MainDatabase[Size],"")</f>
        <v/>
      </c>
      <c r="J1202" s="64"/>
      <c r="K1202" s="81" t="str">
        <f>IF(E1202="","",countif(tb_Export_2[SKU],E1202))</f>
        <v/>
      </c>
      <c r="L1202" s="81"/>
      <c r="M1202" s="81"/>
      <c r="N1202" s="81"/>
    </row>
    <row r="1203" ht="22.5" customHeight="1">
      <c r="A1203" s="61" t="str">
        <f>IF(B1203="","",ROW()-ROW(tb_Export_2[[#HEADERS],[Order]]))</f>
        <v/>
      </c>
      <c r="B1203" s="64"/>
      <c r="C1203" s="64" t="str">
        <f t="shared" si="1"/>
        <v>#REF!</v>
      </c>
      <c r="D1203" s="64"/>
      <c r="E1203" s="64"/>
      <c r="F1203" s="64"/>
      <c r="G1203" s="64"/>
      <c r="H1203" s="64" t="str">
        <f t="array" ref="H1203">XLOOKUP(G1203,tb_MainDatabase[Barcode],tb_MainDatabase[Grand],"")</f>
        <v/>
      </c>
      <c r="I1203" s="64" t="str">
        <f t="array" ref="I1203">XLOOKUP(G1203,tb_MainDatabase[Barcode],tb_MainDatabase[Size],"")</f>
        <v/>
      </c>
      <c r="J1203" s="64"/>
      <c r="K1203" s="81" t="str">
        <f>IF(E1203="","",countif(tb_Export_2[SKU],E1203))</f>
        <v/>
      </c>
      <c r="L1203" s="81"/>
      <c r="M1203" s="81"/>
      <c r="N1203" s="81"/>
    </row>
    <row r="1204" ht="22.5" customHeight="1">
      <c r="A1204" s="61" t="str">
        <f>IF(B1204="","",ROW()-ROW(tb_Export_2[[#HEADERS],[Order]]))</f>
        <v/>
      </c>
      <c r="B1204" s="64"/>
      <c r="C1204" s="64" t="str">
        <f t="shared" si="1"/>
        <v>#REF!</v>
      </c>
      <c r="D1204" s="64"/>
      <c r="E1204" s="64"/>
      <c r="F1204" s="64"/>
      <c r="G1204" s="64"/>
      <c r="H1204" s="64" t="str">
        <f t="array" ref="H1204">XLOOKUP(G1204,tb_MainDatabase[Barcode],tb_MainDatabase[Grand],"")</f>
        <v/>
      </c>
      <c r="I1204" s="64" t="str">
        <f t="array" ref="I1204">XLOOKUP(G1204,tb_MainDatabase[Barcode],tb_MainDatabase[Size],"")</f>
        <v/>
      </c>
      <c r="J1204" s="64"/>
      <c r="K1204" s="81" t="str">
        <f>IF(E1204="","",countif(tb_Export_2[SKU],E1204))</f>
        <v/>
      </c>
      <c r="L1204" s="81"/>
      <c r="M1204" s="81"/>
      <c r="N1204" s="81"/>
    </row>
    <row r="1205" ht="22.5" customHeight="1">
      <c r="A1205" s="61" t="str">
        <f>IF(B1205="","",ROW()-ROW(tb_Export_2[[#HEADERS],[Order]]))</f>
        <v/>
      </c>
      <c r="B1205" s="64"/>
      <c r="C1205" s="64" t="str">
        <f t="shared" si="1"/>
        <v>#REF!</v>
      </c>
      <c r="D1205" s="64"/>
      <c r="E1205" s="64"/>
      <c r="F1205" s="64"/>
      <c r="G1205" s="64"/>
      <c r="H1205" s="64" t="str">
        <f t="array" ref="H1205">XLOOKUP(G1205,tb_MainDatabase[Barcode],tb_MainDatabase[Grand],"")</f>
        <v/>
      </c>
      <c r="I1205" s="64" t="str">
        <f t="array" ref="I1205">XLOOKUP(G1205,tb_MainDatabase[Barcode],tb_MainDatabase[Size],"")</f>
        <v/>
      </c>
      <c r="J1205" s="64"/>
      <c r="K1205" s="81" t="str">
        <f>IF(E1205="","",countif(tb_Export_2[SKU],E1205))</f>
        <v/>
      </c>
      <c r="L1205" s="81"/>
      <c r="M1205" s="81"/>
      <c r="N1205" s="81"/>
    </row>
    <row r="1206" ht="22.5" customHeight="1">
      <c r="A1206" s="61" t="str">
        <f>IF(B1206="","",ROW()-ROW(tb_Export_2[[#HEADERS],[Order]]))</f>
        <v/>
      </c>
      <c r="B1206" s="64"/>
      <c r="C1206" s="64" t="str">
        <f t="shared" si="1"/>
        <v>#REF!</v>
      </c>
      <c r="D1206" s="64"/>
      <c r="E1206" s="64"/>
      <c r="F1206" s="64"/>
      <c r="G1206" s="64"/>
      <c r="H1206" s="64" t="str">
        <f t="array" ref="H1206">XLOOKUP(G1206,tb_MainDatabase[Barcode],tb_MainDatabase[Grand],"")</f>
        <v/>
      </c>
      <c r="I1206" s="64" t="str">
        <f t="array" ref="I1206">XLOOKUP(G1206,tb_MainDatabase[Barcode],tb_MainDatabase[Size],"")</f>
        <v/>
      </c>
      <c r="J1206" s="64"/>
      <c r="K1206" s="81" t="str">
        <f>IF(E1206="","",countif(tb_Export_2[SKU],E1206))</f>
        <v/>
      </c>
      <c r="L1206" s="81"/>
      <c r="M1206" s="81"/>
      <c r="N1206" s="81"/>
    </row>
    <row r="1207" ht="22.5" customHeight="1">
      <c r="A1207" s="61" t="str">
        <f>IF(B1207="","",ROW()-ROW(tb_Export_2[[#HEADERS],[Order]]))</f>
        <v/>
      </c>
      <c r="B1207" s="64"/>
      <c r="C1207" s="64" t="str">
        <f t="shared" si="1"/>
        <v>#REF!</v>
      </c>
      <c r="D1207" s="64"/>
      <c r="E1207" s="64"/>
      <c r="F1207" s="64"/>
      <c r="G1207" s="64"/>
      <c r="H1207" s="64" t="str">
        <f t="array" ref="H1207">XLOOKUP(G1207,tb_MainDatabase[Barcode],tb_MainDatabase[Grand],"")</f>
        <v/>
      </c>
      <c r="I1207" s="64" t="str">
        <f t="array" ref="I1207">XLOOKUP(G1207,tb_MainDatabase[Barcode],tb_MainDatabase[Size],"")</f>
        <v/>
      </c>
      <c r="J1207" s="64"/>
      <c r="K1207" s="81" t="str">
        <f>IF(E1207="","",countif(tb_Export_2[SKU],E1207))</f>
        <v/>
      </c>
      <c r="L1207" s="81"/>
      <c r="M1207" s="81"/>
      <c r="N1207" s="81"/>
    </row>
    <row r="1208" ht="22.5" customHeight="1">
      <c r="A1208" s="61" t="str">
        <f>IF(B1208="","",ROW()-ROW(tb_Export_2[[#HEADERS],[Order]]))</f>
        <v/>
      </c>
      <c r="B1208" s="64"/>
      <c r="C1208" s="64" t="str">
        <f t="shared" si="1"/>
        <v>#REF!</v>
      </c>
      <c r="D1208" s="64"/>
      <c r="E1208" s="64"/>
      <c r="F1208" s="64"/>
      <c r="G1208" s="64"/>
      <c r="H1208" s="64" t="str">
        <f t="array" ref="H1208">XLOOKUP(G1208,tb_MainDatabase[Barcode],tb_MainDatabase[Grand],"")</f>
        <v/>
      </c>
      <c r="I1208" s="64" t="str">
        <f t="array" ref="I1208">XLOOKUP(G1208,tb_MainDatabase[Barcode],tb_MainDatabase[Size],"")</f>
        <v/>
      </c>
      <c r="J1208" s="64"/>
      <c r="K1208" s="81" t="str">
        <f>IF(E1208="","",countif(tb_Export_2[SKU],E1208))</f>
        <v/>
      </c>
      <c r="L1208" s="81"/>
      <c r="M1208" s="81"/>
      <c r="N1208" s="81"/>
    </row>
    <row r="1209" ht="22.5" customHeight="1">
      <c r="A1209" s="61" t="str">
        <f>IF(B1209="","",ROW()-ROW(tb_Export_2[[#HEADERS],[Order]]))</f>
        <v/>
      </c>
      <c r="B1209" s="64"/>
      <c r="C1209" s="64" t="str">
        <f t="shared" si="1"/>
        <v>#REF!</v>
      </c>
      <c r="D1209" s="64"/>
      <c r="E1209" s="64"/>
      <c r="F1209" s="64"/>
      <c r="G1209" s="64"/>
      <c r="H1209" s="64" t="str">
        <f t="array" ref="H1209">XLOOKUP(G1209,tb_MainDatabase[Barcode],tb_MainDatabase[Grand],"")</f>
        <v/>
      </c>
      <c r="I1209" s="64" t="str">
        <f t="array" ref="I1209">XLOOKUP(G1209,tb_MainDatabase[Barcode],tb_MainDatabase[Size],"")</f>
        <v/>
      </c>
      <c r="J1209" s="64"/>
      <c r="K1209" s="81" t="str">
        <f>IF(E1209="","",countif(tb_Export_2[SKU],E1209))</f>
        <v/>
      </c>
      <c r="L1209" s="81"/>
      <c r="M1209" s="81"/>
      <c r="N1209" s="81"/>
    </row>
    <row r="1210" ht="22.5" customHeight="1">
      <c r="A1210" s="61" t="str">
        <f>IF(B1210="","",ROW()-ROW(tb_Export_2[[#HEADERS],[Order]]))</f>
        <v/>
      </c>
      <c r="B1210" s="64"/>
      <c r="C1210" s="64" t="str">
        <f t="shared" si="1"/>
        <v>#REF!</v>
      </c>
      <c r="D1210" s="64"/>
      <c r="E1210" s="64"/>
      <c r="F1210" s="64"/>
      <c r="G1210" s="64"/>
      <c r="H1210" s="64" t="str">
        <f t="array" ref="H1210">XLOOKUP(G1210,tb_MainDatabase[Barcode],tb_MainDatabase[Grand],"")</f>
        <v/>
      </c>
      <c r="I1210" s="64" t="str">
        <f t="array" ref="I1210">XLOOKUP(G1210,tb_MainDatabase[Barcode],tb_MainDatabase[Size],"")</f>
        <v/>
      </c>
      <c r="J1210" s="64"/>
      <c r="K1210" s="81" t="str">
        <f>IF(E1210="","",countif(tb_Export_2[SKU],E1210))</f>
        <v/>
      </c>
      <c r="L1210" s="81"/>
      <c r="M1210" s="81"/>
      <c r="N1210" s="81"/>
    </row>
    <row r="1211" ht="22.5" customHeight="1">
      <c r="A1211" s="61" t="str">
        <f>IF(B1211="","",ROW()-ROW(tb_Export_2[[#HEADERS],[Order]]))</f>
        <v/>
      </c>
      <c r="B1211" s="64"/>
      <c r="C1211" s="64" t="str">
        <f t="shared" si="1"/>
        <v>#REF!</v>
      </c>
      <c r="D1211" s="64"/>
      <c r="E1211" s="64"/>
      <c r="F1211" s="64"/>
      <c r="G1211" s="64"/>
      <c r="H1211" s="64" t="str">
        <f t="array" ref="H1211">XLOOKUP(G1211,tb_MainDatabase[Barcode],tb_MainDatabase[Grand],"")</f>
        <v/>
      </c>
      <c r="I1211" s="64" t="str">
        <f t="array" ref="I1211">XLOOKUP(G1211,tb_MainDatabase[Barcode],tb_MainDatabase[Size],"")</f>
        <v/>
      </c>
      <c r="J1211" s="64"/>
      <c r="K1211" s="81" t="str">
        <f>IF(E1211="","",countif(tb_Export_2[SKU],E1211))</f>
        <v/>
      </c>
      <c r="L1211" s="81"/>
      <c r="M1211" s="81"/>
      <c r="N1211" s="81"/>
    </row>
    <row r="1212" ht="22.5" customHeight="1">
      <c r="A1212" s="61" t="str">
        <f>IF(B1212="","",ROW()-ROW(tb_Export_2[[#HEADERS],[Order]]))</f>
        <v/>
      </c>
      <c r="B1212" s="64"/>
      <c r="C1212" s="64" t="str">
        <f t="shared" si="1"/>
        <v>#REF!</v>
      </c>
      <c r="D1212" s="64"/>
      <c r="E1212" s="64"/>
      <c r="F1212" s="64"/>
      <c r="G1212" s="64"/>
      <c r="H1212" s="64" t="str">
        <f t="array" ref="H1212">XLOOKUP(G1212,tb_MainDatabase[Barcode],tb_MainDatabase[Grand],"")</f>
        <v/>
      </c>
      <c r="I1212" s="64" t="str">
        <f t="array" ref="I1212">XLOOKUP(G1212,tb_MainDatabase[Barcode],tb_MainDatabase[Size],"")</f>
        <v/>
      </c>
      <c r="J1212" s="64"/>
      <c r="K1212" s="81" t="str">
        <f>IF(E1212="","",countif(tb_Export_2[SKU],E1212))</f>
        <v/>
      </c>
      <c r="L1212" s="81"/>
      <c r="M1212" s="81"/>
      <c r="N1212" s="81"/>
    </row>
    <row r="1213" ht="22.5" customHeight="1">
      <c r="A1213" s="61" t="str">
        <f>IF(B1213="","",ROW()-ROW(tb_Export_2[[#HEADERS],[Order]]))</f>
        <v/>
      </c>
      <c r="B1213" s="64"/>
      <c r="C1213" s="64" t="str">
        <f t="shared" si="1"/>
        <v>#REF!</v>
      </c>
      <c r="D1213" s="64"/>
      <c r="E1213" s="64"/>
      <c r="F1213" s="64"/>
      <c r="G1213" s="64"/>
      <c r="H1213" s="64" t="str">
        <f t="array" ref="H1213">XLOOKUP(G1213,tb_MainDatabase[Barcode],tb_MainDatabase[Grand],"")</f>
        <v/>
      </c>
      <c r="I1213" s="64" t="str">
        <f t="array" ref="I1213">XLOOKUP(G1213,tb_MainDatabase[Barcode],tb_MainDatabase[Size],"")</f>
        <v/>
      </c>
      <c r="J1213" s="64"/>
      <c r="K1213" s="81" t="str">
        <f>IF(E1213="","",countif(tb_Export_2[SKU],E1213))</f>
        <v/>
      </c>
      <c r="L1213" s="81"/>
      <c r="M1213" s="81"/>
      <c r="N1213" s="81"/>
    </row>
    <row r="1214" ht="22.5" customHeight="1">
      <c r="A1214" s="61" t="str">
        <f>IF(B1214="","",ROW()-ROW(tb_Export_2[[#HEADERS],[Order]]))</f>
        <v/>
      </c>
      <c r="B1214" s="64"/>
      <c r="C1214" s="64" t="str">
        <f t="shared" si="1"/>
        <v>#REF!</v>
      </c>
      <c r="D1214" s="64"/>
      <c r="E1214" s="64"/>
      <c r="F1214" s="64"/>
      <c r="G1214" s="64"/>
      <c r="H1214" s="64" t="str">
        <f t="array" ref="H1214">XLOOKUP(G1214,tb_MainDatabase[Barcode],tb_MainDatabase[Grand],"")</f>
        <v/>
      </c>
      <c r="I1214" s="64" t="str">
        <f t="array" ref="I1214">XLOOKUP(G1214,tb_MainDatabase[Barcode],tb_MainDatabase[Size],"")</f>
        <v/>
      </c>
      <c r="J1214" s="64"/>
      <c r="K1214" s="81" t="str">
        <f>IF(E1214="","",countif(tb_Export_2[SKU],E1214))</f>
        <v/>
      </c>
      <c r="L1214" s="81"/>
      <c r="M1214" s="81"/>
      <c r="N1214" s="81"/>
    </row>
    <row r="1215" ht="22.5" customHeight="1">
      <c r="A1215" s="61" t="str">
        <f>IF(B1215="","",ROW()-ROW(tb_Export_2[[#HEADERS],[Order]]))</f>
        <v/>
      </c>
      <c r="B1215" s="64"/>
      <c r="C1215" s="64" t="str">
        <f t="shared" si="1"/>
        <v>#REF!</v>
      </c>
      <c r="D1215" s="64"/>
      <c r="E1215" s="64"/>
      <c r="F1215" s="64"/>
      <c r="G1215" s="64"/>
      <c r="H1215" s="64" t="str">
        <f t="array" ref="H1215">XLOOKUP(G1215,tb_MainDatabase[Barcode],tb_MainDatabase[Grand],"")</f>
        <v/>
      </c>
      <c r="I1215" s="64" t="str">
        <f t="array" ref="I1215">XLOOKUP(G1215,tb_MainDatabase[Barcode],tb_MainDatabase[Size],"")</f>
        <v/>
      </c>
      <c r="J1215" s="64"/>
      <c r="K1215" s="81" t="str">
        <f>IF(E1215="","",countif(tb_Export_2[SKU],E1215))</f>
        <v/>
      </c>
      <c r="L1215" s="81"/>
      <c r="M1215" s="81"/>
      <c r="N1215" s="81"/>
    </row>
    <row r="1216" ht="22.5" customHeight="1">
      <c r="A1216" s="61" t="str">
        <f>IF(B1216="","",ROW()-ROW(tb_Export_2[[#HEADERS],[Order]]))</f>
        <v/>
      </c>
      <c r="B1216" s="64"/>
      <c r="C1216" s="64" t="str">
        <f t="shared" si="1"/>
        <v>#REF!</v>
      </c>
      <c r="D1216" s="64"/>
      <c r="E1216" s="64"/>
      <c r="F1216" s="64"/>
      <c r="G1216" s="64"/>
      <c r="H1216" s="64" t="str">
        <f t="array" ref="H1216">XLOOKUP(G1216,tb_MainDatabase[Barcode],tb_MainDatabase[Grand],"")</f>
        <v/>
      </c>
      <c r="I1216" s="64" t="str">
        <f t="array" ref="I1216">XLOOKUP(G1216,tb_MainDatabase[Barcode],tb_MainDatabase[Size],"")</f>
        <v/>
      </c>
      <c r="J1216" s="64"/>
      <c r="K1216" s="81" t="str">
        <f>IF(E1216="","",countif(tb_Export_2[SKU],E1216))</f>
        <v/>
      </c>
      <c r="L1216" s="81"/>
      <c r="M1216" s="81"/>
      <c r="N1216" s="81"/>
    </row>
    <row r="1217" ht="22.5" customHeight="1">
      <c r="A1217" s="61" t="str">
        <f>IF(B1217="","",ROW()-ROW(tb_Export_2[[#HEADERS],[Order]]))</f>
        <v/>
      </c>
      <c r="B1217" s="64"/>
      <c r="C1217" s="64" t="str">
        <f t="shared" si="1"/>
        <v>#REF!</v>
      </c>
      <c r="D1217" s="64"/>
      <c r="E1217" s="64"/>
      <c r="F1217" s="64"/>
      <c r="G1217" s="64"/>
      <c r="H1217" s="64" t="str">
        <f t="array" ref="H1217">XLOOKUP(G1217,tb_MainDatabase[Barcode],tb_MainDatabase[Grand],"")</f>
        <v/>
      </c>
      <c r="I1217" s="64" t="str">
        <f t="array" ref="I1217">XLOOKUP(G1217,tb_MainDatabase[Barcode],tb_MainDatabase[Size],"")</f>
        <v/>
      </c>
      <c r="J1217" s="64"/>
      <c r="K1217" s="81" t="str">
        <f>IF(E1217="","",countif(tb_Export_2[SKU],E1217))</f>
        <v/>
      </c>
      <c r="L1217" s="81"/>
      <c r="M1217" s="81"/>
      <c r="N1217" s="81"/>
    </row>
    <row r="1218" ht="22.5" customHeight="1">
      <c r="A1218" s="61" t="str">
        <f>IF(B1218="","",ROW()-ROW(tb_Export_2[[#HEADERS],[Order]]))</f>
        <v/>
      </c>
      <c r="B1218" s="64"/>
      <c r="C1218" s="64" t="str">
        <f t="shared" si="1"/>
        <v>#REF!</v>
      </c>
      <c r="D1218" s="64"/>
      <c r="E1218" s="64"/>
      <c r="F1218" s="64"/>
      <c r="G1218" s="64"/>
      <c r="H1218" s="64" t="str">
        <f t="array" ref="H1218">XLOOKUP(G1218,tb_MainDatabase[Barcode],tb_MainDatabase[Grand],"")</f>
        <v/>
      </c>
      <c r="I1218" s="64" t="str">
        <f t="array" ref="I1218">XLOOKUP(G1218,tb_MainDatabase[Barcode],tb_MainDatabase[Size],"")</f>
        <v/>
      </c>
      <c r="J1218" s="64"/>
      <c r="K1218" s="81" t="str">
        <f>IF(E1218="","",countif(tb_Export_2[SKU],E1218))</f>
        <v/>
      </c>
      <c r="L1218" s="81"/>
      <c r="M1218" s="81"/>
      <c r="N1218" s="81"/>
    </row>
    <row r="1219" ht="22.5" customHeight="1">
      <c r="A1219" s="61" t="str">
        <f>IF(B1219="","",ROW()-ROW(tb_Export_2[[#HEADERS],[Order]]))</f>
        <v/>
      </c>
      <c r="B1219" s="64"/>
      <c r="C1219" s="64" t="str">
        <f t="shared" si="1"/>
        <v>#REF!</v>
      </c>
      <c r="D1219" s="64"/>
      <c r="E1219" s="64"/>
      <c r="F1219" s="64"/>
      <c r="G1219" s="64"/>
      <c r="H1219" s="64" t="str">
        <f t="array" ref="H1219">XLOOKUP(G1219,tb_MainDatabase[Barcode],tb_MainDatabase[Grand],"")</f>
        <v/>
      </c>
      <c r="I1219" s="64" t="str">
        <f t="array" ref="I1219">XLOOKUP(G1219,tb_MainDatabase[Barcode],tb_MainDatabase[Size],"")</f>
        <v/>
      </c>
      <c r="J1219" s="64"/>
      <c r="K1219" s="81" t="str">
        <f>IF(E1219="","",countif(tb_Export_2[SKU],E1219))</f>
        <v/>
      </c>
      <c r="L1219" s="81"/>
      <c r="M1219" s="81"/>
      <c r="N1219" s="81"/>
    </row>
    <row r="1220" ht="22.5" customHeight="1">
      <c r="A1220" s="61" t="str">
        <f>IF(B1220="","",ROW()-ROW(tb_Export_2[[#HEADERS],[Order]]))</f>
        <v/>
      </c>
      <c r="B1220" s="64"/>
      <c r="C1220" s="64" t="str">
        <f t="shared" si="1"/>
        <v>#REF!</v>
      </c>
      <c r="D1220" s="64"/>
      <c r="E1220" s="64"/>
      <c r="F1220" s="64"/>
      <c r="G1220" s="64"/>
      <c r="H1220" s="64" t="str">
        <f t="array" ref="H1220">XLOOKUP(G1220,tb_MainDatabase[Barcode],tb_MainDatabase[Grand],"")</f>
        <v/>
      </c>
      <c r="I1220" s="64" t="str">
        <f t="array" ref="I1220">XLOOKUP(G1220,tb_MainDatabase[Barcode],tb_MainDatabase[Size],"")</f>
        <v/>
      </c>
      <c r="J1220" s="64"/>
      <c r="K1220" s="81" t="str">
        <f>IF(E1220="","",countif(tb_Export_2[SKU],E1220))</f>
        <v/>
      </c>
      <c r="L1220" s="81"/>
      <c r="M1220" s="81"/>
      <c r="N1220" s="81"/>
    </row>
    <row r="1221" ht="22.5" customHeight="1">
      <c r="A1221" s="61" t="str">
        <f>IF(B1221="","",ROW()-ROW(tb_Export_2[[#HEADERS],[Order]]))</f>
        <v/>
      </c>
      <c r="B1221" s="64"/>
      <c r="C1221" s="64" t="str">
        <f t="shared" si="1"/>
        <v>#REF!</v>
      </c>
      <c r="D1221" s="64"/>
      <c r="E1221" s="64"/>
      <c r="F1221" s="64"/>
      <c r="G1221" s="64"/>
      <c r="H1221" s="64" t="str">
        <f t="array" ref="H1221">XLOOKUP(G1221,tb_MainDatabase[Barcode],tb_MainDatabase[Grand],"")</f>
        <v/>
      </c>
      <c r="I1221" s="64" t="str">
        <f t="array" ref="I1221">XLOOKUP(G1221,tb_MainDatabase[Barcode],tb_MainDatabase[Size],"")</f>
        <v/>
      </c>
      <c r="J1221" s="64"/>
      <c r="K1221" s="81" t="str">
        <f>IF(E1221="","",countif(tb_Export_2[SKU],E1221))</f>
        <v/>
      </c>
      <c r="L1221" s="81"/>
      <c r="M1221" s="81"/>
      <c r="N1221" s="81"/>
    </row>
    <row r="1222" ht="22.5" customHeight="1">
      <c r="A1222" s="61" t="str">
        <f>IF(B1222="","",ROW()-ROW(tb_Export_2[[#HEADERS],[Order]]))</f>
        <v/>
      </c>
      <c r="B1222" s="64"/>
      <c r="C1222" s="64" t="str">
        <f t="shared" si="1"/>
        <v>#REF!</v>
      </c>
      <c r="D1222" s="64"/>
      <c r="E1222" s="64"/>
      <c r="F1222" s="64"/>
      <c r="G1222" s="64"/>
      <c r="H1222" s="64" t="str">
        <f t="array" ref="H1222">XLOOKUP(G1222,tb_MainDatabase[Barcode],tb_MainDatabase[Grand],"")</f>
        <v/>
      </c>
      <c r="I1222" s="64" t="str">
        <f t="array" ref="I1222">XLOOKUP(G1222,tb_MainDatabase[Barcode],tb_MainDatabase[Size],"")</f>
        <v/>
      </c>
      <c r="J1222" s="64"/>
      <c r="K1222" s="81" t="str">
        <f>IF(E1222="","",countif(tb_Export_2[SKU],E1222))</f>
        <v/>
      </c>
      <c r="L1222" s="81"/>
      <c r="M1222" s="81"/>
      <c r="N1222" s="81"/>
    </row>
    <row r="1223" ht="22.5" customHeight="1">
      <c r="A1223" s="61" t="str">
        <f>IF(B1223="","",ROW()-ROW(tb_Export_2[[#HEADERS],[Order]]))</f>
        <v/>
      </c>
      <c r="B1223" s="64"/>
      <c r="C1223" s="64" t="str">
        <f t="shared" si="1"/>
        <v>#REF!</v>
      </c>
      <c r="D1223" s="64"/>
      <c r="E1223" s="64"/>
      <c r="F1223" s="64"/>
      <c r="G1223" s="64"/>
      <c r="H1223" s="64" t="str">
        <f t="array" ref="H1223">XLOOKUP(G1223,tb_MainDatabase[Barcode],tb_MainDatabase[Grand],"")</f>
        <v/>
      </c>
      <c r="I1223" s="64" t="str">
        <f t="array" ref="I1223">XLOOKUP(G1223,tb_MainDatabase[Barcode],tb_MainDatabase[Size],"")</f>
        <v/>
      </c>
      <c r="J1223" s="64"/>
      <c r="K1223" s="81" t="str">
        <f>IF(E1223="","",countif(tb_Export_2[SKU],E1223))</f>
        <v/>
      </c>
      <c r="L1223" s="81"/>
      <c r="M1223" s="81"/>
      <c r="N1223" s="81"/>
    </row>
    <row r="1224" ht="22.5" customHeight="1">
      <c r="A1224" s="61" t="str">
        <f>IF(B1224="","",ROW()-ROW(tb_Export_2[[#HEADERS],[Order]]))</f>
        <v/>
      </c>
      <c r="B1224" s="64"/>
      <c r="C1224" s="64" t="str">
        <f t="shared" si="1"/>
        <v>#REF!</v>
      </c>
      <c r="D1224" s="64"/>
      <c r="E1224" s="64"/>
      <c r="F1224" s="64"/>
      <c r="G1224" s="64"/>
      <c r="H1224" s="64" t="str">
        <f t="array" ref="H1224">XLOOKUP(G1224,tb_MainDatabase[Barcode],tb_MainDatabase[Grand],"")</f>
        <v/>
      </c>
      <c r="I1224" s="64" t="str">
        <f t="array" ref="I1224">XLOOKUP(G1224,tb_MainDatabase[Barcode],tb_MainDatabase[Size],"")</f>
        <v/>
      </c>
      <c r="J1224" s="64"/>
      <c r="K1224" s="81" t="str">
        <f>IF(E1224="","",countif(tb_Export_2[SKU],E1224))</f>
        <v/>
      </c>
      <c r="L1224" s="81"/>
      <c r="M1224" s="81"/>
      <c r="N1224" s="81"/>
    </row>
    <row r="1225" ht="22.5" customHeight="1">
      <c r="A1225" s="61" t="str">
        <f>IF(B1225="","",ROW()-ROW(tb_Export_2[[#HEADERS],[Order]]))</f>
        <v/>
      </c>
      <c r="B1225" s="64"/>
      <c r="C1225" s="64" t="str">
        <f t="shared" si="1"/>
        <v>#REF!</v>
      </c>
      <c r="D1225" s="64"/>
      <c r="E1225" s="64"/>
      <c r="F1225" s="64"/>
      <c r="G1225" s="64"/>
      <c r="H1225" s="64" t="str">
        <f t="array" ref="H1225">XLOOKUP(G1225,tb_MainDatabase[Barcode],tb_MainDatabase[Grand],"")</f>
        <v/>
      </c>
      <c r="I1225" s="64" t="str">
        <f t="array" ref="I1225">XLOOKUP(G1225,tb_MainDatabase[Barcode],tb_MainDatabase[Size],"")</f>
        <v/>
      </c>
      <c r="J1225" s="64"/>
      <c r="K1225" s="81" t="str">
        <f>IF(E1225="","",countif(tb_Export_2[SKU],E1225))</f>
        <v/>
      </c>
      <c r="L1225" s="81"/>
      <c r="M1225" s="81"/>
      <c r="N1225" s="81"/>
    </row>
    <row r="1226" ht="22.5" customHeight="1">
      <c r="A1226" s="61" t="str">
        <f>IF(B1226="","",ROW()-ROW(tb_Export_2[[#HEADERS],[Order]]))</f>
        <v/>
      </c>
      <c r="B1226" s="64"/>
      <c r="C1226" s="64" t="str">
        <f t="shared" si="1"/>
        <v>#REF!</v>
      </c>
      <c r="D1226" s="64"/>
      <c r="E1226" s="64"/>
      <c r="F1226" s="64"/>
      <c r="G1226" s="64"/>
      <c r="H1226" s="64" t="str">
        <f t="array" ref="H1226">XLOOKUP(G1226,tb_MainDatabase[Barcode],tb_MainDatabase[Grand],"")</f>
        <v/>
      </c>
      <c r="I1226" s="64" t="str">
        <f t="array" ref="I1226">XLOOKUP(G1226,tb_MainDatabase[Barcode],tb_MainDatabase[Size],"")</f>
        <v/>
      </c>
      <c r="J1226" s="64"/>
      <c r="K1226" s="81" t="str">
        <f>IF(E1226="","",countif(tb_Export_2[SKU],E1226))</f>
        <v/>
      </c>
      <c r="L1226" s="81"/>
      <c r="M1226" s="81"/>
      <c r="N1226" s="81"/>
    </row>
    <row r="1227" ht="22.5" customHeight="1">
      <c r="A1227" s="61" t="str">
        <f>IF(B1227="","",ROW()-ROW(tb_Export_2[[#HEADERS],[Order]]))</f>
        <v/>
      </c>
      <c r="B1227" s="64"/>
      <c r="C1227" s="64" t="str">
        <f t="shared" si="1"/>
        <v>#REF!</v>
      </c>
      <c r="D1227" s="64"/>
      <c r="E1227" s="64"/>
      <c r="F1227" s="64"/>
      <c r="G1227" s="64"/>
      <c r="H1227" s="64" t="str">
        <f t="array" ref="H1227">XLOOKUP(G1227,tb_MainDatabase[Barcode],tb_MainDatabase[Grand],"")</f>
        <v/>
      </c>
      <c r="I1227" s="64" t="str">
        <f t="array" ref="I1227">XLOOKUP(G1227,tb_MainDatabase[Barcode],tb_MainDatabase[Size],"")</f>
        <v/>
      </c>
      <c r="J1227" s="64"/>
      <c r="K1227" s="81" t="str">
        <f>IF(E1227="","",countif(tb_Export_2[SKU],E1227))</f>
        <v/>
      </c>
      <c r="L1227" s="81"/>
      <c r="M1227" s="81"/>
      <c r="N1227" s="81"/>
    </row>
    <row r="1228" ht="22.5" customHeight="1">
      <c r="A1228" s="61" t="str">
        <f>IF(B1228="","",ROW()-ROW(tb_Export_2[[#HEADERS],[Order]]))</f>
        <v/>
      </c>
      <c r="B1228" s="64"/>
      <c r="C1228" s="64" t="str">
        <f t="shared" si="1"/>
        <v>#REF!</v>
      </c>
      <c r="D1228" s="64"/>
      <c r="E1228" s="64"/>
      <c r="F1228" s="64"/>
      <c r="G1228" s="64"/>
      <c r="H1228" s="64" t="str">
        <f t="array" ref="H1228">XLOOKUP(G1228,tb_MainDatabase[Barcode],tb_MainDatabase[Grand],"")</f>
        <v/>
      </c>
      <c r="I1228" s="64" t="str">
        <f t="array" ref="I1228">XLOOKUP(G1228,tb_MainDatabase[Barcode],tb_MainDatabase[Size],"")</f>
        <v/>
      </c>
      <c r="J1228" s="64"/>
      <c r="K1228" s="81" t="str">
        <f>IF(E1228="","",countif(tb_Export_2[SKU],E1228))</f>
        <v/>
      </c>
      <c r="L1228" s="81"/>
      <c r="M1228" s="81"/>
      <c r="N1228" s="81"/>
    </row>
    <row r="1229" ht="22.5" customHeight="1">
      <c r="A1229" s="61" t="str">
        <f>IF(B1229="","",ROW()-ROW(tb_Export_2[[#HEADERS],[Order]]))</f>
        <v/>
      </c>
      <c r="B1229" s="64"/>
      <c r="C1229" s="64" t="str">
        <f t="shared" si="1"/>
        <v>#REF!</v>
      </c>
      <c r="D1229" s="64"/>
      <c r="E1229" s="64"/>
      <c r="F1229" s="64"/>
      <c r="G1229" s="64"/>
      <c r="H1229" s="64" t="str">
        <f t="array" ref="H1229">XLOOKUP(G1229,tb_MainDatabase[Barcode],tb_MainDatabase[Grand],"")</f>
        <v/>
      </c>
      <c r="I1229" s="64" t="str">
        <f t="array" ref="I1229">XLOOKUP(G1229,tb_MainDatabase[Barcode],tb_MainDatabase[Size],"")</f>
        <v/>
      </c>
      <c r="J1229" s="64"/>
      <c r="K1229" s="81" t="str">
        <f>IF(E1229="","",countif(tb_Export_2[SKU],E1229))</f>
        <v/>
      </c>
      <c r="L1229" s="81"/>
      <c r="M1229" s="81"/>
      <c r="N1229" s="81"/>
    </row>
    <row r="1230" ht="22.5" customHeight="1">
      <c r="A1230" s="61" t="str">
        <f>IF(B1230="","",ROW()-ROW(tb_Export_2[[#HEADERS],[Order]]))</f>
        <v/>
      </c>
      <c r="B1230" s="64"/>
      <c r="C1230" s="64" t="str">
        <f t="shared" si="1"/>
        <v>#REF!</v>
      </c>
      <c r="D1230" s="64"/>
      <c r="E1230" s="64"/>
      <c r="F1230" s="64"/>
      <c r="G1230" s="64"/>
      <c r="H1230" s="64" t="str">
        <f t="array" ref="H1230">XLOOKUP(G1230,tb_MainDatabase[Barcode],tb_MainDatabase[Grand],"")</f>
        <v/>
      </c>
      <c r="I1230" s="64" t="str">
        <f t="array" ref="I1230">XLOOKUP(G1230,tb_MainDatabase[Barcode],tb_MainDatabase[Size],"")</f>
        <v/>
      </c>
      <c r="J1230" s="64"/>
      <c r="K1230" s="81" t="str">
        <f>IF(E1230="","",countif(tb_Export_2[SKU],E1230))</f>
        <v/>
      </c>
      <c r="L1230" s="81"/>
      <c r="M1230" s="81"/>
      <c r="N1230" s="81"/>
    </row>
    <row r="1231" ht="22.5" customHeight="1">
      <c r="A1231" s="61" t="str">
        <f>IF(B1231="","",ROW()-ROW(tb_Export_2[[#HEADERS],[Order]]))</f>
        <v/>
      </c>
      <c r="B1231" s="64"/>
      <c r="C1231" s="64" t="str">
        <f t="shared" si="1"/>
        <v>#REF!</v>
      </c>
      <c r="D1231" s="64"/>
      <c r="E1231" s="64"/>
      <c r="F1231" s="64"/>
      <c r="G1231" s="64"/>
      <c r="H1231" s="64" t="str">
        <f t="array" ref="H1231">XLOOKUP(G1231,tb_MainDatabase[Barcode],tb_MainDatabase[Grand],"")</f>
        <v/>
      </c>
      <c r="I1231" s="64" t="str">
        <f t="array" ref="I1231">XLOOKUP(G1231,tb_MainDatabase[Barcode],tb_MainDatabase[Size],"")</f>
        <v/>
      </c>
      <c r="J1231" s="64"/>
      <c r="K1231" s="81" t="str">
        <f>IF(E1231="","",countif(tb_Export_2[SKU],E1231))</f>
        <v/>
      </c>
      <c r="L1231" s="81"/>
      <c r="M1231" s="81"/>
      <c r="N1231" s="81"/>
    </row>
    <row r="1232" ht="22.5" customHeight="1">
      <c r="A1232" s="61" t="str">
        <f>IF(B1232="","",ROW()-ROW(tb_Export_2[[#HEADERS],[Order]]))</f>
        <v/>
      </c>
      <c r="B1232" s="64"/>
      <c r="C1232" s="64" t="str">
        <f t="shared" si="1"/>
        <v>#REF!</v>
      </c>
      <c r="D1232" s="64"/>
      <c r="E1232" s="64"/>
      <c r="F1232" s="64"/>
      <c r="G1232" s="64"/>
      <c r="H1232" s="64" t="str">
        <f t="array" ref="H1232">XLOOKUP(G1232,tb_MainDatabase[Barcode],tb_MainDatabase[Grand],"")</f>
        <v/>
      </c>
      <c r="I1232" s="64" t="str">
        <f t="array" ref="I1232">XLOOKUP(G1232,tb_MainDatabase[Barcode],tb_MainDatabase[Size],"")</f>
        <v/>
      </c>
      <c r="J1232" s="64"/>
      <c r="K1232" s="81" t="str">
        <f>IF(E1232="","",countif(tb_Export_2[SKU],E1232))</f>
        <v/>
      </c>
      <c r="L1232" s="81"/>
      <c r="M1232" s="81"/>
      <c r="N1232" s="81"/>
    </row>
    <row r="1233" ht="22.5" customHeight="1">
      <c r="A1233" s="61" t="str">
        <f>IF(B1233="","",ROW()-ROW(tb_Export_2[[#HEADERS],[Order]]))</f>
        <v/>
      </c>
      <c r="B1233" s="64"/>
      <c r="C1233" s="64" t="str">
        <f t="shared" si="1"/>
        <v>#REF!</v>
      </c>
      <c r="D1233" s="64"/>
      <c r="E1233" s="64"/>
      <c r="F1233" s="64"/>
      <c r="G1233" s="64"/>
      <c r="H1233" s="64" t="str">
        <f t="array" ref="H1233">XLOOKUP(G1233,tb_MainDatabase[Barcode],tb_MainDatabase[Grand],"")</f>
        <v/>
      </c>
      <c r="I1233" s="64" t="str">
        <f t="array" ref="I1233">XLOOKUP(G1233,tb_MainDatabase[Barcode],tb_MainDatabase[Size],"")</f>
        <v/>
      </c>
      <c r="J1233" s="64"/>
      <c r="K1233" s="81" t="str">
        <f>IF(E1233="","",countif(tb_Export_2[SKU],E1233))</f>
        <v/>
      </c>
      <c r="L1233" s="81"/>
      <c r="M1233" s="81"/>
      <c r="N1233" s="81"/>
    </row>
    <row r="1234" ht="22.5" customHeight="1">
      <c r="A1234" s="61" t="str">
        <f>IF(B1234="","",ROW()-ROW(tb_Export_2[[#HEADERS],[Order]]))</f>
        <v/>
      </c>
      <c r="B1234" s="64"/>
      <c r="C1234" s="64" t="str">
        <f t="shared" si="1"/>
        <v>#REF!</v>
      </c>
      <c r="D1234" s="64"/>
      <c r="E1234" s="64"/>
      <c r="F1234" s="64"/>
      <c r="G1234" s="64"/>
      <c r="H1234" s="64" t="str">
        <f t="array" ref="H1234">XLOOKUP(G1234,tb_MainDatabase[Barcode],tb_MainDatabase[Grand],"")</f>
        <v/>
      </c>
      <c r="I1234" s="64" t="str">
        <f t="array" ref="I1234">XLOOKUP(G1234,tb_MainDatabase[Barcode],tb_MainDatabase[Size],"")</f>
        <v/>
      </c>
      <c r="J1234" s="64"/>
      <c r="K1234" s="81" t="str">
        <f>IF(E1234="","",countif(tb_Export_2[SKU],E1234))</f>
        <v/>
      </c>
      <c r="L1234" s="81"/>
      <c r="M1234" s="81"/>
      <c r="N1234" s="81"/>
    </row>
    <row r="1235" ht="22.5" customHeight="1">
      <c r="A1235" s="61" t="str">
        <f>IF(B1235="","",ROW()-ROW(tb_Export_2[[#HEADERS],[Order]]))</f>
        <v/>
      </c>
      <c r="B1235" s="64"/>
      <c r="C1235" s="64" t="str">
        <f t="shared" si="1"/>
        <v>#REF!</v>
      </c>
      <c r="D1235" s="64"/>
      <c r="E1235" s="64"/>
      <c r="F1235" s="64"/>
      <c r="G1235" s="64"/>
      <c r="H1235" s="64" t="str">
        <f t="array" ref="H1235">XLOOKUP(G1235,tb_MainDatabase[Barcode],tb_MainDatabase[Grand],"")</f>
        <v/>
      </c>
      <c r="I1235" s="64" t="str">
        <f t="array" ref="I1235">XLOOKUP(G1235,tb_MainDatabase[Barcode],tb_MainDatabase[Size],"")</f>
        <v/>
      </c>
      <c r="J1235" s="64"/>
      <c r="K1235" s="81" t="str">
        <f>IF(E1235="","",countif(tb_Export_2[SKU],E1235))</f>
        <v/>
      </c>
      <c r="L1235" s="81"/>
      <c r="M1235" s="81"/>
      <c r="N1235" s="81"/>
    </row>
    <row r="1236" ht="22.5" customHeight="1">
      <c r="A1236" s="61" t="str">
        <f>IF(B1236="","",ROW()-ROW(tb_Export_2[[#HEADERS],[Order]]))</f>
        <v/>
      </c>
      <c r="B1236" s="64"/>
      <c r="C1236" s="64" t="str">
        <f t="shared" si="1"/>
        <v>#REF!</v>
      </c>
      <c r="D1236" s="64"/>
      <c r="E1236" s="64"/>
      <c r="F1236" s="64"/>
      <c r="G1236" s="64"/>
      <c r="H1236" s="64" t="str">
        <f t="array" ref="H1236">XLOOKUP(G1236,tb_MainDatabase[Barcode],tb_MainDatabase[Grand],"")</f>
        <v/>
      </c>
      <c r="I1236" s="64" t="str">
        <f t="array" ref="I1236">XLOOKUP(G1236,tb_MainDatabase[Barcode],tb_MainDatabase[Size],"")</f>
        <v/>
      </c>
      <c r="J1236" s="64"/>
      <c r="K1236" s="81" t="str">
        <f>IF(E1236="","",countif(tb_Export_2[SKU],E1236))</f>
        <v/>
      </c>
      <c r="L1236" s="81"/>
      <c r="M1236" s="81"/>
      <c r="N1236" s="81"/>
    </row>
    <row r="1237" ht="22.5" customHeight="1">
      <c r="A1237" s="61" t="str">
        <f>IF(B1237="","",ROW()-ROW(tb_Export_2[[#HEADERS],[Order]]))</f>
        <v/>
      </c>
      <c r="B1237" s="64"/>
      <c r="C1237" s="64" t="str">
        <f t="shared" si="1"/>
        <v>#REF!</v>
      </c>
      <c r="D1237" s="64"/>
      <c r="E1237" s="64"/>
      <c r="F1237" s="64"/>
      <c r="G1237" s="64"/>
      <c r="H1237" s="64" t="str">
        <f t="array" ref="H1237">XLOOKUP(G1237,tb_MainDatabase[Barcode],tb_MainDatabase[Grand],"")</f>
        <v/>
      </c>
      <c r="I1237" s="64" t="str">
        <f t="array" ref="I1237">XLOOKUP(G1237,tb_MainDatabase[Barcode],tb_MainDatabase[Size],"")</f>
        <v/>
      </c>
      <c r="J1237" s="64"/>
      <c r="K1237" s="81" t="str">
        <f>IF(E1237="","",countif(tb_Export_2[SKU],E1237))</f>
        <v/>
      </c>
      <c r="L1237" s="81"/>
      <c r="M1237" s="81"/>
      <c r="N1237" s="81"/>
    </row>
    <row r="1238" ht="22.5" customHeight="1">
      <c r="A1238" s="61" t="str">
        <f>IF(B1238="","",ROW()-ROW(tb_Export_2[[#HEADERS],[Order]]))</f>
        <v/>
      </c>
      <c r="B1238" s="64"/>
      <c r="C1238" s="64" t="str">
        <f t="shared" si="1"/>
        <v>#REF!</v>
      </c>
      <c r="D1238" s="64"/>
      <c r="E1238" s="64"/>
      <c r="F1238" s="64"/>
      <c r="G1238" s="64"/>
      <c r="H1238" s="64" t="str">
        <f t="array" ref="H1238">XLOOKUP(G1238,tb_MainDatabase[Barcode],tb_MainDatabase[Grand],"")</f>
        <v/>
      </c>
      <c r="I1238" s="64" t="str">
        <f t="array" ref="I1238">XLOOKUP(G1238,tb_MainDatabase[Barcode],tb_MainDatabase[Size],"")</f>
        <v/>
      </c>
      <c r="J1238" s="64"/>
      <c r="K1238" s="81" t="str">
        <f>IF(E1238="","",countif(tb_Export_2[SKU],E1238))</f>
        <v/>
      </c>
      <c r="L1238" s="81"/>
      <c r="M1238" s="81"/>
      <c r="N1238" s="81"/>
    </row>
    <row r="1239" ht="22.5" customHeight="1">
      <c r="A1239" s="61" t="str">
        <f>IF(B1239="","",ROW()-ROW(tb_Export_2[[#HEADERS],[Order]]))</f>
        <v/>
      </c>
      <c r="B1239" s="64"/>
      <c r="C1239" s="64" t="str">
        <f t="shared" si="1"/>
        <v>#REF!</v>
      </c>
      <c r="D1239" s="64"/>
      <c r="E1239" s="64"/>
      <c r="F1239" s="64"/>
      <c r="G1239" s="64"/>
      <c r="H1239" s="64" t="str">
        <f t="array" ref="H1239">XLOOKUP(G1239,tb_MainDatabase[Barcode],tb_MainDatabase[Grand],"")</f>
        <v/>
      </c>
      <c r="I1239" s="64" t="str">
        <f t="array" ref="I1239">XLOOKUP(G1239,tb_MainDatabase[Barcode],tb_MainDatabase[Size],"")</f>
        <v/>
      </c>
      <c r="J1239" s="64"/>
      <c r="K1239" s="81" t="str">
        <f>IF(E1239="","",countif(tb_Export_2[SKU],E1239))</f>
        <v/>
      </c>
      <c r="L1239" s="81"/>
      <c r="M1239" s="81"/>
      <c r="N1239" s="81"/>
    </row>
    <row r="1240" ht="22.5" customHeight="1">
      <c r="A1240" s="61" t="str">
        <f>IF(B1240="","",ROW()-ROW(tb_Export_2[[#HEADERS],[Order]]))</f>
        <v/>
      </c>
      <c r="B1240" s="64"/>
      <c r="C1240" s="64" t="str">
        <f t="shared" si="1"/>
        <v>#REF!</v>
      </c>
      <c r="D1240" s="64"/>
      <c r="E1240" s="64"/>
      <c r="F1240" s="64"/>
      <c r="G1240" s="64"/>
      <c r="H1240" s="64" t="str">
        <f t="array" ref="H1240">XLOOKUP(G1240,tb_MainDatabase[Barcode],tb_MainDatabase[Grand],"")</f>
        <v/>
      </c>
      <c r="I1240" s="64" t="str">
        <f t="array" ref="I1240">XLOOKUP(G1240,tb_MainDatabase[Barcode],tb_MainDatabase[Size],"")</f>
        <v/>
      </c>
      <c r="J1240" s="64"/>
      <c r="K1240" s="81" t="str">
        <f>IF(E1240="","",countif(tb_Export_2[SKU],E1240))</f>
        <v/>
      </c>
      <c r="L1240" s="81"/>
      <c r="M1240" s="81"/>
      <c r="N1240" s="81"/>
    </row>
    <row r="1241" ht="22.5" customHeight="1">
      <c r="A1241" s="61" t="str">
        <f>IF(B1241="","",ROW()-ROW(tb_Export_2[[#HEADERS],[Order]]))</f>
        <v/>
      </c>
      <c r="B1241" s="64"/>
      <c r="C1241" s="64" t="str">
        <f t="shared" si="1"/>
        <v>#REF!</v>
      </c>
      <c r="D1241" s="64"/>
      <c r="E1241" s="64"/>
      <c r="F1241" s="64"/>
      <c r="G1241" s="64"/>
      <c r="H1241" s="64" t="str">
        <f t="array" ref="H1241">XLOOKUP(G1241,tb_MainDatabase[Barcode],tb_MainDatabase[Grand],"")</f>
        <v/>
      </c>
      <c r="I1241" s="64" t="str">
        <f t="array" ref="I1241">XLOOKUP(G1241,tb_MainDatabase[Barcode],tb_MainDatabase[Size],"")</f>
        <v/>
      </c>
      <c r="J1241" s="64"/>
      <c r="K1241" s="81" t="str">
        <f>IF(E1241="","",countif(tb_Export_2[SKU],E1241))</f>
        <v/>
      </c>
      <c r="L1241" s="81"/>
      <c r="M1241" s="81"/>
      <c r="N1241" s="81"/>
    </row>
    <row r="1242" ht="22.5" customHeight="1">
      <c r="A1242" s="61" t="str">
        <f>IF(B1242="","",ROW()-ROW(tb_Export_2[[#HEADERS],[Order]]))</f>
        <v/>
      </c>
      <c r="B1242" s="64"/>
      <c r="C1242" s="64" t="str">
        <f t="shared" si="1"/>
        <v>#REF!</v>
      </c>
      <c r="D1242" s="64"/>
      <c r="E1242" s="64"/>
      <c r="F1242" s="64"/>
      <c r="G1242" s="64"/>
      <c r="H1242" s="64" t="str">
        <f t="array" ref="H1242">XLOOKUP(G1242,tb_MainDatabase[Barcode],tb_MainDatabase[Grand],"")</f>
        <v/>
      </c>
      <c r="I1242" s="64" t="str">
        <f t="array" ref="I1242">XLOOKUP(G1242,tb_MainDatabase[Barcode],tb_MainDatabase[Size],"")</f>
        <v/>
      </c>
      <c r="J1242" s="64"/>
      <c r="K1242" s="81" t="str">
        <f>IF(E1242="","",countif(tb_Export_2[SKU],E1242))</f>
        <v/>
      </c>
      <c r="L1242" s="81"/>
      <c r="M1242" s="81"/>
      <c r="N1242" s="81"/>
    </row>
    <row r="1243" ht="22.5" customHeight="1">
      <c r="A1243" s="61" t="str">
        <f>IF(B1243="","",ROW()-ROW(tb_Export_2[[#HEADERS],[Order]]))</f>
        <v/>
      </c>
      <c r="B1243" s="64"/>
      <c r="C1243" s="64" t="str">
        <f t="shared" si="1"/>
        <v>#REF!</v>
      </c>
      <c r="D1243" s="64"/>
      <c r="E1243" s="64"/>
      <c r="F1243" s="64"/>
      <c r="G1243" s="64"/>
      <c r="H1243" s="64" t="str">
        <f t="array" ref="H1243">XLOOKUP(G1243,tb_MainDatabase[Barcode],tb_MainDatabase[Grand],"")</f>
        <v/>
      </c>
      <c r="I1243" s="64" t="str">
        <f t="array" ref="I1243">XLOOKUP(G1243,tb_MainDatabase[Barcode],tb_MainDatabase[Size],"")</f>
        <v/>
      </c>
      <c r="J1243" s="64"/>
      <c r="K1243" s="81" t="str">
        <f>IF(E1243="","",countif(tb_Export_2[SKU],E1243))</f>
        <v/>
      </c>
      <c r="L1243" s="81"/>
      <c r="M1243" s="81"/>
      <c r="N1243" s="81"/>
    </row>
    <row r="1244" ht="22.5" customHeight="1">
      <c r="A1244" s="61" t="str">
        <f>IF(B1244="","",ROW()-ROW(tb_Export_2[[#HEADERS],[Order]]))</f>
        <v/>
      </c>
      <c r="B1244" s="64"/>
      <c r="C1244" s="64" t="str">
        <f t="shared" si="1"/>
        <v>#REF!</v>
      </c>
      <c r="D1244" s="64"/>
      <c r="E1244" s="64"/>
      <c r="F1244" s="64"/>
      <c r="G1244" s="64"/>
      <c r="H1244" s="64" t="str">
        <f t="array" ref="H1244">XLOOKUP(G1244,tb_MainDatabase[Barcode],tb_MainDatabase[Grand],"")</f>
        <v/>
      </c>
      <c r="I1244" s="64" t="str">
        <f t="array" ref="I1244">XLOOKUP(G1244,tb_MainDatabase[Barcode],tb_MainDatabase[Size],"")</f>
        <v/>
      </c>
      <c r="J1244" s="64"/>
      <c r="K1244" s="81" t="str">
        <f>IF(E1244="","",countif(tb_Export_2[SKU],E1244))</f>
        <v/>
      </c>
      <c r="L1244" s="81"/>
      <c r="M1244" s="81"/>
      <c r="N1244" s="81"/>
    </row>
    <row r="1245" ht="22.5" customHeight="1">
      <c r="A1245" s="61" t="str">
        <f>IF(B1245="","",ROW()-ROW(tb_Export_2[[#HEADERS],[Order]]))</f>
        <v/>
      </c>
      <c r="B1245" s="64"/>
      <c r="C1245" s="64" t="str">
        <f t="shared" si="1"/>
        <v>#REF!</v>
      </c>
      <c r="D1245" s="64"/>
      <c r="E1245" s="64"/>
      <c r="F1245" s="64"/>
      <c r="G1245" s="64"/>
      <c r="H1245" s="64" t="str">
        <f t="array" ref="H1245">XLOOKUP(G1245,tb_MainDatabase[Barcode],tb_MainDatabase[Grand],"")</f>
        <v/>
      </c>
      <c r="I1245" s="64" t="str">
        <f t="array" ref="I1245">XLOOKUP(G1245,tb_MainDatabase[Barcode],tb_MainDatabase[Size],"")</f>
        <v/>
      </c>
      <c r="J1245" s="64"/>
      <c r="K1245" s="81" t="str">
        <f>IF(E1245="","",countif(tb_Export_2[SKU],E1245))</f>
        <v/>
      </c>
      <c r="L1245" s="81"/>
      <c r="M1245" s="81"/>
      <c r="N1245" s="81"/>
    </row>
    <row r="1246" ht="22.5" customHeight="1">
      <c r="A1246" s="61" t="str">
        <f>IF(B1246="","",ROW()-ROW(tb_Export_2[[#HEADERS],[Order]]))</f>
        <v/>
      </c>
      <c r="B1246" s="64"/>
      <c r="C1246" s="64" t="str">
        <f t="shared" si="1"/>
        <v>#REF!</v>
      </c>
      <c r="D1246" s="64"/>
      <c r="E1246" s="64"/>
      <c r="F1246" s="64"/>
      <c r="G1246" s="64"/>
      <c r="H1246" s="64" t="str">
        <f t="array" ref="H1246">XLOOKUP(G1246,tb_MainDatabase[Barcode],tb_MainDatabase[Grand],"")</f>
        <v/>
      </c>
      <c r="I1246" s="64" t="str">
        <f t="array" ref="I1246">XLOOKUP(G1246,tb_MainDatabase[Barcode],tb_MainDatabase[Size],"")</f>
        <v/>
      </c>
      <c r="J1246" s="64"/>
      <c r="K1246" s="81" t="str">
        <f>IF(E1246="","",countif(tb_Export_2[SKU],E1246))</f>
        <v/>
      </c>
      <c r="L1246" s="81"/>
      <c r="M1246" s="81"/>
      <c r="N1246" s="81"/>
    </row>
    <row r="1247" ht="22.5" customHeight="1">
      <c r="A1247" s="61" t="str">
        <f>IF(B1247="","",ROW()-ROW(tb_Export_2[[#HEADERS],[Order]]))</f>
        <v/>
      </c>
      <c r="B1247" s="64"/>
      <c r="C1247" s="64" t="str">
        <f t="shared" si="1"/>
        <v>#REF!</v>
      </c>
      <c r="D1247" s="64"/>
      <c r="E1247" s="64"/>
      <c r="F1247" s="64"/>
      <c r="G1247" s="64"/>
      <c r="H1247" s="64" t="str">
        <f t="array" ref="H1247">XLOOKUP(G1247,tb_MainDatabase[Barcode],tb_MainDatabase[Grand],"")</f>
        <v/>
      </c>
      <c r="I1247" s="64" t="str">
        <f t="array" ref="I1247">XLOOKUP(G1247,tb_MainDatabase[Barcode],tb_MainDatabase[Size],"")</f>
        <v/>
      </c>
      <c r="J1247" s="64"/>
      <c r="K1247" s="81" t="str">
        <f>IF(E1247="","",countif(tb_Export_2[SKU],E1247))</f>
        <v/>
      </c>
      <c r="L1247" s="81"/>
      <c r="M1247" s="81"/>
      <c r="N1247" s="81"/>
    </row>
    <row r="1248" ht="22.5" customHeight="1">
      <c r="A1248" s="61" t="str">
        <f>IF(B1248="","",ROW()-ROW(tb_Export_2[[#HEADERS],[Order]]))</f>
        <v/>
      </c>
      <c r="B1248" s="64"/>
      <c r="C1248" s="64" t="str">
        <f t="shared" si="1"/>
        <v>#REF!</v>
      </c>
      <c r="D1248" s="64"/>
      <c r="E1248" s="64"/>
      <c r="F1248" s="64"/>
      <c r="G1248" s="64"/>
      <c r="H1248" s="64" t="str">
        <f t="array" ref="H1248">XLOOKUP(G1248,tb_MainDatabase[Barcode],tb_MainDatabase[Grand],"")</f>
        <v/>
      </c>
      <c r="I1248" s="64" t="str">
        <f t="array" ref="I1248">XLOOKUP(G1248,tb_MainDatabase[Barcode],tb_MainDatabase[Size],"")</f>
        <v/>
      </c>
      <c r="J1248" s="64"/>
      <c r="K1248" s="81" t="str">
        <f>IF(E1248="","",countif(tb_Export_2[SKU],E1248))</f>
        <v/>
      </c>
      <c r="L1248" s="81"/>
      <c r="M1248" s="81"/>
      <c r="N1248" s="81"/>
    </row>
    <row r="1249" ht="22.5" customHeight="1">
      <c r="A1249" s="61" t="str">
        <f>IF(B1249="","",ROW()-ROW(tb_Export_2[[#HEADERS],[Order]]))</f>
        <v/>
      </c>
      <c r="B1249" s="64"/>
      <c r="C1249" s="64" t="str">
        <f t="shared" si="1"/>
        <v>#REF!</v>
      </c>
      <c r="D1249" s="64"/>
      <c r="E1249" s="64"/>
      <c r="F1249" s="64"/>
      <c r="G1249" s="64"/>
      <c r="H1249" s="64" t="str">
        <f t="array" ref="H1249">XLOOKUP(G1249,tb_MainDatabase[Barcode],tb_MainDatabase[Grand],"")</f>
        <v/>
      </c>
      <c r="I1249" s="64" t="str">
        <f t="array" ref="I1249">XLOOKUP(G1249,tb_MainDatabase[Barcode],tb_MainDatabase[Size],"")</f>
        <v/>
      </c>
      <c r="J1249" s="64"/>
      <c r="K1249" s="81" t="str">
        <f>IF(E1249="","",countif(tb_Export_2[SKU],E1249))</f>
        <v/>
      </c>
      <c r="L1249" s="81"/>
      <c r="M1249" s="81"/>
      <c r="N1249" s="81"/>
    </row>
    <row r="1250" ht="22.5" customHeight="1">
      <c r="A1250" s="61" t="str">
        <f>IF(B1250="","",ROW()-ROW(tb_Export_2[[#HEADERS],[Order]]))</f>
        <v/>
      </c>
      <c r="B1250" s="64"/>
      <c r="C1250" s="64" t="str">
        <f t="shared" si="1"/>
        <v>#REF!</v>
      </c>
      <c r="D1250" s="64"/>
      <c r="E1250" s="64"/>
      <c r="F1250" s="64"/>
      <c r="G1250" s="64"/>
      <c r="H1250" s="64" t="str">
        <f t="array" ref="H1250">XLOOKUP(G1250,tb_MainDatabase[Barcode],tb_MainDatabase[Grand],"")</f>
        <v/>
      </c>
      <c r="I1250" s="64" t="str">
        <f t="array" ref="I1250">XLOOKUP(G1250,tb_MainDatabase[Barcode],tb_MainDatabase[Size],"")</f>
        <v/>
      </c>
      <c r="J1250" s="64"/>
      <c r="K1250" s="81" t="str">
        <f>IF(E1250="","",countif(tb_Export_2[SKU],E1250))</f>
        <v/>
      </c>
      <c r="L1250" s="81"/>
      <c r="M1250" s="81"/>
      <c r="N1250" s="81"/>
    </row>
    <row r="1251" ht="22.5" customHeight="1">
      <c r="A1251" s="61" t="str">
        <f>IF(B1251="","",ROW()-ROW(tb_Export_2[[#HEADERS],[Order]]))</f>
        <v/>
      </c>
      <c r="B1251" s="64"/>
      <c r="C1251" s="64" t="str">
        <f t="shared" si="1"/>
        <v>#REF!</v>
      </c>
      <c r="D1251" s="64"/>
      <c r="E1251" s="64"/>
      <c r="F1251" s="64"/>
      <c r="G1251" s="64"/>
      <c r="H1251" s="64" t="str">
        <f t="array" ref="H1251">XLOOKUP(G1251,tb_MainDatabase[Barcode],tb_MainDatabase[Grand],"")</f>
        <v/>
      </c>
      <c r="I1251" s="64" t="str">
        <f t="array" ref="I1251">XLOOKUP(G1251,tb_MainDatabase[Barcode],tb_MainDatabase[Size],"")</f>
        <v/>
      </c>
      <c r="J1251" s="64"/>
      <c r="K1251" s="81" t="str">
        <f>IF(E1251="","",countif(tb_Export_2[SKU],E1251))</f>
        <v/>
      </c>
      <c r="L1251" s="81"/>
      <c r="M1251" s="81"/>
      <c r="N1251" s="81"/>
    </row>
    <row r="1252" ht="22.5" customHeight="1">
      <c r="A1252" s="61" t="str">
        <f>IF(B1252="","",ROW()-ROW(tb_Export_2[[#HEADERS],[Order]]))</f>
        <v/>
      </c>
      <c r="B1252" s="64"/>
      <c r="C1252" s="64" t="str">
        <f t="shared" si="1"/>
        <v>#REF!</v>
      </c>
      <c r="D1252" s="64"/>
      <c r="E1252" s="64"/>
      <c r="F1252" s="64"/>
      <c r="G1252" s="64"/>
      <c r="H1252" s="64" t="str">
        <f t="array" ref="H1252">XLOOKUP(G1252,tb_MainDatabase[Barcode],tb_MainDatabase[Grand],"")</f>
        <v/>
      </c>
      <c r="I1252" s="64" t="str">
        <f t="array" ref="I1252">XLOOKUP(G1252,tb_MainDatabase[Barcode],tb_MainDatabase[Size],"")</f>
        <v/>
      </c>
      <c r="J1252" s="64"/>
      <c r="K1252" s="81" t="str">
        <f>IF(E1252="","",countif(tb_Export_2[SKU],E1252))</f>
        <v/>
      </c>
      <c r="L1252" s="81"/>
      <c r="M1252" s="81"/>
      <c r="N1252" s="81"/>
    </row>
    <row r="1253" ht="22.5" customHeight="1">
      <c r="A1253" s="61" t="str">
        <f>IF(B1253="","",ROW()-ROW(tb_Export_2[[#HEADERS],[Order]]))</f>
        <v/>
      </c>
      <c r="B1253" s="64"/>
      <c r="C1253" s="64" t="str">
        <f t="shared" si="1"/>
        <v>#REF!</v>
      </c>
      <c r="D1253" s="64"/>
      <c r="E1253" s="64"/>
      <c r="F1253" s="64"/>
      <c r="G1253" s="64"/>
      <c r="H1253" s="64" t="str">
        <f t="array" ref="H1253">XLOOKUP(G1253,tb_MainDatabase[Barcode],tb_MainDatabase[Grand],"")</f>
        <v/>
      </c>
      <c r="I1253" s="64" t="str">
        <f t="array" ref="I1253">XLOOKUP(G1253,tb_MainDatabase[Barcode],tb_MainDatabase[Size],"")</f>
        <v/>
      </c>
      <c r="J1253" s="64"/>
      <c r="K1253" s="81" t="str">
        <f>IF(E1253="","",countif(tb_Export_2[SKU],E1253))</f>
        <v/>
      </c>
      <c r="L1253" s="81"/>
      <c r="M1253" s="81"/>
      <c r="N1253" s="81"/>
    </row>
    <row r="1254" ht="22.5" customHeight="1">
      <c r="A1254" s="61" t="str">
        <f>IF(B1254="","",ROW()-ROW(tb_Export_2[[#HEADERS],[Order]]))</f>
        <v/>
      </c>
      <c r="B1254" s="64"/>
      <c r="C1254" s="64" t="str">
        <f t="shared" si="1"/>
        <v>#REF!</v>
      </c>
      <c r="D1254" s="64"/>
      <c r="E1254" s="64"/>
      <c r="F1254" s="64"/>
      <c r="G1254" s="64"/>
      <c r="H1254" s="64" t="str">
        <f t="array" ref="H1254">XLOOKUP(G1254,tb_MainDatabase[Barcode],tb_MainDatabase[Grand],"")</f>
        <v/>
      </c>
      <c r="I1254" s="64" t="str">
        <f t="array" ref="I1254">XLOOKUP(G1254,tb_MainDatabase[Barcode],tb_MainDatabase[Size],"")</f>
        <v/>
      </c>
      <c r="J1254" s="64"/>
      <c r="K1254" s="81" t="str">
        <f>IF(E1254="","",countif(tb_Export_2[SKU],E1254))</f>
        <v/>
      </c>
      <c r="L1254" s="81"/>
      <c r="M1254" s="81"/>
      <c r="N1254" s="81"/>
    </row>
    <row r="1255" ht="22.5" customHeight="1">
      <c r="A1255" s="61" t="str">
        <f>IF(B1255="","",ROW()-ROW(tb_Export_2[[#HEADERS],[Order]]))</f>
        <v/>
      </c>
      <c r="B1255" s="64"/>
      <c r="C1255" s="64" t="str">
        <f t="shared" si="1"/>
        <v>#REF!</v>
      </c>
      <c r="D1255" s="64"/>
      <c r="E1255" s="64"/>
      <c r="F1255" s="64"/>
      <c r="G1255" s="64"/>
      <c r="H1255" s="64" t="str">
        <f t="array" ref="H1255">XLOOKUP(G1255,tb_MainDatabase[Barcode],tb_MainDatabase[Grand],"")</f>
        <v/>
      </c>
      <c r="I1255" s="64" t="str">
        <f t="array" ref="I1255">XLOOKUP(G1255,tb_MainDatabase[Barcode],tb_MainDatabase[Size],"")</f>
        <v/>
      </c>
      <c r="J1255" s="64"/>
      <c r="K1255" s="81" t="str">
        <f>IF(E1255="","",countif(tb_Export_2[SKU],E1255))</f>
        <v/>
      </c>
      <c r="L1255" s="81"/>
      <c r="M1255" s="81"/>
      <c r="N1255" s="81"/>
    </row>
    <row r="1256" ht="22.5" customHeight="1">
      <c r="A1256" s="61" t="str">
        <f>IF(B1256="","",ROW()-ROW(tb_Export_2[[#HEADERS],[Order]]))</f>
        <v/>
      </c>
      <c r="B1256" s="64"/>
      <c r="C1256" s="64" t="str">
        <f t="shared" si="1"/>
        <v>#REF!</v>
      </c>
      <c r="D1256" s="64"/>
      <c r="E1256" s="64"/>
      <c r="F1256" s="64"/>
      <c r="G1256" s="64"/>
      <c r="H1256" s="64" t="str">
        <f t="array" ref="H1256">XLOOKUP(G1256,tb_MainDatabase[Barcode],tb_MainDatabase[Grand],"")</f>
        <v/>
      </c>
      <c r="I1256" s="64" t="str">
        <f t="array" ref="I1256">XLOOKUP(G1256,tb_MainDatabase[Barcode],tb_MainDatabase[Size],"")</f>
        <v/>
      </c>
      <c r="J1256" s="64"/>
      <c r="K1256" s="81" t="str">
        <f>IF(E1256="","",countif(tb_Export_2[SKU],E1256))</f>
        <v/>
      </c>
      <c r="L1256" s="81"/>
      <c r="M1256" s="81"/>
      <c r="N1256" s="81"/>
    </row>
    <row r="1257" ht="22.5" customHeight="1">
      <c r="A1257" s="61" t="str">
        <f>IF(B1257="","",ROW()-ROW(tb_Export_2[[#HEADERS],[Order]]))</f>
        <v/>
      </c>
      <c r="B1257" s="64"/>
      <c r="C1257" s="64" t="str">
        <f t="shared" si="1"/>
        <v>#REF!</v>
      </c>
      <c r="D1257" s="64"/>
      <c r="E1257" s="64"/>
      <c r="F1257" s="64"/>
      <c r="G1257" s="64"/>
      <c r="H1257" s="64" t="str">
        <f t="array" ref="H1257">XLOOKUP(G1257,tb_MainDatabase[Barcode],tb_MainDatabase[Grand],"")</f>
        <v/>
      </c>
      <c r="I1257" s="64" t="str">
        <f t="array" ref="I1257">XLOOKUP(G1257,tb_MainDatabase[Barcode],tb_MainDatabase[Size],"")</f>
        <v/>
      </c>
      <c r="J1257" s="64"/>
      <c r="K1257" s="81" t="str">
        <f>IF(E1257="","",countif(tb_Export_2[SKU],E1257))</f>
        <v/>
      </c>
      <c r="L1257" s="81"/>
      <c r="M1257" s="81"/>
      <c r="N1257" s="81"/>
    </row>
    <row r="1258" ht="22.5" customHeight="1">
      <c r="A1258" s="61" t="str">
        <f>IF(B1258="","",ROW()-ROW(tb_Export_2[[#HEADERS],[Order]]))</f>
        <v/>
      </c>
      <c r="B1258" s="64"/>
      <c r="C1258" s="64" t="str">
        <f t="shared" si="1"/>
        <v>#REF!</v>
      </c>
      <c r="D1258" s="64"/>
      <c r="E1258" s="64"/>
      <c r="F1258" s="64"/>
      <c r="G1258" s="64"/>
      <c r="H1258" s="64" t="str">
        <f t="array" ref="H1258">XLOOKUP(G1258,tb_MainDatabase[Barcode],tb_MainDatabase[Grand],"")</f>
        <v/>
      </c>
      <c r="I1258" s="64" t="str">
        <f t="array" ref="I1258">XLOOKUP(G1258,tb_MainDatabase[Barcode],tb_MainDatabase[Size],"")</f>
        <v/>
      </c>
      <c r="J1258" s="64"/>
      <c r="K1258" s="81" t="str">
        <f>IF(E1258="","",countif(tb_Export_2[SKU],E1258))</f>
        <v/>
      </c>
      <c r="L1258" s="81"/>
      <c r="M1258" s="81"/>
      <c r="N1258" s="81"/>
    </row>
    <row r="1259" ht="22.5" customHeight="1">
      <c r="A1259" s="61" t="str">
        <f>IF(B1259="","",ROW()-ROW(tb_Export_2[[#HEADERS],[Order]]))</f>
        <v/>
      </c>
      <c r="B1259" s="64"/>
      <c r="C1259" s="64" t="str">
        <f t="shared" si="1"/>
        <v>#REF!</v>
      </c>
      <c r="D1259" s="64"/>
      <c r="E1259" s="64"/>
      <c r="F1259" s="64"/>
      <c r="G1259" s="64"/>
      <c r="H1259" s="64" t="str">
        <f t="array" ref="H1259">XLOOKUP(G1259,tb_MainDatabase[Barcode],tb_MainDatabase[Grand],"")</f>
        <v/>
      </c>
      <c r="I1259" s="64" t="str">
        <f t="array" ref="I1259">XLOOKUP(G1259,tb_MainDatabase[Barcode],tb_MainDatabase[Size],"")</f>
        <v/>
      </c>
      <c r="J1259" s="64"/>
      <c r="K1259" s="81" t="str">
        <f>IF(E1259="","",countif(tb_Export_2[SKU],E1259))</f>
        <v/>
      </c>
      <c r="L1259" s="81"/>
      <c r="M1259" s="81"/>
      <c r="N1259" s="81"/>
    </row>
    <row r="1260" ht="22.5" customHeight="1">
      <c r="A1260" s="61" t="str">
        <f>IF(B1260="","",ROW()-ROW(tb_Export_2[[#HEADERS],[Order]]))</f>
        <v/>
      </c>
      <c r="B1260" s="64"/>
      <c r="C1260" s="64" t="str">
        <f t="shared" si="1"/>
        <v>#REF!</v>
      </c>
      <c r="D1260" s="64"/>
      <c r="E1260" s="64"/>
      <c r="F1260" s="64"/>
      <c r="G1260" s="64"/>
      <c r="H1260" s="64" t="str">
        <f t="array" ref="H1260">XLOOKUP(G1260,tb_MainDatabase[Barcode],tb_MainDatabase[Grand],"")</f>
        <v/>
      </c>
      <c r="I1260" s="64" t="str">
        <f t="array" ref="I1260">XLOOKUP(G1260,tb_MainDatabase[Barcode],tb_MainDatabase[Size],"")</f>
        <v/>
      </c>
      <c r="J1260" s="64"/>
      <c r="K1260" s="81" t="str">
        <f>IF(E1260="","",countif(tb_Export_2[SKU],E1260))</f>
        <v/>
      </c>
      <c r="L1260" s="81"/>
      <c r="M1260" s="81"/>
      <c r="N1260" s="81"/>
    </row>
    <row r="1261" ht="22.5" customHeight="1">
      <c r="A1261" s="61" t="str">
        <f>IF(B1261="","",ROW()-ROW(tb_Export_2[[#HEADERS],[Order]]))</f>
        <v/>
      </c>
      <c r="B1261" s="64"/>
      <c r="C1261" s="64" t="str">
        <f t="shared" si="1"/>
        <v>#REF!</v>
      </c>
      <c r="D1261" s="64"/>
      <c r="E1261" s="64"/>
      <c r="F1261" s="64"/>
      <c r="G1261" s="64"/>
      <c r="H1261" s="64" t="str">
        <f t="array" ref="H1261">XLOOKUP(G1261,tb_MainDatabase[Barcode],tb_MainDatabase[Grand],"")</f>
        <v/>
      </c>
      <c r="I1261" s="64" t="str">
        <f t="array" ref="I1261">XLOOKUP(G1261,tb_MainDatabase[Barcode],tb_MainDatabase[Size],"")</f>
        <v/>
      </c>
      <c r="J1261" s="64"/>
      <c r="K1261" s="81" t="str">
        <f>IF(E1261="","",countif(tb_Export_2[SKU],E1261))</f>
        <v/>
      </c>
      <c r="L1261" s="81"/>
      <c r="M1261" s="81"/>
      <c r="N1261" s="81"/>
    </row>
    <row r="1262" ht="22.5" customHeight="1">
      <c r="A1262" s="61" t="str">
        <f>IF(B1262="","",ROW()-ROW(tb_Export_2[[#HEADERS],[Order]]))</f>
        <v/>
      </c>
      <c r="B1262" s="64"/>
      <c r="C1262" s="64" t="str">
        <f t="shared" si="1"/>
        <v>#REF!</v>
      </c>
      <c r="D1262" s="64"/>
      <c r="E1262" s="64"/>
      <c r="F1262" s="64"/>
      <c r="G1262" s="64"/>
      <c r="H1262" s="64" t="str">
        <f t="array" ref="H1262">XLOOKUP(G1262,tb_MainDatabase[Barcode],tb_MainDatabase[Grand],"")</f>
        <v/>
      </c>
      <c r="I1262" s="64" t="str">
        <f t="array" ref="I1262">XLOOKUP(G1262,tb_MainDatabase[Barcode],tb_MainDatabase[Size],"")</f>
        <v/>
      </c>
      <c r="J1262" s="64"/>
      <c r="K1262" s="81" t="str">
        <f>IF(E1262="","",countif(tb_Export_2[SKU],E1262))</f>
        <v/>
      </c>
      <c r="L1262" s="81"/>
      <c r="M1262" s="81"/>
      <c r="N1262" s="81"/>
    </row>
    <row r="1263" ht="22.5" customHeight="1">
      <c r="A1263" s="61" t="str">
        <f>IF(B1263="","",ROW()-ROW(tb_Export_2[[#HEADERS],[Order]]))</f>
        <v/>
      </c>
      <c r="B1263" s="64"/>
      <c r="C1263" s="64" t="str">
        <f t="shared" si="1"/>
        <v>#REF!</v>
      </c>
      <c r="D1263" s="64"/>
      <c r="E1263" s="64"/>
      <c r="F1263" s="64"/>
      <c r="G1263" s="64"/>
      <c r="H1263" s="64" t="str">
        <f t="array" ref="H1263">XLOOKUP(G1263,tb_MainDatabase[Barcode],tb_MainDatabase[Grand],"")</f>
        <v/>
      </c>
      <c r="I1263" s="64" t="str">
        <f t="array" ref="I1263">XLOOKUP(G1263,tb_MainDatabase[Barcode],tb_MainDatabase[Size],"")</f>
        <v/>
      </c>
      <c r="J1263" s="64"/>
      <c r="K1263" s="81" t="str">
        <f>IF(E1263="","",countif(tb_Export_2[SKU],E1263))</f>
        <v/>
      </c>
      <c r="L1263" s="81"/>
      <c r="M1263" s="81"/>
      <c r="N1263" s="81"/>
    </row>
    <row r="1264" ht="22.5" customHeight="1">
      <c r="A1264" s="61" t="str">
        <f>IF(B1264="","",ROW()-ROW(tb_Export_2[[#HEADERS],[Order]]))</f>
        <v/>
      </c>
      <c r="B1264" s="64"/>
      <c r="C1264" s="64" t="str">
        <f t="shared" si="1"/>
        <v>#REF!</v>
      </c>
      <c r="D1264" s="64"/>
      <c r="E1264" s="64"/>
      <c r="F1264" s="64"/>
      <c r="G1264" s="64"/>
      <c r="H1264" s="64" t="str">
        <f t="array" ref="H1264">XLOOKUP(G1264,tb_MainDatabase[Barcode],tb_MainDatabase[Grand],"")</f>
        <v/>
      </c>
      <c r="I1264" s="64" t="str">
        <f t="array" ref="I1264">XLOOKUP(G1264,tb_MainDatabase[Barcode],tb_MainDatabase[Size],"")</f>
        <v/>
      </c>
      <c r="J1264" s="64"/>
      <c r="K1264" s="81" t="str">
        <f>IF(E1264="","",countif(tb_Export_2[SKU],E1264))</f>
        <v/>
      </c>
      <c r="L1264" s="81"/>
      <c r="M1264" s="81"/>
      <c r="N1264" s="81"/>
    </row>
    <row r="1265" ht="22.5" customHeight="1">
      <c r="A1265" s="61" t="str">
        <f>IF(B1265="","",ROW()-ROW(tb_Export_2[[#HEADERS],[Order]]))</f>
        <v/>
      </c>
      <c r="B1265" s="64"/>
      <c r="C1265" s="64" t="str">
        <f t="shared" si="1"/>
        <v>#REF!</v>
      </c>
      <c r="D1265" s="64"/>
      <c r="E1265" s="64"/>
      <c r="F1265" s="64"/>
      <c r="G1265" s="64"/>
      <c r="H1265" s="64" t="str">
        <f t="array" ref="H1265">XLOOKUP(G1265,tb_MainDatabase[Barcode],tb_MainDatabase[Grand],"")</f>
        <v/>
      </c>
      <c r="I1265" s="64" t="str">
        <f t="array" ref="I1265">XLOOKUP(G1265,tb_MainDatabase[Barcode],tb_MainDatabase[Size],"")</f>
        <v/>
      </c>
      <c r="J1265" s="64"/>
      <c r="K1265" s="81" t="str">
        <f>IF(E1265="","",countif(tb_Export_2[SKU],E1265))</f>
        <v/>
      </c>
      <c r="L1265" s="81"/>
      <c r="M1265" s="81"/>
      <c r="N1265" s="81"/>
    </row>
    <row r="1266" ht="22.5" customHeight="1">
      <c r="A1266" s="61" t="str">
        <f>IF(B1266="","",ROW()-ROW(tb_Export_2[[#HEADERS],[Order]]))</f>
        <v/>
      </c>
      <c r="B1266" s="64"/>
      <c r="C1266" s="64" t="str">
        <f t="shared" si="1"/>
        <v>#REF!</v>
      </c>
      <c r="D1266" s="64"/>
      <c r="E1266" s="64"/>
      <c r="F1266" s="64"/>
      <c r="G1266" s="64"/>
      <c r="H1266" s="64" t="str">
        <f t="array" ref="H1266">XLOOKUP(G1266,tb_MainDatabase[Barcode],tb_MainDatabase[Grand],"")</f>
        <v/>
      </c>
      <c r="I1266" s="64" t="str">
        <f t="array" ref="I1266">XLOOKUP(G1266,tb_MainDatabase[Barcode],tb_MainDatabase[Size],"")</f>
        <v/>
      </c>
      <c r="J1266" s="64"/>
      <c r="K1266" s="81" t="str">
        <f>IF(E1266="","",countif(tb_Export_2[SKU],E1266))</f>
        <v/>
      </c>
      <c r="L1266" s="81"/>
      <c r="M1266" s="81"/>
      <c r="N1266" s="81"/>
    </row>
    <row r="1267" ht="22.5" customHeight="1">
      <c r="A1267" s="61" t="str">
        <f>IF(B1267="","",ROW()-ROW(tb_Export_2[[#HEADERS],[Order]]))</f>
        <v/>
      </c>
      <c r="B1267" s="64"/>
      <c r="C1267" s="64" t="str">
        <f t="shared" si="1"/>
        <v>#REF!</v>
      </c>
      <c r="D1267" s="64"/>
      <c r="E1267" s="64"/>
      <c r="F1267" s="64"/>
      <c r="G1267" s="64"/>
      <c r="H1267" s="64" t="str">
        <f t="array" ref="H1267">XLOOKUP(G1267,tb_MainDatabase[Barcode],tb_MainDatabase[Grand],"")</f>
        <v/>
      </c>
      <c r="I1267" s="64" t="str">
        <f t="array" ref="I1267">XLOOKUP(G1267,tb_MainDatabase[Barcode],tb_MainDatabase[Size],"")</f>
        <v/>
      </c>
      <c r="J1267" s="64"/>
      <c r="K1267" s="81" t="str">
        <f>IF(E1267="","",countif(tb_Export_2[SKU],E1267))</f>
        <v/>
      </c>
      <c r="L1267" s="81"/>
      <c r="M1267" s="81"/>
      <c r="N1267" s="81"/>
    </row>
    <row r="1268" ht="22.5" customHeight="1">
      <c r="A1268" s="61" t="str">
        <f>IF(B1268="","",ROW()-ROW(tb_Export_2[[#HEADERS],[Order]]))</f>
        <v/>
      </c>
      <c r="B1268" s="64"/>
      <c r="C1268" s="64" t="str">
        <f t="shared" si="1"/>
        <v>#REF!</v>
      </c>
      <c r="D1268" s="64"/>
      <c r="E1268" s="64"/>
      <c r="F1268" s="64"/>
      <c r="G1268" s="64"/>
      <c r="H1268" s="64" t="str">
        <f t="array" ref="H1268">XLOOKUP(G1268,tb_MainDatabase[Barcode],tb_MainDatabase[Grand],"")</f>
        <v/>
      </c>
      <c r="I1268" s="64" t="str">
        <f t="array" ref="I1268">XLOOKUP(G1268,tb_MainDatabase[Barcode],tb_MainDatabase[Size],"")</f>
        <v/>
      </c>
      <c r="J1268" s="64"/>
      <c r="K1268" s="81" t="str">
        <f>IF(E1268="","",countif(tb_Export_2[SKU],E1268))</f>
        <v/>
      </c>
      <c r="L1268" s="81"/>
      <c r="M1268" s="81"/>
      <c r="N1268" s="81"/>
    </row>
    <row r="1269" ht="22.5" customHeight="1">
      <c r="A1269" s="61" t="str">
        <f>IF(B1269="","",ROW()-ROW(tb_Export_2[[#HEADERS],[Order]]))</f>
        <v/>
      </c>
      <c r="B1269" s="64"/>
      <c r="C1269" s="64" t="str">
        <f t="shared" si="1"/>
        <v>#REF!</v>
      </c>
      <c r="D1269" s="64"/>
      <c r="E1269" s="64"/>
      <c r="F1269" s="64"/>
      <c r="G1269" s="64"/>
      <c r="H1269" s="64" t="str">
        <f t="array" ref="H1269">XLOOKUP(G1269,tb_MainDatabase[Barcode],tb_MainDatabase[Grand],"")</f>
        <v/>
      </c>
      <c r="I1269" s="64" t="str">
        <f t="array" ref="I1269">XLOOKUP(G1269,tb_MainDatabase[Barcode],tb_MainDatabase[Size],"")</f>
        <v/>
      </c>
      <c r="J1269" s="64"/>
      <c r="K1269" s="81" t="str">
        <f>IF(E1269="","",countif(tb_Export_2[SKU],E1269))</f>
        <v/>
      </c>
      <c r="L1269" s="81"/>
      <c r="M1269" s="81"/>
      <c r="N1269" s="81"/>
    </row>
    <row r="1270" ht="22.5" customHeight="1">
      <c r="A1270" s="61" t="str">
        <f>IF(B1270="","",ROW()-ROW(tb_Export_2[[#HEADERS],[Order]]))</f>
        <v/>
      </c>
      <c r="B1270" s="64"/>
      <c r="C1270" s="64" t="str">
        <f t="shared" si="1"/>
        <v>#REF!</v>
      </c>
      <c r="D1270" s="64"/>
      <c r="E1270" s="64"/>
      <c r="F1270" s="64"/>
      <c r="G1270" s="64"/>
      <c r="H1270" s="64" t="str">
        <f t="array" ref="H1270">XLOOKUP(G1270,tb_MainDatabase[Barcode],tb_MainDatabase[Grand],"")</f>
        <v/>
      </c>
      <c r="I1270" s="64" t="str">
        <f t="array" ref="I1270">XLOOKUP(G1270,tb_MainDatabase[Barcode],tb_MainDatabase[Size],"")</f>
        <v/>
      </c>
      <c r="J1270" s="64"/>
      <c r="K1270" s="81" t="str">
        <f>IF(E1270="","",countif(tb_Export_2[SKU],E1270))</f>
        <v/>
      </c>
      <c r="L1270" s="81"/>
      <c r="M1270" s="81"/>
      <c r="N1270" s="81"/>
    </row>
    <row r="1271" ht="22.5" customHeight="1">
      <c r="A1271" s="61" t="str">
        <f>IF(B1271="","",ROW()-ROW(tb_Export_2[[#HEADERS],[Order]]))</f>
        <v/>
      </c>
      <c r="B1271" s="64"/>
      <c r="C1271" s="64" t="str">
        <f t="shared" si="1"/>
        <v>#REF!</v>
      </c>
      <c r="D1271" s="64"/>
      <c r="E1271" s="64"/>
      <c r="F1271" s="64"/>
      <c r="G1271" s="64"/>
      <c r="H1271" s="64" t="str">
        <f t="array" ref="H1271">XLOOKUP(G1271,tb_MainDatabase[Barcode],tb_MainDatabase[Grand],"")</f>
        <v/>
      </c>
      <c r="I1271" s="64" t="str">
        <f t="array" ref="I1271">XLOOKUP(G1271,tb_MainDatabase[Barcode],tb_MainDatabase[Size],"")</f>
        <v/>
      </c>
      <c r="J1271" s="64"/>
      <c r="K1271" s="81" t="str">
        <f>IF(E1271="","",countif(tb_Export_2[SKU],E1271))</f>
        <v/>
      </c>
      <c r="L1271" s="81"/>
      <c r="M1271" s="81"/>
      <c r="N1271" s="81"/>
    </row>
    <row r="1272" ht="22.5" customHeight="1">
      <c r="A1272" s="61" t="str">
        <f>IF(B1272="","",ROW()-ROW(tb_Export_2[[#HEADERS],[Order]]))</f>
        <v/>
      </c>
      <c r="B1272" s="64"/>
      <c r="C1272" s="64" t="str">
        <f t="shared" si="1"/>
        <v>#REF!</v>
      </c>
      <c r="D1272" s="64"/>
      <c r="E1272" s="64"/>
      <c r="F1272" s="64"/>
      <c r="G1272" s="64"/>
      <c r="H1272" s="64" t="str">
        <f t="array" ref="H1272">XLOOKUP(G1272,tb_MainDatabase[Barcode],tb_MainDatabase[Grand],"")</f>
        <v/>
      </c>
      <c r="I1272" s="64" t="str">
        <f t="array" ref="I1272">XLOOKUP(G1272,tb_MainDatabase[Barcode],tb_MainDatabase[Size],"")</f>
        <v/>
      </c>
      <c r="J1272" s="64"/>
      <c r="K1272" s="81" t="str">
        <f>IF(E1272="","",countif(tb_Export_2[SKU],E1272))</f>
        <v/>
      </c>
      <c r="L1272" s="81"/>
      <c r="M1272" s="81"/>
      <c r="N1272" s="81"/>
    </row>
    <row r="1273" ht="22.5" customHeight="1">
      <c r="A1273" s="61" t="str">
        <f>IF(B1273="","",ROW()-ROW(tb_Export_2[[#HEADERS],[Order]]))</f>
        <v/>
      </c>
      <c r="B1273" s="64"/>
      <c r="C1273" s="64" t="str">
        <f t="shared" si="1"/>
        <v>#REF!</v>
      </c>
      <c r="D1273" s="64"/>
      <c r="E1273" s="64"/>
      <c r="F1273" s="64"/>
      <c r="G1273" s="64"/>
      <c r="H1273" s="64" t="str">
        <f t="array" ref="H1273">XLOOKUP(G1273,tb_MainDatabase[Barcode],tb_MainDatabase[Grand],"")</f>
        <v/>
      </c>
      <c r="I1273" s="64" t="str">
        <f t="array" ref="I1273">XLOOKUP(G1273,tb_MainDatabase[Barcode],tb_MainDatabase[Size],"")</f>
        <v/>
      </c>
      <c r="J1273" s="64"/>
      <c r="K1273" s="81" t="str">
        <f>IF(E1273="","",countif(tb_Export_2[SKU],E1273))</f>
        <v/>
      </c>
      <c r="L1273" s="81"/>
      <c r="M1273" s="81"/>
      <c r="N1273" s="81"/>
    </row>
    <row r="1274" ht="22.5" customHeight="1">
      <c r="A1274" s="61" t="str">
        <f>IF(B1274="","",ROW()-ROW(tb_Export_2[[#HEADERS],[Order]]))</f>
        <v/>
      </c>
      <c r="B1274" s="64"/>
      <c r="C1274" s="64" t="str">
        <f t="shared" si="1"/>
        <v>#REF!</v>
      </c>
      <c r="D1274" s="64"/>
      <c r="E1274" s="64"/>
      <c r="F1274" s="64"/>
      <c r="G1274" s="64"/>
      <c r="H1274" s="64" t="str">
        <f t="array" ref="H1274">XLOOKUP(G1274,tb_MainDatabase[Barcode],tb_MainDatabase[Grand],"")</f>
        <v/>
      </c>
      <c r="I1274" s="64" t="str">
        <f t="array" ref="I1274">XLOOKUP(G1274,tb_MainDatabase[Barcode],tb_MainDatabase[Size],"")</f>
        <v/>
      </c>
      <c r="J1274" s="64"/>
      <c r="K1274" s="81" t="str">
        <f>IF(E1274="","",countif(tb_Export_2[SKU],E1274))</f>
        <v/>
      </c>
      <c r="L1274" s="81"/>
      <c r="M1274" s="81"/>
      <c r="N1274" s="81"/>
    </row>
    <row r="1275" ht="22.5" customHeight="1">
      <c r="A1275" s="61" t="str">
        <f>IF(B1275="","",ROW()-ROW(tb_Export_2[[#HEADERS],[Order]]))</f>
        <v/>
      </c>
      <c r="B1275" s="64"/>
      <c r="C1275" s="64" t="str">
        <f t="shared" si="1"/>
        <v>#REF!</v>
      </c>
      <c r="D1275" s="64"/>
      <c r="E1275" s="64"/>
      <c r="F1275" s="64"/>
      <c r="G1275" s="64"/>
      <c r="H1275" s="64" t="str">
        <f t="array" ref="H1275">XLOOKUP(G1275,tb_MainDatabase[Barcode],tb_MainDatabase[Grand],"")</f>
        <v/>
      </c>
      <c r="I1275" s="64" t="str">
        <f t="array" ref="I1275">XLOOKUP(G1275,tb_MainDatabase[Barcode],tb_MainDatabase[Size],"")</f>
        <v/>
      </c>
      <c r="J1275" s="64"/>
      <c r="K1275" s="81" t="str">
        <f>IF(E1275="","",countif(tb_Export_2[SKU],E1275))</f>
        <v/>
      </c>
      <c r="L1275" s="81"/>
      <c r="M1275" s="81"/>
      <c r="N1275" s="81"/>
    </row>
    <row r="1276" ht="22.5" customHeight="1">
      <c r="A1276" s="61" t="str">
        <f>IF(B1276="","",ROW()-ROW(tb_Export_2[[#HEADERS],[Order]]))</f>
        <v/>
      </c>
      <c r="B1276" s="64"/>
      <c r="C1276" s="64" t="str">
        <f t="shared" si="1"/>
        <v>#REF!</v>
      </c>
      <c r="D1276" s="64"/>
      <c r="E1276" s="64"/>
      <c r="F1276" s="64"/>
      <c r="G1276" s="64"/>
      <c r="H1276" s="64" t="str">
        <f t="array" ref="H1276">XLOOKUP(G1276,tb_MainDatabase[Barcode],tb_MainDatabase[Grand],"")</f>
        <v/>
      </c>
      <c r="I1276" s="64" t="str">
        <f t="array" ref="I1276">XLOOKUP(G1276,tb_MainDatabase[Barcode],tb_MainDatabase[Size],"")</f>
        <v/>
      </c>
      <c r="J1276" s="64"/>
      <c r="K1276" s="81" t="str">
        <f>IF(E1276="","",countif(tb_Export_2[SKU],E1276))</f>
        <v/>
      </c>
      <c r="L1276" s="81"/>
      <c r="M1276" s="81"/>
      <c r="N1276" s="81"/>
    </row>
    <row r="1277" ht="22.5" customHeight="1">
      <c r="A1277" s="61" t="str">
        <f>IF(B1277="","",ROW()-ROW(tb_Export_2[[#HEADERS],[Order]]))</f>
        <v/>
      </c>
      <c r="B1277" s="64"/>
      <c r="C1277" s="64" t="str">
        <f t="shared" si="1"/>
        <v>#REF!</v>
      </c>
      <c r="D1277" s="64"/>
      <c r="E1277" s="64"/>
      <c r="F1277" s="64"/>
      <c r="G1277" s="64"/>
      <c r="H1277" s="64" t="str">
        <f t="array" ref="H1277">XLOOKUP(G1277,tb_MainDatabase[Barcode],tb_MainDatabase[Grand],"")</f>
        <v/>
      </c>
      <c r="I1277" s="64" t="str">
        <f t="array" ref="I1277">XLOOKUP(G1277,tb_MainDatabase[Barcode],tb_MainDatabase[Size],"")</f>
        <v/>
      </c>
      <c r="J1277" s="64"/>
      <c r="K1277" s="81" t="str">
        <f>IF(E1277="","",countif(tb_Export_2[SKU],E1277))</f>
        <v/>
      </c>
      <c r="L1277" s="81"/>
      <c r="M1277" s="81"/>
      <c r="N1277" s="81"/>
    </row>
    <row r="1278" ht="22.5" customHeight="1">
      <c r="A1278" s="61" t="str">
        <f>IF(B1278="","",ROW()-ROW(tb_Export_2[[#HEADERS],[Order]]))</f>
        <v/>
      </c>
      <c r="B1278" s="64"/>
      <c r="C1278" s="64" t="str">
        <f t="shared" si="1"/>
        <v>#REF!</v>
      </c>
      <c r="D1278" s="64"/>
      <c r="E1278" s="64"/>
      <c r="F1278" s="64"/>
      <c r="G1278" s="64"/>
      <c r="H1278" s="64" t="str">
        <f t="array" ref="H1278">XLOOKUP(G1278,tb_MainDatabase[Barcode],tb_MainDatabase[Grand],"")</f>
        <v/>
      </c>
      <c r="I1278" s="64" t="str">
        <f t="array" ref="I1278">XLOOKUP(G1278,tb_MainDatabase[Barcode],tb_MainDatabase[Size],"")</f>
        <v/>
      </c>
      <c r="J1278" s="64"/>
      <c r="K1278" s="81" t="str">
        <f>IF(E1278="","",countif(tb_Export_2[SKU],E1278))</f>
        <v/>
      </c>
      <c r="L1278" s="81"/>
      <c r="M1278" s="81"/>
      <c r="N1278" s="81"/>
    </row>
    <row r="1279" ht="22.5" customHeight="1">
      <c r="A1279" s="61" t="str">
        <f>IF(B1279="","",ROW()-ROW(tb_Export_2[[#HEADERS],[Order]]))</f>
        <v/>
      </c>
      <c r="B1279" s="64"/>
      <c r="C1279" s="64" t="str">
        <f t="shared" si="1"/>
        <v>#REF!</v>
      </c>
      <c r="D1279" s="64"/>
      <c r="E1279" s="64"/>
      <c r="F1279" s="64"/>
      <c r="G1279" s="64"/>
      <c r="H1279" s="64" t="str">
        <f t="array" ref="H1279">XLOOKUP(G1279,tb_MainDatabase[Barcode],tb_MainDatabase[Grand],"")</f>
        <v/>
      </c>
      <c r="I1279" s="64" t="str">
        <f t="array" ref="I1279">XLOOKUP(G1279,tb_MainDatabase[Barcode],tb_MainDatabase[Size],"")</f>
        <v/>
      </c>
      <c r="J1279" s="64"/>
      <c r="K1279" s="81" t="str">
        <f>IF(E1279="","",countif(tb_Export_2[SKU],E1279))</f>
        <v/>
      </c>
      <c r="L1279" s="81"/>
      <c r="M1279" s="81"/>
      <c r="N1279" s="81"/>
    </row>
    <row r="1280" ht="22.5" customHeight="1">
      <c r="A1280" s="61" t="str">
        <f>IF(B1280="","",ROW()-ROW(tb_Export_2[[#HEADERS],[Order]]))</f>
        <v/>
      </c>
      <c r="B1280" s="64"/>
      <c r="C1280" s="64" t="str">
        <f t="shared" si="1"/>
        <v>#REF!</v>
      </c>
      <c r="D1280" s="64"/>
      <c r="E1280" s="64"/>
      <c r="F1280" s="64"/>
      <c r="G1280" s="64"/>
      <c r="H1280" s="64" t="str">
        <f t="array" ref="H1280">XLOOKUP(G1280,tb_MainDatabase[Barcode],tb_MainDatabase[Grand],"")</f>
        <v/>
      </c>
      <c r="I1280" s="64" t="str">
        <f t="array" ref="I1280">XLOOKUP(G1280,tb_MainDatabase[Barcode],tb_MainDatabase[Size],"")</f>
        <v/>
      </c>
      <c r="J1280" s="64"/>
      <c r="K1280" s="81" t="str">
        <f>IF(E1280="","",countif(tb_Export_2[SKU],E1280))</f>
        <v/>
      </c>
      <c r="L1280" s="81"/>
      <c r="M1280" s="81"/>
      <c r="N1280" s="81"/>
    </row>
    <row r="1281" ht="22.5" customHeight="1">
      <c r="A1281" s="61" t="str">
        <f>IF(B1281="","",ROW()-ROW(tb_Export_2[[#HEADERS],[Order]]))</f>
        <v/>
      </c>
      <c r="B1281" s="64"/>
      <c r="C1281" s="64" t="str">
        <f t="shared" si="1"/>
        <v>#REF!</v>
      </c>
      <c r="D1281" s="64"/>
      <c r="E1281" s="64"/>
      <c r="F1281" s="64"/>
      <c r="G1281" s="64"/>
      <c r="H1281" s="64" t="str">
        <f t="array" ref="H1281">XLOOKUP(G1281,tb_MainDatabase[Barcode],tb_MainDatabase[Grand],"")</f>
        <v/>
      </c>
      <c r="I1281" s="64" t="str">
        <f t="array" ref="I1281">XLOOKUP(G1281,tb_MainDatabase[Barcode],tb_MainDatabase[Size],"")</f>
        <v/>
      </c>
      <c r="J1281" s="64"/>
      <c r="K1281" s="81" t="str">
        <f>IF(E1281="","",countif(tb_Export_2[SKU],E1281))</f>
        <v/>
      </c>
      <c r="L1281" s="81"/>
      <c r="M1281" s="81"/>
      <c r="N1281" s="81"/>
    </row>
    <row r="1282" ht="22.5" customHeight="1">
      <c r="A1282" s="61" t="str">
        <f>IF(B1282="","",ROW()-ROW(tb_Export_2[[#HEADERS],[Order]]))</f>
        <v/>
      </c>
      <c r="B1282" s="64"/>
      <c r="C1282" s="64" t="str">
        <f t="shared" si="1"/>
        <v>#REF!</v>
      </c>
      <c r="D1282" s="64"/>
      <c r="E1282" s="64"/>
      <c r="F1282" s="64"/>
      <c r="G1282" s="64"/>
      <c r="H1282" s="64" t="str">
        <f t="array" ref="H1282">XLOOKUP(G1282,tb_MainDatabase[Barcode],tb_MainDatabase[Grand],"")</f>
        <v/>
      </c>
      <c r="I1282" s="64" t="str">
        <f t="array" ref="I1282">XLOOKUP(G1282,tb_MainDatabase[Barcode],tb_MainDatabase[Size],"")</f>
        <v/>
      </c>
      <c r="J1282" s="64"/>
      <c r="K1282" s="81" t="str">
        <f>IF(E1282="","",countif(tb_Export_2[SKU],E1282))</f>
        <v/>
      </c>
      <c r="L1282" s="81"/>
      <c r="M1282" s="81"/>
      <c r="N1282" s="81"/>
    </row>
    <row r="1283" ht="22.5" customHeight="1">
      <c r="A1283" s="61" t="str">
        <f>IF(B1283="","",ROW()-ROW(tb_Export_2[[#HEADERS],[Order]]))</f>
        <v/>
      </c>
      <c r="B1283" s="64"/>
      <c r="C1283" s="64" t="str">
        <f t="shared" si="1"/>
        <v>#REF!</v>
      </c>
      <c r="D1283" s="64"/>
      <c r="E1283" s="64"/>
      <c r="F1283" s="64"/>
      <c r="G1283" s="64"/>
      <c r="H1283" s="64" t="str">
        <f t="array" ref="H1283">XLOOKUP(G1283,tb_MainDatabase[Barcode],tb_MainDatabase[Grand],"")</f>
        <v/>
      </c>
      <c r="I1283" s="64" t="str">
        <f t="array" ref="I1283">XLOOKUP(G1283,tb_MainDatabase[Barcode],tb_MainDatabase[Size],"")</f>
        <v/>
      </c>
      <c r="J1283" s="64"/>
      <c r="K1283" s="81" t="str">
        <f>IF(E1283="","",countif(tb_Export_2[SKU],E1283))</f>
        <v/>
      </c>
      <c r="L1283" s="81"/>
      <c r="M1283" s="81"/>
      <c r="N1283" s="81"/>
    </row>
    <row r="1284" ht="22.5" customHeight="1">
      <c r="A1284" s="61" t="str">
        <f>IF(B1284="","",ROW()-ROW(tb_Export_2[[#HEADERS],[Order]]))</f>
        <v/>
      </c>
      <c r="B1284" s="64"/>
      <c r="C1284" s="64" t="str">
        <f t="shared" si="1"/>
        <v>#REF!</v>
      </c>
      <c r="D1284" s="64"/>
      <c r="E1284" s="64"/>
      <c r="F1284" s="64"/>
      <c r="G1284" s="64"/>
      <c r="H1284" s="64" t="str">
        <f t="array" ref="H1284">XLOOKUP(G1284,tb_MainDatabase[Barcode],tb_MainDatabase[Grand],"")</f>
        <v/>
      </c>
      <c r="I1284" s="64" t="str">
        <f t="array" ref="I1284">XLOOKUP(G1284,tb_MainDatabase[Barcode],tb_MainDatabase[Size],"")</f>
        <v/>
      </c>
      <c r="J1284" s="64"/>
      <c r="K1284" s="81" t="str">
        <f>IF(E1284="","",countif(tb_Export_2[SKU],E1284))</f>
        <v/>
      </c>
      <c r="L1284" s="81"/>
      <c r="M1284" s="81"/>
      <c r="N1284" s="81"/>
    </row>
    <row r="1285" ht="22.5" customHeight="1">
      <c r="A1285" s="61" t="str">
        <f>IF(B1285="","",ROW()-ROW(tb_Export_2[[#HEADERS],[Order]]))</f>
        <v/>
      </c>
      <c r="B1285" s="64"/>
      <c r="C1285" s="64" t="str">
        <f t="shared" si="1"/>
        <v>#REF!</v>
      </c>
      <c r="D1285" s="64"/>
      <c r="E1285" s="64"/>
      <c r="F1285" s="64"/>
      <c r="G1285" s="64"/>
      <c r="H1285" s="64" t="str">
        <f t="array" ref="H1285">XLOOKUP(G1285,tb_MainDatabase[Barcode],tb_MainDatabase[Grand],"")</f>
        <v/>
      </c>
      <c r="I1285" s="64" t="str">
        <f t="array" ref="I1285">XLOOKUP(G1285,tb_MainDatabase[Barcode],tb_MainDatabase[Size],"")</f>
        <v/>
      </c>
      <c r="J1285" s="64"/>
      <c r="K1285" s="81" t="str">
        <f>IF(E1285="","",countif(tb_Export_2[SKU],E1285))</f>
        <v/>
      </c>
      <c r="L1285" s="81"/>
      <c r="M1285" s="81"/>
      <c r="N1285" s="81"/>
    </row>
    <row r="1286" ht="22.5" customHeight="1">
      <c r="A1286" s="61" t="str">
        <f>IF(B1286="","",ROW()-ROW(tb_Export_2[[#HEADERS],[Order]]))</f>
        <v/>
      </c>
      <c r="B1286" s="64"/>
      <c r="C1286" s="64" t="str">
        <f t="shared" si="1"/>
        <v>#REF!</v>
      </c>
      <c r="D1286" s="64"/>
      <c r="E1286" s="64"/>
      <c r="F1286" s="64"/>
      <c r="G1286" s="64"/>
      <c r="H1286" s="64" t="str">
        <f t="array" ref="H1286">XLOOKUP(G1286,tb_MainDatabase[Barcode],tb_MainDatabase[Grand],"")</f>
        <v/>
      </c>
      <c r="I1286" s="64" t="str">
        <f t="array" ref="I1286">XLOOKUP(G1286,tb_MainDatabase[Barcode],tb_MainDatabase[Size],"")</f>
        <v/>
      </c>
      <c r="J1286" s="64"/>
      <c r="K1286" s="81" t="str">
        <f>IF(E1286="","",countif(tb_Export_2[SKU],E1286))</f>
        <v/>
      </c>
      <c r="L1286" s="81"/>
      <c r="M1286" s="81"/>
      <c r="N1286" s="81"/>
    </row>
    <row r="1287" ht="22.5" customHeight="1">
      <c r="A1287" s="61" t="str">
        <f>IF(B1287="","",ROW()-ROW(tb_Export_2[[#HEADERS],[Order]]))</f>
        <v/>
      </c>
      <c r="B1287" s="64"/>
      <c r="C1287" s="64" t="str">
        <f t="shared" si="1"/>
        <v>#REF!</v>
      </c>
      <c r="D1287" s="64"/>
      <c r="E1287" s="64"/>
      <c r="F1287" s="64"/>
      <c r="G1287" s="64"/>
      <c r="H1287" s="64" t="str">
        <f t="array" ref="H1287">XLOOKUP(G1287,tb_MainDatabase[Barcode],tb_MainDatabase[Grand],"")</f>
        <v/>
      </c>
      <c r="I1287" s="64" t="str">
        <f t="array" ref="I1287">XLOOKUP(G1287,tb_MainDatabase[Barcode],tb_MainDatabase[Size],"")</f>
        <v/>
      </c>
      <c r="J1287" s="64"/>
      <c r="K1287" s="81" t="str">
        <f>IF(E1287="","",countif(tb_Export_2[SKU],E1287))</f>
        <v/>
      </c>
      <c r="L1287" s="81"/>
      <c r="M1287" s="81"/>
      <c r="N1287" s="81"/>
    </row>
    <row r="1288" ht="22.5" customHeight="1">
      <c r="A1288" s="61" t="str">
        <f>IF(B1288="","",ROW()-ROW(tb_Export_2[[#HEADERS],[Order]]))</f>
        <v/>
      </c>
      <c r="B1288" s="64"/>
      <c r="C1288" s="64" t="str">
        <f t="shared" si="1"/>
        <v>#REF!</v>
      </c>
      <c r="D1288" s="64"/>
      <c r="E1288" s="64"/>
      <c r="F1288" s="64"/>
      <c r="G1288" s="64"/>
      <c r="H1288" s="64" t="str">
        <f t="array" ref="H1288">XLOOKUP(G1288,tb_MainDatabase[Barcode],tb_MainDatabase[Grand],"")</f>
        <v/>
      </c>
      <c r="I1288" s="64" t="str">
        <f t="array" ref="I1288">XLOOKUP(G1288,tb_MainDatabase[Barcode],tb_MainDatabase[Size],"")</f>
        <v/>
      </c>
      <c r="J1288" s="64"/>
      <c r="K1288" s="81" t="str">
        <f>IF(E1288="","",countif(tb_Export_2[SKU],E1288))</f>
        <v/>
      </c>
      <c r="L1288" s="81"/>
      <c r="M1288" s="81"/>
      <c r="N1288" s="81"/>
    </row>
    <row r="1289" ht="22.5" customHeight="1">
      <c r="A1289" s="61" t="str">
        <f>IF(B1289="","",ROW()-ROW(tb_Export_2[[#HEADERS],[Order]]))</f>
        <v/>
      </c>
      <c r="B1289" s="64"/>
      <c r="C1289" s="64" t="str">
        <f t="shared" si="1"/>
        <v>#REF!</v>
      </c>
      <c r="D1289" s="64"/>
      <c r="E1289" s="64"/>
      <c r="F1289" s="64"/>
      <c r="G1289" s="64"/>
      <c r="H1289" s="64" t="str">
        <f t="array" ref="H1289">XLOOKUP(G1289,tb_MainDatabase[Barcode],tb_MainDatabase[Grand],"")</f>
        <v/>
      </c>
      <c r="I1289" s="64" t="str">
        <f t="array" ref="I1289">XLOOKUP(G1289,tb_MainDatabase[Barcode],tb_MainDatabase[Size],"")</f>
        <v/>
      </c>
      <c r="J1289" s="64"/>
      <c r="K1289" s="81" t="str">
        <f>IF(E1289="","",countif(tb_Export_2[SKU],E1289))</f>
        <v/>
      </c>
      <c r="L1289" s="81"/>
      <c r="M1289" s="81"/>
      <c r="N1289" s="81"/>
    </row>
    <row r="1290" ht="22.5" customHeight="1">
      <c r="A1290" s="61" t="str">
        <f>IF(B1290="","",ROW()-ROW(tb_Export_2[[#HEADERS],[Order]]))</f>
        <v/>
      </c>
      <c r="B1290" s="64"/>
      <c r="C1290" s="64" t="str">
        <f t="shared" si="1"/>
        <v>#REF!</v>
      </c>
      <c r="D1290" s="64"/>
      <c r="E1290" s="64"/>
      <c r="F1290" s="64"/>
      <c r="G1290" s="64"/>
      <c r="H1290" s="64" t="str">
        <f t="array" ref="H1290">XLOOKUP(G1290,tb_MainDatabase[Barcode],tb_MainDatabase[Grand],"")</f>
        <v/>
      </c>
      <c r="I1290" s="64" t="str">
        <f t="array" ref="I1290">XLOOKUP(G1290,tb_MainDatabase[Barcode],tb_MainDatabase[Size],"")</f>
        <v/>
      </c>
      <c r="J1290" s="64"/>
      <c r="K1290" s="81" t="str">
        <f>IF(E1290="","",countif(tb_Export_2[SKU],E1290))</f>
        <v/>
      </c>
      <c r="L1290" s="81"/>
      <c r="M1290" s="81"/>
      <c r="N1290" s="81"/>
    </row>
    <row r="1291" ht="22.5" customHeight="1">
      <c r="A1291" s="61" t="str">
        <f>IF(B1291="","",ROW()-ROW(tb_Export_2[[#HEADERS],[Order]]))</f>
        <v/>
      </c>
      <c r="B1291" s="64"/>
      <c r="C1291" s="64" t="str">
        <f t="shared" si="1"/>
        <v>#REF!</v>
      </c>
      <c r="D1291" s="64"/>
      <c r="E1291" s="64"/>
      <c r="F1291" s="64"/>
      <c r="G1291" s="64"/>
      <c r="H1291" s="64" t="str">
        <f t="array" ref="H1291">XLOOKUP(G1291,tb_MainDatabase[Barcode],tb_MainDatabase[Grand],"")</f>
        <v/>
      </c>
      <c r="I1291" s="64" t="str">
        <f t="array" ref="I1291">XLOOKUP(G1291,tb_MainDatabase[Barcode],tb_MainDatabase[Size],"")</f>
        <v/>
      </c>
      <c r="J1291" s="64"/>
      <c r="K1291" s="81" t="str">
        <f>IF(E1291="","",countif(tb_Export_2[SKU],E1291))</f>
        <v/>
      </c>
      <c r="L1291" s="81"/>
      <c r="M1291" s="81"/>
      <c r="N1291" s="81"/>
    </row>
    <row r="1292" ht="22.5" customHeight="1">
      <c r="A1292" s="61" t="str">
        <f>IF(B1292="","",ROW()-ROW(tb_Export_2[[#HEADERS],[Order]]))</f>
        <v/>
      </c>
      <c r="B1292" s="64"/>
      <c r="C1292" s="64" t="str">
        <f t="shared" si="1"/>
        <v>#REF!</v>
      </c>
      <c r="D1292" s="64"/>
      <c r="E1292" s="64"/>
      <c r="F1292" s="64"/>
      <c r="G1292" s="64"/>
      <c r="H1292" s="64" t="str">
        <f t="array" ref="H1292">XLOOKUP(G1292,tb_MainDatabase[Barcode],tb_MainDatabase[Grand],"")</f>
        <v/>
      </c>
      <c r="I1292" s="64" t="str">
        <f t="array" ref="I1292">XLOOKUP(G1292,tb_MainDatabase[Barcode],tb_MainDatabase[Size],"")</f>
        <v/>
      </c>
      <c r="J1292" s="64"/>
      <c r="K1292" s="81" t="str">
        <f>IF(E1292="","",countif(tb_Export_2[SKU],E1292))</f>
        <v/>
      </c>
      <c r="L1292" s="81"/>
      <c r="M1292" s="81"/>
      <c r="N1292" s="81"/>
    </row>
    <row r="1293" ht="22.5" customHeight="1">
      <c r="A1293" s="61" t="str">
        <f>IF(B1293="","",ROW()-ROW(tb_Export_2[[#HEADERS],[Order]]))</f>
        <v/>
      </c>
      <c r="B1293" s="64"/>
      <c r="C1293" s="64" t="str">
        <f t="shared" si="1"/>
        <v>#REF!</v>
      </c>
      <c r="D1293" s="64"/>
      <c r="E1293" s="64"/>
      <c r="F1293" s="64"/>
      <c r="G1293" s="64"/>
      <c r="H1293" s="64" t="str">
        <f t="array" ref="H1293">XLOOKUP(G1293,tb_MainDatabase[Barcode],tb_MainDatabase[Grand],"")</f>
        <v/>
      </c>
      <c r="I1293" s="64" t="str">
        <f t="array" ref="I1293">XLOOKUP(G1293,tb_MainDatabase[Barcode],tb_MainDatabase[Size],"")</f>
        <v/>
      </c>
      <c r="J1293" s="64"/>
      <c r="K1293" s="81" t="str">
        <f>IF(E1293="","",countif(tb_Export_2[SKU],E1293))</f>
        <v/>
      </c>
      <c r="L1293" s="81"/>
      <c r="M1293" s="81"/>
      <c r="N1293" s="81"/>
    </row>
    <row r="1294" ht="22.5" customHeight="1">
      <c r="A1294" s="61" t="str">
        <f>IF(B1294="","",ROW()-ROW(tb_Export_2[[#HEADERS],[Order]]))</f>
        <v/>
      </c>
      <c r="B1294" s="64"/>
      <c r="C1294" s="64" t="str">
        <f t="shared" si="1"/>
        <v>#REF!</v>
      </c>
      <c r="D1294" s="64"/>
      <c r="E1294" s="64"/>
      <c r="F1294" s="64"/>
      <c r="G1294" s="64"/>
      <c r="H1294" s="64" t="str">
        <f t="array" ref="H1294">XLOOKUP(G1294,tb_MainDatabase[Barcode],tb_MainDatabase[Grand],"")</f>
        <v/>
      </c>
      <c r="I1294" s="64" t="str">
        <f t="array" ref="I1294">XLOOKUP(G1294,tb_MainDatabase[Barcode],tb_MainDatabase[Size],"")</f>
        <v/>
      </c>
      <c r="J1294" s="64"/>
      <c r="K1294" s="81" t="str">
        <f>IF(E1294="","",countif(tb_Export_2[SKU],E1294))</f>
        <v/>
      </c>
      <c r="L1294" s="81"/>
      <c r="M1294" s="81"/>
      <c r="N1294" s="81"/>
    </row>
    <row r="1295" ht="22.5" customHeight="1">
      <c r="A1295" s="61" t="str">
        <f>IF(B1295="","",ROW()-ROW(tb_Export_2[[#HEADERS],[Order]]))</f>
        <v/>
      </c>
      <c r="B1295" s="64"/>
      <c r="C1295" s="64" t="str">
        <f t="shared" si="1"/>
        <v>#REF!</v>
      </c>
      <c r="D1295" s="64"/>
      <c r="E1295" s="64"/>
      <c r="F1295" s="64"/>
      <c r="G1295" s="64"/>
      <c r="H1295" s="64" t="str">
        <f t="array" ref="H1295">XLOOKUP(G1295,tb_MainDatabase[Barcode],tb_MainDatabase[Grand],"")</f>
        <v/>
      </c>
      <c r="I1295" s="64" t="str">
        <f t="array" ref="I1295">XLOOKUP(G1295,tb_MainDatabase[Barcode],tb_MainDatabase[Size],"")</f>
        <v/>
      </c>
      <c r="J1295" s="64"/>
      <c r="K1295" s="81" t="str">
        <f>IF(E1295="","",countif(tb_Export_2[SKU],E1295))</f>
        <v/>
      </c>
      <c r="L1295" s="81"/>
      <c r="M1295" s="81"/>
      <c r="N1295" s="81"/>
    </row>
    <row r="1296" ht="22.5" customHeight="1">
      <c r="A1296" s="61" t="str">
        <f>IF(B1296="","",ROW()-ROW(tb_Export_2[[#HEADERS],[Order]]))</f>
        <v/>
      </c>
      <c r="B1296" s="64"/>
      <c r="C1296" s="64" t="str">
        <f t="shared" si="1"/>
        <v>#REF!</v>
      </c>
      <c r="D1296" s="64"/>
      <c r="E1296" s="64"/>
      <c r="F1296" s="64"/>
      <c r="G1296" s="64"/>
      <c r="H1296" s="64" t="str">
        <f t="array" ref="H1296">XLOOKUP(G1296,tb_MainDatabase[Barcode],tb_MainDatabase[Grand],"")</f>
        <v/>
      </c>
      <c r="I1296" s="64" t="str">
        <f t="array" ref="I1296">XLOOKUP(G1296,tb_MainDatabase[Barcode],tb_MainDatabase[Size],"")</f>
        <v/>
      </c>
      <c r="J1296" s="64"/>
      <c r="K1296" s="81" t="str">
        <f>IF(E1296="","",countif(tb_Export_2[SKU],E1296))</f>
        <v/>
      </c>
      <c r="L1296" s="81"/>
      <c r="M1296" s="81"/>
      <c r="N1296" s="81"/>
    </row>
    <row r="1297" ht="22.5" customHeight="1">
      <c r="A1297" s="61" t="str">
        <f>IF(B1297="","",ROW()-ROW(tb_Export_2[[#HEADERS],[Order]]))</f>
        <v/>
      </c>
      <c r="B1297" s="64"/>
      <c r="C1297" s="64" t="str">
        <f t="shared" si="1"/>
        <v>#REF!</v>
      </c>
      <c r="D1297" s="64"/>
      <c r="E1297" s="64"/>
      <c r="F1297" s="64"/>
      <c r="G1297" s="64"/>
      <c r="H1297" s="64" t="str">
        <f t="array" ref="H1297">XLOOKUP(G1297,tb_MainDatabase[Barcode],tb_MainDatabase[Grand],"")</f>
        <v/>
      </c>
      <c r="I1297" s="64" t="str">
        <f t="array" ref="I1297">XLOOKUP(G1297,tb_MainDatabase[Barcode],tb_MainDatabase[Size],"")</f>
        <v/>
      </c>
      <c r="J1297" s="64"/>
      <c r="K1297" s="81" t="str">
        <f>IF(E1297="","",countif(tb_Export_2[SKU],E1297))</f>
        <v/>
      </c>
      <c r="L1297" s="81"/>
      <c r="M1297" s="81"/>
      <c r="N1297" s="81"/>
    </row>
    <row r="1298" ht="22.5" customHeight="1">
      <c r="A1298" s="61" t="str">
        <f>IF(B1298="","",ROW()-ROW(tb_Export_2[[#HEADERS],[Order]]))</f>
        <v/>
      </c>
      <c r="B1298" s="64"/>
      <c r="C1298" s="64" t="str">
        <f t="shared" si="1"/>
        <v>#REF!</v>
      </c>
      <c r="D1298" s="64"/>
      <c r="E1298" s="64"/>
      <c r="F1298" s="64"/>
      <c r="G1298" s="64"/>
      <c r="H1298" s="64" t="str">
        <f t="array" ref="H1298">XLOOKUP(G1298,tb_MainDatabase[Barcode],tb_MainDatabase[Grand],"")</f>
        <v/>
      </c>
      <c r="I1298" s="64" t="str">
        <f t="array" ref="I1298">XLOOKUP(G1298,tb_MainDatabase[Barcode],tb_MainDatabase[Size],"")</f>
        <v/>
      </c>
      <c r="J1298" s="64"/>
      <c r="K1298" s="81" t="str">
        <f>IF(E1298="","",countif(tb_Export_2[SKU],E1298))</f>
        <v/>
      </c>
      <c r="L1298" s="81"/>
      <c r="M1298" s="81"/>
      <c r="N1298" s="81"/>
    </row>
    <row r="1299" ht="22.5" customHeight="1">
      <c r="A1299" s="61" t="str">
        <f>IF(B1299="","",ROW()-ROW(tb_Export_2[[#HEADERS],[Order]]))</f>
        <v/>
      </c>
      <c r="B1299" s="64"/>
      <c r="C1299" s="64" t="str">
        <f t="shared" si="1"/>
        <v>#REF!</v>
      </c>
      <c r="D1299" s="64"/>
      <c r="E1299" s="64"/>
      <c r="F1299" s="64"/>
      <c r="G1299" s="64"/>
      <c r="H1299" s="64" t="str">
        <f t="array" ref="H1299">XLOOKUP(G1299,tb_MainDatabase[Barcode],tb_MainDatabase[Grand],"")</f>
        <v/>
      </c>
      <c r="I1299" s="64" t="str">
        <f t="array" ref="I1299">XLOOKUP(G1299,tb_MainDatabase[Barcode],tb_MainDatabase[Size],"")</f>
        <v/>
      </c>
      <c r="J1299" s="64"/>
      <c r="K1299" s="81" t="str">
        <f>IF(E1299="","",countif(tb_Export_2[SKU],E1299))</f>
        <v/>
      </c>
      <c r="L1299" s="81"/>
      <c r="M1299" s="81"/>
      <c r="N1299" s="81"/>
    </row>
    <row r="1300" ht="22.5" customHeight="1">
      <c r="A1300" s="61" t="str">
        <f>IF(B1300="","",ROW()-ROW(tb_Export_2[[#HEADERS],[Order]]))</f>
        <v/>
      </c>
      <c r="B1300" s="64"/>
      <c r="C1300" s="64" t="str">
        <f t="shared" si="1"/>
        <v>#REF!</v>
      </c>
      <c r="D1300" s="64"/>
      <c r="E1300" s="64"/>
      <c r="F1300" s="64"/>
      <c r="G1300" s="64"/>
      <c r="H1300" s="64" t="str">
        <f t="array" ref="H1300">XLOOKUP(G1300,tb_MainDatabase[Barcode],tb_MainDatabase[Grand],"")</f>
        <v/>
      </c>
      <c r="I1300" s="64" t="str">
        <f t="array" ref="I1300">XLOOKUP(G1300,tb_MainDatabase[Barcode],tb_MainDatabase[Size],"")</f>
        <v/>
      </c>
      <c r="J1300" s="64"/>
      <c r="K1300" s="81" t="str">
        <f>IF(E1300="","",countif(tb_Export_2[SKU],E1300))</f>
        <v/>
      </c>
      <c r="L1300" s="81"/>
      <c r="M1300" s="81"/>
      <c r="N1300" s="81"/>
    </row>
    <row r="1301" ht="22.5" customHeight="1">
      <c r="A1301" s="61" t="str">
        <f>IF(B1301="","",ROW()-ROW(tb_Export_2[[#HEADERS],[Order]]))</f>
        <v/>
      </c>
      <c r="B1301" s="64"/>
      <c r="C1301" s="64" t="str">
        <f t="shared" si="1"/>
        <v>#REF!</v>
      </c>
      <c r="D1301" s="64"/>
      <c r="E1301" s="64"/>
      <c r="F1301" s="64"/>
      <c r="G1301" s="64"/>
      <c r="H1301" s="64" t="str">
        <f t="array" ref="H1301">XLOOKUP(G1301,tb_MainDatabase[Barcode],tb_MainDatabase[Grand],"")</f>
        <v/>
      </c>
      <c r="I1301" s="64" t="str">
        <f t="array" ref="I1301">XLOOKUP(G1301,tb_MainDatabase[Barcode],tb_MainDatabase[Size],"")</f>
        <v/>
      </c>
      <c r="J1301" s="64"/>
      <c r="K1301" s="81" t="str">
        <f>IF(E1301="","",countif(tb_Export_2[SKU],E1301))</f>
        <v/>
      </c>
      <c r="L1301" s="81"/>
      <c r="M1301" s="81"/>
      <c r="N1301" s="81"/>
    </row>
    <row r="1302" ht="22.5" customHeight="1">
      <c r="A1302" s="61" t="str">
        <f>IF(B1302="","",ROW()-ROW(tb_Export_2[[#HEADERS],[Order]]))</f>
        <v/>
      </c>
      <c r="B1302" s="64"/>
      <c r="C1302" s="64" t="str">
        <f t="shared" si="1"/>
        <v>#REF!</v>
      </c>
      <c r="D1302" s="64"/>
      <c r="E1302" s="64"/>
      <c r="F1302" s="64"/>
      <c r="G1302" s="64"/>
      <c r="H1302" s="64" t="str">
        <f t="array" ref="H1302">XLOOKUP(G1302,tb_MainDatabase[Barcode],tb_MainDatabase[Grand],"")</f>
        <v/>
      </c>
      <c r="I1302" s="64" t="str">
        <f t="array" ref="I1302">XLOOKUP(G1302,tb_MainDatabase[Barcode],tb_MainDatabase[Size],"")</f>
        <v/>
      </c>
      <c r="J1302" s="64"/>
      <c r="K1302" s="81" t="str">
        <f>IF(E1302="","",countif(tb_Export_2[SKU],E1302))</f>
        <v/>
      </c>
      <c r="L1302" s="81"/>
      <c r="M1302" s="81"/>
      <c r="N1302" s="81"/>
    </row>
    <row r="1303" ht="22.5" customHeight="1">
      <c r="A1303" s="61" t="str">
        <f>IF(B1303="","",ROW()-ROW(tb_Export_2[[#HEADERS],[Order]]))</f>
        <v/>
      </c>
      <c r="B1303" s="64"/>
      <c r="C1303" s="64" t="str">
        <f t="shared" si="1"/>
        <v>#REF!</v>
      </c>
      <c r="D1303" s="64"/>
      <c r="E1303" s="64"/>
      <c r="F1303" s="64"/>
      <c r="G1303" s="64"/>
      <c r="H1303" s="64" t="str">
        <f t="array" ref="H1303">XLOOKUP(G1303,tb_MainDatabase[Barcode],tb_MainDatabase[Grand],"")</f>
        <v/>
      </c>
      <c r="I1303" s="64" t="str">
        <f t="array" ref="I1303">XLOOKUP(G1303,tb_MainDatabase[Barcode],tb_MainDatabase[Size],"")</f>
        <v/>
      </c>
      <c r="J1303" s="64"/>
      <c r="K1303" s="81" t="str">
        <f>IF(E1303="","",countif(tb_Export_2[SKU],E1303))</f>
        <v/>
      </c>
      <c r="L1303" s="81"/>
      <c r="M1303" s="81"/>
      <c r="N1303" s="81"/>
    </row>
    <row r="1304" ht="22.5" customHeight="1">
      <c r="A1304" s="61" t="str">
        <f>IF(B1304="","",ROW()-ROW(tb_Export_2[[#HEADERS],[Order]]))</f>
        <v/>
      </c>
      <c r="B1304" s="64"/>
      <c r="C1304" s="64" t="str">
        <f t="shared" si="1"/>
        <v>#REF!</v>
      </c>
      <c r="D1304" s="64"/>
      <c r="E1304" s="64"/>
      <c r="F1304" s="64"/>
      <c r="G1304" s="64"/>
      <c r="H1304" s="64" t="str">
        <f t="array" ref="H1304">XLOOKUP(G1304,tb_MainDatabase[Barcode],tb_MainDatabase[Grand],"")</f>
        <v/>
      </c>
      <c r="I1304" s="64" t="str">
        <f t="array" ref="I1304">XLOOKUP(G1304,tb_MainDatabase[Barcode],tb_MainDatabase[Size],"")</f>
        <v/>
      </c>
      <c r="J1304" s="64"/>
      <c r="K1304" s="81" t="str">
        <f>IF(E1304="","",countif(tb_Export_2[SKU],E1304))</f>
        <v/>
      </c>
      <c r="L1304" s="81"/>
      <c r="M1304" s="81"/>
      <c r="N1304" s="81"/>
    </row>
    <row r="1305" ht="22.5" customHeight="1">
      <c r="A1305" s="61" t="str">
        <f>IF(B1305="","",ROW()-ROW(tb_Export_2[[#HEADERS],[Order]]))</f>
        <v/>
      </c>
      <c r="B1305" s="64"/>
      <c r="C1305" s="64" t="str">
        <f t="shared" si="1"/>
        <v>#REF!</v>
      </c>
      <c r="D1305" s="64"/>
      <c r="E1305" s="64"/>
      <c r="F1305" s="64"/>
      <c r="G1305" s="64"/>
      <c r="H1305" s="64" t="str">
        <f t="array" ref="H1305">XLOOKUP(G1305,tb_MainDatabase[Barcode],tb_MainDatabase[Grand],"")</f>
        <v/>
      </c>
      <c r="I1305" s="64" t="str">
        <f t="array" ref="I1305">XLOOKUP(G1305,tb_MainDatabase[Barcode],tb_MainDatabase[Size],"")</f>
        <v/>
      </c>
      <c r="J1305" s="64"/>
      <c r="K1305" s="81" t="str">
        <f>IF(E1305="","",countif(tb_Export_2[SKU],E1305))</f>
        <v/>
      </c>
      <c r="L1305" s="81"/>
      <c r="M1305" s="81"/>
      <c r="N1305" s="81"/>
    </row>
    <row r="1306" ht="22.5" customHeight="1">
      <c r="A1306" s="61" t="str">
        <f>IF(B1306="","",ROW()-ROW(tb_Export_2[[#HEADERS],[Order]]))</f>
        <v/>
      </c>
      <c r="B1306" s="64"/>
      <c r="C1306" s="64" t="str">
        <f t="shared" si="1"/>
        <v>#REF!</v>
      </c>
      <c r="D1306" s="64"/>
      <c r="E1306" s="64"/>
      <c r="F1306" s="64"/>
      <c r="G1306" s="64"/>
      <c r="H1306" s="64" t="str">
        <f t="array" ref="H1306">XLOOKUP(G1306,tb_MainDatabase[Barcode],tb_MainDatabase[Grand],"")</f>
        <v/>
      </c>
      <c r="I1306" s="64" t="str">
        <f t="array" ref="I1306">XLOOKUP(G1306,tb_MainDatabase[Barcode],tb_MainDatabase[Size],"")</f>
        <v/>
      </c>
      <c r="J1306" s="64"/>
      <c r="K1306" s="81" t="str">
        <f>IF(E1306="","",countif(tb_Export_2[SKU],E1306))</f>
        <v/>
      </c>
      <c r="L1306" s="81"/>
      <c r="M1306" s="81"/>
      <c r="N1306" s="81"/>
    </row>
    <row r="1307" ht="22.5" customHeight="1">
      <c r="A1307" s="61" t="str">
        <f>IF(B1307="","",ROW()-ROW(tb_Export_2[[#HEADERS],[Order]]))</f>
        <v/>
      </c>
      <c r="B1307" s="64"/>
      <c r="C1307" s="64" t="str">
        <f t="shared" si="1"/>
        <v>#REF!</v>
      </c>
      <c r="D1307" s="64"/>
      <c r="E1307" s="64"/>
      <c r="F1307" s="64"/>
      <c r="G1307" s="64"/>
      <c r="H1307" s="64" t="str">
        <f t="array" ref="H1307">XLOOKUP(G1307,tb_MainDatabase[Barcode],tb_MainDatabase[Grand],"")</f>
        <v/>
      </c>
      <c r="I1307" s="64" t="str">
        <f t="array" ref="I1307">XLOOKUP(G1307,tb_MainDatabase[Barcode],tb_MainDatabase[Size],"")</f>
        <v/>
      </c>
      <c r="J1307" s="64"/>
      <c r="K1307" s="81" t="str">
        <f>IF(E1307="","",countif(tb_Export_2[SKU],E1307))</f>
        <v/>
      </c>
      <c r="L1307" s="81"/>
      <c r="M1307" s="81"/>
      <c r="N1307" s="81"/>
    </row>
    <row r="1308" ht="22.5" customHeight="1">
      <c r="A1308" s="61" t="str">
        <f>IF(B1308="","",ROW()-ROW(tb_Export_2[[#HEADERS],[Order]]))</f>
        <v/>
      </c>
      <c r="B1308" s="64"/>
      <c r="C1308" s="64" t="str">
        <f t="shared" si="1"/>
        <v>#REF!</v>
      </c>
      <c r="D1308" s="64"/>
      <c r="E1308" s="64"/>
      <c r="F1308" s="64"/>
      <c r="G1308" s="64"/>
      <c r="H1308" s="64" t="str">
        <f t="array" ref="H1308">XLOOKUP(G1308,tb_MainDatabase[Barcode],tb_MainDatabase[Grand],"")</f>
        <v/>
      </c>
      <c r="I1308" s="64" t="str">
        <f t="array" ref="I1308">XLOOKUP(G1308,tb_MainDatabase[Barcode],tb_MainDatabase[Size],"")</f>
        <v/>
      </c>
      <c r="J1308" s="64"/>
      <c r="K1308" s="81" t="str">
        <f>IF(E1308="","",countif(tb_Export_2[SKU],E1308))</f>
        <v/>
      </c>
      <c r="L1308" s="81"/>
      <c r="M1308" s="81"/>
      <c r="N1308" s="81"/>
    </row>
    <row r="1309" ht="22.5" customHeight="1">
      <c r="A1309" s="61" t="str">
        <f>IF(B1309="","",ROW()-ROW(tb_Export_2[[#HEADERS],[Order]]))</f>
        <v/>
      </c>
      <c r="B1309" s="64"/>
      <c r="C1309" s="64" t="str">
        <f t="shared" si="1"/>
        <v>#REF!</v>
      </c>
      <c r="D1309" s="64"/>
      <c r="E1309" s="64"/>
      <c r="F1309" s="64"/>
      <c r="G1309" s="64"/>
      <c r="H1309" s="64" t="str">
        <f t="array" ref="H1309">XLOOKUP(G1309,tb_MainDatabase[Barcode],tb_MainDatabase[Grand],"")</f>
        <v/>
      </c>
      <c r="I1309" s="64" t="str">
        <f t="array" ref="I1309">XLOOKUP(G1309,tb_MainDatabase[Barcode],tb_MainDatabase[Size],"")</f>
        <v/>
      </c>
      <c r="J1309" s="64"/>
      <c r="K1309" s="81" t="str">
        <f>IF(E1309="","",countif(tb_Export_2[SKU],E1309))</f>
        <v/>
      </c>
      <c r="L1309" s="81"/>
      <c r="M1309" s="81"/>
      <c r="N1309" s="81"/>
    </row>
    <row r="1310" ht="22.5" customHeight="1">
      <c r="A1310" s="61" t="str">
        <f>IF(B1310="","",ROW()-ROW(tb_Export_2[[#HEADERS],[Order]]))</f>
        <v/>
      </c>
      <c r="B1310" s="64"/>
      <c r="C1310" s="64" t="str">
        <f t="shared" si="1"/>
        <v>#REF!</v>
      </c>
      <c r="D1310" s="64"/>
      <c r="E1310" s="64"/>
      <c r="F1310" s="64"/>
      <c r="G1310" s="64"/>
      <c r="H1310" s="64" t="str">
        <f t="array" ref="H1310">XLOOKUP(G1310,tb_MainDatabase[Barcode],tb_MainDatabase[Grand],"")</f>
        <v/>
      </c>
      <c r="I1310" s="64" t="str">
        <f t="array" ref="I1310">XLOOKUP(G1310,tb_MainDatabase[Barcode],tb_MainDatabase[Size],"")</f>
        <v/>
      </c>
      <c r="J1310" s="64"/>
      <c r="K1310" s="81" t="str">
        <f>IF(E1310="","",countif(tb_Export_2[SKU],E1310))</f>
        <v/>
      </c>
      <c r="L1310" s="81"/>
      <c r="M1310" s="81"/>
      <c r="N1310" s="81"/>
    </row>
    <row r="1311" ht="22.5" customHeight="1">
      <c r="A1311" s="61" t="str">
        <f>IF(B1311="","",ROW()-ROW(tb_Export_2[[#HEADERS],[Order]]))</f>
        <v/>
      </c>
      <c r="B1311" s="64"/>
      <c r="C1311" s="64" t="str">
        <f t="shared" si="1"/>
        <v>#REF!</v>
      </c>
      <c r="D1311" s="64"/>
      <c r="E1311" s="64"/>
      <c r="F1311" s="64"/>
      <c r="G1311" s="64"/>
      <c r="H1311" s="64" t="str">
        <f t="array" ref="H1311">XLOOKUP(G1311,tb_MainDatabase[Barcode],tb_MainDatabase[Grand],"")</f>
        <v/>
      </c>
      <c r="I1311" s="64" t="str">
        <f t="array" ref="I1311">XLOOKUP(G1311,tb_MainDatabase[Barcode],tb_MainDatabase[Size],"")</f>
        <v/>
      </c>
      <c r="J1311" s="64"/>
      <c r="K1311" s="81" t="str">
        <f>IF(E1311="","",countif(tb_Export_2[SKU],E1311))</f>
        <v/>
      </c>
      <c r="L1311" s="81"/>
      <c r="M1311" s="81"/>
      <c r="N1311" s="81"/>
    </row>
    <row r="1312" ht="22.5" customHeight="1">
      <c r="A1312" s="61" t="str">
        <f>IF(B1312="","",ROW()-ROW(tb_Export_2[[#HEADERS],[Order]]))</f>
        <v/>
      </c>
      <c r="B1312" s="64"/>
      <c r="C1312" s="64" t="str">
        <f t="shared" si="1"/>
        <v>#REF!</v>
      </c>
      <c r="D1312" s="64"/>
      <c r="E1312" s="64"/>
      <c r="F1312" s="64"/>
      <c r="G1312" s="64"/>
      <c r="H1312" s="64" t="str">
        <f t="array" ref="H1312">XLOOKUP(G1312,tb_MainDatabase[Barcode],tb_MainDatabase[Grand],"")</f>
        <v/>
      </c>
      <c r="I1312" s="64" t="str">
        <f t="array" ref="I1312">XLOOKUP(G1312,tb_MainDatabase[Barcode],tb_MainDatabase[Size],"")</f>
        <v/>
      </c>
      <c r="J1312" s="64"/>
      <c r="K1312" s="81" t="str">
        <f>IF(E1312="","",countif(tb_Export_2[SKU],E1312))</f>
        <v/>
      </c>
      <c r="L1312" s="81"/>
      <c r="M1312" s="81"/>
      <c r="N1312" s="81"/>
    </row>
    <row r="1313" ht="22.5" customHeight="1">
      <c r="A1313" s="61" t="str">
        <f>IF(B1313="","",ROW()-ROW(tb_Export_2[[#HEADERS],[Order]]))</f>
        <v/>
      </c>
      <c r="B1313" s="64"/>
      <c r="C1313" s="64" t="str">
        <f t="shared" si="1"/>
        <v>#REF!</v>
      </c>
      <c r="D1313" s="64"/>
      <c r="E1313" s="64"/>
      <c r="F1313" s="64"/>
      <c r="G1313" s="64"/>
      <c r="H1313" s="64" t="str">
        <f t="array" ref="H1313">XLOOKUP(G1313,tb_MainDatabase[Barcode],tb_MainDatabase[Grand],"")</f>
        <v/>
      </c>
      <c r="I1313" s="64" t="str">
        <f t="array" ref="I1313">XLOOKUP(G1313,tb_MainDatabase[Barcode],tb_MainDatabase[Size],"")</f>
        <v/>
      </c>
      <c r="J1313" s="64"/>
      <c r="K1313" s="81" t="str">
        <f>IF(E1313="","",countif(tb_Export_2[SKU],E1313))</f>
        <v/>
      </c>
      <c r="L1313" s="81"/>
      <c r="M1313" s="81"/>
      <c r="N1313" s="81"/>
    </row>
    <row r="1314" ht="22.5" customHeight="1">
      <c r="A1314" s="61" t="str">
        <f>IF(B1314="","",ROW()-ROW(tb_Export_2[[#HEADERS],[Order]]))</f>
        <v/>
      </c>
      <c r="B1314" s="64"/>
      <c r="C1314" s="64" t="str">
        <f t="shared" si="1"/>
        <v>#REF!</v>
      </c>
      <c r="D1314" s="64"/>
      <c r="E1314" s="64"/>
      <c r="F1314" s="64"/>
      <c r="G1314" s="64"/>
      <c r="H1314" s="64" t="str">
        <f t="array" ref="H1314">XLOOKUP(G1314,tb_MainDatabase[Barcode],tb_MainDatabase[Grand],"")</f>
        <v/>
      </c>
      <c r="I1314" s="64" t="str">
        <f t="array" ref="I1314">XLOOKUP(G1314,tb_MainDatabase[Barcode],tb_MainDatabase[Size],"")</f>
        <v/>
      </c>
      <c r="J1314" s="64"/>
      <c r="K1314" s="81" t="str">
        <f>IF(E1314="","",countif(tb_Export_2[SKU],E1314))</f>
        <v/>
      </c>
      <c r="L1314" s="81"/>
      <c r="M1314" s="81"/>
      <c r="N1314" s="81"/>
    </row>
    <row r="1315" ht="22.5" customHeight="1">
      <c r="A1315" s="61" t="str">
        <f>IF(B1315="","",ROW()-ROW(tb_Export_2[[#HEADERS],[Order]]))</f>
        <v/>
      </c>
      <c r="B1315" s="64"/>
      <c r="C1315" s="64" t="str">
        <f t="shared" si="1"/>
        <v>#REF!</v>
      </c>
      <c r="D1315" s="64"/>
      <c r="E1315" s="64"/>
      <c r="F1315" s="64"/>
      <c r="G1315" s="64"/>
      <c r="H1315" s="64" t="str">
        <f t="array" ref="H1315">XLOOKUP(G1315,tb_MainDatabase[Barcode],tb_MainDatabase[Grand],"")</f>
        <v/>
      </c>
      <c r="I1315" s="64" t="str">
        <f t="array" ref="I1315">XLOOKUP(G1315,tb_MainDatabase[Barcode],tb_MainDatabase[Size],"")</f>
        <v/>
      </c>
      <c r="J1315" s="64"/>
      <c r="K1315" s="81" t="str">
        <f>IF(E1315="","",countif(tb_Export_2[SKU],E1315))</f>
        <v/>
      </c>
      <c r="L1315" s="81"/>
      <c r="M1315" s="81"/>
      <c r="N1315" s="81"/>
    </row>
    <row r="1316" ht="22.5" customHeight="1">
      <c r="A1316" s="61" t="str">
        <f>IF(B1316="","",ROW()-ROW(tb_Export_2[[#HEADERS],[Order]]))</f>
        <v/>
      </c>
      <c r="B1316" s="64"/>
      <c r="C1316" s="64" t="str">
        <f t="shared" si="1"/>
        <v>#REF!</v>
      </c>
      <c r="D1316" s="64"/>
      <c r="E1316" s="64"/>
      <c r="F1316" s="64"/>
      <c r="G1316" s="64"/>
      <c r="H1316" s="64" t="str">
        <f t="array" ref="H1316">XLOOKUP(G1316,tb_MainDatabase[Barcode],tb_MainDatabase[Grand],"")</f>
        <v/>
      </c>
      <c r="I1316" s="64" t="str">
        <f t="array" ref="I1316">XLOOKUP(G1316,tb_MainDatabase[Barcode],tb_MainDatabase[Size],"")</f>
        <v/>
      </c>
      <c r="J1316" s="64"/>
      <c r="K1316" s="81" t="str">
        <f>IF(E1316="","",countif(tb_Export_2[SKU],E1316))</f>
        <v/>
      </c>
      <c r="L1316" s="81"/>
      <c r="M1316" s="81"/>
      <c r="N1316" s="81"/>
    </row>
    <row r="1317" ht="22.5" customHeight="1">
      <c r="A1317" s="61" t="str">
        <f>IF(B1317="","",ROW()-ROW(tb_Export_2[[#HEADERS],[Order]]))</f>
        <v/>
      </c>
      <c r="B1317" s="64"/>
      <c r="C1317" s="64" t="str">
        <f t="shared" si="1"/>
        <v>#REF!</v>
      </c>
      <c r="D1317" s="64"/>
      <c r="E1317" s="64"/>
      <c r="F1317" s="64"/>
      <c r="G1317" s="64"/>
      <c r="H1317" s="64" t="str">
        <f t="array" ref="H1317">XLOOKUP(G1317,tb_MainDatabase[Barcode],tb_MainDatabase[Grand],"")</f>
        <v/>
      </c>
      <c r="I1317" s="64" t="str">
        <f t="array" ref="I1317">XLOOKUP(G1317,tb_MainDatabase[Barcode],tb_MainDatabase[Size],"")</f>
        <v/>
      </c>
      <c r="J1317" s="64"/>
      <c r="K1317" s="81" t="str">
        <f>IF(E1317="","",countif(tb_Export_2[SKU],E1317))</f>
        <v/>
      </c>
      <c r="L1317" s="81"/>
      <c r="M1317" s="81"/>
      <c r="N1317" s="81"/>
    </row>
    <row r="1318" ht="22.5" customHeight="1">
      <c r="A1318" s="61" t="str">
        <f>IF(B1318="","",ROW()-ROW(tb_Export_2[[#HEADERS],[Order]]))</f>
        <v/>
      </c>
      <c r="B1318" s="64"/>
      <c r="C1318" s="64" t="str">
        <f t="shared" si="1"/>
        <v>#REF!</v>
      </c>
      <c r="D1318" s="64"/>
      <c r="E1318" s="64"/>
      <c r="F1318" s="64"/>
      <c r="G1318" s="64"/>
      <c r="H1318" s="64" t="str">
        <f t="array" ref="H1318">XLOOKUP(G1318,tb_MainDatabase[Barcode],tb_MainDatabase[Grand],"")</f>
        <v/>
      </c>
      <c r="I1318" s="64" t="str">
        <f t="array" ref="I1318">XLOOKUP(G1318,tb_MainDatabase[Barcode],tb_MainDatabase[Size],"")</f>
        <v/>
      </c>
      <c r="J1318" s="64"/>
      <c r="K1318" s="81" t="str">
        <f>IF(E1318="","",countif(tb_Export_2[SKU],E1318))</f>
        <v/>
      </c>
      <c r="L1318" s="81"/>
      <c r="M1318" s="81"/>
      <c r="N1318" s="81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5.63"/>
    <col customWidth="1" min="3" max="3" width="8.75"/>
    <col customWidth="1" min="4" max="4" width="5.88"/>
    <col customWidth="1" min="6" max="6" width="18.75"/>
    <col customWidth="1" min="7" max="7" width="6.25"/>
    <col customWidth="1" min="10" max="10" width="7.0"/>
    <col customWidth="1" min="11" max="11" width="8.75"/>
    <col customWidth="1" min="12" max="12" width="13.5"/>
    <col customWidth="1" min="13" max="13" width="7.38"/>
    <col customWidth="1" min="14" max="14" width="7.25"/>
    <col customWidth="1" min="15" max="15" width="8.5"/>
    <col customWidth="1" min="16" max="16" width="6.5"/>
    <col customWidth="1" min="17" max="17" width="6.25"/>
    <col customWidth="1" min="18" max="18" width="7.13"/>
    <col customWidth="1" min="19" max="19" width="9.5"/>
    <col customWidth="1" min="20" max="20" width="7.13"/>
    <col customWidth="1" min="21" max="21" width="8.38"/>
    <col customWidth="1" min="22" max="22" width="7.38"/>
    <col customWidth="1" min="23" max="23" width="7.0"/>
  </cols>
  <sheetData>
    <row r="1">
      <c r="A1" s="347"/>
      <c r="B1" s="347" t="s">
        <v>3253</v>
      </c>
      <c r="C1" s="347"/>
      <c r="D1" s="348">
        <f>SUM(D3:D179)</f>
        <v>470</v>
      </c>
      <c r="G1" s="348">
        <f>SUM(G3:G179)</f>
        <v>470</v>
      </c>
      <c r="K1" s="347" t="s">
        <v>3253</v>
      </c>
      <c r="L1" s="347" t="s">
        <v>3254</v>
      </c>
      <c r="O1" s="347" t="s">
        <v>3255</v>
      </c>
      <c r="P1" s="347" t="s">
        <v>61</v>
      </c>
      <c r="Q1" s="347" t="s">
        <v>67</v>
      </c>
      <c r="T1" s="349" t="s">
        <v>1026</v>
      </c>
      <c r="U1" s="349" t="s">
        <v>1189</v>
      </c>
      <c r="V1" s="349" t="s">
        <v>1218</v>
      </c>
    </row>
    <row r="2">
      <c r="A2" s="347" t="s">
        <v>12</v>
      </c>
      <c r="B2" s="347" t="s">
        <v>35</v>
      </c>
      <c r="C2" s="347" t="s">
        <v>15</v>
      </c>
      <c r="D2" s="347" t="s">
        <v>3256</v>
      </c>
      <c r="F2" s="350" t="s">
        <v>3257</v>
      </c>
      <c r="G2" s="350" t="s">
        <v>3258</v>
      </c>
      <c r="H2" s="350" t="s">
        <v>3257</v>
      </c>
      <c r="I2" s="350" t="s">
        <v>3258</v>
      </c>
      <c r="K2" s="351" t="s">
        <v>33</v>
      </c>
      <c r="L2" s="352">
        <f>IF(K2="","",SUMIFS(Sell_CTW[ยอดชำระ],Sell_CTW[Month],K2 ))</f>
        <v>65690</v>
      </c>
      <c r="N2" s="351" t="s">
        <v>33</v>
      </c>
      <c r="O2" s="348">
        <f>IF(N2="","",SUMIFS(CTM[Customer],CTM[Month],N2 ))</f>
        <v>46</v>
      </c>
      <c r="P2" s="348">
        <f>IF(N2="","",SUMIFS(CTM[Thai],CTM[Month],N2 ))</f>
        <v>0</v>
      </c>
      <c r="Q2" s="348">
        <f>IF(N2="","",SUMIFS(CTM[Foreign],CTM[Month],N2 ))</f>
        <v>0</v>
      </c>
      <c r="S2" s="351" t="s">
        <v>33</v>
      </c>
      <c r="T2" s="54">
        <f>IF($S2="","",SUMIFS(Sell_CTW[จำนวน],Sell_CTW[Month],$S2,Sell_CTW[Size],T$1 ))</f>
        <v>43</v>
      </c>
      <c r="U2" s="54">
        <f>IF($S2="","",SUMIFS(Sell_CTW[จำนวน],Sell_CTW[Month],$S2,Sell_CTW[Size],U$1 ))</f>
        <v>9</v>
      </c>
      <c r="V2" s="54">
        <f>IF($S2="","",SUMIFS(Sell_CTW[จำนวน],Sell_CTW[Month],$S2,Sell_CTW[Size],V$1 ))</f>
        <v>20</v>
      </c>
    </row>
    <row r="3">
      <c r="A3" s="347">
        <v>8.857128011188E12</v>
      </c>
      <c r="B3" s="347" t="s">
        <v>1024</v>
      </c>
      <c r="C3" s="347" t="s">
        <v>1026</v>
      </c>
      <c r="D3" s="348">
        <f>if('กราฟสรุป'!$A$66="All",SUMIFS('Sell CTW'!J:J,'Sell CTW'!G:G,$A3),sumifs('Sell CTW'!J:J,'Sell CTW'!G:G,$A3,'Sell CTW'!A:A,'กราฟสรุป'!$A$66))</f>
        <v>0</v>
      </c>
      <c r="F3" s="347" t="s">
        <v>1024</v>
      </c>
      <c r="G3" s="348">
        <f>sumifs(SumReport!$D$3:$D179,SumReport!$B$3:$B179,F3)</f>
        <v>1</v>
      </c>
      <c r="H3" s="353" t="str">
        <f t="array" ref="H3:I63">SORT(F3:G63,2,0)</f>
        <v>Secret of Peach</v>
      </c>
      <c r="I3" s="353">
        <v>49.0</v>
      </c>
      <c r="K3" s="351" t="s">
        <v>351</v>
      </c>
      <c r="L3" s="352">
        <f>IF(K3="","",SUMIFS(Sell_CTW[ยอดชำระ],Sell_CTW[Month],K3 ))</f>
        <v>189842</v>
      </c>
      <c r="N3" s="351" t="s">
        <v>351</v>
      </c>
      <c r="O3" s="348">
        <f>IF(N3="","",SUMIFS(CTM[Customer],CTM[Month],N3 ))</f>
        <v>138</v>
      </c>
      <c r="P3" s="348">
        <f>IF(N3="","",SUMIFS(CTM[Thai],CTM[Month],N3 ))</f>
        <v>0</v>
      </c>
      <c r="Q3" s="348">
        <f>IF(N3="","",SUMIFS(CTM[Foreign],CTM[Month],N3 ))</f>
        <v>0</v>
      </c>
      <c r="S3" s="351" t="s">
        <v>351</v>
      </c>
      <c r="T3" s="54">
        <f>IF($S3="","",SUMIFS(Sell_CTW[จำนวน],Sell_CTW[Month],$S3,Sell_CTW[Size],T$1 ))</f>
        <v>64</v>
      </c>
      <c r="U3" s="54">
        <f>IF($S3="","",SUMIFS(Sell_CTW[จำนวน],Sell_CTW[Month],$S3,Sell_CTW[Size],U$1 ))</f>
        <v>46</v>
      </c>
      <c r="V3" s="54">
        <f>IF($S3="","",SUMIFS(Sell_CTW[จำนวน],Sell_CTW[Month],$S3,Sell_CTW[Size],V$1 ))</f>
        <v>112</v>
      </c>
    </row>
    <row r="4">
      <c r="A4" s="347">
        <v>8.857128011577E12</v>
      </c>
      <c r="B4" s="347" t="s">
        <v>1373</v>
      </c>
      <c r="C4" s="347" t="s">
        <v>1026</v>
      </c>
      <c r="D4" s="348">
        <f>if('กราฟสรุป'!$A$66="All",SUMIFS('Sell CTW'!J:J,'Sell CTW'!G:G,$A4),sumifs('Sell CTW'!J:J,'Sell CTW'!G:G,$A4,'Sell CTW'!A:A,'กราฟสรุป'!$A$66))</f>
        <v>2</v>
      </c>
      <c r="F4" s="347" t="s">
        <v>1373</v>
      </c>
      <c r="G4" s="348">
        <f>sumifs(SumReport!$D$3:$D179,SumReport!$B$3:$B179,F4)</f>
        <v>11</v>
      </c>
      <c r="H4" s="353" t="s">
        <v>1347</v>
      </c>
      <c r="I4" s="353">
        <v>36.0</v>
      </c>
      <c r="K4" s="351" t="s">
        <v>1062</v>
      </c>
      <c r="L4" s="352">
        <f>IF(K4="","",SUMIFS(Sell_CTW[ยอดชำระ],Sell_CTW[Month],K4 ))</f>
        <v>195750</v>
      </c>
      <c r="N4" s="351" t="s">
        <v>1062</v>
      </c>
      <c r="O4" s="348">
        <f>IF(N4="","",SUMIFS(CTM[Customer],CTM[Month],N4 ))</f>
        <v>165</v>
      </c>
      <c r="P4" s="348">
        <f>IF(N4="","",SUMIFS(CTM[Thai],CTM[Month],N4 ))</f>
        <v>0</v>
      </c>
      <c r="Q4" s="348">
        <f>IF(N4="","",SUMIFS(CTM[Foreign],CTM[Month],N4 ))</f>
        <v>0</v>
      </c>
      <c r="S4" s="351" t="s">
        <v>1062</v>
      </c>
      <c r="T4" s="54">
        <f>IF($S4="","",SUMIFS(Sell_CTW[จำนวน],Sell_CTW[Month],$S4,Sell_CTW[Size],T$1 ))</f>
        <v>48</v>
      </c>
      <c r="U4" s="54">
        <f>IF($S4="","",SUMIFS(Sell_CTW[จำนวน],Sell_CTW[Month],$S4,Sell_CTW[Size],U$1 ))</f>
        <v>48</v>
      </c>
      <c r="V4" s="54">
        <f>IF($S4="","",SUMIFS(Sell_CTW[จำนวน],Sell_CTW[Month],$S4,Sell_CTW[Size],V$1 ))</f>
        <v>145</v>
      </c>
    </row>
    <row r="5">
      <c r="A5" s="347">
        <v>8.857128012018E12</v>
      </c>
      <c r="B5" s="347" t="s">
        <v>1031</v>
      </c>
      <c r="C5" s="347" t="s">
        <v>1026</v>
      </c>
      <c r="D5" s="348">
        <f>if('กราฟสรุป'!$A$66="All",SUMIFS('Sell CTW'!J:J,'Sell CTW'!G:G,$A5),sumifs('Sell CTW'!J:J,'Sell CTW'!G:G,$A5,'Sell CTW'!A:A,'กราฟสรุป'!$A$66))</f>
        <v>1</v>
      </c>
      <c r="F5" s="347" t="s">
        <v>1031</v>
      </c>
      <c r="G5" s="348">
        <f>sumifs(SumReport!$D$3:$D179,SumReport!$B$3:$B179,F5)</f>
        <v>27</v>
      </c>
      <c r="H5" s="353" t="s">
        <v>1031</v>
      </c>
      <c r="I5" s="353">
        <v>27.0</v>
      </c>
      <c r="K5" s="351" t="s">
        <v>1160</v>
      </c>
      <c r="L5" s="352">
        <f>IF(K5="","",SUMIFS(Sell_CTW[ยอดชำระ],Sell_CTW[Month],K5 ))</f>
        <v>175060</v>
      </c>
      <c r="N5" s="351" t="s">
        <v>1160</v>
      </c>
      <c r="O5" s="348">
        <f>IF(N5="","",SUMIFS(CTM[Customer],CTM[Month],N5 ))</f>
        <v>142</v>
      </c>
      <c r="P5" s="348">
        <f>IF(N5="","",SUMIFS(CTM[Thai],CTM[Month],N5 ))</f>
        <v>0</v>
      </c>
      <c r="Q5" s="348">
        <f>IF(N5="","",SUMIFS(CTM[Foreign],CTM[Month],N5 ))</f>
        <v>0</v>
      </c>
      <c r="S5" s="351" t="s">
        <v>1160</v>
      </c>
      <c r="T5" s="54">
        <f>IF($S5="","",SUMIFS(Sell_CTW[จำนวน],Sell_CTW[Month],$S5,Sell_CTW[Size],T$1 ))</f>
        <v>46</v>
      </c>
      <c r="U5" s="54">
        <f>IF($S5="","",SUMIFS(Sell_CTW[จำนวน],Sell_CTW[Month],$S5,Sell_CTW[Size],U$1 ))</f>
        <v>41</v>
      </c>
      <c r="V5" s="54">
        <f>IF($S5="","",SUMIFS(Sell_CTW[จำนวน],Sell_CTW[Month],$S5,Sell_CTW[Size],V$1 ))</f>
        <v>117</v>
      </c>
    </row>
    <row r="6">
      <c r="A6" s="347">
        <v>8.857128011232E12</v>
      </c>
      <c r="B6" s="347" t="s">
        <v>1036</v>
      </c>
      <c r="C6" s="347" t="s">
        <v>1026</v>
      </c>
      <c r="D6" s="348">
        <f>if('กราฟสรุป'!$A$66="All",SUMIFS('Sell CTW'!J:J,'Sell CTW'!G:G,$A6),sumifs('Sell CTW'!J:J,'Sell CTW'!G:G,$A6,'Sell CTW'!A:A,'กราฟสรุป'!$A$66))</f>
        <v>0</v>
      </c>
      <c r="F6" s="347" t="s">
        <v>1036</v>
      </c>
      <c r="G6" s="348">
        <f>sumifs(SumReport!$D$3:$D179,SumReport!$B$3:$B179,F6)</f>
        <v>0</v>
      </c>
      <c r="H6" s="353" t="s">
        <v>1076</v>
      </c>
      <c r="I6" s="353">
        <v>26.0</v>
      </c>
      <c r="K6" s="351" t="s">
        <v>1177</v>
      </c>
      <c r="L6" s="352">
        <f>IF(K6="","",SUMIFS(Sell_CTW[ยอดชำระ],Sell_CTW[Month],K6 ))</f>
        <v>210980</v>
      </c>
      <c r="N6" s="351" t="s">
        <v>1177</v>
      </c>
      <c r="O6" s="348">
        <f>IF(N6="","",SUMIFS(CTM[Customer],CTM[Month],N6 ))</f>
        <v>184</v>
      </c>
      <c r="P6" s="348">
        <f>IF(N6="","",SUMIFS(CTM[Thai],CTM[Month],N6 ))</f>
        <v>0</v>
      </c>
      <c r="Q6" s="348">
        <f>IF(N6="","",SUMIFS(CTM[Foreign],CTM[Month],N6 ))</f>
        <v>0</v>
      </c>
      <c r="S6" s="351" t="s">
        <v>1177</v>
      </c>
      <c r="T6" s="54">
        <f>IF($S6="","",SUMIFS(Sell_CTW[จำนวน],Sell_CTW[Month],$S6,Sell_CTW[Size],T$1 ))</f>
        <v>58</v>
      </c>
      <c r="U6" s="54">
        <f>IF($S6="","",SUMIFS(Sell_CTW[จำนวน],Sell_CTW[Month],$S6,Sell_CTW[Size],U$1 ))</f>
        <v>34</v>
      </c>
      <c r="V6" s="54">
        <f>IF($S6="","",SUMIFS(Sell_CTW[จำนวน],Sell_CTW[Month],$S6,Sell_CTW[Size],V$1 ))</f>
        <v>225</v>
      </c>
    </row>
    <row r="7">
      <c r="A7" s="347">
        <v>8.857128011416E12</v>
      </c>
      <c r="B7" s="347" t="s">
        <v>1037</v>
      </c>
      <c r="C7" s="347" t="s">
        <v>1026</v>
      </c>
      <c r="D7" s="348">
        <f>if('กราฟสรุป'!$A$66="All",SUMIFS('Sell CTW'!J:J,'Sell CTW'!G:G,$A7),sumifs('Sell CTW'!J:J,'Sell CTW'!G:G,$A7,'Sell CTW'!A:A,'กราฟสรุป'!$A$66))</f>
        <v>0</v>
      </c>
      <c r="F7" s="347" t="s">
        <v>1037</v>
      </c>
      <c r="G7" s="348">
        <f>sumifs(SumReport!$D$3:$D179,SumReport!$B$3:$B179,F7)</f>
        <v>0</v>
      </c>
      <c r="H7" s="353" t="s">
        <v>1087</v>
      </c>
      <c r="I7" s="353">
        <v>25.0</v>
      </c>
      <c r="K7" s="351" t="s">
        <v>1191</v>
      </c>
      <c r="L7" s="352">
        <f>IF(K7="","",SUMIFS(Sell_CTW[ยอดชำระ],Sell_CTW[Month],K7 ))</f>
        <v>300700</v>
      </c>
      <c r="N7" s="351" t="s">
        <v>1191</v>
      </c>
      <c r="O7" s="348">
        <f>IF(N7="","",SUMIFS(CTM[Customer],CTM[Month],N7 ))</f>
        <v>259</v>
      </c>
      <c r="P7" s="348">
        <f>IF(N7="","",SUMIFS(CTM[Thai],CTM[Month],N7 ))</f>
        <v>23</v>
      </c>
      <c r="Q7" s="348">
        <f>IF(N7="","",SUMIFS(CTM[Foreign],CTM[Month],N7 ))</f>
        <v>67</v>
      </c>
      <c r="S7" s="351" t="s">
        <v>1191</v>
      </c>
      <c r="T7" s="54">
        <f>IF($S7="","",SUMIFS(Sell_CTW[จำนวน],Sell_CTW[Month],$S7,Sell_CTW[Size],T$1 ))</f>
        <v>70</v>
      </c>
      <c r="U7" s="54">
        <f>IF($S7="","",SUMIFS(Sell_CTW[จำนวน],Sell_CTW[Month],$S7,Sell_CTW[Size],U$1 ))</f>
        <v>66</v>
      </c>
      <c r="V7" s="54">
        <f>IF($S7="","",SUMIFS(Sell_CTW[จำนวน],Sell_CTW[Month],$S7,Sell_CTW[Size],V$1 ))</f>
        <v>315</v>
      </c>
    </row>
    <row r="8">
      <c r="A8" s="347">
        <v>8.857128011072E12</v>
      </c>
      <c r="B8" s="347" t="s">
        <v>1039</v>
      </c>
      <c r="C8" s="347" t="s">
        <v>1026</v>
      </c>
      <c r="D8" s="348">
        <f>if('กราฟสรุป'!$A$66="All",SUMIFS('Sell CTW'!J:J,'Sell CTW'!G:G,$A8),sumifs('Sell CTW'!J:J,'Sell CTW'!G:G,$A8,'Sell CTW'!A:A,'กราฟสรุป'!$A$66))</f>
        <v>0</v>
      </c>
      <c r="F8" s="347" t="s">
        <v>1039</v>
      </c>
      <c r="G8" s="348">
        <f>sumifs(SumReport!$D$3:$D179,SumReport!$B$3:$B179,F8)</f>
        <v>4</v>
      </c>
      <c r="H8" s="354" t="s">
        <v>1335</v>
      </c>
      <c r="I8" s="354">
        <v>24.0</v>
      </c>
      <c r="K8" s="351" t="s">
        <v>1219</v>
      </c>
      <c r="L8" s="352">
        <f>IF(K8="","",SUMIFS(Sell_CTW[ยอดชำระ],Sell_CTW[Month],K8 ))</f>
        <v>285560</v>
      </c>
      <c r="N8" s="351" t="s">
        <v>1219</v>
      </c>
      <c r="O8" s="348">
        <f>IF(N8="","",SUMIFS(CTM[Customer],CTM[Month],N8 ))</f>
        <v>242</v>
      </c>
      <c r="P8" s="348">
        <f>IF(N8="","",SUMIFS(CTM[Thai],CTM[Month],N8 ))</f>
        <v>63</v>
      </c>
      <c r="Q8" s="348">
        <f>IF(N8="","",SUMIFS(CTM[Foreign],CTM[Month],N8 ))</f>
        <v>172</v>
      </c>
      <c r="S8" s="351" t="s">
        <v>1219</v>
      </c>
      <c r="T8" s="54">
        <f>IF($S8="","",SUMIFS(Sell_CTW[จำนวน],Sell_CTW[Month],$S8,Sell_CTW[Size],T$1 ))</f>
        <v>79</v>
      </c>
      <c r="U8" s="54">
        <f>IF($S8="","",SUMIFS(Sell_CTW[จำนวน],Sell_CTW[Month],$S8,Sell_CTW[Size],U$1 ))</f>
        <v>61</v>
      </c>
      <c r="V8" s="54">
        <f>IF($S8="","",SUMIFS(Sell_CTW[จำนวน],Sell_CTW[Month],$S8,Sell_CTW[Size],V$1 ))</f>
        <v>287</v>
      </c>
    </row>
    <row r="9">
      <c r="A9" s="347">
        <v>8.857128011225E12</v>
      </c>
      <c r="B9" s="347" t="s">
        <v>1042</v>
      </c>
      <c r="C9" s="347" t="s">
        <v>1026</v>
      </c>
      <c r="D9" s="348">
        <f>if('กราฟสรุป'!$A$66="All",SUMIFS('Sell CTW'!J:J,'Sell CTW'!G:G,$A9),sumifs('Sell CTW'!J:J,'Sell CTW'!G:G,$A9,'Sell CTW'!A:A,'กราฟสรุป'!$A$66))</f>
        <v>1</v>
      </c>
      <c r="F9" s="347" t="s">
        <v>1042</v>
      </c>
      <c r="G9" s="348">
        <f>sumifs(SumReport!$D$3:$D179,SumReport!$B$3:$B179,F9)</f>
        <v>3</v>
      </c>
      <c r="H9" s="354" t="s">
        <v>1054</v>
      </c>
      <c r="I9" s="354">
        <v>18.0</v>
      </c>
      <c r="K9" s="351" t="s">
        <v>1297</v>
      </c>
      <c r="L9" s="352">
        <f>IF(K9="","",SUMIFS(Sell_CTW[ยอดชำระ],Sell_CTW[Month],K9 ))</f>
        <v>264311</v>
      </c>
      <c r="N9" s="351" t="s">
        <v>1297</v>
      </c>
      <c r="O9" s="348">
        <f>IF(N9="","",SUMIFS(CTM[Customer],CTM[Month],N9 ))</f>
        <v>224</v>
      </c>
      <c r="P9" s="348">
        <f>IF(N9="","",SUMIFS(CTM[Thai],CTM[Month],N9 ))</f>
        <v>63</v>
      </c>
      <c r="Q9" s="348">
        <f>IF(N9="","",SUMIFS(CTM[Foreign],CTM[Month],N9 ))</f>
        <v>159</v>
      </c>
      <c r="S9" s="351" t="s">
        <v>1297</v>
      </c>
      <c r="T9" s="54">
        <f>IF($S9="","",SUMIFS(Sell_CTW[จำนวน],Sell_CTW[Month],$S9,Sell_CTW[Size],T$1 ))</f>
        <v>65</v>
      </c>
      <c r="U9" s="54">
        <f>IF($S9="","",SUMIFS(Sell_CTW[จำนวน],Sell_CTW[Month],$S9,Sell_CTW[Size],U$1 ))</f>
        <v>69</v>
      </c>
      <c r="V9" s="54">
        <f>IF($S9="","",SUMIFS(Sell_CTW[จำนวน],Sell_CTW[Month],$S9,Sell_CTW[Size],V$1 ))</f>
        <v>258</v>
      </c>
    </row>
    <row r="10">
      <c r="A10" s="347">
        <v>8.857128012021E12</v>
      </c>
      <c r="B10" s="347" t="s">
        <v>1048</v>
      </c>
      <c r="C10" s="347" t="s">
        <v>1026</v>
      </c>
      <c r="D10" s="348">
        <f>if('กราฟสรุป'!$A$66="All",SUMIFS('Sell CTW'!J:J,'Sell CTW'!G:G,$A10),sumifs('Sell CTW'!J:J,'Sell CTW'!G:G,$A10,'Sell CTW'!A:A,'กราฟสรุป'!$A$66))</f>
        <v>0</v>
      </c>
      <c r="F10" s="347" t="s">
        <v>1048</v>
      </c>
      <c r="G10" s="348">
        <f>sumifs(SumReport!$D$3:$D179,SumReport!$B$3:$B179,F10)</f>
        <v>3</v>
      </c>
      <c r="H10" s="354" t="s">
        <v>1069</v>
      </c>
      <c r="I10" s="354">
        <v>18.0</v>
      </c>
      <c r="K10" s="351" t="s">
        <v>34</v>
      </c>
      <c r="L10" s="352">
        <f>IF(K10="","",SUMIFS(Sell_CTW[ยอดชำระ],Sell_CTW[Month],K10 ))</f>
        <v>367184.5</v>
      </c>
      <c r="N10" s="351" t="s">
        <v>34</v>
      </c>
      <c r="O10" s="348">
        <f>IF(N10="","",SUMIFS(CTM[Customer],CTM[Month],N10 ))</f>
        <v>312</v>
      </c>
      <c r="P10" s="348">
        <f>IF(N10="","",SUMIFS(CTM[Thai],CTM[Month],N10 ))</f>
        <v>62</v>
      </c>
      <c r="Q10" s="348">
        <f>IF(N10="","",SUMIFS(CTM[Foreign],CTM[Month],N10 ))</f>
        <v>249</v>
      </c>
      <c r="S10" s="351" t="s">
        <v>34</v>
      </c>
      <c r="T10" s="54">
        <f>IF($S10="","",SUMIFS(Sell_CTW[จำนวน],Sell_CTW[Month],$S10,Sell_CTW[Size],T$1 ))</f>
        <v>72</v>
      </c>
      <c r="U10" s="54">
        <f>IF($S10="","",SUMIFS(Sell_CTW[จำนวน],Sell_CTW[Month],$S10,Sell_CTW[Size],U$1 ))</f>
        <v>101</v>
      </c>
      <c r="V10" s="54">
        <f>IF($S10="","",SUMIFS(Sell_CTW[จำนวน],Sell_CTW[Month],$S10,Sell_CTW[Size],V$1 ))</f>
        <v>304</v>
      </c>
    </row>
    <row r="11">
      <c r="A11" s="347">
        <v>8.857128011782E12</v>
      </c>
      <c r="B11" s="347" t="s">
        <v>1050</v>
      </c>
      <c r="C11" s="347" t="s">
        <v>1026</v>
      </c>
      <c r="D11" s="348">
        <f>if('กราฟสรุป'!$A$66="All",SUMIFS('Sell CTW'!J:J,'Sell CTW'!G:G,$A11),sumifs('Sell CTW'!J:J,'Sell CTW'!G:G,$A11,'Sell CTW'!A:A,'กราฟสรุป'!$A$66))</f>
        <v>0</v>
      </c>
      <c r="F11" s="347" t="s">
        <v>1050</v>
      </c>
      <c r="G11" s="348">
        <f>sumifs(SumReport!$D$3:$D179,SumReport!$B$3:$B179,F11)</f>
        <v>2</v>
      </c>
      <c r="H11" s="354" t="s">
        <v>1109</v>
      </c>
      <c r="I11" s="354">
        <v>18.0</v>
      </c>
      <c r="K11" s="351" t="s">
        <v>1411</v>
      </c>
      <c r="L11" s="352">
        <f>IF(K11="","",SUMIFS(Sell_CTW[ยอดชำระ],Sell_CTW[Month],K11 ))</f>
        <v>34856.5</v>
      </c>
      <c r="N11" s="351" t="s">
        <v>1411</v>
      </c>
      <c r="O11" s="348">
        <f>IF(N11="","",SUMIFS(CTM[Customer],CTM[Month],N11 ))</f>
        <v>23</v>
      </c>
      <c r="P11" s="348">
        <f>IF(N11="","",SUMIFS(CTM[Thai],CTM[Month],N11 ))</f>
        <v>0</v>
      </c>
      <c r="Q11" s="348">
        <f>IF(N11="","",SUMIFS(CTM[Foreign],CTM[Month],N11 ))</f>
        <v>14</v>
      </c>
      <c r="S11" s="351" t="s">
        <v>1411</v>
      </c>
      <c r="T11" s="54">
        <f>IF($S11="","",SUMIFS(Sell_CTW[จำนวน],Sell_CTW[Month],$S11,Sell_CTW[Size],T$1 ))</f>
        <v>6</v>
      </c>
      <c r="U11" s="54">
        <f>IF($S11="","",SUMIFS(Sell_CTW[จำนวน],Sell_CTW[Month],$S11,Sell_CTW[Size],U$1 ))</f>
        <v>11</v>
      </c>
      <c r="V11" s="54">
        <f>IF($S11="","",SUMIFS(Sell_CTW[จำนวน],Sell_CTW[Month],$S11,Sell_CTW[Size],V$1 ))</f>
        <v>20</v>
      </c>
    </row>
    <row r="12">
      <c r="A12" s="347">
        <v>8.857128011126E12</v>
      </c>
      <c r="B12" s="347" t="s">
        <v>1052</v>
      </c>
      <c r="C12" s="347" t="s">
        <v>1026</v>
      </c>
      <c r="D12" s="348">
        <f>if('กราฟสรุป'!$A$66="All",SUMIFS('Sell CTW'!J:J,'Sell CTW'!G:G,$A12),sumifs('Sell CTW'!J:J,'Sell CTW'!G:G,$A12,'Sell CTW'!A:A,'กราฟสรุป'!$A$66))</f>
        <v>0</v>
      </c>
      <c r="F12" s="347" t="s">
        <v>1052</v>
      </c>
      <c r="G12" s="348">
        <f>sumifs(SumReport!$D$3:$D179,SumReport!$B$3:$B179,F12)</f>
        <v>0</v>
      </c>
      <c r="H12" s="354" t="s">
        <v>1377</v>
      </c>
      <c r="I12" s="354">
        <v>16.0</v>
      </c>
      <c r="K12" s="351" t="s">
        <v>3263</v>
      </c>
      <c r="L12" s="352">
        <f>IF(K12="","",SUMIFS(Sell_CTW[ยอดชำระ],Sell_CTW[Month],K12 ))</f>
        <v>0</v>
      </c>
      <c r="N12" s="351" t="s">
        <v>3263</v>
      </c>
      <c r="O12" s="348">
        <f>IF(N12="","",SUMIFS(CTM[Customer],CTM[Month],N12 ))</f>
        <v>0</v>
      </c>
      <c r="P12" s="348">
        <f>IF(N12="","",SUMIFS(CTM[Thai],CTM[Month],N12 ))</f>
        <v>0</v>
      </c>
      <c r="Q12" s="348">
        <f>IF(N12="","",SUMIFS(CTM[Foreign],CTM[Month],N12 ))</f>
        <v>0</v>
      </c>
      <c r="S12" s="351" t="s">
        <v>3263</v>
      </c>
      <c r="T12" s="54">
        <f>IF($S12="","",SUMIFS(Sell_CTW[จำนวน],Sell_CTW[Month],$S12,Sell_CTW[Size],T$1 ))</f>
        <v>0</v>
      </c>
      <c r="U12" s="54">
        <f>IF($S12="","",SUMIFS(Sell_CTW[จำนวน],Sell_CTW[Month],$S12,Sell_CTW[Size],U$1 ))</f>
        <v>0</v>
      </c>
      <c r="V12" s="54">
        <f>IF($S12="","",SUMIFS(Sell_CTW[จำนวน],Sell_CTW[Month],$S12,Sell_CTW[Size],V$1 ))</f>
        <v>0</v>
      </c>
    </row>
    <row r="13">
      <c r="A13" s="347">
        <v>8.85712801156E12</v>
      </c>
      <c r="B13" s="347" t="s">
        <v>1335</v>
      </c>
      <c r="C13" s="347" t="s">
        <v>1026</v>
      </c>
      <c r="D13" s="348">
        <f>if('กราฟสรุป'!$A$66="All",SUMIFS('Sell CTW'!J:J,'Sell CTW'!G:G,$A13),sumifs('Sell CTW'!J:J,'Sell CTW'!G:G,$A13,'Sell CTW'!A:A,'กราฟสรุป'!$A$66))</f>
        <v>1</v>
      </c>
      <c r="F13" s="347" t="s">
        <v>1335</v>
      </c>
      <c r="G13" s="348">
        <f>sumifs(SumReport!$D$3:$D179,SumReport!$B$3:$B179,F13)</f>
        <v>24</v>
      </c>
      <c r="H13" s="355" t="s">
        <v>1342</v>
      </c>
      <c r="I13" s="355">
        <v>14.0</v>
      </c>
      <c r="K13" s="351" t="s">
        <v>3265</v>
      </c>
      <c r="L13" s="352">
        <f>IF(K13="","",SUMIFS(Sell_CTW[ยอดชำระ],Sell_CTW[Month],K13 ))</f>
        <v>0</v>
      </c>
      <c r="N13" s="351" t="s">
        <v>3265</v>
      </c>
      <c r="O13" s="348">
        <f>IF(N13="","",SUMIFS(CTM[Customer],CTM[Month],N13 ))</f>
        <v>0</v>
      </c>
      <c r="P13" s="348">
        <f>IF(N13="","",SUMIFS(CTM[Thai],CTM[Month],N13 ))</f>
        <v>0</v>
      </c>
      <c r="Q13" s="348">
        <f>IF(N13="","",SUMIFS(CTM[Foreign],CTM[Month],N13 ))</f>
        <v>0</v>
      </c>
      <c r="S13" s="351" t="s">
        <v>3265</v>
      </c>
      <c r="T13" s="54">
        <f>IF($S13="","",SUMIFS(Sell_CTW[จำนวน],Sell_CTW[Month],$S13,Sell_CTW[Size],T$1 ))</f>
        <v>0</v>
      </c>
      <c r="U13" s="54">
        <f>IF($S13="","",SUMIFS(Sell_CTW[จำนวน],Sell_CTW[Month],$S13,Sell_CTW[Size],U$1 ))</f>
        <v>0</v>
      </c>
      <c r="V13" s="54">
        <f>IF($S13="","",SUMIFS(Sell_CTW[จำนวน],Sell_CTW[Month],$S13,Sell_CTW[Size],V$1 ))</f>
        <v>0</v>
      </c>
    </row>
    <row r="14">
      <c r="A14" s="347">
        <v>8.857128011423E12</v>
      </c>
      <c r="B14" s="347" t="s">
        <v>1053</v>
      </c>
      <c r="C14" s="347" t="s">
        <v>1026</v>
      </c>
      <c r="D14" s="348">
        <f>if('กราฟสรุป'!$A$66="All",SUMIFS('Sell CTW'!J:J,'Sell CTW'!G:G,$A14),sumifs('Sell CTW'!J:J,'Sell CTW'!G:G,$A14,'Sell CTW'!A:A,'กราฟสรุป'!$A$66))</f>
        <v>0</v>
      </c>
      <c r="F14" s="347" t="s">
        <v>1053</v>
      </c>
      <c r="G14" s="348">
        <f>sumifs(SumReport!$D$3:$D179,SumReport!$B$3:$B179,F14)</f>
        <v>0</v>
      </c>
      <c r="H14" s="355" t="s">
        <v>1106</v>
      </c>
      <c r="I14" s="355">
        <v>12.0</v>
      </c>
      <c r="K14" s="351" t="s">
        <v>3266</v>
      </c>
      <c r="L14" s="352">
        <f>IF(K14="","",SUMIFS(Sell_CTW[ยอดชำระ],Sell_CTW[Month],K14 ))</f>
        <v>0</v>
      </c>
      <c r="N14" s="351" t="s">
        <v>3266</v>
      </c>
      <c r="O14" s="348">
        <f>IF(N14="","",SUMIFS(CTM[Customer],CTM[Month],N14 ))</f>
        <v>0</v>
      </c>
      <c r="P14" s="348">
        <f>IF(N14="","",SUMIFS(CTM[Thai],CTM[Month],N14 ))</f>
        <v>0</v>
      </c>
      <c r="Q14" s="348">
        <f>IF(N14="","",SUMIFS(CTM[Foreign],CTM[Month],N14 ))</f>
        <v>0</v>
      </c>
      <c r="S14" s="351" t="s">
        <v>3266</v>
      </c>
      <c r="T14" s="54">
        <f>IF($S14="","",SUMIFS(Sell_CTW[จำนวน],Sell_CTW[Month],$S14,Sell_CTW[Size],T$1 ))</f>
        <v>0</v>
      </c>
      <c r="U14" s="54">
        <f>IF($S14="","",SUMIFS(Sell_CTW[จำนวน],Sell_CTW[Month],$S14,Sell_CTW[Size],U$1 ))</f>
        <v>0</v>
      </c>
      <c r="V14" s="54">
        <f>IF($S14="","",SUMIFS(Sell_CTW[จำนวน],Sell_CTW[Month],$S14,Sell_CTW[Size],V$1 ))</f>
        <v>0</v>
      </c>
    </row>
    <row r="15">
      <c r="A15" s="347">
        <v>8.8571280113E12</v>
      </c>
      <c r="B15" s="347" t="s">
        <v>1054</v>
      </c>
      <c r="C15" s="347" t="s">
        <v>1026</v>
      </c>
      <c r="D15" s="348">
        <f>if('กราฟสรุป'!$A$66="All",SUMIFS('Sell CTW'!J:J,'Sell CTW'!G:G,$A15),sumifs('Sell CTW'!J:J,'Sell CTW'!G:G,$A15,'Sell CTW'!A:A,'กราฟสรุป'!$A$66))</f>
        <v>3</v>
      </c>
      <c r="F15" s="347" t="s">
        <v>1054</v>
      </c>
      <c r="G15" s="348">
        <f>sumifs(SumReport!$D$3:$D179,SumReport!$B$3:$B179,F15)</f>
        <v>18</v>
      </c>
      <c r="H15" s="355" t="s">
        <v>1373</v>
      </c>
      <c r="I15" s="355">
        <v>11.0</v>
      </c>
      <c r="K15" s="351" t="s">
        <v>3267</v>
      </c>
      <c r="L15" s="352">
        <f>IF(K15="","",SUMIFS(Sell_CTW[ยอดชำระ],Sell_CTW[Month],K15 ))</f>
        <v>0</v>
      </c>
      <c r="N15" s="351" t="s">
        <v>3267</v>
      </c>
      <c r="O15" s="348">
        <f>IF(N15="","",SUMIFS(CTM[Customer],CTM[Month],N15 ))</f>
        <v>0</v>
      </c>
      <c r="P15" s="348">
        <f>IF(N15="","",SUMIFS(CTM[Thai],CTM[Month],N15 ))</f>
        <v>0</v>
      </c>
      <c r="Q15" s="348">
        <f>IF(N15="","",SUMIFS(CTM[Foreign],CTM[Month],N15 ))</f>
        <v>0</v>
      </c>
      <c r="S15" s="351" t="s">
        <v>3267</v>
      </c>
      <c r="T15" s="54">
        <f>IF($S15="","",SUMIFS(Sell_CTW[จำนวน],Sell_CTW[Month],$S15,Sell_CTW[Size],T$1 ))</f>
        <v>0</v>
      </c>
      <c r="U15" s="54">
        <f>IF($S15="","",SUMIFS(Sell_CTW[จำนวน],Sell_CTW[Month],$S15,Sell_CTW[Size],U$1 ))</f>
        <v>0</v>
      </c>
      <c r="V15" s="54">
        <f>IF($S15="","",SUMIFS(Sell_CTW[จำนวน],Sell_CTW[Month],$S15,Sell_CTW[Size],V$1 ))</f>
        <v>0</v>
      </c>
    </row>
    <row r="16">
      <c r="A16" s="347">
        <v>8.85712801101E12</v>
      </c>
      <c r="B16" s="347" t="s">
        <v>1056</v>
      </c>
      <c r="C16" s="347" t="s">
        <v>1026</v>
      </c>
      <c r="D16" s="348">
        <f>if('กราฟสรุป'!$A$66="All",SUMIFS('Sell CTW'!J:J,'Sell CTW'!G:G,$A16),sumifs('Sell CTW'!J:J,'Sell CTW'!G:G,$A16,'Sell CTW'!A:A,'กราฟสรุป'!$A$66))</f>
        <v>0</v>
      </c>
      <c r="F16" s="347" t="s">
        <v>1056</v>
      </c>
      <c r="G16" s="348">
        <f>sumifs(SumReport!$D$3:$D179,SumReport!$B$3:$B179,F16)</f>
        <v>2</v>
      </c>
      <c r="H16" s="355" t="s">
        <v>1104</v>
      </c>
      <c r="I16" s="355">
        <v>10.0</v>
      </c>
      <c r="T16" s="54"/>
      <c r="U16" s="54"/>
      <c r="V16" s="54"/>
    </row>
    <row r="17">
      <c r="A17" s="347">
        <v>8.857128011317E12</v>
      </c>
      <c r="B17" s="347" t="s">
        <v>1058</v>
      </c>
      <c r="C17" s="347" t="s">
        <v>1026</v>
      </c>
      <c r="D17" s="348">
        <f>if('กราฟสรุป'!$A$66="All",SUMIFS('Sell CTW'!J:J,'Sell CTW'!G:G,$A17),sumifs('Sell CTW'!J:J,'Sell CTW'!G:G,$A17,'Sell CTW'!A:A,'กราฟสรุป'!$A$66))</f>
        <v>0</v>
      </c>
      <c r="F17" s="347" t="s">
        <v>1058</v>
      </c>
      <c r="G17" s="348">
        <f>sumifs(SumReport!$D$3:$D179,SumReport!$B$3:$B179,F17)</f>
        <v>3</v>
      </c>
      <c r="H17" s="355" t="s">
        <v>1375</v>
      </c>
      <c r="I17" s="355">
        <v>9.0</v>
      </c>
      <c r="T17" s="54"/>
      <c r="U17" s="54"/>
      <c r="V17" s="54"/>
    </row>
    <row r="18">
      <c r="A18" s="347">
        <v>8.857128011133E12</v>
      </c>
      <c r="B18" s="347" t="s">
        <v>1059</v>
      </c>
      <c r="C18" s="347" t="s">
        <v>1026</v>
      </c>
      <c r="D18" s="348">
        <f>if('กราฟสรุป'!$A$66="All",SUMIFS('Sell CTW'!J:J,'Sell CTW'!G:G,$A18),sumifs('Sell CTW'!J:J,'Sell CTW'!G:G,$A18,'Sell CTW'!A:A,'กราฟสรุป'!$A$66))</f>
        <v>0</v>
      </c>
      <c r="F18" s="347" t="s">
        <v>1059</v>
      </c>
      <c r="G18" s="348">
        <f>sumifs(SumReport!$D$3:$D179,SumReport!$B$3:$B179,F18)</f>
        <v>6</v>
      </c>
      <c r="H18" s="355" t="s">
        <v>1098</v>
      </c>
      <c r="I18" s="355">
        <v>9.0</v>
      </c>
      <c r="T18" s="54"/>
      <c r="U18" s="54"/>
      <c r="V18" s="54"/>
    </row>
    <row r="19">
      <c r="A19" s="347">
        <v>8.85712801214E12</v>
      </c>
      <c r="B19" s="347" t="s">
        <v>1060</v>
      </c>
      <c r="C19" s="347" t="s">
        <v>1026</v>
      </c>
      <c r="D19" s="348">
        <f>if('กราฟสรุป'!$A$66="All",SUMIFS('Sell CTW'!J:J,'Sell CTW'!G:G,$A19),sumifs('Sell CTW'!J:J,'Sell CTW'!G:G,$A19,'Sell CTW'!A:A,'กราฟสรุป'!$A$66))</f>
        <v>3</v>
      </c>
      <c r="F19" s="347" t="s">
        <v>1060</v>
      </c>
      <c r="G19" s="348">
        <f>sumifs(SumReport!$D$3:$D179,SumReport!$B$3:$B179,F19)</f>
        <v>6</v>
      </c>
      <c r="H19" s="355" t="s">
        <v>1103</v>
      </c>
      <c r="I19" s="355">
        <v>9.0</v>
      </c>
      <c r="N19" s="356"/>
      <c r="Q19" s="356"/>
      <c r="T19" s="54"/>
      <c r="U19" s="54"/>
      <c r="V19" s="54"/>
    </row>
    <row r="20">
      <c r="A20" s="347">
        <v>8.857128011218E12</v>
      </c>
      <c r="B20" s="347" t="s">
        <v>1061</v>
      </c>
      <c r="C20" s="347" t="s">
        <v>1026</v>
      </c>
      <c r="D20" s="348">
        <f>if('กราฟสรุป'!$A$66="All",SUMIFS('Sell CTW'!J:J,'Sell CTW'!G:G,$A20),sumifs('Sell CTW'!J:J,'Sell CTW'!G:G,$A20,'Sell CTW'!A:A,'กราฟสรุป'!$A$66))</f>
        <v>0</v>
      </c>
      <c r="F20" s="347" t="s">
        <v>1061</v>
      </c>
      <c r="G20" s="348">
        <f>sumifs(SumReport!$D$3:$D179,SumReport!$B$3:$B179,F20)</f>
        <v>0</v>
      </c>
      <c r="H20" s="355" t="s">
        <v>1111</v>
      </c>
      <c r="I20" s="355">
        <v>9.0</v>
      </c>
      <c r="N20" s="356"/>
      <c r="Q20" s="356"/>
      <c r="T20" s="54"/>
      <c r="U20" s="54"/>
      <c r="V20" s="54"/>
    </row>
    <row r="21">
      <c r="A21" s="347">
        <v>8.857128011829E12</v>
      </c>
      <c r="B21" s="347" t="s">
        <v>1375</v>
      </c>
      <c r="C21" s="347" t="s">
        <v>1026</v>
      </c>
      <c r="D21" s="348">
        <f>if('กราฟสรุป'!$A$66="All",SUMIFS('Sell CTW'!J:J,'Sell CTW'!G:G,$A21),sumifs('Sell CTW'!J:J,'Sell CTW'!G:G,$A21,'Sell CTW'!A:A,'กราฟสรุป'!$A$66))</f>
        <v>3</v>
      </c>
      <c r="F21" s="347" t="s">
        <v>1375</v>
      </c>
      <c r="G21" s="348">
        <f>sumifs(SumReport!$D$3:$D179,SumReport!$B$3:$B179,F21)</f>
        <v>9</v>
      </c>
      <c r="H21" s="355" t="s">
        <v>1114</v>
      </c>
      <c r="I21" s="355">
        <v>9.0</v>
      </c>
      <c r="N21" s="356"/>
      <c r="Q21" s="356"/>
      <c r="T21" s="54"/>
      <c r="U21" s="54"/>
      <c r="V21" s="54"/>
    </row>
    <row r="22">
      <c r="A22" s="347">
        <v>8.857128011034E12</v>
      </c>
      <c r="B22" s="347" t="s">
        <v>1065</v>
      </c>
      <c r="C22" s="347" t="s">
        <v>1026</v>
      </c>
      <c r="D22" s="348">
        <f>if('กราฟสรุป'!$A$66="All",SUMIFS('Sell CTW'!J:J,'Sell CTW'!G:G,$A22),sumifs('Sell CTW'!J:J,'Sell CTW'!G:G,$A22,'Sell CTW'!A:A,'กราฟสรุป'!$A$66))</f>
        <v>0</v>
      </c>
      <c r="F22" s="347" t="s">
        <v>1065</v>
      </c>
      <c r="G22" s="348">
        <f>sumifs(SumReport!$D$3:$D179,SumReport!$B$3:$B179,F22)</f>
        <v>2</v>
      </c>
      <c r="H22" s="355" t="s">
        <v>1130</v>
      </c>
      <c r="I22" s="355">
        <v>9.0</v>
      </c>
      <c r="N22" s="356"/>
      <c r="Q22" s="356"/>
      <c r="T22" s="54"/>
      <c r="U22" s="54"/>
      <c r="V22" s="54"/>
    </row>
    <row r="23">
      <c r="A23" s="347">
        <v>8.857128011058E12</v>
      </c>
      <c r="B23" s="347" t="s">
        <v>1069</v>
      </c>
      <c r="C23" s="347" t="s">
        <v>1026</v>
      </c>
      <c r="D23" s="348">
        <f>if('กราฟสรุป'!$A$66="All",SUMIFS('Sell CTW'!J:J,'Sell CTW'!G:G,$A23),sumifs('Sell CTW'!J:J,'Sell CTW'!G:G,$A23,'Sell CTW'!A:A,'กราฟสรุป'!$A$66))</f>
        <v>1</v>
      </c>
      <c r="F23" s="347" t="s">
        <v>1069</v>
      </c>
      <c r="G23" s="348">
        <f>sumifs(SumReport!$D$3:$D179,SumReport!$B$3:$B179,F23)</f>
        <v>18</v>
      </c>
      <c r="H23" s="357" t="s">
        <v>1082</v>
      </c>
      <c r="I23" s="357">
        <v>8.0</v>
      </c>
      <c r="N23" s="356"/>
      <c r="Q23" s="356"/>
      <c r="T23" s="54"/>
      <c r="U23" s="54"/>
      <c r="V23" s="54"/>
    </row>
    <row r="24">
      <c r="A24" s="347">
        <v>8.857128011454E12</v>
      </c>
      <c r="B24" s="347" t="s">
        <v>1071</v>
      </c>
      <c r="C24" s="347" t="s">
        <v>1026</v>
      </c>
      <c r="D24" s="348">
        <f>if('กราฟสรุป'!$A$66="All",SUMIFS('Sell CTW'!J:J,'Sell CTW'!G:G,$A24),sumifs('Sell CTW'!J:J,'Sell CTW'!G:G,$A24,'Sell CTW'!A:A,'กราฟสรุป'!$A$66))</f>
        <v>0</v>
      </c>
      <c r="F24" s="347" t="s">
        <v>1071</v>
      </c>
      <c r="G24" s="348">
        <f>sumifs(SumReport!$D$3:$D179,SumReport!$B$3:$B179,F24)</f>
        <v>0</v>
      </c>
      <c r="H24" s="357" t="s">
        <v>1118</v>
      </c>
      <c r="I24" s="357">
        <v>8.0</v>
      </c>
      <c r="T24" s="54"/>
      <c r="U24" s="54"/>
      <c r="V24" s="54"/>
    </row>
    <row r="25">
      <c r="A25" s="347">
        <v>8.85712801202E12</v>
      </c>
      <c r="B25" s="347" t="s">
        <v>1072</v>
      </c>
      <c r="C25" s="347" t="s">
        <v>1026</v>
      </c>
      <c r="D25" s="348">
        <f>if('กราฟสรุป'!$A$66="All",SUMIFS('Sell CTW'!J:J,'Sell CTW'!G:G,$A25),sumifs('Sell CTW'!J:J,'Sell CTW'!G:G,$A25,'Sell CTW'!A:A,'กราฟสรุป'!$A$66))</f>
        <v>3</v>
      </c>
      <c r="F25" s="347" t="s">
        <v>1072</v>
      </c>
      <c r="G25" s="348">
        <f>sumifs(SumReport!$D$3:$D179,SumReport!$B$3:$B179,F25)</f>
        <v>6</v>
      </c>
      <c r="H25" s="357" t="s">
        <v>1059</v>
      </c>
      <c r="I25" s="357">
        <v>6.0</v>
      </c>
      <c r="T25" s="54"/>
      <c r="U25" s="54"/>
      <c r="V25" s="54"/>
    </row>
    <row r="26">
      <c r="A26" s="347">
        <v>8.857128011249E12</v>
      </c>
      <c r="B26" s="347" t="s">
        <v>1073</v>
      </c>
      <c r="C26" s="347" t="s">
        <v>3270</v>
      </c>
      <c r="D26" s="348">
        <f>if('กราฟสรุป'!$A$66="All",SUMIFS('Sell CTW'!J:J,'Sell CTW'!G:G,$A26),sumifs('Sell CTW'!J:J,'Sell CTW'!G:G,$A26,'Sell CTW'!A:A,'กราฟสรุป'!$A$66))</f>
        <v>1</v>
      </c>
      <c r="F26" s="347" t="s">
        <v>1073</v>
      </c>
      <c r="G26" s="348">
        <f>sumifs(SumReport!$D$3:$D179,SumReport!$B$3:$B179,F26)</f>
        <v>5</v>
      </c>
      <c r="H26" s="357" t="s">
        <v>1060</v>
      </c>
      <c r="I26" s="357">
        <v>6.0</v>
      </c>
      <c r="N26" s="356"/>
      <c r="Q26" s="356"/>
      <c r="T26" s="54"/>
      <c r="U26" s="54"/>
      <c r="V26" s="54"/>
    </row>
    <row r="27">
      <c r="A27" s="347">
        <v>8.857128011089E12</v>
      </c>
      <c r="B27" s="347" t="s">
        <v>1074</v>
      </c>
      <c r="C27" s="347" t="s">
        <v>1026</v>
      </c>
      <c r="D27" s="348">
        <f>if('กราฟสรุป'!$A$66="All",SUMIFS('Sell CTW'!J:J,'Sell CTW'!G:G,$A27),sumifs('Sell CTW'!J:J,'Sell CTW'!G:G,$A27,'Sell CTW'!A:A,'กราฟสรุป'!$A$66))</f>
        <v>0</v>
      </c>
      <c r="F27" s="347" t="s">
        <v>1074</v>
      </c>
      <c r="G27" s="348">
        <f>sumifs(SumReport!$D$3:$D179,SumReport!$B$3:$B179,F27)</f>
        <v>0</v>
      </c>
      <c r="H27" s="357" t="s">
        <v>1072</v>
      </c>
      <c r="I27" s="357">
        <v>6.0</v>
      </c>
      <c r="N27" s="356"/>
      <c r="Q27" s="356"/>
      <c r="T27" s="54"/>
      <c r="U27" s="54"/>
      <c r="V27" s="54"/>
    </row>
    <row r="28">
      <c r="A28" s="347">
        <v>8.857128011287E12</v>
      </c>
      <c r="B28" s="347" t="s">
        <v>1076</v>
      </c>
      <c r="C28" s="347" t="s">
        <v>1026</v>
      </c>
      <c r="D28" s="348">
        <f>if('กราฟสรุป'!$A$66="All",SUMIFS('Sell CTW'!J:J,'Sell CTW'!G:G,$A28),sumifs('Sell CTW'!J:J,'Sell CTW'!G:G,$A28,'Sell CTW'!A:A,'กราฟสรุป'!$A$66))</f>
        <v>6</v>
      </c>
      <c r="F28" s="347" t="s">
        <v>1076</v>
      </c>
      <c r="G28" s="348">
        <f>sumifs(SumReport!$D$3:$D179,SumReport!$B$3:$B179,F28)</f>
        <v>26</v>
      </c>
      <c r="H28" s="357" t="s">
        <v>1131</v>
      </c>
      <c r="I28" s="357">
        <v>6.0</v>
      </c>
      <c r="N28" s="356"/>
      <c r="Q28" s="356"/>
      <c r="T28" s="54"/>
      <c r="U28" s="54"/>
      <c r="V28" s="54"/>
    </row>
    <row r="29">
      <c r="A29" s="347">
        <v>8.857128011799E12</v>
      </c>
      <c r="B29" s="347" t="s">
        <v>1377</v>
      </c>
      <c r="C29" s="347" t="s">
        <v>1026</v>
      </c>
      <c r="D29" s="348">
        <f>if('กราฟสรุป'!$A$66="All",SUMIFS('Sell CTW'!J:J,'Sell CTW'!G:G,$A29),sumifs('Sell CTW'!J:J,'Sell CTW'!G:G,$A29,'Sell CTW'!A:A,'กราฟสรุป'!$A$66))</f>
        <v>2</v>
      </c>
      <c r="F29" s="347" t="s">
        <v>1377</v>
      </c>
      <c r="G29" s="348">
        <f>sumifs(SumReport!$D$3:$D179,SumReport!$B$3:$B179,F29)</f>
        <v>16</v>
      </c>
      <c r="H29" s="357" t="s">
        <v>1073</v>
      </c>
      <c r="I29" s="357">
        <v>5.0</v>
      </c>
      <c r="N29" s="356"/>
      <c r="Q29" s="356"/>
      <c r="T29" s="54"/>
      <c r="U29" s="54"/>
      <c r="V29" s="54"/>
    </row>
    <row r="30">
      <c r="A30" s="347">
        <v>8.857128011584E12</v>
      </c>
      <c r="B30" s="347" t="s">
        <v>1342</v>
      </c>
      <c r="C30" s="347" t="s">
        <v>1026</v>
      </c>
      <c r="D30" s="348">
        <f>if('กราฟสรุป'!$A$66="All",SUMIFS('Sell CTW'!J:J,'Sell CTW'!G:G,$A30),sumifs('Sell CTW'!J:J,'Sell CTW'!G:G,$A30,'Sell CTW'!A:A,'กราฟสรุป'!$A$66))</f>
        <v>2</v>
      </c>
      <c r="F30" s="347" t="s">
        <v>1081</v>
      </c>
      <c r="G30" s="348">
        <f>sumifs(SumReport!$D$3:$D179,SumReport!$B$3:$B179,F30)</f>
        <v>0</v>
      </c>
      <c r="H30" s="357" t="s">
        <v>1101</v>
      </c>
      <c r="I30" s="357">
        <v>5.0</v>
      </c>
      <c r="N30" s="356"/>
      <c r="Q30" s="356"/>
      <c r="T30" s="54"/>
      <c r="U30" s="54"/>
      <c r="V30" s="54"/>
    </row>
    <row r="31">
      <c r="A31" s="347">
        <v>8.857128011201E12</v>
      </c>
      <c r="B31" s="347" t="s">
        <v>1081</v>
      </c>
      <c r="C31" s="347" t="s">
        <v>1026</v>
      </c>
      <c r="D31" s="348">
        <f>if('กราฟสรุป'!$A$66="All",SUMIFS('Sell CTW'!J:J,'Sell CTW'!G:G,$A31),sumifs('Sell CTW'!J:J,'Sell CTW'!G:G,$A31,'Sell CTW'!A:A,'กราฟสรุป'!$A$66))</f>
        <v>0</v>
      </c>
      <c r="F31" s="347" t="s">
        <v>1082</v>
      </c>
      <c r="G31" s="348">
        <f>sumifs(SumReport!$D$3:$D179,SumReport!$B$3:$B179,F31)</f>
        <v>8</v>
      </c>
      <c r="H31" s="357" t="s">
        <v>1124</v>
      </c>
      <c r="I31" s="357">
        <v>5.0</v>
      </c>
      <c r="T31" s="54"/>
      <c r="U31" s="54"/>
      <c r="V31" s="54"/>
    </row>
    <row r="32">
      <c r="A32" s="347">
        <v>8.857128011041E12</v>
      </c>
      <c r="B32" s="347" t="s">
        <v>1082</v>
      </c>
      <c r="C32" s="347" t="s">
        <v>1026</v>
      </c>
      <c r="D32" s="348">
        <f>if('กราฟสรุป'!$A$66="All",SUMIFS('Sell CTW'!J:J,'Sell CTW'!G:G,$A32),sumifs('Sell CTW'!J:J,'Sell CTW'!G:G,$A32,'Sell CTW'!A:A,'กราฟสรุป'!$A$66))</f>
        <v>1</v>
      </c>
      <c r="F32" s="347" t="s">
        <v>1342</v>
      </c>
      <c r="G32" s="348">
        <f>sumifs(SumReport!$D$3:$D179,SumReport!$B$3:$B179,F32)</f>
        <v>14</v>
      </c>
      <c r="H32" s="357" t="s">
        <v>1039</v>
      </c>
      <c r="I32" s="357">
        <v>4.0</v>
      </c>
      <c r="T32" s="54"/>
      <c r="U32" s="54"/>
      <c r="V32" s="54"/>
    </row>
    <row r="33">
      <c r="A33" s="347">
        <v>8.857128011621E12</v>
      </c>
      <c r="B33" s="347" t="s">
        <v>1347</v>
      </c>
      <c r="C33" s="347" t="s">
        <v>1026</v>
      </c>
      <c r="D33" s="348">
        <f>if('กราฟสรุป'!$A$66="All",SUMIFS('Sell CTW'!J:J,'Sell CTW'!G:G,$A33),sumifs('Sell CTW'!J:J,'Sell CTW'!G:G,$A33,'Sell CTW'!A:A,'กราฟสรุป'!$A$66))</f>
        <v>8</v>
      </c>
      <c r="F33" s="347" t="s">
        <v>1084</v>
      </c>
      <c r="G33" s="348">
        <f>sumifs(SumReport!$D$3:$D179,SumReport!$B$3:$B179,F33)</f>
        <v>49</v>
      </c>
      <c r="H33" s="348" t="s">
        <v>1354</v>
      </c>
      <c r="I33" s="348">
        <v>4.0</v>
      </c>
      <c r="T33" s="54"/>
      <c r="U33" s="54"/>
      <c r="V33" s="54"/>
    </row>
    <row r="34">
      <c r="A34" s="347">
        <v>8.857128011119E12</v>
      </c>
      <c r="B34" s="347" t="s">
        <v>1084</v>
      </c>
      <c r="C34" s="347" t="s">
        <v>1026</v>
      </c>
      <c r="D34" s="348">
        <f>if('กราฟสรุป'!$A$66="All",SUMIFS('Sell CTW'!J:J,'Sell CTW'!G:G,$A34),sumifs('Sell CTW'!J:J,'Sell CTW'!G:G,$A34,'Sell CTW'!A:A,'กราฟสรุป'!$A$66))</f>
        <v>8</v>
      </c>
      <c r="F34" s="347" t="s">
        <v>1087</v>
      </c>
      <c r="G34" s="348">
        <f>sumifs(SumReport!$D$3:$D179,SumReport!$B$3:$B179,F34)</f>
        <v>25</v>
      </c>
      <c r="H34" s="348" t="s">
        <v>1095</v>
      </c>
      <c r="I34" s="348">
        <v>4.0</v>
      </c>
      <c r="N34" s="356"/>
      <c r="Q34" s="356"/>
      <c r="T34" s="54"/>
      <c r="U34" s="54"/>
      <c r="V34" s="54"/>
    </row>
    <row r="35">
      <c r="A35" s="347">
        <v>8.857128011171E12</v>
      </c>
      <c r="B35" s="347" t="s">
        <v>1087</v>
      </c>
      <c r="C35" s="347" t="s">
        <v>1026</v>
      </c>
      <c r="D35" s="348">
        <f>if('กราฟสรุป'!$A$66="All",SUMIFS('Sell CTW'!J:J,'Sell CTW'!G:G,$A35),sumifs('Sell CTW'!J:J,'Sell CTW'!G:G,$A35,'Sell CTW'!A:A,'กราฟสรุป'!$A$66))</f>
        <v>4</v>
      </c>
      <c r="F35" s="347" t="s">
        <v>1347</v>
      </c>
      <c r="G35" s="348">
        <f>sumifs(SumReport!$D$3:$D179,SumReport!$B$3:$B179,F35)</f>
        <v>36</v>
      </c>
      <c r="H35" s="348" t="s">
        <v>1122</v>
      </c>
      <c r="I35" s="348">
        <v>4.0</v>
      </c>
      <c r="N35" s="356"/>
      <c r="Q35" s="356"/>
      <c r="T35" s="54"/>
      <c r="U35" s="54"/>
      <c r="V35" s="54"/>
    </row>
    <row r="36">
      <c r="A36" s="347">
        <v>8.857128011294E12</v>
      </c>
      <c r="B36" s="347" t="s">
        <v>1090</v>
      </c>
      <c r="C36" s="347" t="s">
        <v>1026</v>
      </c>
      <c r="D36" s="348">
        <f>if('กราฟสรุป'!$A$66="All",SUMIFS('Sell CTW'!J:J,'Sell CTW'!G:G,$A36),sumifs('Sell CTW'!J:J,'Sell CTW'!G:G,$A36,'Sell CTW'!A:A,'กราฟสรุป'!$A$66))</f>
        <v>1</v>
      </c>
      <c r="F36" s="347" t="s">
        <v>1090</v>
      </c>
      <c r="G36" s="348">
        <f>sumifs(SumReport!$D$3:$D179,SumReport!$B$3:$B179,F36)</f>
        <v>3</v>
      </c>
      <c r="H36" s="348" t="s">
        <v>1135</v>
      </c>
      <c r="I36" s="348">
        <v>4.0</v>
      </c>
      <c r="N36" s="356"/>
      <c r="Q36" s="356"/>
      <c r="T36" s="54"/>
      <c r="U36" s="54"/>
      <c r="V36" s="54"/>
    </row>
    <row r="37">
      <c r="A37" s="347">
        <v>8.85712801114E12</v>
      </c>
      <c r="B37" s="347" t="s">
        <v>1093</v>
      </c>
      <c r="C37" s="347" t="s">
        <v>1026</v>
      </c>
      <c r="D37" s="348">
        <f>if('กราฟสรุป'!$A$66="All",SUMIFS('Sell CTW'!J:J,'Sell CTW'!G:G,$A37),sumifs('Sell CTW'!J:J,'Sell CTW'!G:G,$A37,'Sell CTW'!A:A,'กราฟสรุป'!$A$66))</f>
        <v>0</v>
      </c>
      <c r="F37" s="347" t="s">
        <v>1093</v>
      </c>
      <c r="G37" s="348">
        <f>sumifs(SumReport!$D$3:$D179,SumReport!$B$3:$B179,F37)</f>
        <v>1</v>
      </c>
      <c r="H37" s="348" t="s">
        <v>1141</v>
      </c>
      <c r="I37" s="348">
        <v>4.0</v>
      </c>
      <c r="N37" s="356"/>
      <c r="Q37" s="356"/>
      <c r="T37" s="54"/>
      <c r="U37" s="54"/>
      <c r="V37" s="54"/>
    </row>
    <row r="38">
      <c r="A38" s="347">
        <v>8.857128011638E12</v>
      </c>
      <c r="B38" s="347" t="s">
        <v>1354</v>
      </c>
      <c r="C38" s="347" t="s">
        <v>1026</v>
      </c>
      <c r="D38" s="348">
        <f>if('กราฟสรุป'!$A$66="All",SUMIFS('Sell CTW'!J:J,'Sell CTW'!G:G,$A38),sumifs('Sell CTW'!J:J,'Sell CTW'!G:G,$A38,'Sell CTW'!A:A,'กราฟสรุป'!$A$66))</f>
        <v>0</v>
      </c>
      <c r="F38" s="347" t="s">
        <v>1354</v>
      </c>
      <c r="G38" s="348">
        <f>sumifs(SumReport!$D$3:$D179,SumReport!$B$3:$B179,F38)</f>
        <v>4</v>
      </c>
      <c r="H38" s="348" t="s">
        <v>1042</v>
      </c>
      <c r="I38" s="348">
        <v>3.0</v>
      </c>
      <c r="T38" s="54"/>
      <c r="U38" s="54"/>
      <c r="V38" s="54"/>
    </row>
    <row r="39">
      <c r="A39" s="347">
        <v>8.857128012144E12</v>
      </c>
      <c r="B39" s="347" t="s">
        <v>1094</v>
      </c>
      <c r="C39" s="347" t="s">
        <v>1026</v>
      </c>
      <c r="D39" s="348">
        <f>if('กราฟสรุป'!$A$66="All",SUMIFS('Sell CTW'!J:J,'Sell CTW'!G:G,$A39),sumifs('Sell CTW'!J:J,'Sell CTW'!G:G,$A39,'Sell CTW'!A:A,'กราฟสรุป'!$A$66))</f>
        <v>0</v>
      </c>
      <c r="F39" s="347" t="s">
        <v>1094</v>
      </c>
      <c r="G39" s="348">
        <f>sumifs(SumReport!$D$3:$D179,SumReport!$B$3:$B179,F39)</f>
        <v>3</v>
      </c>
      <c r="H39" s="348" t="s">
        <v>1048</v>
      </c>
      <c r="I39" s="348">
        <v>3.0</v>
      </c>
      <c r="T39" s="54"/>
      <c r="U39" s="54"/>
      <c r="V39" s="54"/>
    </row>
    <row r="40">
      <c r="A40" s="347">
        <v>8.857128011096E12</v>
      </c>
      <c r="B40" s="347" t="s">
        <v>1095</v>
      </c>
      <c r="C40" s="347" t="s">
        <v>1026</v>
      </c>
      <c r="D40" s="348">
        <f>if('กราฟสรุป'!$A$66="All",SUMIFS('Sell CTW'!J:J,'Sell CTW'!G:G,$A40),sumifs('Sell CTW'!J:J,'Sell CTW'!G:G,$A40,'Sell CTW'!A:A,'กราฟสรุป'!$A$66))</f>
        <v>0</v>
      </c>
      <c r="F40" s="347" t="s">
        <v>1095</v>
      </c>
      <c r="G40" s="348">
        <f>sumifs(SumReport!$D$3:$D179,SumReport!$B$3:$B179,F40)</f>
        <v>4</v>
      </c>
      <c r="H40" s="348" t="s">
        <v>1058</v>
      </c>
      <c r="I40" s="348">
        <v>3.0</v>
      </c>
      <c r="T40" s="54"/>
      <c r="U40" s="54"/>
      <c r="V40" s="54"/>
    </row>
    <row r="41">
      <c r="A41" s="347">
        <v>8.857128011522E12</v>
      </c>
      <c r="B41" s="347" t="s">
        <v>1098</v>
      </c>
      <c r="C41" s="347" t="s">
        <v>1026</v>
      </c>
      <c r="D41" s="348">
        <f>if('กราฟสรุป'!$A$66="All",SUMIFS('Sell CTW'!J:J,'Sell CTW'!G:G,$A41),sumifs('Sell CTW'!J:J,'Sell CTW'!G:G,$A41,'Sell CTW'!A:A,'กราฟสรุป'!$A$66))</f>
        <v>1</v>
      </c>
      <c r="F41" s="347" t="s">
        <v>1098</v>
      </c>
      <c r="G41" s="348">
        <f>sumifs(SumReport!$D$3:$D179,SumReport!$B$3:$B179,F41)</f>
        <v>9</v>
      </c>
      <c r="H41" s="348" t="s">
        <v>1090</v>
      </c>
      <c r="I41" s="348">
        <v>3.0</v>
      </c>
      <c r="T41" s="54"/>
      <c r="U41" s="54"/>
      <c r="V41" s="54"/>
    </row>
    <row r="42">
      <c r="A42" s="347">
        <v>8.857128011164E12</v>
      </c>
      <c r="B42" s="347" t="s">
        <v>1101</v>
      </c>
      <c r="C42" s="347" t="s">
        <v>1026</v>
      </c>
      <c r="D42" s="348">
        <f>if('กราฟสรุป'!$A$66="All",SUMIFS('Sell CTW'!J:J,'Sell CTW'!G:G,$A42),sumifs('Sell CTW'!J:J,'Sell CTW'!G:G,$A42,'Sell CTW'!A:A,'กราฟสรุป'!$A$66))</f>
        <v>0</v>
      </c>
      <c r="F42" s="347" t="s">
        <v>1101</v>
      </c>
      <c r="G42" s="348">
        <f>sumifs(SumReport!$D$3:$D179,SumReport!$B$3:$B179,F42)</f>
        <v>5</v>
      </c>
      <c r="H42" s="348" t="s">
        <v>1094</v>
      </c>
      <c r="I42" s="348">
        <v>3.0</v>
      </c>
      <c r="T42" s="54"/>
      <c r="U42" s="54"/>
      <c r="V42" s="54"/>
    </row>
    <row r="43">
      <c r="A43" s="347">
        <v>8.85712801127E12</v>
      </c>
      <c r="B43" s="347" t="s">
        <v>1103</v>
      </c>
      <c r="C43" s="347" t="s">
        <v>1026</v>
      </c>
      <c r="D43" s="348">
        <f>if('กราฟสรุป'!$A$66="All",SUMIFS('Sell CTW'!J:J,'Sell CTW'!G:G,$A43),sumifs('Sell CTW'!J:J,'Sell CTW'!G:G,$A43,'Sell CTW'!A:A,'กราฟสรุป'!$A$66))</f>
        <v>0</v>
      </c>
      <c r="F43" s="347" t="s">
        <v>1103</v>
      </c>
      <c r="G43" s="348">
        <f>sumifs(SumReport!$D$3:$D179,SumReport!$B$3:$B179,F43)</f>
        <v>9</v>
      </c>
      <c r="H43" s="348" t="s">
        <v>1139</v>
      </c>
      <c r="I43" s="348">
        <v>3.0</v>
      </c>
      <c r="T43" s="54"/>
      <c r="U43" s="54"/>
      <c r="V43" s="54"/>
    </row>
    <row r="44">
      <c r="A44" s="347">
        <v>8.857128011256E12</v>
      </c>
      <c r="B44" s="347" t="s">
        <v>1104</v>
      </c>
      <c r="C44" s="347" t="s">
        <v>1026</v>
      </c>
      <c r="D44" s="348">
        <f>if('กราฟสรุป'!$A$66="All",SUMIFS('Sell CTW'!J:J,'Sell CTW'!G:G,$A44),sumifs('Sell CTW'!J:J,'Sell CTW'!G:G,$A44,'Sell CTW'!A:A,'กราฟสรุป'!$A$66))</f>
        <v>1</v>
      </c>
      <c r="F44" s="347" t="s">
        <v>1104</v>
      </c>
      <c r="G44" s="348">
        <f>sumifs(SumReport!$D$3:$D179,SumReport!$B$3:$B179,F44)</f>
        <v>10</v>
      </c>
      <c r="H44" s="348" t="s">
        <v>1140</v>
      </c>
      <c r="I44" s="348">
        <v>3.0</v>
      </c>
      <c r="T44" s="54"/>
      <c r="U44" s="54"/>
      <c r="V44" s="54"/>
    </row>
    <row r="45">
      <c r="A45" s="347">
        <v>8.857128011065E12</v>
      </c>
      <c r="B45" s="347" t="s">
        <v>1106</v>
      </c>
      <c r="C45" s="347" t="s">
        <v>1026</v>
      </c>
      <c r="D45" s="348">
        <f>if('กราฟสรุป'!$A$66="All",SUMIFS('Sell CTW'!J:J,'Sell CTW'!G:G,$A45),sumifs('Sell CTW'!J:J,'Sell CTW'!G:G,$A45,'Sell CTW'!A:A,'กราฟสรุป'!$A$66))</f>
        <v>3</v>
      </c>
      <c r="F45" s="347" t="s">
        <v>1106</v>
      </c>
      <c r="G45" s="348">
        <f>sumifs(SumReport!$D$3:$D179,SumReport!$B$3:$B179,F45)</f>
        <v>12</v>
      </c>
      <c r="H45" s="348" t="s">
        <v>1050</v>
      </c>
      <c r="I45" s="348">
        <v>2.0</v>
      </c>
      <c r="T45" s="54"/>
      <c r="U45" s="54"/>
      <c r="V45" s="54"/>
    </row>
    <row r="46">
      <c r="A46" s="347">
        <v>8.857128012019E12</v>
      </c>
      <c r="B46" s="347" t="s">
        <v>1109</v>
      </c>
      <c r="C46" s="347" t="s">
        <v>1026</v>
      </c>
      <c r="D46" s="348">
        <f>if('กราฟสรุป'!$A$66="All",SUMIFS('Sell CTW'!J:J,'Sell CTW'!G:G,$A46),sumifs('Sell CTW'!J:J,'Sell CTW'!G:G,$A46,'Sell CTW'!A:A,'กราฟสรุป'!$A$66))</f>
        <v>4</v>
      </c>
      <c r="F46" s="347" t="s">
        <v>1109</v>
      </c>
      <c r="G46" s="348">
        <f>sumifs(SumReport!$D$3:$D179,SumReport!$B$3:$B179,F46)</f>
        <v>18</v>
      </c>
      <c r="H46" s="348" t="s">
        <v>1056</v>
      </c>
      <c r="I46" s="348">
        <v>2.0</v>
      </c>
      <c r="T46" s="54"/>
      <c r="U46" s="54"/>
      <c r="V46" s="54"/>
    </row>
    <row r="47">
      <c r="A47" s="347">
        <v>8.857128011027E12</v>
      </c>
      <c r="B47" s="347" t="s">
        <v>1111</v>
      </c>
      <c r="C47" s="347" t="s">
        <v>1026</v>
      </c>
      <c r="D47" s="348">
        <f>if('กราฟสรุป'!$A$66="All",SUMIFS('Sell CTW'!J:J,'Sell CTW'!G:G,$A47),sumifs('Sell CTW'!J:J,'Sell CTW'!G:G,$A47,'Sell CTW'!A:A,'กราฟสรุป'!$A$66))</f>
        <v>5</v>
      </c>
      <c r="F47" s="347" t="s">
        <v>1111</v>
      </c>
      <c r="G47" s="348">
        <f>sumifs(SumReport!$D$3:$D179,SumReport!$B$3:$B179,F47)</f>
        <v>9</v>
      </c>
      <c r="H47" s="348" t="s">
        <v>1065</v>
      </c>
      <c r="I47" s="348">
        <v>2.0</v>
      </c>
      <c r="T47" s="54"/>
      <c r="U47" s="54"/>
      <c r="V47" s="54"/>
    </row>
    <row r="48">
      <c r="A48" s="347">
        <v>8.857128011652E12</v>
      </c>
      <c r="B48" s="347" t="s">
        <v>1112</v>
      </c>
      <c r="C48" s="347" t="s">
        <v>1026</v>
      </c>
      <c r="D48" s="348">
        <f>if('กราฟสรุป'!$A$66="All",SUMIFS('Sell CTW'!J:J,'Sell CTW'!G:G,$A48),sumifs('Sell CTW'!J:J,'Sell CTW'!G:G,$A48,'Sell CTW'!A:A,'กราฟสรุป'!$A$66))</f>
        <v>0</v>
      </c>
      <c r="F48" s="347" t="s">
        <v>1112</v>
      </c>
      <c r="G48" s="348">
        <f>sumifs(SumReport!$D$3:$D179,SumReport!$B$3:$B179,F48)</f>
        <v>1</v>
      </c>
      <c r="H48" s="348" t="s">
        <v>1134</v>
      </c>
      <c r="I48" s="348">
        <v>2.0</v>
      </c>
      <c r="T48" s="54"/>
      <c r="U48" s="54"/>
      <c r="V48" s="54"/>
    </row>
    <row r="49">
      <c r="A49" s="347">
        <v>8.857128011669E12</v>
      </c>
      <c r="B49" s="347" t="s">
        <v>1114</v>
      </c>
      <c r="C49" s="347" t="s">
        <v>1026</v>
      </c>
      <c r="D49" s="348">
        <f>if('กราฟสรุป'!$A$66="All",SUMIFS('Sell CTW'!J:J,'Sell CTW'!G:G,$A49),sumifs('Sell CTW'!J:J,'Sell CTW'!G:G,$A49,'Sell CTW'!A:A,'กราฟสรุป'!$A$66))</f>
        <v>1</v>
      </c>
      <c r="F49" s="347" t="s">
        <v>1114</v>
      </c>
      <c r="G49" s="348">
        <f>sumifs(SumReport!$D$3:$D179,SumReport!$B$3:$B179,F49)</f>
        <v>9</v>
      </c>
      <c r="H49" s="348" t="s">
        <v>1024</v>
      </c>
      <c r="I49" s="348">
        <v>1.0</v>
      </c>
      <c r="T49" s="54"/>
      <c r="U49" s="54"/>
      <c r="V49" s="54"/>
    </row>
    <row r="50">
      <c r="A50" s="347">
        <v>8.857128011331E12</v>
      </c>
      <c r="B50" s="347" t="s">
        <v>1115</v>
      </c>
      <c r="C50" s="347" t="s">
        <v>1026</v>
      </c>
      <c r="D50" s="348">
        <f>if('กราฟสรุป'!$A$66="All",SUMIFS('Sell CTW'!J:J,'Sell CTW'!G:G,$A50),sumifs('Sell CTW'!J:J,'Sell CTW'!G:G,$A50,'Sell CTW'!A:A,'กราฟสรุป'!$A$66))</f>
        <v>0</v>
      </c>
      <c r="F50" s="347" t="s">
        <v>1115</v>
      </c>
      <c r="G50" s="348">
        <f>sumifs(SumReport!$D$3:$D179,SumReport!$B$3:$B179,F50)</f>
        <v>0</v>
      </c>
      <c r="H50" s="348" t="s">
        <v>1093</v>
      </c>
      <c r="I50" s="348">
        <v>1.0</v>
      </c>
      <c r="T50" s="54"/>
      <c r="U50" s="54"/>
      <c r="V50" s="54"/>
    </row>
    <row r="51">
      <c r="A51" s="347">
        <v>8.857128011676E12</v>
      </c>
      <c r="B51" s="347" t="s">
        <v>1116</v>
      </c>
      <c r="C51" s="347" t="s">
        <v>1026</v>
      </c>
      <c r="D51" s="348">
        <f>if('กราฟสรุป'!$A$66="All",SUMIFS('Sell CTW'!J:J,'Sell CTW'!G:G,$A51),sumifs('Sell CTW'!J:J,'Sell CTW'!G:G,$A51,'Sell CTW'!A:A,'กราฟสรุป'!$A$66))</f>
        <v>0</v>
      </c>
      <c r="F51" s="347" t="s">
        <v>1116</v>
      </c>
      <c r="G51" s="348">
        <f>sumifs(SumReport!$D$3:$D179,SumReport!$B$3:$B179,F51)</f>
        <v>0</v>
      </c>
      <c r="H51" s="348" t="s">
        <v>1112</v>
      </c>
      <c r="I51" s="348">
        <v>1.0</v>
      </c>
      <c r="T51" s="54"/>
      <c r="U51" s="54"/>
      <c r="V51" s="54"/>
    </row>
    <row r="52">
      <c r="A52" s="347">
        <v>8.857128011683E12</v>
      </c>
      <c r="B52" s="347" t="s">
        <v>1118</v>
      </c>
      <c r="C52" s="347" t="s">
        <v>1026</v>
      </c>
      <c r="D52" s="348">
        <f>if('กราฟสรุป'!$A$66="All",SUMIFS('Sell CTW'!J:J,'Sell CTW'!G:G,$A52),sumifs('Sell CTW'!J:J,'Sell CTW'!G:G,$A52,'Sell CTW'!A:A,'กราฟสรุป'!$A$66))</f>
        <v>0</v>
      </c>
      <c r="F52" s="347" t="s">
        <v>1118</v>
      </c>
      <c r="G52" s="348">
        <f>sumifs(SumReport!$D$3:$D179,SumReport!$B$3:$B179,F52)</f>
        <v>8</v>
      </c>
      <c r="H52" s="348" t="s">
        <v>1126</v>
      </c>
      <c r="I52" s="348">
        <v>1.0</v>
      </c>
      <c r="T52" s="54"/>
      <c r="U52" s="54"/>
      <c r="V52" s="54"/>
    </row>
    <row r="53">
      <c r="A53" s="347">
        <v>8.85712801169E12</v>
      </c>
      <c r="B53" s="347" t="s">
        <v>1122</v>
      </c>
      <c r="C53" s="347" t="s">
        <v>1026</v>
      </c>
      <c r="D53" s="348">
        <f>if('กราฟสรุป'!$A$66="All",SUMIFS('Sell CTW'!J:J,'Sell CTW'!G:G,$A53),sumifs('Sell CTW'!J:J,'Sell CTW'!G:G,$A53,'Sell CTW'!A:A,'กราฟสรุป'!$A$66))</f>
        <v>0</v>
      </c>
      <c r="F53" s="347" t="s">
        <v>1122</v>
      </c>
      <c r="G53" s="348">
        <f>sumifs(SumReport!$D$3:$D179,SumReport!$B$3:$B179,F53)</f>
        <v>4</v>
      </c>
      <c r="H53" s="348" t="s">
        <v>1036</v>
      </c>
      <c r="I53" s="348">
        <v>0.0</v>
      </c>
      <c r="T53" s="54"/>
      <c r="U53" s="54"/>
      <c r="V53" s="54"/>
    </row>
    <row r="54">
      <c r="A54" s="347">
        <v>8.857128011706E12</v>
      </c>
      <c r="B54" s="347" t="s">
        <v>1124</v>
      </c>
      <c r="C54" s="347" t="s">
        <v>1026</v>
      </c>
      <c r="D54" s="348">
        <f>if('กราฟสรุป'!$A$66="All",SUMIFS('Sell CTW'!J:J,'Sell CTW'!G:G,$A54),sumifs('Sell CTW'!J:J,'Sell CTW'!G:G,$A54,'Sell CTW'!A:A,'กราฟสรุป'!$A$66))</f>
        <v>0</v>
      </c>
      <c r="F54" s="347" t="s">
        <v>1124</v>
      </c>
      <c r="G54" s="348">
        <f>sumifs(SumReport!$D$3:$D179,SumReport!$B$3:$B179,F54)</f>
        <v>5</v>
      </c>
      <c r="H54" s="348" t="s">
        <v>1037</v>
      </c>
      <c r="I54" s="348">
        <v>0.0</v>
      </c>
      <c r="T54" s="54"/>
      <c r="U54" s="54"/>
      <c r="V54" s="54"/>
    </row>
    <row r="55">
      <c r="A55" s="347">
        <v>8.857128011386E12</v>
      </c>
      <c r="B55" s="347" t="s">
        <v>1126</v>
      </c>
      <c r="C55" s="347" t="s">
        <v>1026</v>
      </c>
      <c r="D55" s="348">
        <f>if('กราฟสรุป'!$A$66="All",SUMIFS('Sell CTW'!J:J,'Sell CTW'!G:G,$A55),sumifs('Sell CTW'!J:J,'Sell CTW'!G:G,$A55,'Sell CTW'!A:A,'กราฟสรุป'!$A$66))</f>
        <v>0</v>
      </c>
      <c r="F55" s="347" t="s">
        <v>1126</v>
      </c>
      <c r="G55" s="348">
        <f>sumifs(SumReport!$D$3:$D179,SumReport!$B$3:$B179,F55)</f>
        <v>1</v>
      </c>
      <c r="H55" s="348" t="s">
        <v>1052</v>
      </c>
      <c r="I55" s="348">
        <v>0.0</v>
      </c>
      <c r="T55" s="54"/>
      <c r="U55" s="54"/>
      <c r="V55" s="54"/>
    </row>
    <row r="56">
      <c r="A56" s="347">
        <v>8.857128011713E12</v>
      </c>
      <c r="B56" s="347" t="s">
        <v>1130</v>
      </c>
      <c r="C56" s="347" t="s">
        <v>1026</v>
      </c>
      <c r="D56" s="348">
        <f>if('กราฟสรุป'!$A$66="All",SUMIFS('Sell CTW'!J:J,'Sell CTW'!G:G,$A56),sumifs('Sell CTW'!J:J,'Sell CTW'!G:G,$A56,'Sell CTW'!A:A,'กราฟสรุป'!$A$66))</f>
        <v>3</v>
      </c>
      <c r="F56" s="347" t="s">
        <v>1130</v>
      </c>
      <c r="G56" s="348">
        <f>sumifs(SumReport!$D$3:$D179,SumReport!$B$3:$B179,F56)</f>
        <v>9</v>
      </c>
      <c r="H56" s="348" t="s">
        <v>1053</v>
      </c>
      <c r="I56" s="348">
        <v>0.0</v>
      </c>
      <c r="T56" s="54"/>
      <c r="U56" s="54"/>
      <c r="V56" s="54"/>
    </row>
    <row r="57">
      <c r="A57" s="347">
        <v>8.85712801172E12</v>
      </c>
      <c r="B57" s="347" t="s">
        <v>1131</v>
      </c>
      <c r="C57" s="347" t="s">
        <v>1026</v>
      </c>
      <c r="D57" s="348">
        <f>if('กราฟสรุป'!$A$66="All",SUMIFS('Sell CTW'!J:J,'Sell CTW'!G:G,$A57),sumifs('Sell CTW'!J:J,'Sell CTW'!G:G,$A57,'Sell CTW'!A:A,'กราฟสรุป'!$A$66))</f>
        <v>1</v>
      </c>
      <c r="F57" s="347" t="s">
        <v>1131</v>
      </c>
      <c r="G57" s="348">
        <f>sumifs(SumReport!$D$3:$D179,SumReport!$B$3:$B179,F57)</f>
        <v>6</v>
      </c>
      <c r="H57" s="348" t="s">
        <v>1061</v>
      </c>
      <c r="I57" s="348">
        <v>0.0</v>
      </c>
      <c r="T57" s="54"/>
      <c r="U57" s="54"/>
      <c r="V57" s="54"/>
    </row>
    <row r="58">
      <c r="A58" s="347">
        <v>8.857128011348E12</v>
      </c>
      <c r="B58" s="347" t="s">
        <v>1132</v>
      </c>
      <c r="C58" s="347" t="s">
        <v>1026</v>
      </c>
      <c r="D58" s="348">
        <f>if('กราฟสรุป'!$A$66="All",SUMIFS('Sell CTW'!J:J,'Sell CTW'!G:G,$A58),sumifs('Sell CTW'!J:J,'Sell CTW'!G:G,$A58,'Sell CTW'!A:A,'กราฟสรุป'!$A$66))</f>
        <v>0</v>
      </c>
      <c r="F58" s="347" t="s">
        <v>1132</v>
      </c>
      <c r="G58" s="348">
        <f>sumifs(SumReport!$D$3:$D179,SumReport!$B$3:$B179,F58)</f>
        <v>0</v>
      </c>
      <c r="H58" s="348" t="s">
        <v>1071</v>
      </c>
      <c r="I58" s="348">
        <v>0.0</v>
      </c>
      <c r="T58" s="54"/>
      <c r="U58" s="54"/>
      <c r="V58" s="54"/>
    </row>
    <row r="59">
      <c r="A59" s="347">
        <v>8.857128011379E12</v>
      </c>
      <c r="B59" s="347" t="s">
        <v>1134</v>
      </c>
      <c r="C59" s="347" t="s">
        <v>1026</v>
      </c>
      <c r="D59" s="348">
        <f>if('กราฟสรุป'!$A$66="All",SUMIFS('Sell CTW'!J:J,'Sell CTW'!G:G,$A59),sumifs('Sell CTW'!J:J,'Sell CTW'!G:G,$A59,'Sell CTW'!A:A,'กราฟสรุป'!$A$66))</f>
        <v>0</v>
      </c>
      <c r="F59" s="347" t="s">
        <v>1134</v>
      </c>
      <c r="G59" s="348">
        <f>sumifs(SumReport!$D$3:$D179,SumReport!$B$3:$B179,F59)</f>
        <v>2</v>
      </c>
      <c r="H59" s="348" t="s">
        <v>1074</v>
      </c>
      <c r="I59" s="348">
        <v>0.0</v>
      </c>
      <c r="T59" s="54"/>
      <c r="U59" s="54"/>
      <c r="V59" s="54"/>
    </row>
    <row r="60">
      <c r="A60" s="347">
        <v>8.857128011591E12</v>
      </c>
      <c r="B60" s="347" t="s">
        <v>1135</v>
      </c>
      <c r="C60" s="347" t="s">
        <v>1026</v>
      </c>
      <c r="D60" s="348">
        <f>if('กราฟสรุป'!$A$66="All",SUMIFS('Sell CTW'!J:J,'Sell CTW'!G:G,$A60),sumifs('Sell CTW'!J:J,'Sell CTW'!G:G,$A60,'Sell CTW'!A:A,'กราฟสรุป'!$A$66))</f>
        <v>1</v>
      </c>
      <c r="F60" s="347" t="s">
        <v>1135</v>
      </c>
      <c r="G60" s="348">
        <f>sumifs(SumReport!$D$3:$D179,SumReport!$B$3:$B179,F60)</f>
        <v>4</v>
      </c>
      <c r="H60" s="348" t="s">
        <v>1081</v>
      </c>
      <c r="I60" s="348">
        <v>0.0</v>
      </c>
      <c r="T60" s="54"/>
      <c r="U60" s="54"/>
      <c r="V60" s="54"/>
    </row>
    <row r="61">
      <c r="A61" s="347">
        <v>8.857128011607E12</v>
      </c>
      <c r="B61" s="347" t="s">
        <v>1139</v>
      </c>
      <c r="C61" s="347" t="s">
        <v>1026</v>
      </c>
      <c r="D61" s="348">
        <f>if('กราฟสรุป'!$A$66="All",SUMIFS('Sell CTW'!J:J,'Sell CTW'!G:G,$A61),sumifs('Sell CTW'!J:J,'Sell CTW'!G:G,$A61,'Sell CTW'!A:A,'กราฟสรุป'!$A$66))</f>
        <v>0</v>
      </c>
      <c r="F61" s="347" t="s">
        <v>1139</v>
      </c>
      <c r="G61" s="348">
        <f>sumifs(SumReport!$D$3:$D179,SumReport!$B$3:$B179,F61)</f>
        <v>3</v>
      </c>
      <c r="H61" s="348" t="s">
        <v>1115</v>
      </c>
      <c r="I61" s="348">
        <v>0.0</v>
      </c>
      <c r="T61" s="54"/>
      <c r="U61" s="54"/>
      <c r="V61" s="54"/>
    </row>
    <row r="62">
      <c r="A62" s="347">
        <v>8.857128011614E12</v>
      </c>
      <c r="B62" s="347" t="s">
        <v>1140</v>
      </c>
      <c r="C62" s="347" t="s">
        <v>1026</v>
      </c>
      <c r="D62" s="348">
        <f>if('กราฟสรุป'!$A$66="All",SUMIFS('Sell CTW'!J:J,'Sell CTW'!G:G,$A62),sumifs('Sell CTW'!J:J,'Sell CTW'!G:G,$A62,'Sell CTW'!A:A,'กราฟสรุป'!$A$66))</f>
        <v>0</v>
      </c>
      <c r="F62" s="347" t="s">
        <v>1140</v>
      </c>
      <c r="G62" s="348">
        <f>sumifs(SumReport!$D$3:$D179,SumReport!$B$3:$B179,F62)</f>
        <v>3</v>
      </c>
      <c r="H62" s="348" t="s">
        <v>1116</v>
      </c>
      <c r="I62" s="348">
        <v>0.0</v>
      </c>
      <c r="T62" s="54"/>
      <c r="U62" s="54"/>
      <c r="V62" s="54"/>
    </row>
    <row r="63">
      <c r="A63" s="347">
        <v>8.857128011645E12</v>
      </c>
      <c r="B63" s="347" t="s">
        <v>1141</v>
      </c>
      <c r="C63" s="347" t="s">
        <v>1026</v>
      </c>
      <c r="D63" s="348">
        <f>if('กราฟสรุป'!$A$66="All",SUMIFS('Sell CTW'!J:J,'Sell CTW'!G:G,$A63),sumifs('Sell CTW'!J:J,'Sell CTW'!G:G,$A63,'Sell CTW'!A:A,'กราฟสรุป'!$A$66))</f>
        <v>0</v>
      </c>
      <c r="F63" s="347" t="s">
        <v>1141</v>
      </c>
      <c r="G63" s="348">
        <f>sumifs(SumReport!$D$3:$D179,SumReport!$B$3:$B179,F63)</f>
        <v>4</v>
      </c>
      <c r="H63" s="348" t="s">
        <v>1132</v>
      </c>
      <c r="I63" s="348">
        <v>0.0</v>
      </c>
      <c r="T63" s="54"/>
      <c r="U63" s="54"/>
      <c r="V63" s="54"/>
    </row>
    <row r="64">
      <c r="A64" s="347">
        <v>8.85712801205E12</v>
      </c>
      <c r="B64" s="347" t="s">
        <v>1024</v>
      </c>
      <c r="C64" s="347" t="s">
        <v>1189</v>
      </c>
      <c r="D64" s="348">
        <f>if('กราฟสรุป'!$A$66="All",SUMIFS('Sell CTW'!J:J,'Sell CTW'!G:G,$A64),sumifs('Sell CTW'!J:J,'Sell CTW'!G:G,$A64,'Sell CTW'!A:A,'กราฟสรุป'!$A$66))</f>
        <v>1</v>
      </c>
      <c r="T64" s="54"/>
      <c r="U64" s="54"/>
      <c r="V64" s="54"/>
    </row>
    <row r="65">
      <c r="A65" s="347">
        <v>8.857128012165E12</v>
      </c>
      <c r="B65" s="347" t="s">
        <v>1373</v>
      </c>
      <c r="C65" s="347" t="s">
        <v>1189</v>
      </c>
      <c r="D65" s="348">
        <f>if('กราฟสรุป'!$A$66="All",SUMIFS('Sell CTW'!J:J,'Sell CTW'!G:G,$A65),sumifs('Sell CTW'!J:J,'Sell CTW'!G:G,$A65,'Sell CTW'!A:A,'กราฟสรุป'!$A$66))</f>
        <v>3</v>
      </c>
      <c r="T65" s="54"/>
      <c r="U65" s="54"/>
      <c r="V65" s="54"/>
    </row>
    <row r="66">
      <c r="A66" s="347">
        <v>8.857128012022E12</v>
      </c>
      <c r="B66" s="347" t="s">
        <v>1031</v>
      </c>
      <c r="C66" s="347" t="s">
        <v>1189</v>
      </c>
      <c r="D66" s="348">
        <f>if('กราฟสรุป'!$A$66="All",SUMIFS('Sell CTW'!J:J,'Sell CTW'!G:G,$A66),sumifs('Sell CTW'!J:J,'Sell CTW'!G:G,$A66,'Sell CTW'!A:A,'กราฟสรุป'!$A$66))</f>
        <v>8</v>
      </c>
      <c r="T66" s="54"/>
      <c r="U66" s="54"/>
      <c r="V66" s="54"/>
    </row>
    <row r="67">
      <c r="A67" s="347">
        <v>8.857128011928E12</v>
      </c>
      <c r="B67" s="347" t="s">
        <v>1037</v>
      </c>
      <c r="C67" s="347" t="s">
        <v>1189</v>
      </c>
      <c r="D67" s="348">
        <f>if('กราฟสรุป'!$A$66="All",SUMIFS('Sell CTW'!J:J,'Sell CTW'!G:G,$A67),sumifs('Sell CTW'!J:J,'Sell CTW'!G:G,$A67,'Sell CTW'!A:A,'กราฟสรุป'!$A$66))</f>
        <v>0</v>
      </c>
      <c r="T67" s="54"/>
      <c r="U67" s="54"/>
      <c r="V67" s="54"/>
    </row>
    <row r="68">
      <c r="A68" s="347">
        <v>8.857128012031E12</v>
      </c>
      <c r="B68" s="347" t="s">
        <v>1039</v>
      </c>
      <c r="C68" s="347" t="s">
        <v>1189</v>
      </c>
      <c r="D68" s="348">
        <f>if('กราฟสรุป'!$A$66="All",SUMIFS('Sell CTW'!J:J,'Sell CTW'!G:G,$A68),sumifs('Sell CTW'!J:J,'Sell CTW'!G:G,$A68,'Sell CTW'!A:A,'กราฟสรุป'!$A$66))</f>
        <v>0</v>
      </c>
      <c r="T68" s="54"/>
      <c r="U68" s="54"/>
      <c r="V68" s="54"/>
    </row>
    <row r="69">
      <c r="A69" s="347">
        <v>8.857128012064E12</v>
      </c>
      <c r="B69" s="347" t="s">
        <v>1042</v>
      </c>
      <c r="C69" s="347" t="s">
        <v>1189</v>
      </c>
      <c r="D69" s="348">
        <f>if('กราฟสรุป'!$A$66="All",SUMIFS('Sell CTW'!J:J,'Sell CTW'!G:G,$A69),sumifs('Sell CTW'!J:J,'Sell CTW'!G:G,$A69,'Sell CTW'!A:A,'กราฟสรุป'!$A$66))</f>
        <v>2</v>
      </c>
      <c r="T69" s="54"/>
      <c r="U69" s="54"/>
      <c r="V69" s="54"/>
    </row>
    <row r="70">
      <c r="A70" s="347">
        <v>8.857128012025E12</v>
      </c>
      <c r="B70" s="347" t="s">
        <v>1048</v>
      </c>
      <c r="C70" s="347" t="s">
        <v>1189</v>
      </c>
      <c r="D70" s="348">
        <f>if('กราฟสรุป'!$A$66="All",SUMIFS('Sell CTW'!J:J,'Sell CTW'!G:G,$A70),sumifs('Sell CTW'!J:J,'Sell CTW'!G:G,$A70,'Sell CTW'!A:A,'กราฟสรุป'!$A$66))</f>
        <v>0</v>
      </c>
      <c r="T70" s="54"/>
      <c r="U70" s="54"/>
      <c r="V70" s="54"/>
    </row>
    <row r="71">
      <c r="A71" s="347">
        <v>8.857128011959E12</v>
      </c>
      <c r="B71" s="347" t="s">
        <v>1050</v>
      </c>
      <c r="C71" s="347" t="s">
        <v>1189</v>
      </c>
      <c r="D71" s="348">
        <f>if('กราฟสรุป'!$A$66="All",SUMIFS('Sell CTW'!J:J,'Sell CTW'!G:G,$A71),sumifs('Sell CTW'!J:J,'Sell CTW'!G:G,$A71,'Sell CTW'!A:A,'กราฟสรุป'!$A$66))</f>
        <v>2</v>
      </c>
      <c r="T71" s="54"/>
      <c r="U71" s="54"/>
      <c r="V71" s="54"/>
    </row>
    <row r="72">
      <c r="A72" s="347">
        <v>8.857128012153E12</v>
      </c>
      <c r="B72" s="347" t="s">
        <v>1335</v>
      </c>
      <c r="C72" s="347" t="s">
        <v>1189</v>
      </c>
      <c r="D72" s="348">
        <f>if('กราฟสรุป'!$A$66="All",SUMIFS('Sell CTW'!J:J,'Sell CTW'!G:G,$A72),sumifs('Sell CTW'!J:J,'Sell CTW'!G:G,$A72,'Sell CTW'!A:A,'กราฟสรุป'!$A$66))</f>
        <v>4</v>
      </c>
      <c r="T72" s="54"/>
      <c r="U72" s="54"/>
      <c r="V72" s="54"/>
    </row>
    <row r="73">
      <c r="A73" s="347">
        <v>8.857128012105E12</v>
      </c>
      <c r="B73" s="347" t="s">
        <v>1052</v>
      </c>
      <c r="C73" s="347" t="s">
        <v>1189</v>
      </c>
      <c r="D73" s="348">
        <f>if('กราฟสรุป'!$A$66="All",SUMIFS('Sell CTW'!J:J,'Sell CTW'!G:G,$A73),sumifs('Sell CTW'!J:J,'Sell CTW'!G:G,$A73,'Sell CTW'!A:A,'กราฟสรุป'!$A$66))</f>
        <v>0</v>
      </c>
      <c r="T73" s="54"/>
      <c r="U73" s="54"/>
      <c r="V73" s="54"/>
    </row>
    <row r="74">
      <c r="A74" s="347">
        <v>8.857128012081E12</v>
      </c>
      <c r="B74" s="347" t="s">
        <v>1053</v>
      </c>
      <c r="C74" s="347" t="s">
        <v>1189</v>
      </c>
      <c r="D74" s="348">
        <f>if('กราฟสรุป'!$A$66="All",SUMIFS('Sell CTW'!J:J,'Sell CTW'!G:G,$A74),sumifs('Sell CTW'!J:J,'Sell CTW'!G:G,$A74,'Sell CTW'!A:A,'กราฟสรุป'!$A$66))</f>
        <v>0</v>
      </c>
      <c r="T74" s="54"/>
      <c r="U74" s="54"/>
      <c r="V74" s="54"/>
    </row>
    <row r="75">
      <c r="A75" s="347">
        <v>8.857128011874E12</v>
      </c>
      <c r="B75" s="347" t="s">
        <v>1054</v>
      </c>
      <c r="C75" s="347" t="s">
        <v>1189</v>
      </c>
      <c r="D75" s="348">
        <f>if('กราฟสรุป'!$A$66="All",SUMIFS('Sell CTW'!J:J,'Sell CTW'!G:G,$A75),sumifs('Sell CTW'!J:J,'Sell CTW'!G:G,$A75,'Sell CTW'!A:A,'กราฟสรุป'!$A$66))</f>
        <v>2</v>
      </c>
      <c r="T75" s="54"/>
      <c r="U75" s="54"/>
      <c r="V75" s="54"/>
    </row>
    <row r="76">
      <c r="A76" s="347">
        <v>8.857128011812E12</v>
      </c>
      <c r="B76" s="347" t="s">
        <v>1056</v>
      </c>
      <c r="C76" s="347" t="s">
        <v>1189</v>
      </c>
      <c r="D76" s="348">
        <f>if('กราฟสรุป'!$A$66="All",SUMIFS('Sell CTW'!J:J,'Sell CTW'!G:G,$A76),sumifs('Sell CTW'!J:J,'Sell CTW'!G:G,$A76,'Sell CTW'!A:A,'กราฟสรุป'!$A$66))</f>
        <v>1</v>
      </c>
      <c r="T76" s="54"/>
      <c r="U76" s="54"/>
      <c r="V76" s="54"/>
    </row>
    <row r="77">
      <c r="A77" s="347">
        <v>8.857128012057E12</v>
      </c>
      <c r="B77" s="347" t="s">
        <v>1058</v>
      </c>
      <c r="C77" s="347" t="s">
        <v>1189</v>
      </c>
      <c r="D77" s="348">
        <f>if('กราฟสรุป'!$A$66="All",SUMIFS('Sell CTW'!J:J,'Sell CTW'!G:G,$A77),sumifs('Sell CTW'!J:J,'Sell CTW'!G:G,$A77,'Sell CTW'!A:A,'กราฟสรุป'!$A$66))</f>
        <v>0</v>
      </c>
      <c r="T77" s="54"/>
      <c r="U77" s="54"/>
      <c r="V77" s="54"/>
    </row>
    <row r="78">
      <c r="A78" s="347">
        <v>8.857128011935E12</v>
      </c>
      <c r="B78" s="347" t="s">
        <v>1059</v>
      </c>
      <c r="C78" s="347" t="s">
        <v>1189</v>
      </c>
      <c r="D78" s="348">
        <f>if('กราฟสรุป'!$A$66="All",SUMIFS('Sell CTW'!J:J,'Sell CTW'!G:G,$A78),sumifs('Sell CTW'!J:J,'Sell CTW'!G:G,$A78,'Sell CTW'!A:A,'กราฟสรุป'!$A$66))</f>
        <v>3</v>
      </c>
      <c r="T78" s="54"/>
      <c r="U78" s="54"/>
      <c r="V78" s="54"/>
    </row>
    <row r="79">
      <c r="A79" s="347">
        <v>8.857128012141E12</v>
      </c>
      <c r="B79" s="347" t="s">
        <v>1060</v>
      </c>
      <c r="C79" s="347" t="s">
        <v>1189</v>
      </c>
      <c r="D79" s="348">
        <f>if('กราฟสรุป'!$A$66="All",SUMIFS('Sell CTW'!J:J,'Sell CTW'!G:G,$A79),sumifs('Sell CTW'!J:J,'Sell CTW'!G:G,$A79,'Sell CTW'!A:A,'กราฟสรุป'!$A$66))</f>
        <v>1</v>
      </c>
      <c r="T79" s="54"/>
      <c r="U79" s="54"/>
      <c r="V79" s="54"/>
    </row>
    <row r="80">
      <c r="A80" s="347">
        <v>8.857128012089E12</v>
      </c>
      <c r="B80" s="347" t="s">
        <v>1061</v>
      </c>
      <c r="C80" s="347" t="s">
        <v>1189</v>
      </c>
      <c r="D80" s="348">
        <f>if('กราฟสรุป'!$A$66="All",SUMIFS('Sell CTW'!J:J,'Sell CTW'!G:G,$A80),sumifs('Sell CTW'!J:J,'Sell CTW'!G:G,$A80,'Sell CTW'!A:A,'กราฟสรุป'!$A$66))</f>
        <v>0</v>
      </c>
      <c r="T80" s="54"/>
      <c r="U80" s="54"/>
      <c r="V80" s="54"/>
    </row>
    <row r="81">
      <c r="A81" s="347">
        <v>8.857128012172E12</v>
      </c>
      <c r="B81" s="347" t="s">
        <v>1375</v>
      </c>
      <c r="C81" s="347" t="s">
        <v>1189</v>
      </c>
      <c r="D81" s="348">
        <f>if('กราฟสรุป'!$A$66="All",SUMIFS('Sell CTW'!J:J,'Sell CTW'!G:G,$A81),sumifs('Sell CTW'!J:J,'Sell CTW'!G:G,$A81,'Sell CTW'!A:A,'กราฟสรุป'!$A$66))</f>
        <v>1</v>
      </c>
      <c r="T81" s="54"/>
      <c r="U81" s="54"/>
      <c r="V81" s="54"/>
    </row>
    <row r="82">
      <c r="A82" s="347">
        <v>8.857128011737E12</v>
      </c>
      <c r="B82" s="347" t="s">
        <v>1065</v>
      </c>
      <c r="C82" s="347" t="s">
        <v>1189</v>
      </c>
      <c r="D82" s="348">
        <f>if('กราฟสรุป'!$A$66="All",SUMIFS('Sell CTW'!J:J,'Sell CTW'!G:G,$A82),sumifs('Sell CTW'!J:J,'Sell CTW'!G:G,$A82,'Sell CTW'!A:A,'กราฟสรุป'!$A$66))</f>
        <v>1</v>
      </c>
      <c r="T82" s="54"/>
      <c r="U82" s="54"/>
      <c r="V82" s="54"/>
    </row>
    <row r="83">
      <c r="A83" s="347">
        <v>8.857128011904E12</v>
      </c>
      <c r="B83" s="347" t="s">
        <v>1069</v>
      </c>
      <c r="C83" s="347" t="s">
        <v>1189</v>
      </c>
      <c r="D83" s="348">
        <f>if('กราฟสรุป'!$A$66="All",SUMIFS('Sell CTW'!J:J,'Sell CTW'!G:G,$A83),sumifs('Sell CTW'!J:J,'Sell CTW'!G:G,$A83,'Sell CTW'!A:A,'กราฟสรุป'!$A$66))</f>
        <v>5</v>
      </c>
      <c r="T83" s="54"/>
      <c r="U83" s="54"/>
      <c r="V83" s="54"/>
    </row>
    <row r="84">
      <c r="A84" s="347">
        <v>8.857128012072E12</v>
      </c>
      <c r="B84" s="347" t="s">
        <v>1071</v>
      </c>
      <c r="C84" s="347" t="s">
        <v>1189</v>
      </c>
      <c r="D84" s="348">
        <f>if('กราฟสรุป'!$A$66="All",SUMIFS('Sell CTW'!J:J,'Sell CTW'!G:G,$A84),sumifs('Sell CTW'!J:J,'Sell CTW'!G:G,$A84,'Sell CTW'!A:A,'กราฟสรุป'!$A$66))</f>
        <v>0</v>
      </c>
      <c r="T84" s="54"/>
      <c r="U84" s="54"/>
      <c r="V84" s="54"/>
    </row>
    <row r="85">
      <c r="A85" s="347">
        <v>8.857128012024E12</v>
      </c>
      <c r="B85" s="347" t="s">
        <v>1072</v>
      </c>
      <c r="C85" s="347" t="s">
        <v>1189</v>
      </c>
      <c r="D85" s="348">
        <f>if('กราฟสรุป'!$A$66="All",SUMIFS('Sell CTW'!J:J,'Sell CTW'!G:G,$A85),sumifs('Sell CTW'!J:J,'Sell CTW'!G:G,$A85,'Sell CTW'!A:A,'กราฟสรุป'!$A$66))</f>
        <v>1</v>
      </c>
      <c r="T85" s="54"/>
      <c r="U85" s="54"/>
      <c r="V85" s="54"/>
    </row>
    <row r="86">
      <c r="A86" s="347">
        <v>8.857128012148E12</v>
      </c>
      <c r="B86" s="347" t="s">
        <v>1073</v>
      </c>
      <c r="C86" s="347" t="s">
        <v>1189</v>
      </c>
      <c r="D86" s="348">
        <f>if('กราฟสรุป'!$A$66="All",SUMIFS('Sell CTW'!J:J,'Sell CTW'!G:G,$A86),sumifs('Sell CTW'!J:J,'Sell CTW'!G:G,$A86,'Sell CTW'!A:A,'กราฟสรุป'!$A$66))</f>
        <v>1</v>
      </c>
      <c r="T86" s="54"/>
      <c r="U86" s="54"/>
      <c r="V86" s="54"/>
    </row>
    <row r="87">
      <c r="A87" s="347">
        <v>8.857128012014E12</v>
      </c>
      <c r="B87" s="347" t="s">
        <v>1074</v>
      </c>
      <c r="C87" s="347" t="s">
        <v>1189</v>
      </c>
      <c r="D87" s="348">
        <f>if('กราฟสรุป'!$A$66="All",SUMIFS('Sell CTW'!J:J,'Sell CTW'!G:G,$A87),sumifs('Sell CTW'!J:J,'Sell CTW'!G:G,$A87,'Sell CTW'!A:A,'กราฟสรุป'!$A$66))</f>
        <v>0</v>
      </c>
      <c r="T87" s="54"/>
      <c r="U87" s="54"/>
      <c r="V87" s="54"/>
    </row>
    <row r="88">
      <c r="A88" s="347">
        <v>8.857128011836E12</v>
      </c>
      <c r="B88" s="347" t="s">
        <v>1076</v>
      </c>
      <c r="C88" s="347" t="s">
        <v>1189</v>
      </c>
      <c r="D88" s="348">
        <f>if('กราฟสรุป'!$A$66="All",SUMIFS('Sell CTW'!J:J,'Sell CTW'!G:G,$A88),sumifs('Sell CTW'!J:J,'Sell CTW'!G:G,$A88,'Sell CTW'!A:A,'กราฟสรุป'!$A$66))</f>
        <v>4</v>
      </c>
      <c r="T88" s="54"/>
      <c r="U88" s="54"/>
      <c r="V88" s="54"/>
    </row>
    <row r="89">
      <c r="A89" s="347">
        <v>8.857128012169E12</v>
      </c>
      <c r="B89" s="347" t="s">
        <v>1377</v>
      </c>
      <c r="C89" s="347" t="s">
        <v>1189</v>
      </c>
      <c r="D89" s="348">
        <f>if('กราฟสรุป'!$A$66="All",SUMIFS('Sell CTW'!J:J,'Sell CTW'!G:G,$A89),sumifs('Sell CTW'!J:J,'Sell CTW'!G:G,$A89,'Sell CTW'!A:A,'กราฟสรุป'!$A$66))</f>
        <v>2</v>
      </c>
      <c r="T89" s="54"/>
      <c r="U89" s="54"/>
      <c r="V89" s="54"/>
    </row>
    <row r="90">
      <c r="A90" s="347">
        <v>8.857128012156E12</v>
      </c>
      <c r="B90" s="347" t="s">
        <v>1342</v>
      </c>
      <c r="C90" s="347" t="s">
        <v>1189</v>
      </c>
      <c r="D90" s="348">
        <f>if('กราฟสรุป'!$A$66="All",SUMIFS('Sell CTW'!J:J,'Sell CTW'!G:G,$A90),sumifs('Sell CTW'!J:J,'Sell CTW'!G:G,$A90,'Sell CTW'!A:A,'กราฟสรุป'!$A$66))</f>
        <v>4</v>
      </c>
      <c r="T90" s="54"/>
      <c r="U90" s="54"/>
      <c r="V90" s="54"/>
    </row>
    <row r="91">
      <c r="A91" s="347">
        <v>8.857128011973E12</v>
      </c>
      <c r="B91" s="347" t="s">
        <v>1081</v>
      </c>
      <c r="C91" s="347" t="s">
        <v>1189</v>
      </c>
      <c r="D91" s="348">
        <f>if('กราฟสรุป'!$A$66="All",SUMIFS('Sell CTW'!J:J,'Sell CTW'!G:G,$A91),sumifs('Sell CTW'!J:J,'Sell CTW'!G:G,$A91,'Sell CTW'!A:A,'กราฟสรุป'!$A$66))</f>
        <v>0</v>
      </c>
      <c r="T91" s="54"/>
      <c r="U91" s="54"/>
      <c r="V91" s="54"/>
    </row>
    <row r="92">
      <c r="A92" s="347">
        <v>8.857128011881E12</v>
      </c>
      <c r="B92" s="347" t="s">
        <v>1082</v>
      </c>
      <c r="C92" s="347" t="s">
        <v>1189</v>
      </c>
      <c r="D92" s="348">
        <f>if('กราฟสรุป'!$A$66="All",SUMIFS('Sell CTW'!J:J,'Sell CTW'!G:G,$A92),sumifs('Sell CTW'!J:J,'Sell CTW'!G:G,$A92,'Sell CTW'!A:A,'กราฟสรุป'!$A$66))</f>
        <v>2</v>
      </c>
      <c r="T92" s="54"/>
      <c r="U92" s="54"/>
      <c r="V92" s="54"/>
    </row>
    <row r="93">
      <c r="A93" s="347">
        <v>8.857128012159E12</v>
      </c>
      <c r="B93" s="347" t="s">
        <v>1347</v>
      </c>
      <c r="C93" s="347" t="s">
        <v>1189</v>
      </c>
      <c r="D93" s="348">
        <f>if('กราฟสรุป'!$A$66="All",SUMIFS('Sell CTW'!J:J,'Sell CTW'!G:G,$A93),sumifs('Sell CTW'!J:J,'Sell CTW'!G:G,$A93,'Sell CTW'!A:A,'กราฟสรุป'!$A$66))</f>
        <v>9</v>
      </c>
      <c r="T93" s="54"/>
      <c r="U93" s="54"/>
      <c r="V93" s="54"/>
    </row>
    <row r="94">
      <c r="A94" s="347">
        <v>8.85712801185E12</v>
      </c>
      <c r="B94" s="347" t="s">
        <v>1084</v>
      </c>
      <c r="C94" s="347" t="s">
        <v>1189</v>
      </c>
      <c r="D94" s="348">
        <f>if('กราฟสรุป'!$A$66="All",SUMIFS('Sell CTW'!J:J,'Sell CTW'!G:G,$A94),sumifs('Sell CTW'!J:J,'Sell CTW'!G:G,$A94,'Sell CTW'!A:A,'กราฟสรุป'!$A$66))</f>
        <v>5</v>
      </c>
      <c r="T94" s="54"/>
      <c r="U94" s="54"/>
      <c r="V94" s="54"/>
    </row>
    <row r="95">
      <c r="A95" s="347">
        <v>8.857128011967E12</v>
      </c>
      <c r="B95" s="347" t="s">
        <v>1087</v>
      </c>
      <c r="C95" s="347" t="s">
        <v>1189</v>
      </c>
      <c r="D95" s="348">
        <f>if('กราฟสรุป'!$A$66="All",SUMIFS('Sell CTW'!J:J,'Sell CTW'!G:G,$A95),sumifs('Sell CTW'!J:J,'Sell CTW'!G:G,$A95,'Sell CTW'!A:A,'กราฟสรุป'!$A$66))</f>
        <v>0</v>
      </c>
      <c r="T95" s="54"/>
      <c r="U95" s="54"/>
      <c r="V95" s="54"/>
    </row>
    <row r="96">
      <c r="A96" s="347">
        <v>8.857128012092E12</v>
      </c>
      <c r="B96" s="347" t="s">
        <v>1090</v>
      </c>
      <c r="C96" s="347" t="s">
        <v>1189</v>
      </c>
      <c r="D96" s="348">
        <f>if('กราฟสรุป'!$A$66="All",SUMIFS('Sell CTW'!J:J,'Sell CTW'!G:G,$A96),sumifs('Sell CTW'!J:J,'Sell CTW'!G:G,$A96,'Sell CTW'!A:A,'กราฟสรุป'!$A$66))</f>
        <v>1</v>
      </c>
      <c r="T96" s="54"/>
      <c r="U96" s="54"/>
      <c r="V96" s="54"/>
    </row>
    <row r="97">
      <c r="A97" s="347">
        <v>8.857128011911E12</v>
      </c>
      <c r="B97" s="347" t="s">
        <v>1093</v>
      </c>
      <c r="C97" s="347" t="s">
        <v>1189</v>
      </c>
      <c r="D97" s="348">
        <f>if('กราฟสรุป'!$A$66="All",SUMIFS('Sell CTW'!J:J,'Sell CTW'!G:G,$A97),sumifs('Sell CTW'!J:J,'Sell CTW'!G:G,$A97,'Sell CTW'!A:A,'กราฟสรุป'!$A$66))</f>
        <v>0</v>
      </c>
      <c r="T97" s="54"/>
      <c r="U97" s="54"/>
      <c r="V97" s="54"/>
    </row>
    <row r="98">
      <c r="A98" s="347">
        <v>8.857128012162E12</v>
      </c>
      <c r="B98" s="347" t="s">
        <v>1354</v>
      </c>
      <c r="C98" s="347" t="s">
        <v>1189</v>
      </c>
      <c r="D98" s="348">
        <f>if('กราฟสรุป'!$A$66="All",SUMIFS('Sell CTW'!J:J,'Sell CTW'!G:G,$A98),sumifs('Sell CTW'!J:J,'Sell CTW'!G:G,$A98,'Sell CTW'!A:A,'กราฟสรุป'!$A$66))</f>
        <v>1</v>
      </c>
      <c r="T98" s="54"/>
      <c r="U98" s="54"/>
      <c r="V98" s="54"/>
    </row>
    <row r="99">
      <c r="A99" s="347">
        <v>8.857128012145E12</v>
      </c>
      <c r="B99" s="347" t="s">
        <v>1094</v>
      </c>
      <c r="C99" s="347" t="s">
        <v>1189</v>
      </c>
      <c r="D99" s="348">
        <f>if('กราฟสรุป'!$A$66="All",SUMIFS('Sell CTW'!J:J,'Sell CTW'!G:G,$A99),sumifs('Sell CTW'!J:J,'Sell CTW'!G:G,$A99,'Sell CTW'!A:A,'กราฟสรุป'!$A$66))</f>
        <v>1</v>
      </c>
      <c r="T99" s="54"/>
      <c r="U99" s="54"/>
      <c r="V99" s="54"/>
    </row>
    <row r="100">
      <c r="A100" s="347">
        <v>8.857128012069E12</v>
      </c>
      <c r="B100" s="347" t="s">
        <v>1095</v>
      </c>
      <c r="C100" s="347" t="s">
        <v>1189</v>
      </c>
      <c r="D100" s="348">
        <f>if('กราฟสรุป'!$A$66="All",SUMIFS('Sell CTW'!J:J,'Sell CTW'!G:G,$A100),sumifs('Sell CTW'!J:J,'Sell CTW'!G:G,$A100,'Sell CTW'!A:A,'กราฟสรุป'!$A$66))</f>
        <v>1</v>
      </c>
      <c r="T100" s="54"/>
      <c r="U100" s="54"/>
      <c r="V100" s="54"/>
    </row>
    <row r="101">
      <c r="A101" s="347">
        <v>8.857128012048E12</v>
      </c>
      <c r="B101" s="347" t="s">
        <v>1098</v>
      </c>
      <c r="C101" s="347" t="s">
        <v>1189</v>
      </c>
      <c r="D101" s="348">
        <f>if('กราฟสรุป'!$A$66="All",SUMIFS('Sell CTW'!J:J,'Sell CTW'!G:G,$A101),sumifs('Sell CTW'!J:J,'Sell CTW'!G:G,$A101,'Sell CTW'!A:A,'กราฟสรุป'!$A$66))</f>
        <v>4</v>
      </c>
      <c r="T101" s="54"/>
      <c r="U101" s="54"/>
      <c r="V101" s="54"/>
    </row>
    <row r="102">
      <c r="A102" s="347">
        <v>8.85712801143E12</v>
      </c>
      <c r="B102" s="347" t="s">
        <v>1101</v>
      </c>
      <c r="C102" s="347" t="s">
        <v>1189</v>
      </c>
      <c r="D102" s="348">
        <f>if('กราฟสรุป'!$A$66="All",SUMIFS('Sell CTW'!J:J,'Sell CTW'!G:G,$A102),sumifs('Sell CTW'!J:J,'Sell CTW'!G:G,$A102,'Sell CTW'!A:A,'กราฟสรุป'!$A$66))</f>
        <v>0</v>
      </c>
      <c r="T102" s="54"/>
      <c r="U102" s="54"/>
      <c r="V102" s="54"/>
    </row>
    <row r="103">
      <c r="A103" s="347">
        <v>8.857128011966E12</v>
      </c>
      <c r="B103" s="347" t="s">
        <v>1103</v>
      </c>
      <c r="C103" s="347" t="s">
        <v>1189</v>
      </c>
      <c r="D103" s="348">
        <f>if('กราฟสรุป'!$A$66="All",SUMIFS('Sell CTW'!J:J,'Sell CTW'!G:G,$A103),sumifs('Sell CTW'!J:J,'Sell CTW'!G:G,$A103,'Sell CTW'!A:A,'กราฟสรุป'!$A$66))</f>
        <v>2</v>
      </c>
      <c r="T103" s="54"/>
      <c r="U103" s="54"/>
      <c r="V103" s="54"/>
    </row>
    <row r="104">
      <c r="A104" s="347">
        <v>8.857128011997E12</v>
      </c>
      <c r="B104" s="347" t="s">
        <v>1104</v>
      </c>
      <c r="C104" s="347" t="s">
        <v>1189</v>
      </c>
      <c r="D104" s="348">
        <f>if('กราฟสรุป'!$A$66="All",SUMIFS('Sell CTW'!J:J,'Sell CTW'!G:G,$A104),sumifs('Sell CTW'!J:J,'Sell CTW'!G:G,$A104,'Sell CTW'!A:A,'กราฟสรุป'!$A$66))</f>
        <v>0</v>
      </c>
      <c r="T104" s="54"/>
      <c r="U104" s="54"/>
      <c r="V104" s="54"/>
    </row>
    <row r="105">
      <c r="A105" s="347">
        <v>8.857128011898E12</v>
      </c>
      <c r="B105" s="347" t="s">
        <v>1106</v>
      </c>
      <c r="C105" s="347" t="s">
        <v>1189</v>
      </c>
      <c r="D105" s="348">
        <f>if('กราฟสรุป'!$A$66="All",SUMIFS('Sell CTW'!J:J,'Sell CTW'!G:G,$A105),sumifs('Sell CTW'!J:J,'Sell CTW'!G:G,$A105,'Sell CTW'!A:A,'กราฟสรุป'!$A$66))</f>
        <v>5</v>
      </c>
      <c r="T105" s="54"/>
      <c r="U105" s="54"/>
      <c r="V105" s="54"/>
    </row>
    <row r="106">
      <c r="A106" s="347">
        <v>8.857128012023E12</v>
      </c>
      <c r="B106" s="347" t="s">
        <v>1109</v>
      </c>
      <c r="C106" s="347" t="s">
        <v>1189</v>
      </c>
      <c r="D106" s="348">
        <f>if('กราฟสรุป'!$A$66="All",SUMIFS('Sell CTW'!J:J,'Sell CTW'!G:G,$A106),sumifs('Sell CTW'!J:J,'Sell CTW'!G:G,$A106,'Sell CTW'!A:A,'กราฟสรุป'!$A$66))</f>
        <v>3</v>
      </c>
      <c r="T106" s="54"/>
      <c r="U106" s="54"/>
      <c r="V106" s="54"/>
    </row>
    <row r="107">
      <c r="A107" s="347">
        <v>8.857128011843E12</v>
      </c>
      <c r="B107" s="347" t="s">
        <v>1111</v>
      </c>
      <c r="C107" s="347" t="s">
        <v>1189</v>
      </c>
      <c r="D107" s="348">
        <f>if('กราฟสรุป'!$A$66="All",SUMIFS('Sell CTW'!J:J,'Sell CTW'!G:G,$A107),sumifs('Sell CTW'!J:J,'Sell CTW'!G:G,$A107,'Sell CTW'!A:A,'กราฟสรุป'!$A$66))</f>
        <v>2</v>
      </c>
      <c r="T107" s="54"/>
      <c r="U107" s="54"/>
      <c r="V107" s="54"/>
    </row>
    <row r="108">
      <c r="A108" s="347">
        <v>8.857128012004E12</v>
      </c>
      <c r="B108" s="347" t="s">
        <v>1112</v>
      </c>
      <c r="C108" s="347" t="s">
        <v>1189</v>
      </c>
      <c r="D108" s="348">
        <f>if('กราฟสรุป'!$A$66="All",SUMIFS('Sell CTW'!J:J,'Sell CTW'!G:G,$A108),sumifs('Sell CTW'!J:J,'Sell CTW'!G:G,$A108,'Sell CTW'!A:A,'กราฟสรุป'!$A$66))</f>
        <v>1</v>
      </c>
      <c r="T108" s="54"/>
      <c r="U108" s="54"/>
      <c r="V108" s="54"/>
    </row>
    <row r="109">
      <c r="A109" s="347">
        <v>8.857128012005E12</v>
      </c>
      <c r="B109" s="347" t="s">
        <v>1114</v>
      </c>
      <c r="C109" s="347" t="s">
        <v>1189</v>
      </c>
      <c r="D109" s="348">
        <f>if('กราฟสรุป'!$A$66="All",SUMIFS('Sell CTW'!J:J,'Sell CTW'!G:G,$A109),sumifs('Sell CTW'!J:J,'Sell CTW'!G:G,$A109,'Sell CTW'!A:A,'กราฟสรุป'!$A$66))</f>
        <v>3</v>
      </c>
      <c r="T109" s="54"/>
      <c r="U109" s="54"/>
      <c r="V109" s="54"/>
    </row>
    <row r="110">
      <c r="A110" s="347">
        <v>8.857128012086E12</v>
      </c>
      <c r="B110" s="347" t="s">
        <v>1115</v>
      </c>
      <c r="C110" s="347" t="s">
        <v>1189</v>
      </c>
      <c r="D110" s="348">
        <f>if('กราฟสรุป'!$A$66="All",SUMIFS('Sell CTW'!J:J,'Sell CTW'!G:G,$A110),sumifs('Sell CTW'!J:J,'Sell CTW'!G:G,$A110,'Sell CTW'!A:A,'กราฟสรุป'!$A$66))</f>
        <v>0</v>
      </c>
      <c r="T110" s="54"/>
      <c r="U110" s="54"/>
      <c r="V110" s="54"/>
    </row>
    <row r="111">
      <c r="A111" s="347">
        <v>8.857128012006E12</v>
      </c>
      <c r="B111" s="347" t="s">
        <v>1116</v>
      </c>
      <c r="C111" s="347" t="s">
        <v>1189</v>
      </c>
      <c r="D111" s="348">
        <f>if('กราฟสรุป'!$A$66="All",SUMIFS('Sell CTW'!J:J,'Sell CTW'!G:G,$A111),sumifs('Sell CTW'!J:J,'Sell CTW'!G:G,$A111,'Sell CTW'!A:A,'กราฟสรุป'!$A$66))</f>
        <v>0</v>
      </c>
      <c r="T111" s="54"/>
      <c r="U111" s="54"/>
      <c r="V111" s="54"/>
    </row>
    <row r="112">
      <c r="A112" s="347">
        <v>8.857128012007E12</v>
      </c>
      <c r="B112" s="347" t="s">
        <v>1118</v>
      </c>
      <c r="C112" s="347" t="s">
        <v>1189</v>
      </c>
      <c r="D112" s="348">
        <f>if('กราฟสรุป'!$A$66="All",SUMIFS('Sell CTW'!J:J,'Sell CTW'!G:G,$A112),sumifs('Sell CTW'!J:J,'Sell CTW'!G:G,$A112,'Sell CTW'!A:A,'กราฟสรุป'!$A$66))</f>
        <v>2</v>
      </c>
      <c r="T112" s="54"/>
      <c r="U112" s="54"/>
      <c r="V112" s="54"/>
    </row>
    <row r="113">
      <c r="A113" s="347">
        <v>8.857128012008E12</v>
      </c>
      <c r="B113" s="347" t="s">
        <v>1122</v>
      </c>
      <c r="C113" s="347" t="s">
        <v>1189</v>
      </c>
      <c r="D113" s="348">
        <f>if('กราฟสรุป'!$A$66="All",SUMIFS('Sell CTW'!J:J,'Sell CTW'!G:G,$A113),sumifs('Sell CTW'!J:J,'Sell CTW'!G:G,$A113,'Sell CTW'!A:A,'กราฟสรุป'!$A$66))</f>
        <v>1</v>
      </c>
      <c r="T113" s="54"/>
      <c r="U113" s="54"/>
      <c r="V113" s="54"/>
    </row>
    <row r="114">
      <c r="A114" s="347">
        <v>8.857128012009E12</v>
      </c>
      <c r="B114" s="347" t="s">
        <v>1124</v>
      </c>
      <c r="C114" s="347" t="s">
        <v>1189</v>
      </c>
      <c r="D114" s="348">
        <f>if('กราฟสรุป'!$A$66="All",SUMIFS('Sell CTW'!J:J,'Sell CTW'!G:G,$A114),sumifs('Sell CTW'!J:J,'Sell CTW'!G:G,$A114,'Sell CTW'!A:A,'กราฟสรุป'!$A$66))</f>
        <v>1</v>
      </c>
      <c r="T114" s="54"/>
      <c r="U114" s="54"/>
      <c r="V114" s="54"/>
    </row>
    <row r="115">
      <c r="A115" s="347">
        <v>8.857128011942E12</v>
      </c>
      <c r="B115" s="347" t="s">
        <v>1126</v>
      </c>
      <c r="C115" s="347" t="s">
        <v>1189</v>
      </c>
      <c r="D115" s="348">
        <f>if('กราฟสรุป'!$A$66="All",SUMIFS('Sell CTW'!J:J,'Sell CTW'!G:G,$A115),sumifs('Sell CTW'!J:J,'Sell CTW'!G:G,$A115,'Sell CTW'!A:A,'กราฟสรุป'!$A$66))</f>
        <v>1</v>
      </c>
      <c r="T115" s="54"/>
      <c r="U115" s="54"/>
      <c r="V115" s="54"/>
    </row>
    <row r="116">
      <c r="A116" s="347">
        <v>8.85712801201E12</v>
      </c>
      <c r="B116" s="347" t="s">
        <v>1130</v>
      </c>
      <c r="C116" s="347" t="s">
        <v>1189</v>
      </c>
      <c r="D116" s="348">
        <f>if('กราฟสรุป'!$A$66="All",SUMIFS('Sell CTW'!J:J,'Sell CTW'!G:G,$A116),sumifs('Sell CTW'!J:J,'Sell CTW'!G:G,$A116,'Sell CTW'!A:A,'กราฟสรุป'!$A$66))</f>
        <v>0</v>
      </c>
      <c r="T116" s="54"/>
      <c r="U116" s="54"/>
      <c r="V116" s="54"/>
    </row>
    <row r="117">
      <c r="A117" s="347">
        <v>8.857128012011E12</v>
      </c>
      <c r="B117" s="347" t="s">
        <v>1131</v>
      </c>
      <c r="C117" s="347" t="s">
        <v>1189</v>
      </c>
      <c r="D117" s="348">
        <f>if('กราฟสรุป'!$A$66="All",SUMIFS('Sell CTW'!J:J,'Sell CTW'!G:G,$A117),sumifs('Sell CTW'!J:J,'Sell CTW'!G:G,$A117,'Sell CTW'!A:A,'กราฟสรุป'!$A$66))</f>
        <v>2</v>
      </c>
      <c r="T117" s="54"/>
      <c r="U117" s="54"/>
      <c r="V117" s="54"/>
    </row>
    <row r="118">
      <c r="A118" s="347">
        <v>8.85712801198E12</v>
      </c>
      <c r="B118" s="347" t="s">
        <v>1132</v>
      </c>
      <c r="C118" s="347" t="s">
        <v>1189</v>
      </c>
      <c r="D118" s="348">
        <f>if('กราฟสรุป'!$A$66="All",SUMIFS('Sell CTW'!J:J,'Sell CTW'!G:G,$A118),sumifs('Sell CTW'!J:J,'Sell CTW'!G:G,$A118,'Sell CTW'!A:A,'กราฟสรุป'!$A$66))</f>
        <v>0</v>
      </c>
      <c r="T118" s="54"/>
      <c r="U118" s="54"/>
      <c r="V118" s="54"/>
    </row>
    <row r="119">
      <c r="A119" s="347">
        <v>8.857128012095E12</v>
      </c>
      <c r="B119" s="347" t="s">
        <v>1134</v>
      </c>
      <c r="C119" s="347" t="s">
        <v>1189</v>
      </c>
      <c r="D119" s="348">
        <f>if('กราฟสรุป'!$A$66="All",SUMIFS('Sell CTW'!J:J,'Sell CTW'!G:G,$A119),sumifs('Sell CTW'!J:J,'Sell CTW'!G:G,$A119,'Sell CTW'!A:A,'กราฟสรุป'!$A$66))</f>
        <v>1</v>
      </c>
      <c r="T119" s="54"/>
      <c r="U119" s="54"/>
      <c r="V119" s="54"/>
    </row>
    <row r="120">
      <c r="A120" s="347">
        <v>8.857128012001E12</v>
      </c>
      <c r="B120" s="347" t="s">
        <v>1139</v>
      </c>
      <c r="C120" s="347" t="s">
        <v>1189</v>
      </c>
      <c r="D120" s="348">
        <f>if('กราฟสรุป'!$A$66="All",SUMIFS('Sell CTW'!J:J,'Sell CTW'!G:G,$A120),sumifs('Sell CTW'!J:J,'Sell CTW'!G:G,$A120,'Sell CTW'!A:A,'กราฟสรุป'!$A$66))</f>
        <v>0</v>
      </c>
      <c r="T120" s="54"/>
      <c r="U120" s="54"/>
      <c r="V120" s="54"/>
    </row>
    <row r="121">
      <c r="A121" s="347">
        <v>8.857128012002E12</v>
      </c>
      <c r="B121" s="347" t="s">
        <v>1140</v>
      </c>
      <c r="C121" s="347" t="s">
        <v>1189</v>
      </c>
      <c r="D121" s="348">
        <f>if('กราฟสรุป'!$A$66="All",SUMIFS('Sell CTW'!J:J,'Sell CTW'!G:G,$A121),sumifs('Sell CTW'!J:J,'Sell CTW'!G:G,$A121,'Sell CTW'!A:A,'กราฟสรุป'!$A$66))</f>
        <v>0</v>
      </c>
      <c r="T121" s="54"/>
      <c r="U121" s="54"/>
      <c r="V121" s="54"/>
    </row>
    <row r="122">
      <c r="A122" s="347">
        <v>8.857128012013E12</v>
      </c>
      <c r="B122" s="347" t="s">
        <v>1141</v>
      </c>
      <c r="C122" s="347" t="s">
        <v>1189</v>
      </c>
      <c r="D122" s="348">
        <f>if('กราฟสรุป'!$A$66="All",SUMIFS('Sell CTW'!J:J,'Sell CTW'!G:G,$A122),sumifs('Sell CTW'!J:J,'Sell CTW'!G:G,$A122,'Sell CTW'!A:A,'กราฟสรุป'!$A$66))</f>
        <v>2</v>
      </c>
      <c r="T122" s="54"/>
      <c r="U122" s="54"/>
      <c r="V122" s="54"/>
    </row>
    <row r="123">
      <c r="A123" s="347">
        <v>8.857128012051E12</v>
      </c>
      <c r="B123" s="347" t="s">
        <v>1024</v>
      </c>
      <c r="C123" s="347" t="s">
        <v>1218</v>
      </c>
      <c r="D123" s="348">
        <f>if('กราฟสรุป'!$A$66="All",SUMIFS('Sell CTW'!J:J,'Sell CTW'!G:G,$A123),sumifs('Sell CTW'!J:J,'Sell CTW'!G:G,$A123,'Sell CTW'!A:A,'กราฟสรุป'!$A$66))</f>
        <v>0</v>
      </c>
      <c r="T123" s="54"/>
      <c r="U123" s="54"/>
      <c r="V123" s="54"/>
    </row>
    <row r="124">
      <c r="A124" s="347">
        <v>8.857128012166E12</v>
      </c>
      <c r="B124" s="347" t="s">
        <v>1373</v>
      </c>
      <c r="C124" s="347" t="s">
        <v>1218</v>
      </c>
      <c r="D124" s="348">
        <f>if('กราฟสรุป'!$A$66="All",SUMIFS('Sell CTW'!J:J,'Sell CTW'!G:G,$A124),sumifs('Sell CTW'!J:J,'Sell CTW'!G:G,$A124,'Sell CTW'!A:A,'กราฟสรุป'!$A$66))</f>
        <v>6</v>
      </c>
      <c r="T124" s="54"/>
      <c r="U124" s="54"/>
      <c r="V124" s="54"/>
    </row>
    <row r="125">
      <c r="A125" s="347">
        <v>8.857128012026E12</v>
      </c>
      <c r="B125" s="347" t="s">
        <v>1031</v>
      </c>
      <c r="C125" s="347" t="s">
        <v>1218</v>
      </c>
      <c r="D125" s="348">
        <f>if('กราฟสรุป'!$A$66="All",SUMIFS('Sell CTW'!J:J,'Sell CTW'!G:G,$A125),sumifs('Sell CTW'!J:J,'Sell CTW'!G:G,$A125,'Sell CTW'!A:A,'กราฟสรุป'!$A$66))</f>
        <v>18</v>
      </c>
      <c r="T125" s="54"/>
      <c r="U125" s="54"/>
      <c r="V125" s="54"/>
    </row>
    <row r="126">
      <c r="A126" s="347">
        <v>8.857128012032E12</v>
      </c>
      <c r="B126" s="347" t="s">
        <v>1039</v>
      </c>
      <c r="C126" s="347" t="s">
        <v>1218</v>
      </c>
      <c r="D126" s="348">
        <f>if('กราฟสรุป'!$A$66="All",SUMIFS('Sell CTW'!J:J,'Sell CTW'!G:G,$A126),sumifs('Sell CTW'!J:J,'Sell CTW'!G:G,$A126,'Sell CTW'!A:A,'กราฟสรุป'!$A$66))</f>
        <v>4</v>
      </c>
      <c r="T126" s="54"/>
      <c r="U126" s="54"/>
      <c r="V126" s="54"/>
    </row>
    <row r="127">
      <c r="A127" s="347">
        <v>8.857128012065E12</v>
      </c>
      <c r="B127" s="347" t="s">
        <v>1042</v>
      </c>
      <c r="C127" s="347" t="s">
        <v>1218</v>
      </c>
      <c r="D127" s="348">
        <f>if('กราฟสรุป'!$A$66="All",SUMIFS('Sell CTW'!J:J,'Sell CTW'!G:G,$A127),sumifs('Sell CTW'!J:J,'Sell CTW'!G:G,$A127,'Sell CTW'!A:A,'กราฟสรุป'!$A$66))</f>
        <v>0</v>
      </c>
      <c r="T127" s="54"/>
      <c r="U127" s="54"/>
      <c r="V127" s="54"/>
    </row>
    <row r="128">
      <c r="A128" s="347">
        <v>8.857128012077E12</v>
      </c>
      <c r="B128" s="347" t="s">
        <v>1048</v>
      </c>
      <c r="C128" s="347" t="s">
        <v>1218</v>
      </c>
      <c r="D128" s="348">
        <f>if('กราฟสรุป'!$A$66="All",SUMIFS('Sell CTW'!J:J,'Sell CTW'!G:G,$A128),sumifs('Sell CTW'!J:J,'Sell CTW'!G:G,$A128,'Sell CTW'!A:A,'กราฟสรุป'!$A$66))</f>
        <v>3</v>
      </c>
      <c r="T128" s="54"/>
      <c r="U128" s="54"/>
      <c r="V128" s="54"/>
    </row>
    <row r="129">
      <c r="A129" s="347">
        <v>8.85712801212E12</v>
      </c>
      <c r="B129" s="347" t="s">
        <v>1050</v>
      </c>
      <c r="C129" s="347" t="s">
        <v>1218</v>
      </c>
      <c r="D129" s="348">
        <f>if('กราฟสรุป'!$A$66="All",SUMIFS('Sell CTW'!J:J,'Sell CTW'!G:G,$A129),sumifs('Sell CTW'!J:J,'Sell CTW'!G:G,$A129,'Sell CTW'!A:A,'กราฟสรุป'!$A$66))</f>
        <v>0</v>
      </c>
      <c r="T129" s="54"/>
      <c r="U129" s="54"/>
      <c r="V129" s="54"/>
    </row>
    <row r="130">
      <c r="A130" s="347">
        <v>8.857128012154E12</v>
      </c>
      <c r="B130" s="347" t="s">
        <v>1335</v>
      </c>
      <c r="C130" s="347" t="s">
        <v>1218</v>
      </c>
      <c r="D130" s="348">
        <f>if('กราฟสรุป'!$A$66="All",SUMIFS('Sell CTW'!J:J,'Sell CTW'!G:G,$A130),sumifs('Sell CTW'!J:J,'Sell CTW'!G:G,$A130,'Sell CTW'!A:A,'กราฟสรุป'!$A$66))</f>
        <v>19</v>
      </c>
      <c r="T130" s="54"/>
      <c r="U130" s="54"/>
      <c r="V130" s="54"/>
    </row>
    <row r="131">
      <c r="A131" s="347">
        <v>8.857128012106E12</v>
      </c>
      <c r="B131" s="347" t="s">
        <v>1052</v>
      </c>
      <c r="C131" s="347" t="s">
        <v>1218</v>
      </c>
      <c r="D131" s="348">
        <f>if('กราฟสรุป'!$A$66="All",SUMIFS('Sell CTW'!J:J,'Sell CTW'!G:G,$A131),sumifs('Sell CTW'!J:J,'Sell CTW'!G:G,$A131,'Sell CTW'!A:A,'กราฟสรุป'!$A$66))</f>
        <v>0</v>
      </c>
      <c r="T131" s="54"/>
      <c r="U131" s="54"/>
      <c r="V131" s="54"/>
    </row>
    <row r="132">
      <c r="A132" s="347">
        <v>8.857128012082E12</v>
      </c>
      <c r="B132" s="347" t="s">
        <v>1053</v>
      </c>
      <c r="C132" s="347" t="s">
        <v>1218</v>
      </c>
      <c r="D132" s="348">
        <f>if('กราฟสรุป'!$A$66="All",SUMIFS('Sell CTW'!J:J,'Sell CTW'!G:G,$A132),sumifs('Sell CTW'!J:J,'Sell CTW'!G:G,$A132,'Sell CTW'!A:A,'กราฟสรุป'!$A$66))</f>
        <v>0</v>
      </c>
      <c r="T132" s="54"/>
      <c r="U132" s="54"/>
      <c r="V132" s="54"/>
    </row>
    <row r="133">
      <c r="A133" s="347">
        <v>8.85712801203E12</v>
      </c>
      <c r="B133" s="347" t="s">
        <v>1054</v>
      </c>
      <c r="C133" s="347" t="s">
        <v>1218</v>
      </c>
      <c r="D133" s="348">
        <f>if('กราฟสรุป'!$A$66="All",SUMIFS('Sell CTW'!J:J,'Sell CTW'!G:G,$A133),sumifs('Sell CTW'!J:J,'Sell CTW'!G:G,$A133,'Sell CTW'!A:A,'กราฟสรุป'!$A$66))</f>
        <v>13</v>
      </c>
      <c r="T133" s="54"/>
      <c r="U133" s="54"/>
      <c r="V133" s="54"/>
    </row>
    <row r="134">
      <c r="A134" s="347">
        <v>8.857128012128E12</v>
      </c>
      <c r="B134" s="347" t="s">
        <v>1056</v>
      </c>
      <c r="C134" s="347" t="s">
        <v>1218</v>
      </c>
      <c r="D134" s="348">
        <f>if('กราฟสรุป'!$A$66="All",SUMIFS('Sell CTW'!J:J,'Sell CTW'!G:G,$A134),sumifs('Sell CTW'!J:J,'Sell CTW'!G:G,$A134,'Sell CTW'!A:A,'กราฟสรุป'!$A$66))</f>
        <v>1</v>
      </c>
      <c r="T134" s="54"/>
      <c r="U134" s="54"/>
      <c r="V134" s="54"/>
    </row>
    <row r="135">
      <c r="A135" s="347">
        <v>8.857128012058E12</v>
      </c>
      <c r="B135" s="347" t="s">
        <v>1058</v>
      </c>
      <c r="C135" s="347" t="s">
        <v>1218</v>
      </c>
      <c r="D135" s="348">
        <f>if('กราฟสรุป'!$A$66="All",SUMIFS('Sell CTW'!J:J,'Sell CTW'!G:G,$A135),sumifs('Sell CTW'!J:J,'Sell CTW'!G:G,$A135,'Sell CTW'!A:A,'กราฟสรุป'!$A$66))</f>
        <v>3</v>
      </c>
      <c r="T135" s="54"/>
      <c r="U135" s="54"/>
      <c r="V135" s="54"/>
    </row>
    <row r="136">
      <c r="A136" s="347">
        <v>8.857128012062E12</v>
      </c>
      <c r="B136" s="347" t="s">
        <v>1059</v>
      </c>
      <c r="C136" s="347" t="s">
        <v>1218</v>
      </c>
      <c r="D136" s="348">
        <f>if('กราฟสรุป'!$A$66="All",SUMIFS('Sell CTW'!J:J,'Sell CTW'!G:G,$A136),sumifs('Sell CTW'!J:J,'Sell CTW'!G:G,$A136,'Sell CTW'!A:A,'กราฟสรุป'!$A$66))</f>
        <v>3</v>
      </c>
      <c r="T136" s="54"/>
      <c r="U136" s="54"/>
      <c r="V136" s="54"/>
    </row>
    <row r="137">
      <c r="A137" s="347">
        <v>8.85712801209E12</v>
      </c>
      <c r="B137" s="347" t="s">
        <v>1061</v>
      </c>
      <c r="C137" s="347" t="s">
        <v>1218</v>
      </c>
      <c r="D137" s="348">
        <f>if('กราฟสรุป'!$A$66="All",SUMIFS('Sell CTW'!J:J,'Sell CTW'!G:G,$A137),sumifs('Sell CTW'!J:J,'Sell CTW'!G:G,$A137,'Sell CTW'!A:A,'กราฟสรุป'!$A$66))</f>
        <v>0</v>
      </c>
      <c r="T137" s="54"/>
      <c r="U137" s="54"/>
      <c r="V137" s="54"/>
    </row>
    <row r="138">
      <c r="A138" s="347">
        <v>8.857128012173E12</v>
      </c>
      <c r="B138" s="347" t="s">
        <v>1375</v>
      </c>
      <c r="C138" s="347" t="s">
        <v>1218</v>
      </c>
      <c r="D138" s="348">
        <f>if('กราฟสรุป'!$A$66="All",SUMIFS('Sell CTW'!J:J,'Sell CTW'!G:G,$A138),sumifs('Sell CTW'!J:J,'Sell CTW'!G:G,$A138,'Sell CTW'!A:A,'กราฟสรุป'!$A$66))</f>
        <v>5</v>
      </c>
      <c r="T138" s="54"/>
      <c r="U138" s="54"/>
      <c r="V138" s="54"/>
    </row>
    <row r="139">
      <c r="A139" s="347">
        <v>8.857128012142E12</v>
      </c>
      <c r="B139" s="347" t="s">
        <v>1060</v>
      </c>
      <c r="C139" s="347" t="s">
        <v>1218</v>
      </c>
      <c r="D139" s="348">
        <f>if('กราฟสรุป'!$A$66="All",SUMIFS('Sell CTW'!J:J,'Sell CTW'!G:G,$A139),sumifs('Sell CTW'!J:J,'Sell CTW'!G:G,$A139,'Sell CTW'!A:A,'กราฟสรุป'!$A$66))</f>
        <v>2</v>
      </c>
      <c r="T139" s="54"/>
      <c r="U139" s="54"/>
      <c r="V139" s="54"/>
    </row>
    <row r="140">
      <c r="A140" s="347">
        <v>8.857128011744E12</v>
      </c>
      <c r="B140" s="347" t="s">
        <v>1065</v>
      </c>
      <c r="C140" s="347" t="s">
        <v>1218</v>
      </c>
      <c r="D140" s="348">
        <f>if('กราฟสรุป'!$A$66="All",SUMIFS('Sell CTW'!J:J,'Sell CTW'!G:G,$A140),sumifs('Sell CTW'!J:J,'Sell CTW'!G:G,$A140,'Sell CTW'!A:A,'กราฟสรุป'!$A$66))</f>
        <v>1</v>
      </c>
      <c r="T140" s="54"/>
      <c r="U140" s="54"/>
      <c r="V140" s="54"/>
    </row>
    <row r="141">
      <c r="A141" s="347">
        <v>8.857128012034E12</v>
      </c>
      <c r="B141" s="347" t="s">
        <v>1069</v>
      </c>
      <c r="C141" s="347" t="s">
        <v>1218</v>
      </c>
      <c r="D141" s="348">
        <f>if('กราฟสรุป'!$A$66="All",SUMIFS('Sell CTW'!J:J,'Sell CTW'!G:G,$A141),sumifs('Sell CTW'!J:J,'Sell CTW'!G:G,$A141,'Sell CTW'!A:A,'กราฟสรุป'!$A$66))</f>
        <v>12</v>
      </c>
      <c r="T141" s="54"/>
      <c r="U141" s="54"/>
      <c r="V141" s="54"/>
    </row>
    <row r="142">
      <c r="A142" s="347">
        <v>8.857128012073E12</v>
      </c>
      <c r="B142" s="347" t="s">
        <v>1071</v>
      </c>
      <c r="C142" s="347" t="s">
        <v>1218</v>
      </c>
      <c r="D142" s="348">
        <f>if('กราฟสรุป'!$A$66="All",SUMIFS('Sell CTW'!J:J,'Sell CTW'!G:G,$A142),sumifs('Sell CTW'!J:J,'Sell CTW'!G:G,$A142,'Sell CTW'!A:A,'กราฟสรุป'!$A$66))</f>
        <v>0</v>
      </c>
      <c r="T142" s="54"/>
      <c r="U142" s="54"/>
      <c r="V142" s="54"/>
    </row>
    <row r="143">
      <c r="A143" s="347">
        <v>8.857128012028E12</v>
      </c>
      <c r="B143" s="347" t="s">
        <v>1072</v>
      </c>
      <c r="C143" s="347" t="s">
        <v>1218</v>
      </c>
      <c r="D143" s="348">
        <f>if('กราฟสรุป'!$A$66="All",SUMIFS('Sell CTW'!J:J,'Sell CTW'!G:G,$A143),sumifs('Sell CTW'!J:J,'Sell CTW'!G:G,$A143,'Sell CTW'!A:A,'กราฟสรุป'!$A$66))</f>
        <v>2</v>
      </c>
      <c r="T143" s="54"/>
      <c r="U143" s="54"/>
      <c r="V143" s="54"/>
    </row>
    <row r="144">
      <c r="A144" s="347">
        <v>8.857128012149E12</v>
      </c>
      <c r="B144" s="347" t="s">
        <v>1073</v>
      </c>
      <c r="C144" s="347" t="s">
        <v>1218</v>
      </c>
      <c r="D144" s="348">
        <f>if('กราฟสรุป'!$A$66="All",SUMIFS('Sell CTW'!J:J,'Sell CTW'!G:G,$A144),sumifs('Sell CTW'!J:J,'Sell CTW'!G:G,$A144,'Sell CTW'!A:A,'กราฟสรุป'!$A$66))</f>
        <v>3</v>
      </c>
      <c r="T144" s="54"/>
      <c r="U144" s="54"/>
      <c r="V144" s="54"/>
    </row>
    <row r="145">
      <c r="A145" s="347">
        <v>8.857128012067E12</v>
      </c>
      <c r="B145" s="347" t="s">
        <v>1074</v>
      </c>
      <c r="C145" s="347" t="s">
        <v>1218</v>
      </c>
      <c r="D145" s="348">
        <f>if('กราฟสรุป'!$A$66="All",SUMIFS('Sell CTW'!J:J,'Sell CTW'!G:G,$A145),sumifs('Sell CTW'!J:J,'Sell CTW'!G:G,$A145,'Sell CTW'!A:A,'กราฟสรุป'!$A$66))</f>
        <v>0</v>
      </c>
      <c r="T145" s="54"/>
      <c r="U145" s="54"/>
      <c r="V145" s="54"/>
    </row>
    <row r="146">
      <c r="A146" s="347">
        <v>8.857128012035E12</v>
      </c>
      <c r="B146" s="347" t="s">
        <v>1076</v>
      </c>
      <c r="C146" s="347" t="s">
        <v>1218</v>
      </c>
      <c r="D146" s="348">
        <f>if('กราฟสรุป'!$A$66="All",SUMIFS('Sell CTW'!J:J,'Sell CTW'!G:G,$A146),sumifs('Sell CTW'!J:J,'Sell CTW'!G:G,$A146,'Sell CTW'!A:A,'กราฟสรุป'!$A$66))</f>
        <v>16</v>
      </c>
      <c r="T146" s="54"/>
      <c r="U146" s="54"/>
      <c r="V146" s="54"/>
    </row>
    <row r="147">
      <c r="A147" s="347">
        <v>8.85712801217E12</v>
      </c>
      <c r="B147" s="347" t="s">
        <v>1377</v>
      </c>
      <c r="C147" s="347" t="s">
        <v>1218</v>
      </c>
      <c r="D147" s="348">
        <f>if('กราฟสรุป'!$A$66="All",SUMIFS('Sell CTW'!J:J,'Sell CTW'!G:G,$A147),sumifs('Sell CTW'!J:J,'Sell CTW'!G:G,$A147,'Sell CTW'!A:A,'กราฟสรุป'!$A$66))</f>
        <v>12</v>
      </c>
      <c r="T147" s="54"/>
      <c r="U147" s="54"/>
      <c r="V147" s="54"/>
    </row>
    <row r="148">
      <c r="A148" s="347">
        <v>8.857128012157E12</v>
      </c>
      <c r="B148" s="347" t="s">
        <v>1342</v>
      </c>
      <c r="C148" s="347" t="s">
        <v>1218</v>
      </c>
      <c r="D148" s="348">
        <f>if('กราฟสรุป'!$A$66="All",SUMIFS('Sell CTW'!J:J,'Sell CTW'!G:G,$A148),sumifs('Sell CTW'!J:J,'Sell CTW'!G:G,$A148,'Sell CTW'!A:A,'กราฟสรุป'!$A$66))</f>
        <v>8</v>
      </c>
      <c r="T148" s="54"/>
      <c r="U148" s="54"/>
      <c r="V148" s="54"/>
    </row>
    <row r="149">
      <c r="A149" s="347">
        <v>8.857128012084E12</v>
      </c>
      <c r="B149" s="347" t="s">
        <v>1081</v>
      </c>
      <c r="C149" s="347" t="s">
        <v>1218</v>
      </c>
      <c r="D149" s="348">
        <f>if('กราฟสรุป'!$A$66="All",SUMIFS('Sell CTW'!J:J,'Sell CTW'!G:G,$A149),sumifs('Sell CTW'!J:J,'Sell CTW'!G:G,$A149,'Sell CTW'!A:A,'กราฟสรุป'!$A$66))</f>
        <v>0</v>
      </c>
      <c r="T149" s="54"/>
      <c r="U149" s="54"/>
      <c r="V149" s="54"/>
    </row>
    <row r="150">
      <c r="A150" s="347">
        <v>8.857128012042E12</v>
      </c>
      <c r="B150" s="347" t="s">
        <v>1082</v>
      </c>
      <c r="C150" s="347" t="s">
        <v>1218</v>
      </c>
      <c r="D150" s="348">
        <f>if('กราฟสรุป'!$A$66="All",SUMIFS('Sell CTW'!J:J,'Sell CTW'!G:G,$A150),sumifs('Sell CTW'!J:J,'Sell CTW'!G:G,$A150,'Sell CTW'!A:A,'กราฟสรุป'!$A$66))</f>
        <v>5</v>
      </c>
      <c r="T150" s="54"/>
      <c r="U150" s="54"/>
      <c r="V150" s="54"/>
    </row>
    <row r="151">
      <c r="A151" s="347">
        <v>8.85712801216E12</v>
      </c>
      <c r="B151" s="347" t="s">
        <v>1347</v>
      </c>
      <c r="C151" s="347" t="s">
        <v>1218</v>
      </c>
      <c r="D151" s="348">
        <f>if('กราฟสรุป'!$A$66="All",SUMIFS('Sell CTW'!J:J,'Sell CTW'!G:G,$A151),sumifs('Sell CTW'!J:J,'Sell CTW'!G:G,$A151,'Sell CTW'!A:A,'กราฟสรุป'!$A$66))</f>
        <v>19</v>
      </c>
      <c r="T151" s="54"/>
      <c r="U151" s="54"/>
      <c r="V151" s="54"/>
    </row>
    <row r="152">
      <c r="A152" s="347">
        <v>8.857128012037E12</v>
      </c>
      <c r="B152" s="347" t="s">
        <v>1084</v>
      </c>
      <c r="C152" s="347" t="s">
        <v>1218</v>
      </c>
      <c r="D152" s="348">
        <f>if('กราฟสรุป'!$A$66="All",SUMIFS('Sell CTW'!J:J,'Sell CTW'!G:G,$A152),sumifs('Sell CTW'!J:J,'Sell CTW'!G:G,$A152,'Sell CTW'!A:A,'กราฟสรุป'!$A$66))</f>
        <v>36</v>
      </c>
      <c r="T152" s="54"/>
      <c r="U152" s="54"/>
      <c r="V152" s="54"/>
    </row>
    <row r="153">
      <c r="A153" s="347">
        <v>8.857128012039E12</v>
      </c>
      <c r="B153" s="347" t="s">
        <v>1087</v>
      </c>
      <c r="C153" s="347" t="s">
        <v>1218</v>
      </c>
      <c r="D153" s="348">
        <f>if('กราฟสรุป'!$A$66="All",SUMIFS('Sell CTW'!J:J,'Sell CTW'!G:G,$A153),sumifs('Sell CTW'!J:J,'Sell CTW'!G:G,$A153,'Sell CTW'!A:A,'กราฟสรุป'!$A$66))</f>
        <v>21</v>
      </c>
      <c r="T153" s="54"/>
      <c r="U153" s="54"/>
      <c r="V153" s="54"/>
    </row>
    <row r="154">
      <c r="A154" s="347">
        <v>8.857128012093E12</v>
      </c>
      <c r="B154" s="347" t="s">
        <v>1090</v>
      </c>
      <c r="C154" s="347" t="s">
        <v>1218</v>
      </c>
      <c r="D154" s="348">
        <f>if('กราฟสรุป'!$A$66="All",SUMIFS('Sell CTW'!J:J,'Sell CTW'!G:G,$A154),sumifs('Sell CTW'!J:J,'Sell CTW'!G:G,$A154,'Sell CTW'!A:A,'กราฟสรุป'!$A$66))</f>
        <v>1</v>
      </c>
      <c r="T154" s="54"/>
      <c r="U154" s="54"/>
      <c r="V154" s="54"/>
    </row>
    <row r="155">
      <c r="A155" s="347">
        <v>8.857128012055E12</v>
      </c>
      <c r="B155" s="347" t="s">
        <v>1093</v>
      </c>
      <c r="C155" s="347" t="s">
        <v>1218</v>
      </c>
      <c r="D155" s="348">
        <f>if('กราฟสรุป'!$A$66="All",SUMIFS('Sell CTW'!J:J,'Sell CTW'!G:G,$A155),sumifs('Sell CTW'!J:J,'Sell CTW'!G:G,$A155,'Sell CTW'!A:A,'กราฟสรุป'!$A$66))</f>
        <v>1</v>
      </c>
      <c r="T155" s="54"/>
      <c r="U155" s="54"/>
      <c r="V155" s="54"/>
    </row>
    <row r="156">
      <c r="A156" s="347">
        <v>8.857128012163E12</v>
      </c>
      <c r="B156" s="347" t="s">
        <v>1354</v>
      </c>
      <c r="C156" s="347" t="s">
        <v>1218</v>
      </c>
      <c r="D156" s="348">
        <f>if('กราฟสรุป'!$A$66="All",SUMIFS('Sell CTW'!J:J,'Sell CTW'!G:G,$A156),sumifs('Sell CTW'!J:J,'Sell CTW'!G:G,$A156,'Sell CTW'!A:A,'กราฟสรุป'!$A$66))</f>
        <v>3</v>
      </c>
      <c r="T156" s="54"/>
      <c r="U156" s="54"/>
      <c r="V156" s="54"/>
    </row>
    <row r="157">
      <c r="A157" s="347">
        <v>8.857128012146E12</v>
      </c>
      <c r="B157" s="347" t="s">
        <v>1094</v>
      </c>
      <c r="C157" s="347" t="s">
        <v>1218</v>
      </c>
      <c r="D157" s="348">
        <f>if('กราฟสรุป'!$A$66="All",SUMIFS('Sell CTW'!J:J,'Sell CTW'!G:G,$A157),sumifs('Sell CTW'!J:J,'Sell CTW'!G:G,$A157,'Sell CTW'!A:A,'กราฟสรุป'!$A$66))</f>
        <v>2</v>
      </c>
      <c r="T157" s="54"/>
      <c r="U157" s="54"/>
      <c r="V157" s="54"/>
    </row>
    <row r="158">
      <c r="A158" s="347">
        <v>8.85712801207E12</v>
      </c>
      <c r="B158" s="347" t="s">
        <v>1095</v>
      </c>
      <c r="C158" s="347" t="s">
        <v>1218</v>
      </c>
      <c r="D158" s="348">
        <f>if('กราฟสรุป'!$A$66="All",SUMIFS('Sell CTW'!J:J,'Sell CTW'!G:G,$A158),sumifs('Sell CTW'!J:J,'Sell CTW'!G:G,$A158,'Sell CTW'!A:A,'กราฟสรุป'!$A$66))</f>
        <v>3</v>
      </c>
      <c r="T158" s="54"/>
      <c r="U158" s="54"/>
      <c r="V158" s="54"/>
    </row>
    <row r="159">
      <c r="A159" s="347">
        <v>8.857128012047E12</v>
      </c>
      <c r="B159" s="347" t="s">
        <v>1098</v>
      </c>
      <c r="C159" s="347" t="s">
        <v>1218</v>
      </c>
      <c r="D159" s="348">
        <f>if('กราฟสรุป'!$A$66="All",SUMIFS('Sell CTW'!J:J,'Sell CTW'!G:G,$A159),sumifs('Sell CTW'!J:J,'Sell CTW'!G:G,$A159,'Sell CTW'!A:A,'กราฟสรุป'!$A$66))</f>
        <v>4</v>
      </c>
      <c r="T159" s="54"/>
      <c r="U159" s="54"/>
      <c r="V159" s="54"/>
    </row>
    <row r="160">
      <c r="A160" s="347">
        <v>8.857128011263E12</v>
      </c>
      <c r="B160" s="364" t="s">
        <v>1101</v>
      </c>
      <c r="C160" s="347" t="s">
        <v>1218</v>
      </c>
      <c r="D160" s="348">
        <f>if('กราฟสรุป'!$A$66="All",SUMIFS('Sell CTW'!J:J,'Sell CTW'!G:G,$A160),sumifs('Sell CTW'!J:J,'Sell CTW'!G:G,$A160,'Sell CTW'!A:A,'กราฟสรุป'!$A$66))</f>
        <v>5</v>
      </c>
      <c r="T160" s="54"/>
      <c r="U160" s="54"/>
      <c r="V160" s="54"/>
    </row>
    <row r="161">
      <c r="A161" s="347">
        <v>8.857128012079E12</v>
      </c>
      <c r="B161" s="347" t="s">
        <v>1103</v>
      </c>
      <c r="C161" s="347" t="s">
        <v>1218</v>
      </c>
      <c r="D161" s="348">
        <f>if('กราฟสรุป'!$A$66="All",SUMIFS('Sell CTW'!J:J,'Sell CTW'!G:G,$A161),sumifs('Sell CTW'!J:J,'Sell CTW'!G:G,$A161,'Sell CTW'!A:A,'กราฟสรุป'!$A$66))</f>
        <v>7</v>
      </c>
      <c r="T161" s="54"/>
      <c r="U161" s="54"/>
      <c r="V161" s="54"/>
    </row>
    <row r="162">
      <c r="A162" s="347">
        <v>8.857128012053E12</v>
      </c>
      <c r="B162" s="347" t="s">
        <v>1104</v>
      </c>
      <c r="C162" s="347" t="s">
        <v>1218</v>
      </c>
      <c r="D162" s="348">
        <f>if('กราฟสรุป'!$A$66="All",SUMIFS('Sell CTW'!J:J,'Sell CTW'!G:G,$A162),sumifs('Sell CTW'!J:J,'Sell CTW'!G:G,$A162,'Sell CTW'!A:A,'กราฟสรุป'!$A$66))</f>
        <v>9</v>
      </c>
      <c r="T162" s="54"/>
      <c r="U162" s="54"/>
      <c r="V162" s="54"/>
    </row>
    <row r="163">
      <c r="A163" s="347">
        <v>8.85712801206E12</v>
      </c>
      <c r="B163" s="347" t="s">
        <v>1106</v>
      </c>
      <c r="C163" s="347" t="s">
        <v>1218</v>
      </c>
      <c r="D163" s="348">
        <f>if('กราฟสรุป'!$A$66="All",SUMIFS('Sell CTW'!J:J,'Sell CTW'!G:G,$A163),sumifs('Sell CTW'!J:J,'Sell CTW'!G:G,$A163,'Sell CTW'!A:A,'กราฟสรุป'!$A$66))</f>
        <v>4</v>
      </c>
      <c r="T163" s="54"/>
      <c r="U163" s="54"/>
      <c r="V163" s="54"/>
    </row>
    <row r="164">
      <c r="A164" s="347">
        <v>8.857128012027E12</v>
      </c>
      <c r="B164" s="347" t="s">
        <v>1109</v>
      </c>
      <c r="C164" s="347" t="s">
        <v>1218</v>
      </c>
      <c r="D164" s="348">
        <f>if('กราฟสรุป'!$A$66="All",SUMIFS('Sell CTW'!J:J,'Sell CTW'!G:G,$A164),sumifs('Sell CTW'!J:J,'Sell CTW'!G:G,$A164,'Sell CTW'!A:A,'กราฟสรุป'!$A$66))</f>
        <v>11</v>
      </c>
      <c r="T164" s="54"/>
      <c r="U164" s="54"/>
      <c r="V164" s="54"/>
    </row>
    <row r="165">
      <c r="A165" s="347">
        <v>8.857128012041E12</v>
      </c>
      <c r="B165" s="347" t="s">
        <v>1111</v>
      </c>
      <c r="C165" s="347" t="s">
        <v>1218</v>
      </c>
      <c r="D165" s="348">
        <f>if('กราฟสรุป'!$A$66="All",SUMIFS('Sell CTW'!J:J,'Sell CTW'!G:G,$A165),sumifs('Sell CTW'!J:J,'Sell CTW'!G:G,$A165,'Sell CTW'!A:A,'กราฟสรุป'!$A$66))</f>
        <v>2</v>
      </c>
      <c r="T165" s="54"/>
      <c r="U165" s="54"/>
      <c r="V165" s="54"/>
    </row>
    <row r="166">
      <c r="A166" s="347">
        <v>8.857128012101E12</v>
      </c>
      <c r="B166" s="347" t="s">
        <v>1114</v>
      </c>
      <c r="C166" s="347" t="s">
        <v>1218</v>
      </c>
      <c r="D166" s="348">
        <f>if('กราฟสรุป'!$A$66="All",SUMIFS('Sell CTW'!J:J,'Sell CTW'!G:G,$A166),sumifs('Sell CTW'!J:J,'Sell CTW'!G:G,$A166,'Sell CTW'!A:A,'กราฟสรุป'!$A$66))</f>
        <v>5</v>
      </c>
      <c r="T166" s="54"/>
      <c r="U166" s="54"/>
      <c r="V166" s="54"/>
    </row>
    <row r="167">
      <c r="A167" s="347">
        <v>8.857128012087E12</v>
      </c>
      <c r="B167" s="347" t="s">
        <v>1115</v>
      </c>
      <c r="C167" s="347" t="s">
        <v>1218</v>
      </c>
      <c r="D167" s="348">
        <f>if('กราฟสรุป'!$A$66="All",SUMIFS('Sell CTW'!J:J,'Sell CTW'!G:G,$A167),sumifs('Sell CTW'!J:J,'Sell CTW'!G:G,$A167,'Sell CTW'!A:A,'กราฟสรุป'!$A$66))</f>
        <v>0</v>
      </c>
      <c r="T167" s="54"/>
      <c r="U167" s="54"/>
      <c r="V167" s="54"/>
    </row>
    <row r="168">
      <c r="A168" s="347">
        <v>8.857128012126E12</v>
      </c>
      <c r="B168" s="347" t="s">
        <v>1116</v>
      </c>
      <c r="C168" s="347" t="s">
        <v>1218</v>
      </c>
      <c r="D168" s="348">
        <f>if('กราฟสรุป'!$A$66="All",SUMIFS('Sell CTW'!J:J,'Sell CTW'!G:G,$A168),sumifs('Sell CTW'!J:J,'Sell CTW'!G:G,$A168,'Sell CTW'!A:A,'กราฟสรุป'!$A$66))</f>
        <v>0</v>
      </c>
      <c r="T168" s="54"/>
      <c r="U168" s="54"/>
      <c r="V168" s="54"/>
    </row>
    <row r="169">
      <c r="A169" s="347">
        <v>8.85712801211E12</v>
      </c>
      <c r="B169" s="347" t="s">
        <v>1118</v>
      </c>
      <c r="C169" s="347" t="s">
        <v>1218</v>
      </c>
      <c r="D169" s="348">
        <f>if('กราฟสรุป'!$A$66="All",SUMIFS('Sell CTW'!J:J,'Sell CTW'!G:G,$A169),sumifs('Sell CTW'!J:J,'Sell CTW'!G:G,$A169,'Sell CTW'!A:A,'กราฟสรุป'!$A$66))</f>
        <v>6</v>
      </c>
      <c r="T169" s="54"/>
      <c r="U169" s="54"/>
      <c r="V169" s="54"/>
    </row>
    <row r="170">
      <c r="A170" s="347">
        <v>8.857128012122E12</v>
      </c>
      <c r="B170" s="347" t="s">
        <v>1122</v>
      </c>
      <c r="C170" s="347" t="s">
        <v>1218</v>
      </c>
      <c r="D170" s="348">
        <f>if('กราฟสรุป'!$A$66="All",SUMIFS('Sell CTW'!J:J,'Sell CTW'!G:G,$A170),sumifs('Sell CTW'!J:J,'Sell CTW'!G:G,$A170,'Sell CTW'!A:A,'กราฟสรุป'!$A$66))</f>
        <v>3</v>
      </c>
      <c r="T170" s="54"/>
      <c r="U170" s="54"/>
      <c r="V170" s="54"/>
    </row>
    <row r="171">
      <c r="A171" s="347">
        <v>8.857128012114E12</v>
      </c>
      <c r="B171" s="347" t="s">
        <v>1124</v>
      </c>
      <c r="C171" s="347" t="s">
        <v>1218</v>
      </c>
      <c r="D171" s="348">
        <f>if('กราฟสรุป'!$A$66="All",SUMIFS('Sell CTW'!J:J,'Sell CTW'!G:G,$A171),sumifs('Sell CTW'!J:J,'Sell CTW'!G:G,$A171,'Sell CTW'!A:A,'กราฟสรุป'!$A$66))</f>
        <v>4</v>
      </c>
      <c r="T171" s="54"/>
      <c r="U171" s="54"/>
      <c r="V171" s="54"/>
    </row>
    <row r="172">
      <c r="A172" s="347">
        <v>8.857128012108E12</v>
      </c>
      <c r="B172" s="347" t="s">
        <v>1130</v>
      </c>
      <c r="C172" s="347" t="s">
        <v>1218</v>
      </c>
      <c r="D172" s="348">
        <f>if('กราฟสรุป'!$A$66="All",SUMIFS('Sell CTW'!J:J,'Sell CTW'!G:G,$A172),sumifs('Sell CTW'!J:J,'Sell CTW'!G:G,$A172,'Sell CTW'!A:A,'กราฟสรุป'!$A$66))</f>
        <v>6</v>
      </c>
      <c r="T172" s="54"/>
      <c r="U172" s="54"/>
      <c r="V172" s="54"/>
    </row>
    <row r="173">
      <c r="A173" s="347">
        <v>8.857128012112E12</v>
      </c>
      <c r="B173" s="347" t="s">
        <v>1131</v>
      </c>
      <c r="C173" s="347" t="s">
        <v>1218</v>
      </c>
      <c r="D173" s="348">
        <f>if('กราฟสรุป'!$A$66="All",SUMIFS('Sell CTW'!J:J,'Sell CTW'!G:G,$A173),sumifs('Sell CTW'!J:J,'Sell CTW'!G:G,$A173,'Sell CTW'!A:A,'กราฟสรุป'!$A$66))</f>
        <v>3</v>
      </c>
      <c r="T173" s="54"/>
      <c r="U173" s="54"/>
      <c r="V173" s="54"/>
    </row>
    <row r="174">
      <c r="A174" s="347">
        <v>8.857128012075E12</v>
      </c>
      <c r="B174" s="347" t="s">
        <v>1132</v>
      </c>
      <c r="C174" s="347" t="s">
        <v>1218</v>
      </c>
      <c r="D174" s="348">
        <f>if('กราฟสรุป'!$A$66="All",SUMIFS('Sell CTW'!J:J,'Sell CTW'!G:G,$A174),sumifs('Sell CTW'!J:J,'Sell CTW'!G:G,$A174,'Sell CTW'!A:A,'กราฟสรุป'!$A$66))</f>
        <v>0</v>
      </c>
      <c r="T174" s="54"/>
      <c r="U174" s="54"/>
      <c r="V174" s="54"/>
    </row>
    <row r="175">
      <c r="A175" s="347">
        <v>8.857128012096E12</v>
      </c>
      <c r="B175" s="347" t="s">
        <v>1134</v>
      </c>
      <c r="C175" s="347" t="s">
        <v>1218</v>
      </c>
      <c r="D175" s="348">
        <f>if('กราฟสรุป'!$A$66="All",SUMIFS('Sell CTW'!J:J,'Sell CTW'!G:G,$A175),sumifs('Sell CTW'!J:J,'Sell CTW'!G:G,$A175,'Sell CTW'!A:A,'กราฟสรุป'!$A$66))</f>
        <v>1</v>
      </c>
      <c r="T175" s="54"/>
      <c r="U175" s="54"/>
      <c r="V175" s="54"/>
    </row>
    <row r="176">
      <c r="A176" s="347">
        <v>8.857128012103E12</v>
      </c>
      <c r="B176" s="347" t="s">
        <v>1135</v>
      </c>
      <c r="C176" s="347" t="s">
        <v>1218</v>
      </c>
      <c r="D176" s="348">
        <f>if('กราฟสรุป'!$A$66="All",SUMIFS('Sell CTW'!J:J,'Sell CTW'!G:G,$A176),sumifs('Sell CTW'!J:J,'Sell CTW'!G:G,$A176,'Sell CTW'!A:A,'กราฟสรุป'!$A$66))</f>
        <v>3</v>
      </c>
      <c r="T176" s="54"/>
      <c r="U176" s="54"/>
      <c r="V176" s="54"/>
    </row>
    <row r="177">
      <c r="A177" s="347">
        <v>8.857128012116E12</v>
      </c>
      <c r="B177" s="347" t="s">
        <v>1139</v>
      </c>
      <c r="C177" s="347" t="s">
        <v>1218</v>
      </c>
      <c r="D177" s="348">
        <f>if('กราฟสรุป'!$A$66="All",SUMIFS('Sell CTW'!J:J,'Sell CTW'!G:G,$A177),sumifs('Sell CTW'!J:J,'Sell CTW'!G:G,$A177,'Sell CTW'!A:A,'กราฟสรุป'!$A$66))</f>
        <v>3</v>
      </c>
      <c r="T177" s="54"/>
      <c r="U177" s="54"/>
      <c r="V177" s="54"/>
    </row>
    <row r="178">
      <c r="A178" s="347">
        <v>8.857128012118E12</v>
      </c>
      <c r="B178" s="347" t="s">
        <v>1140</v>
      </c>
      <c r="C178" s="347" t="s">
        <v>1218</v>
      </c>
      <c r="D178" s="348">
        <f>if('กราฟสรุป'!$A$66="All",SUMIFS('Sell CTW'!J:J,'Sell CTW'!G:G,$A178),sumifs('Sell CTW'!J:J,'Sell CTW'!G:G,$A178,'Sell CTW'!A:A,'กราฟสรุป'!$A$66))</f>
        <v>3</v>
      </c>
      <c r="T178" s="54"/>
      <c r="U178" s="54"/>
      <c r="V178" s="54"/>
    </row>
    <row r="179">
      <c r="A179" s="347">
        <v>8.857128012124E12</v>
      </c>
      <c r="B179" s="347" t="s">
        <v>1141</v>
      </c>
      <c r="C179" s="347" t="s">
        <v>1218</v>
      </c>
      <c r="D179" s="348">
        <f>if('กราฟสรุป'!$A$66="All",SUMIFS('Sell CTW'!J:J,'Sell CTW'!G:G,$A179),sumifs('Sell CTW'!J:J,'Sell CTW'!G:G,$A179,'Sell CTW'!A:A,'กราฟสรุป'!$A$66))</f>
        <v>2</v>
      </c>
      <c r="T179" s="54"/>
      <c r="U179" s="54"/>
      <c r="V179" s="54"/>
    </row>
  </sheetData>
  <dataValidations>
    <dataValidation type="list" allowBlank="1" showErrorMessage="1" sqref="B1">
      <formula1>SumReport!$K$1:$K$14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8.5"/>
  </cols>
  <sheetData>
    <row r="1">
      <c r="C1" s="347" t="s">
        <v>133</v>
      </c>
    </row>
    <row r="2">
      <c r="A2" s="358">
        <v>244322.0</v>
      </c>
      <c r="B2" s="359" t="s">
        <v>3275</v>
      </c>
      <c r="C2" s="360">
        <v>19670.0</v>
      </c>
      <c r="D2" s="347" t="s">
        <v>3276</v>
      </c>
    </row>
    <row r="3">
      <c r="A3" s="358">
        <v>244327.0</v>
      </c>
      <c r="B3" s="359" t="s">
        <v>3275</v>
      </c>
      <c r="C3" s="360">
        <v>8700.0</v>
      </c>
      <c r="D3" s="347" t="s">
        <v>3276</v>
      </c>
    </row>
    <row r="4">
      <c r="A4" s="358">
        <v>244333.0</v>
      </c>
      <c r="B4" s="359" t="s">
        <v>3275</v>
      </c>
      <c r="C4" s="360">
        <v>5000.0</v>
      </c>
      <c r="D4" s="347" t="s">
        <v>3276</v>
      </c>
    </row>
    <row r="5">
      <c r="A5" s="358">
        <v>244334.0</v>
      </c>
      <c r="B5" s="359" t="s">
        <v>3275</v>
      </c>
      <c r="C5" s="360">
        <v>5000.0</v>
      </c>
      <c r="D5" s="347" t="s">
        <v>3276</v>
      </c>
    </row>
    <row r="6">
      <c r="A6" s="358">
        <v>244335.0</v>
      </c>
      <c r="B6" s="359" t="s">
        <v>3275</v>
      </c>
      <c r="C6" s="360">
        <v>3000.0</v>
      </c>
      <c r="D6" s="347" t="s">
        <v>3276</v>
      </c>
    </row>
    <row r="7">
      <c r="A7" s="358">
        <v>244340.0</v>
      </c>
      <c r="B7" s="359" t="s">
        <v>3275</v>
      </c>
      <c r="C7" s="360">
        <v>10000.0</v>
      </c>
      <c r="D7" s="347" t="s">
        <v>3276</v>
      </c>
    </row>
    <row r="8">
      <c r="A8" s="358">
        <v>244341.0</v>
      </c>
      <c r="B8" s="359" t="s">
        <v>3275</v>
      </c>
      <c r="C8" s="360">
        <v>11000.0</v>
      </c>
      <c r="D8" s="347" t="s">
        <v>3276</v>
      </c>
    </row>
    <row r="9">
      <c r="A9" s="358">
        <v>244343.0</v>
      </c>
      <c r="B9" s="359" t="s">
        <v>3275</v>
      </c>
      <c r="C9" s="360">
        <v>3000.0</v>
      </c>
      <c r="D9" s="347" t="s">
        <v>3276</v>
      </c>
    </row>
    <row r="10">
      <c r="A10" s="358">
        <v>244345.0</v>
      </c>
      <c r="B10" s="359" t="s">
        <v>3275</v>
      </c>
      <c r="C10" s="360">
        <v>3000.0</v>
      </c>
      <c r="D10" s="347" t="s">
        <v>3276</v>
      </c>
    </row>
    <row r="11">
      <c r="A11" s="361">
        <v>244351.0</v>
      </c>
      <c r="B11" s="359" t="s">
        <v>3275</v>
      </c>
      <c r="C11" s="362">
        <v>25700.0</v>
      </c>
      <c r="D11" s="347" t="s">
        <v>3277</v>
      </c>
    </row>
    <row r="12">
      <c r="A12" s="358">
        <v>244356.0</v>
      </c>
      <c r="B12" s="359" t="s">
        <v>3275</v>
      </c>
      <c r="C12" s="360">
        <v>11000.0</v>
      </c>
      <c r="D12" s="347" t="s">
        <v>3276</v>
      </c>
    </row>
    <row r="13">
      <c r="A13" s="358">
        <v>244364.0</v>
      </c>
      <c r="B13" s="359" t="s">
        <v>3275</v>
      </c>
      <c r="C13" s="360">
        <v>5000.0</v>
      </c>
      <c r="D13" s="347" t="s">
        <v>3276</v>
      </c>
    </row>
    <row r="14">
      <c r="A14" s="358">
        <v>244365.0</v>
      </c>
      <c r="B14" s="359" t="s">
        <v>3275</v>
      </c>
      <c r="C14" s="362">
        <v>5500.0</v>
      </c>
      <c r="D14" s="347" t="s">
        <v>3277</v>
      </c>
    </row>
    <row r="15">
      <c r="A15" s="358">
        <v>244365.0</v>
      </c>
      <c r="B15" s="359" t="s">
        <v>3275</v>
      </c>
      <c r="C15" s="362">
        <v>6000.0</v>
      </c>
      <c r="D15" s="347" t="s">
        <v>3277</v>
      </c>
    </row>
    <row r="16">
      <c r="A16" s="363">
        <v>244368.0</v>
      </c>
      <c r="B16" s="359" t="s">
        <v>3275</v>
      </c>
      <c r="C16" s="362">
        <v>6000.0</v>
      </c>
      <c r="D16" s="347" t="s">
        <v>3277</v>
      </c>
    </row>
    <row r="17">
      <c r="A17" s="363">
        <v>244370.0</v>
      </c>
      <c r="B17" s="359" t="s">
        <v>3275</v>
      </c>
      <c r="C17" s="362">
        <v>6000.0</v>
      </c>
      <c r="D17" s="347" t="s">
        <v>3277</v>
      </c>
    </row>
    <row r="18">
      <c r="A18" s="363">
        <v>244372.0</v>
      </c>
      <c r="B18" s="359" t="s">
        <v>3275</v>
      </c>
      <c r="C18" s="360">
        <v>5000.0</v>
      </c>
      <c r="D18" s="347" t="s">
        <v>3277</v>
      </c>
    </row>
    <row r="19">
      <c r="A19" s="363">
        <v>244372.0</v>
      </c>
      <c r="B19" s="359" t="s">
        <v>3275</v>
      </c>
      <c r="C19" s="362">
        <v>12000.0</v>
      </c>
      <c r="D19" s="347" t="s">
        <v>3277</v>
      </c>
    </row>
    <row r="20">
      <c r="A20" s="363">
        <v>244376.0</v>
      </c>
      <c r="B20" s="359" t="s">
        <v>3275</v>
      </c>
      <c r="C20" s="362">
        <v>3000.0</v>
      </c>
      <c r="D20" s="347" t="s">
        <v>3277</v>
      </c>
    </row>
    <row r="21">
      <c r="A21" s="363">
        <v>244379.0</v>
      </c>
      <c r="B21" s="359" t="s">
        <v>3275</v>
      </c>
      <c r="C21" s="362">
        <v>4000.0</v>
      </c>
      <c r="D21" s="347" t="s">
        <v>3277</v>
      </c>
    </row>
    <row r="22">
      <c r="A22" s="363">
        <v>244386.0</v>
      </c>
      <c r="B22" s="359" t="s">
        <v>3275</v>
      </c>
      <c r="C22" s="362">
        <v>3500.0</v>
      </c>
      <c r="D22" s="347" t="s">
        <v>3277</v>
      </c>
    </row>
    <row r="23">
      <c r="A23" s="363">
        <v>244389.0</v>
      </c>
      <c r="B23" s="359" t="s">
        <v>3275</v>
      </c>
      <c r="C23" s="362">
        <v>5000.0</v>
      </c>
      <c r="D23" s="347" t="s">
        <v>3277</v>
      </c>
    </row>
    <row r="24">
      <c r="A24" s="363">
        <v>244393.0</v>
      </c>
      <c r="B24" s="359" t="s">
        <v>3275</v>
      </c>
      <c r="C24" s="362">
        <v>3000.0</v>
      </c>
      <c r="D24" s="347" t="s">
        <v>3277</v>
      </c>
    </row>
    <row r="25">
      <c r="A25" s="363">
        <v>244397.0</v>
      </c>
      <c r="B25" s="359" t="s">
        <v>3275</v>
      </c>
      <c r="C25" s="362">
        <v>5000.0</v>
      </c>
      <c r="D25" s="347" t="s">
        <v>3276</v>
      </c>
    </row>
    <row r="26">
      <c r="A26" s="363">
        <v>244400.0</v>
      </c>
      <c r="B26" s="359" t="s">
        <v>3275</v>
      </c>
      <c r="C26" s="362">
        <v>5000.0</v>
      </c>
      <c r="D26" s="347" t="s">
        <v>3277</v>
      </c>
    </row>
    <row r="27">
      <c r="A27" s="363">
        <v>244401.0</v>
      </c>
      <c r="B27" s="359" t="s">
        <v>3275</v>
      </c>
      <c r="C27" s="362">
        <v>6121.5</v>
      </c>
      <c r="D27" s="347" t="s">
        <v>3277</v>
      </c>
    </row>
    <row r="28">
      <c r="A28" s="363">
        <v>244407.0</v>
      </c>
      <c r="B28" s="359" t="s">
        <v>3275</v>
      </c>
      <c r="C28" s="362">
        <v>5000.0</v>
      </c>
      <c r="D28" s="347" t="s">
        <v>3277</v>
      </c>
    </row>
    <row r="29">
      <c r="A29" s="363">
        <v>244410.0</v>
      </c>
      <c r="B29" s="359" t="s">
        <v>3275</v>
      </c>
      <c r="C29" s="362">
        <v>4000.0</v>
      </c>
      <c r="D29" s="347" t="s">
        <v>3277</v>
      </c>
    </row>
    <row r="30">
      <c r="A30" s="363">
        <v>244413.0</v>
      </c>
      <c r="B30" s="359" t="s">
        <v>3275</v>
      </c>
      <c r="C30" s="362">
        <v>8000.0</v>
      </c>
      <c r="D30" s="347" t="s">
        <v>3277</v>
      </c>
    </row>
    <row r="31">
      <c r="A31" s="363">
        <v>244417.0</v>
      </c>
      <c r="B31" s="359" t="s">
        <v>3275</v>
      </c>
      <c r="C31" s="362">
        <v>4000.0</v>
      </c>
      <c r="D31" s="347" t="s">
        <v>3277</v>
      </c>
    </row>
    <row r="32">
      <c r="A32" s="363">
        <v>244421.0</v>
      </c>
      <c r="B32" s="359" t="s">
        <v>3275</v>
      </c>
      <c r="C32" s="362">
        <v>7000.0</v>
      </c>
      <c r="D32" s="347" t="s">
        <v>3277</v>
      </c>
    </row>
    <row r="33">
      <c r="A33" s="363">
        <v>244423.0</v>
      </c>
      <c r="B33" s="359" t="s">
        <v>3275</v>
      </c>
      <c r="C33" s="362">
        <v>12000.0</v>
      </c>
      <c r="D33" s="347" t="s">
        <v>3277</v>
      </c>
    </row>
    <row r="34">
      <c r="A34" s="363">
        <v>244426.0</v>
      </c>
      <c r="B34" s="359" t="s">
        <v>3275</v>
      </c>
      <c r="C34" s="362">
        <v>5000.0</v>
      </c>
      <c r="D34" s="347" t="s">
        <v>3277</v>
      </c>
    </row>
    <row r="35">
      <c r="A35" s="363">
        <v>244428.0</v>
      </c>
      <c r="B35" s="359" t="s">
        <v>3275</v>
      </c>
      <c r="C35" s="362">
        <v>10000.0</v>
      </c>
      <c r="D35" s="347" t="s">
        <v>3277</v>
      </c>
    </row>
    <row r="36">
      <c r="A36" s="363">
        <v>244429.0</v>
      </c>
      <c r="B36" s="359" t="s">
        <v>3275</v>
      </c>
      <c r="C36" s="362">
        <v>4000.0</v>
      </c>
      <c r="D36" s="347" t="s">
        <v>3277</v>
      </c>
    </row>
    <row r="37">
      <c r="A37" s="363">
        <v>244432.0</v>
      </c>
      <c r="B37" s="359" t="s">
        <v>3275</v>
      </c>
      <c r="C37" s="362">
        <v>6000.0</v>
      </c>
      <c r="D37" s="347" t="s">
        <v>3277</v>
      </c>
    </row>
    <row r="38">
      <c r="A38" s="363">
        <v>244435.0</v>
      </c>
      <c r="B38" s="359" t="s">
        <v>3275</v>
      </c>
      <c r="C38" s="362">
        <v>5000.0</v>
      </c>
      <c r="D38" s="347" t="s">
        <v>3277</v>
      </c>
    </row>
    <row r="39">
      <c r="A39" s="363">
        <v>244438.0</v>
      </c>
      <c r="B39" s="359" t="s">
        <v>3275</v>
      </c>
      <c r="C39" s="362">
        <v>5000.0</v>
      </c>
      <c r="D39" s="347" t="s">
        <v>3277</v>
      </c>
    </row>
    <row r="40">
      <c r="A40" s="363">
        <v>244439.0</v>
      </c>
      <c r="B40" s="359" t="s">
        <v>3275</v>
      </c>
      <c r="C40" s="362">
        <v>5000.0</v>
      </c>
      <c r="D40" s="347" t="s">
        <v>3277</v>
      </c>
    </row>
    <row r="41">
      <c r="A41" s="363">
        <v>244444.0</v>
      </c>
      <c r="B41" s="248" t="s">
        <v>3275</v>
      </c>
      <c r="C41" s="362">
        <v>6000.0</v>
      </c>
      <c r="D41" s="8" t="s">
        <v>3277</v>
      </c>
    </row>
    <row r="42">
      <c r="A42" s="363">
        <v>244445.0</v>
      </c>
      <c r="B42" s="248" t="s">
        <v>3275</v>
      </c>
      <c r="C42" s="362">
        <v>6000.0</v>
      </c>
      <c r="D42" s="8" t="s">
        <v>3277</v>
      </c>
    </row>
    <row r="43">
      <c r="A43" s="363">
        <v>244448.0</v>
      </c>
      <c r="B43" s="248" t="s">
        <v>3275</v>
      </c>
      <c r="C43" s="362">
        <v>11000.0</v>
      </c>
      <c r="D43" s="8" t="s">
        <v>3277</v>
      </c>
    </row>
    <row r="44">
      <c r="A44" s="363">
        <v>244451.0</v>
      </c>
      <c r="B44" s="248" t="s">
        <v>3275</v>
      </c>
      <c r="C44" s="362">
        <v>10000.0</v>
      </c>
      <c r="D44" s="8" t="s">
        <v>3277</v>
      </c>
    </row>
    <row r="45">
      <c r="A45" s="363">
        <v>244452.0</v>
      </c>
      <c r="B45" s="248" t="s">
        <v>3275</v>
      </c>
      <c r="C45" s="362">
        <v>14000.0</v>
      </c>
      <c r="D45" s="8" t="s">
        <v>3277</v>
      </c>
    </row>
    <row r="46">
      <c r="A46" s="363">
        <v>244454.0</v>
      </c>
      <c r="B46" s="248" t="s">
        <v>3275</v>
      </c>
      <c r="C46" s="362">
        <v>10000.0</v>
      </c>
      <c r="D46" s="8" t="s">
        <v>3277</v>
      </c>
    </row>
    <row r="47">
      <c r="A47" s="363">
        <v>244456.0</v>
      </c>
      <c r="B47" s="248" t="s">
        <v>3275</v>
      </c>
      <c r="C47" s="362">
        <v>6000.0</v>
      </c>
      <c r="D47" s="8" t="s">
        <v>3277</v>
      </c>
    </row>
    <row r="48">
      <c r="A48" s="363">
        <v>244459.0</v>
      </c>
      <c r="B48" s="248" t="s">
        <v>3275</v>
      </c>
      <c r="C48" s="362">
        <v>6000.0</v>
      </c>
      <c r="D48" s="8" t="s">
        <v>3277</v>
      </c>
    </row>
    <row r="49">
      <c r="A49" s="363">
        <v>244460.0</v>
      </c>
      <c r="B49" s="248" t="s">
        <v>3275</v>
      </c>
      <c r="C49" s="362">
        <v>4000.0</v>
      </c>
      <c r="D49" s="8" t="s">
        <v>3277</v>
      </c>
    </row>
    <row r="50">
      <c r="A50" s="363">
        <v>244461.0</v>
      </c>
      <c r="B50" s="248" t="s">
        <v>3275</v>
      </c>
      <c r="C50" s="362">
        <v>4000.0</v>
      </c>
      <c r="D50" s="8" t="s">
        <v>3277</v>
      </c>
    </row>
    <row r="51">
      <c r="A51" s="363">
        <v>244462.0</v>
      </c>
      <c r="B51" s="248" t="s">
        <v>3275</v>
      </c>
      <c r="C51" s="362">
        <v>5000.0</v>
      </c>
      <c r="D51" s="8" t="s">
        <v>3277</v>
      </c>
    </row>
    <row r="52">
      <c r="A52" s="363">
        <v>244464.0</v>
      </c>
      <c r="B52" s="248" t="s">
        <v>3275</v>
      </c>
      <c r="C52" s="362">
        <v>4000.0</v>
      </c>
      <c r="D52" s="8" t="s">
        <v>3277</v>
      </c>
    </row>
    <row r="53">
      <c r="A53" s="363">
        <v>244465.0</v>
      </c>
      <c r="B53" s="248" t="s">
        <v>3275</v>
      </c>
      <c r="C53" s="362">
        <v>7000.0</v>
      </c>
      <c r="D53" s="8" t="s">
        <v>3277</v>
      </c>
    </row>
    <row r="54">
      <c r="A54" s="363">
        <v>244468.0</v>
      </c>
      <c r="B54" s="248" t="s">
        <v>3275</v>
      </c>
      <c r="C54" s="362">
        <v>5000.0</v>
      </c>
      <c r="D54" s="8" t="s">
        <v>3277</v>
      </c>
    </row>
    <row r="55">
      <c r="A55" s="363">
        <v>244469.0</v>
      </c>
      <c r="B55" s="248" t="s">
        <v>3275</v>
      </c>
      <c r="C55" s="362">
        <v>5000.0</v>
      </c>
      <c r="D55" s="8" t="s">
        <v>3277</v>
      </c>
    </row>
    <row r="56">
      <c r="A56" s="363">
        <v>244470.0</v>
      </c>
      <c r="B56" s="248" t="s">
        <v>3275</v>
      </c>
      <c r="C56" s="362">
        <v>5000.0</v>
      </c>
      <c r="D56" s="8" t="s">
        <v>3277</v>
      </c>
    </row>
    <row r="57">
      <c r="A57" s="363">
        <v>244473.0</v>
      </c>
      <c r="B57" s="248" t="s">
        <v>3275</v>
      </c>
      <c r="C57" s="362">
        <v>3000.0</v>
      </c>
      <c r="D57" s="8" t="s">
        <v>3277</v>
      </c>
    </row>
    <row r="58">
      <c r="A58" s="363">
        <v>244476.0</v>
      </c>
      <c r="B58" s="248" t="s">
        <v>3275</v>
      </c>
      <c r="C58" s="362">
        <v>3000.0</v>
      </c>
      <c r="D58" s="8" t="s">
        <v>3277</v>
      </c>
    </row>
    <row r="59">
      <c r="A59" s="363">
        <v>244478.0</v>
      </c>
      <c r="B59" s="248" t="s">
        <v>3275</v>
      </c>
      <c r="C59" s="362">
        <v>5000.0</v>
      </c>
      <c r="D59" s="8" t="s">
        <v>3277</v>
      </c>
    </row>
    <row r="60">
      <c r="A60" s="363">
        <v>244480.0</v>
      </c>
      <c r="B60" s="248" t="s">
        <v>3275</v>
      </c>
      <c r="C60" s="362">
        <v>8000.0</v>
      </c>
      <c r="D60" s="8" t="s">
        <v>3277</v>
      </c>
    </row>
    <row r="61">
      <c r="A61" s="363">
        <v>244481.0</v>
      </c>
      <c r="B61" s="248" t="s">
        <v>3275</v>
      </c>
      <c r="C61" s="362">
        <v>3000.0</v>
      </c>
      <c r="D61" s="8" t="s">
        <v>3277</v>
      </c>
    </row>
    <row r="62">
      <c r="A62" s="363">
        <v>244482.0</v>
      </c>
      <c r="B62" s="248" t="s">
        <v>3275</v>
      </c>
      <c r="C62" s="362">
        <v>6000.0</v>
      </c>
      <c r="D62" s="8" t="s">
        <v>3277</v>
      </c>
    </row>
    <row r="63">
      <c r="A63" s="363">
        <v>244487.0</v>
      </c>
      <c r="B63" s="248" t="s">
        <v>3275</v>
      </c>
      <c r="C63" s="362">
        <v>4000.0</v>
      </c>
      <c r="D63" s="8" t="s">
        <v>3277</v>
      </c>
    </row>
    <row r="64">
      <c r="A64" s="363">
        <v>244491.0</v>
      </c>
      <c r="B64" s="248" t="s">
        <v>3275</v>
      </c>
      <c r="C64" s="362">
        <v>8000.0</v>
      </c>
      <c r="D64" s="8" t="s">
        <v>3277</v>
      </c>
    </row>
    <row r="65">
      <c r="A65" s="363">
        <v>244494.0</v>
      </c>
      <c r="B65" s="248" t="s">
        <v>3275</v>
      </c>
      <c r="C65" s="362">
        <v>4000.0</v>
      </c>
      <c r="D65" s="8" t="s">
        <v>3277</v>
      </c>
    </row>
    <row r="66">
      <c r="A66" s="363">
        <v>244496.0</v>
      </c>
      <c r="B66" s="248" t="s">
        <v>3275</v>
      </c>
      <c r="C66" s="362">
        <v>5000.0</v>
      </c>
      <c r="D66" s="8" t="s">
        <v>3277</v>
      </c>
    </row>
    <row r="67">
      <c r="A67" s="363">
        <v>244498.0</v>
      </c>
      <c r="B67" s="248" t="s">
        <v>3275</v>
      </c>
      <c r="C67" s="362">
        <v>6000.0</v>
      </c>
      <c r="D67" s="8" t="s">
        <v>3277</v>
      </c>
    </row>
    <row r="68">
      <c r="A68" s="363">
        <v>244499.0</v>
      </c>
      <c r="B68" s="248" t="s">
        <v>3275</v>
      </c>
      <c r="C68" s="362">
        <v>3000.0</v>
      </c>
      <c r="D68" s="8" t="s">
        <v>3277</v>
      </c>
    </row>
    <row r="69">
      <c r="A69" s="363">
        <v>244502.0</v>
      </c>
      <c r="B69" s="248" t="s">
        <v>3275</v>
      </c>
      <c r="C69" s="362">
        <v>6000.0</v>
      </c>
      <c r="D69" s="8" t="s">
        <v>3277</v>
      </c>
    </row>
    <row r="70">
      <c r="A70" s="363">
        <v>244504.0</v>
      </c>
      <c r="B70" s="248" t="s">
        <v>3275</v>
      </c>
      <c r="C70" s="362">
        <v>9000.0</v>
      </c>
      <c r="D70" s="8" t="s">
        <v>3277</v>
      </c>
    </row>
    <row r="71">
      <c r="A71" s="363">
        <v>244505.0</v>
      </c>
      <c r="B71" s="248" t="s">
        <v>3275</v>
      </c>
      <c r="C71" s="362">
        <v>3000.0</v>
      </c>
      <c r="D71" s="8" t="s">
        <v>3277</v>
      </c>
    </row>
    <row r="72">
      <c r="A72" s="363">
        <v>244508.0</v>
      </c>
      <c r="B72" s="248" t="s">
        <v>3275</v>
      </c>
      <c r="C72" s="362">
        <v>11000.0</v>
      </c>
      <c r="D72" s="8" t="s">
        <v>3277</v>
      </c>
    </row>
    <row r="73">
      <c r="A73" s="363">
        <v>244511.0</v>
      </c>
      <c r="B73" s="248" t="s">
        <v>3275</v>
      </c>
      <c r="C73" s="362">
        <v>6000.0</v>
      </c>
      <c r="D73" s="8" t="s">
        <v>3277</v>
      </c>
    </row>
    <row r="74">
      <c r="A74" s="363">
        <v>244513.0</v>
      </c>
      <c r="B74" s="248" t="s">
        <v>3275</v>
      </c>
      <c r="C74" s="362">
        <v>4000.0</v>
      </c>
      <c r="D74" s="8" t="s">
        <v>3277</v>
      </c>
    </row>
    <row r="75">
      <c r="A75" s="363">
        <v>244515.0</v>
      </c>
      <c r="B75" s="248" t="s">
        <v>3275</v>
      </c>
      <c r="C75" s="362">
        <v>5000.0</v>
      </c>
      <c r="D75" s="8" t="s">
        <v>3277</v>
      </c>
    </row>
    <row r="76">
      <c r="A76" s="363">
        <v>244519.0</v>
      </c>
      <c r="B76" s="248" t="s">
        <v>3275</v>
      </c>
      <c r="C76" s="362">
        <v>10000.0</v>
      </c>
      <c r="D76" s="8" t="s">
        <v>3277</v>
      </c>
    </row>
    <row r="77">
      <c r="A77" s="363">
        <v>244521.0</v>
      </c>
      <c r="B77" s="248" t="s">
        <v>3275</v>
      </c>
      <c r="C77" s="362">
        <v>5000.0</v>
      </c>
      <c r="D77" s="8" t="s">
        <v>3277</v>
      </c>
    </row>
    <row r="78">
      <c r="A78" s="363">
        <v>244522.0</v>
      </c>
      <c r="B78" s="248" t="s">
        <v>3275</v>
      </c>
      <c r="C78" s="362">
        <v>9000.0</v>
      </c>
      <c r="D78" s="8" t="s">
        <v>3277</v>
      </c>
    </row>
    <row r="79">
      <c r="A79" s="363">
        <v>244523.0</v>
      </c>
      <c r="B79" s="248" t="s">
        <v>3275</v>
      </c>
      <c r="C79" s="362">
        <v>10088.0</v>
      </c>
      <c r="D79" s="8" t="s">
        <v>3277</v>
      </c>
    </row>
    <row r="80">
      <c r="A80" s="363">
        <v>244524.0</v>
      </c>
      <c r="B80" s="248" t="s">
        <v>3275</v>
      </c>
      <c r="C80" s="362">
        <v>3000.0</v>
      </c>
      <c r="D80" s="8" t="s">
        <v>3277</v>
      </c>
    </row>
    <row r="81">
      <c r="A81" s="363">
        <v>244526.0</v>
      </c>
      <c r="B81" s="248" t="s">
        <v>3275</v>
      </c>
      <c r="C81" s="362">
        <v>7500.0</v>
      </c>
      <c r="D81" s="8" t="s">
        <v>3277</v>
      </c>
    </row>
    <row r="82">
      <c r="A82" s="363">
        <v>244529.0</v>
      </c>
      <c r="B82" s="248" t="s">
        <v>3275</v>
      </c>
      <c r="C82" s="362">
        <v>6000.0</v>
      </c>
      <c r="D82" s="8" t="s">
        <v>3277</v>
      </c>
    </row>
    <row r="83">
      <c r="A83" s="363">
        <v>244529.0</v>
      </c>
      <c r="B83" s="248" t="s">
        <v>3275</v>
      </c>
      <c r="C83" s="362">
        <v>3000.0</v>
      </c>
      <c r="D83" s="8" t="s">
        <v>3277</v>
      </c>
    </row>
    <row r="84">
      <c r="A84" s="363">
        <v>244532.0</v>
      </c>
      <c r="B84" s="248" t="s">
        <v>3275</v>
      </c>
      <c r="C84" s="362">
        <v>6000.0</v>
      </c>
      <c r="D84" s="8" t="s">
        <v>3277</v>
      </c>
    </row>
    <row r="85">
      <c r="A85" s="363">
        <v>244534.0</v>
      </c>
      <c r="B85" s="248" t="s">
        <v>3275</v>
      </c>
      <c r="C85" s="362">
        <v>7000.0</v>
      </c>
      <c r="D85" s="8" t="s">
        <v>3277</v>
      </c>
    </row>
    <row r="86">
      <c r="A86" s="363">
        <v>244538.0</v>
      </c>
      <c r="B86" s="248" t="s">
        <v>3275</v>
      </c>
      <c r="C86" s="362">
        <v>4000.0</v>
      </c>
      <c r="D86" s="8" t="s">
        <v>3277</v>
      </c>
    </row>
    <row r="87">
      <c r="A87" s="363">
        <v>244539.0</v>
      </c>
      <c r="B87" s="248" t="s">
        <v>3275</v>
      </c>
      <c r="C87" s="362">
        <v>5000.0</v>
      </c>
      <c r="D87" s="8" t="s">
        <v>3277</v>
      </c>
    </row>
    <row r="88">
      <c r="A88" s="363">
        <v>244542.0</v>
      </c>
      <c r="B88" s="248" t="s">
        <v>3275</v>
      </c>
      <c r="C88" s="362">
        <v>9000.0</v>
      </c>
      <c r="D88" s="8" t="s">
        <v>3277</v>
      </c>
    </row>
    <row r="89">
      <c r="A89" s="363">
        <v>244543.0</v>
      </c>
      <c r="B89" s="248" t="s">
        <v>3275</v>
      </c>
      <c r="C89" s="362">
        <v>6000.0</v>
      </c>
      <c r="D89" s="8" t="s">
        <v>3277</v>
      </c>
    </row>
    <row r="90">
      <c r="A90" s="363">
        <v>244545.0</v>
      </c>
      <c r="B90" s="248" t="s">
        <v>3275</v>
      </c>
      <c r="C90" s="362">
        <v>7000.0</v>
      </c>
      <c r="D90" s="8" t="s">
        <v>3277</v>
      </c>
    </row>
    <row r="91">
      <c r="A91" s="363">
        <v>244546.0</v>
      </c>
      <c r="B91" s="248" t="s">
        <v>3275</v>
      </c>
      <c r="C91" s="362">
        <v>4000.0</v>
      </c>
      <c r="D91" s="8" t="s">
        <v>3277</v>
      </c>
    </row>
    <row r="92">
      <c r="A92" s="363">
        <v>244547.0</v>
      </c>
      <c r="B92" s="248" t="s">
        <v>3275</v>
      </c>
      <c r="C92" s="362">
        <v>4000.0</v>
      </c>
      <c r="D92" s="8" t="s">
        <v>3277</v>
      </c>
    </row>
    <row r="93">
      <c r="A93" s="363">
        <v>244548.0</v>
      </c>
      <c r="B93" s="248" t="s">
        <v>3275</v>
      </c>
      <c r="C93" s="362">
        <v>6000.0</v>
      </c>
      <c r="D93" s="8" t="s">
        <v>3277</v>
      </c>
    </row>
    <row r="94">
      <c r="A94" s="363">
        <v>244550.0</v>
      </c>
      <c r="B94" s="248" t="s">
        <v>3275</v>
      </c>
      <c r="C94" s="362">
        <v>4000.0</v>
      </c>
      <c r="D94" s="8" t="s">
        <v>3277</v>
      </c>
    </row>
    <row r="95">
      <c r="A95" s="363">
        <v>244552.0</v>
      </c>
      <c r="B95" s="248" t="s">
        <v>3275</v>
      </c>
      <c r="C95" s="362">
        <v>4000.0</v>
      </c>
      <c r="D95" s="8" t="s">
        <v>3277</v>
      </c>
    </row>
    <row r="96">
      <c r="A96" s="363">
        <v>244553.0</v>
      </c>
      <c r="B96" s="248" t="s">
        <v>3275</v>
      </c>
      <c r="C96" s="362">
        <v>11000.0</v>
      </c>
      <c r="D96" s="8" t="s">
        <v>3277</v>
      </c>
    </row>
    <row r="97">
      <c r="A97" s="363">
        <v>244554.0</v>
      </c>
      <c r="B97" s="248" t="s">
        <v>3275</v>
      </c>
      <c r="C97" s="362">
        <v>3000.0</v>
      </c>
      <c r="D97" s="8" t="s">
        <v>3277</v>
      </c>
    </row>
    <row r="98">
      <c r="A98" s="363">
        <v>244555.0</v>
      </c>
      <c r="B98" s="248" t="s">
        <v>3275</v>
      </c>
      <c r="C98" s="362">
        <v>4000.0</v>
      </c>
      <c r="D98" s="8" t="s">
        <v>3277</v>
      </c>
    </row>
    <row r="99">
      <c r="A99" s="363">
        <v>244556.0</v>
      </c>
      <c r="B99" s="248" t="s">
        <v>3275</v>
      </c>
      <c r="C99" s="362">
        <v>3500.0</v>
      </c>
      <c r="D99" s="8" t="s">
        <v>3277</v>
      </c>
    </row>
    <row r="100">
      <c r="A100" s="363">
        <v>244557.0</v>
      </c>
      <c r="B100" s="248" t="s">
        <v>3275</v>
      </c>
      <c r="C100" s="362">
        <v>3000.0</v>
      </c>
      <c r="D100" s="8" t="s">
        <v>3277</v>
      </c>
    </row>
    <row r="101">
      <c r="A101" s="363">
        <v>244559.0</v>
      </c>
      <c r="B101" s="248" t="s">
        <v>3275</v>
      </c>
      <c r="C101" s="362">
        <v>6000.0</v>
      </c>
      <c r="D101" s="8" t="s">
        <v>3277</v>
      </c>
    </row>
    <row r="102">
      <c r="A102" s="363">
        <v>244560.0</v>
      </c>
      <c r="B102" s="248" t="s">
        <v>3275</v>
      </c>
      <c r="C102" s="362">
        <v>8000.0</v>
      </c>
      <c r="D102" s="8" t="s">
        <v>3277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 ht="41.25" customHeight="1">
      <c r="A1" s="367" t="s">
        <v>3355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</row>
    <row r="2">
      <c r="A2" s="368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</row>
    <row r="3">
      <c r="A3" s="368"/>
      <c r="B3" s="368"/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>
      <c r="A4" s="368"/>
      <c r="B4" s="368"/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</row>
    <row r="5">
      <c r="A5" s="368"/>
      <c r="B5" s="368"/>
      <c r="C5" s="368"/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</row>
    <row r="6">
      <c r="A6" s="368"/>
      <c r="B6" s="368"/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</row>
    <row r="7">
      <c r="A7" s="368"/>
      <c r="B7" s="368"/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</row>
    <row r="8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</row>
    <row r="9">
      <c r="A9" s="368"/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</row>
    <row r="10">
      <c r="A10" s="368"/>
      <c r="B10" s="368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</row>
    <row r="11">
      <c r="A11" s="368"/>
      <c r="B11" s="368"/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</row>
    <row r="12">
      <c r="A12" s="368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</row>
    <row r="13">
      <c r="A13" s="368"/>
      <c r="B13" s="368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</row>
    <row r="14">
      <c r="A14" s="368"/>
      <c r="B14" s="368"/>
      <c r="C14" s="368"/>
      <c r="D14" s="368"/>
      <c r="E14" s="368"/>
      <c r="F14" s="368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8"/>
    </row>
    <row r="15">
      <c r="A15" s="368"/>
      <c r="B15" s="368"/>
      <c r="C15" s="368"/>
      <c r="D15" s="368"/>
      <c r="E15" s="368"/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8"/>
    </row>
    <row r="16">
      <c r="A16" s="368"/>
      <c r="B16" s="368"/>
      <c r="C16" s="368"/>
      <c r="D16" s="368"/>
      <c r="E16" s="368"/>
      <c r="F16" s="368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8"/>
    </row>
    <row r="17">
      <c r="A17" s="368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8"/>
    </row>
    <row r="18">
      <c r="A18" s="368"/>
      <c r="B18" s="368"/>
      <c r="C18" s="368"/>
      <c r="D18" s="368"/>
      <c r="E18" s="36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8"/>
    </row>
    <row r="19">
      <c r="A19" s="368"/>
      <c r="B19" s="368"/>
      <c r="C19" s="368"/>
      <c r="D19" s="368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</row>
    <row r="20">
      <c r="A20" s="368"/>
      <c r="B20" s="368"/>
      <c r="C20" s="368"/>
      <c r="D20" s="368"/>
      <c r="E20" s="368"/>
      <c r="F20" s="368"/>
      <c r="G20" s="368"/>
      <c r="H20" s="368"/>
      <c r="I20" s="368"/>
      <c r="J20" s="368"/>
      <c r="K20" s="368"/>
      <c r="L20" s="368"/>
      <c r="M20" s="368"/>
      <c r="N20" s="368"/>
      <c r="O20" s="368"/>
      <c r="P20" s="368"/>
      <c r="Q20" s="368"/>
    </row>
    <row r="21">
      <c r="A21" s="368"/>
      <c r="B21" s="368"/>
      <c r="C21" s="368"/>
      <c r="D21" s="368"/>
      <c r="E21" s="368"/>
      <c r="F21" s="368"/>
      <c r="G21" s="368"/>
      <c r="H21" s="368"/>
      <c r="I21" s="368"/>
      <c r="J21" s="368"/>
      <c r="K21" s="368"/>
      <c r="L21" s="368"/>
      <c r="M21" s="368"/>
      <c r="N21" s="368"/>
      <c r="O21" s="368"/>
      <c r="P21" s="368"/>
      <c r="Q21" s="368"/>
    </row>
    <row r="22">
      <c r="A22" s="368"/>
      <c r="B22" s="368"/>
      <c r="C22" s="368"/>
      <c r="D22" s="368"/>
      <c r="E22" s="368"/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368"/>
      <c r="Q22" s="368"/>
    </row>
    <row r="23">
      <c r="A23" s="368"/>
      <c r="B23" s="368"/>
      <c r="C23" s="368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</row>
    <row r="24">
      <c r="A24" s="368"/>
      <c r="B24" s="368"/>
      <c r="C24" s="368"/>
      <c r="D24" s="368"/>
      <c r="E24" s="368"/>
      <c r="F24" s="368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68"/>
    </row>
    <row r="25">
      <c r="A25" s="368"/>
      <c r="B25" s="368"/>
      <c r="C25" s="368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</row>
    <row r="26">
      <c r="A26" s="368"/>
      <c r="B26" s="368"/>
      <c r="C26" s="368"/>
      <c r="D26" s="368"/>
      <c r="E26" s="368"/>
      <c r="F26" s="368"/>
      <c r="G26" s="368"/>
      <c r="H26" s="368"/>
      <c r="I26" s="368"/>
      <c r="J26" s="368"/>
      <c r="K26" s="368"/>
      <c r="L26" s="368"/>
      <c r="M26" s="368"/>
      <c r="N26" s="368"/>
      <c r="O26" s="368"/>
      <c r="P26" s="368"/>
      <c r="Q26" s="368"/>
    </row>
    <row r="27">
      <c r="A27" s="368"/>
      <c r="B27" s="368"/>
      <c r="C27" s="368"/>
      <c r="D27" s="368"/>
      <c r="E27" s="368"/>
      <c r="F27" s="368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368"/>
    </row>
    <row r="28">
      <c r="A28" s="368"/>
      <c r="B28" s="368"/>
      <c r="C28" s="368"/>
      <c r="D28" s="368"/>
      <c r="E28" s="368"/>
      <c r="F28" s="368"/>
      <c r="G28" s="368"/>
      <c r="H28" s="368"/>
      <c r="I28" s="368"/>
      <c r="J28" s="368"/>
      <c r="K28" s="368"/>
      <c r="L28" s="368"/>
      <c r="M28" s="368"/>
      <c r="N28" s="368"/>
      <c r="O28" s="368"/>
      <c r="P28" s="368"/>
      <c r="Q28" s="368"/>
    </row>
    <row r="29" ht="36.0" customHeight="1">
      <c r="A29" s="367" t="s">
        <v>3255</v>
      </c>
      <c r="B29" s="368"/>
      <c r="C29" s="368"/>
      <c r="D29" s="368"/>
      <c r="E29" s="368"/>
      <c r="F29" s="368"/>
      <c r="G29" s="368"/>
      <c r="H29" s="368"/>
      <c r="I29" s="368"/>
      <c r="J29" s="368"/>
      <c r="K29" s="368"/>
      <c r="L29" s="368"/>
      <c r="M29" s="368"/>
      <c r="N29" s="368"/>
      <c r="O29" s="368"/>
      <c r="P29" s="368"/>
      <c r="Q29" s="368"/>
    </row>
    <row r="30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8"/>
      <c r="P30" s="368"/>
      <c r="Q30" s="368"/>
    </row>
    <row r="31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8"/>
    </row>
    <row r="32">
      <c r="A32" s="368"/>
      <c r="B32" s="368"/>
      <c r="C32" s="368"/>
      <c r="D32" s="368"/>
      <c r="E32" s="368"/>
      <c r="F32" s="368"/>
      <c r="G32" s="368"/>
      <c r="H32" s="368"/>
      <c r="I32" s="368"/>
      <c r="J32" s="368"/>
      <c r="K32" s="368"/>
      <c r="L32" s="368"/>
      <c r="M32" s="368"/>
      <c r="N32" s="368"/>
      <c r="O32" s="368"/>
      <c r="P32" s="368"/>
      <c r="Q32" s="368"/>
    </row>
    <row r="33">
      <c r="A33" s="368"/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8"/>
    </row>
    <row r="34">
      <c r="A34" s="368"/>
      <c r="B34" s="368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8"/>
      <c r="P34" s="368"/>
      <c r="Q34" s="368"/>
    </row>
    <row r="35">
      <c r="A35" s="368"/>
      <c r="B35" s="368"/>
      <c r="C35" s="368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368"/>
      <c r="O35" s="368"/>
      <c r="P35" s="368"/>
      <c r="Q35" s="368"/>
    </row>
    <row r="36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8"/>
    </row>
    <row r="37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</row>
    <row r="38">
      <c r="A38" s="368"/>
      <c r="B38" s="368"/>
      <c r="C38" s="368"/>
      <c r="D38" s="368"/>
      <c r="E38" s="368"/>
      <c r="F38" s="368"/>
      <c r="G38" s="368"/>
      <c r="H38" s="368"/>
      <c r="I38" s="368"/>
      <c r="J38" s="368"/>
      <c r="K38" s="368"/>
      <c r="L38" s="368"/>
      <c r="M38" s="368"/>
      <c r="N38" s="368"/>
      <c r="O38" s="368"/>
      <c r="P38" s="368"/>
      <c r="Q38" s="368"/>
    </row>
    <row r="39">
      <c r="A39" s="368"/>
      <c r="B39" s="368"/>
      <c r="C39" s="368"/>
      <c r="D39" s="368"/>
      <c r="E39" s="368"/>
      <c r="F39" s="368"/>
      <c r="G39" s="368"/>
      <c r="H39" s="368"/>
      <c r="I39" s="368"/>
      <c r="J39" s="368"/>
      <c r="K39" s="368"/>
      <c r="L39" s="368"/>
      <c r="M39" s="368"/>
      <c r="N39" s="368"/>
      <c r="O39" s="368"/>
      <c r="P39" s="368"/>
      <c r="Q39" s="368"/>
    </row>
    <row r="40">
      <c r="A40" s="368"/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368"/>
      <c r="M40" s="368"/>
      <c r="N40" s="368"/>
      <c r="O40" s="368"/>
      <c r="P40" s="368"/>
      <c r="Q40" s="368"/>
    </row>
    <row r="41">
      <c r="A41" s="368"/>
      <c r="B41" s="368"/>
      <c r="C41" s="368"/>
      <c r="D41" s="368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8"/>
      <c r="P41" s="368"/>
      <c r="Q41" s="368"/>
    </row>
    <row r="42">
      <c r="A42" s="368"/>
      <c r="B42" s="368"/>
      <c r="C42" s="368"/>
      <c r="D42" s="368"/>
      <c r="E42" s="368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</row>
    <row r="43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8"/>
      <c r="P43" s="368"/>
      <c r="Q43" s="368"/>
    </row>
    <row r="44" ht="42.75" customHeight="1">
      <c r="A44" s="367" t="s">
        <v>3357</v>
      </c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8"/>
      <c r="P44" s="368"/>
      <c r="Q44" s="368"/>
    </row>
    <row r="45">
      <c r="A45" s="368"/>
      <c r="B45" s="368"/>
      <c r="C45" s="368"/>
      <c r="D45" s="368"/>
      <c r="E45" s="368"/>
      <c r="F45" s="368"/>
      <c r="G45" s="368"/>
      <c r="H45" s="368"/>
      <c r="I45" s="368"/>
      <c r="J45" s="368"/>
      <c r="K45" s="368"/>
      <c r="L45" s="368"/>
      <c r="M45" s="368"/>
      <c r="N45" s="368"/>
      <c r="O45" s="368"/>
      <c r="P45" s="368"/>
      <c r="Q45" s="368"/>
    </row>
    <row r="46">
      <c r="A46" s="368"/>
      <c r="B46" s="368"/>
      <c r="C46" s="368"/>
      <c r="D46" s="368"/>
      <c r="E46" s="368"/>
      <c r="F46" s="368"/>
      <c r="G46" s="368"/>
      <c r="H46" s="368"/>
      <c r="I46" s="368"/>
      <c r="J46" s="368"/>
      <c r="K46" s="368"/>
      <c r="L46" s="368"/>
      <c r="M46" s="368"/>
      <c r="N46" s="368"/>
      <c r="O46" s="368"/>
      <c r="P46" s="368"/>
      <c r="Q46" s="368"/>
    </row>
    <row r="47">
      <c r="A47" s="368"/>
      <c r="B47" s="368"/>
      <c r="C47" s="368"/>
      <c r="D47" s="368"/>
      <c r="E47" s="368"/>
      <c r="F47" s="368"/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68"/>
    </row>
    <row r="48">
      <c r="A48" s="368"/>
      <c r="B48" s="368"/>
      <c r="C48" s="368"/>
      <c r="D48" s="368"/>
      <c r="E48" s="368"/>
      <c r="F48" s="368"/>
      <c r="G48" s="368"/>
      <c r="H48" s="368"/>
      <c r="I48" s="368"/>
      <c r="J48" s="368"/>
      <c r="K48" s="368"/>
      <c r="L48" s="368"/>
      <c r="M48" s="368"/>
      <c r="N48" s="368"/>
      <c r="O48" s="368"/>
      <c r="P48" s="368"/>
      <c r="Q48" s="368"/>
    </row>
    <row r="49">
      <c r="A49" s="368"/>
      <c r="B49" s="368"/>
      <c r="C49" s="368"/>
      <c r="D49" s="368"/>
      <c r="E49" s="368"/>
      <c r="F49" s="368"/>
      <c r="G49" s="368"/>
      <c r="H49" s="368"/>
      <c r="I49" s="368"/>
      <c r="J49" s="368"/>
      <c r="K49" s="368"/>
      <c r="L49" s="368"/>
      <c r="M49" s="368"/>
      <c r="N49" s="368"/>
      <c r="O49" s="368"/>
      <c r="P49" s="368"/>
      <c r="Q49" s="368"/>
    </row>
    <row r="50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8"/>
      <c r="P50" s="368"/>
      <c r="Q50" s="368"/>
    </row>
    <row r="51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8"/>
      <c r="P51" s="368"/>
      <c r="Q51" s="368"/>
    </row>
    <row r="52">
      <c r="A52" s="368"/>
      <c r="B52" s="368"/>
      <c r="C52" s="368"/>
      <c r="D52" s="368"/>
      <c r="E52" s="368"/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</row>
    <row r="53">
      <c r="A53" s="368"/>
      <c r="B53" s="368"/>
      <c r="C53" s="368"/>
      <c r="D53" s="368"/>
      <c r="E53" s="368"/>
      <c r="F53" s="368"/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</row>
    <row r="54">
      <c r="A54" s="368"/>
      <c r="B54" s="368"/>
      <c r="C54" s="368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</row>
    <row r="55">
      <c r="A55" s="368"/>
      <c r="B55" s="368"/>
      <c r="C55" s="368"/>
      <c r="D55" s="368"/>
      <c r="E55" s="368"/>
      <c r="F55" s="368"/>
      <c r="G55" s="368"/>
      <c r="H55" s="368"/>
      <c r="I55" s="368"/>
      <c r="J55" s="368"/>
      <c r="K55" s="368"/>
      <c r="L55" s="368"/>
      <c r="M55" s="368"/>
      <c r="N55" s="368"/>
      <c r="O55" s="368"/>
      <c r="P55" s="368"/>
      <c r="Q55" s="368"/>
    </row>
    <row r="56">
      <c r="A56" s="368"/>
      <c r="B56" s="368"/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</row>
    <row r="57">
      <c r="A57" s="368"/>
      <c r="B57" s="368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</row>
    <row r="58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</row>
    <row r="59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8"/>
    </row>
    <row r="60">
      <c r="A60" s="368"/>
      <c r="B60" s="368"/>
      <c r="C60" s="368"/>
      <c r="D60" s="368"/>
      <c r="E60" s="368"/>
      <c r="F60" s="368"/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</row>
    <row r="61">
      <c r="A61" s="368"/>
      <c r="B61" s="368"/>
      <c r="C61" s="368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8"/>
    </row>
    <row r="62">
      <c r="A62" s="368"/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8"/>
      <c r="M62" s="368"/>
      <c r="N62" s="368"/>
      <c r="O62" s="368"/>
      <c r="P62" s="368"/>
      <c r="Q62" s="368"/>
    </row>
    <row r="63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68"/>
      <c r="Q63" s="368"/>
    </row>
    <row r="64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68"/>
      <c r="Q64" s="368"/>
    </row>
    <row r="65" ht="42.75" customHeight="1">
      <c r="A65" s="367" t="s">
        <v>3359</v>
      </c>
      <c r="B65" s="368"/>
      <c r="C65" s="368"/>
      <c r="D65" s="368"/>
      <c r="E65" s="368"/>
      <c r="F65" s="368"/>
      <c r="G65" s="368"/>
      <c r="H65" s="368"/>
      <c r="I65" s="368"/>
      <c r="J65" s="368"/>
      <c r="K65" s="368"/>
      <c r="L65" s="368"/>
      <c r="M65" s="368"/>
      <c r="N65" s="368"/>
      <c r="O65" s="368"/>
      <c r="P65" s="368"/>
      <c r="Q65" s="368"/>
    </row>
    <row r="66">
      <c r="A66" s="369" t="s">
        <v>34</v>
      </c>
      <c r="B66" s="368"/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</row>
    <row r="67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8"/>
      <c r="P67" s="368"/>
      <c r="Q67" s="368"/>
    </row>
    <row r="68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8"/>
      <c r="P68" s="368"/>
      <c r="Q68" s="368"/>
    </row>
    <row r="69">
      <c r="A69" s="368"/>
      <c r="B69" s="368"/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368"/>
      <c r="O69" s="368"/>
      <c r="P69" s="368"/>
      <c r="Q69" s="368"/>
    </row>
    <row r="70">
      <c r="A70" s="368"/>
      <c r="B70" s="368"/>
      <c r="C70" s="368"/>
      <c r="D70" s="368"/>
      <c r="E70" s="368"/>
      <c r="F70" s="368"/>
      <c r="G70" s="368"/>
      <c r="H70" s="368"/>
      <c r="I70" s="368"/>
      <c r="J70" s="368"/>
      <c r="K70" s="368"/>
      <c r="L70" s="368"/>
      <c r="M70" s="368"/>
      <c r="N70" s="368"/>
      <c r="O70" s="368"/>
      <c r="P70" s="368"/>
      <c r="Q70" s="368"/>
    </row>
    <row r="71">
      <c r="A71" s="368"/>
      <c r="B71" s="368"/>
      <c r="C71" s="368"/>
      <c r="D71" s="368"/>
      <c r="E71" s="368"/>
      <c r="F71" s="368"/>
      <c r="G71" s="368"/>
      <c r="H71" s="368"/>
      <c r="I71" s="368"/>
      <c r="J71" s="368"/>
      <c r="K71" s="368"/>
      <c r="L71" s="368"/>
      <c r="M71" s="368"/>
      <c r="N71" s="368"/>
      <c r="O71" s="368"/>
      <c r="P71" s="368"/>
      <c r="Q71" s="368"/>
    </row>
    <row r="7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68"/>
      <c r="Q72" s="368"/>
    </row>
    <row r="73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8"/>
      <c r="P73" s="368"/>
      <c r="Q73" s="368"/>
    </row>
    <row r="74">
      <c r="A74" s="368"/>
      <c r="B74" s="368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</row>
    <row r="75">
      <c r="A75" s="368"/>
      <c r="B75" s="368"/>
      <c r="C75" s="368"/>
      <c r="D75" s="368"/>
      <c r="E75" s="368"/>
      <c r="F75" s="368"/>
      <c r="G75" s="368"/>
      <c r="H75" s="368"/>
      <c r="I75" s="368"/>
      <c r="J75" s="368"/>
      <c r="K75" s="368"/>
      <c r="L75" s="368"/>
      <c r="M75" s="368"/>
      <c r="N75" s="368"/>
      <c r="O75" s="368"/>
      <c r="P75" s="368"/>
      <c r="Q75" s="368"/>
    </row>
    <row r="76">
      <c r="A76" s="368"/>
      <c r="B76" s="368"/>
      <c r="C76" s="368"/>
      <c r="D76" s="368"/>
      <c r="E76" s="368"/>
      <c r="F76" s="368"/>
      <c r="G76" s="368"/>
      <c r="H76" s="368"/>
      <c r="I76" s="368"/>
      <c r="J76" s="368"/>
      <c r="K76" s="368"/>
      <c r="L76" s="368"/>
      <c r="M76" s="368"/>
      <c r="N76" s="368"/>
      <c r="O76" s="368"/>
      <c r="P76" s="368"/>
      <c r="Q76" s="368"/>
    </row>
    <row r="77">
      <c r="A77" s="368"/>
      <c r="B77" s="368"/>
      <c r="C77" s="368"/>
      <c r="D77" s="368"/>
      <c r="E77" s="368"/>
      <c r="F77" s="368"/>
      <c r="G77" s="368"/>
      <c r="H77" s="368"/>
      <c r="I77" s="368"/>
      <c r="J77" s="368"/>
      <c r="K77" s="368"/>
      <c r="L77" s="368"/>
      <c r="M77" s="368"/>
      <c r="N77" s="368"/>
      <c r="O77" s="368"/>
      <c r="P77" s="368"/>
      <c r="Q77" s="368"/>
    </row>
    <row r="78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8"/>
      <c r="P78" s="368"/>
      <c r="Q78" s="368"/>
    </row>
    <row r="79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8"/>
      <c r="P79" s="368"/>
      <c r="Q79" s="368"/>
    </row>
    <row r="80">
      <c r="A80" s="368"/>
      <c r="B80" s="368"/>
      <c r="C80" s="368"/>
      <c r="D80" s="368"/>
      <c r="E80" s="368"/>
      <c r="F80" s="368"/>
      <c r="G80" s="368"/>
      <c r="H80" s="368"/>
      <c r="I80" s="368"/>
      <c r="J80" s="368"/>
      <c r="K80" s="368"/>
      <c r="L80" s="368"/>
      <c r="M80" s="368"/>
      <c r="N80" s="368"/>
      <c r="O80" s="368"/>
      <c r="P80" s="368"/>
      <c r="Q80" s="368"/>
    </row>
    <row r="81">
      <c r="A81" s="368"/>
      <c r="B81" s="368"/>
      <c r="C81" s="368"/>
      <c r="D81" s="368"/>
      <c r="E81" s="368"/>
      <c r="F81" s="368"/>
      <c r="G81" s="368"/>
      <c r="H81" s="368"/>
      <c r="I81" s="368"/>
      <c r="J81" s="368"/>
      <c r="K81" s="368"/>
      <c r="L81" s="368"/>
      <c r="M81" s="368"/>
      <c r="N81" s="368"/>
      <c r="O81" s="368"/>
      <c r="P81" s="368"/>
      <c r="Q81" s="368"/>
    </row>
    <row r="82">
      <c r="A82" s="368"/>
      <c r="B82" s="368"/>
      <c r="C82" s="368"/>
      <c r="D82" s="368"/>
      <c r="E82" s="368"/>
      <c r="F82" s="368"/>
      <c r="G82" s="368"/>
      <c r="H82" s="368"/>
      <c r="I82" s="368"/>
      <c r="J82" s="368"/>
      <c r="K82" s="368"/>
      <c r="L82" s="368"/>
      <c r="M82" s="368"/>
      <c r="N82" s="368"/>
      <c r="O82" s="368"/>
      <c r="P82" s="368"/>
      <c r="Q82" s="368"/>
    </row>
    <row r="83">
      <c r="A83" s="368"/>
      <c r="B83" s="368"/>
      <c r="C83" s="368"/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8"/>
      <c r="Q83" s="368"/>
    </row>
    <row r="84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8"/>
      <c r="Q84" s="368"/>
    </row>
    <row r="85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  <c r="Q85" s="368"/>
    </row>
    <row r="86">
      <c r="A86" s="368"/>
      <c r="B86" s="368"/>
      <c r="C86" s="368"/>
      <c r="D86" s="368"/>
      <c r="E86" s="368"/>
      <c r="F86" s="368"/>
      <c r="G86" s="368"/>
      <c r="H86" s="368"/>
      <c r="I86" s="368"/>
      <c r="J86" s="368"/>
      <c r="K86" s="368"/>
      <c r="L86" s="368"/>
      <c r="M86" s="368"/>
      <c r="N86" s="368"/>
      <c r="O86" s="368"/>
      <c r="P86" s="368"/>
      <c r="Q86" s="368"/>
    </row>
    <row r="87">
      <c r="A87" s="368"/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</row>
    <row r="88">
      <c r="A88" s="368"/>
      <c r="B88" s="368"/>
      <c r="C88" s="368"/>
      <c r="D88" s="368"/>
      <c r="E88" s="368"/>
      <c r="F88" s="368"/>
      <c r="G88" s="368"/>
      <c r="H88" s="368"/>
      <c r="I88" s="368"/>
      <c r="J88" s="368"/>
      <c r="K88" s="368"/>
      <c r="L88" s="368"/>
      <c r="M88" s="368"/>
      <c r="N88" s="368"/>
      <c r="O88" s="368"/>
      <c r="P88" s="368"/>
      <c r="Q88" s="368"/>
    </row>
    <row r="89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</row>
    <row r="90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8"/>
      <c r="P90" s="368"/>
      <c r="Q90" s="368"/>
    </row>
    <row r="91">
      <c r="A91" s="368"/>
      <c r="B91" s="368"/>
      <c r="C91" s="368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</row>
    <row r="92">
      <c r="A92" s="368"/>
      <c r="B92" s="368"/>
      <c r="C92" s="368"/>
      <c r="D92" s="368"/>
      <c r="E92" s="368"/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P92" s="368"/>
      <c r="Q92" s="368"/>
    </row>
    <row r="93">
      <c r="A93" s="368"/>
      <c r="B93" s="368"/>
      <c r="C93" s="368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</row>
    <row r="94">
      <c r="A94" s="368"/>
      <c r="B94" s="368"/>
      <c r="C94" s="368"/>
      <c r="D94" s="368"/>
      <c r="E94" s="368"/>
      <c r="F94" s="368"/>
      <c r="G94" s="368"/>
      <c r="H94" s="368"/>
      <c r="I94" s="368"/>
      <c r="J94" s="368"/>
      <c r="K94" s="368"/>
      <c r="L94" s="368"/>
      <c r="M94" s="368"/>
      <c r="N94" s="368"/>
      <c r="O94" s="368"/>
      <c r="P94" s="368"/>
      <c r="Q94" s="368"/>
    </row>
    <row r="95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</row>
    <row r="96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8"/>
      <c r="P96" s="368"/>
      <c r="Q96" s="368"/>
    </row>
    <row r="97">
      <c r="A97" s="368"/>
      <c r="B97" s="368"/>
      <c r="C97" s="368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</row>
    <row r="98">
      <c r="A98" s="368"/>
      <c r="B98" s="368"/>
      <c r="C98" s="368"/>
      <c r="D98" s="368"/>
      <c r="E98" s="368"/>
      <c r="F98" s="368"/>
      <c r="G98" s="368"/>
      <c r="H98" s="368"/>
      <c r="I98" s="368"/>
      <c r="J98" s="368"/>
      <c r="K98" s="368"/>
      <c r="L98" s="368"/>
      <c r="M98" s="368"/>
      <c r="N98" s="368"/>
      <c r="O98" s="368"/>
      <c r="P98" s="368"/>
      <c r="Q98" s="368"/>
    </row>
    <row r="99">
      <c r="A99" s="368"/>
      <c r="B99" s="368"/>
      <c r="C99" s="368"/>
      <c r="D99" s="368"/>
      <c r="E99" s="368"/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  <c r="Q99" s="368"/>
    </row>
    <row r="100">
      <c r="A100" s="368"/>
      <c r="B100" s="368"/>
      <c r="C100" s="368"/>
      <c r="D100" s="368"/>
      <c r="E100" s="368"/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  <c r="Q100" s="368"/>
    </row>
    <row r="101">
      <c r="A101" s="368"/>
      <c r="B101" s="368"/>
      <c r="C101" s="368"/>
      <c r="D101" s="368"/>
      <c r="E101" s="368"/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  <c r="Q101" s="368"/>
    </row>
    <row r="102">
      <c r="A102" s="368"/>
      <c r="B102" s="368"/>
      <c r="C102" s="368"/>
      <c r="D102" s="368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</row>
    <row r="103">
      <c r="A103" s="368"/>
      <c r="B103" s="368"/>
      <c r="C103" s="368"/>
      <c r="D103" s="368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</row>
    <row r="104">
      <c r="A104" s="368"/>
      <c r="B104" s="368"/>
      <c r="C104" s="368"/>
      <c r="D104" s="368"/>
      <c r="E104" s="368"/>
      <c r="F104" s="368"/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</row>
    <row r="105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8"/>
      <c r="P105" s="368"/>
      <c r="Q105" s="368"/>
    </row>
    <row r="106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</row>
    <row r="107">
      <c r="A107" s="368"/>
      <c r="B107" s="368"/>
      <c r="C107" s="368"/>
      <c r="D107" s="368"/>
      <c r="E107" s="368"/>
      <c r="F107" s="368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</row>
    <row r="108">
      <c r="A108" s="368"/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</row>
    <row r="109">
      <c r="A109" s="368"/>
      <c r="B109" s="368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68"/>
      <c r="Q109" s="368"/>
    </row>
    <row r="110">
      <c r="A110" s="368"/>
      <c r="B110" s="368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68"/>
      <c r="Q110" s="368"/>
    </row>
    <row r="111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8"/>
      <c r="Q111" s="368"/>
    </row>
    <row r="11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8"/>
      <c r="P112" s="368"/>
      <c r="Q112" s="368"/>
    </row>
    <row r="113">
      <c r="A113" s="368"/>
      <c r="B113" s="368"/>
      <c r="C113" s="368"/>
      <c r="D113" s="368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</row>
    <row r="114">
      <c r="A114" s="368"/>
      <c r="B114" s="368"/>
      <c r="C114" s="368"/>
      <c r="D114" s="368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</row>
    <row r="115">
      <c r="A115" s="368"/>
      <c r="B115" s="368"/>
      <c r="C115" s="368"/>
      <c r="D115" s="368"/>
      <c r="E115" s="368"/>
      <c r="F115" s="368"/>
      <c r="G115" s="368"/>
      <c r="H115" s="368"/>
      <c r="I115" s="368"/>
      <c r="J115" s="368"/>
      <c r="K115" s="368"/>
      <c r="L115" s="368"/>
      <c r="M115" s="368"/>
      <c r="N115" s="368"/>
      <c r="O115" s="368"/>
      <c r="P115" s="368"/>
      <c r="Q115" s="368"/>
    </row>
    <row r="116">
      <c r="A116" s="368"/>
      <c r="B116" s="368"/>
      <c r="C116" s="368"/>
      <c r="D116" s="368"/>
      <c r="E116" s="368"/>
      <c r="F116" s="368"/>
      <c r="G116" s="368"/>
      <c r="H116" s="368"/>
      <c r="I116" s="368"/>
      <c r="J116" s="368"/>
      <c r="K116" s="368"/>
      <c r="L116" s="368"/>
      <c r="M116" s="368"/>
      <c r="N116" s="368"/>
      <c r="O116" s="368"/>
      <c r="P116" s="368"/>
      <c r="Q116" s="368"/>
    </row>
    <row r="117">
      <c r="A117" s="368"/>
      <c r="B117" s="368"/>
      <c r="C117" s="368"/>
      <c r="D117" s="368"/>
      <c r="E117" s="368"/>
      <c r="F117" s="368"/>
      <c r="G117" s="368"/>
      <c r="H117" s="368"/>
      <c r="I117" s="368"/>
      <c r="J117" s="368"/>
      <c r="K117" s="368"/>
      <c r="L117" s="368"/>
      <c r="M117" s="368"/>
      <c r="N117" s="368"/>
      <c r="O117" s="368"/>
      <c r="P117" s="368"/>
      <c r="Q117" s="368"/>
    </row>
    <row r="118">
      <c r="A118" s="368"/>
      <c r="B118" s="368"/>
      <c r="C118" s="368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68"/>
      <c r="O118" s="368"/>
      <c r="P118" s="368"/>
      <c r="Q118" s="368"/>
    </row>
    <row r="119">
      <c r="A119" s="368"/>
      <c r="B119" s="368"/>
      <c r="C119" s="368"/>
      <c r="D119" s="368"/>
      <c r="E119" s="368"/>
      <c r="F119" s="368"/>
      <c r="G119" s="368"/>
      <c r="H119" s="368"/>
      <c r="I119" s="368"/>
      <c r="J119" s="368"/>
      <c r="K119" s="368"/>
      <c r="L119" s="368"/>
      <c r="M119" s="368"/>
      <c r="N119" s="368"/>
      <c r="O119" s="368"/>
      <c r="P119" s="368"/>
      <c r="Q119" s="368"/>
    </row>
    <row r="120">
      <c r="A120" s="368"/>
      <c r="B120" s="368"/>
      <c r="C120" s="368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</row>
    <row r="121">
      <c r="A121" s="368"/>
      <c r="B121" s="368"/>
      <c r="C121" s="368"/>
      <c r="D121" s="368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</row>
    <row r="12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</row>
    <row r="123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8"/>
      <c r="P123" s="368"/>
      <c r="Q123" s="368"/>
    </row>
    <row r="124">
      <c r="A124" s="368"/>
      <c r="B124" s="368"/>
      <c r="C124" s="368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</row>
    <row r="125">
      <c r="A125" s="368"/>
      <c r="B125" s="368"/>
      <c r="C125" s="368"/>
      <c r="D125" s="368"/>
      <c r="E125" s="368"/>
      <c r="F125" s="368"/>
      <c r="G125" s="368"/>
      <c r="H125" s="368"/>
      <c r="I125" s="368"/>
      <c r="J125" s="368"/>
      <c r="K125" s="368"/>
      <c r="L125" s="368"/>
      <c r="M125" s="368"/>
      <c r="N125" s="368"/>
      <c r="O125" s="368"/>
      <c r="P125" s="368"/>
      <c r="Q125" s="368"/>
    </row>
    <row r="126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</row>
    <row r="127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8"/>
      <c r="P127" s="368"/>
      <c r="Q127" s="368"/>
    </row>
    <row r="128">
      <c r="A128" s="368"/>
      <c r="B128" s="368"/>
      <c r="C128" s="368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</row>
    <row r="129">
      <c r="A129" s="368"/>
      <c r="B129" s="368"/>
      <c r="C129" s="368"/>
      <c r="D129" s="368"/>
      <c r="E129" s="368"/>
      <c r="F129" s="368"/>
      <c r="G129" s="368"/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</row>
    <row r="130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</row>
    <row r="131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</row>
    <row r="132">
      <c r="A132" s="368"/>
      <c r="B132" s="368"/>
      <c r="C132" s="368"/>
      <c r="D132" s="368"/>
      <c r="E132" s="368"/>
      <c r="F132" s="368"/>
      <c r="G132" s="368"/>
      <c r="H132" s="368"/>
      <c r="I132" s="368"/>
      <c r="J132" s="368"/>
      <c r="K132" s="368"/>
      <c r="L132" s="368"/>
      <c r="M132" s="368"/>
      <c r="N132" s="368"/>
      <c r="O132" s="368"/>
      <c r="P132" s="368"/>
      <c r="Q132" s="368"/>
    </row>
    <row r="133">
      <c r="A133" s="368"/>
      <c r="B133" s="368"/>
      <c r="C133" s="368"/>
      <c r="D133" s="368"/>
      <c r="E133" s="368"/>
      <c r="F133" s="368"/>
      <c r="G133" s="368"/>
      <c r="H133" s="368"/>
      <c r="I133" s="368"/>
      <c r="J133" s="368"/>
      <c r="K133" s="368"/>
      <c r="L133" s="368"/>
      <c r="M133" s="368"/>
      <c r="N133" s="368"/>
      <c r="O133" s="368"/>
      <c r="P133" s="368"/>
      <c r="Q133" s="368"/>
    </row>
    <row r="134">
      <c r="A134" s="368"/>
      <c r="B134" s="368"/>
      <c r="C134" s="368"/>
      <c r="D134" s="368"/>
      <c r="E134" s="368"/>
      <c r="F134" s="368"/>
      <c r="G134" s="368"/>
      <c r="H134" s="368"/>
      <c r="I134" s="368"/>
      <c r="J134" s="368"/>
      <c r="K134" s="368"/>
      <c r="L134" s="368"/>
      <c r="M134" s="368"/>
      <c r="N134" s="368"/>
      <c r="O134" s="368"/>
      <c r="P134" s="368"/>
      <c r="Q134" s="368"/>
    </row>
    <row r="135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8"/>
      <c r="P135" s="368"/>
      <c r="Q135" s="368"/>
    </row>
    <row r="136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8"/>
      <c r="P136" s="368"/>
      <c r="Q136" s="368"/>
    </row>
    <row r="137">
      <c r="A137" s="368"/>
      <c r="B137" s="368"/>
      <c r="C137" s="368"/>
      <c r="D137" s="368"/>
      <c r="E137" s="368"/>
      <c r="F137" s="368"/>
      <c r="G137" s="368"/>
      <c r="H137" s="368"/>
      <c r="I137" s="368"/>
      <c r="J137" s="368"/>
      <c r="K137" s="368"/>
      <c r="L137" s="368"/>
      <c r="M137" s="368"/>
      <c r="N137" s="368"/>
      <c r="O137" s="368"/>
      <c r="P137" s="368"/>
      <c r="Q137" s="368"/>
    </row>
    <row r="138">
      <c r="A138" s="368"/>
      <c r="B138" s="368"/>
      <c r="C138" s="368"/>
      <c r="D138" s="368"/>
      <c r="E138" s="368"/>
      <c r="F138" s="368"/>
      <c r="G138" s="368"/>
      <c r="H138" s="368"/>
      <c r="I138" s="368"/>
      <c r="J138" s="368"/>
      <c r="K138" s="368"/>
      <c r="L138" s="368"/>
      <c r="M138" s="368"/>
      <c r="N138" s="368"/>
      <c r="O138" s="368"/>
      <c r="P138" s="368"/>
      <c r="Q138" s="368"/>
    </row>
    <row r="139">
      <c r="A139" s="368"/>
      <c r="B139" s="368"/>
      <c r="C139" s="368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</row>
    <row r="140">
      <c r="A140" s="368"/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</row>
    <row r="141">
      <c r="A141" s="368"/>
      <c r="B141" s="368"/>
      <c r="C141" s="368"/>
      <c r="D141" s="368"/>
      <c r="E141" s="368"/>
      <c r="F141" s="368"/>
      <c r="G141" s="368"/>
      <c r="H141" s="368"/>
      <c r="I141" s="368"/>
      <c r="J141" s="368"/>
      <c r="K141" s="368"/>
      <c r="L141" s="368"/>
      <c r="M141" s="368"/>
      <c r="N141" s="368"/>
      <c r="O141" s="368"/>
      <c r="P141" s="368"/>
      <c r="Q141" s="368"/>
    </row>
    <row r="14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8"/>
      <c r="P142" s="368"/>
      <c r="Q142" s="368"/>
    </row>
    <row r="143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8"/>
      <c r="P143" s="368"/>
      <c r="Q143" s="368"/>
    </row>
    <row r="144">
      <c r="A144" s="368"/>
      <c r="B144" s="368"/>
      <c r="C144" s="368"/>
      <c r="D144" s="368"/>
      <c r="E144" s="368"/>
      <c r="F144" s="368"/>
      <c r="G144" s="368"/>
      <c r="H144" s="368"/>
      <c r="I144" s="368"/>
      <c r="J144" s="368"/>
      <c r="K144" s="368"/>
      <c r="L144" s="368"/>
      <c r="M144" s="368"/>
      <c r="N144" s="368"/>
      <c r="O144" s="368"/>
      <c r="P144" s="368"/>
      <c r="Q144" s="368"/>
    </row>
    <row r="145">
      <c r="A145" s="368"/>
      <c r="B145" s="368"/>
      <c r="C145" s="368"/>
      <c r="D145" s="368"/>
      <c r="E145" s="368"/>
      <c r="F145" s="368"/>
      <c r="G145" s="368"/>
      <c r="H145" s="368"/>
      <c r="I145" s="368"/>
      <c r="J145" s="368"/>
      <c r="K145" s="368"/>
      <c r="L145" s="368"/>
      <c r="M145" s="368"/>
      <c r="N145" s="368"/>
      <c r="O145" s="368"/>
      <c r="P145" s="368"/>
      <c r="Q145" s="368"/>
    </row>
    <row r="146">
      <c r="A146" s="368"/>
      <c r="B146" s="368"/>
      <c r="C146" s="368"/>
      <c r="D146" s="368"/>
      <c r="E146" s="368"/>
      <c r="F146" s="368"/>
      <c r="G146" s="368"/>
      <c r="H146" s="368"/>
      <c r="I146" s="368"/>
      <c r="J146" s="368"/>
      <c r="K146" s="368"/>
      <c r="L146" s="368"/>
      <c r="M146" s="368"/>
      <c r="N146" s="368"/>
      <c r="O146" s="368"/>
      <c r="P146" s="368"/>
      <c r="Q146" s="368"/>
    </row>
    <row r="147">
      <c r="A147" s="368"/>
      <c r="B147" s="368"/>
      <c r="C147" s="368"/>
      <c r="D147" s="368"/>
      <c r="E147" s="368"/>
      <c r="F147" s="368"/>
      <c r="G147" s="368"/>
      <c r="H147" s="368"/>
      <c r="I147" s="368"/>
      <c r="J147" s="368"/>
      <c r="K147" s="368"/>
      <c r="L147" s="368"/>
      <c r="M147" s="368"/>
      <c r="N147" s="368"/>
      <c r="O147" s="368"/>
      <c r="P147" s="368"/>
      <c r="Q147" s="368"/>
    </row>
    <row r="148">
      <c r="A148" s="368"/>
      <c r="B148" s="368"/>
      <c r="C148" s="368"/>
      <c r="D148" s="368"/>
      <c r="E148" s="368"/>
      <c r="F148" s="368"/>
      <c r="G148" s="368"/>
      <c r="H148" s="368"/>
      <c r="I148" s="368"/>
      <c r="J148" s="368"/>
      <c r="K148" s="368"/>
      <c r="L148" s="368"/>
      <c r="M148" s="368"/>
      <c r="N148" s="368"/>
      <c r="O148" s="368"/>
      <c r="P148" s="368"/>
      <c r="Q148" s="368"/>
    </row>
    <row r="149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8"/>
      <c r="P149" s="368"/>
      <c r="Q149" s="368"/>
    </row>
    <row r="150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8"/>
      <c r="P150" s="368"/>
      <c r="Q150" s="368"/>
    </row>
    <row r="151">
      <c r="A151" s="368"/>
      <c r="B151" s="368"/>
      <c r="C151" s="368"/>
      <c r="D151" s="368"/>
      <c r="E151" s="368"/>
      <c r="F151" s="368"/>
      <c r="G151" s="368"/>
      <c r="H151" s="368"/>
      <c r="I151" s="368"/>
      <c r="J151" s="368"/>
      <c r="K151" s="368"/>
      <c r="L151" s="368"/>
      <c r="M151" s="368"/>
      <c r="N151" s="368"/>
      <c r="O151" s="368"/>
      <c r="P151" s="368"/>
      <c r="Q151" s="368"/>
    </row>
    <row r="152">
      <c r="A152" s="368"/>
      <c r="B152" s="368"/>
      <c r="C152" s="368"/>
      <c r="D152" s="368"/>
      <c r="E152" s="368"/>
      <c r="F152" s="368"/>
      <c r="G152" s="368"/>
      <c r="H152" s="368"/>
      <c r="I152" s="368"/>
      <c r="J152" s="368"/>
      <c r="K152" s="368"/>
      <c r="L152" s="368"/>
      <c r="M152" s="368"/>
      <c r="N152" s="368"/>
      <c r="O152" s="368"/>
      <c r="P152" s="368"/>
      <c r="Q152" s="368"/>
    </row>
    <row r="153">
      <c r="A153" s="368"/>
      <c r="B153" s="368"/>
      <c r="C153" s="368"/>
      <c r="D153" s="368"/>
      <c r="E153" s="368"/>
      <c r="F153" s="368"/>
      <c r="G153" s="368"/>
      <c r="H153" s="368"/>
      <c r="I153" s="368"/>
      <c r="J153" s="368"/>
      <c r="K153" s="368"/>
      <c r="L153" s="368"/>
      <c r="M153" s="368"/>
      <c r="N153" s="368"/>
      <c r="O153" s="368"/>
      <c r="P153" s="368"/>
      <c r="Q153" s="368"/>
    </row>
    <row r="154">
      <c r="A154" s="368"/>
      <c r="B154" s="368"/>
      <c r="C154" s="368"/>
      <c r="D154" s="368"/>
      <c r="E154" s="368"/>
      <c r="F154" s="368"/>
      <c r="G154" s="368"/>
      <c r="H154" s="368"/>
      <c r="I154" s="368"/>
      <c r="J154" s="368"/>
      <c r="K154" s="368"/>
      <c r="L154" s="368"/>
      <c r="M154" s="368"/>
      <c r="N154" s="368"/>
      <c r="O154" s="368"/>
      <c r="P154" s="368"/>
      <c r="Q154" s="368"/>
    </row>
    <row r="155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8"/>
      <c r="P155" s="368"/>
      <c r="Q155" s="368"/>
    </row>
    <row r="156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8"/>
      <c r="P156" s="368"/>
      <c r="Q156" s="368"/>
    </row>
    <row r="157">
      <c r="A157" s="368"/>
      <c r="B157" s="368"/>
      <c r="C157" s="368"/>
      <c r="D157" s="368"/>
      <c r="E157" s="368"/>
      <c r="F157" s="368"/>
      <c r="G157" s="368"/>
      <c r="H157" s="368"/>
      <c r="I157" s="368"/>
      <c r="J157" s="368"/>
      <c r="K157" s="368"/>
      <c r="L157" s="368"/>
      <c r="M157" s="368"/>
      <c r="N157" s="368"/>
      <c r="O157" s="368"/>
      <c r="P157" s="368"/>
      <c r="Q157" s="368"/>
    </row>
    <row r="158">
      <c r="A158" s="368"/>
      <c r="B158" s="368"/>
      <c r="C158" s="368"/>
      <c r="D158" s="368"/>
      <c r="E158" s="368"/>
      <c r="F158" s="368"/>
      <c r="G158" s="368"/>
      <c r="H158" s="368"/>
      <c r="I158" s="368"/>
      <c r="J158" s="368"/>
      <c r="K158" s="368"/>
      <c r="L158" s="368"/>
      <c r="M158" s="368"/>
      <c r="N158" s="368"/>
      <c r="O158" s="368"/>
      <c r="P158" s="368"/>
      <c r="Q158" s="368"/>
    </row>
    <row r="159">
      <c r="A159" s="368"/>
      <c r="B159" s="368"/>
      <c r="C159" s="368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</row>
    <row r="160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8"/>
      <c r="P160" s="368"/>
      <c r="Q160" s="368"/>
    </row>
    <row r="161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8"/>
      <c r="P161" s="368"/>
      <c r="Q161" s="368"/>
    </row>
    <row r="162">
      <c r="A162" s="368"/>
      <c r="B162" s="368"/>
      <c r="C162" s="368"/>
      <c r="D162" s="368"/>
      <c r="E162" s="368"/>
      <c r="F162" s="368"/>
      <c r="G162" s="368"/>
      <c r="H162" s="368"/>
      <c r="I162" s="368"/>
      <c r="J162" s="368"/>
      <c r="K162" s="368"/>
      <c r="L162" s="368"/>
      <c r="M162" s="368"/>
      <c r="N162" s="368"/>
      <c r="O162" s="368"/>
      <c r="P162" s="368"/>
      <c r="Q162" s="368"/>
    </row>
    <row r="163">
      <c r="A163" s="368"/>
      <c r="B163" s="368"/>
      <c r="C163" s="368"/>
      <c r="D163" s="368"/>
      <c r="E163" s="368"/>
      <c r="F163" s="368"/>
      <c r="G163" s="368"/>
      <c r="H163" s="368"/>
      <c r="I163" s="368"/>
      <c r="J163" s="368"/>
      <c r="K163" s="368"/>
      <c r="L163" s="368"/>
      <c r="M163" s="368"/>
      <c r="N163" s="368"/>
      <c r="O163" s="368"/>
      <c r="P163" s="368"/>
      <c r="Q163" s="368"/>
    </row>
    <row r="164">
      <c r="A164" s="368"/>
      <c r="B164" s="368"/>
      <c r="C164" s="368"/>
      <c r="D164" s="368"/>
      <c r="E164" s="368"/>
      <c r="F164" s="368"/>
      <c r="G164" s="368"/>
      <c r="H164" s="368"/>
      <c r="I164" s="368"/>
      <c r="J164" s="368"/>
      <c r="K164" s="368"/>
      <c r="L164" s="368"/>
      <c r="M164" s="368"/>
      <c r="N164" s="368"/>
      <c r="O164" s="368"/>
      <c r="P164" s="368"/>
      <c r="Q164" s="368"/>
    </row>
    <row r="165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8"/>
      <c r="P165" s="368"/>
      <c r="Q165" s="368"/>
    </row>
    <row r="166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8"/>
      <c r="P166" s="368"/>
      <c r="Q166" s="368"/>
    </row>
    <row r="167">
      <c r="A167" s="368"/>
      <c r="B167" s="368"/>
      <c r="C167" s="368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68"/>
      <c r="P167" s="368"/>
      <c r="Q167" s="368"/>
    </row>
    <row r="168">
      <c r="A168" s="368"/>
      <c r="B168" s="368"/>
      <c r="C168" s="368"/>
      <c r="D168" s="368"/>
      <c r="E168" s="368"/>
      <c r="F168" s="368"/>
      <c r="G168" s="368"/>
      <c r="H168" s="368"/>
      <c r="I168" s="368"/>
      <c r="J168" s="368"/>
      <c r="K168" s="368"/>
      <c r="L168" s="368"/>
      <c r="M168" s="368"/>
      <c r="N168" s="368"/>
      <c r="O168" s="368"/>
      <c r="P168" s="368"/>
      <c r="Q168" s="368"/>
    </row>
    <row r="169">
      <c r="A169" s="368"/>
      <c r="B169" s="368"/>
      <c r="C169" s="368"/>
      <c r="D169" s="368"/>
      <c r="E169" s="368"/>
      <c r="F169" s="368"/>
      <c r="G169" s="368"/>
      <c r="H169" s="368"/>
      <c r="I169" s="368"/>
      <c r="J169" s="368"/>
      <c r="K169" s="368"/>
      <c r="L169" s="368"/>
      <c r="M169" s="368"/>
      <c r="N169" s="368"/>
      <c r="O169" s="368"/>
      <c r="P169" s="368"/>
      <c r="Q169" s="368"/>
    </row>
    <row r="170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8"/>
      <c r="P170" s="368"/>
      <c r="Q170" s="368"/>
    </row>
    <row r="171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8"/>
      <c r="P171" s="368"/>
      <c r="Q171" s="368"/>
    </row>
    <row r="172">
      <c r="A172" s="368"/>
      <c r="B172" s="368"/>
      <c r="C172" s="368"/>
      <c r="D172" s="368"/>
      <c r="E172" s="368"/>
      <c r="F172" s="368"/>
      <c r="G172" s="368"/>
      <c r="H172" s="368"/>
      <c r="I172" s="368"/>
      <c r="J172" s="368"/>
      <c r="K172" s="368"/>
      <c r="L172" s="368"/>
      <c r="M172" s="368"/>
      <c r="N172" s="368"/>
      <c r="O172" s="368"/>
      <c r="P172" s="368"/>
      <c r="Q172" s="368"/>
    </row>
    <row r="173">
      <c r="A173" s="368"/>
      <c r="B173" s="368"/>
      <c r="C173" s="368"/>
      <c r="D173" s="368"/>
      <c r="E173" s="368"/>
      <c r="F173" s="368"/>
      <c r="G173" s="368"/>
      <c r="H173" s="368"/>
      <c r="I173" s="368"/>
      <c r="J173" s="368"/>
      <c r="K173" s="368"/>
      <c r="L173" s="368"/>
      <c r="M173" s="368"/>
      <c r="N173" s="368"/>
      <c r="O173" s="368"/>
      <c r="P173" s="368"/>
      <c r="Q173" s="368"/>
    </row>
    <row r="174">
      <c r="A174" s="368"/>
      <c r="B174" s="368"/>
      <c r="C174" s="368"/>
      <c r="D174" s="368"/>
      <c r="E174" s="368"/>
      <c r="F174" s="368"/>
      <c r="G174" s="368"/>
      <c r="H174" s="368"/>
      <c r="I174" s="368"/>
      <c r="J174" s="368"/>
      <c r="K174" s="368"/>
      <c r="L174" s="368"/>
      <c r="M174" s="368"/>
      <c r="N174" s="368"/>
      <c r="O174" s="368"/>
      <c r="P174" s="368"/>
      <c r="Q174" s="368"/>
    </row>
    <row r="175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8"/>
      <c r="P175" s="368"/>
      <c r="Q175" s="368"/>
    </row>
    <row r="176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8"/>
      <c r="P176" s="368"/>
      <c r="Q176" s="368"/>
    </row>
    <row r="177">
      <c r="A177" s="368"/>
      <c r="B177" s="368"/>
      <c r="C177" s="368"/>
      <c r="D177" s="368"/>
      <c r="E177" s="368"/>
      <c r="F177" s="368"/>
      <c r="G177" s="368"/>
      <c r="H177" s="368"/>
      <c r="I177" s="368"/>
      <c r="J177" s="368"/>
      <c r="K177" s="368"/>
      <c r="L177" s="368"/>
      <c r="M177" s="368"/>
      <c r="N177" s="368"/>
      <c r="O177" s="368"/>
      <c r="P177" s="368"/>
      <c r="Q177" s="368"/>
    </row>
    <row r="178">
      <c r="A178" s="368"/>
      <c r="B178" s="368"/>
      <c r="C178" s="368"/>
      <c r="D178" s="368"/>
      <c r="E178" s="368"/>
      <c r="F178" s="368"/>
      <c r="G178" s="368"/>
      <c r="H178" s="368"/>
      <c r="I178" s="368"/>
      <c r="J178" s="368"/>
      <c r="K178" s="368"/>
      <c r="L178" s="368"/>
      <c r="M178" s="368"/>
      <c r="N178" s="368"/>
      <c r="O178" s="368"/>
      <c r="P178" s="368"/>
      <c r="Q178" s="368"/>
    </row>
    <row r="179">
      <c r="A179" s="368"/>
      <c r="B179" s="368"/>
      <c r="C179" s="368"/>
      <c r="D179" s="368"/>
      <c r="E179" s="368"/>
      <c r="F179" s="368"/>
      <c r="G179" s="368"/>
      <c r="H179" s="368"/>
      <c r="I179" s="368"/>
      <c r="J179" s="368"/>
      <c r="K179" s="368"/>
      <c r="L179" s="368"/>
      <c r="M179" s="368"/>
      <c r="N179" s="368"/>
      <c r="O179" s="368"/>
      <c r="P179" s="368"/>
      <c r="Q179" s="368"/>
    </row>
    <row r="180">
      <c r="A180" s="368"/>
      <c r="B180" s="368"/>
      <c r="C180" s="368"/>
      <c r="D180" s="368"/>
      <c r="E180" s="368"/>
      <c r="F180" s="368"/>
      <c r="G180" s="368"/>
      <c r="H180" s="368"/>
      <c r="I180" s="368"/>
      <c r="J180" s="368"/>
      <c r="K180" s="368"/>
      <c r="L180" s="368"/>
      <c r="M180" s="368"/>
      <c r="N180" s="368"/>
      <c r="O180" s="368"/>
      <c r="P180" s="368"/>
      <c r="Q180" s="368"/>
    </row>
    <row r="181">
      <c r="A181" s="368"/>
      <c r="B181" s="368"/>
      <c r="C181" s="368"/>
      <c r="D181" s="368"/>
      <c r="E181" s="368"/>
      <c r="F181" s="368"/>
      <c r="G181" s="368"/>
      <c r="H181" s="368"/>
      <c r="I181" s="368"/>
      <c r="J181" s="368"/>
      <c r="K181" s="368"/>
      <c r="L181" s="368"/>
      <c r="M181" s="368"/>
      <c r="N181" s="368"/>
      <c r="O181" s="368"/>
      <c r="P181" s="368"/>
      <c r="Q181" s="368"/>
    </row>
    <row r="18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8"/>
      <c r="P182" s="368"/>
      <c r="Q182" s="368"/>
    </row>
    <row r="183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8"/>
      <c r="P183" s="368"/>
      <c r="Q183" s="368"/>
    </row>
    <row r="184">
      <c r="A184" s="368"/>
      <c r="B184" s="368"/>
      <c r="C184" s="368"/>
      <c r="D184" s="368"/>
      <c r="E184" s="368"/>
      <c r="F184" s="368"/>
      <c r="G184" s="368"/>
      <c r="H184" s="368"/>
      <c r="I184" s="368"/>
      <c r="J184" s="368"/>
      <c r="K184" s="368"/>
      <c r="L184" s="368"/>
      <c r="M184" s="368"/>
      <c r="N184" s="368"/>
      <c r="O184" s="368"/>
      <c r="P184" s="368"/>
      <c r="Q184" s="368"/>
    </row>
    <row r="185">
      <c r="A185" s="368"/>
      <c r="B185" s="368"/>
      <c r="C185" s="368"/>
      <c r="D185" s="368"/>
      <c r="E185" s="368"/>
      <c r="F185" s="368"/>
      <c r="G185" s="368"/>
      <c r="H185" s="368"/>
      <c r="I185" s="368"/>
      <c r="J185" s="368"/>
      <c r="K185" s="368"/>
      <c r="L185" s="368"/>
      <c r="M185" s="368"/>
      <c r="N185" s="368"/>
      <c r="O185" s="368"/>
      <c r="P185" s="368"/>
      <c r="Q185" s="368"/>
    </row>
    <row r="186">
      <c r="A186" s="368"/>
      <c r="B186" s="368"/>
      <c r="C186" s="368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8"/>
      <c r="P186" s="368"/>
      <c r="Q186" s="368"/>
    </row>
    <row r="187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8"/>
      <c r="P187" s="368"/>
      <c r="Q187" s="368"/>
    </row>
    <row r="188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8"/>
      <c r="P188" s="368"/>
      <c r="Q188" s="368"/>
    </row>
    <row r="189">
      <c r="A189" s="368"/>
      <c r="B189" s="368"/>
      <c r="C189" s="368"/>
      <c r="D189" s="368"/>
      <c r="E189" s="368"/>
      <c r="F189" s="368"/>
      <c r="G189" s="368"/>
      <c r="H189" s="368"/>
      <c r="I189" s="368"/>
      <c r="J189" s="368"/>
      <c r="K189" s="368"/>
      <c r="L189" s="368"/>
      <c r="M189" s="368"/>
      <c r="N189" s="368"/>
      <c r="O189" s="368"/>
      <c r="P189" s="368"/>
      <c r="Q189" s="368"/>
    </row>
    <row r="190">
      <c r="A190" s="368"/>
      <c r="B190" s="368"/>
      <c r="C190" s="368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</row>
    <row r="191">
      <c r="A191" s="368"/>
      <c r="B191" s="368"/>
      <c r="C191" s="368"/>
      <c r="D191" s="368"/>
      <c r="E191" s="368"/>
      <c r="F191" s="368"/>
      <c r="G191" s="368"/>
      <c r="H191" s="368"/>
      <c r="I191" s="368"/>
      <c r="J191" s="368"/>
      <c r="K191" s="368"/>
      <c r="L191" s="368"/>
      <c r="M191" s="368"/>
      <c r="N191" s="368"/>
      <c r="O191" s="368"/>
      <c r="P191" s="368"/>
      <c r="Q191" s="368"/>
    </row>
    <row r="192">
      <c r="A192" s="368"/>
      <c r="B192" s="368"/>
      <c r="C192" s="368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</row>
    <row r="193">
      <c r="A193" s="368"/>
      <c r="B193" s="368"/>
      <c r="C193" s="368"/>
      <c r="D193" s="368"/>
      <c r="E193" s="368"/>
      <c r="F193" s="368"/>
      <c r="G193" s="368"/>
      <c r="H193" s="368"/>
      <c r="I193" s="368"/>
      <c r="J193" s="368"/>
      <c r="K193" s="368"/>
      <c r="L193" s="368"/>
      <c r="M193" s="368"/>
      <c r="N193" s="368"/>
      <c r="O193" s="368"/>
      <c r="P193" s="368"/>
      <c r="Q193" s="368"/>
    </row>
    <row r="194">
      <c r="A194" s="368"/>
      <c r="B194" s="368"/>
      <c r="C194" s="368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</row>
    <row r="195">
      <c r="A195" s="368"/>
      <c r="B195" s="368"/>
      <c r="C195" s="368"/>
      <c r="D195" s="368"/>
      <c r="E195" s="368"/>
      <c r="F195" s="368"/>
      <c r="G195" s="368"/>
      <c r="H195" s="368"/>
      <c r="I195" s="368"/>
      <c r="J195" s="368"/>
      <c r="K195" s="368"/>
      <c r="L195" s="368"/>
      <c r="M195" s="368"/>
      <c r="N195" s="368"/>
      <c r="O195" s="368"/>
      <c r="P195" s="368"/>
      <c r="Q195" s="368"/>
    </row>
    <row r="196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8"/>
      <c r="P196" s="368"/>
      <c r="Q196" s="368"/>
    </row>
    <row r="197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8"/>
      <c r="P197" s="368"/>
      <c r="Q197" s="368"/>
    </row>
    <row r="198">
      <c r="A198" s="368"/>
      <c r="B198" s="368"/>
      <c r="C198" s="368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</row>
    <row r="199">
      <c r="A199" s="368"/>
      <c r="B199" s="368"/>
      <c r="C199" s="368"/>
      <c r="D199" s="368"/>
      <c r="E199" s="368"/>
      <c r="F199" s="368"/>
      <c r="G199" s="368"/>
      <c r="H199" s="368"/>
      <c r="I199" s="368"/>
      <c r="J199" s="368"/>
      <c r="K199" s="368"/>
      <c r="L199" s="368"/>
      <c r="M199" s="368"/>
      <c r="N199" s="368"/>
      <c r="O199" s="368"/>
      <c r="P199" s="368"/>
      <c r="Q199" s="368"/>
    </row>
    <row r="200">
      <c r="A200" s="368"/>
      <c r="B200" s="368"/>
      <c r="C200" s="368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</row>
    <row r="201">
      <c r="A201" s="368"/>
      <c r="B201" s="368"/>
      <c r="C201" s="368"/>
      <c r="D201" s="368"/>
      <c r="E201" s="368"/>
      <c r="F201" s="368"/>
      <c r="G201" s="368"/>
      <c r="H201" s="368"/>
      <c r="I201" s="368"/>
      <c r="J201" s="368"/>
      <c r="K201" s="368"/>
      <c r="L201" s="368"/>
      <c r="M201" s="368"/>
      <c r="N201" s="368"/>
      <c r="O201" s="368"/>
      <c r="P201" s="368"/>
      <c r="Q201" s="368"/>
    </row>
    <row r="20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8"/>
      <c r="P202" s="368"/>
      <c r="Q202" s="368"/>
    </row>
    <row r="203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8"/>
      <c r="P203" s="368"/>
      <c r="Q203" s="368"/>
    </row>
    <row r="204">
      <c r="A204" s="368"/>
      <c r="B204" s="368"/>
      <c r="C204" s="368"/>
      <c r="D204" s="368"/>
      <c r="E204" s="368"/>
      <c r="F204" s="368"/>
      <c r="G204" s="368"/>
      <c r="H204" s="368"/>
      <c r="I204" s="368"/>
      <c r="J204" s="368"/>
      <c r="K204" s="368"/>
      <c r="L204" s="368"/>
      <c r="M204" s="368"/>
      <c r="N204" s="368"/>
      <c r="O204" s="368"/>
      <c r="P204" s="368"/>
      <c r="Q204" s="368"/>
    </row>
    <row r="205">
      <c r="A205" s="368"/>
      <c r="B205" s="368"/>
      <c r="C205" s="368"/>
      <c r="D205" s="368"/>
      <c r="E205" s="368"/>
      <c r="F205" s="368"/>
      <c r="G205" s="368"/>
      <c r="H205" s="368"/>
      <c r="I205" s="368"/>
      <c r="J205" s="368"/>
      <c r="K205" s="368"/>
      <c r="L205" s="368"/>
      <c r="M205" s="368"/>
      <c r="N205" s="368"/>
      <c r="O205" s="368"/>
      <c r="P205" s="368"/>
      <c r="Q205" s="368"/>
    </row>
    <row r="206">
      <c r="A206" s="368"/>
      <c r="B206" s="368"/>
      <c r="C206" s="368"/>
      <c r="D206" s="368"/>
      <c r="E206" s="368"/>
      <c r="F206" s="368"/>
      <c r="G206" s="368"/>
      <c r="H206" s="368"/>
      <c r="I206" s="368"/>
      <c r="J206" s="368"/>
      <c r="K206" s="368"/>
      <c r="L206" s="368"/>
      <c r="M206" s="368"/>
      <c r="N206" s="368"/>
      <c r="O206" s="368"/>
      <c r="P206" s="368"/>
      <c r="Q206" s="368"/>
    </row>
    <row r="207">
      <c r="A207" s="368"/>
      <c r="B207" s="368"/>
      <c r="C207" s="368"/>
      <c r="D207" s="368"/>
      <c r="E207" s="368"/>
      <c r="F207" s="368"/>
      <c r="G207" s="368"/>
      <c r="H207" s="368"/>
      <c r="I207" s="368"/>
      <c r="J207" s="368"/>
      <c r="K207" s="368"/>
      <c r="L207" s="368"/>
      <c r="M207" s="368"/>
      <c r="N207" s="368"/>
      <c r="O207" s="368"/>
      <c r="P207" s="368"/>
      <c r="Q207" s="368"/>
    </row>
    <row r="208">
      <c r="A208" s="368"/>
      <c r="B208" s="368"/>
      <c r="C208" s="368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8"/>
      <c r="P208" s="368"/>
      <c r="Q208" s="368"/>
    </row>
    <row r="209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8"/>
      <c r="P209" s="368"/>
      <c r="Q209" s="368"/>
    </row>
    <row r="210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8"/>
      <c r="P210" s="368"/>
      <c r="Q210" s="368"/>
    </row>
    <row r="211">
      <c r="A211" s="368"/>
      <c r="B211" s="368"/>
      <c r="C211" s="368"/>
      <c r="D211" s="368"/>
      <c r="E211" s="368"/>
      <c r="F211" s="368"/>
      <c r="G211" s="368"/>
      <c r="H211" s="368"/>
      <c r="I211" s="368"/>
      <c r="J211" s="368"/>
      <c r="K211" s="368"/>
      <c r="L211" s="368"/>
      <c r="M211" s="368"/>
      <c r="N211" s="368"/>
      <c r="O211" s="368"/>
      <c r="P211" s="368"/>
      <c r="Q211" s="368"/>
    </row>
    <row r="212">
      <c r="A212" s="368"/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</row>
    <row r="213">
      <c r="A213" s="368"/>
      <c r="B213" s="368"/>
      <c r="C213" s="368"/>
      <c r="D213" s="368"/>
      <c r="E213" s="368"/>
      <c r="F213" s="368"/>
      <c r="G213" s="368"/>
      <c r="H213" s="368"/>
      <c r="I213" s="368"/>
      <c r="J213" s="368"/>
      <c r="K213" s="368"/>
      <c r="L213" s="368"/>
      <c r="M213" s="368"/>
      <c r="N213" s="368"/>
      <c r="O213" s="368"/>
      <c r="P213" s="368"/>
      <c r="Q213" s="368"/>
    </row>
    <row r="214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8"/>
      <c r="P214" s="368"/>
      <c r="Q214" s="368"/>
    </row>
    <row r="215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8"/>
      <c r="P215" s="368"/>
      <c r="Q215" s="368"/>
    </row>
    <row r="216">
      <c r="A216" s="368"/>
      <c r="B216" s="368"/>
      <c r="C216" s="368"/>
      <c r="D216" s="368"/>
      <c r="E216" s="368"/>
      <c r="F216" s="368"/>
      <c r="G216" s="368"/>
      <c r="H216" s="368"/>
      <c r="I216" s="368"/>
      <c r="J216" s="368"/>
      <c r="K216" s="368"/>
      <c r="L216" s="368"/>
      <c r="M216" s="368"/>
      <c r="N216" s="368"/>
      <c r="O216" s="368"/>
      <c r="P216" s="368"/>
      <c r="Q216" s="368"/>
    </row>
    <row r="217">
      <c r="A217" s="368"/>
      <c r="B217" s="368"/>
      <c r="C217" s="368"/>
      <c r="D217" s="368"/>
      <c r="E217" s="368"/>
      <c r="F217" s="368"/>
      <c r="G217" s="368"/>
      <c r="H217" s="368"/>
      <c r="I217" s="368"/>
      <c r="J217" s="368"/>
      <c r="K217" s="368"/>
      <c r="L217" s="368"/>
      <c r="M217" s="368"/>
      <c r="N217" s="368"/>
      <c r="O217" s="368"/>
      <c r="P217" s="368"/>
      <c r="Q217" s="368"/>
    </row>
    <row r="218">
      <c r="A218" s="368"/>
      <c r="B218" s="368"/>
      <c r="C218" s="368"/>
      <c r="D218" s="368"/>
      <c r="E218" s="368"/>
      <c r="F218" s="368"/>
      <c r="G218" s="368"/>
      <c r="H218" s="368"/>
      <c r="I218" s="368"/>
      <c r="J218" s="368"/>
      <c r="K218" s="368"/>
      <c r="L218" s="368"/>
      <c r="M218" s="368"/>
      <c r="N218" s="368"/>
      <c r="O218" s="368"/>
      <c r="P218" s="368"/>
      <c r="Q218" s="368"/>
    </row>
    <row r="219">
      <c r="A219" s="368"/>
      <c r="B219" s="368"/>
      <c r="C219" s="368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8"/>
      <c r="P219" s="368"/>
      <c r="Q219" s="368"/>
    </row>
    <row r="220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8"/>
      <c r="P220" s="368"/>
      <c r="Q220" s="368"/>
    </row>
    <row r="221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8"/>
      <c r="P221" s="368"/>
      <c r="Q221" s="368"/>
    </row>
    <row r="222">
      <c r="A222" s="368"/>
      <c r="B222" s="368"/>
      <c r="C222" s="368"/>
      <c r="D222" s="368"/>
      <c r="E222" s="368"/>
      <c r="F222" s="368"/>
      <c r="G222" s="368"/>
      <c r="H222" s="368"/>
      <c r="I222" s="368"/>
      <c r="J222" s="368"/>
      <c r="K222" s="368"/>
      <c r="L222" s="368"/>
      <c r="M222" s="368"/>
      <c r="N222" s="368"/>
      <c r="O222" s="368"/>
      <c r="P222" s="368"/>
      <c r="Q222" s="368"/>
    </row>
    <row r="223">
      <c r="A223" s="368"/>
      <c r="B223" s="368"/>
      <c r="C223" s="368"/>
      <c r="D223" s="368"/>
      <c r="E223" s="368"/>
      <c r="F223" s="368"/>
      <c r="G223" s="368"/>
      <c r="H223" s="368"/>
      <c r="I223" s="368"/>
      <c r="J223" s="368"/>
      <c r="K223" s="368"/>
      <c r="L223" s="368"/>
      <c r="M223" s="368"/>
      <c r="N223" s="368"/>
      <c r="O223" s="368"/>
      <c r="P223" s="368"/>
      <c r="Q223" s="368"/>
    </row>
    <row r="224">
      <c r="A224" s="368"/>
      <c r="B224" s="368"/>
      <c r="C224" s="368"/>
      <c r="D224" s="368"/>
      <c r="E224" s="368"/>
      <c r="F224" s="368"/>
      <c r="G224" s="368"/>
      <c r="H224" s="368"/>
      <c r="I224" s="368"/>
      <c r="J224" s="368"/>
      <c r="K224" s="368"/>
      <c r="L224" s="368"/>
      <c r="M224" s="368"/>
      <c r="N224" s="368"/>
      <c r="O224" s="368"/>
      <c r="P224" s="368"/>
      <c r="Q224" s="368"/>
    </row>
    <row r="225">
      <c r="A225" s="368"/>
      <c r="B225" s="368"/>
      <c r="C225" s="368"/>
      <c r="D225" s="368"/>
      <c r="E225" s="368"/>
      <c r="F225" s="368"/>
      <c r="G225" s="368"/>
      <c r="H225" s="368"/>
      <c r="I225" s="368"/>
      <c r="J225" s="368"/>
      <c r="K225" s="368"/>
      <c r="L225" s="368"/>
      <c r="M225" s="368"/>
      <c r="N225" s="368"/>
      <c r="O225" s="368"/>
      <c r="P225" s="368"/>
      <c r="Q225" s="368"/>
    </row>
    <row r="226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8"/>
      <c r="P226" s="368"/>
      <c r="Q226" s="368"/>
    </row>
    <row r="227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8"/>
      <c r="P227" s="368"/>
      <c r="Q227" s="368"/>
    </row>
    <row r="228">
      <c r="A228" s="368"/>
      <c r="B228" s="368"/>
      <c r="C228" s="368"/>
      <c r="D228" s="368"/>
      <c r="E228" s="368"/>
      <c r="F228" s="368"/>
      <c r="G228" s="368"/>
      <c r="H228" s="368"/>
      <c r="I228" s="368"/>
      <c r="J228" s="368"/>
      <c r="K228" s="368"/>
      <c r="L228" s="368"/>
      <c r="M228" s="368"/>
      <c r="N228" s="368"/>
      <c r="O228" s="368"/>
      <c r="P228" s="368"/>
      <c r="Q228" s="368"/>
    </row>
    <row r="229">
      <c r="A229" s="368"/>
      <c r="B229" s="368"/>
      <c r="C229" s="368"/>
      <c r="D229" s="368"/>
      <c r="E229" s="368"/>
      <c r="F229" s="368"/>
      <c r="G229" s="368"/>
      <c r="H229" s="368"/>
      <c r="I229" s="368"/>
      <c r="J229" s="368"/>
      <c r="K229" s="368"/>
      <c r="L229" s="368"/>
      <c r="M229" s="368"/>
      <c r="N229" s="368"/>
      <c r="O229" s="368"/>
      <c r="P229" s="368"/>
      <c r="Q229" s="368"/>
    </row>
    <row r="230">
      <c r="A230" s="368"/>
      <c r="B230" s="368"/>
      <c r="C230" s="368"/>
      <c r="D230" s="368"/>
      <c r="E230" s="368"/>
      <c r="F230" s="368"/>
      <c r="G230" s="368"/>
      <c r="H230" s="368"/>
      <c r="I230" s="368"/>
      <c r="J230" s="368"/>
      <c r="K230" s="368"/>
      <c r="L230" s="368"/>
      <c r="M230" s="368"/>
      <c r="N230" s="368"/>
      <c r="O230" s="368"/>
      <c r="P230" s="368"/>
      <c r="Q230" s="368"/>
    </row>
    <row r="231">
      <c r="A231" s="368"/>
      <c r="B231" s="368"/>
      <c r="C231" s="368"/>
      <c r="D231" s="368"/>
      <c r="E231" s="368"/>
      <c r="F231" s="368"/>
      <c r="G231" s="368"/>
      <c r="H231" s="368"/>
      <c r="I231" s="368"/>
      <c r="J231" s="368"/>
      <c r="K231" s="368"/>
      <c r="L231" s="368"/>
      <c r="M231" s="368"/>
      <c r="N231" s="368"/>
      <c r="O231" s="368"/>
      <c r="P231" s="368"/>
      <c r="Q231" s="368"/>
    </row>
    <row r="23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8"/>
      <c r="P232" s="368"/>
      <c r="Q232" s="368"/>
    </row>
    <row r="233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8"/>
      <c r="P233" s="368"/>
      <c r="Q233" s="368"/>
    </row>
    <row r="234">
      <c r="A234" s="368"/>
      <c r="B234" s="368"/>
      <c r="C234" s="368"/>
      <c r="D234" s="368"/>
      <c r="E234" s="368"/>
      <c r="F234" s="368"/>
      <c r="G234" s="368"/>
      <c r="H234" s="368"/>
      <c r="I234" s="368"/>
      <c r="J234" s="368"/>
      <c r="K234" s="368"/>
      <c r="L234" s="368"/>
      <c r="M234" s="368"/>
      <c r="N234" s="368"/>
      <c r="O234" s="368"/>
      <c r="P234" s="368"/>
      <c r="Q234" s="368"/>
    </row>
    <row r="235">
      <c r="A235" s="368"/>
      <c r="B235" s="368"/>
      <c r="C235" s="368"/>
      <c r="D235" s="368"/>
      <c r="E235" s="368"/>
      <c r="F235" s="368"/>
      <c r="G235" s="368"/>
      <c r="H235" s="368"/>
      <c r="I235" s="368"/>
      <c r="J235" s="368"/>
      <c r="K235" s="368"/>
      <c r="L235" s="368"/>
      <c r="M235" s="368"/>
      <c r="N235" s="368"/>
      <c r="O235" s="368"/>
      <c r="P235" s="368"/>
      <c r="Q235" s="368"/>
    </row>
    <row r="236">
      <c r="A236" s="368"/>
      <c r="B236" s="368"/>
      <c r="C236" s="368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8"/>
      <c r="P236" s="368"/>
      <c r="Q236" s="368"/>
    </row>
    <row r="237">
      <c r="A237" s="368"/>
      <c r="B237" s="368"/>
      <c r="C237" s="368"/>
      <c r="D237" s="368"/>
      <c r="E237" s="368"/>
      <c r="F237" s="368"/>
      <c r="G237" s="368"/>
      <c r="H237" s="368"/>
      <c r="I237" s="368"/>
      <c r="J237" s="368"/>
      <c r="K237" s="368"/>
      <c r="L237" s="368"/>
      <c r="M237" s="368"/>
      <c r="N237" s="368"/>
      <c r="O237" s="368"/>
      <c r="P237" s="368"/>
      <c r="Q237" s="368"/>
    </row>
    <row r="238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8"/>
      <c r="P238" s="368"/>
      <c r="Q238" s="368"/>
    </row>
    <row r="239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8"/>
      <c r="P239" s="368"/>
      <c r="Q239" s="368"/>
    </row>
    <row r="240">
      <c r="A240" s="368"/>
      <c r="B240" s="368"/>
      <c r="C240" s="368"/>
      <c r="D240" s="368"/>
      <c r="E240" s="368"/>
      <c r="F240" s="368"/>
      <c r="G240" s="368"/>
      <c r="H240" s="368"/>
      <c r="I240" s="368"/>
      <c r="J240" s="368"/>
      <c r="K240" s="368"/>
      <c r="L240" s="368"/>
      <c r="M240" s="368"/>
      <c r="N240" s="368"/>
      <c r="O240" s="368"/>
      <c r="P240" s="368"/>
      <c r="Q240" s="368"/>
    </row>
    <row r="241">
      <c r="A241" s="368"/>
      <c r="B241" s="368"/>
      <c r="C241" s="368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8"/>
      <c r="P241" s="368"/>
      <c r="Q241" s="368"/>
    </row>
    <row r="24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8"/>
      <c r="P242" s="368"/>
      <c r="Q242" s="368"/>
    </row>
    <row r="243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8"/>
      <c r="P243" s="368"/>
      <c r="Q243" s="368"/>
    </row>
    <row r="244">
      <c r="A244" s="368"/>
      <c r="B244" s="368"/>
      <c r="C244" s="368"/>
      <c r="D244" s="368"/>
      <c r="E244" s="368"/>
      <c r="F244" s="368"/>
      <c r="G244" s="368"/>
      <c r="H244" s="368"/>
      <c r="I244" s="368"/>
      <c r="J244" s="368"/>
      <c r="K244" s="368"/>
      <c r="L244" s="368"/>
      <c r="M244" s="368"/>
      <c r="N244" s="368"/>
      <c r="O244" s="368"/>
      <c r="P244" s="368"/>
      <c r="Q244" s="368"/>
    </row>
    <row r="245">
      <c r="A245" s="368"/>
      <c r="B245" s="368"/>
      <c r="C245" s="368"/>
      <c r="D245" s="368"/>
      <c r="E245" s="368"/>
      <c r="F245" s="368"/>
      <c r="G245" s="368"/>
      <c r="H245" s="368"/>
      <c r="I245" s="368"/>
      <c r="J245" s="368"/>
      <c r="K245" s="368"/>
      <c r="L245" s="368"/>
      <c r="M245" s="368"/>
      <c r="N245" s="368"/>
      <c r="O245" s="368"/>
      <c r="P245" s="368"/>
      <c r="Q245" s="368"/>
    </row>
    <row r="246">
      <c r="A246" s="368"/>
      <c r="B246" s="368"/>
      <c r="C246" s="368"/>
      <c r="D246" s="368"/>
      <c r="E246" s="368"/>
      <c r="F246" s="368"/>
      <c r="G246" s="368"/>
      <c r="H246" s="368"/>
      <c r="I246" s="368"/>
      <c r="J246" s="368"/>
      <c r="K246" s="368"/>
      <c r="L246" s="368"/>
      <c r="M246" s="368"/>
      <c r="N246" s="368"/>
      <c r="O246" s="368"/>
      <c r="P246" s="368"/>
      <c r="Q246" s="368"/>
    </row>
    <row r="247">
      <c r="A247" s="368"/>
      <c r="B247" s="368"/>
      <c r="C247" s="368"/>
      <c r="D247" s="368"/>
      <c r="E247" s="368"/>
      <c r="F247" s="368"/>
      <c r="G247" s="368"/>
      <c r="H247" s="368"/>
      <c r="I247" s="368"/>
      <c r="J247" s="368"/>
      <c r="K247" s="368"/>
      <c r="L247" s="368"/>
      <c r="M247" s="368"/>
      <c r="N247" s="368"/>
      <c r="O247" s="368"/>
      <c r="P247" s="368"/>
      <c r="Q247" s="368"/>
    </row>
    <row r="248">
      <c r="A248" s="368"/>
      <c r="B248" s="368"/>
      <c r="C248" s="368"/>
      <c r="D248" s="368"/>
      <c r="E248" s="368"/>
      <c r="F248" s="368"/>
      <c r="G248" s="368"/>
      <c r="H248" s="368"/>
      <c r="I248" s="368"/>
      <c r="J248" s="368"/>
      <c r="K248" s="368"/>
      <c r="L248" s="368"/>
      <c r="M248" s="368"/>
      <c r="N248" s="368"/>
      <c r="O248" s="368"/>
      <c r="P248" s="368"/>
      <c r="Q248" s="368"/>
    </row>
    <row r="249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8"/>
      <c r="P249" s="368"/>
      <c r="Q249" s="368"/>
    </row>
    <row r="250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8"/>
      <c r="P250" s="368"/>
      <c r="Q250" s="368"/>
    </row>
    <row r="251">
      <c r="A251" s="368"/>
      <c r="B251" s="368"/>
      <c r="C251" s="368"/>
      <c r="D251" s="368"/>
      <c r="E251" s="368"/>
      <c r="F251" s="368"/>
      <c r="G251" s="368"/>
      <c r="H251" s="368"/>
      <c r="I251" s="368"/>
      <c r="J251" s="368"/>
      <c r="K251" s="368"/>
      <c r="L251" s="368"/>
      <c r="M251" s="368"/>
      <c r="N251" s="368"/>
      <c r="O251" s="368"/>
      <c r="P251" s="368"/>
      <c r="Q251" s="368"/>
    </row>
    <row r="252">
      <c r="A252" s="368"/>
      <c r="B252" s="368"/>
      <c r="C252" s="368"/>
      <c r="D252" s="368"/>
      <c r="E252" s="368"/>
      <c r="F252" s="368"/>
      <c r="G252" s="368"/>
      <c r="H252" s="368"/>
      <c r="I252" s="368"/>
      <c r="J252" s="368"/>
      <c r="K252" s="368"/>
      <c r="L252" s="368"/>
      <c r="M252" s="368"/>
      <c r="N252" s="368"/>
      <c r="O252" s="368"/>
      <c r="P252" s="368"/>
      <c r="Q252" s="368"/>
    </row>
    <row r="253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8"/>
      <c r="P253" s="368"/>
      <c r="Q253" s="368"/>
    </row>
    <row r="254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8"/>
      <c r="P254" s="368"/>
      <c r="Q254" s="368"/>
    </row>
    <row r="255">
      <c r="A255" s="368"/>
      <c r="B255" s="368"/>
      <c r="C255" s="368"/>
      <c r="D255" s="368"/>
      <c r="E255" s="368"/>
      <c r="F255" s="368"/>
      <c r="G255" s="368"/>
      <c r="H255" s="368"/>
      <c r="I255" s="368"/>
      <c r="J255" s="368"/>
      <c r="K255" s="368"/>
      <c r="L255" s="368"/>
      <c r="M255" s="368"/>
      <c r="N255" s="368"/>
      <c r="O255" s="368"/>
      <c r="P255" s="368"/>
      <c r="Q255" s="368"/>
    </row>
    <row r="256">
      <c r="A256" s="368"/>
      <c r="B256" s="368"/>
      <c r="C256" s="368"/>
      <c r="D256" s="368"/>
      <c r="E256" s="368"/>
      <c r="F256" s="368"/>
      <c r="G256" s="368"/>
      <c r="H256" s="368"/>
      <c r="I256" s="368"/>
      <c r="J256" s="368"/>
      <c r="K256" s="368"/>
      <c r="L256" s="368"/>
      <c r="M256" s="368"/>
      <c r="N256" s="368"/>
      <c r="O256" s="368"/>
      <c r="P256" s="368"/>
      <c r="Q256" s="368"/>
    </row>
    <row r="257">
      <c r="A257" s="368"/>
      <c r="B257" s="368"/>
      <c r="C257" s="368"/>
      <c r="D257" s="368"/>
      <c r="E257" s="368"/>
      <c r="F257" s="368"/>
      <c r="G257" s="368"/>
      <c r="H257" s="368"/>
      <c r="I257" s="368"/>
      <c r="J257" s="368"/>
      <c r="K257" s="368"/>
      <c r="L257" s="368"/>
      <c r="M257" s="368"/>
      <c r="N257" s="368"/>
      <c r="O257" s="368"/>
      <c r="P257" s="368"/>
      <c r="Q257" s="368"/>
    </row>
    <row r="258">
      <c r="A258" s="368"/>
      <c r="B258" s="368"/>
      <c r="C258" s="368"/>
      <c r="D258" s="368"/>
      <c r="E258" s="368"/>
      <c r="F258" s="368"/>
      <c r="G258" s="368"/>
      <c r="H258" s="368"/>
      <c r="I258" s="368"/>
      <c r="J258" s="368"/>
      <c r="K258" s="368"/>
      <c r="L258" s="368"/>
      <c r="M258" s="368"/>
      <c r="N258" s="368"/>
      <c r="O258" s="368"/>
      <c r="P258" s="368"/>
      <c r="Q258" s="368"/>
    </row>
    <row r="259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8"/>
      <c r="P259" s="368"/>
      <c r="Q259" s="368"/>
    </row>
    <row r="260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8"/>
      <c r="P260" s="368"/>
      <c r="Q260" s="368"/>
    </row>
    <row r="261">
      <c r="A261" s="368"/>
      <c r="B261" s="368"/>
      <c r="C261" s="368"/>
      <c r="D261" s="368"/>
      <c r="E261" s="368"/>
      <c r="F261" s="368"/>
      <c r="G261" s="368"/>
      <c r="H261" s="368"/>
      <c r="I261" s="368"/>
      <c r="J261" s="368"/>
      <c r="K261" s="368"/>
      <c r="L261" s="368"/>
      <c r="M261" s="368"/>
      <c r="N261" s="368"/>
      <c r="O261" s="368"/>
      <c r="P261" s="368"/>
      <c r="Q261" s="368"/>
    </row>
    <row r="262">
      <c r="A262" s="368"/>
      <c r="B262" s="368"/>
      <c r="C262" s="368"/>
      <c r="D262" s="368"/>
      <c r="E262" s="368"/>
      <c r="F262" s="368"/>
      <c r="G262" s="368"/>
      <c r="H262" s="368"/>
      <c r="I262" s="368"/>
      <c r="J262" s="368"/>
      <c r="K262" s="368"/>
      <c r="L262" s="368"/>
      <c r="M262" s="368"/>
      <c r="N262" s="368"/>
      <c r="O262" s="368"/>
      <c r="P262" s="368"/>
      <c r="Q262" s="368"/>
    </row>
    <row r="263">
      <c r="A263" s="368"/>
      <c r="B263" s="368"/>
      <c r="C263" s="368"/>
      <c r="D263" s="368"/>
      <c r="E263" s="368"/>
      <c r="F263" s="368"/>
      <c r="G263" s="368"/>
      <c r="H263" s="368"/>
      <c r="I263" s="368"/>
      <c r="J263" s="368"/>
      <c r="K263" s="368"/>
      <c r="L263" s="368"/>
      <c r="M263" s="368"/>
      <c r="N263" s="368"/>
      <c r="O263" s="368"/>
      <c r="P263" s="368"/>
      <c r="Q263" s="368"/>
    </row>
    <row r="264">
      <c r="A264" s="368"/>
      <c r="B264" s="368"/>
      <c r="C264" s="368"/>
      <c r="D264" s="368"/>
      <c r="E264" s="368"/>
      <c r="F264" s="368"/>
      <c r="G264" s="368"/>
      <c r="H264" s="368"/>
      <c r="I264" s="368"/>
      <c r="J264" s="368"/>
      <c r="K264" s="368"/>
      <c r="L264" s="368"/>
      <c r="M264" s="368"/>
      <c r="N264" s="368"/>
      <c r="O264" s="368"/>
      <c r="P264" s="368"/>
      <c r="Q264" s="368"/>
    </row>
    <row r="265">
      <c r="A265" s="368"/>
      <c r="B265" s="368"/>
      <c r="C265" s="368"/>
      <c r="D265" s="368"/>
      <c r="E265" s="368"/>
      <c r="F265" s="368"/>
      <c r="G265" s="368"/>
      <c r="H265" s="368"/>
      <c r="I265" s="368"/>
      <c r="J265" s="368"/>
      <c r="K265" s="368"/>
      <c r="L265" s="368"/>
      <c r="M265" s="368"/>
      <c r="N265" s="368"/>
      <c r="O265" s="368"/>
      <c r="P265" s="368"/>
      <c r="Q265" s="368"/>
    </row>
    <row r="266">
      <c r="A266" s="368"/>
      <c r="B266" s="368"/>
      <c r="C266" s="368"/>
      <c r="D266" s="368"/>
      <c r="E266" s="368"/>
      <c r="F266" s="368"/>
      <c r="G266" s="368"/>
      <c r="H266" s="368"/>
      <c r="I266" s="368"/>
      <c r="J266" s="368"/>
      <c r="K266" s="368"/>
      <c r="L266" s="368"/>
      <c r="M266" s="368"/>
      <c r="N266" s="368"/>
      <c r="O266" s="368"/>
      <c r="P266" s="368"/>
      <c r="Q266" s="368"/>
    </row>
    <row r="267">
      <c r="A267" s="368"/>
      <c r="B267" s="368"/>
      <c r="C267" s="368"/>
      <c r="D267" s="368"/>
      <c r="E267" s="368"/>
      <c r="F267" s="368"/>
      <c r="G267" s="368"/>
      <c r="H267" s="368"/>
      <c r="I267" s="368"/>
      <c r="J267" s="368"/>
      <c r="K267" s="368"/>
      <c r="L267" s="368"/>
      <c r="M267" s="368"/>
      <c r="N267" s="368"/>
      <c r="O267" s="368"/>
      <c r="P267" s="368"/>
      <c r="Q267" s="368"/>
    </row>
    <row r="268">
      <c r="A268" s="368"/>
      <c r="B268" s="368"/>
      <c r="C268" s="368"/>
      <c r="D268" s="368"/>
      <c r="E268" s="368"/>
      <c r="F268" s="368"/>
      <c r="G268" s="368"/>
      <c r="H268" s="368"/>
      <c r="I268" s="368"/>
      <c r="J268" s="368"/>
      <c r="K268" s="368"/>
      <c r="L268" s="368"/>
      <c r="M268" s="368"/>
      <c r="N268" s="368"/>
      <c r="O268" s="368"/>
      <c r="P268" s="368"/>
      <c r="Q268" s="368"/>
    </row>
    <row r="269">
      <c r="A269" s="368"/>
      <c r="B269" s="368"/>
      <c r="C269" s="368"/>
      <c r="D269" s="368"/>
      <c r="E269" s="368"/>
      <c r="F269" s="368"/>
      <c r="G269" s="368"/>
      <c r="H269" s="368"/>
      <c r="I269" s="368"/>
      <c r="J269" s="368"/>
      <c r="K269" s="368"/>
      <c r="L269" s="368"/>
      <c r="M269" s="368"/>
      <c r="N269" s="368"/>
      <c r="O269" s="368"/>
      <c r="P269" s="368"/>
      <c r="Q269" s="368"/>
    </row>
    <row r="270">
      <c r="A270" s="368"/>
      <c r="B270" s="368"/>
      <c r="C270" s="368"/>
      <c r="D270" s="368"/>
      <c r="E270" s="368"/>
      <c r="F270" s="368"/>
      <c r="G270" s="368"/>
      <c r="H270" s="368"/>
      <c r="I270" s="368"/>
      <c r="J270" s="368"/>
      <c r="K270" s="368"/>
      <c r="L270" s="368"/>
      <c r="M270" s="368"/>
      <c r="N270" s="368"/>
      <c r="O270" s="368"/>
      <c r="P270" s="368"/>
      <c r="Q270" s="368"/>
    </row>
    <row r="271">
      <c r="A271" s="368"/>
      <c r="B271" s="368"/>
      <c r="C271" s="368"/>
      <c r="D271" s="368"/>
      <c r="E271" s="368"/>
      <c r="F271" s="368"/>
      <c r="G271" s="368"/>
      <c r="H271" s="368"/>
      <c r="I271" s="368"/>
      <c r="J271" s="368"/>
      <c r="K271" s="368"/>
      <c r="L271" s="368"/>
      <c r="M271" s="368"/>
      <c r="N271" s="368"/>
      <c r="O271" s="368"/>
      <c r="P271" s="368"/>
      <c r="Q271" s="368"/>
    </row>
    <row r="27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8"/>
      <c r="P272" s="368"/>
      <c r="Q272" s="368"/>
    </row>
    <row r="273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8"/>
      <c r="P273" s="368"/>
      <c r="Q273" s="368"/>
    </row>
    <row r="274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368"/>
      <c r="P274" s="368"/>
      <c r="Q274" s="368"/>
    </row>
    <row r="275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368"/>
      <c r="P275" s="368"/>
      <c r="Q275" s="368"/>
    </row>
    <row r="276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368"/>
      <c r="P276" s="368"/>
      <c r="Q276" s="368"/>
    </row>
    <row r="277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368"/>
      <c r="P277" s="368"/>
      <c r="Q277" s="368"/>
    </row>
    <row r="278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</row>
    <row r="279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</row>
    <row r="280">
      <c r="A280" s="368"/>
      <c r="B280" s="368"/>
      <c r="C280" s="368"/>
      <c r="D280" s="368"/>
      <c r="E280" s="368"/>
      <c r="F280" s="368"/>
      <c r="G280" s="368"/>
      <c r="H280" s="368"/>
      <c r="I280" s="368"/>
      <c r="J280" s="368"/>
      <c r="K280" s="368"/>
      <c r="L280" s="368"/>
      <c r="M280" s="368"/>
      <c r="N280" s="368"/>
      <c r="O280" s="368"/>
      <c r="P280" s="368"/>
      <c r="Q280" s="368"/>
    </row>
    <row r="281">
      <c r="A281" s="368"/>
      <c r="B281" s="368"/>
      <c r="C281" s="368"/>
      <c r="D281" s="368"/>
      <c r="E281" s="368"/>
      <c r="F281" s="368"/>
      <c r="G281" s="368"/>
      <c r="H281" s="368"/>
      <c r="I281" s="368"/>
      <c r="J281" s="368"/>
      <c r="K281" s="368"/>
      <c r="L281" s="368"/>
      <c r="M281" s="368"/>
      <c r="N281" s="368"/>
      <c r="O281" s="368"/>
      <c r="P281" s="368"/>
      <c r="Q281" s="368"/>
    </row>
    <row r="282">
      <c r="A282" s="368"/>
      <c r="B282" s="368"/>
      <c r="C282" s="368"/>
      <c r="D282" s="368"/>
      <c r="E282" s="368"/>
      <c r="F282" s="368"/>
      <c r="G282" s="368"/>
      <c r="H282" s="368"/>
      <c r="I282" s="368"/>
      <c r="J282" s="368"/>
      <c r="K282" s="368"/>
      <c r="L282" s="368"/>
      <c r="M282" s="368"/>
      <c r="N282" s="368"/>
      <c r="O282" s="368"/>
      <c r="P282" s="368"/>
      <c r="Q282" s="368"/>
    </row>
    <row r="283">
      <c r="A283" s="368"/>
      <c r="B283" s="368"/>
      <c r="C283" s="368"/>
      <c r="D283" s="368"/>
      <c r="E283" s="368"/>
      <c r="F283" s="368"/>
      <c r="G283" s="368"/>
      <c r="H283" s="368"/>
      <c r="I283" s="368"/>
      <c r="J283" s="368"/>
      <c r="K283" s="368"/>
      <c r="L283" s="368"/>
      <c r="M283" s="368"/>
      <c r="N283" s="368"/>
      <c r="O283" s="368"/>
      <c r="P283" s="368"/>
      <c r="Q283" s="368"/>
    </row>
    <row r="284">
      <c r="A284" s="368"/>
      <c r="B284" s="368"/>
      <c r="C284" s="368"/>
      <c r="D284" s="368"/>
      <c r="E284" s="368"/>
      <c r="F284" s="368"/>
      <c r="G284" s="368"/>
      <c r="H284" s="368"/>
      <c r="I284" s="368"/>
      <c r="J284" s="368"/>
      <c r="K284" s="368"/>
      <c r="L284" s="368"/>
      <c r="M284" s="368"/>
      <c r="N284" s="368"/>
      <c r="O284" s="368"/>
      <c r="P284" s="368"/>
      <c r="Q284" s="368"/>
    </row>
    <row r="285">
      <c r="A285" s="368"/>
      <c r="B285" s="368"/>
      <c r="C285" s="368"/>
      <c r="D285" s="368"/>
      <c r="E285" s="368"/>
      <c r="F285" s="368"/>
      <c r="G285" s="368"/>
      <c r="H285" s="368"/>
      <c r="I285" s="368"/>
      <c r="J285" s="368"/>
      <c r="K285" s="368"/>
      <c r="L285" s="368"/>
      <c r="M285" s="368"/>
      <c r="N285" s="368"/>
      <c r="O285" s="368"/>
      <c r="P285" s="368"/>
      <c r="Q285" s="368"/>
    </row>
    <row r="286">
      <c r="A286" s="368"/>
      <c r="B286" s="368"/>
      <c r="C286" s="368"/>
      <c r="D286" s="368"/>
      <c r="E286" s="368"/>
      <c r="F286" s="368"/>
      <c r="G286" s="368"/>
      <c r="H286" s="368"/>
      <c r="I286" s="368"/>
      <c r="J286" s="368"/>
      <c r="K286" s="368"/>
      <c r="L286" s="368"/>
      <c r="M286" s="368"/>
      <c r="N286" s="368"/>
      <c r="O286" s="368"/>
      <c r="P286" s="368"/>
      <c r="Q286" s="368"/>
    </row>
    <row r="287">
      <c r="A287" s="368"/>
      <c r="B287" s="368"/>
      <c r="C287" s="368"/>
      <c r="D287" s="368"/>
      <c r="E287" s="368"/>
      <c r="F287" s="368"/>
      <c r="G287" s="368"/>
      <c r="H287" s="368"/>
      <c r="I287" s="368"/>
      <c r="J287" s="368"/>
      <c r="K287" s="368"/>
      <c r="L287" s="368"/>
      <c r="M287" s="368"/>
      <c r="N287" s="368"/>
      <c r="O287" s="368"/>
      <c r="P287" s="368"/>
      <c r="Q287" s="368"/>
    </row>
    <row r="288">
      <c r="A288" s="368"/>
      <c r="B288" s="368"/>
      <c r="C288" s="368"/>
      <c r="D288" s="368"/>
      <c r="E288" s="368"/>
      <c r="F288" s="368"/>
      <c r="G288" s="368"/>
      <c r="H288" s="368"/>
      <c r="I288" s="368"/>
      <c r="J288" s="368"/>
      <c r="K288" s="368"/>
      <c r="L288" s="368"/>
      <c r="M288" s="368"/>
      <c r="N288" s="368"/>
      <c r="O288" s="368"/>
      <c r="P288" s="368"/>
      <c r="Q288" s="368"/>
    </row>
    <row r="289">
      <c r="A289" s="368"/>
      <c r="B289" s="368"/>
      <c r="C289" s="368"/>
      <c r="D289" s="368"/>
      <c r="E289" s="368"/>
      <c r="F289" s="368"/>
      <c r="G289" s="368"/>
      <c r="H289" s="368"/>
      <c r="I289" s="368"/>
      <c r="J289" s="368"/>
      <c r="K289" s="368"/>
      <c r="L289" s="368"/>
      <c r="M289" s="368"/>
      <c r="N289" s="368"/>
      <c r="O289" s="368"/>
      <c r="P289" s="368"/>
      <c r="Q289" s="368"/>
    </row>
    <row r="290">
      <c r="A290" s="368"/>
      <c r="B290" s="368"/>
      <c r="C290" s="368"/>
      <c r="D290" s="368"/>
      <c r="E290" s="368"/>
      <c r="F290" s="368"/>
      <c r="G290" s="368"/>
      <c r="H290" s="368"/>
      <c r="I290" s="368"/>
      <c r="J290" s="368"/>
      <c r="K290" s="368"/>
      <c r="L290" s="368"/>
      <c r="M290" s="368"/>
      <c r="N290" s="368"/>
      <c r="O290" s="368"/>
      <c r="P290" s="368"/>
      <c r="Q290" s="368"/>
    </row>
    <row r="291">
      <c r="A291" s="368"/>
      <c r="B291" s="368"/>
      <c r="C291" s="368"/>
      <c r="D291" s="368"/>
      <c r="E291" s="368"/>
      <c r="F291" s="368"/>
      <c r="G291" s="368"/>
      <c r="H291" s="368"/>
      <c r="I291" s="368"/>
      <c r="J291" s="368"/>
      <c r="K291" s="368"/>
      <c r="L291" s="368"/>
      <c r="M291" s="368"/>
      <c r="N291" s="368"/>
      <c r="O291" s="368"/>
      <c r="P291" s="368"/>
      <c r="Q291" s="368"/>
    </row>
    <row r="292">
      <c r="A292" s="368"/>
      <c r="B292" s="368"/>
      <c r="C292" s="368"/>
      <c r="D292" s="368"/>
      <c r="E292" s="368"/>
      <c r="F292" s="368"/>
      <c r="G292" s="368"/>
      <c r="H292" s="368"/>
      <c r="I292" s="368"/>
      <c r="J292" s="368"/>
      <c r="K292" s="368"/>
      <c r="L292" s="368"/>
      <c r="M292" s="368"/>
      <c r="N292" s="368"/>
      <c r="O292" s="368"/>
      <c r="P292" s="368"/>
      <c r="Q292" s="368"/>
    </row>
    <row r="293">
      <c r="A293" s="368"/>
      <c r="B293" s="368"/>
      <c r="C293" s="368"/>
      <c r="D293" s="368"/>
      <c r="E293" s="368"/>
      <c r="F293" s="368"/>
      <c r="G293" s="368"/>
      <c r="H293" s="368"/>
      <c r="I293" s="368"/>
      <c r="J293" s="368"/>
      <c r="K293" s="368"/>
      <c r="L293" s="368"/>
      <c r="M293" s="368"/>
      <c r="N293" s="368"/>
      <c r="O293" s="368"/>
      <c r="P293" s="368"/>
      <c r="Q293" s="368"/>
    </row>
    <row r="294">
      <c r="A294" s="368"/>
      <c r="B294" s="368"/>
      <c r="C294" s="368"/>
      <c r="D294" s="368"/>
      <c r="E294" s="368"/>
      <c r="F294" s="368"/>
      <c r="G294" s="368"/>
      <c r="H294" s="368"/>
      <c r="I294" s="368"/>
      <c r="J294" s="368"/>
      <c r="K294" s="368"/>
      <c r="L294" s="368"/>
      <c r="M294" s="368"/>
      <c r="N294" s="368"/>
      <c r="O294" s="368"/>
      <c r="P294" s="368"/>
      <c r="Q294" s="368"/>
    </row>
    <row r="295">
      <c r="A295" s="368"/>
      <c r="B295" s="368"/>
      <c r="C295" s="368"/>
      <c r="D295" s="368"/>
      <c r="E295" s="368"/>
      <c r="F295" s="368"/>
      <c r="G295" s="368"/>
      <c r="H295" s="368"/>
      <c r="I295" s="368"/>
      <c r="J295" s="368"/>
      <c r="K295" s="368"/>
      <c r="L295" s="368"/>
      <c r="M295" s="368"/>
      <c r="N295" s="368"/>
      <c r="O295" s="368"/>
      <c r="P295" s="368"/>
      <c r="Q295" s="368"/>
    </row>
    <row r="296">
      <c r="A296" s="368"/>
      <c r="B296" s="368"/>
      <c r="C296" s="368"/>
      <c r="D296" s="368"/>
      <c r="E296" s="368"/>
      <c r="F296" s="368"/>
      <c r="G296" s="368"/>
      <c r="H296" s="368"/>
      <c r="I296" s="368"/>
      <c r="J296" s="368"/>
      <c r="K296" s="368"/>
      <c r="L296" s="368"/>
      <c r="M296" s="368"/>
      <c r="N296" s="368"/>
      <c r="O296" s="368"/>
      <c r="P296" s="368"/>
      <c r="Q296" s="368"/>
    </row>
    <row r="297">
      <c r="A297" s="368"/>
      <c r="B297" s="368"/>
      <c r="C297" s="368"/>
      <c r="D297" s="368"/>
      <c r="E297" s="368"/>
      <c r="F297" s="368"/>
      <c r="G297" s="368"/>
      <c r="H297" s="368"/>
      <c r="I297" s="368"/>
      <c r="J297" s="368"/>
      <c r="K297" s="368"/>
      <c r="L297" s="368"/>
      <c r="M297" s="368"/>
      <c r="N297" s="368"/>
      <c r="O297" s="368"/>
      <c r="P297" s="368"/>
      <c r="Q297" s="368"/>
    </row>
    <row r="298">
      <c r="A298" s="368"/>
      <c r="B298" s="368"/>
      <c r="C298" s="368"/>
      <c r="D298" s="368"/>
      <c r="E298" s="368"/>
      <c r="F298" s="368"/>
      <c r="G298" s="368"/>
      <c r="H298" s="368"/>
      <c r="I298" s="368"/>
      <c r="J298" s="368"/>
      <c r="K298" s="368"/>
      <c r="L298" s="368"/>
      <c r="M298" s="368"/>
      <c r="N298" s="368"/>
      <c r="O298" s="368"/>
      <c r="P298" s="368"/>
      <c r="Q298" s="368"/>
    </row>
    <row r="299">
      <c r="A299" s="368"/>
      <c r="B299" s="368"/>
      <c r="C299" s="368"/>
      <c r="D299" s="368"/>
      <c r="E299" s="368"/>
      <c r="F299" s="368"/>
      <c r="G299" s="368"/>
      <c r="H299" s="368"/>
      <c r="I299" s="368"/>
      <c r="J299" s="368"/>
      <c r="K299" s="368"/>
      <c r="L299" s="368"/>
      <c r="M299" s="368"/>
      <c r="N299" s="368"/>
      <c r="O299" s="368"/>
      <c r="P299" s="368"/>
      <c r="Q299" s="368"/>
    </row>
    <row r="300">
      <c r="A300" s="368"/>
      <c r="B300" s="368"/>
      <c r="C300" s="368"/>
      <c r="D300" s="368"/>
      <c r="E300" s="368"/>
      <c r="F300" s="368"/>
      <c r="G300" s="368"/>
      <c r="H300" s="368"/>
      <c r="I300" s="368"/>
      <c r="J300" s="368"/>
      <c r="K300" s="368"/>
      <c r="L300" s="368"/>
      <c r="M300" s="368"/>
      <c r="N300" s="368"/>
      <c r="O300" s="368"/>
      <c r="P300" s="368"/>
      <c r="Q300" s="368"/>
    </row>
    <row r="301">
      <c r="A301" s="368"/>
      <c r="B301" s="368"/>
      <c r="C301" s="368"/>
      <c r="D301" s="368"/>
      <c r="E301" s="368"/>
      <c r="F301" s="368"/>
      <c r="G301" s="368"/>
      <c r="H301" s="368"/>
      <c r="I301" s="368"/>
      <c r="J301" s="368"/>
      <c r="K301" s="368"/>
      <c r="L301" s="368"/>
      <c r="M301" s="368"/>
      <c r="N301" s="368"/>
      <c r="O301" s="368"/>
      <c r="P301" s="368"/>
      <c r="Q301" s="368"/>
    </row>
    <row r="302">
      <c r="A302" s="368"/>
      <c r="B302" s="368"/>
      <c r="C302" s="368"/>
      <c r="D302" s="368"/>
      <c r="E302" s="368"/>
      <c r="F302" s="368"/>
      <c r="G302" s="368"/>
      <c r="H302" s="368"/>
      <c r="I302" s="368"/>
      <c r="J302" s="368"/>
      <c r="K302" s="368"/>
      <c r="L302" s="368"/>
      <c r="M302" s="368"/>
      <c r="N302" s="368"/>
      <c r="O302" s="368"/>
      <c r="P302" s="368"/>
      <c r="Q302" s="368"/>
    </row>
    <row r="303">
      <c r="A303" s="368"/>
      <c r="B303" s="368"/>
      <c r="C303" s="368"/>
      <c r="D303" s="368"/>
      <c r="E303" s="368"/>
      <c r="F303" s="368"/>
      <c r="G303" s="368"/>
      <c r="H303" s="368"/>
      <c r="I303" s="368"/>
      <c r="J303" s="368"/>
      <c r="K303" s="368"/>
      <c r="L303" s="368"/>
      <c r="M303" s="368"/>
      <c r="N303" s="368"/>
      <c r="O303" s="368"/>
      <c r="P303" s="368"/>
      <c r="Q303" s="368"/>
    </row>
    <row r="304">
      <c r="A304" s="368"/>
      <c r="B304" s="368"/>
      <c r="C304" s="368"/>
      <c r="D304" s="368"/>
      <c r="E304" s="368"/>
      <c r="F304" s="368"/>
      <c r="G304" s="368"/>
      <c r="H304" s="368"/>
      <c r="I304" s="368"/>
      <c r="J304" s="368"/>
      <c r="K304" s="368"/>
      <c r="L304" s="368"/>
      <c r="M304" s="368"/>
      <c r="N304" s="368"/>
      <c r="O304" s="368"/>
      <c r="P304" s="368"/>
      <c r="Q304" s="368"/>
    </row>
    <row r="305">
      <c r="A305" s="368"/>
      <c r="B305" s="368"/>
      <c r="C305" s="368"/>
      <c r="D305" s="368"/>
      <c r="E305" s="368"/>
      <c r="F305" s="368"/>
      <c r="G305" s="368"/>
      <c r="H305" s="368"/>
      <c r="I305" s="368"/>
      <c r="J305" s="368"/>
      <c r="K305" s="368"/>
      <c r="L305" s="368"/>
      <c r="M305" s="368"/>
      <c r="N305" s="368"/>
      <c r="O305" s="368"/>
      <c r="P305" s="368"/>
      <c r="Q305" s="368"/>
    </row>
    <row r="306">
      <c r="A306" s="368"/>
      <c r="B306" s="368"/>
      <c r="C306" s="368"/>
      <c r="D306" s="368"/>
      <c r="E306" s="368"/>
      <c r="F306" s="368"/>
      <c r="G306" s="368"/>
      <c r="H306" s="368"/>
      <c r="I306" s="368"/>
      <c r="J306" s="368"/>
      <c r="K306" s="368"/>
      <c r="L306" s="368"/>
      <c r="M306" s="368"/>
      <c r="N306" s="368"/>
      <c r="O306" s="368"/>
      <c r="P306" s="368"/>
      <c r="Q306" s="368"/>
    </row>
    <row r="307">
      <c r="A307" s="368"/>
      <c r="B307" s="368"/>
      <c r="C307" s="368"/>
      <c r="D307" s="368"/>
      <c r="E307" s="368"/>
      <c r="F307" s="368"/>
      <c r="G307" s="368"/>
      <c r="H307" s="368"/>
      <c r="I307" s="368"/>
      <c r="J307" s="368"/>
      <c r="K307" s="368"/>
      <c r="L307" s="368"/>
      <c r="M307" s="368"/>
      <c r="N307" s="368"/>
      <c r="O307" s="368"/>
      <c r="P307" s="368"/>
      <c r="Q307" s="368"/>
    </row>
    <row r="308">
      <c r="A308" s="368"/>
      <c r="B308" s="368"/>
      <c r="C308" s="368"/>
      <c r="D308" s="368"/>
      <c r="E308" s="368"/>
      <c r="F308" s="368"/>
      <c r="G308" s="368"/>
      <c r="H308" s="368"/>
      <c r="I308" s="368"/>
      <c r="J308" s="368"/>
      <c r="K308" s="368"/>
      <c r="L308" s="368"/>
      <c r="M308" s="368"/>
      <c r="N308" s="368"/>
      <c r="O308" s="368"/>
      <c r="P308" s="368"/>
      <c r="Q308" s="368"/>
    </row>
    <row r="309">
      <c r="A309" s="368"/>
      <c r="B309" s="368"/>
      <c r="C309" s="368"/>
      <c r="D309" s="368"/>
      <c r="E309" s="368"/>
      <c r="F309" s="368"/>
      <c r="G309" s="368"/>
      <c r="H309" s="368"/>
      <c r="I309" s="368"/>
      <c r="J309" s="368"/>
      <c r="K309" s="368"/>
      <c r="L309" s="368"/>
      <c r="M309" s="368"/>
      <c r="N309" s="368"/>
      <c r="O309" s="368"/>
      <c r="P309" s="368"/>
      <c r="Q309" s="368"/>
    </row>
    <row r="310">
      <c r="A310" s="368"/>
      <c r="B310" s="368"/>
      <c r="C310" s="368"/>
      <c r="D310" s="368"/>
      <c r="E310" s="368"/>
      <c r="F310" s="368"/>
      <c r="G310" s="368"/>
      <c r="H310" s="368"/>
      <c r="I310" s="368"/>
      <c r="J310" s="368"/>
      <c r="K310" s="368"/>
      <c r="L310" s="368"/>
      <c r="M310" s="368"/>
      <c r="N310" s="368"/>
      <c r="O310" s="368"/>
      <c r="P310" s="368"/>
      <c r="Q310" s="368"/>
    </row>
    <row r="311">
      <c r="A311" s="368"/>
      <c r="B311" s="368"/>
      <c r="C311" s="368"/>
      <c r="D311" s="368"/>
      <c r="E311" s="368"/>
      <c r="F311" s="368"/>
      <c r="G311" s="368"/>
      <c r="H311" s="368"/>
      <c r="I311" s="368"/>
      <c r="J311" s="368"/>
      <c r="K311" s="368"/>
      <c r="L311" s="368"/>
      <c r="M311" s="368"/>
      <c r="N311" s="368"/>
      <c r="O311" s="368"/>
      <c r="P311" s="368"/>
      <c r="Q311" s="368"/>
    </row>
    <row r="312">
      <c r="A312" s="368"/>
      <c r="B312" s="368"/>
      <c r="C312" s="368"/>
      <c r="D312" s="368"/>
      <c r="E312" s="368"/>
      <c r="F312" s="368"/>
      <c r="G312" s="368"/>
      <c r="H312" s="368"/>
      <c r="I312" s="368"/>
      <c r="J312" s="368"/>
      <c r="K312" s="368"/>
      <c r="L312" s="368"/>
      <c r="M312" s="368"/>
      <c r="N312" s="368"/>
      <c r="O312" s="368"/>
      <c r="P312" s="368"/>
      <c r="Q312" s="368"/>
    </row>
    <row r="313">
      <c r="A313" s="368"/>
      <c r="B313" s="368"/>
      <c r="C313" s="368"/>
      <c r="D313" s="368"/>
      <c r="E313" s="368"/>
      <c r="F313" s="368"/>
      <c r="G313" s="368"/>
      <c r="H313" s="368"/>
      <c r="I313" s="368"/>
      <c r="J313" s="368"/>
      <c r="K313" s="368"/>
      <c r="L313" s="368"/>
      <c r="M313" s="368"/>
      <c r="N313" s="368"/>
      <c r="O313" s="368"/>
      <c r="P313" s="368"/>
      <c r="Q313" s="368"/>
    </row>
    <row r="314">
      <c r="A314" s="368"/>
      <c r="B314" s="368"/>
      <c r="C314" s="368"/>
      <c r="D314" s="368"/>
      <c r="E314" s="368"/>
      <c r="F314" s="368"/>
      <c r="G314" s="368"/>
      <c r="H314" s="368"/>
      <c r="I314" s="368"/>
      <c r="J314" s="368"/>
      <c r="K314" s="368"/>
      <c r="L314" s="368"/>
      <c r="M314" s="368"/>
      <c r="N314" s="368"/>
      <c r="O314" s="368"/>
      <c r="P314" s="368"/>
      <c r="Q314" s="368"/>
    </row>
    <row r="315">
      <c r="A315" s="368"/>
      <c r="B315" s="368"/>
      <c r="C315" s="368"/>
      <c r="D315" s="368"/>
      <c r="E315" s="368"/>
      <c r="F315" s="368"/>
      <c r="G315" s="368"/>
      <c r="H315" s="368"/>
      <c r="I315" s="368"/>
      <c r="J315" s="368"/>
      <c r="K315" s="368"/>
      <c r="L315" s="368"/>
      <c r="M315" s="368"/>
      <c r="N315" s="368"/>
      <c r="O315" s="368"/>
      <c r="P315" s="368"/>
      <c r="Q315" s="368"/>
    </row>
    <row r="316">
      <c r="A316" s="368"/>
      <c r="B316" s="368"/>
      <c r="C316" s="368"/>
      <c r="D316" s="368"/>
      <c r="E316" s="368"/>
      <c r="F316" s="368"/>
      <c r="G316" s="368"/>
      <c r="H316" s="368"/>
      <c r="I316" s="368"/>
      <c r="J316" s="368"/>
      <c r="K316" s="368"/>
      <c r="L316" s="368"/>
      <c r="M316" s="368"/>
      <c r="N316" s="368"/>
      <c r="O316" s="368"/>
      <c r="P316" s="368"/>
      <c r="Q316" s="368"/>
    </row>
    <row r="317">
      <c r="A317" s="368"/>
      <c r="B317" s="368"/>
      <c r="C317" s="368"/>
      <c r="D317" s="368"/>
      <c r="E317" s="368"/>
      <c r="F317" s="368"/>
      <c r="G317" s="368"/>
      <c r="H317" s="368"/>
      <c r="I317" s="368"/>
      <c r="J317" s="368"/>
      <c r="K317" s="368"/>
      <c r="L317" s="368"/>
      <c r="M317" s="368"/>
      <c r="N317" s="368"/>
      <c r="O317" s="368"/>
      <c r="P317" s="368"/>
      <c r="Q317" s="368"/>
    </row>
    <row r="318">
      <c r="A318" s="368"/>
      <c r="B318" s="368"/>
      <c r="C318" s="368"/>
      <c r="D318" s="368"/>
      <c r="E318" s="368"/>
      <c r="F318" s="368"/>
      <c r="G318" s="368"/>
      <c r="H318" s="368"/>
      <c r="I318" s="368"/>
      <c r="J318" s="368"/>
      <c r="K318" s="368"/>
      <c r="L318" s="368"/>
      <c r="M318" s="368"/>
      <c r="N318" s="368"/>
      <c r="O318" s="368"/>
      <c r="P318" s="368"/>
      <c r="Q318" s="368"/>
    </row>
    <row r="319">
      <c r="A319" s="368"/>
      <c r="B319" s="368"/>
      <c r="C319" s="368"/>
      <c r="D319" s="368"/>
      <c r="E319" s="368"/>
      <c r="F319" s="368"/>
      <c r="G319" s="368"/>
      <c r="H319" s="368"/>
      <c r="I319" s="368"/>
      <c r="J319" s="368"/>
      <c r="K319" s="368"/>
      <c r="L319" s="368"/>
      <c r="M319" s="368"/>
      <c r="N319" s="368"/>
      <c r="O319" s="368"/>
      <c r="P319" s="368"/>
      <c r="Q319" s="368"/>
    </row>
    <row r="320">
      <c r="A320" s="368"/>
      <c r="B320" s="368"/>
      <c r="C320" s="368"/>
      <c r="D320" s="368"/>
      <c r="E320" s="368"/>
      <c r="F320" s="368"/>
      <c r="G320" s="368"/>
      <c r="H320" s="368"/>
      <c r="I320" s="368"/>
      <c r="J320" s="368"/>
      <c r="K320" s="368"/>
      <c r="L320" s="368"/>
      <c r="M320" s="368"/>
      <c r="N320" s="368"/>
      <c r="O320" s="368"/>
      <c r="P320" s="368"/>
      <c r="Q320" s="368"/>
    </row>
    <row r="321">
      <c r="A321" s="368"/>
      <c r="B321" s="368"/>
      <c r="C321" s="368"/>
      <c r="D321" s="368"/>
      <c r="E321" s="368"/>
      <c r="F321" s="368"/>
      <c r="G321" s="368"/>
      <c r="H321" s="368"/>
      <c r="I321" s="368"/>
      <c r="J321" s="368"/>
      <c r="K321" s="368"/>
      <c r="L321" s="368"/>
      <c r="M321" s="368"/>
      <c r="N321" s="368"/>
      <c r="O321" s="368"/>
      <c r="P321" s="368"/>
      <c r="Q321" s="368"/>
    </row>
    <row r="322">
      <c r="A322" s="368"/>
      <c r="B322" s="368"/>
      <c r="C322" s="368"/>
      <c r="D322" s="368"/>
      <c r="E322" s="368"/>
      <c r="F322" s="368"/>
      <c r="G322" s="368"/>
      <c r="H322" s="368"/>
      <c r="I322" s="368"/>
      <c r="J322" s="368"/>
      <c r="K322" s="368"/>
      <c r="L322" s="368"/>
      <c r="M322" s="368"/>
      <c r="N322" s="368"/>
      <c r="O322" s="368"/>
      <c r="P322" s="368"/>
      <c r="Q322" s="368"/>
    </row>
    <row r="323">
      <c r="A323" s="368"/>
      <c r="B323" s="368"/>
      <c r="C323" s="368"/>
      <c r="D323" s="368"/>
      <c r="E323" s="368"/>
      <c r="F323" s="368"/>
      <c r="G323" s="368"/>
      <c r="H323" s="368"/>
      <c r="I323" s="368"/>
      <c r="J323" s="368"/>
      <c r="K323" s="368"/>
      <c r="L323" s="368"/>
      <c r="M323" s="368"/>
      <c r="N323" s="368"/>
      <c r="O323" s="368"/>
      <c r="P323" s="368"/>
      <c r="Q323" s="368"/>
    </row>
    <row r="324">
      <c r="A324" s="368"/>
      <c r="B324" s="368"/>
      <c r="C324" s="368"/>
      <c r="D324" s="368"/>
      <c r="E324" s="368"/>
      <c r="F324" s="368"/>
      <c r="G324" s="368"/>
      <c r="H324" s="368"/>
      <c r="I324" s="368"/>
      <c r="J324" s="368"/>
      <c r="K324" s="368"/>
      <c r="L324" s="368"/>
      <c r="M324" s="368"/>
      <c r="N324" s="368"/>
      <c r="O324" s="368"/>
      <c r="P324" s="368"/>
      <c r="Q324" s="368"/>
    </row>
    <row r="325">
      <c r="A325" s="368"/>
      <c r="B325" s="368"/>
      <c r="C325" s="368"/>
      <c r="D325" s="368"/>
      <c r="E325" s="368"/>
      <c r="F325" s="368"/>
      <c r="G325" s="368"/>
      <c r="H325" s="368"/>
      <c r="I325" s="368"/>
      <c r="J325" s="368"/>
      <c r="K325" s="368"/>
      <c r="L325" s="368"/>
      <c r="M325" s="368"/>
      <c r="N325" s="368"/>
      <c r="O325" s="368"/>
      <c r="P325" s="368"/>
      <c r="Q325" s="368"/>
    </row>
    <row r="326">
      <c r="A326" s="368"/>
      <c r="B326" s="368"/>
      <c r="C326" s="368"/>
      <c r="D326" s="368"/>
      <c r="E326" s="368"/>
      <c r="F326" s="368"/>
      <c r="G326" s="368"/>
      <c r="H326" s="368"/>
      <c r="I326" s="368"/>
      <c r="J326" s="368"/>
      <c r="K326" s="368"/>
      <c r="L326" s="368"/>
      <c r="M326" s="368"/>
      <c r="N326" s="368"/>
      <c r="O326" s="368"/>
      <c r="P326" s="368"/>
      <c r="Q326" s="368"/>
    </row>
    <row r="327">
      <c r="A327" s="368"/>
      <c r="B327" s="368"/>
      <c r="C327" s="368"/>
      <c r="D327" s="368"/>
      <c r="E327" s="368"/>
      <c r="F327" s="368"/>
      <c r="G327" s="368"/>
      <c r="H327" s="368"/>
      <c r="I327" s="368"/>
      <c r="J327" s="368"/>
      <c r="K327" s="368"/>
      <c r="L327" s="368"/>
      <c r="M327" s="368"/>
      <c r="N327" s="368"/>
      <c r="O327" s="368"/>
      <c r="P327" s="368"/>
      <c r="Q327" s="368"/>
    </row>
    <row r="328">
      <c r="A328" s="368"/>
      <c r="B328" s="368"/>
      <c r="C328" s="368"/>
      <c r="D328" s="368"/>
      <c r="E328" s="368"/>
      <c r="F328" s="368"/>
      <c r="G328" s="368"/>
      <c r="H328" s="368"/>
      <c r="I328" s="368"/>
      <c r="J328" s="368"/>
      <c r="K328" s="368"/>
      <c r="L328" s="368"/>
      <c r="M328" s="368"/>
      <c r="N328" s="368"/>
      <c r="O328" s="368"/>
      <c r="P328" s="368"/>
      <c r="Q328" s="368"/>
    </row>
    <row r="329">
      <c r="A329" s="368"/>
      <c r="B329" s="368"/>
      <c r="C329" s="368"/>
      <c r="D329" s="368"/>
      <c r="E329" s="368"/>
      <c r="F329" s="368"/>
      <c r="G329" s="368"/>
      <c r="H329" s="368"/>
      <c r="I329" s="368"/>
      <c r="J329" s="368"/>
      <c r="K329" s="368"/>
      <c r="L329" s="368"/>
      <c r="M329" s="368"/>
      <c r="N329" s="368"/>
      <c r="O329" s="368"/>
      <c r="P329" s="368"/>
      <c r="Q329" s="368"/>
    </row>
    <row r="330">
      <c r="A330" s="368"/>
      <c r="B330" s="368"/>
      <c r="C330" s="368"/>
      <c r="D330" s="368"/>
      <c r="E330" s="368"/>
      <c r="F330" s="368"/>
      <c r="G330" s="368"/>
      <c r="H330" s="368"/>
      <c r="I330" s="368"/>
      <c r="J330" s="368"/>
      <c r="K330" s="368"/>
      <c r="L330" s="368"/>
      <c r="M330" s="368"/>
      <c r="N330" s="368"/>
      <c r="O330" s="368"/>
      <c r="P330" s="368"/>
      <c r="Q330" s="368"/>
    </row>
    <row r="331">
      <c r="A331" s="368"/>
      <c r="B331" s="368"/>
      <c r="C331" s="368"/>
      <c r="D331" s="368"/>
      <c r="E331" s="368"/>
      <c r="F331" s="368"/>
      <c r="G331" s="368"/>
      <c r="H331" s="368"/>
      <c r="I331" s="368"/>
      <c r="J331" s="368"/>
      <c r="K331" s="368"/>
      <c r="L331" s="368"/>
      <c r="M331" s="368"/>
      <c r="N331" s="368"/>
      <c r="O331" s="368"/>
      <c r="P331" s="368"/>
      <c r="Q331" s="368"/>
    </row>
    <row r="332">
      <c r="A332" s="368"/>
      <c r="B332" s="368"/>
      <c r="C332" s="368"/>
      <c r="D332" s="368"/>
      <c r="E332" s="368"/>
      <c r="F332" s="368"/>
      <c r="G332" s="368"/>
      <c r="H332" s="368"/>
      <c r="I332" s="368"/>
      <c r="J332" s="368"/>
      <c r="K332" s="368"/>
      <c r="L332" s="368"/>
      <c r="M332" s="368"/>
      <c r="N332" s="368"/>
      <c r="O332" s="368"/>
      <c r="P332" s="368"/>
      <c r="Q332" s="368"/>
    </row>
    <row r="333">
      <c r="A333" s="368"/>
      <c r="B333" s="368"/>
      <c r="C333" s="368"/>
      <c r="D333" s="368"/>
      <c r="E333" s="368"/>
      <c r="F333" s="368"/>
      <c r="G333" s="368"/>
      <c r="H333" s="368"/>
      <c r="I333" s="368"/>
      <c r="J333" s="368"/>
      <c r="K333" s="368"/>
      <c r="L333" s="368"/>
      <c r="M333" s="368"/>
      <c r="N333" s="368"/>
      <c r="O333" s="368"/>
      <c r="P333" s="368"/>
      <c r="Q333" s="368"/>
    </row>
    <row r="334">
      <c r="A334" s="368"/>
      <c r="B334" s="368"/>
      <c r="C334" s="368"/>
      <c r="D334" s="368"/>
      <c r="E334" s="368"/>
      <c r="F334" s="368"/>
      <c r="G334" s="368"/>
      <c r="H334" s="368"/>
      <c r="I334" s="368"/>
      <c r="J334" s="368"/>
      <c r="K334" s="368"/>
      <c r="L334" s="368"/>
      <c r="M334" s="368"/>
      <c r="N334" s="368"/>
      <c r="O334" s="368"/>
      <c r="P334" s="368"/>
      <c r="Q334" s="368"/>
    </row>
    <row r="335">
      <c r="A335" s="368"/>
      <c r="B335" s="368"/>
      <c r="C335" s="368"/>
      <c r="D335" s="368"/>
      <c r="E335" s="368"/>
      <c r="F335" s="368"/>
      <c r="G335" s="368"/>
      <c r="H335" s="368"/>
      <c r="I335" s="368"/>
      <c r="J335" s="368"/>
      <c r="K335" s="368"/>
      <c r="L335" s="368"/>
      <c r="M335" s="368"/>
      <c r="N335" s="368"/>
      <c r="O335" s="368"/>
      <c r="P335" s="368"/>
      <c r="Q335" s="368"/>
    </row>
    <row r="336">
      <c r="A336" s="368"/>
      <c r="B336" s="368"/>
      <c r="C336" s="368"/>
      <c r="D336" s="368"/>
      <c r="E336" s="368"/>
      <c r="F336" s="368"/>
      <c r="G336" s="368"/>
      <c r="H336" s="368"/>
      <c r="I336" s="368"/>
      <c r="J336" s="368"/>
      <c r="K336" s="368"/>
      <c r="L336" s="368"/>
      <c r="M336" s="368"/>
      <c r="N336" s="368"/>
      <c r="O336" s="368"/>
      <c r="P336" s="368"/>
      <c r="Q336" s="368"/>
    </row>
    <row r="337">
      <c r="A337" s="368"/>
      <c r="B337" s="368"/>
      <c r="C337" s="368"/>
      <c r="D337" s="368"/>
      <c r="E337" s="368"/>
      <c r="F337" s="368"/>
      <c r="G337" s="368"/>
      <c r="H337" s="368"/>
      <c r="I337" s="368"/>
      <c r="J337" s="368"/>
      <c r="K337" s="368"/>
      <c r="L337" s="368"/>
      <c r="M337" s="368"/>
      <c r="N337" s="368"/>
      <c r="O337" s="368"/>
      <c r="P337" s="368"/>
      <c r="Q337" s="368"/>
    </row>
    <row r="338">
      <c r="A338" s="368"/>
      <c r="B338" s="368"/>
      <c r="C338" s="368"/>
      <c r="D338" s="368"/>
      <c r="E338" s="368"/>
      <c r="F338" s="368"/>
      <c r="G338" s="368"/>
      <c r="H338" s="368"/>
      <c r="I338" s="368"/>
      <c r="J338" s="368"/>
      <c r="K338" s="368"/>
      <c r="L338" s="368"/>
      <c r="M338" s="368"/>
      <c r="N338" s="368"/>
      <c r="O338" s="368"/>
      <c r="P338" s="368"/>
      <c r="Q338" s="368"/>
    </row>
    <row r="339">
      <c r="A339" s="368"/>
      <c r="B339" s="368"/>
      <c r="C339" s="368"/>
      <c r="D339" s="368"/>
      <c r="E339" s="368"/>
      <c r="F339" s="368"/>
      <c r="G339" s="368"/>
      <c r="H339" s="368"/>
      <c r="I339" s="368"/>
      <c r="J339" s="368"/>
      <c r="K339" s="368"/>
      <c r="L339" s="368"/>
      <c r="M339" s="368"/>
      <c r="N339" s="368"/>
      <c r="O339" s="368"/>
      <c r="P339" s="368"/>
      <c r="Q339" s="368"/>
    </row>
    <row r="340">
      <c r="A340" s="368"/>
      <c r="B340" s="368"/>
      <c r="C340" s="368"/>
      <c r="D340" s="368"/>
      <c r="E340" s="368"/>
      <c r="F340" s="368"/>
      <c r="G340" s="368"/>
      <c r="H340" s="368"/>
      <c r="I340" s="368"/>
      <c r="J340" s="368"/>
      <c r="K340" s="368"/>
      <c r="L340" s="368"/>
      <c r="M340" s="368"/>
      <c r="N340" s="368"/>
      <c r="O340" s="368"/>
      <c r="P340" s="368"/>
      <c r="Q340" s="368"/>
    </row>
    <row r="341">
      <c r="A341" s="368"/>
      <c r="B341" s="368"/>
      <c r="C341" s="368"/>
      <c r="D341" s="368"/>
      <c r="E341" s="368"/>
      <c r="F341" s="368"/>
      <c r="G341" s="368"/>
      <c r="H341" s="368"/>
      <c r="I341" s="368"/>
      <c r="J341" s="368"/>
      <c r="K341" s="368"/>
      <c r="L341" s="368"/>
      <c r="M341" s="368"/>
      <c r="N341" s="368"/>
      <c r="O341" s="368"/>
      <c r="P341" s="368"/>
      <c r="Q341" s="368"/>
    </row>
    <row r="342">
      <c r="A342" s="368"/>
      <c r="B342" s="368"/>
      <c r="C342" s="368"/>
      <c r="D342" s="368"/>
      <c r="E342" s="368"/>
      <c r="F342" s="368"/>
      <c r="G342" s="368"/>
      <c r="H342" s="368"/>
      <c r="I342" s="368"/>
      <c r="J342" s="368"/>
      <c r="K342" s="368"/>
      <c r="L342" s="368"/>
      <c r="M342" s="368"/>
      <c r="N342" s="368"/>
      <c r="O342" s="368"/>
      <c r="P342" s="368"/>
      <c r="Q342" s="368"/>
    </row>
    <row r="343">
      <c r="A343" s="368"/>
      <c r="B343" s="368"/>
      <c r="C343" s="368"/>
      <c r="D343" s="368"/>
      <c r="E343" s="368"/>
      <c r="F343" s="368"/>
      <c r="G343" s="368"/>
      <c r="H343" s="368"/>
      <c r="I343" s="368"/>
      <c r="J343" s="368"/>
      <c r="K343" s="368"/>
      <c r="L343" s="368"/>
      <c r="M343" s="368"/>
      <c r="N343" s="368"/>
      <c r="O343" s="368"/>
      <c r="P343" s="368"/>
      <c r="Q343" s="368"/>
    </row>
    <row r="344">
      <c r="A344" s="368"/>
      <c r="B344" s="368"/>
      <c r="C344" s="368"/>
      <c r="D344" s="368"/>
      <c r="E344" s="368"/>
      <c r="F344" s="368"/>
      <c r="G344" s="368"/>
      <c r="H344" s="368"/>
      <c r="I344" s="368"/>
      <c r="J344" s="368"/>
      <c r="K344" s="368"/>
      <c r="L344" s="368"/>
      <c r="M344" s="368"/>
      <c r="N344" s="368"/>
      <c r="O344" s="368"/>
      <c r="P344" s="368"/>
      <c r="Q344" s="368"/>
    </row>
    <row r="345">
      <c r="A345" s="368"/>
      <c r="B345" s="368"/>
      <c r="C345" s="368"/>
      <c r="D345" s="368"/>
      <c r="E345" s="368"/>
      <c r="F345" s="368"/>
      <c r="G345" s="368"/>
      <c r="H345" s="368"/>
      <c r="I345" s="368"/>
      <c r="J345" s="368"/>
      <c r="K345" s="368"/>
      <c r="L345" s="368"/>
      <c r="M345" s="368"/>
      <c r="N345" s="368"/>
      <c r="O345" s="368"/>
      <c r="P345" s="368"/>
      <c r="Q345" s="368"/>
    </row>
    <row r="346">
      <c r="A346" s="368"/>
      <c r="B346" s="368"/>
      <c r="C346" s="368"/>
      <c r="D346" s="368"/>
      <c r="E346" s="368"/>
      <c r="F346" s="368"/>
      <c r="G346" s="368"/>
      <c r="H346" s="368"/>
      <c r="I346" s="368"/>
      <c r="J346" s="368"/>
      <c r="K346" s="368"/>
      <c r="L346" s="368"/>
      <c r="M346" s="368"/>
      <c r="N346" s="368"/>
      <c r="O346" s="368"/>
      <c r="P346" s="368"/>
      <c r="Q346" s="368"/>
    </row>
    <row r="347">
      <c r="A347" s="368"/>
      <c r="B347" s="368"/>
      <c r="C347" s="368"/>
      <c r="D347" s="368"/>
      <c r="E347" s="368"/>
      <c r="F347" s="368"/>
      <c r="G347" s="368"/>
      <c r="H347" s="368"/>
      <c r="I347" s="368"/>
      <c r="J347" s="368"/>
      <c r="K347" s="368"/>
      <c r="L347" s="368"/>
      <c r="M347" s="368"/>
      <c r="N347" s="368"/>
      <c r="O347" s="368"/>
      <c r="P347" s="368"/>
      <c r="Q347" s="368"/>
    </row>
    <row r="348">
      <c r="A348" s="368"/>
      <c r="B348" s="368"/>
      <c r="C348" s="368"/>
      <c r="D348" s="368"/>
      <c r="E348" s="368"/>
      <c r="F348" s="368"/>
      <c r="G348" s="368"/>
      <c r="H348" s="368"/>
      <c r="I348" s="368"/>
      <c r="J348" s="368"/>
      <c r="K348" s="368"/>
      <c r="L348" s="368"/>
      <c r="M348" s="368"/>
      <c r="N348" s="368"/>
      <c r="O348" s="368"/>
      <c r="P348" s="368"/>
      <c r="Q348" s="368"/>
    </row>
    <row r="349">
      <c r="A349" s="368"/>
      <c r="B349" s="368"/>
      <c r="C349" s="368"/>
      <c r="D349" s="368"/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</row>
    <row r="350">
      <c r="A350" s="368"/>
      <c r="B350" s="368"/>
      <c r="C350" s="368"/>
      <c r="D350" s="368"/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</row>
    <row r="351">
      <c r="A351" s="368"/>
      <c r="B351" s="368"/>
      <c r="C351" s="368"/>
      <c r="D351" s="368"/>
      <c r="E351" s="368"/>
      <c r="F351" s="368"/>
      <c r="G351" s="368"/>
      <c r="H351" s="368"/>
      <c r="I351" s="368"/>
      <c r="J351" s="368"/>
      <c r="K351" s="368"/>
      <c r="L351" s="368"/>
      <c r="M351" s="368"/>
      <c r="N351" s="368"/>
      <c r="O351" s="368"/>
      <c r="P351" s="368"/>
      <c r="Q351" s="368"/>
    </row>
    <row r="352">
      <c r="A352" s="368"/>
      <c r="B352" s="368"/>
      <c r="C352" s="368"/>
      <c r="D352" s="368"/>
      <c r="E352" s="368"/>
      <c r="F352" s="368"/>
      <c r="G352" s="368"/>
      <c r="H352" s="368"/>
      <c r="I352" s="368"/>
      <c r="J352" s="368"/>
      <c r="K352" s="368"/>
      <c r="L352" s="368"/>
      <c r="M352" s="368"/>
      <c r="N352" s="368"/>
      <c r="O352" s="368"/>
      <c r="P352" s="368"/>
      <c r="Q352" s="368"/>
    </row>
    <row r="353">
      <c r="A353" s="368"/>
      <c r="B353" s="368"/>
      <c r="C353" s="368"/>
      <c r="D353" s="368"/>
      <c r="E353" s="368"/>
      <c r="F353" s="368"/>
      <c r="G353" s="368"/>
      <c r="H353" s="368"/>
      <c r="I353" s="368"/>
      <c r="J353" s="368"/>
      <c r="K353" s="368"/>
      <c r="L353" s="368"/>
      <c r="M353" s="368"/>
      <c r="N353" s="368"/>
      <c r="O353" s="368"/>
      <c r="P353" s="368"/>
      <c r="Q353" s="368"/>
    </row>
    <row r="354">
      <c r="A354" s="368"/>
      <c r="B354" s="368"/>
      <c r="C354" s="368"/>
      <c r="D354" s="368"/>
      <c r="E354" s="368"/>
      <c r="F354" s="368"/>
      <c r="G354" s="368"/>
      <c r="H354" s="368"/>
      <c r="I354" s="368"/>
      <c r="J354" s="368"/>
      <c r="K354" s="368"/>
      <c r="L354" s="368"/>
      <c r="M354" s="368"/>
      <c r="N354" s="368"/>
      <c r="O354" s="368"/>
      <c r="P354" s="368"/>
      <c r="Q354" s="368"/>
    </row>
    <row r="355">
      <c r="A355" s="368"/>
      <c r="B355" s="368"/>
      <c r="C355" s="368"/>
      <c r="D355" s="368"/>
      <c r="E355" s="368"/>
      <c r="F355" s="368"/>
      <c r="G355" s="368"/>
      <c r="H355" s="368"/>
      <c r="I355" s="368"/>
      <c r="J355" s="368"/>
      <c r="K355" s="368"/>
      <c r="L355" s="368"/>
      <c r="M355" s="368"/>
      <c r="N355" s="368"/>
      <c r="O355" s="368"/>
      <c r="P355" s="368"/>
      <c r="Q355" s="368"/>
    </row>
    <row r="356">
      <c r="A356" s="368"/>
      <c r="B356" s="368"/>
      <c r="C356" s="368"/>
      <c r="D356" s="368"/>
      <c r="E356" s="368"/>
      <c r="F356" s="368"/>
      <c r="G356" s="368"/>
      <c r="H356" s="368"/>
      <c r="I356" s="368"/>
      <c r="J356" s="368"/>
      <c r="K356" s="368"/>
      <c r="L356" s="368"/>
      <c r="M356" s="368"/>
      <c r="N356" s="368"/>
      <c r="O356" s="368"/>
      <c r="P356" s="368"/>
      <c r="Q356" s="368"/>
    </row>
    <row r="357">
      <c r="A357" s="368"/>
      <c r="B357" s="368"/>
      <c r="C357" s="368"/>
      <c r="D357" s="368"/>
      <c r="E357" s="368"/>
      <c r="F357" s="368"/>
      <c r="G357" s="368"/>
      <c r="H357" s="368"/>
      <c r="I357" s="368"/>
      <c r="J357" s="368"/>
      <c r="K357" s="368"/>
      <c r="L357" s="368"/>
      <c r="M357" s="368"/>
      <c r="N357" s="368"/>
      <c r="O357" s="368"/>
      <c r="P357" s="368"/>
      <c r="Q357" s="368"/>
    </row>
    <row r="358">
      <c r="A358" s="368"/>
      <c r="B358" s="368"/>
      <c r="C358" s="368"/>
      <c r="D358" s="368"/>
      <c r="E358" s="368"/>
      <c r="F358" s="368"/>
      <c r="G358" s="368"/>
      <c r="H358" s="368"/>
      <c r="I358" s="368"/>
      <c r="J358" s="368"/>
      <c r="K358" s="368"/>
      <c r="L358" s="368"/>
      <c r="M358" s="368"/>
      <c r="N358" s="368"/>
      <c r="O358" s="368"/>
      <c r="P358" s="368"/>
      <c r="Q358" s="368"/>
    </row>
    <row r="359">
      <c r="A359" s="368"/>
      <c r="B359" s="368"/>
      <c r="C359" s="368"/>
      <c r="D359" s="368"/>
      <c r="E359" s="368"/>
      <c r="F359" s="368"/>
      <c r="G359" s="368"/>
      <c r="H359" s="368"/>
      <c r="I359" s="368"/>
      <c r="J359" s="368"/>
      <c r="K359" s="368"/>
      <c r="L359" s="368"/>
      <c r="M359" s="368"/>
      <c r="N359" s="368"/>
      <c r="O359" s="368"/>
      <c r="P359" s="368"/>
      <c r="Q359" s="368"/>
    </row>
    <row r="360">
      <c r="A360" s="368"/>
      <c r="B360" s="368"/>
      <c r="C360" s="368"/>
      <c r="D360" s="368"/>
      <c r="E360" s="368"/>
      <c r="F360" s="368"/>
      <c r="G360" s="368"/>
      <c r="H360" s="368"/>
      <c r="I360" s="368"/>
      <c r="J360" s="368"/>
      <c r="K360" s="368"/>
      <c r="L360" s="368"/>
      <c r="M360" s="368"/>
      <c r="N360" s="368"/>
      <c r="O360" s="368"/>
      <c r="P360" s="368"/>
      <c r="Q360" s="368"/>
    </row>
    <row r="361">
      <c r="A361" s="368"/>
      <c r="B361" s="368"/>
      <c r="C361" s="368"/>
      <c r="D361" s="368"/>
      <c r="E361" s="368"/>
      <c r="F361" s="368"/>
      <c r="G361" s="368"/>
      <c r="H361" s="368"/>
      <c r="I361" s="368"/>
      <c r="J361" s="368"/>
      <c r="K361" s="368"/>
      <c r="L361" s="368"/>
      <c r="M361" s="368"/>
      <c r="N361" s="368"/>
      <c r="O361" s="368"/>
      <c r="P361" s="368"/>
      <c r="Q361" s="368"/>
    </row>
    <row r="362">
      <c r="A362" s="368"/>
      <c r="B362" s="368"/>
      <c r="C362" s="368"/>
      <c r="D362" s="368"/>
      <c r="E362" s="368"/>
      <c r="F362" s="368"/>
      <c r="G362" s="368"/>
      <c r="H362" s="368"/>
      <c r="I362" s="368"/>
      <c r="J362" s="368"/>
      <c r="K362" s="368"/>
      <c r="L362" s="368"/>
      <c r="M362" s="368"/>
      <c r="N362" s="368"/>
      <c r="O362" s="368"/>
      <c r="P362" s="368"/>
      <c r="Q362" s="368"/>
    </row>
    <row r="363">
      <c r="A363" s="368"/>
      <c r="B363" s="368"/>
      <c r="C363" s="368"/>
      <c r="D363" s="368"/>
      <c r="E363" s="368"/>
      <c r="F363" s="368"/>
      <c r="G363" s="368"/>
      <c r="H363" s="368"/>
      <c r="I363" s="368"/>
      <c r="J363" s="368"/>
      <c r="K363" s="368"/>
      <c r="L363" s="368"/>
      <c r="M363" s="368"/>
      <c r="N363" s="368"/>
      <c r="O363" s="368"/>
      <c r="P363" s="368"/>
      <c r="Q363" s="368"/>
    </row>
    <row r="364">
      <c r="A364" s="368"/>
      <c r="B364" s="368"/>
      <c r="C364" s="368"/>
      <c r="D364" s="368"/>
      <c r="E364" s="368"/>
      <c r="F364" s="368"/>
      <c r="G364" s="368"/>
      <c r="H364" s="368"/>
      <c r="I364" s="368"/>
      <c r="J364" s="368"/>
      <c r="K364" s="368"/>
      <c r="L364" s="368"/>
      <c r="M364" s="368"/>
      <c r="N364" s="368"/>
      <c r="O364" s="368"/>
      <c r="P364" s="368"/>
      <c r="Q364" s="368"/>
    </row>
    <row r="365">
      <c r="A365" s="368"/>
      <c r="B365" s="368"/>
      <c r="C365" s="368"/>
      <c r="D365" s="368"/>
      <c r="E365" s="368"/>
      <c r="F365" s="368"/>
      <c r="G365" s="368"/>
      <c r="H365" s="368"/>
      <c r="I365" s="368"/>
      <c r="J365" s="368"/>
      <c r="K365" s="368"/>
      <c r="L365" s="368"/>
      <c r="M365" s="368"/>
      <c r="N365" s="368"/>
      <c r="O365" s="368"/>
      <c r="P365" s="368"/>
      <c r="Q365" s="368"/>
    </row>
    <row r="366">
      <c r="A366" s="368"/>
      <c r="B366" s="368"/>
      <c r="C366" s="368"/>
      <c r="D366" s="368"/>
      <c r="E366" s="368"/>
      <c r="F366" s="368"/>
      <c r="G366" s="368"/>
      <c r="H366" s="368"/>
      <c r="I366" s="368"/>
      <c r="J366" s="368"/>
      <c r="K366" s="368"/>
      <c r="L366" s="368"/>
      <c r="M366" s="368"/>
      <c r="N366" s="368"/>
      <c r="O366" s="368"/>
      <c r="P366" s="368"/>
      <c r="Q366" s="368"/>
    </row>
    <row r="367">
      <c r="A367" s="368"/>
      <c r="B367" s="368"/>
      <c r="C367" s="368"/>
      <c r="D367" s="368"/>
      <c r="E367" s="368"/>
      <c r="F367" s="368"/>
      <c r="G367" s="368"/>
      <c r="H367" s="368"/>
      <c r="I367" s="368"/>
      <c r="J367" s="368"/>
      <c r="K367" s="368"/>
      <c r="L367" s="368"/>
      <c r="M367" s="368"/>
      <c r="N367" s="368"/>
      <c r="O367" s="368"/>
      <c r="P367" s="368"/>
      <c r="Q367" s="368"/>
    </row>
    <row r="368">
      <c r="A368" s="368"/>
      <c r="B368" s="368"/>
      <c r="C368" s="368"/>
      <c r="D368" s="368"/>
      <c r="E368" s="368"/>
      <c r="F368" s="368"/>
      <c r="G368" s="368"/>
      <c r="H368" s="368"/>
      <c r="I368" s="368"/>
      <c r="J368" s="368"/>
      <c r="K368" s="368"/>
      <c r="L368" s="368"/>
      <c r="M368" s="368"/>
      <c r="N368" s="368"/>
      <c r="O368" s="368"/>
      <c r="P368" s="368"/>
      <c r="Q368" s="368"/>
    </row>
    <row r="369">
      <c r="A369" s="368"/>
      <c r="B369" s="368"/>
      <c r="C369" s="368"/>
      <c r="D369" s="368"/>
      <c r="E369" s="368"/>
      <c r="F369" s="368"/>
      <c r="G369" s="368"/>
      <c r="H369" s="368"/>
      <c r="I369" s="368"/>
      <c r="J369" s="368"/>
      <c r="K369" s="368"/>
      <c r="L369" s="368"/>
      <c r="M369" s="368"/>
      <c r="N369" s="368"/>
      <c r="O369" s="368"/>
      <c r="P369" s="368"/>
      <c r="Q369" s="368"/>
    </row>
    <row r="370">
      <c r="A370" s="368"/>
      <c r="B370" s="368"/>
      <c r="C370" s="368"/>
      <c r="D370" s="368"/>
      <c r="E370" s="368"/>
      <c r="F370" s="368"/>
      <c r="G370" s="368"/>
      <c r="H370" s="368"/>
      <c r="I370" s="368"/>
      <c r="J370" s="368"/>
      <c r="K370" s="368"/>
      <c r="L370" s="368"/>
      <c r="M370" s="368"/>
      <c r="N370" s="368"/>
      <c r="O370" s="368"/>
      <c r="P370" s="368"/>
      <c r="Q370" s="368"/>
    </row>
    <row r="371">
      <c r="A371" s="368"/>
      <c r="B371" s="368"/>
      <c r="C371" s="368"/>
      <c r="D371" s="368"/>
      <c r="E371" s="368"/>
      <c r="F371" s="368"/>
      <c r="G371" s="368"/>
      <c r="H371" s="368"/>
      <c r="I371" s="368"/>
      <c r="J371" s="368"/>
      <c r="K371" s="368"/>
      <c r="L371" s="368"/>
      <c r="M371" s="368"/>
      <c r="N371" s="368"/>
      <c r="O371" s="368"/>
      <c r="P371" s="368"/>
      <c r="Q371" s="368"/>
    </row>
    <row r="372">
      <c r="A372" s="368"/>
      <c r="B372" s="368"/>
      <c r="C372" s="368"/>
      <c r="D372" s="368"/>
      <c r="E372" s="368"/>
      <c r="F372" s="368"/>
      <c r="G372" s="368"/>
      <c r="H372" s="368"/>
      <c r="I372" s="368"/>
      <c r="J372" s="368"/>
      <c r="K372" s="368"/>
      <c r="L372" s="368"/>
      <c r="M372" s="368"/>
      <c r="N372" s="368"/>
      <c r="O372" s="368"/>
      <c r="P372" s="368"/>
      <c r="Q372" s="368"/>
    </row>
    <row r="373">
      <c r="A373" s="368"/>
      <c r="B373" s="368"/>
      <c r="C373" s="368"/>
      <c r="D373" s="368"/>
      <c r="E373" s="368"/>
      <c r="F373" s="368"/>
      <c r="G373" s="368"/>
      <c r="H373" s="368"/>
      <c r="I373" s="368"/>
      <c r="J373" s="368"/>
      <c r="K373" s="368"/>
      <c r="L373" s="368"/>
      <c r="M373" s="368"/>
      <c r="N373" s="368"/>
      <c r="O373" s="368"/>
      <c r="P373" s="368"/>
      <c r="Q373" s="368"/>
    </row>
    <row r="374">
      <c r="A374" s="368"/>
      <c r="B374" s="368"/>
      <c r="C374" s="368"/>
      <c r="D374" s="368"/>
      <c r="E374" s="368"/>
      <c r="F374" s="368"/>
      <c r="G374" s="368"/>
      <c r="H374" s="368"/>
      <c r="I374" s="368"/>
      <c r="J374" s="368"/>
      <c r="K374" s="368"/>
      <c r="L374" s="368"/>
      <c r="M374" s="368"/>
      <c r="N374" s="368"/>
      <c r="O374" s="368"/>
      <c r="P374" s="368"/>
      <c r="Q374" s="368"/>
    </row>
    <row r="375">
      <c r="A375" s="368"/>
      <c r="B375" s="368"/>
      <c r="C375" s="368"/>
      <c r="D375" s="368"/>
      <c r="E375" s="368"/>
      <c r="F375" s="368"/>
      <c r="G375" s="368"/>
      <c r="H375" s="368"/>
      <c r="I375" s="368"/>
      <c r="J375" s="368"/>
      <c r="K375" s="368"/>
      <c r="L375" s="368"/>
      <c r="M375" s="368"/>
      <c r="N375" s="368"/>
      <c r="O375" s="368"/>
      <c r="P375" s="368"/>
      <c r="Q375" s="368"/>
    </row>
    <row r="376">
      <c r="A376" s="368"/>
      <c r="B376" s="368"/>
      <c r="C376" s="368"/>
      <c r="D376" s="368"/>
      <c r="E376" s="368"/>
      <c r="F376" s="368"/>
      <c r="G376" s="368"/>
      <c r="H376" s="368"/>
      <c r="I376" s="368"/>
      <c r="J376" s="368"/>
      <c r="K376" s="368"/>
      <c r="L376" s="368"/>
      <c r="M376" s="368"/>
      <c r="N376" s="368"/>
      <c r="O376" s="368"/>
      <c r="P376" s="368"/>
      <c r="Q376" s="368"/>
    </row>
    <row r="377">
      <c r="A377" s="368"/>
      <c r="B377" s="368"/>
      <c r="C377" s="368"/>
      <c r="D377" s="368"/>
      <c r="E377" s="368"/>
      <c r="F377" s="368"/>
      <c r="G377" s="368"/>
      <c r="H377" s="368"/>
      <c r="I377" s="368"/>
      <c r="J377" s="368"/>
      <c r="K377" s="368"/>
      <c r="L377" s="368"/>
      <c r="M377" s="368"/>
      <c r="N377" s="368"/>
      <c r="O377" s="368"/>
      <c r="P377" s="368"/>
      <c r="Q377" s="368"/>
    </row>
    <row r="378">
      <c r="A378" s="368"/>
      <c r="B378" s="368"/>
      <c r="C378" s="368"/>
      <c r="D378" s="368"/>
      <c r="E378" s="368"/>
      <c r="F378" s="368"/>
      <c r="G378" s="368"/>
      <c r="H378" s="368"/>
      <c r="I378" s="368"/>
      <c r="J378" s="368"/>
      <c r="K378" s="368"/>
      <c r="L378" s="368"/>
      <c r="M378" s="368"/>
      <c r="N378" s="368"/>
      <c r="O378" s="368"/>
      <c r="P378" s="368"/>
      <c r="Q378" s="368"/>
    </row>
    <row r="379">
      <c r="A379" s="368"/>
      <c r="B379" s="368"/>
      <c r="C379" s="368"/>
      <c r="D379" s="368"/>
      <c r="E379" s="368"/>
      <c r="F379" s="368"/>
      <c r="G379" s="368"/>
      <c r="H379" s="368"/>
      <c r="I379" s="368"/>
      <c r="J379" s="368"/>
      <c r="K379" s="368"/>
      <c r="L379" s="368"/>
      <c r="M379" s="368"/>
      <c r="N379" s="368"/>
      <c r="O379" s="368"/>
      <c r="P379" s="368"/>
      <c r="Q379" s="368"/>
    </row>
    <row r="380">
      <c r="A380" s="368"/>
      <c r="B380" s="368"/>
      <c r="C380" s="368"/>
      <c r="D380" s="368"/>
      <c r="E380" s="368"/>
      <c r="F380" s="368"/>
      <c r="G380" s="368"/>
      <c r="H380" s="368"/>
      <c r="I380" s="368"/>
      <c r="J380" s="368"/>
      <c r="K380" s="368"/>
      <c r="L380" s="368"/>
      <c r="M380" s="368"/>
      <c r="N380" s="368"/>
      <c r="O380" s="368"/>
      <c r="P380" s="368"/>
      <c r="Q380" s="368"/>
    </row>
    <row r="381">
      <c r="A381" s="368"/>
      <c r="B381" s="368"/>
      <c r="C381" s="368"/>
      <c r="D381" s="368"/>
      <c r="E381" s="368"/>
      <c r="F381" s="368"/>
      <c r="G381" s="368"/>
      <c r="H381" s="368"/>
      <c r="I381" s="368"/>
      <c r="J381" s="368"/>
      <c r="K381" s="368"/>
      <c r="L381" s="368"/>
      <c r="M381" s="368"/>
      <c r="N381" s="368"/>
      <c r="O381" s="368"/>
      <c r="P381" s="368"/>
      <c r="Q381" s="368"/>
    </row>
    <row r="382">
      <c r="A382" s="368"/>
      <c r="B382" s="368"/>
      <c r="C382" s="368"/>
      <c r="D382" s="368"/>
      <c r="E382" s="368"/>
      <c r="F382" s="368"/>
      <c r="G382" s="368"/>
      <c r="H382" s="368"/>
      <c r="I382" s="368"/>
      <c r="J382" s="368"/>
      <c r="K382" s="368"/>
      <c r="L382" s="368"/>
      <c r="M382" s="368"/>
      <c r="N382" s="368"/>
      <c r="O382" s="368"/>
      <c r="P382" s="368"/>
      <c r="Q382" s="368"/>
    </row>
    <row r="383">
      <c r="A383" s="368"/>
      <c r="B383" s="368"/>
      <c r="C383" s="368"/>
      <c r="D383" s="368"/>
      <c r="E383" s="368"/>
      <c r="F383" s="368"/>
      <c r="G383" s="368"/>
      <c r="H383" s="368"/>
      <c r="I383" s="368"/>
      <c r="J383" s="368"/>
      <c r="K383" s="368"/>
      <c r="L383" s="368"/>
      <c r="M383" s="368"/>
      <c r="N383" s="368"/>
      <c r="O383" s="368"/>
      <c r="P383" s="368"/>
      <c r="Q383" s="368"/>
    </row>
    <row r="384">
      <c r="A384" s="368"/>
      <c r="B384" s="368"/>
      <c r="C384" s="368"/>
      <c r="D384" s="368"/>
      <c r="E384" s="368"/>
      <c r="F384" s="368"/>
      <c r="G384" s="368"/>
      <c r="H384" s="368"/>
      <c r="I384" s="368"/>
      <c r="J384" s="368"/>
      <c r="K384" s="368"/>
      <c r="L384" s="368"/>
      <c r="M384" s="368"/>
      <c r="N384" s="368"/>
      <c r="O384" s="368"/>
      <c r="P384" s="368"/>
      <c r="Q384" s="368"/>
    </row>
    <row r="385">
      <c r="A385" s="368"/>
      <c r="B385" s="368"/>
      <c r="C385" s="368"/>
      <c r="D385" s="368"/>
      <c r="E385" s="368"/>
      <c r="F385" s="368"/>
      <c r="G385" s="368"/>
      <c r="H385" s="368"/>
      <c r="I385" s="368"/>
      <c r="J385" s="368"/>
      <c r="K385" s="368"/>
      <c r="L385" s="368"/>
      <c r="M385" s="368"/>
      <c r="N385" s="368"/>
      <c r="O385" s="368"/>
      <c r="P385" s="368"/>
      <c r="Q385" s="368"/>
    </row>
    <row r="386">
      <c r="A386" s="368"/>
      <c r="B386" s="368"/>
      <c r="C386" s="368"/>
      <c r="D386" s="368"/>
      <c r="E386" s="368"/>
      <c r="F386" s="368"/>
      <c r="G386" s="368"/>
      <c r="H386" s="368"/>
      <c r="I386" s="368"/>
      <c r="J386" s="368"/>
      <c r="K386" s="368"/>
      <c r="L386" s="368"/>
      <c r="M386" s="368"/>
      <c r="N386" s="368"/>
      <c r="O386" s="368"/>
      <c r="P386" s="368"/>
      <c r="Q386" s="368"/>
    </row>
    <row r="387">
      <c r="A387" s="368"/>
      <c r="B387" s="368"/>
      <c r="C387" s="368"/>
      <c r="D387" s="368"/>
      <c r="E387" s="368"/>
      <c r="F387" s="368"/>
      <c r="G387" s="368"/>
      <c r="H387" s="368"/>
      <c r="I387" s="368"/>
      <c r="J387" s="368"/>
      <c r="K387" s="368"/>
      <c r="L387" s="368"/>
      <c r="M387" s="368"/>
      <c r="N387" s="368"/>
      <c r="O387" s="368"/>
      <c r="P387" s="368"/>
      <c r="Q387" s="368"/>
    </row>
    <row r="388">
      <c r="A388" s="368"/>
      <c r="B388" s="368"/>
      <c r="C388" s="368"/>
      <c r="D388" s="368"/>
      <c r="E388" s="368"/>
      <c r="F388" s="368"/>
      <c r="G388" s="368"/>
      <c r="H388" s="368"/>
      <c r="I388" s="368"/>
      <c r="J388" s="368"/>
      <c r="K388" s="368"/>
      <c r="L388" s="368"/>
      <c r="M388" s="368"/>
      <c r="N388" s="368"/>
      <c r="O388" s="368"/>
      <c r="P388" s="368"/>
      <c r="Q388" s="368"/>
    </row>
    <row r="389">
      <c r="A389" s="368"/>
      <c r="B389" s="368"/>
      <c r="C389" s="368"/>
      <c r="D389" s="368"/>
      <c r="E389" s="368"/>
      <c r="F389" s="368"/>
      <c r="G389" s="368"/>
      <c r="H389" s="368"/>
      <c r="I389" s="368"/>
      <c r="J389" s="368"/>
      <c r="K389" s="368"/>
      <c r="L389" s="368"/>
      <c r="M389" s="368"/>
      <c r="N389" s="368"/>
      <c r="O389" s="368"/>
      <c r="P389" s="368"/>
      <c r="Q389" s="368"/>
    </row>
    <row r="390">
      <c r="A390" s="368"/>
      <c r="B390" s="368"/>
      <c r="C390" s="368"/>
      <c r="D390" s="368"/>
      <c r="E390" s="368"/>
      <c r="F390" s="368"/>
      <c r="G390" s="368"/>
      <c r="H390" s="368"/>
      <c r="I390" s="368"/>
      <c r="J390" s="368"/>
      <c r="K390" s="368"/>
      <c r="L390" s="368"/>
      <c r="M390" s="368"/>
      <c r="N390" s="368"/>
      <c r="O390" s="368"/>
      <c r="P390" s="368"/>
      <c r="Q390" s="368"/>
    </row>
    <row r="391">
      <c r="A391" s="368"/>
      <c r="B391" s="368"/>
      <c r="C391" s="368"/>
      <c r="D391" s="368"/>
      <c r="E391" s="368"/>
      <c r="F391" s="368"/>
      <c r="G391" s="368"/>
      <c r="H391" s="368"/>
      <c r="I391" s="368"/>
      <c r="J391" s="368"/>
      <c r="K391" s="368"/>
      <c r="L391" s="368"/>
      <c r="M391" s="368"/>
      <c r="N391" s="368"/>
      <c r="O391" s="368"/>
      <c r="P391" s="368"/>
      <c r="Q391" s="368"/>
    </row>
    <row r="392">
      <c r="A392" s="368"/>
      <c r="B392" s="368"/>
      <c r="C392" s="368"/>
      <c r="D392" s="368"/>
      <c r="E392" s="368"/>
      <c r="F392" s="368"/>
      <c r="G392" s="368"/>
      <c r="H392" s="368"/>
      <c r="I392" s="368"/>
      <c r="J392" s="368"/>
      <c r="K392" s="368"/>
      <c r="L392" s="368"/>
      <c r="M392" s="368"/>
      <c r="N392" s="368"/>
      <c r="O392" s="368"/>
      <c r="P392" s="368"/>
      <c r="Q392" s="368"/>
    </row>
    <row r="393">
      <c r="A393" s="368"/>
      <c r="B393" s="368"/>
      <c r="C393" s="368"/>
      <c r="D393" s="368"/>
      <c r="E393" s="368"/>
      <c r="F393" s="368"/>
      <c r="G393" s="368"/>
      <c r="H393" s="368"/>
      <c r="I393" s="368"/>
      <c r="J393" s="368"/>
      <c r="K393" s="368"/>
      <c r="L393" s="368"/>
      <c r="M393" s="368"/>
      <c r="N393" s="368"/>
      <c r="O393" s="368"/>
      <c r="P393" s="368"/>
      <c r="Q393" s="368"/>
    </row>
    <row r="394">
      <c r="A394" s="368"/>
      <c r="B394" s="368"/>
      <c r="C394" s="368"/>
      <c r="D394" s="368"/>
      <c r="E394" s="368"/>
      <c r="F394" s="368"/>
      <c r="G394" s="368"/>
      <c r="H394" s="368"/>
      <c r="I394" s="368"/>
      <c r="J394" s="368"/>
      <c r="K394" s="368"/>
      <c r="L394" s="368"/>
      <c r="M394" s="368"/>
      <c r="N394" s="368"/>
      <c r="O394" s="368"/>
      <c r="P394" s="368"/>
      <c r="Q394" s="368"/>
    </row>
    <row r="395">
      <c r="A395" s="368"/>
      <c r="B395" s="368"/>
      <c r="C395" s="368"/>
      <c r="D395" s="368"/>
      <c r="E395" s="368"/>
      <c r="F395" s="368"/>
      <c r="G395" s="368"/>
      <c r="H395" s="368"/>
      <c r="I395" s="368"/>
      <c r="J395" s="368"/>
      <c r="K395" s="368"/>
      <c r="L395" s="368"/>
      <c r="M395" s="368"/>
      <c r="N395" s="368"/>
      <c r="O395" s="368"/>
      <c r="P395" s="368"/>
      <c r="Q395" s="368"/>
    </row>
    <row r="396">
      <c r="A396" s="368"/>
      <c r="B396" s="368"/>
      <c r="C396" s="368"/>
      <c r="D396" s="368"/>
      <c r="E396" s="368"/>
      <c r="F396" s="368"/>
      <c r="G396" s="368"/>
      <c r="H396" s="368"/>
      <c r="I396" s="368"/>
      <c r="J396" s="368"/>
      <c r="K396" s="368"/>
      <c r="L396" s="368"/>
      <c r="M396" s="368"/>
      <c r="N396" s="368"/>
      <c r="O396" s="368"/>
      <c r="P396" s="368"/>
      <c r="Q396" s="368"/>
    </row>
    <row r="397">
      <c r="A397" s="368"/>
      <c r="B397" s="368"/>
      <c r="C397" s="368"/>
      <c r="D397" s="368"/>
      <c r="E397" s="368"/>
      <c r="F397" s="368"/>
      <c r="G397" s="368"/>
      <c r="H397" s="368"/>
      <c r="I397" s="368"/>
      <c r="J397" s="368"/>
      <c r="K397" s="368"/>
      <c r="L397" s="368"/>
      <c r="M397" s="368"/>
      <c r="N397" s="368"/>
      <c r="O397" s="368"/>
      <c r="P397" s="368"/>
      <c r="Q397" s="368"/>
    </row>
    <row r="398">
      <c r="A398" s="368"/>
      <c r="B398" s="368"/>
      <c r="C398" s="368"/>
      <c r="D398" s="368"/>
      <c r="E398" s="368"/>
      <c r="F398" s="368"/>
      <c r="G398" s="368"/>
      <c r="H398" s="368"/>
      <c r="I398" s="368"/>
      <c r="J398" s="368"/>
      <c r="K398" s="368"/>
      <c r="L398" s="368"/>
      <c r="M398" s="368"/>
      <c r="N398" s="368"/>
      <c r="O398" s="368"/>
      <c r="P398" s="368"/>
      <c r="Q398" s="368"/>
    </row>
    <row r="399">
      <c r="A399" s="368"/>
      <c r="B399" s="368"/>
      <c r="C399" s="368"/>
      <c r="D399" s="368"/>
      <c r="E399" s="368"/>
      <c r="F399" s="368"/>
      <c r="G399" s="368"/>
      <c r="H399" s="368"/>
      <c r="I399" s="368"/>
      <c r="J399" s="368"/>
      <c r="K399" s="368"/>
      <c r="L399" s="368"/>
      <c r="M399" s="368"/>
      <c r="N399" s="368"/>
      <c r="O399" s="368"/>
      <c r="P399" s="368"/>
      <c r="Q399" s="368"/>
    </row>
    <row r="400">
      <c r="A400" s="368"/>
      <c r="B400" s="368"/>
      <c r="C400" s="368"/>
      <c r="D400" s="368"/>
      <c r="E400" s="368"/>
      <c r="F400" s="368"/>
      <c r="G400" s="368"/>
      <c r="H400" s="368"/>
      <c r="I400" s="368"/>
      <c r="J400" s="368"/>
      <c r="K400" s="368"/>
      <c r="L400" s="368"/>
      <c r="M400" s="368"/>
      <c r="N400" s="368"/>
      <c r="O400" s="368"/>
      <c r="P400" s="368"/>
      <c r="Q400" s="368"/>
    </row>
    <row r="401">
      <c r="A401" s="368"/>
      <c r="B401" s="368"/>
      <c r="C401" s="368"/>
      <c r="D401" s="368"/>
      <c r="E401" s="368"/>
      <c r="F401" s="368"/>
      <c r="G401" s="368"/>
      <c r="H401" s="368"/>
      <c r="I401" s="368"/>
      <c r="J401" s="368"/>
      <c r="K401" s="368"/>
      <c r="L401" s="368"/>
      <c r="M401" s="368"/>
      <c r="N401" s="368"/>
      <c r="O401" s="368"/>
      <c r="P401" s="368"/>
      <c r="Q401" s="368"/>
    </row>
    <row r="402">
      <c r="A402" s="368"/>
      <c r="B402" s="368"/>
      <c r="C402" s="368"/>
      <c r="D402" s="368"/>
      <c r="E402" s="368"/>
      <c r="F402" s="368"/>
      <c r="G402" s="368"/>
      <c r="H402" s="368"/>
      <c r="I402" s="368"/>
      <c r="J402" s="368"/>
      <c r="K402" s="368"/>
      <c r="L402" s="368"/>
      <c r="M402" s="368"/>
      <c r="N402" s="368"/>
      <c r="O402" s="368"/>
      <c r="P402" s="368"/>
      <c r="Q402" s="368"/>
    </row>
    <row r="403">
      <c r="A403" s="368"/>
      <c r="B403" s="368"/>
      <c r="C403" s="368"/>
      <c r="D403" s="368"/>
      <c r="E403" s="368"/>
      <c r="F403" s="368"/>
      <c r="G403" s="368"/>
      <c r="H403" s="368"/>
      <c r="I403" s="368"/>
      <c r="J403" s="368"/>
      <c r="K403" s="368"/>
      <c r="L403" s="368"/>
      <c r="M403" s="368"/>
      <c r="N403" s="368"/>
      <c r="O403" s="368"/>
      <c r="P403" s="368"/>
      <c r="Q403" s="368"/>
    </row>
    <row r="404">
      <c r="A404" s="368"/>
      <c r="B404" s="368"/>
      <c r="C404" s="368"/>
      <c r="D404" s="368"/>
      <c r="E404" s="368"/>
      <c r="F404" s="368"/>
      <c r="G404" s="368"/>
      <c r="H404" s="368"/>
      <c r="I404" s="368"/>
      <c r="J404" s="368"/>
      <c r="K404" s="368"/>
      <c r="L404" s="368"/>
      <c r="M404" s="368"/>
      <c r="N404" s="368"/>
      <c r="O404" s="368"/>
      <c r="P404" s="368"/>
      <c r="Q404" s="368"/>
    </row>
    <row r="405">
      <c r="A405" s="368"/>
      <c r="B405" s="368"/>
      <c r="C405" s="368"/>
      <c r="D405" s="368"/>
      <c r="E405" s="368"/>
      <c r="F405" s="368"/>
      <c r="G405" s="368"/>
      <c r="H405" s="368"/>
      <c r="I405" s="368"/>
      <c r="J405" s="368"/>
      <c r="K405" s="368"/>
      <c r="L405" s="368"/>
      <c r="M405" s="368"/>
      <c r="N405" s="368"/>
      <c r="O405" s="368"/>
      <c r="P405" s="368"/>
      <c r="Q405" s="368"/>
    </row>
    <row r="406">
      <c r="A406" s="368"/>
      <c r="B406" s="368"/>
      <c r="C406" s="368"/>
      <c r="D406" s="368"/>
      <c r="E406" s="368"/>
      <c r="F406" s="368"/>
      <c r="G406" s="368"/>
      <c r="H406" s="368"/>
      <c r="I406" s="368"/>
      <c r="J406" s="368"/>
      <c r="K406" s="368"/>
      <c r="L406" s="368"/>
      <c r="M406" s="368"/>
      <c r="N406" s="368"/>
      <c r="O406" s="368"/>
      <c r="P406" s="368"/>
      <c r="Q406" s="368"/>
    </row>
    <row r="407">
      <c r="A407" s="368"/>
      <c r="B407" s="368"/>
      <c r="C407" s="368"/>
      <c r="D407" s="368"/>
      <c r="E407" s="368"/>
      <c r="F407" s="368"/>
      <c r="G407" s="368"/>
      <c r="H407" s="368"/>
      <c r="I407" s="368"/>
      <c r="J407" s="368"/>
      <c r="K407" s="368"/>
      <c r="L407" s="368"/>
      <c r="M407" s="368"/>
      <c r="N407" s="368"/>
      <c r="O407" s="368"/>
      <c r="P407" s="368"/>
      <c r="Q407" s="368"/>
    </row>
    <row r="408">
      <c r="A408" s="368"/>
      <c r="B408" s="368"/>
      <c r="C408" s="368"/>
      <c r="D408" s="368"/>
      <c r="E408" s="368"/>
      <c r="F408" s="368"/>
      <c r="G408" s="368"/>
      <c r="H408" s="368"/>
      <c r="I408" s="368"/>
      <c r="J408" s="368"/>
      <c r="K408" s="368"/>
      <c r="L408" s="368"/>
      <c r="M408" s="368"/>
      <c r="N408" s="368"/>
      <c r="O408" s="368"/>
      <c r="P408" s="368"/>
      <c r="Q408" s="368"/>
    </row>
    <row r="409">
      <c r="A409" s="368"/>
      <c r="B409" s="368"/>
      <c r="C409" s="368"/>
      <c r="D409" s="368"/>
      <c r="E409" s="368"/>
      <c r="F409" s="368"/>
      <c r="G409" s="368"/>
      <c r="H409" s="368"/>
      <c r="I409" s="368"/>
      <c r="J409" s="368"/>
      <c r="K409" s="368"/>
      <c r="L409" s="368"/>
      <c r="M409" s="368"/>
      <c r="N409" s="368"/>
      <c r="O409" s="368"/>
      <c r="P409" s="368"/>
      <c r="Q409" s="368"/>
    </row>
    <row r="410">
      <c r="A410" s="368"/>
      <c r="B410" s="368"/>
      <c r="C410" s="368"/>
      <c r="D410" s="368"/>
      <c r="E410" s="368"/>
      <c r="F410" s="368"/>
      <c r="G410" s="368"/>
      <c r="H410" s="368"/>
      <c r="I410" s="368"/>
      <c r="J410" s="368"/>
      <c r="K410" s="368"/>
      <c r="L410" s="368"/>
      <c r="M410" s="368"/>
      <c r="N410" s="368"/>
      <c r="O410" s="368"/>
      <c r="P410" s="368"/>
      <c r="Q410" s="368"/>
    </row>
    <row r="411">
      <c r="A411" s="368"/>
      <c r="B411" s="368"/>
      <c r="C411" s="368"/>
      <c r="D411" s="368"/>
      <c r="E411" s="368"/>
      <c r="F411" s="368"/>
      <c r="G411" s="368"/>
      <c r="H411" s="368"/>
      <c r="I411" s="368"/>
      <c r="J411" s="368"/>
      <c r="K411" s="368"/>
      <c r="L411" s="368"/>
      <c r="M411" s="368"/>
      <c r="N411" s="368"/>
      <c r="O411" s="368"/>
      <c r="P411" s="368"/>
      <c r="Q411" s="368"/>
    </row>
    <row r="412">
      <c r="A412" s="368"/>
      <c r="B412" s="368"/>
      <c r="C412" s="368"/>
      <c r="D412" s="368"/>
      <c r="E412" s="368"/>
      <c r="F412" s="368"/>
      <c r="G412" s="368"/>
      <c r="H412" s="368"/>
      <c r="I412" s="368"/>
      <c r="J412" s="368"/>
      <c r="K412" s="368"/>
      <c r="L412" s="368"/>
      <c r="M412" s="368"/>
      <c r="N412" s="368"/>
      <c r="O412" s="368"/>
      <c r="P412" s="368"/>
      <c r="Q412" s="368"/>
    </row>
    <row r="413">
      <c r="A413" s="368"/>
      <c r="B413" s="368"/>
      <c r="C413" s="368"/>
      <c r="D413" s="368"/>
      <c r="E413" s="368"/>
      <c r="F413" s="368"/>
      <c r="G413" s="368"/>
      <c r="H413" s="368"/>
      <c r="I413" s="368"/>
      <c r="J413" s="368"/>
      <c r="K413" s="368"/>
      <c r="L413" s="368"/>
      <c r="M413" s="368"/>
      <c r="N413" s="368"/>
      <c r="O413" s="368"/>
      <c r="P413" s="368"/>
      <c r="Q413" s="368"/>
    </row>
    <row r="414">
      <c r="A414" s="368"/>
      <c r="B414" s="368"/>
      <c r="C414" s="368"/>
      <c r="D414" s="368"/>
      <c r="E414" s="368"/>
      <c r="F414" s="368"/>
      <c r="G414" s="368"/>
      <c r="H414" s="368"/>
      <c r="I414" s="368"/>
      <c r="J414" s="368"/>
      <c r="K414" s="368"/>
      <c r="L414" s="368"/>
      <c r="M414" s="368"/>
      <c r="N414" s="368"/>
      <c r="O414" s="368"/>
      <c r="P414" s="368"/>
      <c r="Q414" s="368"/>
    </row>
    <row r="415">
      <c r="A415" s="368"/>
      <c r="B415" s="368"/>
      <c r="C415" s="368"/>
      <c r="D415" s="368"/>
      <c r="E415" s="368"/>
      <c r="F415" s="368"/>
      <c r="G415" s="368"/>
      <c r="H415" s="368"/>
      <c r="I415" s="368"/>
      <c r="J415" s="368"/>
      <c r="K415" s="368"/>
      <c r="L415" s="368"/>
      <c r="M415" s="368"/>
      <c r="N415" s="368"/>
      <c r="O415" s="368"/>
      <c r="P415" s="368"/>
      <c r="Q415" s="368"/>
    </row>
    <row r="416">
      <c r="A416" s="368"/>
      <c r="B416" s="368"/>
      <c r="C416" s="368"/>
      <c r="D416" s="368"/>
      <c r="E416" s="368"/>
      <c r="F416" s="368"/>
      <c r="G416" s="368"/>
      <c r="H416" s="368"/>
      <c r="I416" s="368"/>
      <c r="J416" s="368"/>
      <c r="K416" s="368"/>
      <c r="L416" s="368"/>
      <c r="M416" s="368"/>
      <c r="N416" s="368"/>
      <c r="O416" s="368"/>
      <c r="P416" s="368"/>
      <c r="Q416" s="368"/>
    </row>
    <row r="417">
      <c r="A417" s="368"/>
      <c r="B417" s="368"/>
      <c r="C417" s="368"/>
      <c r="D417" s="368"/>
      <c r="E417" s="368"/>
      <c r="F417" s="368"/>
      <c r="G417" s="368"/>
      <c r="H417" s="368"/>
      <c r="I417" s="368"/>
      <c r="J417" s="368"/>
      <c r="K417" s="368"/>
      <c r="L417" s="368"/>
      <c r="M417" s="368"/>
      <c r="N417" s="368"/>
      <c r="O417" s="368"/>
      <c r="P417" s="368"/>
      <c r="Q417" s="368"/>
    </row>
    <row r="418">
      <c r="A418" s="368"/>
      <c r="B418" s="368"/>
      <c r="C418" s="368"/>
      <c r="D418" s="368"/>
      <c r="E418" s="368"/>
      <c r="F418" s="368"/>
      <c r="G418" s="368"/>
      <c r="H418" s="368"/>
      <c r="I418" s="368"/>
      <c r="J418" s="368"/>
      <c r="K418" s="368"/>
      <c r="L418" s="368"/>
      <c r="M418" s="368"/>
      <c r="N418" s="368"/>
      <c r="O418" s="368"/>
      <c r="P418" s="368"/>
      <c r="Q418" s="368"/>
    </row>
    <row r="419">
      <c r="A419" s="368"/>
      <c r="B419" s="368"/>
      <c r="C419" s="368"/>
      <c r="D419" s="368"/>
      <c r="E419" s="368"/>
      <c r="F419" s="368"/>
      <c r="G419" s="368"/>
      <c r="H419" s="368"/>
      <c r="I419" s="368"/>
      <c r="J419" s="368"/>
      <c r="K419" s="368"/>
      <c r="L419" s="368"/>
      <c r="M419" s="368"/>
      <c r="N419" s="368"/>
      <c r="O419" s="368"/>
      <c r="P419" s="368"/>
      <c r="Q419" s="368"/>
    </row>
    <row r="420">
      <c r="A420" s="368"/>
      <c r="B420" s="368"/>
      <c r="C420" s="368"/>
      <c r="D420" s="368"/>
      <c r="E420" s="368"/>
      <c r="F420" s="368"/>
      <c r="G420" s="368"/>
      <c r="H420" s="368"/>
      <c r="I420" s="368"/>
      <c r="J420" s="368"/>
      <c r="K420" s="368"/>
      <c r="L420" s="368"/>
      <c r="M420" s="368"/>
      <c r="N420" s="368"/>
      <c r="O420" s="368"/>
      <c r="P420" s="368"/>
      <c r="Q420" s="368"/>
    </row>
    <row r="421">
      <c r="A421" s="368"/>
      <c r="B421" s="368"/>
      <c r="C421" s="368"/>
      <c r="D421" s="368"/>
      <c r="E421" s="368"/>
      <c r="F421" s="368"/>
      <c r="G421" s="368"/>
      <c r="H421" s="368"/>
      <c r="I421" s="368"/>
      <c r="J421" s="368"/>
      <c r="K421" s="368"/>
      <c r="L421" s="368"/>
      <c r="M421" s="368"/>
      <c r="N421" s="368"/>
      <c r="O421" s="368"/>
      <c r="P421" s="368"/>
      <c r="Q421" s="368"/>
    </row>
    <row r="422">
      <c r="A422" s="368"/>
      <c r="B422" s="368"/>
      <c r="C422" s="368"/>
      <c r="D422" s="368"/>
      <c r="E422" s="368"/>
      <c r="F422" s="368"/>
      <c r="G422" s="368"/>
      <c r="H422" s="368"/>
      <c r="I422" s="368"/>
      <c r="J422" s="368"/>
      <c r="K422" s="368"/>
      <c r="L422" s="368"/>
      <c r="M422" s="368"/>
      <c r="N422" s="368"/>
      <c r="O422" s="368"/>
      <c r="P422" s="368"/>
      <c r="Q422" s="368"/>
    </row>
    <row r="423">
      <c r="A423" s="368"/>
      <c r="B423" s="368"/>
      <c r="C423" s="368"/>
      <c r="D423" s="368"/>
      <c r="E423" s="368"/>
      <c r="F423" s="368"/>
      <c r="G423" s="368"/>
      <c r="H423" s="368"/>
      <c r="I423" s="368"/>
      <c r="J423" s="368"/>
      <c r="K423" s="368"/>
      <c r="L423" s="368"/>
      <c r="M423" s="368"/>
      <c r="N423" s="368"/>
      <c r="O423" s="368"/>
      <c r="P423" s="368"/>
      <c r="Q423" s="368"/>
    </row>
    <row r="424">
      <c r="A424" s="368"/>
      <c r="B424" s="368"/>
      <c r="C424" s="368"/>
      <c r="D424" s="368"/>
      <c r="E424" s="368"/>
      <c r="F424" s="368"/>
      <c r="G424" s="368"/>
      <c r="H424" s="368"/>
      <c r="I424" s="368"/>
      <c r="J424" s="368"/>
      <c r="K424" s="368"/>
      <c r="L424" s="368"/>
      <c r="M424" s="368"/>
      <c r="N424" s="368"/>
      <c r="O424" s="368"/>
      <c r="P424" s="368"/>
      <c r="Q424" s="368"/>
    </row>
    <row r="425">
      <c r="A425" s="368"/>
      <c r="B425" s="368"/>
      <c r="C425" s="368"/>
      <c r="D425" s="368"/>
      <c r="E425" s="368"/>
      <c r="F425" s="368"/>
      <c r="G425" s="368"/>
      <c r="H425" s="368"/>
      <c r="I425" s="368"/>
      <c r="J425" s="368"/>
      <c r="K425" s="368"/>
      <c r="L425" s="368"/>
      <c r="M425" s="368"/>
      <c r="N425" s="368"/>
      <c r="O425" s="368"/>
      <c r="P425" s="368"/>
      <c r="Q425" s="368"/>
    </row>
    <row r="426">
      <c r="A426" s="368"/>
      <c r="B426" s="368"/>
      <c r="C426" s="368"/>
      <c r="D426" s="368"/>
      <c r="E426" s="368"/>
      <c r="F426" s="368"/>
      <c r="G426" s="368"/>
      <c r="H426" s="368"/>
      <c r="I426" s="368"/>
      <c r="J426" s="368"/>
      <c r="K426" s="368"/>
      <c r="L426" s="368"/>
      <c r="M426" s="368"/>
      <c r="N426" s="368"/>
      <c r="O426" s="368"/>
      <c r="P426" s="368"/>
      <c r="Q426" s="368"/>
    </row>
    <row r="427">
      <c r="A427" s="368"/>
      <c r="B427" s="368"/>
      <c r="C427" s="368"/>
      <c r="D427" s="368"/>
      <c r="E427" s="368"/>
      <c r="F427" s="368"/>
      <c r="G427" s="368"/>
      <c r="H427" s="368"/>
      <c r="I427" s="368"/>
      <c r="J427" s="368"/>
      <c r="K427" s="368"/>
      <c r="L427" s="368"/>
      <c r="M427" s="368"/>
      <c r="N427" s="368"/>
      <c r="O427" s="368"/>
      <c r="P427" s="368"/>
      <c r="Q427" s="368"/>
    </row>
    <row r="428">
      <c r="A428" s="368"/>
      <c r="B428" s="368"/>
      <c r="C428" s="368"/>
      <c r="D428" s="368"/>
      <c r="E428" s="368"/>
      <c r="F428" s="368"/>
      <c r="G428" s="368"/>
      <c r="H428" s="368"/>
      <c r="I428" s="368"/>
      <c r="J428" s="368"/>
      <c r="K428" s="368"/>
      <c r="L428" s="368"/>
      <c r="M428" s="368"/>
      <c r="N428" s="368"/>
      <c r="O428" s="368"/>
      <c r="P428" s="368"/>
      <c r="Q428" s="368"/>
    </row>
    <row r="429">
      <c r="A429" s="368"/>
      <c r="B429" s="368"/>
      <c r="C429" s="368"/>
      <c r="D429" s="368"/>
      <c r="E429" s="368"/>
      <c r="F429" s="368"/>
      <c r="G429" s="368"/>
      <c r="H429" s="368"/>
      <c r="I429" s="368"/>
      <c r="J429" s="368"/>
      <c r="K429" s="368"/>
      <c r="L429" s="368"/>
      <c r="M429" s="368"/>
      <c r="N429" s="368"/>
      <c r="O429" s="368"/>
      <c r="P429" s="368"/>
      <c r="Q429" s="368"/>
    </row>
    <row r="430">
      <c r="A430" s="368"/>
      <c r="B430" s="368"/>
      <c r="C430" s="368"/>
      <c r="D430" s="368"/>
      <c r="E430" s="368"/>
      <c r="F430" s="368"/>
      <c r="G430" s="368"/>
      <c r="H430" s="368"/>
      <c r="I430" s="368"/>
      <c r="J430" s="368"/>
      <c r="K430" s="368"/>
      <c r="L430" s="368"/>
      <c r="M430" s="368"/>
      <c r="N430" s="368"/>
      <c r="O430" s="368"/>
      <c r="P430" s="368"/>
      <c r="Q430" s="368"/>
    </row>
    <row r="431">
      <c r="A431" s="368"/>
      <c r="B431" s="368"/>
      <c r="C431" s="368"/>
      <c r="D431" s="368"/>
      <c r="E431" s="368"/>
      <c r="F431" s="368"/>
      <c r="G431" s="368"/>
      <c r="H431" s="368"/>
      <c r="I431" s="368"/>
      <c r="J431" s="368"/>
      <c r="K431" s="368"/>
      <c r="L431" s="368"/>
      <c r="M431" s="368"/>
      <c r="N431" s="368"/>
      <c r="O431" s="368"/>
      <c r="P431" s="368"/>
      <c r="Q431" s="368"/>
    </row>
    <row r="432">
      <c r="A432" s="368"/>
      <c r="B432" s="368"/>
      <c r="C432" s="368"/>
      <c r="D432" s="368"/>
      <c r="E432" s="368"/>
      <c r="F432" s="368"/>
      <c r="G432" s="368"/>
      <c r="H432" s="368"/>
      <c r="I432" s="368"/>
      <c r="J432" s="368"/>
      <c r="K432" s="368"/>
      <c r="L432" s="368"/>
      <c r="M432" s="368"/>
      <c r="N432" s="368"/>
      <c r="O432" s="368"/>
      <c r="P432" s="368"/>
      <c r="Q432" s="368"/>
    </row>
    <row r="433">
      <c r="A433" s="368"/>
      <c r="B433" s="368"/>
      <c r="C433" s="368"/>
      <c r="D433" s="368"/>
      <c r="E433" s="368"/>
      <c r="F433" s="368"/>
      <c r="G433" s="368"/>
      <c r="H433" s="368"/>
      <c r="I433" s="368"/>
      <c r="J433" s="368"/>
      <c r="K433" s="368"/>
      <c r="L433" s="368"/>
      <c r="M433" s="368"/>
      <c r="N433" s="368"/>
      <c r="O433" s="368"/>
      <c r="P433" s="368"/>
      <c r="Q433" s="368"/>
    </row>
    <row r="434">
      <c r="A434" s="368"/>
      <c r="B434" s="368"/>
      <c r="C434" s="368"/>
      <c r="D434" s="368"/>
      <c r="E434" s="368"/>
      <c r="F434" s="368"/>
      <c r="G434" s="368"/>
      <c r="H434" s="368"/>
      <c r="I434" s="368"/>
      <c r="J434" s="368"/>
      <c r="K434" s="368"/>
      <c r="L434" s="368"/>
      <c r="M434" s="368"/>
      <c r="N434" s="368"/>
      <c r="O434" s="368"/>
      <c r="P434" s="368"/>
      <c r="Q434" s="368"/>
    </row>
    <row r="435">
      <c r="A435" s="368"/>
      <c r="B435" s="368"/>
      <c r="C435" s="368"/>
      <c r="D435" s="368"/>
      <c r="E435" s="368"/>
      <c r="F435" s="368"/>
      <c r="G435" s="368"/>
      <c r="H435" s="368"/>
      <c r="I435" s="368"/>
      <c r="J435" s="368"/>
      <c r="K435" s="368"/>
      <c r="L435" s="368"/>
      <c r="M435" s="368"/>
      <c r="N435" s="368"/>
      <c r="O435" s="368"/>
      <c r="P435" s="368"/>
      <c r="Q435" s="368"/>
    </row>
    <row r="436">
      <c r="A436" s="368"/>
      <c r="B436" s="368"/>
      <c r="C436" s="368"/>
      <c r="D436" s="368"/>
      <c r="E436" s="368"/>
      <c r="F436" s="368"/>
      <c r="G436" s="368"/>
      <c r="H436" s="368"/>
      <c r="I436" s="368"/>
      <c r="J436" s="368"/>
      <c r="K436" s="368"/>
      <c r="L436" s="368"/>
      <c r="M436" s="368"/>
      <c r="N436" s="368"/>
      <c r="O436" s="368"/>
      <c r="P436" s="368"/>
      <c r="Q436" s="368"/>
    </row>
    <row r="437">
      <c r="A437" s="368"/>
      <c r="B437" s="368"/>
      <c r="C437" s="368"/>
      <c r="D437" s="368"/>
      <c r="E437" s="368"/>
      <c r="F437" s="368"/>
      <c r="G437" s="368"/>
      <c r="H437" s="368"/>
      <c r="I437" s="368"/>
      <c r="J437" s="368"/>
      <c r="K437" s="368"/>
      <c r="L437" s="368"/>
      <c r="M437" s="368"/>
      <c r="N437" s="368"/>
      <c r="O437" s="368"/>
      <c r="P437" s="368"/>
      <c r="Q437" s="368"/>
    </row>
    <row r="438">
      <c r="A438" s="368"/>
      <c r="B438" s="368"/>
      <c r="C438" s="368"/>
      <c r="D438" s="368"/>
      <c r="E438" s="368"/>
      <c r="F438" s="368"/>
      <c r="G438" s="368"/>
      <c r="H438" s="368"/>
      <c r="I438" s="368"/>
      <c r="J438" s="368"/>
      <c r="K438" s="368"/>
      <c r="L438" s="368"/>
      <c r="M438" s="368"/>
      <c r="N438" s="368"/>
      <c r="O438" s="368"/>
      <c r="P438" s="368"/>
      <c r="Q438" s="368"/>
    </row>
    <row r="439">
      <c r="A439" s="368"/>
      <c r="B439" s="368"/>
      <c r="C439" s="368"/>
      <c r="D439" s="368"/>
      <c r="E439" s="368"/>
      <c r="F439" s="368"/>
      <c r="G439" s="368"/>
      <c r="H439" s="368"/>
      <c r="I439" s="368"/>
      <c r="J439" s="368"/>
      <c r="K439" s="368"/>
      <c r="L439" s="368"/>
      <c r="M439" s="368"/>
      <c r="N439" s="368"/>
      <c r="O439" s="368"/>
      <c r="P439" s="368"/>
      <c r="Q439" s="368"/>
    </row>
    <row r="440">
      <c r="A440" s="368"/>
      <c r="B440" s="368"/>
      <c r="C440" s="368"/>
      <c r="D440" s="368"/>
      <c r="E440" s="368"/>
      <c r="F440" s="368"/>
      <c r="G440" s="368"/>
      <c r="H440" s="368"/>
      <c r="I440" s="368"/>
      <c r="J440" s="368"/>
      <c r="K440" s="368"/>
      <c r="L440" s="368"/>
      <c r="M440" s="368"/>
      <c r="N440" s="368"/>
      <c r="O440" s="368"/>
      <c r="P440" s="368"/>
      <c r="Q440" s="368"/>
    </row>
    <row r="441">
      <c r="A441" s="368"/>
      <c r="B441" s="368"/>
      <c r="C441" s="368"/>
      <c r="D441" s="368"/>
      <c r="E441" s="368"/>
      <c r="F441" s="368"/>
      <c r="G441" s="368"/>
      <c r="H441" s="368"/>
      <c r="I441" s="368"/>
      <c r="J441" s="368"/>
      <c r="K441" s="368"/>
      <c r="L441" s="368"/>
      <c r="M441" s="368"/>
      <c r="N441" s="368"/>
      <c r="O441" s="368"/>
      <c r="P441" s="368"/>
      <c r="Q441" s="368"/>
    </row>
    <row r="442">
      <c r="A442" s="368"/>
      <c r="B442" s="368"/>
      <c r="C442" s="368"/>
      <c r="D442" s="368"/>
      <c r="E442" s="368"/>
      <c r="F442" s="368"/>
      <c r="G442" s="368"/>
      <c r="H442" s="368"/>
      <c r="I442" s="368"/>
      <c r="J442" s="368"/>
      <c r="K442" s="368"/>
      <c r="L442" s="368"/>
      <c r="M442" s="368"/>
      <c r="N442" s="368"/>
      <c r="O442" s="368"/>
      <c r="P442" s="368"/>
      <c r="Q442" s="368"/>
    </row>
    <row r="443">
      <c r="A443" s="368"/>
      <c r="B443" s="368"/>
      <c r="C443" s="368"/>
      <c r="D443" s="368"/>
      <c r="E443" s="368"/>
      <c r="F443" s="368"/>
      <c r="G443" s="368"/>
      <c r="H443" s="368"/>
      <c r="I443" s="368"/>
      <c r="J443" s="368"/>
      <c r="K443" s="368"/>
      <c r="L443" s="368"/>
      <c r="M443" s="368"/>
      <c r="N443" s="368"/>
      <c r="O443" s="368"/>
      <c r="P443" s="368"/>
      <c r="Q443" s="368"/>
    </row>
    <row r="444">
      <c r="A444" s="368"/>
      <c r="B444" s="368"/>
      <c r="C444" s="368"/>
      <c r="D444" s="368"/>
      <c r="E444" s="368"/>
      <c r="F444" s="368"/>
      <c r="G444" s="368"/>
      <c r="H444" s="368"/>
      <c r="I444" s="368"/>
      <c r="J444" s="368"/>
      <c r="K444" s="368"/>
      <c r="L444" s="368"/>
      <c r="M444" s="368"/>
      <c r="N444" s="368"/>
      <c r="O444" s="368"/>
      <c r="P444" s="368"/>
      <c r="Q444" s="368"/>
    </row>
    <row r="445">
      <c r="A445" s="368"/>
      <c r="B445" s="368"/>
      <c r="C445" s="368"/>
      <c r="D445" s="368"/>
      <c r="E445" s="368"/>
      <c r="F445" s="368"/>
      <c r="G445" s="368"/>
      <c r="H445" s="368"/>
      <c r="I445" s="368"/>
      <c r="J445" s="368"/>
      <c r="K445" s="368"/>
      <c r="L445" s="368"/>
      <c r="M445" s="368"/>
      <c r="N445" s="368"/>
      <c r="O445" s="368"/>
      <c r="P445" s="368"/>
      <c r="Q445" s="368"/>
    </row>
    <row r="446">
      <c r="A446" s="368"/>
      <c r="B446" s="368"/>
      <c r="C446" s="368"/>
      <c r="D446" s="368"/>
      <c r="E446" s="368"/>
      <c r="F446" s="368"/>
      <c r="G446" s="368"/>
      <c r="H446" s="368"/>
      <c r="I446" s="368"/>
      <c r="J446" s="368"/>
      <c r="K446" s="368"/>
      <c r="L446" s="368"/>
      <c r="M446" s="368"/>
      <c r="N446" s="368"/>
      <c r="O446" s="368"/>
      <c r="P446" s="368"/>
      <c r="Q446" s="368"/>
    </row>
    <row r="447">
      <c r="A447" s="368"/>
      <c r="B447" s="368"/>
      <c r="C447" s="368"/>
      <c r="D447" s="368"/>
      <c r="E447" s="368"/>
      <c r="F447" s="368"/>
      <c r="G447" s="368"/>
      <c r="H447" s="368"/>
      <c r="I447" s="368"/>
      <c r="J447" s="368"/>
      <c r="K447" s="368"/>
      <c r="L447" s="368"/>
      <c r="M447" s="368"/>
      <c r="N447" s="368"/>
      <c r="O447" s="368"/>
      <c r="P447" s="368"/>
      <c r="Q447" s="368"/>
    </row>
    <row r="448">
      <c r="A448" s="368"/>
      <c r="B448" s="368"/>
      <c r="C448" s="368"/>
      <c r="D448" s="368"/>
      <c r="E448" s="368"/>
      <c r="F448" s="368"/>
      <c r="G448" s="368"/>
      <c r="H448" s="368"/>
      <c r="I448" s="368"/>
      <c r="J448" s="368"/>
      <c r="K448" s="368"/>
      <c r="L448" s="368"/>
      <c r="M448" s="368"/>
      <c r="N448" s="368"/>
      <c r="O448" s="368"/>
      <c r="P448" s="368"/>
      <c r="Q448" s="368"/>
    </row>
    <row r="449">
      <c r="A449" s="368"/>
      <c r="B449" s="368"/>
      <c r="C449" s="368"/>
      <c r="D449" s="368"/>
      <c r="E449" s="368"/>
      <c r="F449" s="368"/>
      <c r="G449" s="368"/>
      <c r="H449" s="368"/>
      <c r="I449" s="368"/>
      <c r="J449" s="368"/>
      <c r="K449" s="368"/>
      <c r="L449" s="368"/>
      <c r="M449" s="368"/>
      <c r="N449" s="368"/>
      <c r="O449" s="368"/>
      <c r="P449" s="368"/>
      <c r="Q449" s="368"/>
    </row>
    <row r="450">
      <c r="A450" s="368"/>
      <c r="B450" s="368"/>
      <c r="C450" s="368"/>
      <c r="D450" s="368"/>
      <c r="E450" s="368"/>
      <c r="F450" s="368"/>
      <c r="G450" s="368"/>
      <c r="H450" s="368"/>
      <c r="I450" s="368"/>
      <c r="J450" s="368"/>
      <c r="K450" s="368"/>
      <c r="L450" s="368"/>
      <c r="M450" s="368"/>
      <c r="N450" s="368"/>
      <c r="O450" s="368"/>
      <c r="P450" s="368"/>
      <c r="Q450" s="368"/>
    </row>
    <row r="451">
      <c r="A451" s="368"/>
      <c r="B451" s="368"/>
      <c r="C451" s="368"/>
      <c r="D451" s="368"/>
      <c r="E451" s="368"/>
      <c r="F451" s="368"/>
      <c r="G451" s="368"/>
      <c r="H451" s="368"/>
      <c r="I451" s="368"/>
      <c r="J451" s="368"/>
      <c r="K451" s="368"/>
      <c r="L451" s="368"/>
      <c r="M451" s="368"/>
      <c r="N451" s="368"/>
      <c r="O451" s="368"/>
      <c r="P451" s="368"/>
      <c r="Q451" s="368"/>
    </row>
    <row r="452">
      <c r="A452" s="368"/>
      <c r="B452" s="368"/>
      <c r="C452" s="368"/>
      <c r="D452" s="368"/>
      <c r="E452" s="368"/>
      <c r="F452" s="368"/>
      <c r="G452" s="368"/>
      <c r="H452" s="368"/>
      <c r="I452" s="368"/>
      <c r="J452" s="368"/>
      <c r="K452" s="368"/>
      <c r="L452" s="368"/>
      <c r="M452" s="368"/>
      <c r="N452" s="368"/>
      <c r="O452" s="368"/>
      <c r="P452" s="368"/>
      <c r="Q452" s="368"/>
    </row>
    <row r="453">
      <c r="A453" s="368"/>
      <c r="B453" s="368"/>
      <c r="C453" s="368"/>
      <c r="D453" s="368"/>
      <c r="E453" s="368"/>
      <c r="F453" s="368"/>
      <c r="G453" s="368"/>
      <c r="H453" s="368"/>
      <c r="I453" s="368"/>
      <c r="J453" s="368"/>
      <c r="K453" s="368"/>
      <c r="L453" s="368"/>
      <c r="M453" s="368"/>
      <c r="N453" s="368"/>
      <c r="O453" s="368"/>
      <c r="P453" s="368"/>
      <c r="Q453" s="368"/>
    </row>
    <row r="454">
      <c r="A454" s="368"/>
      <c r="B454" s="368"/>
      <c r="C454" s="368"/>
      <c r="D454" s="368"/>
      <c r="E454" s="368"/>
      <c r="F454" s="368"/>
      <c r="G454" s="368"/>
      <c r="H454" s="368"/>
      <c r="I454" s="368"/>
      <c r="J454" s="368"/>
      <c r="K454" s="368"/>
      <c r="L454" s="368"/>
      <c r="M454" s="368"/>
      <c r="N454" s="368"/>
      <c r="O454" s="368"/>
      <c r="P454" s="368"/>
      <c r="Q454" s="368"/>
    </row>
    <row r="455">
      <c r="A455" s="368"/>
      <c r="B455" s="368"/>
      <c r="C455" s="368"/>
      <c r="D455" s="368"/>
      <c r="E455" s="368"/>
      <c r="F455" s="368"/>
      <c r="G455" s="368"/>
      <c r="H455" s="368"/>
      <c r="I455" s="368"/>
      <c r="J455" s="368"/>
      <c r="K455" s="368"/>
      <c r="L455" s="368"/>
      <c r="M455" s="368"/>
      <c r="N455" s="368"/>
      <c r="O455" s="368"/>
      <c r="P455" s="368"/>
      <c r="Q455" s="368"/>
    </row>
    <row r="456">
      <c r="A456" s="368"/>
      <c r="B456" s="368"/>
      <c r="C456" s="368"/>
      <c r="D456" s="368"/>
      <c r="E456" s="368"/>
      <c r="F456" s="368"/>
      <c r="G456" s="368"/>
      <c r="H456" s="368"/>
      <c r="I456" s="368"/>
      <c r="J456" s="368"/>
      <c r="K456" s="368"/>
      <c r="L456" s="368"/>
      <c r="M456" s="368"/>
      <c r="N456" s="368"/>
      <c r="O456" s="368"/>
      <c r="P456" s="368"/>
      <c r="Q456" s="368"/>
    </row>
    <row r="457">
      <c r="A457" s="368"/>
      <c r="B457" s="368"/>
      <c r="C457" s="368"/>
      <c r="D457" s="368"/>
      <c r="E457" s="368"/>
      <c r="F457" s="368"/>
      <c r="G457" s="368"/>
      <c r="H457" s="368"/>
      <c r="I457" s="368"/>
      <c r="J457" s="368"/>
      <c r="K457" s="368"/>
      <c r="L457" s="368"/>
      <c r="M457" s="368"/>
      <c r="N457" s="368"/>
      <c r="O457" s="368"/>
      <c r="P457" s="368"/>
      <c r="Q457" s="368"/>
    </row>
    <row r="458">
      <c r="A458" s="368"/>
      <c r="B458" s="368"/>
      <c r="C458" s="368"/>
      <c r="D458" s="368"/>
      <c r="E458" s="368"/>
      <c r="F458" s="368"/>
      <c r="G458" s="368"/>
      <c r="H458" s="368"/>
      <c r="I458" s="368"/>
      <c r="J458" s="368"/>
      <c r="K458" s="368"/>
      <c r="L458" s="368"/>
      <c r="M458" s="368"/>
      <c r="N458" s="368"/>
      <c r="O458" s="368"/>
      <c r="P458" s="368"/>
      <c r="Q458" s="368"/>
    </row>
    <row r="459">
      <c r="A459" s="368"/>
      <c r="B459" s="368"/>
      <c r="C459" s="368"/>
      <c r="D459" s="368"/>
      <c r="E459" s="368"/>
      <c r="F459" s="368"/>
      <c r="G459" s="368"/>
      <c r="H459" s="368"/>
      <c r="I459" s="368"/>
      <c r="J459" s="368"/>
      <c r="K459" s="368"/>
      <c r="L459" s="368"/>
      <c r="M459" s="368"/>
      <c r="N459" s="368"/>
      <c r="O459" s="368"/>
      <c r="P459" s="368"/>
      <c r="Q459" s="368"/>
    </row>
    <row r="460">
      <c r="A460" s="368"/>
      <c r="B460" s="368"/>
      <c r="C460" s="368"/>
      <c r="D460" s="368"/>
      <c r="E460" s="368"/>
      <c r="F460" s="368"/>
      <c r="G460" s="368"/>
      <c r="H460" s="368"/>
      <c r="I460" s="368"/>
      <c r="J460" s="368"/>
      <c r="K460" s="368"/>
      <c r="L460" s="368"/>
      <c r="M460" s="368"/>
      <c r="N460" s="368"/>
      <c r="O460" s="368"/>
      <c r="P460" s="368"/>
      <c r="Q460" s="368"/>
    </row>
    <row r="461">
      <c r="A461" s="368"/>
      <c r="B461" s="368"/>
      <c r="C461" s="368"/>
      <c r="D461" s="368"/>
      <c r="E461" s="368"/>
      <c r="F461" s="368"/>
      <c r="G461" s="368"/>
      <c r="H461" s="368"/>
      <c r="I461" s="368"/>
      <c r="J461" s="368"/>
      <c r="K461" s="368"/>
      <c r="L461" s="368"/>
      <c r="M461" s="368"/>
      <c r="N461" s="368"/>
      <c r="O461" s="368"/>
      <c r="P461" s="368"/>
      <c r="Q461" s="368"/>
    </row>
    <row r="462">
      <c r="A462" s="368"/>
      <c r="B462" s="368"/>
      <c r="C462" s="368"/>
      <c r="D462" s="368"/>
      <c r="E462" s="368"/>
      <c r="F462" s="368"/>
      <c r="G462" s="368"/>
      <c r="H462" s="368"/>
      <c r="I462" s="368"/>
      <c r="J462" s="368"/>
      <c r="K462" s="368"/>
      <c r="L462" s="368"/>
      <c r="M462" s="368"/>
      <c r="N462" s="368"/>
      <c r="O462" s="368"/>
      <c r="P462" s="368"/>
      <c r="Q462" s="368"/>
    </row>
    <row r="463">
      <c r="A463" s="368"/>
      <c r="B463" s="368"/>
      <c r="C463" s="368"/>
      <c r="D463" s="368"/>
      <c r="E463" s="368"/>
      <c r="F463" s="368"/>
      <c r="G463" s="368"/>
      <c r="H463" s="368"/>
      <c r="I463" s="368"/>
      <c r="J463" s="368"/>
      <c r="K463" s="368"/>
      <c r="L463" s="368"/>
      <c r="M463" s="368"/>
      <c r="N463" s="368"/>
      <c r="O463" s="368"/>
      <c r="P463" s="368"/>
      <c r="Q463" s="368"/>
    </row>
    <row r="464">
      <c r="A464" s="368"/>
      <c r="B464" s="368"/>
      <c r="C464" s="368"/>
      <c r="D464" s="368"/>
      <c r="E464" s="368"/>
      <c r="F464" s="368"/>
      <c r="G464" s="368"/>
      <c r="H464" s="368"/>
      <c r="I464" s="368"/>
      <c r="J464" s="368"/>
      <c r="K464" s="368"/>
      <c r="L464" s="368"/>
      <c r="M464" s="368"/>
      <c r="N464" s="368"/>
      <c r="O464" s="368"/>
      <c r="P464" s="368"/>
      <c r="Q464" s="368"/>
    </row>
    <row r="465">
      <c r="A465" s="368"/>
      <c r="B465" s="368"/>
      <c r="C465" s="368"/>
      <c r="D465" s="368"/>
      <c r="E465" s="368"/>
      <c r="F465" s="368"/>
      <c r="G465" s="368"/>
      <c r="H465" s="368"/>
      <c r="I465" s="368"/>
      <c r="J465" s="368"/>
      <c r="K465" s="368"/>
      <c r="L465" s="368"/>
      <c r="M465" s="368"/>
      <c r="N465" s="368"/>
      <c r="O465" s="368"/>
      <c r="P465" s="368"/>
      <c r="Q465" s="368"/>
    </row>
    <row r="466">
      <c r="A466" s="368"/>
      <c r="B466" s="368"/>
      <c r="C466" s="368"/>
      <c r="D466" s="368"/>
      <c r="E466" s="368"/>
      <c r="F466" s="368"/>
      <c r="G466" s="368"/>
      <c r="H466" s="368"/>
      <c r="I466" s="368"/>
      <c r="J466" s="368"/>
      <c r="K466" s="368"/>
      <c r="L466" s="368"/>
      <c r="M466" s="368"/>
      <c r="N466" s="368"/>
      <c r="O466" s="368"/>
      <c r="P466" s="368"/>
      <c r="Q466" s="368"/>
    </row>
    <row r="467">
      <c r="A467" s="368"/>
      <c r="B467" s="368"/>
      <c r="C467" s="368"/>
      <c r="D467" s="368"/>
      <c r="E467" s="368"/>
      <c r="F467" s="368"/>
      <c r="G467" s="368"/>
      <c r="H467" s="368"/>
      <c r="I467" s="368"/>
      <c r="J467" s="368"/>
      <c r="K467" s="368"/>
      <c r="L467" s="368"/>
      <c r="M467" s="368"/>
      <c r="N467" s="368"/>
      <c r="O467" s="368"/>
      <c r="P467" s="368"/>
      <c r="Q467" s="368"/>
    </row>
    <row r="468">
      <c r="A468" s="368"/>
      <c r="B468" s="368"/>
      <c r="C468" s="368"/>
      <c r="D468" s="368"/>
      <c r="E468" s="368"/>
      <c r="F468" s="368"/>
      <c r="G468" s="368"/>
      <c r="H468" s="368"/>
      <c r="I468" s="368"/>
      <c r="J468" s="368"/>
      <c r="K468" s="368"/>
      <c r="L468" s="368"/>
      <c r="M468" s="368"/>
      <c r="N468" s="368"/>
      <c r="O468" s="368"/>
      <c r="P468" s="368"/>
      <c r="Q468" s="368"/>
    </row>
    <row r="469">
      <c r="A469" s="368"/>
      <c r="B469" s="368"/>
      <c r="C469" s="368"/>
      <c r="D469" s="368"/>
      <c r="E469" s="368"/>
      <c r="F469" s="368"/>
      <c r="G469" s="368"/>
      <c r="H469" s="368"/>
      <c r="I469" s="368"/>
      <c r="J469" s="368"/>
      <c r="K469" s="368"/>
      <c r="L469" s="368"/>
      <c r="M469" s="368"/>
      <c r="N469" s="368"/>
      <c r="O469" s="368"/>
      <c r="P469" s="368"/>
      <c r="Q469" s="368"/>
    </row>
    <row r="470">
      <c r="A470" s="368"/>
      <c r="B470" s="368"/>
      <c r="C470" s="368"/>
      <c r="D470" s="368"/>
      <c r="E470" s="368"/>
      <c r="F470" s="368"/>
      <c r="G470" s="368"/>
      <c r="H470" s="368"/>
      <c r="I470" s="368"/>
      <c r="J470" s="368"/>
      <c r="K470" s="368"/>
      <c r="L470" s="368"/>
      <c r="M470" s="368"/>
      <c r="N470" s="368"/>
      <c r="O470" s="368"/>
      <c r="P470" s="368"/>
      <c r="Q470" s="368"/>
    </row>
    <row r="471">
      <c r="A471" s="368"/>
      <c r="B471" s="368"/>
      <c r="C471" s="368"/>
      <c r="D471" s="368"/>
      <c r="E471" s="368"/>
      <c r="F471" s="368"/>
      <c r="G471" s="368"/>
      <c r="H471" s="368"/>
      <c r="I471" s="368"/>
      <c r="J471" s="368"/>
      <c r="K471" s="368"/>
      <c r="L471" s="368"/>
      <c r="M471" s="368"/>
      <c r="N471" s="368"/>
      <c r="O471" s="368"/>
      <c r="P471" s="368"/>
      <c r="Q471" s="368"/>
    </row>
    <row r="472">
      <c r="A472" s="368"/>
      <c r="B472" s="368"/>
      <c r="C472" s="368"/>
      <c r="D472" s="368"/>
      <c r="E472" s="368"/>
      <c r="F472" s="368"/>
      <c r="G472" s="368"/>
      <c r="H472" s="368"/>
      <c r="I472" s="368"/>
      <c r="J472" s="368"/>
      <c r="K472" s="368"/>
      <c r="L472" s="368"/>
      <c r="M472" s="368"/>
      <c r="N472" s="368"/>
      <c r="O472" s="368"/>
      <c r="P472" s="368"/>
      <c r="Q472" s="368"/>
    </row>
    <row r="473">
      <c r="A473" s="368"/>
      <c r="B473" s="368"/>
      <c r="C473" s="368"/>
      <c r="D473" s="368"/>
      <c r="E473" s="368"/>
      <c r="F473" s="368"/>
      <c r="G473" s="368"/>
      <c r="H473" s="368"/>
      <c r="I473" s="368"/>
      <c r="J473" s="368"/>
      <c r="K473" s="368"/>
      <c r="L473" s="368"/>
      <c r="M473" s="368"/>
      <c r="N473" s="368"/>
      <c r="O473" s="368"/>
      <c r="P473" s="368"/>
      <c r="Q473" s="368"/>
    </row>
    <row r="474">
      <c r="A474" s="368"/>
      <c r="B474" s="368"/>
      <c r="C474" s="368"/>
      <c r="D474" s="368"/>
      <c r="E474" s="368"/>
      <c r="F474" s="368"/>
      <c r="G474" s="368"/>
      <c r="H474" s="368"/>
      <c r="I474" s="368"/>
      <c r="J474" s="368"/>
      <c r="K474" s="368"/>
      <c r="L474" s="368"/>
      <c r="M474" s="368"/>
      <c r="N474" s="368"/>
      <c r="O474" s="368"/>
      <c r="P474" s="368"/>
      <c r="Q474" s="368"/>
    </row>
    <row r="475">
      <c r="A475" s="368"/>
      <c r="B475" s="368"/>
      <c r="C475" s="368"/>
      <c r="D475" s="368"/>
      <c r="E475" s="368"/>
      <c r="F475" s="368"/>
      <c r="G475" s="368"/>
      <c r="H475" s="368"/>
      <c r="I475" s="368"/>
      <c r="J475" s="368"/>
      <c r="K475" s="368"/>
      <c r="L475" s="368"/>
      <c r="M475" s="368"/>
      <c r="N475" s="368"/>
      <c r="O475" s="368"/>
      <c r="P475" s="368"/>
      <c r="Q475" s="368"/>
    </row>
    <row r="476">
      <c r="A476" s="368"/>
      <c r="B476" s="368"/>
      <c r="C476" s="368"/>
      <c r="D476" s="368"/>
      <c r="E476" s="368"/>
      <c r="F476" s="368"/>
      <c r="G476" s="368"/>
      <c r="H476" s="368"/>
      <c r="I476" s="368"/>
      <c r="J476" s="368"/>
      <c r="K476" s="368"/>
      <c r="L476" s="368"/>
      <c r="M476" s="368"/>
      <c r="N476" s="368"/>
      <c r="O476" s="368"/>
      <c r="P476" s="368"/>
      <c r="Q476" s="368"/>
    </row>
    <row r="477">
      <c r="A477" s="368"/>
      <c r="B477" s="368"/>
      <c r="C477" s="368"/>
      <c r="D477" s="368"/>
      <c r="E477" s="368"/>
      <c r="F477" s="368"/>
      <c r="G477" s="368"/>
      <c r="H477" s="368"/>
      <c r="I477" s="368"/>
      <c r="J477" s="368"/>
      <c r="K477" s="368"/>
      <c r="L477" s="368"/>
      <c r="M477" s="368"/>
      <c r="N477" s="368"/>
      <c r="O477" s="368"/>
      <c r="P477" s="368"/>
      <c r="Q477" s="368"/>
    </row>
    <row r="478">
      <c r="A478" s="368"/>
      <c r="B478" s="368"/>
      <c r="C478" s="368"/>
      <c r="D478" s="368"/>
      <c r="E478" s="368"/>
      <c r="F478" s="368"/>
      <c r="G478" s="368"/>
      <c r="H478" s="368"/>
      <c r="I478" s="368"/>
      <c r="J478" s="368"/>
      <c r="K478" s="368"/>
      <c r="L478" s="368"/>
      <c r="M478" s="368"/>
      <c r="N478" s="368"/>
      <c r="O478" s="368"/>
      <c r="P478" s="368"/>
      <c r="Q478" s="368"/>
    </row>
    <row r="479">
      <c r="A479" s="368"/>
      <c r="B479" s="368"/>
      <c r="C479" s="368"/>
      <c r="D479" s="368"/>
      <c r="E479" s="368"/>
      <c r="F479" s="368"/>
      <c r="G479" s="368"/>
      <c r="H479" s="368"/>
      <c r="I479" s="368"/>
      <c r="J479" s="368"/>
      <c r="K479" s="368"/>
      <c r="L479" s="368"/>
      <c r="M479" s="368"/>
      <c r="N479" s="368"/>
      <c r="O479" s="368"/>
      <c r="P479" s="368"/>
      <c r="Q479" s="368"/>
    </row>
    <row r="480">
      <c r="A480" s="368"/>
      <c r="B480" s="368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  <c r="P480" s="368"/>
      <c r="Q480" s="368"/>
    </row>
    <row r="481">
      <c r="A481" s="368"/>
      <c r="B481" s="368"/>
      <c r="C481" s="368"/>
      <c r="D481" s="368"/>
      <c r="E481" s="368"/>
      <c r="F481" s="368"/>
      <c r="G481" s="368"/>
      <c r="H481" s="368"/>
      <c r="I481" s="368"/>
      <c r="J481" s="368"/>
      <c r="K481" s="368"/>
      <c r="L481" s="368"/>
      <c r="M481" s="368"/>
      <c r="N481" s="368"/>
      <c r="O481" s="368"/>
      <c r="P481" s="368"/>
      <c r="Q481" s="368"/>
    </row>
    <row r="482">
      <c r="A482" s="368"/>
      <c r="B482" s="368"/>
      <c r="C482" s="368"/>
      <c r="D482" s="368"/>
      <c r="E482" s="368"/>
      <c r="F482" s="368"/>
      <c r="G482" s="368"/>
      <c r="H482" s="368"/>
      <c r="I482" s="368"/>
      <c r="J482" s="368"/>
      <c r="K482" s="368"/>
      <c r="L482" s="368"/>
      <c r="M482" s="368"/>
      <c r="N482" s="368"/>
      <c r="O482" s="368"/>
      <c r="P482" s="368"/>
      <c r="Q482" s="368"/>
    </row>
    <row r="483">
      <c r="A483" s="368"/>
      <c r="B483" s="368"/>
      <c r="C483" s="368"/>
      <c r="D483" s="368"/>
      <c r="E483" s="368"/>
      <c r="F483" s="368"/>
      <c r="G483" s="368"/>
      <c r="H483" s="368"/>
      <c r="I483" s="368"/>
      <c r="J483" s="368"/>
      <c r="K483" s="368"/>
      <c r="L483" s="368"/>
      <c r="M483" s="368"/>
      <c r="N483" s="368"/>
      <c r="O483" s="368"/>
      <c r="P483" s="368"/>
      <c r="Q483" s="368"/>
    </row>
    <row r="484">
      <c r="A484" s="368"/>
      <c r="B484" s="368"/>
      <c r="C484" s="368"/>
      <c r="D484" s="368"/>
      <c r="E484" s="368"/>
      <c r="F484" s="368"/>
      <c r="G484" s="368"/>
      <c r="H484" s="368"/>
      <c r="I484" s="368"/>
      <c r="J484" s="368"/>
      <c r="K484" s="368"/>
      <c r="L484" s="368"/>
      <c r="M484" s="368"/>
      <c r="N484" s="368"/>
      <c r="O484" s="368"/>
      <c r="P484" s="368"/>
      <c r="Q484" s="368"/>
    </row>
    <row r="485">
      <c r="A485" s="368"/>
      <c r="B485" s="368"/>
      <c r="C485" s="368"/>
      <c r="D485" s="368"/>
      <c r="E485" s="368"/>
      <c r="F485" s="368"/>
      <c r="G485" s="368"/>
      <c r="H485" s="368"/>
      <c r="I485" s="368"/>
      <c r="J485" s="368"/>
      <c r="K485" s="368"/>
      <c r="L485" s="368"/>
      <c r="M485" s="368"/>
      <c r="N485" s="368"/>
      <c r="O485" s="368"/>
      <c r="P485" s="368"/>
      <c r="Q485" s="368"/>
    </row>
    <row r="486">
      <c r="A486" s="368"/>
      <c r="B486" s="368"/>
      <c r="C486" s="368"/>
      <c r="D486" s="368"/>
      <c r="E486" s="368"/>
      <c r="F486" s="368"/>
      <c r="G486" s="368"/>
      <c r="H486" s="368"/>
      <c r="I486" s="368"/>
      <c r="J486" s="368"/>
      <c r="K486" s="368"/>
      <c r="L486" s="368"/>
      <c r="M486" s="368"/>
      <c r="N486" s="368"/>
      <c r="O486" s="368"/>
      <c r="P486" s="368"/>
      <c r="Q486" s="368"/>
    </row>
    <row r="487">
      <c r="A487" s="368"/>
      <c r="B487" s="368"/>
      <c r="C487" s="368"/>
      <c r="D487" s="368"/>
      <c r="E487" s="368"/>
      <c r="F487" s="368"/>
      <c r="G487" s="368"/>
      <c r="H487" s="368"/>
      <c r="I487" s="368"/>
      <c r="J487" s="368"/>
      <c r="K487" s="368"/>
      <c r="L487" s="368"/>
      <c r="M487" s="368"/>
      <c r="N487" s="368"/>
      <c r="O487" s="368"/>
      <c r="P487" s="368"/>
      <c r="Q487" s="368"/>
    </row>
    <row r="488">
      <c r="A488" s="368"/>
      <c r="B488" s="368"/>
      <c r="C488" s="368"/>
      <c r="D488" s="368"/>
      <c r="E488" s="368"/>
      <c r="F488" s="368"/>
      <c r="G488" s="368"/>
      <c r="H488" s="368"/>
      <c r="I488" s="368"/>
      <c r="J488" s="368"/>
      <c r="K488" s="368"/>
      <c r="L488" s="368"/>
      <c r="M488" s="368"/>
      <c r="N488" s="368"/>
      <c r="O488" s="368"/>
      <c r="P488" s="368"/>
      <c r="Q488" s="368"/>
    </row>
    <row r="489">
      <c r="A489" s="368"/>
      <c r="B489" s="368"/>
      <c r="C489" s="368"/>
      <c r="D489" s="368"/>
      <c r="E489" s="368"/>
      <c r="F489" s="368"/>
      <c r="G489" s="368"/>
      <c r="H489" s="368"/>
      <c r="I489" s="368"/>
      <c r="J489" s="368"/>
      <c r="K489" s="368"/>
      <c r="L489" s="368"/>
      <c r="M489" s="368"/>
      <c r="N489" s="368"/>
      <c r="O489" s="368"/>
      <c r="P489" s="368"/>
      <c r="Q489" s="368"/>
    </row>
    <row r="490">
      <c r="A490" s="368"/>
      <c r="B490" s="368"/>
      <c r="C490" s="368"/>
      <c r="D490" s="368"/>
      <c r="E490" s="368"/>
      <c r="F490" s="368"/>
      <c r="G490" s="368"/>
      <c r="H490" s="368"/>
      <c r="I490" s="368"/>
      <c r="J490" s="368"/>
      <c r="K490" s="368"/>
      <c r="L490" s="368"/>
      <c r="M490" s="368"/>
      <c r="N490" s="368"/>
      <c r="O490" s="368"/>
      <c r="P490" s="368"/>
      <c r="Q490" s="368"/>
    </row>
    <row r="491">
      <c r="A491" s="368"/>
      <c r="B491" s="368"/>
      <c r="C491" s="368"/>
      <c r="D491" s="368"/>
      <c r="E491" s="368"/>
      <c r="F491" s="368"/>
      <c r="G491" s="368"/>
      <c r="H491" s="368"/>
      <c r="I491" s="368"/>
      <c r="J491" s="368"/>
      <c r="K491" s="368"/>
      <c r="L491" s="368"/>
      <c r="M491" s="368"/>
      <c r="N491" s="368"/>
      <c r="O491" s="368"/>
      <c r="P491" s="368"/>
      <c r="Q491" s="368"/>
    </row>
    <row r="492">
      <c r="A492" s="368"/>
      <c r="B492" s="368"/>
      <c r="C492" s="368"/>
      <c r="D492" s="368"/>
      <c r="E492" s="368"/>
      <c r="F492" s="368"/>
      <c r="G492" s="368"/>
      <c r="H492" s="368"/>
      <c r="I492" s="368"/>
      <c r="J492" s="368"/>
      <c r="K492" s="368"/>
      <c r="L492" s="368"/>
      <c r="M492" s="368"/>
      <c r="N492" s="368"/>
      <c r="O492" s="368"/>
      <c r="P492" s="368"/>
      <c r="Q492" s="368"/>
    </row>
    <row r="493">
      <c r="A493" s="368"/>
      <c r="B493" s="368"/>
      <c r="C493" s="368"/>
      <c r="D493" s="368"/>
      <c r="E493" s="368"/>
      <c r="F493" s="368"/>
      <c r="G493" s="368"/>
      <c r="H493" s="368"/>
      <c r="I493" s="368"/>
      <c r="J493" s="368"/>
      <c r="K493" s="368"/>
      <c r="L493" s="368"/>
      <c r="M493" s="368"/>
      <c r="N493" s="368"/>
      <c r="O493" s="368"/>
      <c r="P493" s="368"/>
      <c r="Q493" s="368"/>
    </row>
    <row r="494">
      <c r="A494" s="368"/>
      <c r="B494" s="368"/>
      <c r="C494" s="368"/>
      <c r="D494" s="368"/>
      <c r="E494" s="368"/>
      <c r="F494" s="368"/>
      <c r="G494" s="368"/>
      <c r="H494" s="368"/>
      <c r="I494" s="368"/>
      <c r="J494" s="368"/>
      <c r="K494" s="368"/>
      <c r="L494" s="368"/>
      <c r="M494" s="368"/>
      <c r="N494" s="368"/>
      <c r="O494" s="368"/>
      <c r="P494" s="368"/>
      <c r="Q494" s="368"/>
    </row>
    <row r="495">
      <c r="A495" s="368"/>
      <c r="B495" s="368"/>
      <c r="C495" s="368"/>
      <c r="D495" s="368"/>
      <c r="E495" s="368"/>
      <c r="F495" s="368"/>
      <c r="G495" s="368"/>
      <c r="H495" s="368"/>
      <c r="I495" s="368"/>
      <c r="J495" s="368"/>
      <c r="K495" s="368"/>
      <c r="L495" s="368"/>
      <c r="M495" s="368"/>
      <c r="N495" s="368"/>
      <c r="O495" s="368"/>
      <c r="P495" s="368"/>
      <c r="Q495" s="368"/>
    </row>
    <row r="496">
      <c r="A496" s="368"/>
      <c r="B496" s="368"/>
      <c r="C496" s="368"/>
      <c r="D496" s="368"/>
      <c r="E496" s="368"/>
      <c r="F496" s="368"/>
      <c r="G496" s="368"/>
      <c r="H496" s="368"/>
      <c r="I496" s="368"/>
      <c r="J496" s="368"/>
      <c r="K496" s="368"/>
      <c r="L496" s="368"/>
      <c r="M496" s="368"/>
      <c r="N496" s="368"/>
      <c r="O496" s="368"/>
      <c r="P496" s="368"/>
      <c r="Q496" s="368"/>
    </row>
    <row r="497">
      <c r="A497" s="368"/>
      <c r="B497" s="368"/>
      <c r="C497" s="368"/>
      <c r="D497" s="368"/>
      <c r="E497" s="368"/>
      <c r="F497" s="368"/>
      <c r="G497" s="368"/>
      <c r="H497" s="368"/>
      <c r="I497" s="368"/>
      <c r="J497" s="368"/>
      <c r="K497" s="368"/>
      <c r="L497" s="368"/>
      <c r="M497" s="368"/>
      <c r="N497" s="368"/>
      <c r="O497" s="368"/>
      <c r="P497" s="368"/>
      <c r="Q497" s="368"/>
    </row>
    <row r="498">
      <c r="A498" s="368"/>
      <c r="B498" s="368"/>
      <c r="C498" s="368"/>
      <c r="D498" s="368"/>
      <c r="E498" s="368"/>
      <c r="F498" s="368"/>
      <c r="G498" s="368"/>
      <c r="H498" s="368"/>
      <c r="I498" s="368"/>
      <c r="J498" s="368"/>
      <c r="K498" s="368"/>
      <c r="L498" s="368"/>
      <c r="M498" s="368"/>
      <c r="N498" s="368"/>
      <c r="O498" s="368"/>
      <c r="P498" s="368"/>
      <c r="Q498" s="368"/>
    </row>
    <row r="499">
      <c r="A499" s="368"/>
      <c r="B499" s="368"/>
      <c r="C499" s="368"/>
      <c r="D499" s="368"/>
      <c r="E499" s="368"/>
      <c r="F499" s="368"/>
      <c r="G499" s="368"/>
      <c r="H499" s="368"/>
      <c r="I499" s="368"/>
      <c r="J499" s="368"/>
      <c r="K499" s="368"/>
      <c r="L499" s="368"/>
      <c r="M499" s="368"/>
      <c r="N499" s="368"/>
      <c r="O499" s="368"/>
      <c r="P499" s="368"/>
      <c r="Q499" s="368"/>
    </row>
    <row r="500">
      <c r="A500" s="368"/>
      <c r="B500" s="368"/>
      <c r="C500" s="368"/>
      <c r="D500" s="368"/>
      <c r="E500" s="368"/>
      <c r="F500" s="368"/>
      <c r="G500" s="368"/>
      <c r="H500" s="368"/>
      <c r="I500" s="368"/>
      <c r="J500" s="368"/>
      <c r="K500" s="368"/>
      <c r="L500" s="368"/>
      <c r="M500" s="368"/>
      <c r="N500" s="368"/>
      <c r="O500" s="368"/>
      <c r="P500" s="368"/>
      <c r="Q500" s="368"/>
    </row>
    <row r="501">
      <c r="A501" s="368"/>
      <c r="B501" s="368"/>
      <c r="C501" s="368"/>
      <c r="D501" s="368"/>
      <c r="E501" s="368"/>
      <c r="F501" s="368"/>
      <c r="G501" s="368"/>
      <c r="H501" s="368"/>
      <c r="I501" s="368"/>
      <c r="J501" s="368"/>
      <c r="K501" s="368"/>
      <c r="L501" s="368"/>
      <c r="M501" s="368"/>
      <c r="N501" s="368"/>
      <c r="O501" s="368"/>
      <c r="P501" s="368"/>
      <c r="Q501" s="368"/>
    </row>
    <row r="502">
      <c r="A502" s="368"/>
      <c r="B502" s="368"/>
      <c r="C502" s="368"/>
      <c r="D502" s="368"/>
      <c r="E502" s="368"/>
      <c r="F502" s="368"/>
      <c r="G502" s="368"/>
      <c r="H502" s="368"/>
      <c r="I502" s="368"/>
      <c r="J502" s="368"/>
      <c r="K502" s="368"/>
      <c r="L502" s="368"/>
      <c r="M502" s="368"/>
      <c r="N502" s="368"/>
      <c r="O502" s="368"/>
      <c r="P502" s="368"/>
      <c r="Q502" s="368"/>
    </row>
    <row r="503">
      <c r="A503" s="368"/>
      <c r="B503" s="368"/>
      <c r="C503" s="368"/>
      <c r="D503" s="368"/>
      <c r="E503" s="368"/>
      <c r="F503" s="368"/>
      <c r="G503" s="368"/>
      <c r="H503" s="368"/>
      <c r="I503" s="368"/>
      <c r="J503" s="368"/>
      <c r="K503" s="368"/>
      <c r="L503" s="368"/>
      <c r="M503" s="368"/>
      <c r="N503" s="368"/>
      <c r="O503" s="368"/>
      <c r="P503" s="368"/>
      <c r="Q503" s="368"/>
    </row>
    <row r="504">
      <c r="A504" s="368"/>
      <c r="B504" s="368"/>
      <c r="C504" s="368"/>
      <c r="D504" s="368"/>
      <c r="E504" s="368"/>
      <c r="F504" s="368"/>
      <c r="G504" s="368"/>
      <c r="H504" s="368"/>
      <c r="I504" s="368"/>
      <c r="J504" s="368"/>
      <c r="K504" s="368"/>
      <c r="L504" s="368"/>
      <c r="M504" s="368"/>
      <c r="N504" s="368"/>
      <c r="O504" s="368"/>
      <c r="P504" s="368"/>
      <c r="Q504" s="368"/>
    </row>
    <row r="505">
      <c r="A505" s="368"/>
      <c r="B505" s="368"/>
      <c r="C505" s="368"/>
      <c r="D505" s="368"/>
      <c r="E505" s="368"/>
      <c r="F505" s="368"/>
      <c r="G505" s="368"/>
      <c r="H505" s="368"/>
      <c r="I505" s="368"/>
      <c r="J505" s="368"/>
      <c r="K505" s="368"/>
      <c r="L505" s="368"/>
      <c r="M505" s="368"/>
      <c r="N505" s="368"/>
      <c r="O505" s="368"/>
      <c r="P505" s="368"/>
      <c r="Q505" s="368"/>
    </row>
    <row r="506">
      <c r="A506" s="368"/>
      <c r="B506" s="368"/>
      <c r="C506" s="368"/>
      <c r="D506" s="368"/>
      <c r="E506" s="368"/>
      <c r="F506" s="368"/>
      <c r="G506" s="368"/>
      <c r="H506" s="368"/>
      <c r="I506" s="368"/>
      <c r="J506" s="368"/>
      <c r="K506" s="368"/>
      <c r="L506" s="368"/>
      <c r="M506" s="368"/>
      <c r="N506" s="368"/>
      <c r="O506" s="368"/>
      <c r="P506" s="368"/>
      <c r="Q506" s="368"/>
    </row>
    <row r="507">
      <c r="A507" s="368"/>
      <c r="B507" s="368"/>
      <c r="C507" s="368"/>
      <c r="D507" s="368"/>
      <c r="E507" s="368"/>
      <c r="F507" s="368"/>
      <c r="G507" s="368"/>
      <c r="H507" s="368"/>
      <c r="I507" s="368"/>
      <c r="J507" s="368"/>
      <c r="K507" s="368"/>
      <c r="L507" s="368"/>
      <c r="M507" s="368"/>
      <c r="N507" s="368"/>
      <c r="O507" s="368"/>
      <c r="P507" s="368"/>
      <c r="Q507" s="368"/>
    </row>
    <row r="508">
      <c r="A508" s="368"/>
      <c r="B508" s="368"/>
      <c r="C508" s="368"/>
      <c r="D508" s="368"/>
      <c r="E508" s="368"/>
      <c r="F508" s="368"/>
      <c r="G508" s="368"/>
      <c r="H508" s="368"/>
      <c r="I508" s="368"/>
      <c r="J508" s="368"/>
      <c r="K508" s="368"/>
      <c r="L508" s="368"/>
      <c r="M508" s="368"/>
      <c r="N508" s="368"/>
      <c r="O508" s="368"/>
      <c r="P508" s="368"/>
      <c r="Q508" s="368"/>
    </row>
    <row r="509">
      <c r="A509" s="368"/>
      <c r="B509" s="368"/>
      <c r="C509" s="368"/>
      <c r="D509" s="368"/>
      <c r="E509" s="368"/>
      <c r="F509" s="368"/>
      <c r="G509" s="368"/>
      <c r="H509" s="368"/>
      <c r="I509" s="368"/>
      <c r="J509" s="368"/>
      <c r="K509" s="368"/>
      <c r="L509" s="368"/>
      <c r="M509" s="368"/>
      <c r="N509" s="368"/>
      <c r="O509" s="368"/>
      <c r="P509" s="368"/>
      <c r="Q509" s="368"/>
    </row>
    <row r="510">
      <c r="A510" s="368"/>
      <c r="B510" s="368"/>
      <c r="C510" s="368"/>
      <c r="D510" s="368"/>
      <c r="E510" s="368"/>
      <c r="F510" s="368"/>
      <c r="G510" s="368"/>
      <c r="H510" s="368"/>
      <c r="I510" s="368"/>
      <c r="J510" s="368"/>
      <c r="K510" s="368"/>
      <c r="L510" s="368"/>
      <c r="M510" s="368"/>
      <c r="N510" s="368"/>
      <c r="O510" s="368"/>
      <c r="P510" s="368"/>
      <c r="Q510" s="368"/>
    </row>
    <row r="511">
      <c r="A511" s="368"/>
      <c r="B511" s="368"/>
      <c r="C511" s="368"/>
      <c r="D511" s="368"/>
      <c r="E511" s="368"/>
      <c r="F511" s="368"/>
      <c r="G511" s="368"/>
      <c r="H511" s="368"/>
      <c r="I511" s="368"/>
      <c r="J511" s="368"/>
      <c r="K511" s="368"/>
      <c r="L511" s="368"/>
      <c r="M511" s="368"/>
      <c r="N511" s="368"/>
      <c r="O511" s="368"/>
      <c r="P511" s="368"/>
      <c r="Q511" s="368"/>
    </row>
    <row r="512">
      <c r="A512" s="368"/>
      <c r="B512" s="368"/>
      <c r="C512" s="368"/>
      <c r="D512" s="368"/>
      <c r="E512" s="368"/>
      <c r="F512" s="368"/>
      <c r="G512" s="368"/>
      <c r="H512" s="368"/>
      <c r="I512" s="368"/>
      <c r="J512" s="368"/>
      <c r="K512" s="368"/>
      <c r="L512" s="368"/>
      <c r="M512" s="368"/>
      <c r="N512" s="368"/>
      <c r="O512" s="368"/>
      <c r="P512" s="368"/>
      <c r="Q512" s="368"/>
    </row>
    <row r="513">
      <c r="A513" s="368"/>
      <c r="B513" s="368"/>
      <c r="C513" s="368"/>
      <c r="D513" s="368"/>
      <c r="E513" s="368"/>
      <c r="F513" s="368"/>
      <c r="G513" s="368"/>
      <c r="H513" s="368"/>
      <c r="I513" s="368"/>
      <c r="J513" s="368"/>
      <c r="K513" s="368"/>
      <c r="L513" s="368"/>
      <c r="M513" s="368"/>
      <c r="N513" s="368"/>
      <c r="O513" s="368"/>
      <c r="P513" s="368"/>
      <c r="Q513" s="368"/>
    </row>
    <row r="514">
      <c r="A514" s="368"/>
      <c r="B514" s="368"/>
      <c r="C514" s="368"/>
      <c r="D514" s="368"/>
      <c r="E514" s="368"/>
      <c r="F514" s="368"/>
      <c r="G514" s="368"/>
      <c r="H514" s="368"/>
      <c r="I514" s="368"/>
      <c r="J514" s="368"/>
      <c r="K514" s="368"/>
      <c r="L514" s="368"/>
      <c r="M514" s="368"/>
      <c r="N514" s="368"/>
      <c r="O514" s="368"/>
      <c r="P514" s="368"/>
      <c r="Q514" s="368"/>
    </row>
    <row r="515">
      <c r="A515" s="368"/>
      <c r="B515" s="368"/>
      <c r="C515" s="368"/>
      <c r="D515" s="368"/>
      <c r="E515" s="368"/>
      <c r="F515" s="368"/>
      <c r="G515" s="368"/>
      <c r="H515" s="368"/>
      <c r="I515" s="368"/>
      <c r="J515" s="368"/>
      <c r="K515" s="368"/>
      <c r="L515" s="368"/>
      <c r="M515" s="368"/>
      <c r="N515" s="368"/>
      <c r="O515" s="368"/>
      <c r="P515" s="368"/>
      <c r="Q515" s="368"/>
    </row>
    <row r="516">
      <c r="A516" s="368"/>
      <c r="B516" s="368"/>
      <c r="C516" s="368"/>
      <c r="D516" s="368"/>
      <c r="E516" s="368"/>
      <c r="F516" s="368"/>
      <c r="G516" s="368"/>
      <c r="H516" s="368"/>
      <c r="I516" s="368"/>
      <c r="J516" s="368"/>
      <c r="K516" s="368"/>
      <c r="L516" s="368"/>
      <c r="M516" s="368"/>
      <c r="N516" s="368"/>
      <c r="O516" s="368"/>
      <c r="P516" s="368"/>
      <c r="Q516" s="368"/>
    </row>
    <row r="517">
      <c r="A517" s="368"/>
      <c r="B517" s="368"/>
      <c r="C517" s="368"/>
      <c r="D517" s="368"/>
      <c r="E517" s="368"/>
      <c r="F517" s="368"/>
      <c r="G517" s="368"/>
      <c r="H517" s="368"/>
      <c r="I517" s="368"/>
      <c r="J517" s="368"/>
      <c r="K517" s="368"/>
      <c r="L517" s="368"/>
      <c r="M517" s="368"/>
      <c r="N517" s="368"/>
      <c r="O517" s="368"/>
      <c r="P517" s="368"/>
      <c r="Q517" s="368"/>
    </row>
    <row r="518">
      <c r="A518" s="368"/>
      <c r="B518" s="368"/>
      <c r="C518" s="368"/>
      <c r="D518" s="368"/>
      <c r="E518" s="368"/>
      <c r="F518" s="368"/>
      <c r="G518" s="368"/>
      <c r="H518" s="368"/>
      <c r="I518" s="368"/>
      <c r="J518" s="368"/>
      <c r="K518" s="368"/>
      <c r="L518" s="368"/>
      <c r="M518" s="368"/>
      <c r="N518" s="368"/>
      <c r="O518" s="368"/>
      <c r="P518" s="368"/>
      <c r="Q518" s="368"/>
    </row>
    <row r="519">
      <c r="A519" s="368"/>
      <c r="B519" s="368"/>
      <c r="C519" s="368"/>
      <c r="D519" s="368"/>
      <c r="E519" s="368"/>
      <c r="F519" s="368"/>
      <c r="G519" s="368"/>
      <c r="H519" s="368"/>
      <c r="I519" s="368"/>
      <c r="J519" s="368"/>
      <c r="K519" s="368"/>
      <c r="L519" s="368"/>
      <c r="M519" s="368"/>
      <c r="N519" s="368"/>
      <c r="O519" s="368"/>
      <c r="P519" s="368"/>
      <c r="Q519" s="368"/>
    </row>
    <row r="520">
      <c r="A520" s="368"/>
      <c r="B520" s="368"/>
      <c r="C520" s="368"/>
      <c r="D520" s="368"/>
      <c r="E520" s="368"/>
      <c r="F520" s="368"/>
      <c r="G520" s="368"/>
      <c r="H520" s="368"/>
      <c r="I520" s="368"/>
      <c r="J520" s="368"/>
      <c r="K520" s="368"/>
      <c r="L520" s="368"/>
      <c r="M520" s="368"/>
      <c r="N520" s="368"/>
      <c r="O520" s="368"/>
      <c r="P520" s="368"/>
      <c r="Q520" s="368"/>
    </row>
    <row r="521">
      <c r="A521" s="368"/>
      <c r="B521" s="368"/>
      <c r="C521" s="368"/>
      <c r="D521" s="368"/>
      <c r="E521" s="368"/>
      <c r="F521" s="368"/>
      <c r="G521" s="368"/>
      <c r="H521" s="368"/>
      <c r="I521" s="368"/>
      <c r="J521" s="368"/>
      <c r="K521" s="368"/>
      <c r="L521" s="368"/>
      <c r="M521" s="368"/>
      <c r="N521" s="368"/>
      <c r="O521" s="368"/>
      <c r="P521" s="368"/>
      <c r="Q521" s="368"/>
    </row>
    <row r="522">
      <c r="A522" s="368"/>
      <c r="B522" s="368"/>
      <c r="C522" s="368"/>
      <c r="D522" s="368"/>
      <c r="E522" s="368"/>
      <c r="F522" s="368"/>
      <c r="G522" s="368"/>
      <c r="H522" s="368"/>
      <c r="I522" s="368"/>
      <c r="J522" s="368"/>
      <c r="K522" s="368"/>
      <c r="L522" s="368"/>
      <c r="M522" s="368"/>
      <c r="N522" s="368"/>
      <c r="O522" s="368"/>
      <c r="P522" s="368"/>
      <c r="Q522" s="368"/>
    </row>
    <row r="523">
      <c r="A523" s="368"/>
      <c r="B523" s="368"/>
      <c r="C523" s="368"/>
      <c r="D523" s="368"/>
      <c r="E523" s="368"/>
      <c r="F523" s="368"/>
      <c r="G523" s="368"/>
      <c r="H523" s="368"/>
      <c r="I523" s="368"/>
      <c r="J523" s="368"/>
      <c r="K523" s="368"/>
      <c r="L523" s="368"/>
      <c r="M523" s="368"/>
      <c r="N523" s="368"/>
      <c r="O523" s="368"/>
      <c r="P523" s="368"/>
      <c r="Q523" s="368"/>
    </row>
    <row r="524">
      <c r="A524" s="368"/>
      <c r="B524" s="368"/>
      <c r="C524" s="368"/>
      <c r="D524" s="368"/>
      <c r="E524" s="368"/>
      <c r="F524" s="368"/>
      <c r="G524" s="368"/>
      <c r="H524" s="368"/>
      <c r="I524" s="368"/>
      <c r="J524" s="368"/>
      <c r="K524" s="368"/>
      <c r="L524" s="368"/>
      <c r="M524" s="368"/>
      <c r="N524" s="368"/>
      <c r="O524" s="368"/>
      <c r="P524" s="368"/>
      <c r="Q524" s="368"/>
    </row>
    <row r="525">
      <c r="A525" s="368"/>
      <c r="B525" s="368"/>
      <c r="C525" s="368"/>
      <c r="D525" s="368"/>
      <c r="E525" s="368"/>
      <c r="F525" s="368"/>
      <c r="G525" s="368"/>
      <c r="H525" s="368"/>
      <c r="I525" s="368"/>
      <c r="J525" s="368"/>
      <c r="K525" s="368"/>
      <c r="L525" s="368"/>
      <c r="M525" s="368"/>
      <c r="N525" s="368"/>
      <c r="O525" s="368"/>
      <c r="P525" s="368"/>
      <c r="Q525" s="368"/>
    </row>
    <row r="526">
      <c r="A526" s="368"/>
      <c r="B526" s="368"/>
      <c r="C526" s="368"/>
      <c r="D526" s="368"/>
      <c r="E526" s="368"/>
      <c r="F526" s="368"/>
      <c r="G526" s="368"/>
      <c r="H526" s="368"/>
      <c r="I526" s="368"/>
      <c r="J526" s="368"/>
      <c r="K526" s="368"/>
      <c r="L526" s="368"/>
      <c r="M526" s="368"/>
      <c r="N526" s="368"/>
      <c r="O526" s="368"/>
      <c r="P526" s="368"/>
      <c r="Q526" s="368"/>
    </row>
    <row r="527">
      <c r="A527" s="368"/>
      <c r="B527" s="368"/>
      <c r="C527" s="368"/>
      <c r="D527" s="368"/>
      <c r="E527" s="368"/>
      <c r="F527" s="368"/>
      <c r="G527" s="368"/>
      <c r="H527" s="368"/>
      <c r="I527" s="368"/>
      <c r="J527" s="368"/>
      <c r="K527" s="368"/>
      <c r="L527" s="368"/>
      <c r="M527" s="368"/>
      <c r="N527" s="368"/>
      <c r="O527" s="368"/>
      <c r="P527" s="368"/>
      <c r="Q527" s="368"/>
    </row>
    <row r="528">
      <c r="A528" s="368"/>
      <c r="B528" s="368"/>
      <c r="C528" s="368"/>
      <c r="D528" s="368"/>
      <c r="E528" s="368"/>
      <c r="F528" s="368"/>
      <c r="G528" s="368"/>
      <c r="H528" s="368"/>
      <c r="I528" s="368"/>
      <c r="J528" s="368"/>
      <c r="K528" s="368"/>
      <c r="L528" s="368"/>
      <c r="M528" s="368"/>
      <c r="N528" s="368"/>
      <c r="O528" s="368"/>
      <c r="P528" s="368"/>
      <c r="Q528" s="368"/>
    </row>
    <row r="529">
      <c r="A529" s="368"/>
      <c r="B529" s="368"/>
      <c r="C529" s="368"/>
      <c r="D529" s="368"/>
      <c r="E529" s="368"/>
      <c r="F529" s="368"/>
      <c r="G529" s="368"/>
      <c r="H529" s="368"/>
      <c r="I529" s="368"/>
      <c r="J529" s="368"/>
      <c r="K529" s="368"/>
      <c r="L529" s="368"/>
      <c r="M529" s="368"/>
      <c r="N529" s="368"/>
      <c r="O529" s="368"/>
      <c r="P529" s="368"/>
      <c r="Q529" s="368"/>
    </row>
    <row r="530">
      <c r="A530" s="368"/>
      <c r="B530" s="368"/>
      <c r="C530" s="368"/>
      <c r="D530" s="368"/>
      <c r="E530" s="368"/>
      <c r="F530" s="368"/>
      <c r="G530" s="368"/>
      <c r="H530" s="368"/>
      <c r="I530" s="368"/>
      <c r="J530" s="368"/>
      <c r="K530" s="368"/>
      <c r="L530" s="368"/>
      <c r="M530" s="368"/>
      <c r="N530" s="368"/>
      <c r="O530" s="368"/>
      <c r="P530" s="368"/>
      <c r="Q530" s="368"/>
    </row>
    <row r="531">
      <c r="A531" s="368"/>
      <c r="B531" s="368"/>
      <c r="C531" s="368"/>
      <c r="D531" s="368"/>
      <c r="E531" s="368"/>
      <c r="F531" s="368"/>
      <c r="G531" s="368"/>
      <c r="H531" s="368"/>
      <c r="I531" s="368"/>
      <c r="J531" s="368"/>
      <c r="K531" s="368"/>
      <c r="L531" s="368"/>
      <c r="M531" s="368"/>
      <c r="N531" s="368"/>
      <c r="O531" s="368"/>
      <c r="P531" s="368"/>
      <c r="Q531" s="368"/>
    </row>
    <row r="532">
      <c r="A532" s="368"/>
      <c r="B532" s="368"/>
      <c r="C532" s="368"/>
      <c r="D532" s="368"/>
      <c r="E532" s="368"/>
      <c r="F532" s="368"/>
      <c r="G532" s="368"/>
      <c r="H532" s="368"/>
      <c r="I532" s="368"/>
      <c r="J532" s="368"/>
      <c r="K532" s="368"/>
      <c r="L532" s="368"/>
      <c r="M532" s="368"/>
      <c r="N532" s="368"/>
      <c r="O532" s="368"/>
      <c r="P532" s="368"/>
      <c r="Q532" s="368"/>
    </row>
    <row r="533">
      <c r="A533" s="368"/>
      <c r="B533" s="368"/>
      <c r="C533" s="368"/>
      <c r="D533" s="368"/>
      <c r="E533" s="368"/>
      <c r="F533" s="368"/>
      <c r="G533" s="368"/>
      <c r="H533" s="368"/>
      <c r="I533" s="368"/>
      <c r="J533" s="368"/>
      <c r="K533" s="368"/>
      <c r="L533" s="368"/>
      <c r="M533" s="368"/>
      <c r="N533" s="368"/>
      <c r="O533" s="368"/>
      <c r="P533" s="368"/>
      <c r="Q533" s="368"/>
    </row>
    <row r="534">
      <c r="A534" s="368"/>
      <c r="B534" s="368"/>
      <c r="C534" s="368"/>
      <c r="D534" s="368"/>
      <c r="E534" s="368"/>
      <c r="F534" s="368"/>
      <c r="G534" s="368"/>
      <c r="H534" s="368"/>
      <c r="I534" s="368"/>
      <c r="J534" s="368"/>
      <c r="K534" s="368"/>
      <c r="L534" s="368"/>
      <c r="M534" s="368"/>
      <c r="N534" s="368"/>
      <c r="O534" s="368"/>
      <c r="P534" s="368"/>
      <c r="Q534" s="368"/>
    </row>
    <row r="535">
      <c r="A535" s="368"/>
      <c r="B535" s="368"/>
      <c r="C535" s="368"/>
      <c r="D535" s="368"/>
      <c r="E535" s="368"/>
      <c r="F535" s="368"/>
      <c r="G535" s="368"/>
      <c r="H535" s="368"/>
      <c r="I535" s="368"/>
      <c r="J535" s="368"/>
      <c r="K535" s="368"/>
      <c r="L535" s="368"/>
      <c r="M535" s="368"/>
      <c r="N535" s="368"/>
      <c r="O535" s="368"/>
      <c r="P535" s="368"/>
      <c r="Q535" s="368"/>
    </row>
    <row r="536">
      <c r="A536" s="368"/>
      <c r="B536" s="368"/>
      <c r="C536" s="368"/>
      <c r="D536" s="368"/>
      <c r="E536" s="368"/>
      <c r="F536" s="368"/>
      <c r="G536" s="368"/>
      <c r="H536" s="368"/>
      <c r="I536" s="368"/>
      <c r="J536" s="368"/>
      <c r="K536" s="368"/>
      <c r="L536" s="368"/>
      <c r="M536" s="368"/>
      <c r="N536" s="368"/>
      <c r="O536" s="368"/>
      <c r="P536" s="368"/>
      <c r="Q536" s="368"/>
    </row>
    <row r="537">
      <c r="A537" s="368"/>
      <c r="B537" s="368"/>
      <c r="C537" s="368"/>
      <c r="D537" s="368"/>
      <c r="E537" s="368"/>
      <c r="F537" s="368"/>
      <c r="G537" s="368"/>
      <c r="H537" s="368"/>
      <c r="I537" s="368"/>
      <c r="J537" s="368"/>
      <c r="K537" s="368"/>
      <c r="L537" s="368"/>
      <c r="M537" s="368"/>
      <c r="N537" s="368"/>
      <c r="O537" s="368"/>
      <c r="P537" s="368"/>
      <c r="Q537" s="368"/>
    </row>
    <row r="538">
      <c r="A538" s="368"/>
      <c r="B538" s="368"/>
      <c r="C538" s="368"/>
      <c r="D538" s="368"/>
      <c r="E538" s="368"/>
      <c r="F538" s="368"/>
      <c r="G538" s="368"/>
      <c r="H538" s="368"/>
      <c r="I538" s="368"/>
      <c r="J538" s="368"/>
      <c r="K538" s="368"/>
      <c r="L538" s="368"/>
      <c r="M538" s="368"/>
      <c r="N538" s="368"/>
      <c r="O538" s="368"/>
      <c r="P538" s="368"/>
      <c r="Q538" s="368"/>
    </row>
    <row r="539">
      <c r="A539" s="368"/>
      <c r="B539" s="368"/>
      <c r="C539" s="368"/>
      <c r="D539" s="368"/>
      <c r="E539" s="368"/>
      <c r="F539" s="368"/>
      <c r="G539" s="368"/>
      <c r="H539" s="368"/>
      <c r="I539" s="368"/>
      <c r="J539" s="368"/>
      <c r="K539" s="368"/>
      <c r="L539" s="368"/>
      <c r="M539" s="368"/>
      <c r="N539" s="368"/>
      <c r="O539" s="368"/>
      <c r="P539" s="368"/>
      <c r="Q539" s="368"/>
    </row>
    <row r="540">
      <c r="A540" s="368"/>
      <c r="B540" s="368"/>
      <c r="C540" s="368"/>
      <c r="D540" s="368"/>
      <c r="E540" s="368"/>
      <c r="F540" s="368"/>
      <c r="G540" s="368"/>
      <c r="H540" s="368"/>
      <c r="I540" s="368"/>
      <c r="J540" s="368"/>
      <c r="K540" s="368"/>
      <c r="L540" s="368"/>
      <c r="M540" s="368"/>
      <c r="N540" s="368"/>
      <c r="O540" s="368"/>
      <c r="P540" s="368"/>
      <c r="Q540" s="368"/>
    </row>
    <row r="541">
      <c r="A541" s="368"/>
      <c r="B541" s="368"/>
      <c r="C541" s="368"/>
      <c r="D541" s="368"/>
      <c r="E541" s="368"/>
      <c r="F541" s="368"/>
      <c r="G541" s="368"/>
      <c r="H541" s="368"/>
      <c r="I541" s="368"/>
      <c r="J541" s="368"/>
      <c r="K541" s="368"/>
      <c r="L541" s="368"/>
      <c r="M541" s="368"/>
      <c r="N541" s="368"/>
      <c r="O541" s="368"/>
      <c r="P541" s="368"/>
      <c r="Q541" s="368"/>
    </row>
    <row r="542">
      <c r="A542" s="368"/>
      <c r="B542" s="368"/>
      <c r="C542" s="368"/>
      <c r="D542" s="368"/>
      <c r="E542" s="368"/>
      <c r="F542" s="368"/>
      <c r="G542" s="368"/>
      <c r="H542" s="368"/>
      <c r="I542" s="368"/>
      <c r="J542" s="368"/>
      <c r="K542" s="368"/>
      <c r="L542" s="368"/>
      <c r="M542" s="368"/>
      <c r="N542" s="368"/>
      <c r="O542" s="368"/>
      <c r="P542" s="368"/>
      <c r="Q542" s="368"/>
    </row>
    <row r="543">
      <c r="A543" s="368"/>
      <c r="B543" s="368"/>
      <c r="C543" s="368"/>
      <c r="D543" s="368"/>
      <c r="E543" s="368"/>
      <c r="F543" s="368"/>
      <c r="G543" s="368"/>
      <c r="H543" s="368"/>
      <c r="I543" s="368"/>
      <c r="J543" s="368"/>
      <c r="K543" s="368"/>
      <c r="L543" s="368"/>
      <c r="M543" s="368"/>
      <c r="N543" s="368"/>
      <c r="O543" s="368"/>
      <c r="P543" s="368"/>
      <c r="Q543" s="368"/>
    </row>
    <row r="544">
      <c r="A544" s="368"/>
      <c r="B544" s="368"/>
      <c r="C544" s="368"/>
      <c r="D544" s="368"/>
      <c r="E544" s="368"/>
      <c r="F544" s="368"/>
      <c r="G544" s="368"/>
      <c r="H544" s="368"/>
      <c r="I544" s="368"/>
      <c r="J544" s="368"/>
      <c r="K544" s="368"/>
      <c r="L544" s="368"/>
      <c r="M544" s="368"/>
      <c r="N544" s="368"/>
      <c r="O544" s="368"/>
      <c r="P544" s="368"/>
      <c r="Q544" s="368"/>
    </row>
    <row r="545">
      <c r="A545" s="368"/>
      <c r="B545" s="368"/>
      <c r="C545" s="368"/>
      <c r="D545" s="368"/>
      <c r="E545" s="368"/>
      <c r="F545" s="368"/>
      <c r="G545" s="368"/>
      <c r="H545" s="368"/>
      <c r="I545" s="368"/>
      <c r="J545" s="368"/>
      <c r="K545" s="368"/>
      <c r="L545" s="368"/>
      <c r="M545" s="368"/>
      <c r="N545" s="368"/>
      <c r="O545" s="368"/>
      <c r="P545" s="368"/>
      <c r="Q545" s="368"/>
    </row>
    <row r="546">
      <c r="A546" s="368"/>
      <c r="B546" s="368"/>
      <c r="C546" s="368"/>
      <c r="D546" s="368"/>
      <c r="E546" s="368"/>
      <c r="F546" s="368"/>
      <c r="G546" s="368"/>
      <c r="H546" s="368"/>
      <c r="I546" s="368"/>
      <c r="J546" s="368"/>
      <c r="K546" s="368"/>
      <c r="L546" s="368"/>
      <c r="M546" s="368"/>
      <c r="N546" s="368"/>
      <c r="O546" s="368"/>
      <c r="P546" s="368"/>
      <c r="Q546" s="368"/>
    </row>
    <row r="547">
      <c r="A547" s="368"/>
      <c r="B547" s="368"/>
      <c r="C547" s="368"/>
      <c r="D547" s="368"/>
      <c r="E547" s="368"/>
      <c r="F547" s="368"/>
      <c r="G547" s="368"/>
      <c r="H547" s="368"/>
      <c r="I547" s="368"/>
      <c r="J547" s="368"/>
      <c r="K547" s="368"/>
      <c r="L547" s="368"/>
      <c r="M547" s="368"/>
      <c r="N547" s="368"/>
      <c r="O547" s="368"/>
      <c r="P547" s="368"/>
      <c r="Q547" s="368"/>
    </row>
    <row r="548">
      <c r="A548" s="368"/>
      <c r="B548" s="368"/>
      <c r="C548" s="368"/>
      <c r="D548" s="368"/>
      <c r="E548" s="368"/>
      <c r="F548" s="368"/>
      <c r="G548" s="368"/>
      <c r="H548" s="368"/>
      <c r="I548" s="368"/>
      <c r="J548" s="368"/>
      <c r="K548" s="368"/>
      <c r="L548" s="368"/>
      <c r="M548" s="368"/>
      <c r="N548" s="368"/>
      <c r="O548" s="368"/>
      <c r="P548" s="368"/>
      <c r="Q548" s="368"/>
    </row>
    <row r="549">
      <c r="A549" s="368"/>
      <c r="B549" s="368"/>
      <c r="C549" s="368"/>
      <c r="D549" s="368"/>
      <c r="E549" s="368"/>
      <c r="F549" s="368"/>
      <c r="G549" s="368"/>
      <c r="H549" s="368"/>
      <c r="I549" s="368"/>
      <c r="J549" s="368"/>
      <c r="K549" s="368"/>
      <c r="L549" s="368"/>
      <c r="M549" s="368"/>
      <c r="N549" s="368"/>
      <c r="O549" s="368"/>
      <c r="P549" s="368"/>
      <c r="Q549" s="368"/>
    </row>
    <row r="550">
      <c r="A550" s="368"/>
      <c r="B550" s="368"/>
      <c r="C550" s="368"/>
      <c r="D550" s="368"/>
      <c r="E550" s="368"/>
      <c r="F550" s="368"/>
      <c r="G550" s="368"/>
      <c r="H550" s="368"/>
      <c r="I550" s="368"/>
      <c r="J550" s="368"/>
      <c r="K550" s="368"/>
      <c r="L550" s="368"/>
      <c r="M550" s="368"/>
      <c r="N550" s="368"/>
      <c r="O550" s="368"/>
      <c r="P550" s="368"/>
      <c r="Q550" s="368"/>
    </row>
    <row r="551">
      <c r="A551" s="368"/>
      <c r="B551" s="368"/>
      <c r="C551" s="368"/>
      <c r="D551" s="368"/>
      <c r="E551" s="368"/>
      <c r="F551" s="368"/>
      <c r="G551" s="368"/>
      <c r="H551" s="368"/>
      <c r="I551" s="368"/>
      <c r="J551" s="368"/>
      <c r="K551" s="368"/>
      <c r="L551" s="368"/>
      <c r="M551" s="368"/>
      <c r="N551" s="368"/>
      <c r="O551" s="368"/>
      <c r="P551" s="368"/>
      <c r="Q551" s="368"/>
    </row>
    <row r="552">
      <c r="A552" s="368"/>
      <c r="B552" s="368"/>
      <c r="C552" s="368"/>
      <c r="D552" s="368"/>
      <c r="E552" s="368"/>
      <c r="F552" s="368"/>
      <c r="G552" s="368"/>
      <c r="H552" s="368"/>
      <c r="I552" s="368"/>
      <c r="J552" s="368"/>
      <c r="K552" s="368"/>
      <c r="L552" s="368"/>
      <c r="M552" s="368"/>
      <c r="N552" s="368"/>
      <c r="O552" s="368"/>
      <c r="P552" s="368"/>
      <c r="Q552" s="368"/>
    </row>
    <row r="553">
      <c r="A553" s="368"/>
      <c r="B553" s="368"/>
      <c r="C553" s="368"/>
      <c r="D553" s="368"/>
      <c r="E553" s="368"/>
      <c r="F553" s="368"/>
      <c r="G553" s="368"/>
      <c r="H553" s="368"/>
      <c r="I553" s="368"/>
      <c r="J553" s="368"/>
      <c r="K553" s="368"/>
      <c r="L553" s="368"/>
      <c r="M553" s="368"/>
      <c r="N553" s="368"/>
      <c r="O553" s="368"/>
      <c r="P553" s="368"/>
      <c r="Q553" s="368"/>
    </row>
    <row r="554">
      <c r="A554" s="368"/>
      <c r="B554" s="368"/>
      <c r="C554" s="368"/>
      <c r="D554" s="368"/>
      <c r="E554" s="368"/>
      <c r="F554" s="368"/>
      <c r="G554" s="368"/>
      <c r="H554" s="368"/>
      <c r="I554" s="368"/>
      <c r="J554" s="368"/>
      <c r="K554" s="368"/>
      <c r="L554" s="368"/>
      <c r="M554" s="368"/>
      <c r="N554" s="368"/>
      <c r="O554" s="368"/>
      <c r="P554" s="368"/>
      <c r="Q554" s="368"/>
    </row>
    <row r="555">
      <c r="A555" s="368"/>
      <c r="B555" s="368"/>
      <c r="C555" s="368"/>
      <c r="D555" s="368"/>
      <c r="E555" s="368"/>
      <c r="F555" s="368"/>
      <c r="G555" s="368"/>
      <c r="H555" s="368"/>
      <c r="I555" s="368"/>
      <c r="J555" s="368"/>
      <c r="K555" s="368"/>
      <c r="L555" s="368"/>
      <c r="M555" s="368"/>
      <c r="N555" s="368"/>
      <c r="O555" s="368"/>
      <c r="P555" s="368"/>
      <c r="Q555" s="368"/>
    </row>
    <row r="556">
      <c r="A556" s="368"/>
      <c r="B556" s="368"/>
      <c r="C556" s="368"/>
      <c r="D556" s="368"/>
      <c r="E556" s="368"/>
      <c r="F556" s="368"/>
      <c r="G556" s="368"/>
      <c r="H556" s="368"/>
      <c r="I556" s="368"/>
      <c r="J556" s="368"/>
      <c r="K556" s="368"/>
      <c r="L556" s="368"/>
      <c r="M556" s="368"/>
      <c r="N556" s="368"/>
      <c r="O556" s="368"/>
      <c r="P556" s="368"/>
      <c r="Q556" s="368"/>
    </row>
    <row r="557">
      <c r="A557" s="368"/>
      <c r="B557" s="368"/>
      <c r="C557" s="368"/>
      <c r="D557" s="368"/>
      <c r="E557" s="368"/>
      <c r="F557" s="368"/>
      <c r="G557" s="368"/>
      <c r="H557" s="368"/>
      <c r="I557" s="368"/>
      <c r="J557" s="368"/>
      <c r="K557" s="368"/>
      <c r="L557" s="368"/>
      <c r="M557" s="368"/>
      <c r="N557" s="368"/>
      <c r="O557" s="368"/>
      <c r="P557" s="368"/>
      <c r="Q557" s="368"/>
    </row>
    <row r="558">
      <c r="A558" s="368"/>
      <c r="B558" s="368"/>
      <c r="C558" s="368"/>
      <c r="D558" s="368"/>
      <c r="E558" s="368"/>
      <c r="F558" s="368"/>
      <c r="G558" s="368"/>
      <c r="H558" s="368"/>
      <c r="I558" s="368"/>
      <c r="J558" s="368"/>
      <c r="K558" s="368"/>
      <c r="L558" s="368"/>
      <c r="M558" s="368"/>
      <c r="N558" s="368"/>
      <c r="O558" s="368"/>
      <c r="P558" s="368"/>
      <c r="Q558" s="368"/>
    </row>
    <row r="559">
      <c r="A559" s="368"/>
      <c r="B559" s="368"/>
      <c r="C559" s="368"/>
      <c r="D559" s="368"/>
      <c r="E559" s="368"/>
      <c r="F559" s="368"/>
      <c r="G559" s="368"/>
      <c r="H559" s="368"/>
      <c r="I559" s="368"/>
      <c r="J559" s="368"/>
      <c r="K559" s="368"/>
      <c r="L559" s="368"/>
      <c r="M559" s="368"/>
      <c r="N559" s="368"/>
      <c r="O559" s="368"/>
      <c r="P559" s="368"/>
      <c r="Q559" s="368"/>
    </row>
    <row r="560">
      <c r="A560" s="368"/>
      <c r="B560" s="368"/>
      <c r="C560" s="368"/>
      <c r="D560" s="368"/>
      <c r="E560" s="368"/>
      <c r="F560" s="368"/>
      <c r="G560" s="368"/>
      <c r="H560" s="368"/>
      <c r="I560" s="368"/>
      <c r="J560" s="368"/>
      <c r="K560" s="368"/>
      <c r="L560" s="368"/>
      <c r="M560" s="368"/>
      <c r="N560" s="368"/>
      <c r="O560" s="368"/>
      <c r="P560" s="368"/>
      <c r="Q560" s="368"/>
    </row>
    <row r="561">
      <c r="A561" s="368"/>
      <c r="B561" s="368"/>
      <c r="C561" s="368"/>
      <c r="D561" s="368"/>
      <c r="E561" s="368"/>
      <c r="F561" s="368"/>
      <c r="G561" s="368"/>
      <c r="H561" s="368"/>
      <c r="I561" s="368"/>
      <c r="J561" s="368"/>
      <c r="K561" s="368"/>
      <c r="L561" s="368"/>
      <c r="M561" s="368"/>
      <c r="N561" s="368"/>
      <c r="O561" s="368"/>
      <c r="P561" s="368"/>
      <c r="Q561" s="368"/>
    </row>
    <row r="562">
      <c r="A562" s="368"/>
      <c r="B562" s="368"/>
      <c r="C562" s="368"/>
      <c r="D562" s="368"/>
      <c r="E562" s="368"/>
      <c r="F562" s="368"/>
      <c r="G562" s="368"/>
      <c r="H562" s="368"/>
      <c r="I562" s="368"/>
      <c r="J562" s="368"/>
      <c r="K562" s="368"/>
      <c r="L562" s="368"/>
      <c r="M562" s="368"/>
      <c r="N562" s="368"/>
      <c r="O562" s="368"/>
      <c r="P562" s="368"/>
      <c r="Q562" s="368"/>
    </row>
    <row r="563">
      <c r="A563" s="368"/>
      <c r="B563" s="368"/>
      <c r="C563" s="368"/>
      <c r="D563" s="368"/>
      <c r="E563" s="368"/>
      <c r="F563" s="368"/>
      <c r="G563" s="368"/>
      <c r="H563" s="368"/>
      <c r="I563" s="368"/>
      <c r="J563" s="368"/>
      <c r="K563" s="368"/>
      <c r="L563" s="368"/>
      <c r="M563" s="368"/>
      <c r="N563" s="368"/>
      <c r="O563" s="368"/>
      <c r="P563" s="368"/>
      <c r="Q563" s="368"/>
    </row>
    <row r="564">
      <c r="A564" s="368"/>
      <c r="B564" s="368"/>
      <c r="C564" s="368"/>
      <c r="D564" s="368"/>
      <c r="E564" s="368"/>
      <c r="F564" s="368"/>
      <c r="G564" s="368"/>
      <c r="H564" s="368"/>
      <c r="I564" s="368"/>
      <c r="J564" s="368"/>
      <c r="K564" s="368"/>
      <c r="L564" s="368"/>
      <c r="M564" s="368"/>
      <c r="N564" s="368"/>
      <c r="O564" s="368"/>
      <c r="P564" s="368"/>
      <c r="Q564" s="368"/>
    </row>
    <row r="565">
      <c r="A565" s="368"/>
      <c r="B565" s="368"/>
      <c r="C565" s="368"/>
      <c r="D565" s="368"/>
      <c r="E565" s="368"/>
      <c r="F565" s="368"/>
      <c r="G565" s="368"/>
      <c r="H565" s="368"/>
      <c r="I565" s="368"/>
      <c r="J565" s="368"/>
      <c r="K565" s="368"/>
      <c r="L565" s="368"/>
      <c r="M565" s="368"/>
      <c r="N565" s="368"/>
      <c r="O565" s="368"/>
      <c r="P565" s="368"/>
      <c r="Q565" s="368"/>
    </row>
    <row r="566">
      <c r="A566" s="368"/>
      <c r="B566" s="368"/>
      <c r="C566" s="368"/>
      <c r="D566" s="368"/>
      <c r="E566" s="368"/>
      <c r="F566" s="368"/>
      <c r="G566" s="368"/>
      <c r="H566" s="368"/>
      <c r="I566" s="368"/>
      <c r="J566" s="368"/>
      <c r="K566" s="368"/>
      <c r="L566" s="368"/>
      <c r="M566" s="368"/>
      <c r="N566" s="368"/>
      <c r="O566" s="368"/>
      <c r="P566" s="368"/>
      <c r="Q566" s="368"/>
    </row>
    <row r="567">
      <c r="A567" s="368"/>
      <c r="B567" s="368"/>
      <c r="C567" s="368"/>
      <c r="D567" s="368"/>
      <c r="E567" s="368"/>
      <c r="F567" s="368"/>
      <c r="G567" s="368"/>
      <c r="H567" s="368"/>
      <c r="I567" s="368"/>
      <c r="J567" s="368"/>
      <c r="K567" s="368"/>
      <c r="L567" s="368"/>
      <c r="M567" s="368"/>
      <c r="N567" s="368"/>
      <c r="O567" s="368"/>
      <c r="P567" s="368"/>
      <c r="Q567" s="368"/>
    </row>
    <row r="568">
      <c r="A568" s="368"/>
      <c r="B568" s="368"/>
      <c r="C568" s="368"/>
      <c r="D568" s="368"/>
      <c r="E568" s="368"/>
      <c r="F568" s="368"/>
      <c r="G568" s="368"/>
      <c r="H568" s="368"/>
      <c r="I568" s="368"/>
      <c r="J568" s="368"/>
      <c r="K568" s="368"/>
      <c r="L568" s="368"/>
      <c r="M568" s="368"/>
      <c r="N568" s="368"/>
      <c r="O568" s="368"/>
      <c r="P568" s="368"/>
      <c r="Q568" s="368"/>
    </row>
    <row r="569">
      <c r="A569" s="368"/>
      <c r="B569" s="368"/>
      <c r="C569" s="368"/>
      <c r="D569" s="368"/>
      <c r="E569" s="368"/>
      <c r="F569" s="368"/>
      <c r="G569" s="368"/>
      <c r="H569" s="368"/>
      <c r="I569" s="368"/>
      <c r="J569" s="368"/>
      <c r="K569" s="368"/>
      <c r="L569" s="368"/>
      <c r="M569" s="368"/>
      <c r="N569" s="368"/>
      <c r="O569" s="368"/>
      <c r="P569" s="368"/>
      <c r="Q569" s="368"/>
    </row>
    <row r="570">
      <c r="A570" s="368"/>
      <c r="B570" s="368"/>
      <c r="C570" s="368"/>
      <c r="D570" s="368"/>
      <c r="E570" s="368"/>
      <c r="F570" s="368"/>
      <c r="G570" s="368"/>
      <c r="H570" s="368"/>
      <c r="I570" s="368"/>
      <c r="J570" s="368"/>
      <c r="K570" s="368"/>
      <c r="L570" s="368"/>
      <c r="M570" s="368"/>
      <c r="N570" s="368"/>
      <c r="O570" s="368"/>
      <c r="P570" s="368"/>
      <c r="Q570" s="368"/>
    </row>
    <row r="571">
      <c r="A571" s="368"/>
      <c r="B571" s="368"/>
      <c r="C571" s="368"/>
      <c r="D571" s="368"/>
      <c r="E571" s="368"/>
      <c r="F571" s="368"/>
      <c r="G571" s="368"/>
      <c r="H571" s="368"/>
      <c r="I571" s="368"/>
      <c r="J571" s="368"/>
      <c r="K571" s="368"/>
      <c r="L571" s="368"/>
      <c r="M571" s="368"/>
      <c r="N571" s="368"/>
      <c r="O571" s="368"/>
      <c r="P571" s="368"/>
      <c r="Q571" s="368"/>
    </row>
    <row r="572">
      <c r="A572" s="368"/>
      <c r="B572" s="368"/>
      <c r="C572" s="368"/>
      <c r="D572" s="368"/>
      <c r="E572" s="368"/>
      <c r="F572" s="368"/>
      <c r="G572" s="368"/>
      <c r="H572" s="368"/>
      <c r="I572" s="368"/>
      <c r="J572" s="368"/>
      <c r="K572" s="368"/>
      <c r="L572" s="368"/>
      <c r="M572" s="368"/>
      <c r="N572" s="368"/>
      <c r="O572" s="368"/>
      <c r="P572" s="368"/>
      <c r="Q572" s="368"/>
    </row>
    <row r="573">
      <c r="A573" s="368"/>
      <c r="B573" s="368"/>
      <c r="C573" s="368"/>
      <c r="D573" s="368"/>
      <c r="E573" s="368"/>
      <c r="F573" s="368"/>
      <c r="G573" s="368"/>
      <c r="H573" s="368"/>
      <c r="I573" s="368"/>
      <c r="J573" s="368"/>
      <c r="K573" s="368"/>
      <c r="L573" s="368"/>
      <c r="M573" s="368"/>
      <c r="N573" s="368"/>
      <c r="O573" s="368"/>
      <c r="P573" s="368"/>
      <c r="Q573" s="368"/>
    </row>
    <row r="574">
      <c r="A574" s="368"/>
      <c r="B574" s="368"/>
      <c r="C574" s="368"/>
      <c r="D574" s="368"/>
      <c r="E574" s="368"/>
      <c r="F574" s="368"/>
      <c r="G574" s="368"/>
      <c r="H574" s="368"/>
      <c r="I574" s="368"/>
      <c r="J574" s="368"/>
      <c r="K574" s="368"/>
      <c r="L574" s="368"/>
      <c r="M574" s="368"/>
      <c r="N574" s="368"/>
      <c r="O574" s="368"/>
      <c r="P574" s="368"/>
      <c r="Q574" s="368"/>
    </row>
    <row r="575">
      <c r="A575" s="368"/>
      <c r="B575" s="368"/>
      <c r="C575" s="368"/>
      <c r="D575" s="368"/>
      <c r="E575" s="368"/>
      <c r="F575" s="368"/>
      <c r="G575" s="368"/>
      <c r="H575" s="368"/>
      <c r="I575" s="368"/>
      <c r="J575" s="368"/>
      <c r="K575" s="368"/>
      <c r="L575" s="368"/>
      <c r="M575" s="368"/>
      <c r="N575" s="368"/>
      <c r="O575" s="368"/>
      <c r="P575" s="368"/>
      <c r="Q575" s="368"/>
    </row>
    <row r="576">
      <c r="A576" s="368"/>
      <c r="B576" s="368"/>
      <c r="C576" s="368"/>
      <c r="D576" s="368"/>
      <c r="E576" s="368"/>
      <c r="F576" s="368"/>
      <c r="G576" s="368"/>
      <c r="H576" s="368"/>
      <c r="I576" s="368"/>
      <c r="J576" s="368"/>
      <c r="K576" s="368"/>
      <c r="L576" s="368"/>
      <c r="M576" s="368"/>
      <c r="N576" s="368"/>
      <c r="O576" s="368"/>
      <c r="P576" s="368"/>
      <c r="Q576" s="368"/>
    </row>
    <row r="577">
      <c r="A577" s="368"/>
      <c r="B577" s="368"/>
      <c r="C577" s="368"/>
      <c r="D577" s="368"/>
      <c r="E577" s="368"/>
      <c r="F577" s="368"/>
      <c r="G577" s="368"/>
      <c r="H577" s="368"/>
      <c r="I577" s="368"/>
      <c r="J577" s="368"/>
      <c r="K577" s="368"/>
      <c r="L577" s="368"/>
      <c r="M577" s="368"/>
      <c r="N577" s="368"/>
      <c r="O577" s="368"/>
      <c r="P577" s="368"/>
      <c r="Q577" s="368"/>
    </row>
    <row r="578">
      <c r="A578" s="368"/>
      <c r="B578" s="368"/>
      <c r="C578" s="368"/>
      <c r="D578" s="368"/>
      <c r="E578" s="368"/>
      <c r="F578" s="368"/>
      <c r="G578" s="368"/>
      <c r="H578" s="368"/>
      <c r="I578" s="368"/>
      <c r="J578" s="368"/>
      <c r="K578" s="368"/>
      <c r="L578" s="368"/>
      <c r="M578" s="368"/>
      <c r="N578" s="368"/>
      <c r="O578" s="368"/>
      <c r="P578" s="368"/>
      <c r="Q578" s="368"/>
    </row>
    <row r="579">
      <c r="A579" s="368"/>
      <c r="B579" s="368"/>
      <c r="C579" s="368"/>
      <c r="D579" s="368"/>
      <c r="E579" s="368"/>
      <c r="F579" s="368"/>
      <c r="G579" s="368"/>
      <c r="H579" s="368"/>
      <c r="I579" s="368"/>
      <c r="J579" s="368"/>
      <c r="K579" s="368"/>
      <c r="L579" s="368"/>
      <c r="M579" s="368"/>
      <c r="N579" s="368"/>
      <c r="O579" s="368"/>
      <c r="P579" s="368"/>
      <c r="Q579" s="368"/>
    </row>
    <row r="580">
      <c r="A580" s="368"/>
      <c r="B580" s="368"/>
      <c r="C580" s="368"/>
      <c r="D580" s="368"/>
      <c r="E580" s="368"/>
      <c r="F580" s="368"/>
      <c r="G580" s="368"/>
      <c r="H580" s="368"/>
      <c r="I580" s="368"/>
      <c r="J580" s="368"/>
      <c r="K580" s="368"/>
      <c r="L580" s="368"/>
      <c r="M580" s="368"/>
      <c r="N580" s="368"/>
      <c r="O580" s="368"/>
      <c r="P580" s="368"/>
      <c r="Q580" s="368"/>
    </row>
    <row r="581">
      <c r="A581" s="368"/>
      <c r="B581" s="368"/>
      <c r="C581" s="368"/>
      <c r="D581" s="368"/>
      <c r="E581" s="368"/>
      <c r="F581" s="368"/>
      <c r="G581" s="368"/>
      <c r="H581" s="368"/>
      <c r="I581" s="368"/>
      <c r="J581" s="368"/>
      <c r="K581" s="368"/>
      <c r="L581" s="368"/>
      <c r="M581" s="368"/>
      <c r="N581" s="368"/>
      <c r="O581" s="368"/>
      <c r="P581" s="368"/>
      <c r="Q581" s="368"/>
    </row>
    <row r="582">
      <c r="A582" s="368"/>
      <c r="B582" s="368"/>
      <c r="C582" s="368"/>
      <c r="D582" s="368"/>
      <c r="E582" s="368"/>
      <c r="F582" s="368"/>
      <c r="G582" s="368"/>
      <c r="H582" s="368"/>
      <c r="I582" s="368"/>
      <c r="J582" s="368"/>
      <c r="K582" s="368"/>
      <c r="L582" s="368"/>
      <c r="M582" s="368"/>
      <c r="N582" s="368"/>
      <c r="O582" s="368"/>
      <c r="P582" s="368"/>
      <c r="Q582" s="368"/>
    </row>
    <row r="583">
      <c r="A583" s="368"/>
      <c r="B583" s="368"/>
      <c r="C583" s="368"/>
      <c r="D583" s="368"/>
      <c r="E583" s="368"/>
      <c r="F583" s="368"/>
      <c r="G583" s="368"/>
      <c r="H583" s="368"/>
      <c r="I583" s="368"/>
      <c r="J583" s="368"/>
      <c r="K583" s="368"/>
      <c r="L583" s="368"/>
      <c r="M583" s="368"/>
      <c r="N583" s="368"/>
      <c r="O583" s="368"/>
      <c r="P583" s="368"/>
      <c r="Q583" s="368"/>
    </row>
    <row r="584">
      <c r="A584" s="368"/>
      <c r="B584" s="368"/>
      <c r="C584" s="368"/>
      <c r="D584" s="368"/>
      <c r="E584" s="368"/>
      <c r="F584" s="368"/>
      <c r="G584" s="368"/>
      <c r="H584" s="368"/>
      <c r="I584" s="368"/>
      <c r="J584" s="368"/>
      <c r="K584" s="368"/>
      <c r="L584" s="368"/>
      <c r="M584" s="368"/>
      <c r="N584" s="368"/>
      <c r="O584" s="368"/>
      <c r="P584" s="368"/>
      <c r="Q584" s="368"/>
    </row>
    <row r="585">
      <c r="A585" s="368"/>
      <c r="B585" s="368"/>
      <c r="C585" s="368"/>
      <c r="D585" s="368"/>
      <c r="E585" s="368"/>
      <c r="F585" s="368"/>
      <c r="G585" s="368"/>
      <c r="H585" s="368"/>
      <c r="I585" s="368"/>
      <c r="J585" s="368"/>
      <c r="K585" s="368"/>
      <c r="L585" s="368"/>
      <c r="M585" s="368"/>
      <c r="N585" s="368"/>
      <c r="O585" s="368"/>
      <c r="P585" s="368"/>
      <c r="Q585" s="368"/>
    </row>
    <row r="586">
      <c r="A586" s="368"/>
      <c r="B586" s="368"/>
      <c r="C586" s="368"/>
      <c r="D586" s="368"/>
      <c r="E586" s="368"/>
      <c r="F586" s="368"/>
      <c r="G586" s="368"/>
      <c r="H586" s="368"/>
      <c r="I586" s="368"/>
      <c r="J586" s="368"/>
      <c r="K586" s="368"/>
      <c r="L586" s="368"/>
      <c r="M586" s="368"/>
      <c r="N586" s="368"/>
      <c r="O586" s="368"/>
      <c r="P586" s="368"/>
      <c r="Q586" s="368"/>
    </row>
    <row r="587">
      <c r="A587" s="368"/>
      <c r="B587" s="368"/>
      <c r="C587" s="368"/>
      <c r="D587" s="368"/>
      <c r="E587" s="368"/>
      <c r="F587" s="368"/>
      <c r="G587" s="368"/>
      <c r="H587" s="368"/>
      <c r="I587" s="368"/>
      <c r="J587" s="368"/>
      <c r="K587" s="368"/>
      <c r="L587" s="368"/>
      <c r="M587" s="368"/>
      <c r="N587" s="368"/>
      <c r="O587" s="368"/>
      <c r="P587" s="368"/>
      <c r="Q587" s="368"/>
    </row>
    <row r="588">
      <c r="A588" s="368"/>
      <c r="B588" s="368"/>
      <c r="C588" s="368"/>
      <c r="D588" s="368"/>
      <c r="E588" s="368"/>
      <c r="F588" s="368"/>
      <c r="G588" s="368"/>
      <c r="H588" s="368"/>
      <c r="I588" s="368"/>
      <c r="J588" s="368"/>
      <c r="K588" s="368"/>
      <c r="L588" s="368"/>
      <c r="M588" s="368"/>
      <c r="N588" s="368"/>
      <c r="O588" s="368"/>
      <c r="P588" s="368"/>
      <c r="Q588" s="368"/>
    </row>
    <row r="589">
      <c r="A589" s="368"/>
      <c r="B589" s="368"/>
      <c r="C589" s="368"/>
      <c r="D589" s="368"/>
      <c r="E589" s="368"/>
      <c r="F589" s="368"/>
      <c r="G589" s="368"/>
      <c r="H589" s="368"/>
      <c r="I589" s="368"/>
      <c r="J589" s="368"/>
      <c r="K589" s="368"/>
      <c r="L589" s="368"/>
      <c r="M589" s="368"/>
      <c r="N589" s="368"/>
      <c r="O589" s="368"/>
      <c r="P589" s="368"/>
      <c r="Q589" s="368"/>
    </row>
    <row r="590">
      <c r="A590" s="368"/>
      <c r="B590" s="368"/>
      <c r="C590" s="368"/>
      <c r="D590" s="368"/>
      <c r="E590" s="368"/>
      <c r="F590" s="368"/>
      <c r="G590" s="368"/>
      <c r="H590" s="368"/>
      <c r="I590" s="368"/>
      <c r="J590" s="368"/>
      <c r="K590" s="368"/>
      <c r="L590" s="368"/>
      <c r="M590" s="368"/>
      <c r="N590" s="368"/>
      <c r="O590" s="368"/>
      <c r="P590" s="368"/>
      <c r="Q590" s="368"/>
    </row>
    <row r="591">
      <c r="A591" s="368"/>
      <c r="B591" s="368"/>
      <c r="C591" s="368"/>
      <c r="D591" s="368"/>
      <c r="E591" s="368"/>
      <c r="F591" s="368"/>
      <c r="G591" s="368"/>
      <c r="H591" s="368"/>
      <c r="I591" s="368"/>
      <c r="J591" s="368"/>
      <c r="K591" s="368"/>
      <c r="L591" s="368"/>
      <c r="M591" s="368"/>
      <c r="N591" s="368"/>
      <c r="O591" s="368"/>
      <c r="P591" s="368"/>
      <c r="Q591" s="368"/>
    </row>
    <row r="592">
      <c r="A592" s="368"/>
      <c r="B592" s="368"/>
      <c r="C592" s="368"/>
      <c r="D592" s="368"/>
      <c r="E592" s="368"/>
      <c r="F592" s="368"/>
      <c r="G592" s="368"/>
      <c r="H592" s="368"/>
      <c r="I592" s="368"/>
      <c r="J592" s="368"/>
      <c r="K592" s="368"/>
      <c r="L592" s="368"/>
      <c r="M592" s="368"/>
      <c r="N592" s="368"/>
      <c r="O592" s="368"/>
      <c r="P592" s="368"/>
      <c r="Q592" s="368"/>
    </row>
    <row r="593">
      <c r="A593" s="368"/>
      <c r="B593" s="368"/>
      <c r="C593" s="368"/>
      <c r="D593" s="368"/>
      <c r="E593" s="368"/>
      <c r="F593" s="368"/>
      <c r="G593" s="368"/>
      <c r="H593" s="368"/>
      <c r="I593" s="368"/>
      <c r="J593" s="368"/>
      <c r="K593" s="368"/>
      <c r="L593" s="368"/>
      <c r="M593" s="368"/>
      <c r="N593" s="368"/>
      <c r="O593" s="368"/>
      <c r="P593" s="368"/>
      <c r="Q593" s="368"/>
    </row>
    <row r="594">
      <c r="A594" s="368"/>
      <c r="B594" s="368"/>
      <c r="C594" s="368"/>
      <c r="D594" s="368"/>
      <c r="E594" s="368"/>
      <c r="F594" s="368"/>
      <c r="G594" s="368"/>
      <c r="H594" s="368"/>
      <c r="I594" s="368"/>
      <c r="J594" s="368"/>
      <c r="K594" s="368"/>
      <c r="L594" s="368"/>
      <c r="M594" s="368"/>
      <c r="N594" s="368"/>
      <c r="O594" s="368"/>
      <c r="P594" s="368"/>
      <c r="Q594" s="368"/>
    </row>
    <row r="595">
      <c r="A595" s="368"/>
      <c r="B595" s="368"/>
      <c r="C595" s="368"/>
      <c r="D595" s="368"/>
      <c r="E595" s="368"/>
      <c r="F595" s="368"/>
      <c r="G595" s="368"/>
      <c r="H595" s="368"/>
      <c r="I595" s="368"/>
      <c r="J595" s="368"/>
      <c r="K595" s="368"/>
      <c r="L595" s="368"/>
      <c r="M595" s="368"/>
      <c r="N595" s="368"/>
      <c r="O595" s="368"/>
      <c r="P595" s="368"/>
      <c r="Q595" s="368"/>
    </row>
    <row r="596">
      <c r="A596" s="368"/>
      <c r="B596" s="368"/>
      <c r="C596" s="368"/>
      <c r="D596" s="368"/>
      <c r="E596" s="368"/>
      <c r="F596" s="368"/>
      <c r="G596" s="368"/>
      <c r="H596" s="368"/>
      <c r="I596" s="368"/>
      <c r="J596" s="368"/>
      <c r="K596" s="368"/>
      <c r="L596" s="368"/>
      <c r="M596" s="368"/>
      <c r="N596" s="368"/>
      <c r="O596" s="368"/>
      <c r="P596" s="368"/>
      <c r="Q596" s="368"/>
    </row>
    <row r="597">
      <c r="A597" s="368"/>
      <c r="B597" s="368"/>
      <c r="C597" s="368"/>
      <c r="D597" s="368"/>
      <c r="E597" s="368"/>
      <c r="F597" s="368"/>
      <c r="G597" s="368"/>
      <c r="H597" s="368"/>
      <c r="I597" s="368"/>
      <c r="J597" s="368"/>
      <c r="K597" s="368"/>
      <c r="L597" s="368"/>
      <c r="M597" s="368"/>
      <c r="N597" s="368"/>
      <c r="O597" s="368"/>
      <c r="P597" s="368"/>
      <c r="Q597" s="368"/>
    </row>
    <row r="598">
      <c r="A598" s="368"/>
      <c r="B598" s="368"/>
      <c r="C598" s="368"/>
      <c r="D598" s="368"/>
      <c r="E598" s="368"/>
      <c r="F598" s="368"/>
      <c r="G598" s="368"/>
      <c r="H598" s="368"/>
      <c r="I598" s="368"/>
      <c r="J598" s="368"/>
      <c r="K598" s="368"/>
      <c r="L598" s="368"/>
      <c r="M598" s="368"/>
      <c r="N598" s="368"/>
      <c r="O598" s="368"/>
      <c r="P598" s="368"/>
      <c r="Q598" s="368"/>
    </row>
    <row r="599">
      <c r="A599" s="368"/>
      <c r="B599" s="368"/>
      <c r="C599" s="368"/>
      <c r="D599" s="368"/>
      <c r="E599" s="368"/>
      <c r="F599" s="368"/>
      <c r="G599" s="368"/>
      <c r="H599" s="368"/>
      <c r="I599" s="368"/>
      <c r="J599" s="368"/>
      <c r="K599" s="368"/>
      <c r="L599" s="368"/>
      <c r="M599" s="368"/>
      <c r="N599" s="368"/>
      <c r="O599" s="368"/>
      <c r="P599" s="368"/>
      <c r="Q599" s="368"/>
    </row>
    <row r="600">
      <c r="A600" s="368"/>
      <c r="B600" s="368"/>
      <c r="C600" s="368"/>
      <c r="D600" s="368"/>
      <c r="E600" s="368"/>
      <c r="F600" s="368"/>
      <c r="G600" s="368"/>
      <c r="H600" s="368"/>
      <c r="I600" s="368"/>
      <c r="J600" s="368"/>
      <c r="K600" s="368"/>
      <c r="L600" s="368"/>
      <c r="M600" s="368"/>
      <c r="N600" s="368"/>
      <c r="O600" s="368"/>
      <c r="P600" s="368"/>
      <c r="Q600" s="368"/>
    </row>
    <row r="601">
      <c r="A601" s="368"/>
      <c r="B601" s="368"/>
      <c r="C601" s="368"/>
      <c r="D601" s="368"/>
      <c r="E601" s="368"/>
      <c r="F601" s="368"/>
      <c r="G601" s="368"/>
      <c r="H601" s="368"/>
      <c r="I601" s="368"/>
      <c r="J601" s="368"/>
      <c r="K601" s="368"/>
      <c r="L601" s="368"/>
      <c r="M601" s="368"/>
      <c r="N601" s="368"/>
      <c r="O601" s="368"/>
      <c r="P601" s="368"/>
      <c r="Q601" s="368"/>
    </row>
    <row r="602">
      <c r="A602" s="368"/>
      <c r="B602" s="368"/>
      <c r="C602" s="368"/>
      <c r="D602" s="368"/>
      <c r="E602" s="368"/>
      <c r="F602" s="368"/>
      <c r="G602" s="368"/>
      <c r="H602" s="368"/>
      <c r="I602" s="368"/>
      <c r="J602" s="368"/>
      <c r="K602" s="368"/>
      <c r="L602" s="368"/>
      <c r="M602" s="368"/>
      <c r="N602" s="368"/>
      <c r="O602" s="368"/>
      <c r="P602" s="368"/>
      <c r="Q602" s="368"/>
    </row>
    <row r="603">
      <c r="A603" s="368"/>
      <c r="B603" s="368"/>
      <c r="C603" s="368"/>
      <c r="D603" s="368"/>
      <c r="E603" s="368"/>
      <c r="F603" s="368"/>
      <c r="G603" s="368"/>
      <c r="H603" s="368"/>
      <c r="I603" s="368"/>
      <c r="J603" s="368"/>
      <c r="K603" s="368"/>
      <c r="L603" s="368"/>
      <c r="M603" s="368"/>
      <c r="N603" s="368"/>
      <c r="O603" s="368"/>
      <c r="P603" s="368"/>
      <c r="Q603" s="368"/>
    </row>
    <row r="604">
      <c r="A604" s="368"/>
      <c r="B604" s="368"/>
      <c r="C604" s="368"/>
      <c r="D604" s="368"/>
      <c r="E604" s="368"/>
      <c r="F604" s="368"/>
      <c r="G604" s="368"/>
      <c r="H604" s="368"/>
      <c r="I604" s="368"/>
      <c r="J604" s="368"/>
      <c r="K604" s="368"/>
      <c r="L604" s="368"/>
      <c r="M604" s="368"/>
      <c r="N604" s="368"/>
      <c r="O604" s="368"/>
      <c r="P604" s="368"/>
      <c r="Q604" s="368"/>
    </row>
    <row r="605">
      <c r="A605" s="368"/>
      <c r="B605" s="368"/>
      <c r="C605" s="368"/>
      <c r="D605" s="368"/>
      <c r="E605" s="368"/>
      <c r="F605" s="368"/>
      <c r="G605" s="368"/>
      <c r="H605" s="368"/>
      <c r="I605" s="368"/>
      <c r="J605" s="368"/>
      <c r="K605" s="368"/>
      <c r="L605" s="368"/>
      <c r="M605" s="368"/>
      <c r="N605" s="368"/>
      <c r="O605" s="368"/>
      <c r="P605" s="368"/>
      <c r="Q605" s="368"/>
    </row>
    <row r="606">
      <c r="A606" s="368"/>
      <c r="B606" s="368"/>
      <c r="C606" s="368"/>
      <c r="D606" s="368"/>
      <c r="E606" s="368"/>
      <c r="F606" s="368"/>
      <c r="G606" s="368"/>
      <c r="H606" s="368"/>
      <c r="I606" s="368"/>
      <c r="J606" s="368"/>
      <c r="K606" s="368"/>
      <c r="L606" s="368"/>
      <c r="M606" s="368"/>
      <c r="N606" s="368"/>
      <c r="O606" s="368"/>
      <c r="P606" s="368"/>
      <c r="Q606" s="368"/>
    </row>
    <row r="607">
      <c r="A607" s="368"/>
      <c r="B607" s="368"/>
      <c r="C607" s="368"/>
      <c r="D607" s="368"/>
      <c r="E607" s="368"/>
      <c r="F607" s="368"/>
      <c r="G607" s="368"/>
      <c r="H607" s="368"/>
      <c r="I607" s="368"/>
      <c r="J607" s="368"/>
      <c r="K607" s="368"/>
      <c r="L607" s="368"/>
      <c r="M607" s="368"/>
      <c r="N607" s="368"/>
      <c r="O607" s="368"/>
      <c r="P607" s="368"/>
      <c r="Q607" s="368"/>
    </row>
    <row r="608">
      <c r="A608" s="368"/>
      <c r="B608" s="368"/>
      <c r="C608" s="368"/>
      <c r="D608" s="368"/>
      <c r="E608" s="368"/>
      <c r="F608" s="368"/>
      <c r="G608" s="368"/>
      <c r="H608" s="368"/>
      <c r="I608" s="368"/>
      <c r="J608" s="368"/>
      <c r="K608" s="368"/>
      <c r="L608" s="368"/>
      <c r="M608" s="368"/>
      <c r="N608" s="368"/>
      <c r="O608" s="368"/>
      <c r="P608" s="368"/>
      <c r="Q608" s="368"/>
    </row>
    <row r="609">
      <c r="A609" s="368"/>
      <c r="B609" s="368"/>
      <c r="C609" s="368"/>
      <c r="D609" s="368"/>
      <c r="E609" s="368"/>
      <c r="F609" s="368"/>
      <c r="G609" s="368"/>
      <c r="H609" s="368"/>
      <c r="I609" s="368"/>
      <c r="J609" s="368"/>
      <c r="K609" s="368"/>
      <c r="L609" s="368"/>
      <c r="M609" s="368"/>
      <c r="N609" s="368"/>
      <c r="O609" s="368"/>
      <c r="P609" s="368"/>
      <c r="Q609" s="368"/>
    </row>
    <row r="610">
      <c r="A610" s="368"/>
      <c r="B610" s="368"/>
      <c r="C610" s="368"/>
      <c r="D610" s="368"/>
      <c r="E610" s="368"/>
      <c r="F610" s="368"/>
      <c r="G610" s="368"/>
      <c r="H610" s="368"/>
      <c r="I610" s="368"/>
      <c r="J610" s="368"/>
      <c r="K610" s="368"/>
      <c r="L610" s="368"/>
      <c r="M610" s="368"/>
      <c r="N610" s="368"/>
      <c r="O610" s="368"/>
      <c r="P610" s="368"/>
      <c r="Q610" s="368"/>
    </row>
    <row r="611">
      <c r="A611" s="368"/>
      <c r="B611" s="368"/>
      <c r="C611" s="368"/>
      <c r="D611" s="368"/>
      <c r="E611" s="368"/>
      <c r="F611" s="368"/>
      <c r="G611" s="368"/>
      <c r="H611" s="368"/>
      <c r="I611" s="368"/>
      <c r="J611" s="368"/>
      <c r="K611" s="368"/>
      <c r="L611" s="368"/>
      <c r="M611" s="368"/>
      <c r="N611" s="368"/>
      <c r="O611" s="368"/>
      <c r="P611" s="368"/>
      <c r="Q611" s="368"/>
    </row>
    <row r="612">
      <c r="A612" s="368"/>
      <c r="B612" s="368"/>
      <c r="C612" s="368"/>
      <c r="D612" s="368"/>
      <c r="E612" s="368"/>
      <c r="F612" s="368"/>
      <c r="G612" s="368"/>
      <c r="H612" s="368"/>
      <c r="I612" s="368"/>
      <c r="J612" s="368"/>
      <c r="K612" s="368"/>
      <c r="L612" s="368"/>
      <c r="M612" s="368"/>
      <c r="N612" s="368"/>
      <c r="O612" s="368"/>
      <c r="P612" s="368"/>
      <c r="Q612" s="368"/>
    </row>
    <row r="613">
      <c r="A613" s="368"/>
      <c r="B613" s="368"/>
      <c r="C613" s="368"/>
      <c r="D613" s="368"/>
      <c r="E613" s="368"/>
      <c r="F613" s="368"/>
      <c r="G613" s="368"/>
      <c r="H613" s="368"/>
      <c r="I613" s="368"/>
      <c r="J613" s="368"/>
      <c r="K613" s="368"/>
      <c r="L613" s="368"/>
      <c r="M613" s="368"/>
      <c r="N613" s="368"/>
      <c r="O613" s="368"/>
      <c r="P613" s="368"/>
      <c r="Q613" s="368"/>
    </row>
    <row r="614">
      <c r="A614" s="368"/>
      <c r="B614" s="368"/>
      <c r="C614" s="368"/>
      <c r="D614" s="368"/>
      <c r="E614" s="368"/>
      <c r="F614" s="368"/>
      <c r="G614" s="368"/>
      <c r="H614" s="368"/>
      <c r="I614" s="368"/>
      <c r="J614" s="368"/>
      <c r="K614" s="368"/>
      <c r="L614" s="368"/>
      <c r="M614" s="368"/>
      <c r="N614" s="368"/>
      <c r="O614" s="368"/>
      <c r="P614" s="368"/>
      <c r="Q614" s="368"/>
    </row>
    <row r="615">
      <c r="A615" s="368"/>
      <c r="B615" s="368"/>
      <c r="C615" s="368"/>
      <c r="D615" s="368"/>
      <c r="E615" s="368"/>
      <c r="F615" s="368"/>
      <c r="G615" s="368"/>
      <c r="H615" s="368"/>
      <c r="I615" s="368"/>
      <c r="J615" s="368"/>
      <c r="K615" s="368"/>
      <c r="L615" s="368"/>
      <c r="M615" s="368"/>
      <c r="N615" s="368"/>
      <c r="O615" s="368"/>
      <c r="P615" s="368"/>
      <c r="Q615" s="368"/>
    </row>
    <row r="616">
      <c r="A616" s="368"/>
      <c r="B616" s="368"/>
      <c r="C616" s="368"/>
      <c r="D616" s="368"/>
      <c r="E616" s="368"/>
      <c r="F616" s="368"/>
      <c r="G616" s="368"/>
      <c r="H616" s="368"/>
      <c r="I616" s="368"/>
      <c r="J616" s="368"/>
      <c r="K616" s="368"/>
      <c r="L616" s="368"/>
      <c r="M616" s="368"/>
      <c r="N616" s="368"/>
      <c r="O616" s="368"/>
      <c r="P616" s="368"/>
      <c r="Q616" s="368"/>
    </row>
    <row r="617">
      <c r="A617" s="368"/>
      <c r="B617" s="368"/>
      <c r="C617" s="368"/>
      <c r="D617" s="368"/>
      <c r="E617" s="368"/>
      <c r="F617" s="368"/>
      <c r="G617" s="368"/>
      <c r="H617" s="368"/>
      <c r="I617" s="368"/>
      <c r="J617" s="368"/>
      <c r="K617" s="368"/>
      <c r="L617" s="368"/>
      <c r="M617" s="368"/>
      <c r="N617" s="368"/>
      <c r="O617" s="368"/>
      <c r="P617" s="368"/>
      <c r="Q617" s="368"/>
    </row>
    <row r="618">
      <c r="A618" s="368"/>
      <c r="B618" s="368"/>
      <c r="C618" s="368"/>
      <c r="D618" s="368"/>
      <c r="E618" s="368"/>
      <c r="F618" s="368"/>
      <c r="G618" s="368"/>
      <c r="H618" s="368"/>
      <c r="I618" s="368"/>
      <c r="J618" s="368"/>
      <c r="K618" s="368"/>
      <c r="L618" s="368"/>
      <c r="M618" s="368"/>
      <c r="N618" s="368"/>
      <c r="O618" s="368"/>
      <c r="P618" s="368"/>
      <c r="Q618" s="368"/>
    </row>
    <row r="619">
      <c r="A619" s="368"/>
      <c r="B619" s="368"/>
      <c r="C619" s="368"/>
      <c r="D619" s="368"/>
      <c r="E619" s="368"/>
      <c r="F619" s="368"/>
      <c r="G619" s="368"/>
      <c r="H619" s="368"/>
      <c r="I619" s="368"/>
      <c r="J619" s="368"/>
      <c r="K619" s="368"/>
      <c r="L619" s="368"/>
      <c r="M619" s="368"/>
      <c r="N619" s="368"/>
      <c r="O619" s="368"/>
      <c r="P619" s="368"/>
      <c r="Q619" s="368"/>
    </row>
    <row r="620">
      <c r="A620" s="368"/>
      <c r="B620" s="368"/>
      <c r="C620" s="368"/>
      <c r="D620" s="368"/>
      <c r="E620" s="368"/>
      <c r="F620" s="368"/>
      <c r="G620" s="368"/>
      <c r="H620" s="368"/>
      <c r="I620" s="368"/>
      <c r="J620" s="368"/>
      <c r="K620" s="368"/>
      <c r="L620" s="368"/>
      <c r="M620" s="368"/>
      <c r="N620" s="368"/>
      <c r="O620" s="368"/>
      <c r="P620" s="368"/>
      <c r="Q620" s="368"/>
    </row>
    <row r="621">
      <c r="A621" s="368"/>
      <c r="B621" s="368"/>
      <c r="C621" s="368"/>
      <c r="D621" s="368"/>
      <c r="E621" s="368"/>
      <c r="F621" s="368"/>
      <c r="G621" s="368"/>
      <c r="H621" s="368"/>
      <c r="I621" s="368"/>
      <c r="J621" s="368"/>
      <c r="K621" s="368"/>
      <c r="L621" s="368"/>
      <c r="M621" s="368"/>
      <c r="N621" s="368"/>
      <c r="O621" s="368"/>
      <c r="P621" s="368"/>
      <c r="Q621" s="368"/>
    </row>
    <row r="622">
      <c r="A622" s="368"/>
      <c r="B622" s="368"/>
      <c r="C622" s="368"/>
      <c r="D622" s="368"/>
      <c r="E622" s="368"/>
      <c r="F622" s="368"/>
      <c r="G622" s="368"/>
      <c r="H622" s="368"/>
      <c r="I622" s="368"/>
      <c r="J622" s="368"/>
      <c r="K622" s="368"/>
      <c r="L622" s="368"/>
      <c r="M622" s="368"/>
      <c r="N622" s="368"/>
      <c r="O622" s="368"/>
      <c r="P622" s="368"/>
      <c r="Q622" s="368"/>
    </row>
    <row r="623">
      <c r="A623" s="368"/>
      <c r="B623" s="368"/>
      <c r="C623" s="368"/>
      <c r="D623" s="368"/>
      <c r="E623" s="368"/>
      <c r="F623" s="368"/>
      <c r="G623" s="368"/>
      <c r="H623" s="368"/>
      <c r="I623" s="368"/>
      <c r="J623" s="368"/>
      <c r="K623" s="368"/>
      <c r="L623" s="368"/>
      <c r="M623" s="368"/>
      <c r="N623" s="368"/>
      <c r="O623" s="368"/>
      <c r="P623" s="368"/>
      <c r="Q623" s="368"/>
    </row>
    <row r="624">
      <c r="A624" s="368"/>
      <c r="B624" s="368"/>
      <c r="C624" s="368"/>
      <c r="D624" s="368"/>
      <c r="E624" s="368"/>
      <c r="F624" s="368"/>
      <c r="G624" s="368"/>
      <c r="H624" s="368"/>
      <c r="I624" s="368"/>
      <c r="J624" s="368"/>
      <c r="K624" s="368"/>
      <c r="L624" s="368"/>
      <c r="M624" s="368"/>
      <c r="N624" s="368"/>
      <c r="O624" s="368"/>
      <c r="P624" s="368"/>
      <c r="Q624" s="368"/>
    </row>
    <row r="625">
      <c r="A625" s="368"/>
      <c r="B625" s="368"/>
      <c r="C625" s="368"/>
      <c r="D625" s="368"/>
      <c r="E625" s="368"/>
      <c r="F625" s="368"/>
      <c r="G625" s="368"/>
      <c r="H625" s="368"/>
      <c r="I625" s="368"/>
      <c r="J625" s="368"/>
      <c r="K625" s="368"/>
      <c r="L625" s="368"/>
      <c r="M625" s="368"/>
      <c r="N625" s="368"/>
      <c r="O625" s="368"/>
      <c r="P625" s="368"/>
      <c r="Q625" s="368"/>
    </row>
    <row r="626">
      <c r="A626" s="368"/>
      <c r="B626" s="368"/>
      <c r="C626" s="368"/>
      <c r="D626" s="368"/>
      <c r="E626" s="368"/>
      <c r="F626" s="368"/>
      <c r="G626" s="368"/>
      <c r="H626" s="368"/>
      <c r="I626" s="368"/>
      <c r="J626" s="368"/>
      <c r="K626" s="368"/>
      <c r="L626" s="368"/>
      <c r="M626" s="368"/>
      <c r="N626" s="368"/>
      <c r="O626" s="368"/>
      <c r="P626" s="368"/>
      <c r="Q626" s="368"/>
    </row>
    <row r="627">
      <c r="A627" s="368"/>
      <c r="B627" s="368"/>
      <c r="C627" s="368"/>
      <c r="D627" s="368"/>
      <c r="E627" s="368"/>
      <c r="F627" s="368"/>
      <c r="G627" s="368"/>
      <c r="H627" s="368"/>
      <c r="I627" s="368"/>
      <c r="J627" s="368"/>
      <c r="K627" s="368"/>
      <c r="L627" s="368"/>
      <c r="M627" s="368"/>
      <c r="N627" s="368"/>
      <c r="O627" s="368"/>
      <c r="P627" s="368"/>
      <c r="Q627" s="368"/>
    </row>
    <row r="628">
      <c r="A628" s="368"/>
      <c r="B628" s="368"/>
      <c r="C628" s="368"/>
      <c r="D628" s="368"/>
      <c r="E628" s="368"/>
      <c r="F628" s="368"/>
      <c r="G628" s="368"/>
      <c r="H628" s="368"/>
      <c r="I628" s="368"/>
      <c r="J628" s="368"/>
      <c r="K628" s="368"/>
      <c r="L628" s="368"/>
      <c r="M628" s="368"/>
      <c r="N628" s="368"/>
      <c r="O628" s="368"/>
      <c r="P628" s="368"/>
      <c r="Q628" s="368"/>
    </row>
    <row r="629">
      <c r="A629" s="368"/>
      <c r="B629" s="368"/>
      <c r="C629" s="368"/>
      <c r="D629" s="368"/>
      <c r="E629" s="368"/>
      <c r="F629" s="368"/>
      <c r="G629" s="368"/>
      <c r="H629" s="368"/>
      <c r="I629" s="368"/>
      <c r="J629" s="368"/>
      <c r="K629" s="368"/>
      <c r="L629" s="368"/>
      <c r="M629" s="368"/>
      <c r="N629" s="368"/>
      <c r="O629" s="368"/>
      <c r="P629" s="368"/>
      <c r="Q629" s="368"/>
    </row>
    <row r="630">
      <c r="A630" s="368"/>
      <c r="B630" s="368"/>
      <c r="C630" s="368"/>
      <c r="D630" s="368"/>
      <c r="E630" s="368"/>
      <c r="F630" s="368"/>
      <c r="G630" s="368"/>
      <c r="H630" s="368"/>
      <c r="I630" s="368"/>
      <c r="J630" s="368"/>
      <c r="K630" s="368"/>
      <c r="L630" s="368"/>
      <c r="M630" s="368"/>
      <c r="N630" s="368"/>
      <c r="O630" s="368"/>
      <c r="P630" s="368"/>
      <c r="Q630" s="368"/>
    </row>
    <row r="631">
      <c r="A631" s="368"/>
      <c r="B631" s="368"/>
      <c r="C631" s="368"/>
      <c r="D631" s="368"/>
      <c r="E631" s="368"/>
      <c r="F631" s="368"/>
      <c r="G631" s="368"/>
      <c r="H631" s="368"/>
      <c r="I631" s="368"/>
      <c r="J631" s="368"/>
      <c r="K631" s="368"/>
      <c r="L631" s="368"/>
      <c r="M631" s="368"/>
      <c r="N631" s="368"/>
      <c r="O631" s="368"/>
      <c r="P631" s="368"/>
      <c r="Q631" s="368"/>
    </row>
    <row r="632">
      <c r="A632" s="368"/>
      <c r="B632" s="368"/>
      <c r="C632" s="368"/>
      <c r="D632" s="368"/>
      <c r="E632" s="368"/>
      <c r="F632" s="368"/>
      <c r="G632" s="368"/>
      <c r="H632" s="368"/>
      <c r="I632" s="368"/>
      <c r="J632" s="368"/>
      <c r="K632" s="368"/>
      <c r="L632" s="368"/>
      <c r="M632" s="368"/>
      <c r="N632" s="368"/>
      <c r="O632" s="368"/>
      <c r="P632" s="368"/>
      <c r="Q632" s="368"/>
    </row>
    <row r="633">
      <c r="A633" s="368"/>
      <c r="B633" s="368"/>
      <c r="C633" s="368"/>
      <c r="D633" s="368"/>
      <c r="E633" s="368"/>
      <c r="F633" s="368"/>
      <c r="G633" s="368"/>
      <c r="H633" s="368"/>
      <c r="I633" s="368"/>
      <c r="J633" s="368"/>
      <c r="K633" s="368"/>
      <c r="L633" s="368"/>
      <c r="M633" s="368"/>
      <c r="N633" s="368"/>
      <c r="O633" s="368"/>
      <c r="P633" s="368"/>
      <c r="Q633" s="368"/>
    </row>
    <row r="634">
      <c r="A634" s="368"/>
      <c r="B634" s="368"/>
      <c r="C634" s="368"/>
      <c r="D634" s="368"/>
      <c r="E634" s="368"/>
      <c r="F634" s="368"/>
      <c r="G634" s="368"/>
      <c r="H634" s="368"/>
      <c r="I634" s="368"/>
      <c r="J634" s="368"/>
      <c r="K634" s="368"/>
      <c r="L634" s="368"/>
      <c r="M634" s="368"/>
      <c r="N634" s="368"/>
      <c r="O634" s="368"/>
      <c r="P634" s="368"/>
      <c r="Q634" s="368"/>
    </row>
    <row r="635">
      <c r="A635" s="368"/>
      <c r="B635" s="368"/>
      <c r="C635" s="368"/>
      <c r="D635" s="368"/>
      <c r="E635" s="368"/>
      <c r="F635" s="368"/>
      <c r="G635" s="368"/>
      <c r="H635" s="368"/>
      <c r="I635" s="368"/>
      <c r="J635" s="368"/>
      <c r="K635" s="368"/>
      <c r="L635" s="368"/>
      <c r="M635" s="368"/>
      <c r="N635" s="368"/>
      <c r="O635" s="368"/>
      <c r="P635" s="368"/>
      <c r="Q635" s="368"/>
    </row>
    <row r="636">
      <c r="A636" s="368"/>
      <c r="B636" s="368"/>
      <c r="C636" s="368"/>
      <c r="D636" s="368"/>
      <c r="E636" s="368"/>
      <c r="F636" s="368"/>
      <c r="G636" s="368"/>
      <c r="H636" s="368"/>
      <c r="I636" s="368"/>
      <c r="J636" s="368"/>
      <c r="K636" s="368"/>
      <c r="L636" s="368"/>
      <c r="M636" s="368"/>
      <c r="N636" s="368"/>
      <c r="O636" s="368"/>
      <c r="P636" s="368"/>
      <c r="Q636" s="368"/>
    </row>
    <row r="637">
      <c r="A637" s="368"/>
      <c r="B637" s="368"/>
      <c r="C637" s="368"/>
      <c r="D637" s="368"/>
      <c r="E637" s="368"/>
      <c r="F637" s="368"/>
      <c r="G637" s="368"/>
      <c r="H637" s="368"/>
      <c r="I637" s="368"/>
      <c r="J637" s="368"/>
      <c r="K637" s="368"/>
      <c r="L637" s="368"/>
      <c r="M637" s="368"/>
      <c r="N637" s="368"/>
      <c r="O637" s="368"/>
      <c r="P637" s="368"/>
      <c r="Q637" s="368"/>
    </row>
    <row r="638">
      <c r="A638" s="368"/>
      <c r="B638" s="368"/>
      <c r="C638" s="368"/>
      <c r="D638" s="368"/>
      <c r="E638" s="368"/>
      <c r="F638" s="368"/>
      <c r="G638" s="368"/>
      <c r="H638" s="368"/>
      <c r="I638" s="368"/>
      <c r="J638" s="368"/>
      <c r="K638" s="368"/>
      <c r="L638" s="368"/>
      <c r="M638" s="368"/>
      <c r="N638" s="368"/>
      <c r="O638" s="368"/>
      <c r="P638" s="368"/>
      <c r="Q638" s="368"/>
    </row>
    <row r="639">
      <c r="A639" s="368"/>
      <c r="B639" s="368"/>
      <c r="C639" s="368"/>
      <c r="D639" s="368"/>
      <c r="E639" s="368"/>
      <c r="F639" s="368"/>
      <c r="G639" s="368"/>
      <c r="H639" s="368"/>
      <c r="I639" s="368"/>
      <c r="J639" s="368"/>
      <c r="K639" s="368"/>
      <c r="L639" s="368"/>
      <c r="M639" s="368"/>
      <c r="N639" s="368"/>
      <c r="O639" s="368"/>
      <c r="P639" s="368"/>
      <c r="Q639" s="368"/>
    </row>
    <row r="640">
      <c r="A640" s="368"/>
      <c r="B640" s="368"/>
      <c r="C640" s="368"/>
      <c r="D640" s="368"/>
      <c r="E640" s="368"/>
      <c r="F640" s="368"/>
      <c r="G640" s="368"/>
      <c r="H640" s="368"/>
      <c r="I640" s="368"/>
      <c r="J640" s="368"/>
      <c r="K640" s="368"/>
      <c r="L640" s="368"/>
      <c r="M640" s="368"/>
      <c r="N640" s="368"/>
      <c r="O640" s="368"/>
      <c r="P640" s="368"/>
      <c r="Q640" s="368"/>
    </row>
    <row r="641">
      <c r="A641" s="368"/>
      <c r="B641" s="368"/>
      <c r="C641" s="368"/>
      <c r="D641" s="368"/>
      <c r="E641" s="368"/>
      <c r="F641" s="368"/>
      <c r="G641" s="368"/>
      <c r="H641" s="368"/>
      <c r="I641" s="368"/>
      <c r="J641" s="368"/>
      <c r="K641" s="368"/>
      <c r="L641" s="368"/>
      <c r="M641" s="368"/>
      <c r="N641" s="368"/>
      <c r="O641" s="368"/>
      <c r="P641" s="368"/>
      <c r="Q641" s="368"/>
    </row>
    <row r="642">
      <c r="A642" s="368"/>
      <c r="B642" s="368"/>
      <c r="C642" s="368"/>
      <c r="D642" s="368"/>
      <c r="E642" s="368"/>
      <c r="F642" s="368"/>
      <c r="G642" s="368"/>
      <c r="H642" s="368"/>
      <c r="I642" s="368"/>
      <c r="J642" s="368"/>
      <c r="K642" s="368"/>
      <c r="L642" s="368"/>
      <c r="M642" s="368"/>
      <c r="N642" s="368"/>
      <c r="O642" s="368"/>
      <c r="P642" s="368"/>
      <c r="Q642" s="368"/>
    </row>
    <row r="643">
      <c r="A643" s="368"/>
      <c r="B643" s="368"/>
      <c r="C643" s="368"/>
      <c r="D643" s="368"/>
      <c r="E643" s="368"/>
      <c r="F643" s="368"/>
      <c r="G643" s="368"/>
      <c r="H643" s="368"/>
      <c r="I643" s="368"/>
      <c r="J643" s="368"/>
      <c r="K643" s="368"/>
      <c r="L643" s="368"/>
      <c r="M643" s="368"/>
      <c r="N643" s="368"/>
      <c r="O643" s="368"/>
      <c r="P643" s="368"/>
      <c r="Q643" s="368"/>
    </row>
    <row r="644">
      <c r="A644" s="368"/>
      <c r="B644" s="368"/>
      <c r="C644" s="368"/>
      <c r="D644" s="368"/>
      <c r="E644" s="368"/>
      <c r="F644" s="368"/>
      <c r="G644" s="368"/>
      <c r="H644" s="368"/>
      <c r="I644" s="368"/>
      <c r="J644" s="368"/>
      <c r="K644" s="368"/>
      <c r="L644" s="368"/>
      <c r="M644" s="368"/>
      <c r="N644" s="368"/>
      <c r="O644" s="368"/>
      <c r="P644" s="368"/>
      <c r="Q644" s="368"/>
    </row>
    <row r="645">
      <c r="A645" s="368"/>
      <c r="B645" s="368"/>
      <c r="C645" s="368"/>
      <c r="D645" s="368"/>
      <c r="E645" s="368"/>
      <c r="F645" s="368"/>
      <c r="G645" s="368"/>
      <c r="H645" s="368"/>
      <c r="I645" s="368"/>
      <c r="J645" s="368"/>
      <c r="K645" s="368"/>
      <c r="L645" s="368"/>
      <c r="M645" s="368"/>
      <c r="N645" s="368"/>
      <c r="O645" s="368"/>
      <c r="P645" s="368"/>
      <c r="Q645" s="368"/>
    </row>
    <row r="646">
      <c r="A646" s="368"/>
      <c r="B646" s="368"/>
      <c r="C646" s="368"/>
      <c r="D646" s="368"/>
      <c r="E646" s="368"/>
      <c r="F646" s="368"/>
      <c r="G646" s="368"/>
      <c r="H646" s="368"/>
      <c r="I646" s="368"/>
      <c r="J646" s="368"/>
      <c r="K646" s="368"/>
      <c r="L646" s="368"/>
      <c r="M646" s="368"/>
      <c r="N646" s="368"/>
      <c r="O646" s="368"/>
      <c r="P646" s="368"/>
      <c r="Q646" s="368"/>
    </row>
    <row r="647">
      <c r="A647" s="368"/>
      <c r="B647" s="368"/>
      <c r="C647" s="368"/>
      <c r="D647" s="368"/>
      <c r="E647" s="368"/>
      <c r="F647" s="368"/>
      <c r="G647" s="368"/>
      <c r="H647" s="368"/>
      <c r="I647" s="368"/>
      <c r="J647" s="368"/>
      <c r="K647" s="368"/>
      <c r="L647" s="368"/>
      <c r="M647" s="368"/>
      <c r="N647" s="368"/>
      <c r="O647" s="368"/>
      <c r="P647" s="368"/>
      <c r="Q647" s="368"/>
    </row>
    <row r="648">
      <c r="A648" s="368"/>
      <c r="B648" s="368"/>
      <c r="C648" s="368"/>
      <c r="D648" s="368"/>
      <c r="E648" s="368"/>
      <c r="F648" s="368"/>
      <c r="G648" s="368"/>
      <c r="H648" s="368"/>
      <c r="I648" s="368"/>
      <c r="J648" s="368"/>
      <c r="K648" s="368"/>
      <c r="L648" s="368"/>
      <c r="M648" s="368"/>
      <c r="N648" s="368"/>
      <c r="O648" s="368"/>
      <c r="P648" s="368"/>
      <c r="Q648" s="368"/>
    </row>
    <row r="649">
      <c r="A649" s="368"/>
      <c r="B649" s="368"/>
      <c r="C649" s="368"/>
      <c r="D649" s="368"/>
      <c r="E649" s="368"/>
      <c r="F649" s="368"/>
      <c r="G649" s="368"/>
      <c r="H649" s="368"/>
      <c r="I649" s="368"/>
      <c r="J649" s="368"/>
      <c r="K649" s="368"/>
      <c r="L649" s="368"/>
      <c r="M649" s="368"/>
      <c r="N649" s="368"/>
      <c r="O649" s="368"/>
      <c r="P649" s="368"/>
      <c r="Q649" s="368"/>
    </row>
    <row r="650">
      <c r="A650" s="368"/>
      <c r="B650" s="368"/>
      <c r="C650" s="368"/>
      <c r="D650" s="368"/>
      <c r="E650" s="368"/>
      <c r="F650" s="368"/>
      <c r="G650" s="368"/>
      <c r="H650" s="368"/>
      <c r="I650" s="368"/>
      <c r="J650" s="368"/>
      <c r="K650" s="368"/>
      <c r="L650" s="368"/>
      <c r="M650" s="368"/>
      <c r="N650" s="368"/>
      <c r="O650" s="368"/>
      <c r="P650" s="368"/>
      <c r="Q650" s="368"/>
    </row>
    <row r="651">
      <c r="A651" s="368"/>
      <c r="B651" s="368"/>
      <c r="C651" s="368"/>
      <c r="D651" s="368"/>
      <c r="E651" s="368"/>
      <c r="F651" s="368"/>
      <c r="G651" s="368"/>
      <c r="H651" s="368"/>
      <c r="I651" s="368"/>
      <c r="J651" s="368"/>
      <c r="K651" s="368"/>
      <c r="L651" s="368"/>
      <c r="M651" s="368"/>
      <c r="N651" s="368"/>
      <c r="O651" s="368"/>
      <c r="P651" s="368"/>
      <c r="Q651" s="368"/>
    </row>
    <row r="652">
      <c r="A652" s="368"/>
      <c r="B652" s="368"/>
      <c r="C652" s="368"/>
      <c r="D652" s="368"/>
      <c r="E652" s="368"/>
      <c r="F652" s="368"/>
      <c r="G652" s="368"/>
      <c r="H652" s="368"/>
      <c r="I652" s="368"/>
      <c r="J652" s="368"/>
      <c r="K652" s="368"/>
      <c r="L652" s="368"/>
      <c r="M652" s="368"/>
      <c r="N652" s="368"/>
      <c r="O652" s="368"/>
      <c r="P652" s="368"/>
      <c r="Q652" s="368"/>
    </row>
    <row r="653">
      <c r="A653" s="368"/>
      <c r="B653" s="368"/>
      <c r="C653" s="368"/>
      <c r="D653" s="368"/>
      <c r="E653" s="368"/>
      <c r="F653" s="368"/>
      <c r="G653" s="368"/>
      <c r="H653" s="368"/>
      <c r="I653" s="368"/>
      <c r="J653" s="368"/>
      <c r="K653" s="368"/>
      <c r="L653" s="368"/>
      <c r="M653" s="368"/>
      <c r="N653" s="368"/>
      <c r="O653" s="368"/>
      <c r="P653" s="368"/>
      <c r="Q653" s="368"/>
    </row>
    <row r="654">
      <c r="A654" s="368"/>
      <c r="B654" s="368"/>
      <c r="C654" s="368"/>
      <c r="D654" s="368"/>
      <c r="E654" s="368"/>
      <c r="F654" s="368"/>
      <c r="G654" s="368"/>
      <c r="H654" s="368"/>
      <c r="I654" s="368"/>
      <c r="J654" s="368"/>
      <c r="K654" s="368"/>
      <c r="L654" s="368"/>
      <c r="M654" s="368"/>
      <c r="N654" s="368"/>
      <c r="O654" s="368"/>
      <c r="P654" s="368"/>
      <c r="Q654" s="368"/>
    </row>
    <row r="655">
      <c r="A655" s="368"/>
      <c r="B655" s="368"/>
      <c r="C655" s="368"/>
      <c r="D655" s="368"/>
      <c r="E655" s="368"/>
      <c r="F655" s="368"/>
      <c r="G655" s="368"/>
      <c r="H655" s="368"/>
      <c r="I655" s="368"/>
      <c r="J655" s="368"/>
      <c r="K655" s="368"/>
      <c r="L655" s="368"/>
      <c r="M655" s="368"/>
      <c r="N655" s="368"/>
      <c r="O655" s="368"/>
      <c r="P655" s="368"/>
      <c r="Q655" s="368"/>
    </row>
    <row r="656">
      <c r="A656" s="368"/>
      <c r="B656" s="368"/>
      <c r="C656" s="368"/>
      <c r="D656" s="368"/>
      <c r="E656" s="368"/>
      <c r="F656" s="368"/>
      <c r="G656" s="368"/>
      <c r="H656" s="368"/>
      <c r="I656" s="368"/>
      <c r="J656" s="368"/>
      <c r="K656" s="368"/>
      <c r="L656" s="368"/>
      <c r="M656" s="368"/>
      <c r="N656" s="368"/>
      <c r="O656" s="368"/>
      <c r="P656" s="368"/>
      <c r="Q656" s="368"/>
    </row>
    <row r="657">
      <c r="A657" s="368"/>
      <c r="B657" s="368"/>
      <c r="C657" s="368"/>
      <c r="D657" s="368"/>
      <c r="E657" s="368"/>
      <c r="F657" s="368"/>
      <c r="G657" s="368"/>
      <c r="H657" s="368"/>
      <c r="I657" s="368"/>
      <c r="J657" s="368"/>
      <c r="K657" s="368"/>
      <c r="L657" s="368"/>
      <c r="M657" s="368"/>
      <c r="N657" s="368"/>
      <c r="O657" s="368"/>
      <c r="P657" s="368"/>
      <c r="Q657" s="368"/>
    </row>
    <row r="658">
      <c r="A658" s="368"/>
      <c r="B658" s="368"/>
      <c r="C658" s="368"/>
      <c r="D658" s="368"/>
      <c r="E658" s="368"/>
      <c r="F658" s="368"/>
      <c r="G658" s="368"/>
      <c r="H658" s="368"/>
      <c r="I658" s="368"/>
      <c r="J658" s="368"/>
      <c r="K658" s="368"/>
      <c r="L658" s="368"/>
      <c r="M658" s="368"/>
      <c r="N658" s="368"/>
      <c r="O658" s="368"/>
      <c r="P658" s="368"/>
      <c r="Q658" s="368"/>
    </row>
    <row r="659">
      <c r="A659" s="368"/>
      <c r="B659" s="368"/>
      <c r="C659" s="368"/>
      <c r="D659" s="368"/>
      <c r="E659" s="368"/>
      <c r="F659" s="368"/>
      <c r="G659" s="368"/>
      <c r="H659" s="368"/>
      <c r="I659" s="368"/>
      <c r="J659" s="368"/>
      <c r="K659" s="368"/>
      <c r="L659" s="368"/>
      <c r="M659" s="368"/>
      <c r="N659" s="368"/>
      <c r="O659" s="368"/>
      <c r="P659" s="368"/>
      <c r="Q659" s="368"/>
    </row>
    <row r="660">
      <c r="A660" s="368"/>
      <c r="B660" s="368"/>
      <c r="C660" s="368"/>
      <c r="D660" s="368"/>
      <c r="E660" s="368"/>
      <c r="F660" s="368"/>
      <c r="G660" s="368"/>
      <c r="H660" s="368"/>
      <c r="I660" s="368"/>
      <c r="J660" s="368"/>
      <c r="K660" s="368"/>
      <c r="L660" s="368"/>
      <c r="M660" s="368"/>
      <c r="N660" s="368"/>
      <c r="O660" s="368"/>
      <c r="P660" s="368"/>
      <c r="Q660" s="368"/>
    </row>
    <row r="661">
      <c r="A661" s="368"/>
      <c r="B661" s="368"/>
      <c r="C661" s="368"/>
      <c r="D661" s="368"/>
      <c r="E661" s="368"/>
      <c r="F661" s="368"/>
      <c r="G661" s="368"/>
      <c r="H661" s="368"/>
      <c r="I661" s="368"/>
      <c r="J661" s="368"/>
      <c r="K661" s="368"/>
      <c r="L661" s="368"/>
      <c r="M661" s="368"/>
      <c r="N661" s="368"/>
      <c r="O661" s="368"/>
      <c r="P661" s="368"/>
      <c r="Q661" s="368"/>
    </row>
    <row r="662">
      <c r="A662" s="368"/>
      <c r="B662" s="368"/>
      <c r="C662" s="368"/>
      <c r="D662" s="368"/>
      <c r="E662" s="368"/>
      <c r="F662" s="368"/>
      <c r="G662" s="368"/>
      <c r="H662" s="368"/>
      <c r="I662" s="368"/>
      <c r="J662" s="368"/>
      <c r="K662" s="368"/>
      <c r="L662" s="368"/>
      <c r="M662" s="368"/>
      <c r="N662" s="368"/>
      <c r="O662" s="368"/>
      <c r="P662" s="368"/>
      <c r="Q662" s="368"/>
    </row>
    <row r="663">
      <c r="A663" s="368"/>
      <c r="B663" s="368"/>
      <c r="C663" s="368"/>
      <c r="D663" s="368"/>
      <c r="E663" s="368"/>
      <c r="F663" s="368"/>
      <c r="G663" s="368"/>
      <c r="H663" s="368"/>
      <c r="I663" s="368"/>
      <c r="J663" s="368"/>
      <c r="K663" s="368"/>
      <c r="L663" s="368"/>
      <c r="M663" s="368"/>
      <c r="N663" s="368"/>
      <c r="O663" s="368"/>
      <c r="P663" s="368"/>
      <c r="Q663" s="368"/>
    </row>
    <row r="664">
      <c r="A664" s="368"/>
      <c r="B664" s="368"/>
      <c r="C664" s="368"/>
      <c r="D664" s="368"/>
      <c r="E664" s="368"/>
      <c r="F664" s="368"/>
      <c r="G664" s="368"/>
      <c r="H664" s="368"/>
      <c r="I664" s="368"/>
      <c r="J664" s="368"/>
      <c r="K664" s="368"/>
      <c r="L664" s="368"/>
      <c r="M664" s="368"/>
      <c r="N664" s="368"/>
      <c r="O664" s="368"/>
      <c r="P664" s="368"/>
      <c r="Q664" s="368"/>
    </row>
    <row r="665">
      <c r="A665" s="368"/>
      <c r="B665" s="368"/>
      <c r="C665" s="368"/>
      <c r="D665" s="368"/>
      <c r="E665" s="368"/>
      <c r="F665" s="368"/>
      <c r="G665" s="368"/>
      <c r="H665" s="368"/>
      <c r="I665" s="368"/>
      <c r="J665" s="368"/>
      <c r="K665" s="368"/>
      <c r="L665" s="368"/>
      <c r="M665" s="368"/>
      <c r="N665" s="368"/>
      <c r="O665" s="368"/>
      <c r="P665" s="368"/>
      <c r="Q665" s="368"/>
    </row>
    <row r="666">
      <c r="A666" s="368"/>
      <c r="B666" s="368"/>
      <c r="C666" s="368"/>
      <c r="D666" s="368"/>
      <c r="E666" s="368"/>
      <c r="F666" s="368"/>
      <c r="G666" s="368"/>
      <c r="H666" s="368"/>
      <c r="I666" s="368"/>
      <c r="J666" s="368"/>
      <c r="K666" s="368"/>
      <c r="L666" s="368"/>
      <c r="M666" s="368"/>
      <c r="N666" s="368"/>
      <c r="O666" s="368"/>
      <c r="P666" s="368"/>
      <c r="Q666" s="368"/>
    </row>
    <row r="667">
      <c r="A667" s="368"/>
      <c r="B667" s="368"/>
      <c r="C667" s="368"/>
      <c r="D667" s="368"/>
      <c r="E667" s="368"/>
      <c r="F667" s="368"/>
      <c r="G667" s="368"/>
      <c r="H667" s="368"/>
      <c r="I667" s="368"/>
      <c r="J667" s="368"/>
      <c r="K667" s="368"/>
      <c r="L667" s="368"/>
      <c r="M667" s="368"/>
      <c r="N667" s="368"/>
      <c r="O667" s="368"/>
      <c r="P667" s="368"/>
      <c r="Q667" s="368"/>
    </row>
    <row r="668">
      <c r="A668" s="368"/>
      <c r="B668" s="368"/>
      <c r="C668" s="368"/>
      <c r="D668" s="368"/>
      <c r="E668" s="368"/>
      <c r="F668" s="368"/>
      <c r="G668" s="368"/>
      <c r="H668" s="368"/>
      <c r="I668" s="368"/>
      <c r="J668" s="368"/>
      <c r="K668" s="368"/>
      <c r="L668" s="368"/>
      <c r="M668" s="368"/>
      <c r="N668" s="368"/>
      <c r="O668" s="368"/>
      <c r="P668" s="368"/>
      <c r="Q668" s="368"/>
    </row>
    <row r="669">
      <c r="A669" s="368"/>
      <c r="B669" s="368"/>
      <c r="C669" s="368"/>
      <c r="D669" s="368"/>
      <c r="E669" s="368"/>
      <c r="F669" s="368"/>
      <c r="G669" s="368"/>
      <c r="H669" s="368"/>
      <c r="I669" s="368"/>
      <c r="J669" s="368"/>
      <c r="K669" s="368"/>
      <c r="L669" s="368"/>
      <c r="M669" s="368"/>
      <c r="N669" s="368"/>
      <c r="O669" s="368"/>
      <c r="P669" s="368"/>
      <c r="Q669" s="368"/>
    </row>
    <row r="670">
      <c r="A670" s="368"/>
      <c r="B670" s="368"/>
      <c r="C670" s="368"/>
      <c r="D670" s="368"/>
      <c r="E670" s="368"/>
      <c r="F670" s="368"/>
      <c r="G670" s="368"/>
      <c r="H670" s="368"/>
      <c r="I670" s="368"/>
      <c r="J670" s="368"/>
      <c r="K670" s="368"/>
      <c r="L670" s="368"/>
      <c r="M670" s="368"/>
      <c r="N670" s="368"/>
      <c r="O670" s="368"/>
      <c r="P670" s="368"/>
      <c r="Q670" s="368"/>
    </row>
    <row r="671">
      <c r="A671" s="368"/>
      <c r="B671" s="368"/>
      <c r="C671" s="368"/>
      <c r="D671" s="368"/>
      <c r="E671" s="368"/>
      <c r="F671" s="368"/>
      <c r="G671" s="368"/>
      <c r="H671" s="368"/>
      <c r="I671" s="368"/>
      <c r="J671" s="368"/>
      <c r="K671" s="368"/>
      <c r="L671" s="368"/>
      <c r="M671" s="368"/>
      <c r="N671" s="368"/>
      <c r="O671" s="368"/>
      <c r="P671" s="368"/>
      <c r="Q671" s="368"/>
    </row>
    <row r="672">
      <c r="A672" s="368"/>
      <c r="B672" s="368"/>
      <c r="C672" s="368"/>
      <c r="D672" s="368"/>
      <c r="E672" s="368"/>
      <c r="F672" s="368"/>
      <c r="G672" s="368"/>
      <c r="H672" s="368"/>
      <c r="I672" s="368"/>
      <c r="J672" s="368"/>
      <c r="K672" s="368"/>
      <c r="L672" s="368"/>
      <c r="M672" s="368"/>
      <c r="N672" s="368"/>
      <c r="O672" s="368"/>
      <c r="P672" s="368"/>
      <c r="Q672" s="368"/>
    </row>
    <row r="673">
      <c r="A673" s="368"/>
      <c r="B673" s="368"/>
      <c r="C673" s="368"/>
      <c r="D673" s="368"/>
      <c r="E673" s="368"/>
      <c r="F673" s="368"/>
      <c r="G673" s="368"/>
      <c r="H673" s="368"/>
      <c r="I673" s="368"/>
      <c r="J673" s="368"/>
      <c r="K673" s="368"/>
      <c r="L673" s="368"/>
      <c r="M673" s="368"/>
      <c r="N673" s="368"/>
      <c r="O673" s="368"/>
      <c r="P673" s="368"/>
      <c r="Q673" s="368"/>
    </row>
    <row r="674">
      <c r="A674" s="368"/>
      <c r="B674" s="368"/>
      <c r="C674" s="368"/>
      <c r="D674" s="368"/>
      <c r="E674" s="368"/>
      <c r="F674" s="368"/>
      <c r="G674" s="368"/>
      <c r="H674" s="368"/>
      <c r="I674" s="368"/>
      <c r="J674" s="368"/>
      <c r="K674" s="368"/>
      <c r="L674" s="368"/>
      <c r="M674" s="368"/>
      <c r="N674" s="368"/>
      <c r="O674" s="368"/>
      <c r="P674" s="368"/>
      <c r="Q674" s="368"/>
    </row>
    <row r="675">
      <c r="A675" s="368"/>
      <c r="B675" s="368"/>
      <c r="C675" s="368"/>
      <c r="D675" s="368"/>
      <c r="E675" s="368"/>
      <c r="F675" s="368"/>
      <c r="G675" s="368"/>
      <c r="H675" s="368"/>
      <c r="I675" s="368"/>
      <c r="J675" s="368"/>
      <c r="K675" s="368"/>
      <c r="L675" s="368"/>
      <c r="M675" s="368"/>
      <c r="N675" s="368"/>
      <c r="O675" s="368"/>
      <c r="P675" s="368"/>
      <c r="Q675" s="368"/>
    </row>
    <row r="676">
      <c r="A676" s="368"/>
      <c r="B676" s="368"/>
      <c r="C676" s="368"/>
      <c r="D676" s="368"/>
      <c r="E676" s="368"/>
      <c r="F676" s="368"/>
      <c r="G676" s="368"/>
      <c r="H676" s="368"/>
      <c r="I676" s="368"/>
      <c r="J676" s="368"/>
      <c r="K676" s="368"/>
      <c r="L676" s="368"/>
      <c r="M676" s="368"/>
      <c r="N676" s="368"/>
      <c r="O676" s="368"/>
      <c r="P676" s="368"/>
      <c r="Q676" s="368"/>
    </row>
    <row r="677">
      <c r="A677" s="368"/>
      <c r="B677" s="368"/>
      <c r="C677" s="368"/>
      <c r="D677" s="368"/>
      <c r="E677" s="368"/>
      <c r="F677" s="368"/>
      <c r="G677" s="368"/>
      <c r="H677" s="368"/>
      <c r="I677" s="368"/>
      <c r="J677" s="368"/>
      <c r="K677" s="368"/>
      <c r="L677" s="368"/>
      <c r="M677" s="368"/>
      <c r="N677" s="368"/>
      <c r="O677" s="368"/>
      <c r="P677" s="368"/>
      <c r="Q677" s="368"/>
    </row>
    <row r="678">
      <c r="A678" s="368"/>
      <c r="B678" s="368"/>
      <c r="C678" s="368"/>
      <c r="D678" s="368"/>
      <c r="E678" s="368"/>
      <c r="F678" s="368"/>
      <c r="G678" s="368"/>
      <c r="H678" s="368"/>
      <c r="I678" s="368"/>
      <c r="J678" s="368"/>
      <c r="K678" s="368"/>
      <c r="L678" s="368"/>
      <c r="M678" s="368"/>
      <c r="N678" s="368"/>
      <c r="O678" s="368"/>
      <c r="P678" s="368"/>
      <c r="Q678" s="368"/>
    </row>
    <row r="679">
      <c r="A679" s="368"/>
      <c r="B679" s="368"/>
      <c r="C679" s="368"/>
      <c r="D679" s="368"/>
      <c r="E679" s="368"/>
      <c r="F679" s="368"/>
      <c r="G679" s="368"/>
      <c r="H679" s="368"/>
      <c r="I679" s="368"/>
      <c r="J679" s="368"/>
      <c r="K679" s="368"/>
      <c r="L679" s="368"/>
      <c r="M679" s="368"/>
      <c r="N679" s="368"/>
      <c r="O679" s="368"/>
      <c r="P679" s="368"/>
      <c r="Q679" s="368"/>
    </row>
    <row r="680">
      <c r="A680" s="368"/>
      <c r="B680" s="368"/>
      <c r="C680" s="368"/>
      <c r="D680" s="368"/>
      <c r="E680" s="368"/>
      <c r="F680" s="368"/>
      <c r="G680" s="368"/>
      <c r="H680" s="368"/>
      <c r="I680" s="368"/>
      <c r="J680" s="368"/>
      <c r="K680" s="368"/>
      <c r="L680" s="368"/>
      <c r="M680" s="368"/>
      <c r="N680" s="368"/>
      <c r="O680" s="368"/>
      <c r="P680" s="368"/>
      <c r="Q680" s="368"/>
    </row>
    <row r="681">
      <c r="A681" s="368"/>
      <c r="B681" s="368"/>
      <c r="C681" s="368"/>
      <c r="D681" s="368"/>
      <c r="E681" s="368"/>
      <c r="F681" s="368"/>
      <c r="G681" s="368"/>
      <c r="H681" s="368"/>
      <c r="I681" s="368"/>
      <c r="J681" s="368"/>
      <c r="K681" s="368"/>
      <c r="L681" s="368"/>
      <c r="M681" s="368"/>
      <c r="N681" s="368"/>
      <c r="O681" s="368"/>
      <c r="P681" s="368"/>
      <c r="Q681" s="368"/>
    </row>
    <row r="682">
      <c r="A682" s="368"/>
      <c r="B682" s="368"/>
      <c r="C682" s="368"/>
      <c r="D682" s="368"/>
      <c r="E682" s="368"/>
      <c r="F682" s="368"/>
      <c r="G682" s="368"/>
      <c r="H682" s="368"/>
      <c r="I682" s="368"/>
      <c r="J682" s="368"/>
      <c r="K682" s="368"/>
      <c r="L682" s="368"/>
      <c r="M682" s="368"/>
      <c r="N682" s="368"/>
      <c r="O682" s="368"/>
      <c r="P682" s="368"/>
      <c r="Q682" s="368"/>
    </row>
    <row r="683">
      <c r="A683" s="368"/>
      <c r="B683" s="368"/>
      <c r="C683" s="368"/>
      <c r="D683" s="368"/>
      <c r="E683" s="368"/>
      <c r="F683" s="368"/>
      <c r="G683" s="368"/>
      <c r="H683" s="368"/>
      <c r="I683" s="368"/>
      <c r="J683" s="368"/>
      <c r="K683" s="368"/>
      <c r="L683" s="368"/>
      <c r="M683" s="368"/>
      <c r="N683" s="368"/>
      <c r="O683" s="368"/>
      <c r="P683" s="368"/>
      <c r="Q683" s="368"/>
    </row>
    <row r="684">
      <c r="A684" s="368"/>
      <c r="B684" s="368"/>
      <c r="C684" s="368"/>
      <c r="D684" s="368"/>
      <c r="E684" s="368"/>
      <c r="F684" s="368"/>
      <c r="G684" s="368"/>
      <c r="H684" s="368"/>
      <c r="I684" s="368"/>
      <c r="J684" s="368"/>
      <c r="K684" s="368"/>
      <c r="L684" s="368"/>
      <c r="M684" s="368"/>
      <c r="N684" s="368"/>
      <c r="O684" s="368"/>
      <c r="P684" s="368"/>
      <c r="Q684" s="368"/>
    </row>
    <row r="685">
      <c r="A685" s="368"/>
      <c r="B685" s="368"/>
      <c r="C685" s="368"/>
      <c r="D685" s="368"/>
      <c r="E685" s="368"/>
      <c r="F685" s="368"/>
      <c r="G685" s="368"/>
      <c r="H685" s="368"/>
      <c r="I685" s="368"/>
      <c r="J685" s="368"/>
      <c r="K685" s="368"/>
      <c r="L685" s="368"/>
      <c r="M685" s="368"/>
      <c r="N685" s="368"/>
      <c r="O685" s="368"/>
      <c r="P685" s="368"/>
      <c r="Q685" s="368"/>
    </row>
    <row r="686">
      <c r="A686" s="368"/>
      <c r="B686" s="368"/>
      <c r="C686" s="368"/>
      <c r="D686" s="368"/>
      <c r="E686" s="368"/>
      <c r="F686" s="368"/>
      <c r="G686" s="368"/>
      <c r="H686" s="368"/>
      <c r="I686" s="368"/>
      <c r="J686" s="368"/>
      <c r="K686" s="368"/>
      <c r="L686" s="368"/>
      <c r="M686" s="368"/>
      <c r="N686" s="368"/>
      <c r="O686" s="368"/>
      <c r="P686" s="368"/>
      <c r="Q686" s="368"/>
    </row>
    <row r="687">
      <c r="A687" s="368"/>
      <c r="B687" s="368"/>
      <c r="C687" s="368"/>
      <c r="D687" s="368"/>
      <c r="E687" s="368"/>
      <c r="F687" s="368"/>
      <c r="G687" s="368"/>
      <c r="H687" s="368"/>
      <c r="I687" s="368"/>
      <c r="J687" s="368"/>
      <c r="K687" s="368"/>
      <c r="L687" s="368"/>
      <c r="M687" s="368"/>
      <c r="N687" s="368"/>
      <c r="O687" s="368"/>
      <c r="P687" s="368"/>
      <c r="Q687" s="368"/>
    </row>
    <row r="688">
      <c r="A688" s="368"/>
      <c r="B688" s="368"/>
      <c r="C688" s="368"/>
      <c r="D688" s="368"/>
      <c r="E688" s="368"/>
      <c r="F688" s="368"/>
      <c r="G688" s="368"/>
      <c r="H688" s="368"/>
      <c r="I688" s="368"/>
      <c r="J688" s="368"/>
      <c r="K688" s="368"/>
      <c r="L688" s="368"/>
      <c r="M688" s="368"/>
      <c r="N688" s="368"/>
      <c r="O688" s="368"/>
      <c r="P688" s="368"/>
      <c r="Q688" s="368"/>
    </row>
    <row r="689">
      <c r="A689" s="368"/>
      <c r="B689" s="368"/>
      <c r="C689" s="368"/>
      <c r="D689" s="368"/>
      <c r="E689" s="368"/>
      <c r="F689" s="368"/>
      <c r="G689" s="368"/>
      <c r="H689" s="368"/>
      <c r="I689" s="368"/>
      <c r="J689" s="368"/>
      <c r="K689" s="368"/>
      <c r="L689" s="368"/>
      <c r="M689" s="368"/>
      <c r="N689" s="368"/>
      <c r="O689" s="368"/>
      <c r="P689" s="368"/>
      <c r="Q689" s="368"/>
    </row>
    <row r="690">
      <c r="A690" s="368"/>
      <c r="B690" s="368"/>
      <c r="C690" s="368"/>
      <c r="D690" s="368"/>
      <c r="E690" s="368"/>
      <c r="F690" s="368"/>
      <c r="G690" s="368"/>
      <c r="H690" s="368"/>
      <c r="I690" s="368"/>
      <c r="J690" s="368"/>
      <c r="K690" s="368"/>
      <c r="L690" s="368"/>
      <c r="M690" s="368"/>
      <c r="N690" s="368"/>
      <c r="O690" s="368"/>
      <c r="P690" s="368"/>
      <c r="Q690" s="368"/>
    </row>
    <row r="691">
      <c r="A691" s="368"/>
      <c r="B691" s="368"/>
      <c r="C691" s="368"/>
      <c r="D691" s="368"/>
      <c r="E691" s="368"/>
      <c r="F691" s="368"/>
      <c r="G691" s="368"/>
      <c r="H691" s="368"/>
      <c r="I691" s="368"/>
      <c r="J691" s="368"/>
      <c r="K691" s="368"/>
      <c r="L691" s="368"/>
      <c r="M691" s="368"/>
      <c r="N691" s="368"/>
      <c r="O691" s="368"/>
      <c r="P691" s="368"/>
      <c r="Q691" s="368"/>
    </row>
    <row r="692">
      <c r="A692" s="368"/>
      <c r="B692" s="368"/>
      <c r="C692" s="368"/>
      <c r="D692" s="368"/>
      <c r="E692" s="368"/>
      <c r="F692" s="368"/>
      <c r="G692" s="368"/>
      <c r="H692" s="368"/>
      <c r="I692" s="368"/>
      <c r="J692" s="368"/>
      <c r="K692" s="368"/>
      <c r="L692" s="368"/>
      <c r="M692" s="368"/>
      <c r="N692" s="368"/>
      <c r="O692" s="368"/>
      <c r="P692" s="368"/>
      <c r="Q692" s="368"/>
    </row>
    <row r="693">
      <c r="A693" s="368"/>
      <c r="B693" s="368"/>
      <c r="C693" s="368"/>
      <c r="D693" s="368"/>
      <c r="E693" s="368"/>
      <c r="F693" s="368"/>
      <c r="G693" s="368"/>
      <c r="H693" s="368"/>
      <c r="I693" s="368"/>
      <c r="J693" s="368"/>
      <c r="K693" s="368"/>
      <c r="L693" s="368"/>
      <c r="M693" s="368"/>
      <c r="N693" s="368"/>
      <c r="O693" s="368"/>
      <c r="P693" s="368"/>
      <c r="Q693" s="368"/>
    </row>
    <row r="694">
      <c r="A694" s="368"/>
      <c r="B694" s="368"/>
      <c r="C694" s="368"/>
      <c r="D694" s="368"/>
      <c r="E694" s="368"/>
      <c r="F694" s="368"/>
      <c r="G694" s="368"/>
      <c r="H694" s="368"/>
      <c r="I694" s="368"/>
      <c r="J694" s="368"/>
      <c r="K694" s="368"/>
      <c r="L694" s="368"/>
      <c r="M694" s="368"/>
      <c r="N694" s="368"/>
      <c r="O694" s="368"/>
      <c r="P694" s="368"/>
      <c r="Q694" s="368"/>
    </row>
    <row r="695">
      <c r="A695" s="368"/>
      <c r="B695" s="368"/>
      <c r="C695" s="368"/>
      <c r="D695" s="368"/>
      <c r="E695" s="368"/>
      <c r="F695" s="368"/>
      <c r="G695" s="368"/>
      <c r="H695" s="368"/>
      <c r="I695" s="368"/>
      <c r="J695" s="368"/>
      <c r="K695" s="368"/>
      <c r="L695" s="368"/>
      <c r="M695" s="368"/>
      <c r="N695" s="368"/>
      <c r="O695" s="368"/>
      <c r="P695" s="368"/>
      <c r="Q695" s="368"/>
    </row>
    <row r="696">
      <c r="A696" s="368"/>
      <c r="B696" s="368"/>
      <c r="C696" s="368"/>
      <c r="D696" s="368"/>
      <c r="E696" s="368"/>
      <c r="F696" s="368"/>
      <c r="G696" s="368"/>
      <c r="H696" s="368"/>
      <c r="I696" s="368"/>
      <c r="J696" s="368"/>
      <c r="K696" s="368"/>
      <c r="L696" s="368"/>
      <c r="M696" s="368"/>
      <c r="N696" s="368"/>
      <c r="O696" s="368"/>
      <c r="P696" s="368"/>
      <c r="Q696" s="368"/>
    </row>
    <row r="697">
      <c r="A697" s="368"/>
      <c r="B697" s="368"/>
      <c r="C697" s="368"/>
      <c r="D697" s="368"/>
      <c r="E697" s="368"/>
      <c r="F697" s="368"/>
      <c r="G697" s="368"/>
      <c r="H697" s="368"/>
      <c r="I697" s="368"/>
      <c r="J697" s="368"/>
      <c r="K697" s="368"/>
      <c r="L697" s="368"/>
      <c r="M697" s="368"/>
      <c r="N697" s="368"/>
      <c r="O697" s="368"/>
      <c r="P697" s="368"/>
      <c r="Q697" s="368"/>
    </row>
    <row r="698">
      <c r="A698" s="368"/>
      <c r="B698" s="368"/>
      <c r="C698" s="368"/>
      <c r="D698" s="368"/>
      <c r="E698" s="368"/>
      <c r="F698" s="368"/>
      <c r="G698" s="368"/>
      <c r="H698" s="368"/>
      <c r="I698" s="368"/>
      <c r="J698" s="368"/>
      <c r="K698" s="368"/>
      <c r="L698" s="368"/>
      <c r="M698" s="368"/>
      <c r="N698" s="368"/>
      <c r="O698" s="368"/>
      <c r="P698" s="368"/>
      <c r="Q698" s="368"/>
    </row>
    <row r="699">
      <c r="A699" s="368"/>
      <c r="B699" s="368"/>
      <c r="C699" s="368"/>
      <c r="D699" s="368"/>
      <c r="E699" s="368"/>
      <c r="F699" s="368"/>
      <c r="G699" s="368"/>
      <c r="H699" s="368"/>
      <c r="I699" s="368"/>
      <c r="J699" s="368"/>
      <c r="K699" s="368"/>
      <c r="L699" s="368"/>
      <c r="M699" s="368"/>
      <c r="N699" s="368"/>
      <c r="O699" s="368"/>
      <c r="P699" s="368"/>
      <c r="Q699" s="368"/>
    </row>
    <row r="700">
      <c r="A700" s="368"/>
      <c r="B700" s="368"/>
      <c r="C700" s="368"/>
      <c r="D700" s="368"/>
      <c r="E700" s="368"/>
      <c r="F700" s="368"/>
      <c r="G700" s="368"/>
      <c r="H700" s="368"/>
      <c r="I700" s="368"/>
      <c r="J700" s="368"/>
      <c r="K700" s="368"/>
      <c r="L700" s="368"/>
      <c r="M700" s="368"/>
      <c r="N700" s="368"/>
      <c r="O700" s="368"/>
      <c r="P700" s="368"/>
      <c r="Q700" s="368"/>
    </row>
    <row r="701">
      <c r="A701" s="368"/>
      <c r="B701" s="368"/>
      <c r="C701" s="368"/>
      <c r="D701" s="368"/>
      <c r="E701" s="368"/>
      <c r="F701" s="368"/>
      <c r="G701" s="368"/>
      <c r="H701" s="368"/>
      <c r="I701" s="368"/>
      <c r="J701" s="368"/>
      <c r="K701" s="368"/>
      <c r="L701" s="368"/>
      <c r="M701" s="368"/>
      <c r="N701" s="368"/>
      <c r="O701" s="368"/>
      <c r="P701" s="368"/>
      <c r="Q701" s="368"/>
    </row>
    <row r="702">
      <c r="A702" s="368"/>
      <c r="B702" s="368"/>
      <c r="C702" s="368"/>
      <c r="D702" s="368"/>
      <c r="E702" s="368"/>
      <c r="F702" s="368"/>
      <c r="G702" s="368"/>
      <c r="H702" s="368"/>
      <c r="I702" s="368"/>
      <c r="J702" s="368"/>
      <c r="K702" s="368"/>
      <c r="L702" s="368"/>
      <c r="M702" s="368"/>
      <c r="N702" s="368"/>
      <c r="O702" s="368"/>
      <c r="P702" s="368"/>
      <c r="Q702" s="368"/>
    </row>
    <row r="703">
      <c r="A703" s="368"/>
      <c r="B703" s="368"/>
      <c r="C703" s="368"/>
      <c r="D703" s="368"/>
      <c r="E703" s="368"/>
      <c r="F703" s="368"/>
      <c r="G703" s="368"/>
      <c r="H703" s="368"/>
      <c r="I703" s="368"/>
      <c r="J703" s="368"/>
      <c r="K703" s="368"/>
      <c r="L703" s="368"/>
      <c r="M703" s="368"/>
      <c r="N703" s="368"/>
      <c r="O703" s="368"/>
      <c r="P703" s="368"/>
      <c r="Q703" s="368"/>
    </row>
    <row r="704">
      <c r="A704" s="368"/>
      <c r="B704" s="368"/>
      <c r="C704" s="368"/>
      <c r="D704" s="368"/>
      <c r="E704" s="368"/>
      <c r="F704" s="368"/>
      <c r="G704" s="368"/>
      <c r="H704" s="368"/>
      <c r="I704" s="368"/>
      <c r="J704" s="368"/>
      <c r="K704" s="368"/>
      <c r="L704" s="368"/>
      <c r="M704" s="368"/>
      <c r="N704" s="368"/>
      <c r="O704" s="368"/>
      <c r="P704" s="368"/>
      <c r="Q704" s="368"/>
    </row>
    <row r="705">
      <c r="A705" s="368"/>
      <c r="B705" s="368"/>
      <c r="C705" s="368"/>
      <c r="D705" s="368"/>
      <c r="E705" s="368"/>
      <c r="F705" s="368"/>
      <c r="G705" s="368"/>
      <c r="H705" s="368"/>
      <c r="I705" s="368"/>
      <c r="J705" s="368"/>
      <c r="K705" s="368"/>
      <c r="L705" s="368"/>
      <c r="M705" s="368"/>
      <c r="N705" s="368"/>
      <c r="O705" s="368"/>
      <c r="P705" s="368"/>
      <c r="Q705" s="368"/>
    </row>
    <row r="706">
      <c r="A706" s="368"/>
      <c r="B706" s="368"/>
      <c r="C706" s="368"/>
      <c r="D706" s="368"/>
      <c r="E706" s="368"/>
      <c r="F706" s="368"/>
      <c r="G706" s="368"/>
      <c r="H706" s="368"/>
      <c r="I706" s="368"/>
      <c r="J706" s="368"/>
      <c r="K706" s="368"/>
      <c r="L706" s="368"/>
      <c r="M706" s="368"/>
      <c r="N706" s="368"/>
      <c r="O706" s="368"/>
      <c r="P706" s="368"/>
      <c r="Q706" s="368"/>
    </row>
    <row r="707">
      <c r="A707" s="368"/>
      <c r="B707" s="368"/>
      <c r="C707" s="368"/>
      <c r="D707" s="368"/>
      <c r="E707" s="368"/>
      <c r="F707" s="368"/>
      <c r="G707" s="368"/>
      <c r="H707" s="368"/>
      <c r="I707" s="368"/>
      <c r="J707" s="368"/>
      <c r="K707" s="368"/>
      <c r="L707" s="368"/>
      <c r="M707" s="368"/>
      <c r="N707" s="368"/>
      <c r="O707" s="368"/>
      <c r="P707" s="368"/>
      <c r="Q707" s="368"/>
    </row>
    <row r="708">
      <c r="A708" s="368"/>
      <c r="B708" s="368"/>
      <c r="C708" s="368"/>
      <c r="D708" s="368"/>
      <c r="E708" s="368"/>
      <c r="F708" s="368"/>
      <c r="G708" s="368"/>
      <c r="H708" s="368"/>
      <c r="I708" s="368"/>
      <c r="J708" s="368"/>
      <c r="K708" s="368"/>
      <c r="L708" s="368"/>
      <c r="M708" s="368"/>
      <c r="N708" s="368"/>
      <c r="O708" s="368"/>
      <c r="P708" s="368"/>
      <c r="Q708" s="368"/>
    </row>
    <row r="709">
      <c r="A709" s="368"/>
      <c r="B709" s="368"/>
      <c r="C709" s="368"/>
      <c r="D709" s="368"/>
      <c r="E709" s="368"/>
      <c r="F709" s="368"/>
      <c r="G709" s="368"/>
      <c r="H709" s="368"/>
      <c r="I709" s="368"/>
      <c r="J709" s="368"/>
      <c r="K709" s="368"/>
      <c r="L709" s="368"/>
      <c r="M709" s="368"/>
      <c r="N709" s="368"/>
      <c r="O709" s="368"/>
      <c r="P709" s="368"/>
      <c r="Q709" s="368"/>
    </row>
    <row r="710">
      <c r="A710" s="368"/>
      <c r="B710" s="368"/>
      <c r="C710" s="368"/>
      <c r="D710" s="368"/>
      <c r="E710" s="368"/>
      <c r="F710" s="368"/>
      <c r="G710" s="368"/>
      <c r="H710" s="368"/>
      <c r="I710" s="368"/>
      <c r="J710" s="368"/>
      <c r="K710" s="368"/>
      <c r="L710" s="368"/>
      <c r="M710" s="368"/>
      <c r="N710" s="368"/>
      <c r="O710" s="368"/>
      <c r="P710" s="368"/>
      <c r="Q710" s="368"/>
    </row>
    <row r="711">
      <c r="A711" s="368"/>
      <c r="B711" s="368"/>
      <c r="C711" s="368"/>
      <c r="D711" s="368"/>
      <c r="E711" s="368"/>
      <c r="F711" s="368"/>
      <c r="G711" s="368"/>
      <c r="H711" s="368"/>
      <c r="I711" s="368"/>
      <c r="J711" s="368"/>
      <c r="K711" s="368"/>
      <c r="L711" s="368"/>
      <c r="M711" s="368"/>
      <c r="N711" s="368"/>
      <c r="O711" s="368"/>
      <c r="P711" s="368"/>
      <c r="Q711" s="368"/>
    </row>
    <row r="712">
      <c r="A712" s="368"/>
      <c r="B712" s="368"/>
      <c r="C712" s="368"/>
      <c r="D712" s="368"/>
      <c r="E712" s="368"/>
      <c r="F712" s="368"/>
      <c r="G712" s="368"/>
      <c r="H712" s="368"/>
      <c r="I712" s="368"/>
      <c r="J712" s="368"/>
      <c r="K712" s="368"/>
      <c r="L712" s="368"/>
      <c r="M712" s="368"/>
      <c r="N712" s="368"/>
      <c r="O712" s="368"/>
      <c r="P712" s="368"/>
      <c r="Q712" s="368"/>
    </row>
    <row r="713">
      <c r="A713" s="368"/>
      <c r="B713" s="368"/>
      <c r="C713" s="368"/>
      <c r="D713" s="368"/>
      <c r="E713" s="368"/>
      <c r="F713" s="368"/>
      <c r="G713" s="368"/>
      <c r="H713" s="368"/>
      <c r="I713" s="368"/>
      <c r="J713" s="368"/>
      <c r="K713" s="368"/>
      <c r="L713" s="368"/>
      <c r="M713" s="368"/>
      <c r="N713" s="368"/>
      <c r="O713" s="368"/>
      <c r="P713" s="368"/>
      <c r="Q713" s="368"/>
    </row>
    <row r="714">
      <c r="A714" s="368"/>
      <c r="B714" s="368"/>
      <c r="C714" s="368"/>
      <c r="D714" s="368"/>
      <c r="E714" s="368"/>
      <c r="F714" s="368"/>
      <c r="G714" s="368"/>
      <c r="H714" s="368"/>
      <c r="I714" s="368"/>
      <c r="J714" s="368"/>
      <c r="K714" s="368"/>
      <c r="L714" s="368"/>
      <c r="M714" s="368"/>
      <c r="N714" s="368"/>
      <c r="O714" s="368"/>
      <c r="P714" s="368"/>
      <c r="Q714" s="368"/>
    </row>
    <row r="715">
      <c r="A715" s="368"/>
      <c r="B715" s="368"/>
      <c r="C715" s="368"/>
      <c r="D715" s="368"/>
      <c r="E715" s="368"/>
      <c r="F715" s="368"/>
      <c r="G715" s="368"/>
      <c r="H715" s="368"/>
      <c r="I715" s="368"/>
      <c r="J715" s="368"/>
      <c r="K715" s="368"/>
      <c r="L715" s="368"/>
      <c r="M715" s="368"/>
      <c r="N715" s="368"/>
      <c r="O715" s="368"/>
      <c r="P715" s="368"/>
      <c r="Q715" s="368"/>
    </row>
    <row r="716">
      <c r="A716" s="368"/>
      <c r="B716" s="368"/>
      <c r="C716" s="368"/>
      <c r="D716" s="368"/>
      <c r="E716" s="368"/>
      <c r="F716" s="368"/>
      <c r="G716" s="368"/>
      <c r="H716" s="368"/>
      <c r="I716" s="368"/>
      <c r="J716" s="368"/>
      <c r="K716" s="368"/>
      <c r="L716" s="368"/>
      <c r="M716" s="368"/>
      <c r="N716" s="368"/>
      <c r="O716" s="368"/>
      <c r="P716" s="368"/>
      <c r="Q716" s="368"/>
    </row>
    <row r="717">
      <c r="A717" s="368"/>
      <c r="B717" s="368"/>
      <c r="C717" s="368"/>
      <c r="D717" s="368"/>
      <c r="E717" s="368"/>
      <c r="F717" s="368"/>
      <c r="G717" s="368"/>
      <c r="H717" s="368"/>
      <c r="I717" s="368"/>
      <c r="J717" s="368"/>
      <c r="K717" s="368"/>
      <c r="L717" s="368"/>
      <c r="M717" s="368"/>
      <c r="N717" s="368"/>
      <c r="O717" s="368"/>
      <c r="P717" s="368"/>
      <c r="Q717" s="368"/>
    </row>
    <row r="718">
      <c r="A718" s="368"/>
      <c r="B718" s="368"/>
      <c r="C718" s="368"/>
      <c r="D718" s="368"/>
      <c r="E718" s="368"/>
      <c r="F718" s="368"/>
      <c r="G718" s="368"/>
      <c r="H718" s="368"/>
      <c r="I718" s="368"/>
      <c r="J718" s="368"/>
      <c r="K718" s="368"/>
      <c r="L718" s="368"/>
      <c r="M718" s="368"/>
      <c r="N718" s="368"/>
      <c r="O718" s="368"/>
      <c r="P718" s="368"/>
      <c r="Q718" s="368"/>
    </row>
    <row r="719">
      <c r="A719" s="368"/>
      <c r="B719" s="368"/>
      <c r="C719" s="368"/>
      <c r="D719" s="368"/>
      <c r="E719" s="368"/>
      <c r="F719" s="368"/>
      <c r="G719" s="368"/>
      <c r="H719" s="368"/>
      <c r="I719" s="368"/>
      <c r="J719" s="368"/>
      <c r="K719" s="368"/>
      <c r="L719" s="368"/>
      <c r="M719" s="368"/>
      <c r="N719" s="368"/>
      <c r="O719" s="368"/>
      <c r="P719" s="368"/>
      <c r="Q719" s="368"/>
    </row>
    <row r="720">
      <c r="A720" s="368"/>
      <c r="B720" s="368"/>
      <c r="C720" s="368"/>
      <c r="D720" s="368"/>
      <c r="E720" s="368"/>
      <c r="F720" s="368"/>
      <c r="G720" s="368"/>
      <c r="H720" s="368"/>
      <c r="I720" s="368"/>
      <c r="J720" s="368"/>
      <c r="K720" s="368"/>
      <c r="L720" s="368"/>
      <c r="M720" s="368"/>
      <c r="N720" s="368"/>
      <c r="O720" s="368"/>
      <c r="P720" s="368"/>
      <c r="Q720" s="368"/>
    </row>
    <row r="721">
      <c r="A721" s="368"/>
      <c r="B721" s="368"/>
      <c r="C721" s="368"/>
      <c r="D721" s="368"/>
      <c r="E721" s="368"/>
      <c r="F721" s="368"/>
      <c r="G721" s="368"/>
      <c r="H721" s="368"/>
      <c r="I721" s="368"/>
      <c r="J721" s="368"/>
      <c r="K721" s="368"/>
      <c r="L721" s="368"/>
      <c r="M721" s="368"/>
      <c r="N721" s="368"/>
      <c r="O721" s="368"/>
      <c r="P721" s="368"/>
      <c r="Q721" s="368"/>
    </row>
    <row r="722">
      <c r="A722" s="368"/>
      <c r="B722" s="368"/>
      <c r="C722" s="368"/>
      <c r="D722" s="368"/>
      <c r="E722" s="368"/>
      <c r="F722" s="368"/>
      <c r="G722" s="368"/>
      <c r="H722" s="368"/>
      <c r="I722" s="368"/>
      <c r="J722" s="368"/>
      <c r="K722" s="368"/>
      <c r="L722" s="368"/>
      <c r="M722" s="368"/>
      <c r="N722" s="368"/>
      <c r="O722" s="368"/>
      <c r="P722" s="368"/>
      <c r="Q722" s="368"/>
    </row>
    <row r="723">
      <c r="A723" s="368"/>
      <c r="B723" s="368"/>
      <c r="C723" s="368"/>
      <c r="D723" s="368"/>
      <c r="E723" s="368"/>
      <c r="F723" s="368"/>
      <c r="G723" s="368"/>
      <c r="H723" s="368"/>
      <c r="I723" s="368"/>
      <c r="J723" s="368"/>
      <c r="K723" s="368"/>
      <c r="L723" s="368"/>
      <c r="M723" s="368"/>
      <c r="N723" s="368"/>
      <c r="O723" s="368"/>
      <c r="P723" s="368"/>
      <c r="Q723" s="368"/>
    </row>
    <row r="724">
      <c r="A724" s="368"/>
      <c r="B724" s="368"/>
      <c r="C724" s="368"/>
      <c r="D724" s="368"/>
      <c r="E724" s="368"/>
      <c r="F724" s="368"/>
      <c r="G724" s="368"/>
      <c r="H724" s="368"/>
      <c r="I724" s="368"/>
      <c r="J724" s="368"/>
      <c r="K724" s="368"/>
      <c r="L724" s="368"/>
      <c r="M724" s="368"/>
      <c r="N724" s="368"/>
      <c r="O724" s="368"/>
      <c r="P724" s="368"/>
      <c r="Q724" s="368"/>
    </row>
    <row r="725">
      <c r="A725" s="368"/>
      <c r="B725" s="368"/>
      <c r="C725" s="368"/>
      <c r="D725" s="368"/>
      <c r="E725" s="368"/>
      <c r="F725" s="368"/>
      <c r="G725" s="368"/>
      <c r="H725" s="368"/>
      <c r="I725" s="368"/>
      <c r="J725" s="368"/>
      <c r="K725" s="368"/>
      <c r="L725" s="368"/>
      <c r="M725" s="368"/>
      <c r="N725" s="368"/>
      <c r="O725" s="368"/>
      <c r="P725" s="368"/>
      <c r="Q725" s="368"/>
    </row>
    <row r="726">
      <c r="A726" s="368"/>
      <c r="B726" s="368"/>
      <c r="C726" s="368"/>
      <c r="D726" s="368"/>
      <c r="E726" s="368"/>
      <c r="F726" s="368"/>
      <c r="G726" s="368"/>
      <c r="H726" s="368"/>
      <c r="I726" s="368"/>
      <c r="J726" s="368"/>
      <c r="K726" s="368"/>
      <c r="L726" s="368"/>
      <c r="M726" s="368"/>
      <c r="N726" s="368"/>
      <c r="O726" s="368"/>
      <c r="P726" s="368"/>
      <c r="Q726" s="368"/>
    </row>
    <row r="727">
      <c r="A727" s="368"/>
      <c r="B727" s="368"/>
      <c r="C727" s="368"/>
      <c r="D727" s="368"/>
      <c r="E727" s="368"/>
      <c r="F727" s="368"/>
      <c r="G727" s="368"/>
      <c r="H727" s="368"/>
      <c r="I727" s="368"/>
      <c r="J727" s="368"/>
      <c r="K727" s="368"/>
      <c r="L727" s="368"/>
      <c r="M727" s="368"/>
      <c r="N727" s="368"/>
      <c r="O727" s="368"/>
      <c r="P727" s="368"/>
      <c r="Q727" s="368"/>
    </row>
    <row r="728">
      <c r="A728" s="368"/>
      <c r="B728" s="368"/>
      <c r="C728" s="368"/>
      <c r="D728" s="368"/>
      <c r="E728" s="368"/>
      <c r="F728" s="368"/>
      <c r="G728" s="368"/>
      <c r="H728" s="368"/>
      <c r="I728" s="368"/>
      <c r="J728" s="368"/>
      <c r="K728" s="368"/>
      <c r="L728" s="368"/>
      <c r="M728" s="368"/>
      <c r="N728" s="368"/>
      <c r="O728" s="368"/>
      <c r="P728" s="368"/>
      <c r="Q728" s="368"/>
    </row>
    <row r="729">
      <c r="A729" s="368"/>
      <c r="B729" s="368"/>
      <c r="C729" s="368"/>
      <c r="D729" s="368"/>
      <c r="E729" s="368"/>
      <c r="F729" s="368"/>
      <c r="G729" s="368"/>
      <c r="H729" s="368"/>
      <c r="I729" s="368"/>
      <c r="J729" s="368"/>
      <c r="K729" s="368"/>
      <c r="L729" s="368"/>
      <c r="M729" s="368"/>
      <c r="N729" s="368"/>
      <c r="O729" s="368"/>
      <c r="P729" s="368"/>
      <c r="Q729" s="368"/>
    </row>
    <row r="730">
      <c r="A730" s="368"/>
      <c r="B730" s="368"/>
      <c r="C730" s="368"/>
      <c r="D730" s="368"/>
      <c r="E730" s="368"/>
      <c r="F730" s="368"/>
      <c r="G730" s="368"/>
      <c r="H730" s="368"/>
      <c r="I730" s="368"/>
      <c r="J730" s="368"/>
      <c r="K730" s="368"/>
      <c r="L730" s="368"/>
      <c r="M730" s="368"/>
      <c r="N730" s="368"/>
      <c r="O730" s="368"/>
      <c r="P730" s="368"/>
      <c r="Q730" s="368"/>
    </row>
    <row r="731">
      <c r="A731" s="368"/>
      <c r="B731" s="368"/>
      <c r="C731" s="368"/>
      <c r="D731" s="368"/>
      <c r="E731" s="368"/>
      <c r="F731" s="368"/>
      <c r="G731" s="368"/>
      <c r="H731" s="368"/>
      <c r="I731" s="368"/>
      <c r="J731" s="368"/>
      <c r="K731" s="368"/>
      <c r="L731" s="368"/>
      <c r="M731" s="368"/>
      <c r="N731" s="368"/>
      <c r="O731" s="368"/>
      <c r="P731" s="368"/>
      <c r="Q731" s="368"/>
    </row>
    <row r="732">
      <c r="A732" s="368"/>
      <c r="B732" s="368"/>
      <c r="C732" s="368"/>
      <c r="D732" s="368"/>
      <c r="E732" s="368"/>
      <c r="F732" s="368"/>
      <c r="G732" s="368"/>
      <c r="H732" s="368"/>
      <c r="I732" s="368"/>
      <c r="J732" s="368"/>
      <c r="K732" s="368"/>
      <c r="L732" s="368"/>
      <c r="M732" s="368"/>
      <c r="N732" s="368"/>
      <c r="O732" s="368"/>
      <c r="P732" s="368"/>
      <c r="Q732" s="368"/>
    </row>
    <row r="733">
      <c r="A733" s="368"/>
      <c r="B733" s="368"/>
      <c r="C733" s="368"/>
      <c r="D733" s="368"/>
      <c r="E733" s="368"/>
      <c r="F733" s="368"/>
      <c r="G733" s="368"/>
      <c r="H733" s="368"/>
      <c r="I733" s="368"/>
      <c r="J733" s="368"/>
      <c r="K733" s="368"/>
      <c r="L733" s="368"/>
      <c r="M733" s="368"/>
      <c r="N733" s="368"/>
      <c r="O733" s="368"/>
      <c r="P733" s="368"/>
      <c r="Q733" s="368"/>
    </row>
    <row r="734">
      <c r="A734" s="368"/>
      <c r="B734" s="368"/>
      <c r="C734" s="368"/>
      <c r="D734" s="368"/>
      <c r="E734" s="368"/>
      <c r="F734" s="368"/>
      <c r="G734" s="368"/>
      <c r="H734" s="368"/>
      <c r="I734" s="368"/>
      <c r="J734" s="368"/>
      <c r="K734" s="368"/>
      <c r="L734" s="368"/>
      <c r="M734" s="368"/>
      <c r="N734" s="368"/>
      <c r="O734" s="368"/>
      <c r="P734" s="368"/>
      <c r="Q734" s="368"/>
    </row>
    <row r="735">
      <c r="A735" s="368"/>
      <c r="B735" s="368"/>
      <c r="C735" s="368"/>
      <c r="D735" s="368"/>
      <c r="E735" s="368"/>
      <c r="F735" s="368"/>
      <c r="G735" s="368"/>
      <c r="H735" s="368"/>
      <c r="I735" s="368"/>
      <c r="J735" s="368"/>
      <c r="K735" s="368"/>
      <c r="L735" s="368"/>
      <c r="M735" s="368"/>
      <c r="N735" s="368"/>
      <c r="O735" s="368"/>
      <c r="P735" s="368"/>
      <c r="Q735" s="368"/>
    </row>
    <row r="736">
      <c r="A736" s="368"/>
      <c r="B736" s="368"/>
      <c r="C736" s="368"/>
      <c r="D736" s="368"/>
      <c r="E736" s="368"/>
      <c r="F736" s="368"/>
      <c r="G736" s="368"/>
      <c r="H736" s="368"/>
      <c r="I736" s="368"/>
      <c r="J736" s="368"/>
      <c r="K736" s="368"/>
      <c r="L736" s="368"/>
      <c r="M736" s="368"/>
      <c r="N736" s="368"/>
      <c r="O736" s="368"/>
      <c r="P736" s="368"/>
      <c r="Q736" s="368"/>
    </row>
    <row r="737">
      <c r="A737" s="368"/>
      <c r="B737" s="368"/>
      <c r="C737" s="368"/>
      <c r="D737" s="368"/>
      <c r="E737" s="368"/>
      <c r="F737" s="368"/>
      <c r="G737" s="368"/>
      <c r="H737" s="368"/>
      <c r="I737" s="368"/>
      <c r="J737" s="368"/>
      <c r="K737" s="368"/>
      <c r="L737" s="368"/>
      <c r="M737" s="368"/>
      <c r="N737" s="368"/>
      <c r="O737" s="368"/>
      <c r="P737" s="368"/>
      <c r="Q737" s="368"/>
    </row>
    <row r="738">
      <c r="A738" s="368"/>
      <c r="B738" s="368"/>
      <c r="C738" s="368"/>
      <c r="D738" s="368"/>
      <c r="E738" s="368"/>
      <c r="F738" s="368"/>
      <c r="G738" s="368"/>
      <c r="H738" s="368"/>
      <c r="I738" s="368"/>
      <c r="J738" s="368"/>
      <c r="K738" s="368"/>
      <c r="L738" s="368"/>
      <c r="M738" s="368"/>
      <c r="N738" s="368"/>
      <c r="O738" s="368"/>
      <c r="P738" s="368"/>
      <c r="Q738" s="368"/>
    </row>
    <row r="739">
      <c r="A739" s="368"/>
      <c r="B739" s="368"/>
      <c r="C739" s="368"/>
      <c r="D739" s="368"/>
      <c r="E739" s="368"/>
      <c r="F739" s="368"/>
      <c r="G739" s="368"/>
      <c r="H739" s="368"/>
      <c r="I739" s="368"/>
      <c r="J739" s="368"/>
      <c r="K739" s="368"/>
      <c r="L739" s="368"/>
      <c r="M739" s="368"/>
      <c r="N739" s="368"/>
      <c r="O739" s="368"/>
      <c r="P739" s="368"/>
      <c r="Q739" s="368"/>
    </row>
    <row r="740">
      <c r="A740" s="368"/>
      <c r="B740" s="368"/>
      <c r="C740" s="368"/>
      <c r="D740" s="368"/>
      <c r="E740" s="368"/>
      <c r="F740" s="368"/>
      <c r="G740" s="368"/>
      <c r="H740" s="368"/>
      <c r="I740" s="368"/>
      <c r="J740" s="368"/>
      <c r="K740" s="368"/>
      <c r="L740" s="368"/>
      <c r="M740" s="368"/>
      <c r="N740" s="368"/>
      <c r="O740" s="368"/>
      <c r="P740" s="368"/>
      <c r="Q740" s="368"/>
    </row>
    <row r="741">
      <c r="A741" s="368"/>
      <c r="B741" s="368"/>
      <c r="C741" s="368"/>
      <c r="D741" s="368"/>
      <c r="E741" s="368"/>
      <c r="F741" s="368"/>
      <c r="G741" s="368"/>
      <c r="H741" s="368"/>
      <c r="I741" s="368"/>
      <c r="J741" s="368"/>
      <c r="K741" s="368"/>
      <c r="L741" s="368"/>
      <c r="M741" s="368"/>
      <c r="N741" s="368"/>
      <c r="O741" s="368"/>
      <c r="P741" s="368"/>
      <c r="Q741" s="368"/>
    </row>
    <row r="742">
      <c r="A742" s="368"/>
      <c r="B742" s="368"/>
      <c r="C742" s="368"/>
      <c r="D742" s="368"/>
      <c r="E742" s="368"/>
      <c r="F742" s="368"/>
      <c r="G742" s="368"/>
      <c r="H742" s="368"/>
      <c r="I742" s="368"/>
      <c r="J742" s="368"/>
      <c r="K742" s="368"/>
      <c r="L742" s="368"/>
      <c r="M742" s="368"/>
      <c r="N742" s="368"/>
      <c r="O742" s="368"/>
      <c r="P742" s="368"/>
      <c r="Q742" s="368"/>
    </row>
    <row r="743">
      <c r="A743" s="368"/>
      <c r="B743" s="368"/>
      <c r="C743" s="368"/>
      <c r="D743" s="368"/>
      <c r="E743" s="368"/>
      <c r="F743" s="368"/>
      <c r="G743" s="368"/>
      <c r="H743" s="368"/>
      <c r="I743" s="368"/>
      <c r="J743" s="368"/>
      <c r="K743" s="368"/>
      <c r="L743" s="368"/>
      <c r="M743" s="368"/>
      <c r="N743" s="368"/>
      <c r="O743" s="368"/>
      <c r="P743" s="368"/>
      <c r="Q743" s="368"/>
    </row>
    <row r="744">
      <c r="A744" s="368"/>
      <c r="B744" s="368"/>
      <c r="C744" s="368"/>
      <c r="D744" s="368"/>
      <c r="E744" s="368"/>
      <c r="F744" s="368"/>
      <c r="G744" s="368"/>
      <c r="H744" s="368"/>
      <c r="I744" s="368"/>
      <c r="J744" s="368"/>
      <c r="K744" s="368"/>
      <c r="L744" s="368"/>
      <c r="M744" s="368"/>
      <c r="N744" s="368"/>
      <c r="O744" s="368"/>
      <c r="P744" s="368"/>
      <c r="Q744" s="368"/>
    </row>
    <row r="745">
      <c r="A745" s="368"/>
      <c r="B745" s="368"/>
      <c r="C745" s="368"/>
      <c r="D745" s="368"/>
      <c r="E745" s="368"/>
      <c r="F745" s="368"/>
      <c r="G745" s="368"/>
      <c r="H745" s="368"/>
      <c r="I745" s="368"/>
      <c r="J745" s="368"/>
      <c r="K745" s="368"/>
      <c r="L745" s="368"/>
      <c r="M745" s="368"/>
      <c r="N745" s="368"/>
      <c r="O745" s="368"/>
      <c r="P745" s="368"/>
      <c r="Q745" s="368"/>
    </row>
    <row r="746">
      <c r="A746" s="368"/>
      <c r="B746" s="368"/>
      <c r="C746" s="368"/>
      <c r="D746" s="368"/>
      <c r="E746" s="368"/>
      <c r="F746" s="368"/>
      <c r="G746" s="368"/>
      <c r="H746" s="368"/>
      <c r="I746" s="368"/>
      <c r="J746" s="368"/>
      <c r="K746" s="368"/>
      <c r="L746" s="368"/>
      <c r="M746" s="368"/>
      <c r="N746" s="368"/>
      <c r="O746" s="368"/>
      <c r="P746" s="368"/>
      <c r="Q746" s="368"/>
    </row>
    <row r="747">
      <c r="A747" s="368"/>
      <c r="B747" s="368"/>
      <c r="C747" s="368"/>
      <c r="D747" s="368"/>
      <c r="E747" s="368"/>
      <c r="F747" s="368"/>
      <c r="G747" s="368"/>
      <c r="H747" s="368"/>
      <c r="I747" s="368"/>
      <c r="J747" s="368"/>
      <c r="K747" s="368"/>
      <c r="L747" s="368"/>
      <c r="M747" s="368"/>
      <c r="N747" s="368"/>
      <c r="O747" s="368"/>
      <c r="P747" s="368"/>
      <c r="Q747" s="368"/>
    </row>
    <row r="748">
      <c r="A748" s="368"/>
      <c r="B748" s="368"/>
      <c r="C748" s="368"/>
      <c r="D748" s="368"/>
      <c r="E748" s="368"/>
      <c r="F748" s="368"/>
      <c r="G748" s="368"/>
      <c r="H748" s="368"/>
      <c r="I748" s="368"/>
      <c r="J748" s="368"/>
      <c r="K748" s="368"/>
      <c r="L748" s="368"/>
      <c r="M748" s="368"/>
      <c r="N748" s="368"/>
      <c r="O748" s="368"/>
      <c r="P748" s="368"/>
      <c r="Q748" s="368"/>
    </row>
    <row r="749">
      <c r="A749" s="368"/>
      <c r="B749" s="368"/>
      <c r="C749" s="368"/>
      <c r="D749" s="368"/>
      <c r="E749" s="368"/>
      <c r="F749" s="368"/>
      <c r="G749" s="368"/>
      <c r="H749" s="368"/>
      <c r="I749" s="368"/>
      <c r="J749" s="368"/>
      <c r="K749" s="368"/>
      <c r="L749" s="368"/>
      <c r="M749" s="368"/>
      <c r="N749" s="368"/>
      <c r="O749" s="368"/>
      <c r="P749" s="368"/>
      <c r="Q749" s="368"/>
    </row>
    <row r="750">
      <c r="A750" s="368"/>
      <c r="B750" s="368"/>
      <c r="C750" s="368"/>
      <c r="D750" s="368"/>
      <c r="E750" s="368"/>
      <c r="F750" s="368"/>
      <c r="G750" s="368"/>
      <c r="H750" s="368"/>
      <c r="I750" s="368"/>
      <c r="J750" s="368"/>
      <c r="K750" s="368"/>
      <c r="L750" s="368"/>
      <c r="M750" s="368"/>
      <c r="N750" s="368"/>
      <c r="O750" s="368"/>
      <c r="P750" s="368"/>
      <c r="Q750" s="368"/>
    </row>
    <row r="751">
      <c r="A751" s="368"/>
      <c r="B751" s="368"/>
      <c r="C751" s="368"/>
      <c r="D751" s="368"/>
      <c r="E751" s="368"/>
      <c r="F751" s="368"/>
      <c r="G751" s="368"/>
      <c r="H751" s="368"/>
      <c r="I751" s="368"/>
      <c r="J751" s="368"/>
      <c r="K751" s="368"/>
      <c r="L751" s="368"/>
      <c r="M751" s="368"/>
      <c r="N751" s="368"/>
      <c r="O751" s="368"/>
      <c r="P751" s="368"/>
      <c r="Q751" s="368"/>
    </row>
    <row r="752">
      <c r="A752" s="368"/>
      <c r="B752" s="368"/>
      <c r="C752" s="368"/>
      <c r="D752" s="368"/>
      <c r="E752" s="368"/>
      <c r="F752" s="368"/>
      <c r="G752" s="368"/>
      <c r="H752" s="368"/>
      <c r="I752" s="368"/>
      <c r="J752" s="368"/>
      <c r="K752" s="368"/>
      <c r="L752" s="368"/>
      <c r="M752" s="368"/>
      <c r="N752" s="368"/>
      <c r="O752" s="368"/>
      <c r="P752" s="368"/>
      <c r="Q752" s="368"/>
    </row>
    <row r="753">
      <c r="A753" s="368"/>
      <c r="B753" s="368"/>
      <c r="C753" s="368"/>
      <c r="D753" s="368"/>
      <c r="E753" s="368"/>
      <c r="F753" s="368"/>
      <c r="G753" s="368"/>
      <c r="H753" s="368"/>
      <c r="I753" s="368"/>
      <c r="J753" s="368"/>
      <c r="K753" s="368"/>
      <c r="L753" s="368"/>
      <c r="M753" s="368"/>
      <c r="N753" s="368"/>
      <c r="O753" s="368"/>
      <c r="P753" s="368"/>
      <c r="Q753" s="368"/>
    </row>
    <row r="754">
      <c r="A754" s="368"/>
      <c r="B754" s="368"/>
      <c r="C754" s="368"/>
      <c r="D754" s="368"/>
      <c r="E754" s="368"/>
      <c r="F754" s="368"/>
      <c r="G754" s="368"/>
      <c r="H754" s="368"/>
      <c r="I754" s="368"/>
      <c r="J754" s="368"/>
      <c r="K754" s="368"/>
      <c r="L754" s="368"/>
      <c r="M754" s="368"/>
      <c r="N754" s="368"/>
      <c r="O754" s="368"/>
      <c r="P754" s="368"/>
      <c r="Q754" s="368"/>
    </row>
    <row r="755">
      <c r="A755" s="368"/>
      <c r="B755" s="368"/>
      <c r="C755" s="368"/>
      <c r="D755" s="368"/>
      <c r="E755" s="368"/>
      <c r="F755" s="368"/>
      <c r="G755" s="368"/>
      <c r="H755" s="368"/>
      <c r="I755" s="368"/>
      <c r="J755" s="368"/>
      <c r="K755" s="368"/>
      <c r="L755" s="368"/>
      <c r="M755" s="368"/>
      <c r="N755" s="368"/>
      <c r="O755" s="368"/>
      <c r="P755" s="368"/>
      <c r="Q755" s="368"/>
    </row>
    <row r="756">
      <c r="A756" s="368"/>
      <c r="B756" s="368"/>
      <c r="C756" s="368"/>
      <c r="D756" s="368"/>
      <c r="E756" s="368"/>
      <c r="F756" s="368"/>
      <c r="G756" s="368"/>
      <c r="H756" s="368"/>
      <c r="I756" s="368"/>
      <c r="J756" s="368"/>
      <c r="K756" s="368"/>
      <c r="L756" s="368"/>
      <c r="M756" s="368"/>
      <c r="N756" s="368"/>
      <c r="O756" s="368"/>
      <c r="P756" s="368"/>
      <c r="Q756" s="368"/>
    </row>
    <row r="757">
      <c r="A757" s="368"/>
      <c r="B757" s="368"/>
      <c r="C757" s="368"/>
      <c r="D757" s="368"/>
      <c r="E757" s="368"/>
      <c r="F757" s="368"/>
      <c r="G757" s="368"/>
      <c r="H757" s="368"/>
      <c r="I757" s="368"/>
      <c r="J757" s="368"/>
      <c r="K757" s="368"/>
      <c r="L757" s="368"/>
      <c r="M757" s="368"/>
      <c r="N757" s="368"/>
      <c r="O757" s="368"/>
      <c r="P757" s="368"/>
      <c r="Q757" s="368"/>
    </row>
    <row r="758">
      <c r="A758" s="368"/>
      <c r="B758" s="368"/>
      <c r="C758" s="368"/>
      <c r="D758" s="368"/>
      <c r="E758" s="368"/>
      <c r="F758" s="368"/>
      <c r="G758" s="368"/>
      <c r="H758" s="368"/>
      <c r="I758" s="368"/>
      <c r="J758" s="368"/>
      <c r="K758" s="368"/>
      <c r="L758" s="368"/>
      <c r="M758" s="368"/>
      <c r="N758" s="368"/>
      <c r="O758" s="368"/>
      <c r="P758" s="368"/>
      <c r="Q758" s="368"/>
    </row>
    <row r="759">
      <c r="A759" s="368"/>
      <c r="B759" s="368"/>
      <c r="C759" s="368"/>
      <c r="D759" s="368"/>
      <c r="E759" s="368"/>
      <c r="F759" s="368"/>
      <c r="G759" s="368"/>
      <c r="H759" s="368"/>
      <c r="I759" s="368"/>
      <c r="J759" s="368"/>
      <c r="K759" s="368"/>
      <c r="L759" s="368"/>
      <c r="M759" s="368"/>
      <c r="N759" s="368"/>
      <c r="O759" s="368"/>
      <c r="P759" s="368"/>
      <c r="Q759" s="368"/>
    </row>
    <row r="760">
      <c r="A760" s="368"/>
      <c r="B760" s="368"/>
      <c r="C760" s="368"/>
      <c r="D760" s="368"/>
      <c r="E760" s="368"/>
      <c r="F760" s="368"/>
      <c r="G760" s="368"/>
      <c r="H760" s="368"/>
      <c r="I760" s="368"/>
      <c r="J760" s="368"/>
      <c r="K760" s="368"/>
      <c r="L760" s="368"/>
      <c r="M760" s="368"/>
      <c r="N760" s="368"/>
      <c r="O760" s="368"/>
      <c r="P760" s="368"/>
      <c r="Q760" s="368"/>
    </row>
    <row r="761">
      <c r="A761" s="368"/>
      <c r="B761" s="368"/>
      <c r="C761" s="368"/>
      <c r="D761" s="368"/>
      <c r="E761" s="368"/>
      <c r="F761" s="368"/>
      <c r="G761" s="368"/>
      <c r="H761" s="368"/>
      <c r="I761" s="368"/>
      <c r="J761" s="368"/>
      <c r="K761" s="368"/>
      <c r="L761" s="368"/>
      <c r="M761" s="368"/>
      <c r="N761" s="368"/>
      <c r="O761" s="368"/>
      <c r="P761" s="368"/>
      <c r="Q761" s="368"/>
    </row>
    <row r="762">
      <c r="A762" s="368"/>
      <c r="B762" s="368"/>
      <c r="C762" s="368"/>
      <c r="D762" s="368"/>
      <c r="E762" s="368"/>
      <c r="F762" s="368"/>
      <c r="G762" s="368"/>
      <c r="H762" s="368"/>
      <c r="I762" s="368"/>
      <c r="J762" s="368"/>
      <c r="K762" s="368"/>
      <c r="L762" s="368"/>
      <c r="M762" s="368"/>
      <c r="N762" s="368"/>
      <c r="O762" s="368"/>
      <c r="P762" s="368"/>
      <c r="Q762" s="368"/>
    </row>
    <row r="763">
      <c r="A763" s="368"/>
      <c r="B763" s="368"/>
      <c r="C763" s="368"/>
      <c r="D763" s="368"/>
      <c r="E763" s="368"/>
      <c r="F763" s="368"/>
      <c r="G763" s="368"/>
      <c r="H763" s="368"/>
      <c r="I763" s="368"/>
      <c r="J763" s="368"/>
      <c r="K763" s="368"/>
      <c r="L763" s="368"/>
      <c r="M763" s="368"/>
      <c r="N763" s="368"/>
      <c r="O763" s="368"/>
      <c r="P763" s="368"/>
      <c r="Q763" s="368"/>
    </row>
    <row r="764">
      <c r="A764" s="368"/>
      <c r="B764" s="368"/>
      <c r="C764" s="368"/>
      <c r="D764" s="368"/>
      <c r="E764" s="368"/>
      <c r="F764" s="368"/>
      <c r="G764" s="368"/>
      <c r="H764" s="368"/>
      <c r="I764" s="368"/>
      <c r="J764" s="368"/>
      <c r="K764" s="368"/>
      <c r="L764" s="368"/>
      <c r="M764" s="368"/>
      <c r="N764" s="368"/>
      <c r="O764" s="368"/>
      <c r="P764" s="368"/>
      <c r="Q764" s="368"/>
    </row>
    <row r="765">
      <c r="A765" s="368"/>
      <c r="B765" s="368"/>
      <c r="C765" s="368"/>
      <c r="D765" s="368"/>
      <c r="E765" s="368"/>
      <c r="F765" s="368"/>
      <c r="G765" s="368"/>
      <c r="H765" s="368"/>
      <c r="I765" s="368"/>
      <c r="J765" s="368"/>
      <c r="K765" s="368"/>
      <c r="L765" s="368"/>
      <c r="M765" s="368"/>
      <c r="N765" s="368"/>
      <c r="O765" s="368"/>
      <c r="P765" s="368"/>
      <c r="Q765" s="368"/>
    </row>
    <row r="766">
      <c r="A766" s="368"/>
      <c r="B766" s="368"/>
      <c r="C766" s="368"/>
      <c r="D766" s="368"/>
      <c r="E766" s="368"/>
      <c r="F766" s="368"/>
      <c r="G766" s="368"/>
      <c r="H766" s="368"/>
      <c r="I766" s="368"/>
      <c r="J766" s="368"/>
      <c r="K766" s="368"/>
      <c r="L766" s="368"/>
      <c r="M766" s="368"/>
      <c r="N766" s="368"/>
      <c r="O766" s="368"/>
      <c r="P766" s="368"/>
      <c r="Q766" s="368"/>
    </row>
    <row r="767">
      <c r="A767" s="368"/>
      <c r="B767" s="368"/>
      <c r="C767" s="368"/>
      <c r="D767" s="368"/>
      <c r="E767" s="368"/>
      <c r="F767" s="368"/>
      <c r="G767" s="368"/>
      <c r="H767" s="368"/>
      <c r="I767" s="368"/>
      <c r="J767" s="368"/>
      <c r="K767" s="368"/>
      <c r="L767" s="368"/>
      <c r="M767" s="368"/>
      <c r="N767" s="368"/>
      <c r="O767" s="368"/>
      <c r="P767" s="368"/>
      <c r="Q767" s="368"/>
    </row>
    <row r="768">
      <c r="A768" s="368"/>
      <c r="B768" s="368"/>
      <c r="C768" s="368"/>
      <c r="D768" s="368"/>
      <c r="E768" s="368"/>
      <c r="F768" s="368"/>
      <c r="G768" s="368"/>
      <c r="H768" s="368"/>
      <c r="I768" s="368"/>
      <c r="J768" s="368"/>
      <c r="K768" s="368"/>
      <c r="L768" s="368"/>
      <c r="M768" s="368"/>
      <c r="N768" s="368"/>
      <c r="O768" s="368"/>
      <c r="P768" s="368"/>
      <c r="Q768" s="368"/>
    </row>
    <row r="769">
      <c r="A769" s="368"/>
      <c r="B769" s="368"/>
      <c r="C769" s="368"/>
      <c r="D769" s="368"/>
      <c r="E769" s="368"/>
      <c r="F769" s="368"/>
      <c r="G769" s="368"/>
      <c r="H769" s="368"/>
      <c r="I769" s="368"/>
      <c r="J769" s="368"/>
      <c r="K769" s="368"/>
      <c r="L769" s="368"/>
      <c r="M769" s="368"/>
      <c r="N769" s="368"/>
      <c r="O769" s="368"/>
      <c r="P769" s="368"/>
      <c r="Q769" s="368"/>
    </row>
    <row r="770">
      <c r="A770" s="368"/>
      <c r="B770" s="368"/>
      <c r="C770" s="368"/>
      <c r="D770" s="368"/>
      <c r="E770" s="368"/>
      <c r="F770" s="368"/>
      <c r="G770" s="368"/>
      <c r="H770" s="368"/>
      <c r="I770" s="368"/>
      <c r="J770" s="368"/>
      <c r="K770" s="368"/>
      <c r="L770" s="368"/>
      <c r="M770" s="368"/>
      <c r="N770" s="368"/>
      <c r="O770" s="368"/>
      <c r="P770" s="368"/>
      <c r="Q770" s="368"/>
    </row>
    <row r="771">
      <c r="A771" s="368"/>
      <c r="B771" s="368"/>
      <c r="C771" s="368"/>
      <c r="D771" s="368"/>
      <c r="E771" s="368"/>
      <c r="F771" s="368"/>
      <c r="G771" s="368"/>
      <c r="H771" s="368"/>
      <c r="I771" s="368"/>
      <c r="J771" s="368"/>
      <c r="K771" s="368"/>
      <c r="L771" s="368"/>
      <c r="M771" s="368"/>
      <c r="N771" s="368"/>
      <c r="O771" s="368"/>
      <c r="P771" s="368"/>
      <c r="Q771" s="368"/>
    </row>
    <row r="772">
      <c r="A772" s="368"/>
      <c r="B772" s="368"/>
      <c r="C772" s="368"/>
      <c r="D772" s="368"/>
      <c r="E772" s="368"/>
      <c r="F772" s="368"/>
      <c r="G772" s="368"/>
      <c r="H772" s="368"/>
      <c r="I772" s="368"/>
      <c r="J772" s="368"/>
      <c r="K772" s="368"/>
      <c r="L772" s="368"/>
      <c r="M772" s="368"/>
      <c r="N772" s="368"/>
      <c r="O772" s="368"/>
      <c r="P772" s="368"/>
      <c r="Q772" s="368"/>
    </row>
    <row r="773">
      <c r="A773" s="368"/>
      <c r="B773" s="368"/>
      <c r="C773" s="368"/>
      <c r="D773" s="368"/>
      <c r="E773" s="368"/>
      <c r="F773" s="368"/>
      <c r="G773" s="368"/>
      <c r="H773" s="368"/>
      <c r="I773" s="368"/>
      <c r="J773" s="368"/>
      <c r="K773" s="368"/>
      <c r="L773" s="368"/>
      <c r="M773" s="368"/>
      <c r="N773" s="368"/>
      <c r="O773" s="368"/>
      <c r="P773" s="368"/>
      <c r="Q773" s="368"/>
    </row>
    <row r="774">
      <c r="A774" s="368"/>
      <c r="B774" s="368"/>
      <c r="C774" s="368"/>
      <c r="D774" s="368"/>
      <c r="E774" s="368"/>
      <c r="F774" s="368"/>
      <c r="G774" s="368"/>
      <c r="H774" s="368"/>
      <c r="I774" s="368"/>
      <c r="J774" s="368"/>
      <c r="K774" s="368"/>
      <c r="L774" s="368"/>
      <c r="M774" s="368"/>
      <c r="N774" s="368"/>
      <c r="O774" s="368"/>
      <c r="P774" s="368"/>
      <c r="Q774" s="368"/>
    </row>
    <row r="775">
      <c r="A775" s="368"/>
      <c r="B775" s="368"/>
      <c r="C775" s="368"/>
      <c r="D775" s="368"/>
      <c r="E775" s="368"/>
      <c r="F775" s="368"/>
      <c r="G775" s="368"/>
      <c r="H775" s="368"/>
      <c r="I775" s="368"/>
      <c r="J775" s="368"/>
      <c r="K775" s="368"/>
      <c r="L775" s="368"/>
      <c r="M775" s="368"/>
      <c r="N775" s="368"/>
      <c r="O775" s="368"/>
      <c r="P775" s="368"/>
      <c r="Q775" s="368"/>
    </row>
    <row r="776">
      <c r="A776" s="368"/>
      <c r="B776" s="368"/>
      <c r="C776" s="368"/>
      <c r="D776" s="368"/>
      <c r="E776" s="368"/>
      <c r="F776" s="368"/>
      <c r="G776" s="368"/>
      <c r="H776" s="368"/>
      <c r="I776" s="368"/>
      <c r="J776" s="368"/>
      <c r="K776" s="368"/>
      <c r="L776" s="368"/>
      <c r="M776" s="368"/>
      <c r="N776" s="368"/>
      <c r="O776" s="368"/>
      <c r="P776" s="368"/>
      <c r="Q776" s="368"/>
    </row>
    <row r="777">
      <c r="A777" s="368"/>
      <c r="B777" s="368"/>
      <c r="C777" s="368"/>
      <c r="D777" s="368"/>
      <c r="E777" s="368"/>
      <c r="F777" s="368"/>
      <c r="G777" s="368"/>
      <c r="H777" s="368"/>
      <c r="I777" s="368"/>
      <c r="J777" s="368"/>
      <c r="K777" s="368"/>
      <c r="L777" s="368"/>
      <c r="M777" s="368"/>
      <c r="N777" s="368"/>
      <c r="O777" s="368"/>
      <c r="P777" s="368"/>
      <c r="Q777" s="368"/>
    </row>
    <row r="778">
      <c r="A778" s="368"/>
      <c r="B778" s="368"/>
      <c r="C778" s="368"/>
      <c r="D778" s="368"/>
      <c r="E778" s="368"/>
      <c r="F778" s="368"/>
      <c r="G778" s="368"/>
      <c r="H778" s="368"/>
      <c r="I778" s="368"/>
      <c r="J778" s="368"/>
      <c r="K778" s="368"/>
      <c r="L778" s="368"/>
      <c r="M778" s="368"/>
      <c r="N778" s="368"/>
      <c r="O778" s="368"/>
      <c r="P778" s="368"/>
      <c r="Q778" s="368"/>
    </row>
    <row r="779">
      <c r="A779" s="368"/>
      <c r="B779" s="368"/>
      <c r="C779" s="368"/>
      <c r="D779" s="368"/>
      <c r="E779" s="368"/>
      <c r="F779" s="368"/>
      <c r="G779" s="368"/>
      <c r="H779" s="368"/>
      <c r="I779" s="368"/>
      <c r="J779" s="368"/>
      <c r="K779" s="368"/>
      <c r="L779" s="368"/>
      <c r="M779" s="368"/>
      <c r="N779" s="368"/>
      <c r="O779" s="368"/>
      <c r="P779" s="368"/>
      <c r="Q779" s="368"/>
    </row>
    <row r="780">
      <c r="A780" s="368"/>
      <c r="B780" s="368"/>
      <c r="C780" s="368"/>
      <c r="D780" s="368"/>
      <c r="E780" s="368"/>
      <c r="F780" s="368"/>
      <c r="G780" s="368"/>
      <c r="H780" s="368"/>
      <c r="I780" s="368"/>
      <c r="J780" s="368"/>
      <c r="K780" s="368"/>
      <c r="L780" s="368"/>
      <c r="M780" s="368"/>
      <c r="N780" s="368"/>
      <c r="O780" s="368"/>
      <c r="P780" s="368"/>
      <c r="Q780" s="368"/>
    </row>
    <row r="781">
      <c r="A781" s="368"/>
      <c r="B781" s="368"/>
      <c r="C781" s="368"/>
      <c r="D781" s="368"/>
      <c r="E781" s="368"/>
      <c r="F781" s="368"/>
      <c r="G781" s="368"/>
      <c r="H781" s="368"/>
      <c r="I781" s="368"/>
      <c r="J781" s="368"/>
      <c r="K781" s="368"/>
      <c r="L781" s="368"/>
      <c r="M781" s="368"/>
      <c r="N781" s="368"/>
      <c r="O781" s="368"/>
      <c r="P781" s="368"/>
      <c r="Q781" s="368"/>
    </row>
    <row r="782">
      <c r="A782" s="368"/>
      <c r="B782" s="368"/>
      <c r="C782" s="368"/>
      <c r="D782" s="368"/>
      <c r="E782" s="368"/>
      <c r="F782" s="368"/>
      <c r="G782" s="368"/>
      <c r="H782" s="368"/>
      <c r="I782" s="368"/>
      <c r="J782" s="368"/>
      <c r="K782" s="368"/>
      <c r="L782" s="368"/>
      <c r="M782" s="368"/>
      <c r="N782" s="368"/>
      <c r="O782" s="368"/>
      <c r="P782" s="368"/>
      <c r="Q782" s="368"/>
    </row>
    <row r="783">
      <c r="A783" s="368"/>
      <c r="B783" s="368"/>
      <c r="C783" s="368"/>
      <c r="D783" s="368"/>
      <c r="E783" s="368"/>
      <c r="F783" s="368"/>
      <c r="G783" s="368"/>
      <c r="H783" s="368"/>
      <c r="I783" s="368"/>
      <c r="J783" s="368"/>
      <c r="K783" s="368"/>
      <c r="L783" s="368"/>
      <c r="M783" s="368"/>
      <c r="N783" s="368"/>
      <c r="O783" s="368"/>
      <c r="P783" s="368"/>
      <c r="Q783" s="368"/>
    </row>
    <row r="784">
      <c r="A784" s="368"/>
      <c r="B784" s="368"/>
      <c r="C784" s="368"/>
      <c r="D784" s="368"/>
      <c r="E784" s="368"/>
      <c r="F784" s="368"/>
      <c r="G784" s="368"/>
      <c r="H784" s="368"/>
      <c r="I784" s="368"/>
      <c r="J784" s="368"/>
      <c r="K784" s="368"/>
      <c r="L784" s="368"/>
      <c r="M784" s="368"/>
      <c r="N784" s="368"/>
      <c r="O784" s="368"/>
      <c r="P784" s="368"/>
      <c r="Q784" s="368"/>
    </row>
    <row r="785">
      <c r="A785" s="368"/>
      <c r="B785" s="368"/>
      <c r="C785" s="368"/>
      <c r="D785" s="368"/>
      <c r="E785" s="368"/>
      <c r="F785" s="368"/>
      <c r="G785" s="368"/>
      <c r="H785" s="368"/>
      <c r="I785" s="368"/>
      <c r="J785" s="368"/>
      <c r="K785" s="368"/>
      <c r="L785" s="368"/>
      <c r="M785" s="368"/>
      <c r="N785" s="368"/>
      <c r="O785" s="368"/>
      <c r="P785" s="368"/>
      <c r="Q785" s="368"/>
    </row>
    <row r="786">
      <c r="A786" s="368"/>
      <c r="B786" s="368"/>
      <c r="C786" s="368"/>
      <c r="D786" s="368"/>
      <c r="E786" s="368"/>
      <c r="F786" s="368"/>
      <c r="G786" s="368"/>
      <c r="H786" s="368"/>
      <c r="I786" s="368"/>
      <c r="J786" s="368"/>
      <c r="K786" s="368"/>
      <c r="L786" s="368"/>
      <c r="M786" s="368"/>
      <c r="N786" s="368"/>
      <c r="O786" s="368"/>
      <c r="P786" s="368"/>
      <c r="Q786" s="368"/>
    </row>
    <row r="787">
      <c r="A787" s="368"/>
      <c r="B787" s="368"/>
      <c r="C787" s="368"/>
      <c r="D787" s="368"/>
      <c r="E787" s="368"/>
      <c r="F787" s="368"/>
      <c r="G787" s="368"/>
      <c r="H787" s="368"/>
      <c r="I787" s="368"/>
      <c r="J787" s="368"/>
      <c r="K787" s="368"/>
      <c r="L787" s="368"/>
      <c r="M787" s="368"/>
      <c r="N787" s="368"/>
      <c r="O787" s="368"/>
      <c r="P787" s="368"/>
      <c r="Q787" s="368"/>
    </row>
    <row r="788">
      <c r="A788" s="368"/>
      <c r="B788" s="368"/>
      <c r="C788" s="368"/>
      <c r="D788" s="368"/>
      <c r="E788" s="368"/>
      <c r="F788" s="368"/>
      <c r="G788" s="368"/>
      <c r="H788" s="368"/>
      <c r="I788" s="368"/>
      <c r="J788" s="368"/>
      <c r="K788" s="368"/>
      <c r="L788" s="368"/>
      <c r="M788" s="368"/>
      <c r="N788" s="368"/>
      <c r="O788" s="368"/>
      <c r="P788" s="368"/>
      <c r="Q788" s="368"/>
    </row>
    <row r="789">
      <c r="A789" s="368"/>
      <c r="B789" s="368"/>
      <c r="C789" s="368"/>
      <c r="D789" s="368"/>
      <c r="E789" s="368"/>
      <c r="F789" s="368"/>
      <c r="G789" s="368"/>
      <c r="H789" s="368"/>
      <c r="I789" s="368"/>
      <c r="J789" s="368"/>
      <c r="K789" s="368"/>
      <c r="L789" s="368"/>
      <c r="M789" s="368"/>
      <c r="N789" s="368"/>
      <c r="O789" s="368"/>
      <c r="P789" s="368"/>
      <c r="Q789" s="368"/>
    </row>
    <row r="790">
      <c r="A790" s="368"/>
      <c r="B790" s="368"/>
      <c r="C790" s="368"/>
      <c r="D790" s="368"/>
      <c r="E790" s="368"/>
      <c r="F790" s="368"/>
      <c r="G790" s="368"/>
      <c r="H790" s="368"/>
      <c r="I790" s="368"/>
      <c r="J790" s="368"/>
      <c r="K790" s="368"/>
      <c r="L790" s="368"/>
      <c r="M790" s="368"/>
      <c r="N790" s="368"/>
      <c r="O790" s="368"/>
      <c r="P790" s="368"/>
      <c r="Q790" s="368"/>
    </row>
    <row r="791">
      <c r="A791" s="368"/>
      <c r="B791" s="368"/>
      <c r="C791" s="368"/>
      <c r="D791" s="368"/>
      <c r="E791" s="368"/>
      <c r="F791" s="368"/>
      <c r="G791" s="368"/>
      <c r="H791" s="368"/>
      <c r="I791" s="368"/>
      <c r="J791" s="368"/>
      <c r="K791" s="368"/>
      <c r="L791" s="368"/>
      <c r="M791" s="368"/>
      <c r="N791" s="368"/>
      <c r="O791" s="368"/>
      <c r="P791" s="368"/>
      <c r="Q791" s="368"/>
    </row>
    <row r="792">
      <c r="A792" s="368"/>
      <c r="B792" s="368"/>
      <c r="C792" s="368"/>
      <c r="D792" s="368"/>
      <c r="E792" s="368"/>
      <c r="F792" s="368"/>
      <c r="G792" s="368"/>
      <c r="H792" s="368"/>
      <c r="I792" s="368"/>
      <c r="J792" s="368"/>
      <c r="K792" s="368"/>
      <c r="L792" s="368"/>
      <c r="M792" s="368"/>
      <c r="N792" s="368"/>
      <c r="O792" s="368"/>
      <c r="P792" s="368"/>
      <c r="Q792" s="368"/>
    </row>
    <row r="793">
      <c r="A793" s="368"/>
      <c r="B793" s="368"/>
      <c r="C793" s="368"/>
      <c r="D793" s="368"/>
      <c r="E793" s="368"/>
      <c r="F793" s="368"/>
      <c r="G793" s="368"/>
      <c r="H793" s="368"/>
      <c r="I793" s="368"/>
      <c r="J793" s="368"/>
      <c r="K793" s="368"/>
      <c r="L793" s="368"/>
      <c r="M793" s="368"/>
      <c r="N793" s="368"/>
      <c r="O793" s="368"/>
      <c r="P793" s="368"/>
      <c r="Q793" s="368"/>
    </row>
    <row r="794">
      <c r="A794" s="368"/>
      <c r="B794" s="368"/>
      <c r="C794" s="368"/>
      <c r="D794" s="368"/>
      <c r="E794" s="368"/>
      <c r="F794" s="368"/>
      <c r="G794" s="368"/>
      <c r="H794" s="368"/>
      <c r="I794" s="368"/>
      <c r="J794" s="368"/>
      <c r="K794" s="368"/>
      <c r="L794" s="368"/>
      <c r="M794" s="368"/>
      <c r="N794" s="368"/>
      <c r="O794" s="368"/>
      <c r="P794" s="368"/>
      <c r="Q794" s="368"/>
    </row>
    <row r="795">
      <c r="A795" s="368"/>
      <c r="B795" s="368"/>
      <c r="C795" s="368"/>
      <c r="D795" s="368"/>
      <c r="E795" s="368"/>
      <c r="F795" s="368"/>
      <c r="G795" s="368"/>
      <c r="H795" s="368"/>
      <c r="I795" s="368"/>
      <c r="J795" s="368"/>
      <c r="K795" s="368"/>
      <c r="L795" s="368"/>
      <c r="M795" s="368"/>
      <c r="N795" s="368"/>
      <c r="O795" s="368"/>
      <c r="P795" s="368"/>
      <c r="Q795" s="368"/>
    </row>
    <row r="796">
      <c r="A796" s="368"/>
      <c r="B796" s="368"/>
      <c r="C796" s="368"/>
      <c r="D796" s="368"/>
      <c r="E796" s="368"/>
      <c r="F796" s="368"/>
      <c r="G796" s="368"/>
      <c r="H796" s="368"/>
      <c r="I796" s="368"/>
      <c r="J796" s="368"/>
      <c r="K796" s="368"/>
      <c r="L796" s="368"/>
      <c r="M796" s="368"/>
      <c r="N796" s="368"/>
      <c r="O796" s="368"/>
      <c r="P796" s="368"/>
      <c r="Q796" s="368"/>
    </row>
    <row r="797">
      <c r="A797" s="368"/>
      <c r="B797" s="368"/>
      <c r="C797" s="368"/>
      <c r="D797" s="368"/>
      <c r="E797" s="368"/>
      <c r="F797" s="368"/>
      <c r="G797" s="368"/>
      <c r="H797" s="368"/>
      <c r="I797" s="368"/>
      <c r="J797" s="368"/>
      <c r="K797" s="368"/>
      <c r="L797" s="368"/>
      <c r="M797" s="368"/>
      <c r="N797" s="368"/>
      <c r="O797" s="368"/>
      <c r="P797" s="368"/>
      <c r="Q797" s="368"/>
    </row>
    <row r="798">
      <c r="A798" s="368"/>
      <c r="B798" s="368"/>
      <c r="C798" s="368"/>
      <c r="D798" s="368"/>
      <c r="E798" s="368"/>
      <c r="F798" s="368"/>
      <c r="G798" s="368"/>
      <c r="H798" s="368"/>
      <c r="I798" s="368"/>
      <c r="J798" s="368"/>
      <c r="K798" s="368"/>
      <c r="L798" s="368"/>
      <c r="M798" s="368"/>
      <c r="N798" s="368"/>
      <c r="O798" s="368"/>
      <c r="P798" s="368"/>
      <c r="Q798" s="368"/>
    </row>
    <row r="799">
      <c r="A799" s="368"/>
      <c r="B799" s="368"/>
      <c r="C799" s="368"/>
      <c r="D799" s="368"/>
      <c r="E799" s="368"/>
      <c r="F799" s="368"/>
      <c r="G799" s="368"/>
      <c r="H799" s="368"/>
      <c r="I799" s="368"/>
      <c r="J799" s="368"/>
      <c r="K799" s="368"/>
      <c r="L799" s="368"/>
      <c r="M799" s="368"/>
      <c r="N799" s="368"/>
      <c r="O799" s="368"/>
      <c r="P799" s="368"/>
      <c r="Q799" s="368"/>
    </row>
    <row r="800">
      <c r="A800" s="368"/>
      <c r="B800" s="368"/>
      <c r="C800" s="368"/>
      <c r="D800" s="368"/>
      <c r="E800" s="368"/>
      <c r="F800" s="368"/>
      <c r="G800" s="368"/>
      <c r="H800" s="368"/>
      <c r="I800" s="368"/>
      <c r="J800" s="368"/>
      <c r="K800" s="368"/>
      <c r="L800" s="368"/>
      <c r="M800" s="368"/>
      <c r="N800" s="368"/>
      <c r="O800" s="368"/>
      <c r="P800" s="368"/>
      <c r="Q800" s="368"/>
    </row>
    <row r="801">
      <c r="A801" s="368"/>
      <c r="B801" s="368"/>
      <c r="C801" s="368"/>
      <c r="D801" s="368"/>
      <c r="E801" s="368"/>
      <c r="F801" s="368"/>
      <c r="G801" s="368"/>
      <c r="H801" s="368"/>
      <c r="I801" s="368"/>
      <c r="J801" s="368"/>
      <c r="K801" s="368"/>
      <c r="L801" s="368"/>
      <c r="M801" s="368"/>
      <c r="N801" s="368"/>
      <c r="O801" s="368"/>
      <c r="P801" s="368"/>
      <c r="Q801" s="368"/>
    </row>
    <row r="802">
      <c r="A802" s="368"/>
      <c r="B802" s="368"/>
      <c r="C802" s="368"/>
      <c r="D802" s="368"/>
      <c r="E802" s="368"/>
      <c r="F802" s="368"/>
      <c r="G802" s="368"/>
      <c r="H802" s="368"/>
      <c r="I802" s="368"/>
      <c r="J802" s="368"/>
      <c r="K802" s="368"/>
      <c r="L802" s="368"/>
      <c r="M802" s="368"/>
      <c r="N802" s="368"/>
      <c r="O802" s="368"/>
      <c r="P802" s="368"/>
      <c r="Q802" s="368"/>
    </row>
    <row r="803">
      <c r="A803" s="368"/>
      <c r="B803" s="368"/>
      <c r="C803" s="368"/>
      <c r="D803" s="368"/>
      <c r="E803" s="368"/>
      <c r="F803" s="368"/>
      <c r="G803" s="368"/>
      <c r="H803" s="368"/>
      <c r="I803" s="368"/>
      <c r="J803" s="368"/>
      <c r="K803" s="368"/>
      <c r="L803" s="368"/>
      <c r="M803" s="368"/>
      <c r="N803" s="368"/>
      <c r="O803" s="368"/>
      <c r="P803" s="368"/>
      <c r="Q803" s="368"/>
    </row>
    <row r="804">
      <c r="A804" s="368"/>
      <c r="B804" s="368"/>
      <c r="C804" s="368"/>
      <c r="D804" s="368"/>
      <c r="E804" s="368"/>
      <c r="F804" s="368"/>
      <c r="G804" s="368"/>
      <c r="H804" s="368"/>
      <c r="I804" s="368"/>
      <c r="J804" s="368"/>
      <c r="K804" s="368"/>
      <c r="L804" s="368"/>
      <c r="M804" s="368"/>
      <c r="N804" s="368"/>
      <c r="O804" s="368"/>
      <c r="P804" s="368"/>
      <c r="Q804" s="368"/>
    </row>
    <row r="805">
      <c r="A805" s="368"/>
      <c r="B805" s="368"/>
      <c r="C805" s="368"/>
      <c r="D805" s="368"/>
      <c r="E805" s="368"/>
      <c r="F805" s="368"/>
      <c r="G805" s="368"/>
      <c r="H805" s="368"/>
      <c r="I805" s="368"/>
      <c r="J805" s="368"/>
      <c r="K805" s="368"/>
      <c r="L805" s="368"/>
      <c r="M805" s="368"/>
      <c r="N805" s="368"/>
      <c r="O805" s="368"/>
      <c r="P805" s="368"/>
      <c r="Q805" s="368"/>
    </row>
    <row r="806">
      <c r="A806" s="368"/>
      <c r="B806" s="368"/>
      <c r="C806" s="368"/>
      <c r="D806" s="368"/>
      <c r="E806" s="368"/>
      <c r="F806" s="368"/>
      <c r="G806" s="368"/>
      <c r="H806" s="368"/>
      <c r="I806" s="368"/>
      <c r="J806" s="368"/>
      <c r="K806" s="368"/>
      <c r="L806" s="368"/>
      <c r="M806" s="368"/>
      <c r="N806" s="368"/>
      <c r="O806" s="368"/>
      <c r="P806" s="368"/>
      <c r="Q806" s="368"/>
    </row>
    <row r="807">
      <c r="A807" s="368"/>
      <c r="B807" s="368"/>
      <c r="C807" s="368"/>
      <c r="D807" s="368"/>
      <c r="E807" s="368"/>
      <c r="F807" s="368"/>
      <c r="G807" s="368"/>
      <c r="H807" s="368"/>
      <c r="I807" s="368"/>
      <c r="J807" s="368"/>
      <c r="K807" s="368"/>
      <c r="L807" s="368"/>
      <c r="M807" s="368"/>
      <c r="N807" s="368"/>
      <c r="O807" s="368"/>
      <c r="P807" s="368"/>
      <c r="Q807" s="368"/>
    </row>
    <row r="808">
      <c r="A808" s="368"/>
      <c r="B808" s="368"/>
      <c r="C808" s="368"/>
      <c r="D808" s="368"/>
      <c r="E808" s="368"/>
      <c r="F808" s="368"/>
      <c r="G808" s="368"/>
      <c r="H808" s="368"/>
      <c r="I808" s="368"/>
      <c r="J808" s="368"/>
      <c r="K808" s="368"/>
      <c r="L808" s="368"/>
      <c r="M808" s="368"/>
      <c r="N808" s="368"/>
      <c r="O808" s="368"/>
      <c r="P808" s="368"/>
      <c r="Q808" s="368"/>
    </row>
    <row r="809">
      <c r="A809" s="368"/>
      <c r="B809" s="368"/>
      <c r="C809" s="368"/>
      <c r="D809" s="368"/>
      <c r="E809" s="368"/>
      <c r="F809" s="368"/>
      <c r="G809" s="368"/>
      <c r="H809" s="368"/>
      <c r="I809" s="368"/>
      <c r="J809" s="368"/>
      <c r="K809" s="368"/>
      <c r="L809" s="368"/>
      <c r="M809" s="368"/>
      <c r="N809" s="368"/>
      <c r="O809" s="368"/>
      <c r="P809" s="368"/>
      <c r="Q809" s="368"/>
    </row>
    <row r="810">
      <c r="A810" s="368"/>
      <c r="B810" s="368"/>
      <c r="C810" s="368"/>
      <c r="D810" s="368"/>
      <c r="E810" s="368"/>
      <c r="F810" s="368"/>
      <c r="G810" s="368"/>
      <c r="H810" s="368"/>
      <c r="I810" s="368"/>
      <c r="J810" s="368"/>
      <c r="K810" s="368"/>
      <c r="L810" s="368"/>
      <c r="M810" s="368"/>
      <c r="N810" s="368"/>
      <c r="O810" s="368"/>
      <c r="P810" s="368"/>
      <c r="Q810" s="368"/>
    </row>
    <row r="811">
      <c r="A811" s="368"/>
      <c r="B811" s="368"/>
      <c r="C811" s="368"/>
      <c r="D811" s="368"/>
      <c r="E811" s="368"/>
      <c r="F811" s="368"/>
      <c r="G811" s="368"/>
      <c r="H811" s="368"/>
      <c r="I811" s="368"/>
      <c r="J811" s="368"/>
      <c r="K811" s="368"/>
      <c r="L811" s="368"/>
      <c r="M811" s="368"/>
      <c r="N811" s="368"/>
      <c r="O811" s="368"/>
      <c r="P811" s="368"/>
      <c r="Q811" s="368"/>
    </row>
    <row r="812">
      <c r="A812" s="368"/>
      <c r="B812" s="368"/>
      <c r="C812" s="368"/>
      <c r="D812" s="368"/>
      <c r="E812" s="368"/>
      <c r="F812" s="368"/>
      <c r="G812" s="368"/>
      <c r="H812" s="368"/>
      <c r="I812" s="368"/>
      <c r="J812" s="368"/>
      <c r="K812" s="368"/>
      <c r="L812" s="368"/>
      <c r="M812" s="368"/>
      <c r="N812" s="368"/>
      <c r="O812" s="368"/>
      <c r="P812" s="368"/>
      <c r="Q812" s="368"/>
    </row>
    <row r="813">
      <c r="A813" s="368"/>
      <c r="B813" s="368"/>
      <c r="C813" s="368"/>
      <c r="D813" s="368"/>
      <c r="E813" s="368"/>
      <c r="F813" s="368"/>
      <c r="G813" s="368"/>
      <c r="H813" s="368"/>
      <c r="I813" s="368"/>
      <c r="J813" s="368"/>
      <c r="K813" s="368"/>
      <c r="L813" s="368"/>
      <c r="M813" s="368"/>
      <c r="N813" s="368"/>
      <c r="O813" s="368"/>
      <c r="P813" s="368"/>
      <c r="Q813" s="368"/>
    </row>
    <row r="814">
      <c r="A814" s="368"/>
      <c r="B814" s="368"/>
      <c r="C814" s="368"/>
      <c r="D814" s="368"/>
      <c r="E814" s="368"/>
      <c r="F814" s="368"/>
      <c r="G814" s="368"/>
      <c r="H814" s="368"/>
      <c r="I814" s="368"/>
      <c r="J814" s="368"/>
      <c r="K814" s="368"/>
      <c r="L814" s="368"/>
      <c r="M814" s="368"/>
      <c r="N814" s="368"/>
      <c r="O814" s="368"/>
      <c r="P814" s="368"/>
      <c r="Q814" s="368"/>
    </row>
    <row r="815">
      <c r="A815" s="368"/>
      <c r="B815" s="368"/>
      <c r="C815" s="368"/>
      <c r="D815" s="368"/>
      <c r="E815" s="368"/>
      <c r="F815" s="368"/>
      <c r="G815" s="368"/>
      <c r="H815" s="368"/>
      <c r="I815" s="368"/>
      <c r="J815" s="368"/>
      <c r="K815" s="368"/>
      <c r="L815" s="368"/>
      <c r="M815" s="368"/>
      <c r="N815" s="368"/>
      <c r="O815" s="368"/>
      <c r="P815" s="368"/>
      <c r="Q815" s="368"/>
    </row>
    <row r="816">
      <c r="A816" s="368"/>
      <c r="B816" s="368"/>
      <c r="C816" s="368"/>
      <c r="D816" s="368"/>
      <c r="E816" s="368"/>
      <c r="F816" s="368"/>
      <c r="G816" s="368"/>
      <c r="H816" s="368"/>
      <c r="I816" s="368"/>
      <c r="J816" s="368"/>
      <c r="K816" s="368"/>
      <c r="L816" s="368"/>
      <c r="M816" s="368"/>
      <c r="N816" s="368"/>
      <c r="O816" s="368"/>
      <c r="P816" s="368"/>
      <c r="Q816" s="368"/>
    </row>
    <row r="817">
      <c r="A817" s="368"/>
      <c r="B817" s="368"/>
      <c r="C817" s="368"/>
      <c r="D817" s="368"/>
      <c r="E817" s="368"/>
      <c r="F817" s="368"/>
      <c r="G817" s="368"/>
      <c r="H817" s="368"/>
      <c r="I817" s="368"/>
      <c r="J817" s="368"/>
      <c r="K817" s="368"/>
      <c r="L817" s="368"/>
      <c r="M817" s="368"/>
      <c r="N817" s="368"/>
      <c r="O817" s="368"/>
      <c r="P817" s="368"/>
      <c r="Q817" s="368"/>
    </row>
    <row r="818">
      <c r="A818" s="368"/>
      <c r="B818" s="368"/>
      <c r="C818" s="368"/>
      <c r="D818" s="368"/>
      <c r="E818" s="368"/>
      <c r="F818" s="368"/>
      <c r="G818" s="368"/>
      <c r="H818" s="368"/>
      <c r="I818" s="368"/>
      <c r="J818" s="368"/>
      <c r="K818" s="368"/>
      <c r="L818" s="368"/>
      <c r="M818" s="368"/>
      <c r="N818" s="368"/>
      <c r="O818" s="368"/>
      <c r="P818" s="368"/>
      <c r="Q818" s="368"/>
    </row>
    <row r="819">
      <c r="A819" s="368"/>
      <c r="B819" s="368"/>
      <c r="C819" s="368"/>
      <c r="D819" s="368"/>
      <c r="E819" s="368"/>
      <c r="F819" s="368"/>
      <c r="G819" s="368"/>
      <c r="H819" s="368"/>
      <c r="I819" s="368"/>
      <c r="J819" s="368"/>
      <c r="K819" s="368"/>
      <c r="L819" s="368"/>
      <c r="M819" s="368"/>
      <c r="N819" s="368"/>
      <c r="O819" s="368"/>
      <c r="P819" s="368"/>
      <c r="Q819" s="368"/>
    </row>
    <row r="820">
      <c r="A820" s="368"/>
      <c r="B820" s="368"/>
      <c r="C820" s="368"/>
      <c r="D820" s="368"/>
      <c r="E820" s="368"/>
      <c r="F820" s="368"/>
      <c r="G820" s="368"/>
      <c r="H820" s="368"/>
      <c r="I820" s="368"/>
      <c r="J820" s="368"/>
      <c r="K820" s="368"/>
      <c r="L820" s="368"/>
      <c r="M820" s="368"/>
      <c r="N820" s="368"/>
      <c r="O820" s="368"/>
      <c r="P820" s="368"/>
      <c r="Q820" s="368"/>
    </row>
    <row r="821">
      <c r="A821" s="368"/>
      <c r="B821" s="368"/>
      <c r="C821" s="368"/>
      <c r="D821" s="368"/>
      <c r="E821" s="368"/>
      <c r="F821" s="368"/>
      <c r="G821" s="368"/>
      <c r="H821" s="368"/>
      <c r="I821" s="368"/>
      <c r="J821" s="368"/>
      <c r="K821" s="368"/>
      <c r="L821" s="368"/>
      <c r="M821" s="368"/>
      <c r="N821" s="368"/>
      <c r="O821" s="368"/>
      <c r="P821" s="368"/>
      <c r="Q821" s="368"/>
    </row>
    <row r="822">
      <c r="A822" s="368"/>
      <c r="B822" s="368"/>
      <c r="C822" s="368"/>
      <c r="D822" s="368"/>
      <c r="E822" s="368"/>
      <c r="F822" s="368"/>
      <c r="G822" s="368"/>
      <c r="H822" s="368"/>
      <c r="I822" s="368"/>
      <c r="J822" s="368"/>
      <c r="K822" s="368"/>
      <c r="L822" s="368"/>
      <c r="M822" s="368"/>
      <c r="N822" s="368"/>
      <c r="O822" s="368"/>
      <c r="P822" s="368"/>
      <c r="Q822" s="368"/>
    </row>
    <row r="823">
      <c r="A823" s="368"/>
      <c r="B823" s="368"/>
      <c r="C823" s="368"/>
      <c r="D823" s="368"/>
      <c r="E823" s="368"/>
      <c r="F823" s="368"/>
      <c r="G823" s="368"/>
      <c r="H823" s="368"/>
      <c r="I823" s="368"/>
      <c r="J823" s="368"/>
      <c r="K823" s="368"/>
      <c r="L823" s="368"/>
      <c r="M823" s="368"/>
      <c r="N823" s="368"/>
      <c r="O823" s="368"/>
      <c r="P823" s="368"/>
      <c r="Q823" s="368"/>
    </row>
    <row r="824">
      <c r="A824" s="368"/>
      <c r="B824" s="368"/>
      <c r="C824" s="368"/>
      <c r="D824" s="368"/>
      <c r="E824" s="368"/>
      <c r="F824" s="368"/>
      <c r="G824" s="368"/>
      <c r="H824" s="368"/>
      <c r="I824" s="368"/>
      <c r="J824" s="368"/>
      <c r="K824" s="368"/>
      <c r="L824" s="368"/>
      <c r="M824" s="368"/>
      <c r="N824" s="368"/>
      <c r="O824" s="368"/>
      <c r="P824" s="368"/>
      <c r="Q824" s="368"/>
    </row>
    <row r="825">
      <c r="A825" s="368"/>
      <c r="B825" s="368"/>
      <c r="C825" s="368"/>
      <c r="D825" s="368"/>
      <c r="E825" s="368"/>
      <c r="F825" s="368"/>
      <c r="G825" s="368"/>
      <c r="H825" s="368"/>
      <c r="I825" s="368"/>
      <c r="J825" s="368"/>
      <c r="K825" s="368"/>
      <c r="L825" s="368"/>
      <c r="M825" s="368"/>
      <c r="N825" s="368"/>
      <c r="O825" s="368"/>
      <c r="P825" s="368"/>
      <c r="Q825" s="368"/>
    </row>
    <row r="826">
      <c r="A826" s="368"/>
      <c r="B826" s="368"/>
      <c r="C826" s="368"/>
      <c r="D826" s="368"/>
      <c r="E826" s="368"/>
      <c r="F826" s="368"/>
      <c r="G826" s="368"/>
      <c r="H826" s="368"/>
      <c r="I826" s="368"/>
      <c r="J826" s="368"/>
      <c r="K826" s="368"/>
      <c r="L826" s="368"/>
      <c r="M826" s="368"/>
      <c r="N826" s="368"/>
      <c r="O826" s="368"/>
      <c r="P826" s="368"/>
      <c r="Q826" s="368"/>
    </row>
    <row r="827">
      <c r="A827" s="368"/>
      <c r="B827" s="368"/>
      <c r="C827" s="368"/>
      <c r="D827" s="368"/>
      <c r="E827" s="368"/>
      <c r="F827" s="368"/>
      <c r="G827" s="368"/>
      <c r="H827" s="368"/>
      <c r="I827" s="368"/>
      <c r="J827" s="368"/>
      <c r="K827" s="368"/>
      <c r="L827" s="368"/>
      <c r="M827" s="368"/>
      <c r="N827" s="368"/>
      <c r="O827" s="368"/>
      <c r="P827" s="368"/>
      <c r="Q827" s="368"/>
    </row>
    <row r="828">
      <c r="A828" s="368"/>
      <c r="B828" s="368"/>
      <c r="C828" s="368"/>
      <c r="D828" s="368"/>
      <c r="E828" s="368"/>
      <c r="F828" s="368"/>
      <c r="G828" s="368"/>
      <c r="H828" s="368"/>
      <c r="I828" s="368"/>
      <c r="J828" s="368"/>
      <c r="K828" s="368"/>
      <c r="L828" s="368"/>
      <c r="M828" s="368"/>
      <c r="N828" s="368"/>
      <c r="O828" s="368"/>
      <c r="P828" s="368"/>
      <c r="Q828" s="368"/>
    </row>
    <row r="829">
      <c r="A829" s="368"/>
      <c r="B829" s="368"/>
      <c r="C829" s="368"/>
      <c r="D829" s="368"/>
      <c r="E829" s="368"/>
      <c r="F829" s="368"/>
      <c r="G829" s="368"/>
      <c r="H829" s="368"/>
      <c r="I829" s="368"/>
      <c r="J829" s="368"/>
      <c r="K829" s="368"/>
      <c r="L829" s="368"/>
      <c r="M829" s="368"/>
      <c r="N829" s="368"/>
      <c r="O829" s="368"/>
      <c r="P829" s="368"/>
      <c r="Q829" s="368"/>
    </row>
    <row r="830">
      <c r="A830" s="368"/>
      <c r="B830" s="368"/>
      <c r="C830" s="368"/>
      <c r="D830" s="368"/>
      <c r="E830" s="368"/>
      <c r="F830" s="368"/>
      <c r="G830" s="368"/>
      <c r="H830" s="368"/>
      <c r="I830" s="368"/>
      <c r="J830" s="368"/>
      <c r="K830" s="368"/>
      <c r="L830" s="368"/>
      <c r="M830" s="368"/>
      <c r="N830" s="368"/>
      <c r="O830" s="368"/>
      <c r="P830" s="368"/>
      <c r="Q830" s="368"/>
    </row>
    <row r="831">
      <c r="A831" s="368"/>
      <c r="B831" s="368"/>
      <c r="C831" s="368"/>
      <c r="D831" s="368"/>
      <c r="E831" s="368"/>
      <c r="F831" s="368"/>
      <c r="G831" s="368"/>
      <c r="H831" s="368"/>
      <c r="I831" s="368"/>
      <c r="J831" s="368"/>
      <c r="K831" s="368"/>
      <c r="L831" s="368"/>
      <c r="M831" s="368"/>
      <c r="N831" s="368"/>
      <c r="O831" s="368"/>
      <c r="P831" s="368"/>
      <c r="Q831" s="368"/>
    </row>
    <row r="832">
      <c r="A832" s="368"/>
      <c r="B832" s="368"/>
      <c r="C832" s="368"/>
      <c r="D832" s="368"/>
      <c r="E832" s="368"/>
      <c r="F832" s="368"/>
      <c r="G832" s="368"/>
      <c r="H832" s="368"/>
      <c r="I832" s="368"/>
      <c r="J832" s="368"/>
      <c r="K832" s="368"/>
      <c r="L832" s="368"/>
      <c r="M832" s="368"/>
      <c r="N832" s="368"/>
      <c r="O832" s="368"/>
      <c r="P832" s="368"/>
      <c r="Q832" s="368"/>
    </row>
    <row r="833">
      <c r="A833" s="368"/>
      <c r="B833" s="368"/>
      <c r="C833" s="368"/>
      <c r="D833" s="368"/>
      <c r="E833" s="368"/>
      <c r="F833" s="368"/>
      <c r="G833" s="368"/>
      <c r="H833" s="368"/>
      <c r="I833" s="368"/>
      <c r="J833" s="368"/>
      <c r="K833" s="368"/>
      <c r="L833" s="368"/>
      <c r="M833" s="368"/>
      <c r="N833" s="368"/>
      <c r="O833" s="368"/>
      <c r="P833" s="368"/>
      <c r="Q833" s="368"/>
    </row>
    <row r="834">
      <c r="A834" s="368"/>
      <c r="B834" s="368"/>
      <c r="C834" s="368"/>
      <c r="D834" s="368"/>
      <c r="E834" s="368"/>
      <c r="F834" s="368"/>
      <c r="G834" s="368"/>
      <c r="H834" s="368"/>
      <c r="I834" s="368"/>
      <c r="J834" s="368"/>
      <c r="K834" s="368"/>
      <c r="L834" s="368"/>
      <c r="M834" s="368"/>
      <c r="N834" s="368"/>
      <c r="O834" s="368"/>
      <c r="P834" s="368"/>
      <c r="Q834" s="368"/>
    </row>
    <row r="835">
      <c r="A835" s="368"/>
      <c r="B835" s="368"/>
      <c r="C835" s="368"/>
      <c r="D835" s="368"/>
      <c r="E835" s="368"/>
      <c r="F835" s="368"/>
      <c r="G835" s="368"/>
      <c r="H835" s="368"/>
      <c r="I835" s="368"/>
      <c r="J835" s="368"/>
      <c r="K835" s="368"/>
      <c r="L835" s="368"/>
      <c r="M835" s="368"/>
      <c r="N835" s="368"/>
      <c r="O835" s="368"/>
      <c r="P835" s="368"/>
      <c r="Q835" s="368"/>
    </row>
    <row r="836">
      <c r="A836" s="368"/>
      <c r="B836" s="368"/>
      <c r="C836" s="368"/>
      <c r="D836" s="368"/>
      <c r="E836" s="368"/>
      <c r="F836" s="368"/>
      <c r="G836" s="368"/>
      <c r="H836" s="368"/>
      <c r="I836" s="368"/>
      <c r="J836" s="368"/>
      <c r="K836" s="368"/>
      <c r="L836" s="368"/>
      <c r="M836" s="368"/>
      <c r="N836" s="368"/>
      <c r="O836" s="368"/>
      <c r="P836" s="368"/>
      <c r="Q836" s="368"/>
    </row>
    <row r="837">
      <c r="A837" s="368"/>
      <c r="B837" s="368"/>
      <c r="C837" s="368"/>
      <c r="D837" s="368"/>
      <c r="E837" s="368"/>
      <c r="F837" s="368"/>
      <c r="G837" s="368"/>
      <c r="H837" s="368"/>
      <c r="I837" s="368"/>
      <c r="J837" s="368"/>
      <c r="K837" s="368"/>
      <c r="L837" s="368"/>
      <c r="M837" s="368"/>
      <c r="N837" s="368"/>
      <c r="O837" s="368"/>
      <c r="P837" s="368"/>
      <c r="Q837" s="368"/>
    </row>
    <row r="838">
      <c r="A838" s="368"/>
      <c r="B838" s="368"/>
      <c r="C838" s="368"/>
      <c r="D838" s="368"/>
      <c r="E838" s="368"/>
      <c r="F838" s="368"/>
      <c r="G838" s="368"/>
      <c r="H838" s="368"/>
      <c r="I838" s="368"/>
      <c r="J838" s="368"/>
      <c r="K838" s="368"/>
      <c r="L838" s="368"/>
      <c r="M838" s="368"/>
      <c r="N838" s="368"/>
      <c r="O838" s="368"/>
      <c r="P838" s="368"/>
      <c r="Q838" s="368"/>
    </row>
    <row r="839">
      <c r="A839" s="368"/>
      <c r="B839" s="368"/>
      <c r="C839" s="368"/>
      <c r="D839" s="368"/>
      <c r="E839" s="368"/>
      <c r="F839" s="368"/>
      <c r="G839" s="368"/>
      <c r="H839" s="368"/>
      <c r="I839" s="368"/>
      <c r="J839" s="368"/>
      <c r="K839" s="368"/>
      <c r="L839" s="368"/>
      <c r="M839" s="368"/>
      <c r="N839" s="368"/>
      <c r="O839" s="368"/>
      <c r="P839" s="368"/>
      <c r="Q839" s="368"/>
    </row>
    <row r="840">
      <c r="A840" s="368"/>
      <c r="B840" s="368"/>
      <c r="C840" s="368"/>
      <c r="D840" s="368"/>
      <c r="E840" s="368"/>
      <c r="F840" s="368"/>
      <c r="G840" s="368"/>
      <c r="H840" s="368"/>
      <c r="I840" s="368"/>
      <c r="J840" s="368"/>
      <c r="K840" s="368"/>
      <c r="L840" s="368"/>
      <c r="M840" s="368"/>
      <c r="N840" s="368"/>
      <c r="O840" s="368"/>
      <c r="P840" s="368"/>
      <c r="Q840" s="368"/>
    </row>
    <row r="841">
      <c r="A841" s="368"/>
      <c r="B841" s="368"/>
      <c r="C841" s="368"/>
      <c r="D841" s="368"/>
      <c r="E841" s="368"/>
      <c r="F841" s="368"/>
      <c r="G841" s="368"/>
      <c r="H841" s="368"/>
      <c r="I841" s="368"/>
      <c r="J841" s="368"/>
      <c r="K841" s="368"/>
      <c r="L841" s="368"/>
      <c r="M841" s="368"/>
      <c r="N841" s="368"/>
      <c r="O841" s="368"/>
      <c r="P841" s="368"/>
      <c r="Q841" s="368"/>
    </row>
    <row r="842">
      <c r="A842" s="368"/>
      <c r="B842" s="368"/>
      <c r="C842" s="368"/>
      <c r="D842" s="368"/>
      <c r="E842" s="368"/>
      <c r="F842" s="368"/>
      <c r="G842" s="368"/>
      <c r="H842" s="368"/>
      <c r="I842" s="368"/>
      <c r="J842" s="368"/>
      <c r="K842" s="368"/>
      <c r="L842" s="368"/>
      <c r="M842" s="368"/>
      <c r="N842" s="368"/>
      <c r="O842" s="368"/>
      <c r="P842" s="368"/>
      <c r="Q842" s="368"/>
    </row>
    <row r="843">
      <c r="A843" s="368"/>
      <c r="B843" s="368"/>
      <c r="C843" s="368"/>
      <c r="D843" s="368"/>
      <c r="E843" s="368"/>
      <c r="F843" s="368"/>
      <c r="G843" s="368"/>
      <c r="H843" s="368"/>
      <c r="I843" s="368"/>
      <c r="J843" s="368"/>
      <c r="K843" s="368"/>
      <c r="L843" s="368"/>
      <c r="M843" s="368"/>
      <c r="N843" s="368"/>
      <c r="O843" s="368"/>
      <c r="P843" s="368"/>
      <c r="Q843" s="368"/>
    </row>
    <row r="844">
      <c r="A844" s="368"/>
      <c r="B844" s="368"/>
      <c r="C844" s="368"/>
      <c r="D844" s="368"/>
      <c r="E844" s="368"/>
      <c r="F844" s="368"/>
      <c r="G844" s="368"/>
      <c r="H844" s="368"/>
      <c r="I844" s="368"/>
      <c r="J844" s="368"/>
      <c r="K844" s="368"/>
      <c r="L844" s="368"/>
      <c r="M844" s="368"/>
      <c r="N844" s="368"/>
      <c r="O844" s="368"/>
      <c r="P844" s="368"/>
      <c r="Q844" s="368"/>
    </row>
    <row r="845">
      <c r="A845" s="368"/>
      <c r="B845" s="368"/>
      <c r="C845" s="368"/>
      <c r="D845" s="368"/>
      <c r="E845" s="368"/>
      <c r="F845" s="368"/>
      <c r="G845" s="368"/>
      <c r="H845" s="368"/>
      <c r="I845" s="368"/>
      <c r="J845" s="368"/>
      <c r="K845" s="368"/>
      <c r="L845" s="368"/>
      <c r="M845" s="368"/>
      <c r="N845" s="368"/>
      <c r="O845" s="368"/>
      <c r="P845" s="368"/>
      <c r="Q845" s="368"/>
    </row>
    <row r="846">
      <c r="A846" s="368"/>
      <c r="B846" s="368"/>
      <c r="C846" s="368"/>
      <c r="D846" s="368"/>
      <c r="E846" s="368"/>
      <c r="F846" s="368"/>
      <c r="G846" s="368"/>
      <c r="H846" s="368"/>
      <c r="I846" s="368"/>
      <c r="J846" s="368"/>
      <c r="K846" s="368"/>
      <c r="L846" s="368"/>
      <c r="M846" s="368"/>
      <c r="N846" s="368"/>
      <c r="O846" s="368"/>
      <c r="P846" s="368"/>
      <c r="Q846" s="368"/>
    </row>
    <row r="847">
      <c r="A847" s="368"/>
      <c r="B847" s="368"/>
      <c r="C847" s="368"/>
      <c r="D847" s="368"/>
      <c r="E847" s="368"/>
      <c r="F847" s="368"/>
      <c r="G847" s="368"/>
      <c r="H847" s="368"/>
      <c r="I847" s="368"/>
      <c r="J847" s="368"/>
      <c r="K847" s="368"/>
      <c r="L847" s="368"/>
      <c r="M847" s="368"/>
      <c r="N847" s="368"/>
      <c r="O847" s="368"/>
      <c r="P847" s="368"/>
      <c r="Q847" s="368"/>
    </row>
    <row r="848">
      <c r="A848" s="368"/>
      <c r="B848" s="368"/>
      <c r="C848" s="368"/>
      <c r="D848" s="368"/>
      <c r="E848" s="368"/>
      <c r="F848" s="368"/>
      <c r="G848" s="368"/>
      <c r="H848" s="368"/>
      <c r="I848" s="368"/>
      <c r="J848" s="368"/>
      <c r="K848" s="368"/>
      <c r="L848" s="368"/>
      <c r="M848" s="368"/>
      <c r="N848" s="368"/>
      <c r="O848" s="368"/>
      <c r="P848" s="368"/>
      <c r="Q848" s="368"/>
    </row>
    <row r="849">
      <c r="A849" s="368"/>
      <c r="B849" s="368"/>
      <c r="C849" s="368"/>
      <c r="D849" s="368"/>
      <c r="E849" s="368"/>
      <c r="F849" s="368"/>
      <c r="G849" s="368"/>
      <c r="H849" s="368"/>
      <c r="I849" s="368"/>
      <c r="J849" s="368"/>
      <c r="K849" s="368"/>
      <c r="L849" s="368"/>
      <c r="M849" s="368"/>
      <c r="N849" s="368"/>
      <c r="O849" s="368"/>
      <c r="P849" s="368"/>
      <c r="Q849" s="368"/>
    </row>
    <row r="850">
      <c r="A850" s="368"/>
      <c r="B850" s="368"/>
      <c r="C850" s="368"/>
      <c r="D850" s="368"/>
      <c r="E850" s="368"/>
      <c r="F850" s="368"/>
      <c r="G850" s="368"/>
      <c r="H850" s="368"/>
      <c r="I850" s="368"/>
      <c r="J850" s="368"/>
      <c r="K850" s="368"/>
      <c r="L850" s="368"/>
      <c r="M850" s="368"/>
      <c r="N850" s="368"/>
      <c r="O850" s="368"/>
      <c r="P850" s="368"/>
      <c r="Q850" s="368"/>
    </row>
    <row r="851">
      <c r="A851" s="368"/>
      <c r="B851" s="368"/>
      <c r="C851" s="368"/>
      <c r="D851" s="368"/>
      <c r="E851" s="368"/>
      <c r="F851" s="368"/>
      <c r="G851" s="368"/>
      <c r="H851" s="368"/>
      <c r="I851" s="368"/>
      <c r="J851" s="368"/>
      <c r="K851" s="368"/>
      <c r="L851" s="368"/>
      <c r="M851" s="368"/>
      <c r="N851" s="368"/>
      <c r="O851" s="368"/>
      <c r="P851" s="368"/>
      <c r="Q851" s="368"/>
    </row>
    <row r="852">
      <c r="A852" s="368"/>
      <c r="B852" s="368"/>
      <c r="C852" s="368"/>
      <c r="D852" s="368"/>
      <c r="E852" s="368"/>
      <c r="F852" s="368"/>
      <c r="G852" s="368"/>
      <c r="H852" s="368"/>
      <c r="I852" s="368"/>
      <c r="J852" s="368"/>
      <c r="K852" s="368"/>
      <c r="L852" s="368"/>
      <c r="M852" s="368"/>
      <c r="N852" s="368"/>
      <c r="O852" s="368"/>
      <c r="P852" s="368"/>
      <c r="Q852" s="368"/>
    </row>
    <row r="853">
      <c r="A853" s="368"/>
      <c r="B853" s="368"/>
      <c r="C853" s="368"/>
      <c r="D853" s="368"/>
      <c r="E853" s="368"/>
      <c r="F853" s="368"/>
      <c r="G853" s="368"/>
      <c r="H853" s="368"/>
      <c r="I853" s="368"/>
      <c r="J853" s="368"/>
      <c r="K853" s="368"/>
      <c r="L853" s="368"/>
      <c r="M853" s="368"/>
      <c r="N853" s="368"/>
      <c r="O853" s="368"/>
      <c r="P853" s="368"/>
      <c r="Q853" s="368"/>
    </row>
    <row r="854">
      <c r="A854" s="368"/>
      <c r="B854" s="368"/>
      <c r="C854" s="368"/>
      <c r="D854" s="368"/>
      <c r="E854" s="368"/>
      <c r="F854" s="368"/>
      <c r="G854" s="368"/>
      <c r="H854" s="368"/>
      <c r="I854" s="368"/>
      <c r="J854" s="368"/>
      <c r="K854" s="368"/>
      <c r="L854" s="368"/>
      <c r="M854" s="368"/>
      <c r="N854" s="368"/>
      <c r="O854" s="368"/>
      <c r="P854" s="368"/>
      <c r="Q854" s="368"/>
    </row>
    <row r="855">
      <c r="A855" s="368"/>
      <c r="B855" s="368"/>
      <c r="C855" s="368"/>
      <c r="D855" s="368"/>
      <c r="E855" s="368"/>
      <c r="F855" s="368"/>
      <c r="G855" s="368"/>
      <c r="H855" s="368"/>
      <c r="I855" s="368"/>
      <c r="J855" s="368"/>
      <c r="K855" s="368"/>
      <c r="L855" s="368"/>
      <c r="M855" s="368"/>
      <c r="N855" s="368"/>
      <c r="O855" s="368"/>
      <c r="P855" s="368"/>
      <c r="Q855" s="368"/>
    </row>
    <row r="856">
      <c r="A856" s="368"/>
      <c r="B856" s="368"/>
      <c r="C856" s="368"/>
      <c r="D856" s="368"/>
      <c r="E856" s="368"/>
      <c r="F856" s="368"/>
      <c r="G856" s="368"/>
      <c r="H856" s="368"/>
      <c r="I856" s="368"/>
      <c r="J856" s="368"/>
      <c r="K856" s="368"/>
      <c r="L856" s="368"/>
      <c r="M856" s="368"/>
      <c r="N856" s="368"/>
      <c r="O856" s="368"/>
      <c r="P856" s="368"/>
      <c r="Q856" s="368"/>
    </row>
    <row r="857">
      <c r="A857" s="368"/>
      <c r="B857" s="368"/>
      <c r="C857" s="368"/>
      <c r="D857" s="368"/>
      <c r="E857" s="368"/>
      <c r="F857" s="368"/>
      <c r="G857" s="368"/>
      <c r="H857" s="368"/>
      <c r="I857" s="368"/>
      <c r="J857" s="368"/>
      <c r="K857" s="368"/>
      <c r="L857" s="368"/>
      <c r="M857" s="368"/>
      <c r="N857" s="368"/>
      <c r="O857" s="368"/>
      <c r="P857" s="368"/>
      <c r="Q857" s="368"/>
    </row>
    <row r="858">
      <c r="A858" s="368"/>
      <c r="B858" s="368"/>
      <c r="C858" s="368"/>
      <c r="D858" s="368"/>
      <c r="E858" s="368"/>
      <c r="F858" s="368"/>
      <c r="G858" s="368"/>
      <c r="H858" s="368"/>
      <c r="I858" s="368"/>
      <c r="J858" s="368"/>
      <c r="K858" s="368"/>
      <c r="L858" s="368"/>
      <c r="M858" s="368"/>
      <c r="N858" s="368"/>
      <c r="O858" s="368"/>
      <c r="P858" s="368"/>
      <c r="Q858" s="368"/>
    </row>
    <row r="859">
      <c r="A859" s="368"/>
      <c r="B859" s="368"/>
      <c r="C859" s="368"/>
      <c r="D859" s="368"/>
      <c r="E859" s="368"/>
      <c r="F859" s="368"/>
      <c r="G859" s="368"/>
      <c r="H859" s="368"/>
      <c r="I859" s="368"/>
      <c r="J859" s="368"/>
      <c r="K859" s="368"/>
      <c r="L859" s="368"/>
      <c r="M859" s="368"/>
      <c r="N859" s="368"/>
      <c r="O859" s="368"/>
      <c r="P859" s="368"/>
      <c r="Q859" s="368"/>
    </row>
    <row r="860">
      <c r="A860" s="368"/>
      <c r="B860" s="368"/>
      <c r="C860" s="368"/>
      <c r="D860" s="368"/>
      <c r="E860" s="368"/>
      <c r="F860" s="368"/>
      <c r="G860" s="368"/>
      <c r="H860" s="368"/>
      <c r="I860" s="368"/>
      <c r="J860" s="368"/>
      <c r="K860" s="368"/>
      <c r="L860" s="368"/>
      <c r="M860" s="368"/>
      <c r="N860" s="368"/>
      <c r="O860" s="368"/>
      <c r="P860" s="368"/>
      <c r="Q860" s="368"/>
    </row>
    <row r="861">
      <c r="A861" s="368"/>
      <c r="B861" s="368"/>
      <c r="C861" s="368"/>
      <c r="D861" s="368"/>
      <c r="E861" s="368"/>
      <c r="F861" s="368"/>
      <c r="G861" s="368"/>
      <c r="H861" s="368"/>
      <c r="I861" s="368"/>
      <c r="J861" s="368"/>
      <c r="K861" s="368"/>
      <c r="L861" s="368"/>
      <c r="M861" s="368"/>
      <c r="N861" s="368"/>
      <c r="O861" s="368"/>
      <c r="P861" s="368"/>
      <c r="Q861" s="368"/>
    </row>
    <row r="862">
      <c r="A862" s="368"/>
      <c r="B862" s="368"/>
      <c r="C862" s="368"/>
      <c r="D862" s="368"/>
      <c r="E862" s="368"/>
      <c r="F862" s="368"/>
      <c r="G862" s="368"/>
      <c r="H862" s="368"/>
      <c r="I862" s="368"/>
      <c r="J862" s="368"/>
      <c r="K862" s="368"/>
      <c r="L862" s="368"/>
      <c r="M862" s="368"/>
      <c r="N862" s="368"/>
      <c r="O862" s="368"/>
      <c r="P862" s="368"/>
      <c r="Q862" s="368"/>
    </row>
    <row r="863">
      <c r="A863" s="368"/>
      <c r="B863" s="368"/>
      <c r="C863" s="368"/>
      <c r="D863" s="368"/>
      <c r="E863" s="368"/>
      <c r="F863" s="368"/>
      <c r="G863" s="368"/>
      <c r="H863" s="368"/>
      <c r="I863" s="368"/>
      <c r="J863" s="368"/>
      <c r="K863" s="368"/>
      <c r="L863" s="368"/>
      <c r="M863" s="368"/>
      <c r="N863" s="368"/>
      <c r="O863" s="368"/>
      <c r="P863" s="368"/>
      <c r="Q863" s="368"/>
    </row>
    <row r="864">
      <c r="A864" s="368"/>
      <c r="B864" s="368"/>
      <c r="C864" s="368"/>
      <c r="D864" s="368"/>
      <c r="E864" s="368"/>
      <c r="F864" s="368"/>
      <c r="G864" s="368"/>
      <c r="H864" s="368"/>
      <c r="I864" s="368"/>
      <c r="J864" s="368"/>
      <c r="K864" s="368"/>
      <c r="L864" s="368"/>
      <c r="M864" s="368"/>
      <c r="N864" s="368"/>
      <c r="O864" s="368"/>
      <c r="P864" s="368"/>
      <c r="Q864" s="368"/>
    </row>
    <row r="865">
      <c r="A865" s="368"/>
      <c r="B865" s="368"/>
      <c r="C865" s="368"/>
      <c r="D865" s="368"/>
      <c r="E865" s="368"/>
      <c r="F865" s="368"/>
      <c r="G865" s="368"/>
      <c r="H865" s="368"/>
      <c r="I865" s="368"/>
      <c r="J865" s="368"/>
      <c r="K865" s="368"/>
      <c r="L865" s="368"/>
      <c r="M865" s="368"/>
      <c r="N865" s="368"/>
      <c r="O865" s="368"/>
      <c r="P865" s="368"/>
      <c r="Q865" s="368"/>
    </row>
    <row r="866">
      <c r="A866" s="368"/>
      <c r="B866" s="368"/>
      <c r="C866" s="368"/>
      <c r="D866" s="368"/>
      <c r="E866" s="368"/>
      <c r="F866" s="368"/>
      <c r="G866" s="368"/>
      <c r="H866" s="368"/>
      <c r="I866" s="368"/>
      <c r="J866" s="368"/>
      <c r="K866" s="368"/>
      <c r="L866" s="368"/>
      <c r="M866" s="368"/>
      <c r="N866" s="368"/>
      <c r="O866" s="368"/>
      <c r="P866" s="368"/>
      <c r="Q866" s="368"/>
    </row>
    <row r="867">
      <c r="A867" s="368"/>
      <c r="B867" s="368"/>
      <c r="C867" s="368"/>
      <c r="D867" s="368"/>
      <c r="E867" s="368"/>
      <c r="F867" s="368"/>
      <c r="G867" s="368"/>
      <c r="H867" s="368"/>
      <c r="I867" s="368"/>
      <c r="J867" s="368"/>
      <c r="K867" s="368"/>
      <c r="L867" s="368"/>
      <c r="M867" s="368"/>
      <c r="N867" s="368"/>
      <c r="O867" s="368"/>
      <c r="P867" s="368"/>
      <c r="Q867" s="368"/>
    </row>
    <row r="868">
      <c r="A868" s="368"/>
      <c r="B868" s="368"/>
      <c r="C868" s="368"/>
      <c r="D868" s="368"/>
      <c r="E868" s="368"/>
      <c r="F868" s="368"/>
      <c r="G868" s="368"/>
      <c r="H868" s="368"/>
      <c r="I868" s="368"/>
      <c r="J868" s="368"/>
      <c r="K868" s="368"/>
      <c r="L868" s="368"/>
      <c r="M868" s="368"/>
      <c r="N868" s="368"/>
      <c r="O868" s="368"/>
      <c r="P868" s="368"/>
      <c r="Q868" s="368"/>
    </row>
    <row r="869">
      <c r="A869" s="368"/>
      <c r="B869" s="368"/>
      <c r="C869" s="368"/>
      <c r="D869" s="368"/>
      <c r="E869" s="368"/>
      <c r="F869" s="368"/>
      <c r="G869" s="368"/>
      <c r="H869" s="368"/>
      <c r="I869" s="368"/>
      <c r="J869" s="368"/>
      <c r="K869" s="368"/>
      <c r="L869" s="368"/>
      <c r="M869" s="368"/>
      <c r="N869" s="368"/>
      <c r="O869" s="368"/>
      <c r="P869" s="368"/>
      <c r="Q869" s="368"/>
    </row>
    <row r="870">
      <c r="A870" s="368"/>
      <c r="B870" s="368"/>
      <c r="C870" s="368"/>
      <c r="D870" s="368"/>
      <c r="E870" s="368"/>
      <c r="F870" s="368"/>
      <c r="G870" s="368"/>
      <c r="H870" s="368"/>
      <c r="I870" s="368"/>
      <c r="J870" s="368"/>
      <c r="K870" s="368"/>
      <c r="L870" s="368"/>
      <c r="M870" s="368"/>
      <c r="N870" s="368"/>
      <c r="O870" s="368"/>
      <c r="P870" s="368"/>
      <c r="Q870" s="368"/>
    </row>
    <row r="871">
      <c r="A871" s="368"/>
      <c r="B871" s="368"/>
      <c r="C871" s="368"/>
      <c r="D871" s="368"/>
      <c r="E871" s="368"/>
      <c r="F871" s="368"/>
      <c r="G871" s="368"/>
      <c r="H871" s="368"/>
      <c r="I871" s="368"/>
      <c r="J871" s="368"/>
      <c r="K871" s="368"/>
      <c r="L871" s="368"/>
      <c r="M871" s="368"/>
      <c r="N871" s="368"/>
      <c r="O871" s="368"/>
      <c r="P871" s="368"/>
      <c r="Q871" s="368"/>
    </row>
    <row r="872">
      <c r="A872" s="368"/>
      <c r="B872" s="368"/>
      <c r="C872" s="368"/>
      <c r="D872" s="368"/>
      <c r="E872" s="368"/>
      <c r="F872" s="368"/>
      <c r="G872" s="368"/>
      <c r="H872" s="368"/>
      <c r="I872" s="368"/>
      <c r="J872" s="368"/>
      <c r="K872" s="368"/>
      <c r="L872" s="368"/>
      <c r="M872" s="368"/>
      <c r="N872" s="368"/>
      <c r="O872" s="368"/>
      <c r="P872" s="368"/>
      <c r="Q872" s="368"/>
    </row>
    <row r="873">
      <c r="A873" s="368"/>
      <c r="B873" s="368"/>
      <c r="C873" s="368"/>
      <c r="D873" s="368"/>
      <c r="E873" s="368"/>
      <c r="F873" s="368"/>
      <c r="G873" s="368"/>
      <c r="H873" s="368"/>
      <c r="I873" s="368"/>
      <c r="J873" s="368"/>
      <c r="K873" s="368"/>
      <c r="L873" s="368"/>
      <c r="M873" s="368"/>
      <c r="N873" s="368"/>
      <c r="O873" s="368"/>
      <c r="P873" s="368"/>
      <c r="Q873" s="368"/>
    </row>
    <row r="874">
      <c r="A874" s="368"/>
      <c r="B874" s="368"/>
      <c r="C874" s="368"/>
      <c r="D874" s="368"/>
      <c r="E874" s="368"/>
      <c r="F874" s="368"/>
      <c r="G874" s="368"/>
      <c r="H874" s="368"/>
      <c r="I874" s="368"/>
      <c r="J874" s="368"/>
      <c r="K874" s="368"/>
      <c r="L874" s="368"/>
      <c r="M874" s="368"/>
      <c r="N874" s="368"/>
      <c r="O874" s="368"/>
      <c r="P874" s="368"/>
      <c r="Q874" s="368"/>
    </row>
    <row r="875">
      <c r="A875" s="368"/>
      <c r="B875" s="368"/>
      <c r="C875" s="368"/>
      <c r="D875" s="368"/>
      <c r="E875" s="368"/>
      <c r="F875" s="368"/>
      <c r="G875" s="368"/>
      <c r="H875" s="368"/>
      <c r="I875" s="368"/>
      <c r="J875" s="368"/>
      <c r="K875" s="368"/>
      <c r="L875" s="368"/>
      <c r="M875" s="368"/>
      <c r="N875" s="368"/>
      <c r="O875" s="368"/>
      <c r="P875" s="368"/>
      <c r="Q875" s="368"/>
    </row>
    <row r="876">
      <c r="A876" s="368"/>
      <c r="B876" s="368"/>
      <c r="C876" s="368"/>
      <c r="D876" s="368"/>
      <c r="E876" s="368"/>
      <c r="F876" s="368"/>
      <c r="G876" s="368"/>
      <c r="H876" s="368"/>
      <c r="I876" s="368"/>
      <c r="J876" s="368"/>
      <c r="K876" s="368"/>
      <c r="L876" s="368"/>
      <c r="M876" s="368"/>
      <c r="N876" s="368"/>
      <c r="O876" s="368"/>
      <c r="P876" s="368"/>
      <c r="Q876" s="368"/>
    </row>
    <row r="877">
      <c r="A877" s="368"/>
      <c r="B877" s="368"/>
      <c r="C877" s="368"/>
      <c r="D877" s="368"/>
      <c r="E877" s="368"/>
      <c r="F877" s="368"/>
      <c r="G877" s="368"/>
      <c r="H877" s="368"/>
      <c r="I877" s="368"/>
      <c r="J877" s="368"/>
      <c r="K877" s="368"/>
      <c r="L877" s="368"/>
      <c r="M877" s="368"/>
      <c r="N877" s="368"/>
      <c r="O877" s="368"/>
      <c r="P877" s="368"/>
      <c r="Q877" s="368"/>
    </row>
    <row r="878">
      <c r="A878" s="368"/>
      <c r="B878" s="368"/>
      <c r="C878" s="368"/>
      <c r="D878" s="368"/>
      <c r="E878" s="368"/>
      <c r="F878" s="368"/>
      <c r="G878" s="368"/>
      <c r="H878" s="368"/>
      <c r="I878" s="368"/>
      <c r="J878" s="368"/>
      <c r="K878" s="368"/>
      <c r="L878" s="368"/>
      <c r="M878" s="368"/>
      <c r="N878" s="368"/>
      <c r="O878" s="368"/>
      <c r="P878" s="368"/>
      <c r="Q878" s="368"/>
    </row>
    <row r="879">
      <c r="A879" s="368"/>
      <c r="B879" s="368"/>
      <c r="C879" s="368"/>
      <c r="D879" s="368"/>
      <c r="E879" s="368"/>
      <c r="F879" s="368"/>
      <c r="G879" s="368"/>
      <c r="H879" s="368"/>
      <c r="I879" s="368"/>
      <c r="J879" s="368"/>
      <c r="K879" s="368"/>
      <c r="L879" s="368"/>
      <c r="M879" s="368"/>
      <c r="N879" s="368"/>
      <c r="O879" s="368"/>
      <c r="P879" s="368"/>
      <c r="Q879" s="368"/>
    </row>
    <row r="880">
      <c r="A880" s="368"/>
      <c r="B880" s="368"/>
      <c r="C880" s="368"/>
      <c r="D880" s="368"/>
      <c r="E880" s="368"/>
      <c r="F880" s="368"/>
      <c r="G880" s="368"/>
      <c r="H880" s="368"/>
      <c r="I880" s="368"/>
      <c r="J880" s="368"/>
      <c r="K880" s="368"/>
      <c r="L880" s="368"/>
      <c r="M880" s="368"/>
      <c r="N880" s="368"/>
      <c r="O880" s="368"/>
      <c r="P880" s="368"/>
      <c r="Q880" s="368"/>
    </row>
    <row r="881">
      <c r="A881" s="368"/>
      <c r="B881" s="368"/>
      <c r="C881" s="368"/>
      <c r="D881" s="368"/>
      <c r="E881" s="368"/>
      <c r="F881" s="368"/>
      <c r="G881" s="368"/>
      <c r="H881" s="368"/>
      <c r="I881" s="368"/>
      <c r="J881" s="368"/>
      <c r="K881" s="368"/>
      <c r="L881" s="368"/>
      <c r="M881" s="368"/>
      <c r="N881" s="368"/>
      <c r="O881" s="368"/>
      <c r="P881" s="368"/>
      <c r="Q881" s="368"/>
    </row>
    <row r="882">
      <c r="A882" s="368"/>
      <c r="B882" s="368"/>
      <c r="C882" s="368"/>
      <c r="D882" s="368"/>
      <c r="E882" s="368"/>
      <c r="F882" s="368"/>
      <c r="G882" s="368"/>
      <c r="H882" s="368"/>
      <c r="I882" s="368"/>
      <c r="J882" s="368"/>
      <c r="K882" s="368"/>
      <c r="L882" s="368"/>
      <c r="M882" s="368"/>
      <c r="N882" s="368"/>
      <c r="O882" s="368"/>
      <c r="P882" s="368"/>
      <c r="Q882" s="368"/>
    </row>
    <row r="883">
      <c r="A883" s="368"/>
      <c r="B883" s="368"/>
      <c r="C883" s="368"/>
      <c r="D883" s="368"/>
      <c r="E883" s="368"/>
      <c r="F883" s="368"/>
      <c r="G883" s="368"/>
      <c r="H883" s="368"/>
      <c r="I883" s="368"/>
      <c r="J883" s="368"/>
      <c r="K883" s="368"/>
      <c r="L883" s="368"/>
      <c r="M883" s="368"/>
      <c r="N883" s="368"/>
      <c r="O883" s="368"/>
      <c r="P883" s="368"/>
      <c r="Q883" s="368"/>
    </row>
    <row r="884">
      <c r="A884" s="368"/>
      <c r="B884" s="368"/>
      <c r="C884" s="368"/>
      <c r="D884" s="368"/>
      <c r="E884" s="368"/>
      <c r="F884" s="368"/>
      <c r="G884" s="368"/>
      <c r="H884" s="368"/>
      <c r="I884" s="368"/>
      <c r="J884" s="368"/>
      <c r="K884" s="368"/>
      <c r="L884" s="368"/>
      <c r="M884" s="368"/>
      <c r="N884" s="368"/>
      <c r="O884" s="368"/>
      <c r="P884" s="368"/>
      <c r="Q884" s="368"/>
    </row>
    <row r="885">
      <c r="A885" s="368"/>
      <c r="B885" s="368"/>
      <c r="C885" s="368"/>
      <c r="D885" s="368"/>
      <c r="E885" s="368"/>
      <c r="F885" s="368"/>
      <c r="G885" s="368"/>
      <c r="H885" s="368"/>
      <c r="I885" s="368"/>
      <c r="J885" s="368"/>
      <c r="K885" s="368"/>
      <c r="L885" s="368"/>
      <c r="M885" s="368"/>
      <c r="N885" s="368"/>
      <c r="O885" s="368"/>
      <c r="P885" s="368"/>
      <c r="Q885" s="368"/>
    </row>
    <row r="886">
      <c r="A886" s="368"/>
      <c r="B886" s="368"/>
      <c r="C886" s="368"/>
      <c r="D886" s="368"/>
      <c r="E886" s="368"/>
      <c r="F886" s="368"/>
      <c r="G886" s="368"/>
      <c r="H886" s="368"/>
      <c r="I886" s="368"/>
      <c r="J886" s="368"/>
      <c r="K886" s="368"/>
      <c r="L886" s="368"/>
      <c r="M886" s="368"/>
      <c r="N886" s="368"/>
      <c r="O886" s="368"/>
      <c r="P886" s="368"/>
      <c r="Q886" s="368"/>
    </row>
    <row r="887">
      <c r="A887" s="368"/>
      <c r="B887" s="368"/>
      <c r="C887" s="368"/>
      <c r="D887" s="368"/>
      <c r="E887" s="368"/>
      <c r="F887" s="368"/>
      <c r="G887" s="368"/>
      <c r="H887" s="368"/>
      <c r="I887" s="368"/>
      <c r="J887" s="368"/>
      <c r="K887" s="368"/>
      <c r="L887" s="368"/>
      <c r="M887" s="368"/>
      <c r="N887" s="368"/>
      <c r="O887" s="368"/>
      <c r="P887" s="368"/>
      <c r="Q887" s="368"/>
    </row>
    <row r="888">
      <c r="A888" s="368"/>
      <c r="B888" s="368"/>
      <c r="C888" s="368"/>
      <c r="D888" s="368"/>
      <c r="E888" s="368"/>
      <c r="F888" s="368"/>
      <c r="G888" s="368"/>
      <c r="H888" s="368"/>
      <c r="I888" s="368"/>
      <c r="J888" s="368"/>
      <c r="K888" s="368"/>
      <c r="L888" s="368"/>
      <c r="M888" s="368"/>
      <c r="N888" s="368"/>
      <c r="O888" s="368"/>
      <c r="P888" s="368"/>
      <c r="Q888" s="368"/>
    </row>
    <row r="889">
      <c r="A889" s="368"/>
      <c r="B889" s="368"/>
      <c r="C889" s="368"/>
      <c r="D889" s="368"/>
      <c r="E889" s="368"/>
      <c r="F889" s="368"/>
      <c r="G889" s="368"/>
      <c r="H889" s="368"/>
      <c r="I889" s="368"/>
      <c r="J889" s="368"/>
      <c r="K889" s="368"/>
      <c r="L889" s="368"/>
      <c r="M889" s="368"/>
      <c r="N889" s="368"/>
      <c r="O889" s="368"/>
      <c r="P889" s="368"/>
      <c r="Q889" s="368"/>
    </row>
    <row r="890">
      <c r="A890" s="368"/>
      <c r="B890" s="368"/>
      <c r="C890" s="368"/>
      <c r="D890" s="368"/>
      <c r="E890" s="368"/>
      <c r="F890" s="368"/>
      <c r="G890" s="368"/>
      <c r="H890" s="368"/>
      <c r="I890" s="368"/>
      <c r="J890" s="368"/>
      <c r="K890" s="368"/>
      <c r="L890" s="368"/>
      <c r="M890" s="368"/>
      <c r="N890" s="368"/>
      <c r="O890" s="368"/>
      <c r="P890" s="368"/>
      <c r="Q890" s="368"/>
    </row>
    <row r="891">
      <c r="A891" s="368"/>
      <c r="B891" s="368"/>
      <c r="C891" s="368"/>
      <c r="D891" s="368"/>
      <c r="E891" s="368"/>
      <c r="F891" s="368"/>
      <c r="G891" s="368"/>
      <c r="H891" s="368"/>
      <c r="I891" s="368"/>
      <c r="J891" s="368"/>
      <c r="K891" s="368"/>
      <c r="L891" s="368"/>
      <c r="M891" s="368"/>
      <c r="N891" s="368"/>
      <c r="O891" s="368"/>
      <c r="P891" s="368"/>
      <c r="Q891" s="368"/>
    </row>
    <row r="892">
      <c r="A892" s="368"/>
      <c r="B892" s="368"/>
      <c r="C892" s="368"/>
      <c r="D892" s="368"/>
      <c r="E892" s="368"/>
      <c r="F892" s="368"/>
      <c r="G892" s="368"/>
      <c r="H892" s="368"/>
      <c r="I892" s="368"/>
      <c r="J892" s="368"/>
      <c r="K892" s="368"/>
      <c r="L892" s="368"/>
      <c r="M892" s="368"/>
      <c r="N892" s="368"/>
      <c r="O892" s="368"/>
      <c r="P892" s="368"/>
      <c r="Q892" s="368"/>
    </row>
    <row r="893">
      <c r="A893" s="368"/>
      <c r="B893" s="368"/>
      <c r="C893" s="368"/>
      <c r="D893" s="368"/>
      <c r="E893" s="368"/>
      <c r="F893" s="368"/>
      <c r="G893" s="368"/>
      <c r="H893" s="368"/>
      <c r="I893" s="368"/>
      <c r="J893" s="368"/>
      <c r="K893" s="368"/>
      <c r="L893" s="368"/>
      <c r="M893" s="368"/>
      <c r="N893" s="368"/>
      <c r="O893" s="368"/>
      <c r="P893" s="368"/>
      <c r="Q893" s="368"/>
    </row>
    <row r="894">
      <c r="A894" s="368"/>
      <c r="B894" s="368"/>
      <c r="C894" s="368"/>
      <c r="D894" s="368"/>
      <c r="E894" s="368"/>
      <c r="F894" s="368"/>
      <c r="G894" s="368"/>
      <c r="H894" s="368"/>
      <c r="I894" s="368"/>
      <c r="J894" s="368"/>
      <c r="K894" s="368"/>
      <c r="L894" s="368"/>
      <c r="M894" s="368"/>
      <c r="N894" s="368"/>
      <c r="O894" s="368"/>
      <c r="P894" s="368"/>
      <c r="Q894" s="368"/>
    </row>
    <row r="895">
      <c r="A895" s="368"/>
      <c r="B895" s="368"/>
      <c r="C895" s="368"/>
      <c r="D895" s="368"/>
      <c r="E895" s="368"/>
      <c r="F895" s="368"/>
      <c r="G895" s="368"/>
      <c r="H895" s="368"/>
      <c r="I895" s="368"/>
      <c r="J895" s="368"/>
      <c r="K895" s="368"/>
      <c r="L895" s="368"/>
      <c r="M895" s="368"/>
      <c r="N895" s="368"/>
      <c r="O895" s="368"/>
      <c r="P895" s="368"/>
      <c r="Q895" s="368"/>
    </row>
    <row r="896">
      <c r="A896" s="368"/>
      <c r="B896" s="368"/>
      <c r="C896" s="368"/>
      <c r="D896" s="368"/>
      <c r="E896" s="368"/>
      <c r="F896" s="368"/>
      <c r="G896" s="368"/>
      <c r="H896" s="368"/>
      <c r="I896" s="368"/>
      <c r="J896" s="368"/>
      <c r="K896" s="368"/>
      <c r="L896" s="368"/>
      <c r="M896" s="368"/>
      <c r="N896" s="368"/>
      <c r="O896" s="368"/>
      <c r="P896" s="368"/>
      <c r="Q896" s="368"/>
    </row>
    <row r="897">
      <c r="A897" s="368"/>
      <c r="B897" s="368"/>
      <c r="C897" s="368"/>
      <c r="D897" s="368"/>
      <c r="E897" s="368"/>
      <c r="F897" s="368"/>
      <c r="G897" s="368"/>
      <c r="H897" s="368"/>
      <c r="I897" s="368"/>
      <c r="J897" s="368"/>
      <c r="K897" s="368"/>
      <c r="L897" s="368"/>
      <c r="M897" s="368"/>
      <c r="N897" s="368"/>
      <c r="O897" s="368"/>
      <c r="P897" s="368"/>
      <c r="Q897" s="368"/>
    </row>
    <row r="898">
      <c r="A898" s="368"/>
      <c r="B898" s="368"/>
      <c r="C898" s="368"/>
      <c r="D898" s="368"/>
      <c r="E898" s="368"/>
      <c r="F898" s="368"/>
      <c r="G898" s="368"/>
      <c r="H898" s="368"/>
      <c r="I898" s="368"/>
      <c r="J898" s="368"/>
      <c r="K898" s="368"/>
      <c r="L898" s="368"/>
      <c r="M898" s="368"/>
      <c r="N898" s="368"/>
      <c r="O898" s="368"/>
      <c r="P898" s="368"/>
      <c r="Q898" s="368"/>
    </row>
    <row r="899">
      <c r="A899" s="368"/>
      <c r="B899" s="368"/>
      <c r="C899" s="368"/>
      <c r="D899" s="368"/>
      <c r="E899" s="368"/>
      <c r="F899" s="368"/>
      <c r="G899" s="368"/>
      <c r="H899" s="368"/>
      <c r="I899" s="368"/>
      <c r="J899" s="368"/>
      <c r="K899" s="368"/>
      <c r="L899" s="368"/>
      <c r="M899" s="368"/>
      <c r="N899" s="368"/>
      <c r="O899" s="368"/>
      <c r="P899" s="368"/>
      <c r="Q899" s="368"/>
    </row>
    <row r="900">
      <c r="A900" s="368"/>
      <c r="B900" s="368"/>
      <c r="C900" s="368"/>
      <c r="D900" s="368"/>
      <c r="E900" s="368"/>
      <c r="F900" s="368"/>
      <c r="G900" s="368"/>
      <c r="H900" s="368"/>
      <c r="I900" s="368"/>
      <c r="J900" s="368"/>
      <c r="K900" s="368"/>
      <c r="L900" s="368"/>
      <c r="M900" s="368"/>
      <c r="N900" s="368"/>
      <c r="O900" s="368"/>
      <c r="P900" s="368"/>
      <c r="Q900" s="368"/>
    </row>
    <row r="901">
      <c r="A901" s="368"/>
      <c r="B901" s="368"/>
      <c r="C901" s="368"/>
      <c r="D901" s="368"/>
      <c r="E901" s="368"/>
      <c r="F901" s="368"/>
      <c r="G901" s="368"/>
      <c r="H901" s="368"/>
      <c r="I901" s="368"/>
      <c r="J901" s="368"/>
      <c r="K901" s="368"/>
      <c r="L901" s="368"/>
      <c r="M901" s="368"/>
      <c r="N901" s="368"/>
      <c r="O901" s="368"/>
      <c r="P901" s="368"/>
      <c r="Q901" s="368"/>
    </row>
    <row r="902">
      <c r="A902" s="368"/>
      <c r="B902" s="368"/>
      <c r="C902" s="368"/>
      <c r="D902" s="368"/>
      <c r="E902" s="368"/>
      <c r="F902" s="368"/>
      <c r="G902" s="368"/>
      <c r="H902" s="368"/>
      <c r="I902" s="368"/>
      <c r="J902" s="368"/>
      <c r="K902" s="368"/>
      <c r="L902" s="368"/>
      <c r="M902" s="368"/>
      <c r="N902" s="368"/>
      <c r="O902" s="368"/>
      <c r="P902" s="368"/>
      <c r="Q902" s="368"/>
    </row>
    <row r="903">
      <c r="A903" s="368"/>
      <c r="B903" s="368"/>
      <c r="C903" s="368"/>
      <c r="D903" s="368"/>
      <c r="E903" s="368"/>
      <c r="F903" s="368"/>
      <c r="G903" s="368"/>
      <c r="H903" s="368"/>
      <c r="I903" s="368"/>
      <c r="J903" s="368"/>
      <c r="K903" s="368"/>
      <c r="L903" s="368"/>
      <c r="M903" s="368"/>
      <c r="N903" s="368"/>
      <c r="O903" s="368"/>
      <c r="P903" s="368"/>
      <c r="Q903" s="368"/>
    </row>
    <row r="904">
      <c r="A904" s="368"/>
      <c r="B904" s="368"/>
      <c r="C904" s="368"/>
      <c r="D904" s="368"/>
      <c r="E904" s="368"/>
      <c r="F904" s="368"/>
      <c r="G904" s="368"/>
      <c r="H904" s="368"/>
      <c r="I904" s="368"/>
      <c r="J904" s="368"/>
      <c r="K904" s="368"/>
      <c r="L904" s="368"/>
      <c r="M904" s="368"/>
      <c r="N904" s="368"/>
      <c r="O904" s="368"/>
      <c r="P904" s="368"/>
      <c r="Q904" s="368"/>
    </row>
    <row r="905">
      <c r="A905" s="368"/>
      <c r="B905" s="368"/>
      <c r="C905" s="368"/>
      <c r="D905" s="368"/>
      <c r="E905" s="368"/>
      <c r="F905" s="368"/>
      <c r="G905" s="368"/>
      <c r="H905" s="368"/>
      <c r="I905" s="368"/>
      <c r="J905" s="368"/>
      <c r="K905" s="368"/>
      <c r="L905" s="368"/>
      <c r="M905" s="368"/>
      <c r="N905" s="368"/>
      <c r="O905" s="368"/>
      <c r="P905" s="368"/>
      <c r="Q905" s="368"/>
    </row>
    <row r="906">
      <c r="A906" s="368"/>
      <c r="B906" s="368"/>
      <c r="C906" s="368"/>
      <c r="D906" s="368"/>
      <c r="E906" s="368"/>
      <c r="F906" s="368"/>
      <c r="G906" s="368"/>
      <c r="H906" s="368"/>
      <c r="I906" s="368"/>
      <c r="J906" s="368"/>
      <c r="K906" s="368"/>
      <c r="L906" s="368"/>
      <c r="M906" s="368"/>
      <c r="N906" s="368"/>
      <c r="O906" s="368"/>
      <c r="P906" s="368"/>
      <c r="Q906" s="368"/>
    </row>
    <row r="907">
      <c r="A907" s="368"/>
      <c r="B907" s="368"/>
      <c r="C907" s="368"/>
      <c r="D907" s="368"/>
      <c r="E907" s="368"/>
      <c r="F907" s="368"/>
      <c r="G907" s="368"/>
      <c r="H907" s="368"/>
      <c r="I907" s="368"/>
      <c r="J907" s="368"/>
      <c r="K907" s="368"/>
      <c r="L907" s="368"/>
      <c r="M907" s="368"/>
      <c r="N907" s="368"/>
      <c r="O907" s="368"/>
      <c r="P907" s="368"/>
      <c r="Q907" s="368"/>
    </row>
    <row r="908">
      <c r="A908" s="368"/>
      <c r="B908" s="368"/>
      <c r="C908" s="368"/>
      <c r="D908" s="368"/>
      <c r="E908" s="368"/>
      <c r="F908" s="368"/>
      <c r="G908" s="368"/>
      <c r="H908" s="368"/>
      <c r="I908" s="368"/>
      <c r="J908" s="368"/>
      <c r="K908" s="368"/>
      <c r="L908" s="368"/>
      <c r="M908" s="368"/>
      <c r="N908" s="368"/>
      <c r="O908" s="368"/>
      <c r="P908" s="368"/>
      <c r="Q908" s="368"/>
    </row>
    <row r="909">
      <c r="A909" s="368"/>
      <c r="B909" s="368"/>
      <c r="C909" s="368"/>
      <c r="D909" s="368"/>
      <c r="E909" s="368"/>
      <c r="F909" s="368"/>
      <c r="G909" s="368"/>
      <c r="H909" s="368"/>
      <c r="I909" s="368"/>
      <c r="J909" s="368"/>
      <c r="K909" s="368"/>
      <c r="L909" s="368"/>
      <c r="M909" s="368"/>
      <c r="N909" s="368"/>
      <c r="O909" s="368"/>
      <c r="P909" s="368"/>
      <c r="Q909" s="368"/>
    </row>
    <row r="910">
      <c r="A910" s="368"/>
      <c r="B910" s="368"/>
      <c r="C910" s="368"/>
      <c r="D910" s="368"/>
      <c r="E910" s="368"/>
      <c r="F910" s="368"/>
      <c r="G910" s="368"/>
      <c r="H910" s="368"/>
      <c r="I910" s="368"/>
      <c r="J910" s="368"/>
      <c r="K910" s="368"/>
      <c r="L910" s="368"/>
      <c r="M910" s="368"/>
      <c r="N910" s="368"/>
      <c r="O910" s="368"/>
      <c r="P910" s="368"/>
      <c r="Q910" s="368"/>
    </row>
    <row r="911">
      <c r="A911" s="368"/>
      <c r="B911" s="368"/>
      <c r="C911" s="368"/>
      <c r="D911" s="368"/>
      <c r="E911" s="368"/>
      <c r="F911" s="368"/>
      <c r="G911" s="368"/>
      <c r="H911" s="368"/>
      <c r="I911" s="368"/>
      <c r="J911" s="368"/>
      <c r="K911" s="368"/>
      <c r="L911" s="368"/>
      <c r="M911" s="368"/>
      <c r="N911" s="368"/>
      <c r="O911" s="368"/>
      <c r="P911" s="368"/>
      <c r="Q911" s="368"/>
    </row>
    <row r="912">
      <c r="A912" s="368"/>
      <c r="B912" s="368"/>
      <c r="C912" s="368"/>
      <c r="D912" s="368"/>
      <c r="E912" s="368"/>
      <c r="F912" s="368"/>
      <c r="G912" s="368"/>
      <c r="H912" s="368"/>
      <c r="I912" s="368"/>
      <c r="J912" s="368"/>
      <c r="K912" s="368"/>
      <c r="L912" s="368"/>
      <c r="M912" s="368"/>
      <c r="N912" s="368"/>
      <c r="O912" s="368"/>
      <c r="P912" s="368"/>
      <c r="Q912" s="368"/>
    </row>
    <row r="913">
      <c r="A913" s="368"/>
      <c r="B913" s="368"/>
      <c r="C913" s="368"/>
      <c r="D913" s="368"/>
      <c r="E913" s="368"/>
      <c r="F913" s="368"/>
      <c r="G913" s="368"/>
      <c r="H913" s="368"/>
      <c r="I913" s="368"/>
      <c r="J913" s="368"/>
      <c r="K913" s="368"/>
      <c r="L913" s="368"/>
      <c r="M913" s="368"/>
      <c r="N913" s="368"/>
      <c r="O913" s="368"/>
      <c r="P913" s="368"/>
      <c r="Q913" s="368"/>
    </row>
    <row r="914">
      <c r="A914" s="368"/>
      <c r="B914" s="368"/>
      <c r="C914" s="368"/>
      <c r="D914" s="368"/>
      <c r="E914" s="368"/>
      <c r="F914" s="368"/>
      <c r="G914" s="368"/>
      <c r="H914" s="368"/>
      <c r="I914" s="368"/>
      <c r="J914" s="368"/>
      <c r="K914" s="368"/>
      <c r="L914" s="368"/>
      <c r="M914" s="368"/>
      <c r="N914" s="368"/>
      <c r="O914" s="368"/>
      <c r="P914" s="368"/>
      <c r="Q914" s="368"/>
    </row>
    <row r="915">
      <c r="A915" s="368"/>
      <c r="B915" s="368"/>
      <c r="C915" s="368"/>
      <c r="D915" s="368"/>
      <c r="E915" s="368"/>
      <c r="F915" s="368"/>
      <c r="G915" s="368"/>
      <c r="H915" s="368"/>
      <c r="I915" s="368"/>
      <c r="J915" s="368"/>
      <c r="K915" s="368"/>
      <c r="L915" s="368"/>
      <c r="M915" s="368"/>
      <c r="N915" s="368"/>
      <c r="O915" s="368"/>
      <c r="P915" s="368"/>
      <c r="Q915" s="368"/>
    </row>
    <row r="916">
      <c r="A916" s="368"/>
      <c r="B916" s="368"/>
      <c r="C916" s="368"/>
      <c r="D916" s="368"/>
      <c r="E916" s="368"/>
      <c r="F916" s="368"/>
      <c r="G916" s="368"/>
      <c r="H916" s="368"/>
      <c r="I916" s="368"/>
      <c r="J916" s="368"/>
      <c r="K916" s="368"/>
      <c r="L916" s="368"/>
      <c r="M916" s="368"/>
      <c r="N916" s="368"/>
      <c r="O916" s="368"/>
      <c r="P916" s="368"/>
      <c r="Q916" s="368"/>
    </row>
    <row r="917">
      <c r="A917" s="368"/>
      <c r="B917" s="368"/>
      <c r="C917" s="368"/>
      <c r="D917" s="368"/>
      <c r="E917" s="368"/>
      <c r="F917" s="368"/>
      <c r="G917" s="368"/>
      <c r="H917" s="368"/>
      <c r="I917" s="368"/>
      <c r="J917" s="368"/>
      <c r="K917" s="368"/>
      <c r="L917" s="368"/>
      <c r="M917" s="368"/>
      <c r="N917" s="368"/>
      <c r="O917" s="368"/>
      <c r="P917" s="368"/>
      <c r="Q917" s="368"/>
    </row>
    <row r="918">
      <c r="A918" s="368"/>
      <c r="B918" s="368"/>
      <c r="C918" s="368"/>
      <c r="D918" s="368"/>
      <c r="E918" s="368"/>
      <c r="F918" s="368"/>
      <c r="G918" s="368"/>
      <c r="H918" s="368"/>
      <c r="I918" s="368"/>
      <c r="J918" s="368"/>
      <c r="K918" s="368"/>
      <c r="L918" s="368"/>
      <c r="M918" s="368"/>
      <c r="N918" s="368"/>
      <c r="O918" s="368"/>
      <c r="P918" s="368"/>
      <c r="Q918" s="368"/>
    </row>
    <row r="919">
      <c r="A919" s="368"/>
      <c r="B919" s="368"/>
      <c r="C919" s="368"/>
      <c r="D919" s="368"/>
      <c r="E919" s="368"/>
      <c r="F919" s="368"/>
      <c r="G919" s="368"/>
      <c r="H919" s="368"/>
      <c r="I919" s="368"/>
      <c r="J919" s="368"/>
      <c r="K919" s="368"/>
      <c r="L919" s="368"/>
      <c r="M919" s="368"/>
      <c r="N919" s="368"/>
      <c r="O919" s="368"/>
      <c r="P919" s="368"/>
      <c r="Q919" s="368"/>
    </row>
    <row r="920">
      <c r="A920" s="368"/>
      <c r="B920" s="368"/>
      <c r="C920" s="368"/>
      <c r="D920" s="368"/>
      <c r="E920" s="368"/>
      <c r="F920" s="368"/>
      <c r="G920" s="368"/>
      <c r="H920" s="368"/>
      <c r="I920" s="368"/>
      <c r="J920" s="368"/>
      <c r="K920" s="368"/>
      <c r="L920" s="368"/>
      <c r="M920" s="368"/>
      <c r="N920" s="368"/>
      <c r="O920" s="368"/>
      <c r="P920" s="368"/>
      <c r="Q920" s="368"/>
    </row>
    <row r="921">
      <c r="A921" s="368"/>
      <c r="B921" s="368"/>
      <c r="C921" s="368"/>
      <c r="D921" s="368"/>
      <c r="E921" s="368"/>
      <c r="F921" s="368"/>
      <c r="G921" s="368"/>
      <c r="H921" s="368"/>
      <c r="I921" s="368"/>
      <c r="J921" s="368"/>
      <c r="K921" s="368"/>
      <c r="L921" s="368"/>
      <c r="M921" s="368"/>
      <c r="N921" s="368"/>
      <c r="O921" s="368"/>
      <c r="P921" s="368"/>
      <c r="Q921" s="368"/>
    </row>
    <row r="922">
      <c r="A922" s="368"/>
      <c r="B922" s="368"/>
      <c r="C922" s="368"/>
      <c r="D922" s="368"/>
      <c r="E922" s="368"/>
      <c r="F922" s="368"/>
      <c r="G922" s="368"/>
      <c r="H922" s="368"/>
      <c r="I922" s="368"/>
      <c r="J922" s="368"/>
      <c r="K922" s="368"/>
      <c r="L922" s="368"/>
      <c r="M922" s="368"/>
      <c r="N922" s="368"/>
      <c r="O922" s="368"/>
      <c r="P922" s="368"/>
      <c r="Q922" s="368"/>
    </row>
    <row r="923">
      <c r="A923" s="368"/>
      <c r="B923" s="368"/>
      <c r="C923" s="368"/>
      <c r="D923" s="368"/>
      <c r="E923" s="368"/>
      <c r="F923" s="368"/>
      <c r="G923" s="368"/>
      <c r="H923" s="368"/>
      <c r="I923" s="368"/>
      <c r="J923" s="368"/>
      <c r="K923" s="368"/>
      <c r="L923" s="368"/>
      <c r="M923" s="368"/>
      <c r="N923" s="368"/>
      <c r="O923" s="368"/>
      <c r="P923" s="368"/>
      <c r="Q923" s="368"/>
    </row>
    <row r="924">
      <c r="A924" s="368"/>
      <c r="B924" s="368"/>
      <c r="C924" s="368"/>
      <c r="D924" s="368"/>
      <c r="E924" s="368"/>
      <c r="F924" s="368"/>
      <c r="G924" s="368"/>
      <c r="H924" s="368"/>
      <c r="I924" s="368"/>
      <c r="J924" s="368"/>
      <c r="K924" s="368"/>
      <c r="L924" s="368"/>
      <c r="M924" s="368"/>
      <c r="N924" s="368"/>
      <c r="O924" s="368"/>
      <c r="P924" s="368"/>
      <c r="Q924" s="368"/>
    </row>
    <row r="925">
      <c r="A925" s="368"/>
      <c r="B925" s="368"/>
      <c r="C925" s="368"/>
      <c r="D925" s="368"/>
      <c r="E925" s="368"/>
      <c r="F925" s="368"/>
      <c r="G925" s="368"/>
      <c r="H925" s="368"/>
      <c r="I925" s="368"/>
      <c r="J925" s="368"/>
      <c r="K925" s="368"/>
      <c r="L925" s="368"/>
      <c r="M925" s="368"/>
      <c r="N925" s="368"/>
      <c r="O925" s="368"/>
      <c r="P925" s="368"/>
      <c r="Q925" s="368"/>
    </row>
    <row r="926">
      <c r="A926" s="368"/>
      <c r="B926" s="368"/>
      <c r="C926" s="368"/>
      <c r="D926" s="368"/>
      <c r="E926" s="368"/>
      <c r="F926" s="368"/>
      <c r="G926" s="368"/>
      <c r="H926" s="368"/>
      <c r="I926" s="368"/>
      <c r="J926" s="368"/>
      <c r="K926" s="368"/>
      <c r="L926" s="368"/>
      <c r="M926" s="368"/>
      <c r="N926" s="368"/>
      <c r="O926" s="368"/>
      <c r="P926" s="368"/>
      <c r="Q926" s="368"/>
    </row>
    <row r="927">
      <c r="A927" s="368"/>
      <c r="B927" s="368"/>
      <c r="C927" s="368"/>
      <c r="D927" s="368"/>
      <c r="E927" s="368"/>
      <c r="F927" s="368"/>
      <c r="G927" s="368"/>
      <c r="H927" s="368"/>
      <c r="I927" s="368"/>
      <c r="J927" s="368"/>
      <c r="K927" s="368"/>
      <c r="L927" s="368"/>
      <c r="M927" s="368"/>
      <c r="N927" s="368"/>
      <c r="O927" s="368"/>
      <c r="P927" s="368"/>
      <c r="Q927" s="368"/>
    </row>
    <row r="928">
      <c r="A928" s="368"/>
      <c r="B928" s="368"/>
      <c r="C928" s="368"/>
      <c r="D928" s="368"/>
      <c r="E928" s="368"/>
      <c r="F928" s="368"/>
      <c r="G928" s="368"/>
      <c r="H928" s="368"/>
      <c r="I928" s="368"/>
      <c r="J928" s="368"/>
      <c r="K928" s="368"/>
      <c r="L928" s="368"/>
      <c r="M928" s="368"/>
      <c r="N928" s="368"/>
      <c r="O928" s="368"/>
      <c r="P928" s="368"/>
      <c r="Q928" s="368"/>
    </row>
    <row r="929">
      <c r="A929" s="368"/>
      <c r="B929" s="368"/>
      <c r="C929" s="368"/>
      <c r="D929" s="368"/>
      <c r="E929" s="368"/>
      <c r="F929" s="368"/>
      <c r="G929" s="368"/>
      <c r="H929" s="368"/>
      <c r="I929" s="368"/>
      <c r="J929" s="368"/>
      <c r="K929" s="368"/>
      <c r="L929" s="368"/>
      <c r="M929" s="368"/>
      <c r="N929" s="368"/>
      <c r="O929" s="368"/>
      <c r="P929" s="368"/>
      <c r="Q929" s="368"/>
    </row>
    <row r="930">
      <c r="A930" s="368"/>
      <c r="B930" s="368"/>
      <c r="C930" s="368"/>
      <c r="D930" s="368"/>
      <c r="E930" s="368"/>
      <c r="F930" s="368"/>
      <c r="G930" s="368"/>
      <c r="H930" s="368"/>
      <c r="I930" s="368"/>
      <c r="J930" s="368"/>
      <c r="K930" s="368"/>
      <c r="L930" s="368"/>
      <c r="M930" s="368"/>
      <c r="N930" s="368"/>
      <c r="O930" s="368"/>
      <c r="P930" s="368"/>
      <c r="Q930" s="368"/>
    </row>
    <row r="931">
      <c r="A931" s="368"/>
      <c r="B931" s="368"/>
      <c r="C931" s="368"/>
      <c r="D931" s="368"/>
      <c r="E931" s="368"/>
      <c r="F931" s="368"/>
      <c r="G931" s="368"/>
      <c r="H931" s="368"/>
      <c r="I931" s="368"/>
      <c r="J931" s="368"/>
      <c r="K931" s="368"/>
      <c r="L931" s="368"/>
      <c r="M931" s="368"/>
      <c r="N931" s="368"/>
      <c r="O931" s="368"/>
      <c r="P931" s="368"/>
      <c r="Q931" s="368"/>
    </row>
    <row r="932">
      <c r="A932" s="368"/>
      <c r="B932" s="368"/>
      <c r="C932" s="368"/>
      <c r="D932" s="368"/>
      <c r="E932" s="368"/>
      <c r="F932" s="368"/>
      <c r="G932" s="368"/>
      <c r="H932" s="368"/>
      <c r="I932" s="368"/>
      <c r="J932" s="368"/>
      <c r="K932" s="368"/>
      <c r="L932" s="368"/>
      <c r="M932" s="368"/>
      <c r="N932" s="368"/>
      <c r="O932" s="368"/>
      <c r="P932" s="368"/>
      <c r="Q932" s="368"/>
    </row>
    <row r="933">
      <c r="A933" s="368"/>
      <c r="B933" s="368"/>
      <c r="C933" s="368"/>
      <c r="D933" s="368"/>
      <c r="E933" s="368"/>
      <c r="F933" s="368"/>
      <c r="G933" s="368"/>
      <c r="H933" s="368"/>
      <c r="I933" s="368"/>
      <c r="J933" s="368"/>
      <c r="K933" s="368"/>
      <c r="L933" s="368"/>
      <c r="M933" s="368"/>
      <c r="N933" s="368"/>
      <c r="O933" s="368"/>
      <c r="P933" s="368"/>
      <c r="Q933" s="368"/>
    </row>
    <row r="934">
      <c r="A934" s="368"/>
      <c r="B934" s="368"/>
      <c r="C934" s="368"/>
      <c r="D934" s="368"/>
      <c r="E934" s="368"/>
      <c r="F934" s="368"/>
      <c r="G934" s="368"/>
      <c r="H934" s="368"/>
      <c r="I934" s="368"/>
      <c r="J934" s="368"/>
      <c r="K934" s="368"/>
      <c r="L934" s="368"/>
      <c r="M934" s="368"/>
      <c r="N934" s="368"/>
      <c r="O934" s="368"/>
      <c r="P934" s="368"/>
      <c r="Q934" s="368"/>
    </row>
    <row r="935">
      <c r="A935" s="368"/>
      <c r="B935" s="368"/>
      <c r="C935" s="368"/>
      <c r="D935" s="368"/>
      <c r="E935" s="368"/>
      <c r="F935" s="368"/>
      <c r="G935" s="368"/>
      <c r="H935" s="368"/>
      <c r="I935" s="368"/>
      <c r="J935" s="368"/>
      <c r="K935" s="368"/>
      <c r="L935" s="368"/>
      <c r="M935" s="368"/>
      <c r="N935" s="368"/>
      <c r="O935" s="368"/>
      <c r="P935" s="368"/>
      <c r="Q935" s="368"/>
    </row>
    <row r="936">
      <c r="A936" s="368"/>
      <c r="B936" s="368"/>
      <c r="C936" s="368"/>
      <c r="D936" s="368"/>
      <c r="E936" s="368"/>
      <c r="F936" s="368"/>
      <c r="G936" s="368"/>
      <c r="H936" s="368"/>
      <c r="I936" s="368"/>
      <c r="J936" s="368"/>
      <c r="K936" s="368"/>
      <c r="L936" s="368"/>
      <c r="M936" s="368"/>
      <c r="N936" s="368"/>
      <c r="O936" s="368"/>
      <c r="P936" s="368"/>
      <c r="Q936" s="368"/>
    </row>
    <row r="937">
      <c r="A937" s="368"/>
      <c r="B937" s="368"/>
      <c r="C937" s="368"/>
      <c r="D937" s="368"/>
      <c r="E937" s="368"/>
      <c r="F937" s="368"/>
      <c r="G937" s="368"/>
      <c r="H937" s="368"/>
      <c r="I937" s="368"/>
      <c r="J937" s="368"/>
      <c r="K937" s="368"/>
      <c r="L937" s="368"/>
      <c r="M937" s="368"/>
      <c r="N937" s="368"/>
      <c r="O937" s="368"/>
      <c r="P937" s="368"/>
      <c r="Q937" s="368"/>
    </row>
    <row r="938">
      <c r="A938" s="368"/>
      <c r="B938" s="368"/>
      <c r="C938" s="368"/>
      <c r="D938" s="368"/>
      <c r="E938" s="368"/>
      <c r="F938" s="368"/>
      <c r="G938" s="368"/>
      <c r="H938" s="368"/>
      <c r="I938" s="368"/>
      <c r="J938" s="368"/>
      <c r="K938" s="368"/>
      <c r="L938" s="368"/>
      <c r="M938" s="368"/>
      <c r="N938" s="368"/>
      <c r="O938" s="368"/>
      <c r="P938" s="368"/>
      <c r="Q938" s="368"/>
    </row>
    <row r="939">
      <c r="A939" s="368"/>
      <c r="B939" s="368"/>
      <c r="C939" s="368"/>
      <c r="D939" s="368"/>
      <c r="E939" s="368"/>
      <c r="F939" s="368"/>
      <c r="G939" s="368"/>
      <c r="H939" s="368"/>
      <c r="I939" s="368"/>
      <c r="J939" s="368"/>
      <c r="K939" s="368"/>
      <c r="L939" s="368"/>
      <c r="M939" s="368"/>
      <c r="N939" s="368"/>
      <c r="O939" s="368"/>
      <c r="P939" s="368"/>
      <c r="Q939" s="368"/>
    </row>
    <row r="940">
      <c r="A940" s="368"/>
      <c r="B940" s="368"/>
      <c r="C940" s="368"/>
      <c r="D940" s="368"/>
      <c r="E940" s="368"/>
      <c r="F940" s="368"/>
      <c r="G940" s="368"/>
      <c r="H940" s="368"/>
      <c r="I940" s="368"/>
      <c r="J940" s="368"/>
      <c r="K940" s="368"/>
      <c r="L940" s="368"/>
      <c r="M940" s="368"/>
      <c r="N940" s="368"/>
      <c r="O940" s="368"/>
      <c r="P940" s="368"/>
      <c r="Q940" s="368"/>
    </row>
    <row r="941">
      <c r="A941" s="368"/>
      <c r="B941" s="368"/>
      <c r="C941" s="368"/>
      <c r="D941" s="368"/>
      <c r="E941" s="368"/>
      <c r="F941" s="368"/>
      <c r="G941" s="368"/>
      <c r="H941" s="368"/>
      <c r="I941" s="368"/>
      <c r="J941" s="368"/>
      <c r="K941" s="368"/>
      <c r="L941" s="368"/>
      <c r="M941" s="368"/>
      <c r="N941" s="368"/>
      <c r="O941" s="368"/>
      <c r="P941" s="368"/>
      <c r="Q941" s="368"/>
    </row>
    <row r="942">
      <c r="A942" s="368"/>
      <c r="B942" s="368"/>
      <c r="C942" s="368"/>
      <c r="D942" s="368"/>
      <c r="E942" s="368"/>
      <c r="F942" s="368"/>
      <c r="G942" s="368"/>
      <c r="H942" s="368"/>
      <c r="I942" s="368"/>
      <c r="J942" s="368"/>
      <c r="K942" s="368"/>
      <c r="L942" s="368"/>
      <c r="M942" s="368"/>
      <c r="N942" s="368"/>
      <c r="O942" s="368"/>
      <c r="P942" s="368"/>
      <c r="Q942" s="368"/>
    </row>
    <row r="943">
      <c r="A943" s="368"/>
      <c r="B943" s="368"/>
      <c r="C943" s="368"/>
      <c r="D943" s="368"/>
      <c r="E943" s="368"/>
      <c r="F943" s="368"/>
      <c r="G943" s="368"/>
      <c r="H943" s="368"/>
      <c r="I943" s="368"/>
      <c r="J943" s="368"/>
      <c r="K943" s="368"/>
      <c r="L943" s="368"/>
      <c r="M943" s="368"/>
      <c r="N943" s="368"/>
      <c r="O943" s="368"/>
      <c r="P943" s="368"/>
      <c r="Q943" s="368"/>
    </row>
    <row r="944">
      <c r="A944" s="368"/>
      <c r="B944" s="368"/>
      <c r="C944" s="368"/>
      <c r="D944" s="368"/>
      <c r="E944" s="368"/>
      <c r="F944" s="368"/>
      <c r="G944" s="368"/>
      <c r="H944" s="368"/>
      <c r="I944" s="368"/>
      <c r="J944" s="368"/>
      <c r="K944" s="368"/>
      <c r="L944" s="368"/>
      <c r="M944" s="368"/>
      <c r="N944" s="368"/>
      <c r="O944" s="368"/>
      <c r="P944" s="368"/>
      <c r="Q944" s="368"/>
    </row>
    <row r="945">
      <c r="A945" s="368"/>
      <c r="B945" s="368"/>
      <c r="C945" s="368"/>
      <c r="D945" s="368"/>
      <c r="E945" s="368"/>
      <c r="F945" s="368"/>
      <c r="G945" s="368"/>
      <c r="H945" s="368"/>
      <c r="I945" s="368"/>
      <c r="J945" s="368"/>
      <c r="K945" s="368"/>
      <c r="L945" s="368"/>
      <c r="M945" s="368"/>
      <c r="N945" s="368"/>
      <c r="O945" s="368"/>
      <c r="P945" s="368"/>
      <c r="Q945" s="368"/>
    </row>
    <row r="946">
      <c r="A946" s="368"/>
      <c r="B946" s="368"/>
      <c r="C946" s="368"/>
      <c r="D946" s="368"/>
      <c r="E946" s="368"/>
      <c r="F946" s="368"/>
      <c r="G946" s="368"/>
      <c r="H946" s="368"/>
      <c r="I946" s="368"/>
      <c r="J946" s="368"/>
      <c r="K946" s="368"/>
      <c r="L946" s="368"/>
      <c r="M946" s="368"/>
      <c r="N946" s="368"/>
      <c r="O946" s="368"/>
      <c r="P946" s="368"/>
      <c r="Q946" s="368"/>
    </row>
    <row r="947">
      <c r="A947" s="368"/>
      <c r="B947" s="368"/>
      <c r="C947" s="368"/>
      <c r="D947" s="368"/>
      <c r="E947" s="368"/>
      <c r="F947" s="368"/>
      <c r="G947" s="368"/>
      <c r="H947" s="368"/>
      <c r="I947" s="368"/>
      <c r="J947" s="368"/>
      <c r="K947" s="368"/>
      <c r="L947" s="368"/>
      <c r="M947" s="368"/>
      <c r="N947" s="368"/>
      <c r="O947" s="368"/>
      <c r="P947" s="368"/>
      <c r="Q947" s="368"/>
    </row>
    <row r="948">
      <c r="A948" s="368"/>
      <c r="B948" s="368"/>
      <c r="C948" s="368"/>
      <c r="D948" s="368"/>
      <c r="E948" s="368"/>
      <c r="F948" s="368"/>
      <c r="G948" s="368"/>
      <c r="H948" s="368"/>
      <c r="I948" s="368"/>
      <c r="J948" s="368"/>
      <c r="K948" s="368"/>
      <c r="L948" s="368"/>
      <c r="M948" s="368"/>
      <c r="N948" s="368"/>
      <c r="O948" s="368"/>
      <c r="P948" s="368"/>
      <c r="Q948" s="368"/>
    </row>
    <row r="949">
      <c r="A949" s="368"/>
      <c r="B949" s="368"/>
      <c r="C949" s="368"/>
      <c r="D949" s="368"/>
      <c r="E949" s="368"/>
      <c r="F949" s="368"/>
      <c r="G949" s="368"/>
      <c r="H949" s="368"/>
      <c r="I949" s="368"/>
      <c r="J949" s="368"/>
      <c r="K949" s="368"/>
      <c r="L949" s="368"/>
      <c r="M949" s="368"/>
      <c r="N949" s="368"/>
      <c r="O949" s="368"/>
      <c r="P949" s="368"/>
      <c r="Q949" s="368"/>
    </row>
    <row r="950">
      <c r="A950" s="368"/>
      <c r="B950" s="368"/>
      <c r="C950" s="368"/>
      <c r="D950" s="368"/>
      <c r="E950" s="368"/>
      <c r="F950" s="368"/>
      <c r="G950" s="368"/>
      <c r="H950" s="368"/>
      <c r="I950" s="368"/>
      <c r="J950" s="368"/>
      <c r="K950" s="368"/>
      <c r="L950" s="368"/>
      <c r="M950" s="368"/>
      <c r="N950" s="368"/>
      <c r="O950" s="368"/>
      <c r="P950" s="368"/>
      <c r="Q950" s="368"/>
    </row>
    <row r="951">
      <c r="A951" s="368"/>
      <c r="B951" s="368"/>
      <c r="C951" s="368"/>
      <c r="D951" s="368"/>
      <c r="E951" s="368"/>
      <c r="F951" s="368"/>
      <c r="G951" s="368"/>
      <c r="H951" s="368"/>
      <c r="I951" s="368"/>
      <c r="J951" s="368"/>
      <c r="K951" s="368"/>
      <c r="L951" s="368"/>
      <c r="M951" s="368"/>
      <c r="N951" s="368"/>
      <c r="O951" s="368"/>
      <c r="P951" s="368"/>
      <c r="Q951" s="368"/>
    </row>
    <row r="952">
      <c r="A952" s="368"/>
      <c r="B952" s="368"/>
      <c r="C952" s="368"/>
      <c r="D952" s="368"/>
      <c r="E952" s="368"/>
      <c r="F952" s="368"/>
      <c r="G952" s="368"/>
      <c r="H952" s="368"/>
      <c r="I952" s="368"/>
      <c r="J952" s="368"/>
      <c r="K952" s="368"/>
      <c r="L952" s="368"/>
      <c r="M952" s="368"/>
      <c r="N952" s="368"/>
      <c r="O952" s="368"/>
      <c r="P952" s="368"/>
      <c r="Q952" s="368"/>
    </row>
    <row r="953">
      <c r="A953" s="368"/>
      <c r="B953" s="368"/>
      <c r="C953" s="368"/>
      <c r="D953" s="368"/>
      <c r="E953" s="368"/>
      <c r="F953" s="368"/>
      <c r="G953" s="368"/>
      <c r="H953" s="368"/>
      <c r="I953" s="368"/>
      <c r="J953" s="368"/>
      <c r="K953" s="368"/>
      <c r="L953" s="368"/>
      <c r="M953" s="368"/>
      <c r="N953" s="368"/>
      <c r="O953" s="368"/>
      <c r="P953" s="368"/>
      <c r="Q953" s="368"/>
    </row>
    <row r="954">
      <c r="A954" s="368"/>
      <c r="B954" s="368"/>
      <c r="C954" s="368"/>
      <c r="D954" s="368"/>
      <c r="E954" s="368"/>
      <c r="F954" s="368"/>
      <c r="G954" s="368"/>
      <c r="H954" s="368"/>
      <c r="I954" s="368"/>
      <c r="J954" s="368"/>
      <c r="K954" s="368"/>
      <c r="L954" s="368"/>
      <c r="M954" s="368"/>
      <c r="N954" s="368"/>
      <c r="O954" s="368"/>
      <c r="P954" s="368"/>
      <c r="Q954" s="368"/>
    </row>
    <row r="955">
      <c r="A955" s="368"/>
      <c r="B955" s="368"/>
      <c r="C955" s="368"/>
      <c r="D955" s="368"/>
      <c r="E955" s="368"/>
      <c r="F955" s="368"/>
      <c r="G955" s="368"/>
      <c r="H955" s="368"/>
      <c r="I955" s="368"/>
      <c r="J955" s="368"/>
      <c r="K955" s="368"/>
      <c r="L955" s="368"/>
      <c r="M955" s="368"/>
      <c r="N955" s="368"/>
      <c r="O955" s="368"/>
      <c r="P955" s="368"/>
      <c r="Q955" s="368"/>
    </row>
    <row r="956">
      <c r="A956" s="368"/>
      <c r="B956" s="368"/>
      <c r="C956" s="368"/>
      <c r="D956" s="368"/>
      <c r="E956" s="368"/>
      <c r="F956" s="368"/>
      <c r="G956" s="368"/>
      <c r="H956" s="368"/>
      <c r="I956" s="368"/>
      <c r="J956" s="368"/>
      <c r="K956" s="368"/>
      <c r="L956" s="368"/>
      <c r="M956" s="368"/>
      <c r="N956" s="368"/>
      <c r="O956" s="368"/>
      <c r="P956" s="368"/>
      <c r="Q956" s="368"/>
    </row>
    <row r="957">
      <c r="A957" s="368"/>
      <c r="B957" s="368"/>
      <c r="C957" s="368"/>
      <c r="D957" s="368"/>
      <c r="E957" s="368"/>
      <c r="F957" s="368"/>
      <c r="G957" s="368"/>
      <c r="H957" s="368"/>
      <c r="I957" s="368"/>
      <c r="J957" s="368"/>
      <c r="K957" s="368"/>
      <c r="L957" s="368"/>
      <c r="M957" s="368"/>
      <c r="N957" s="368"/>
      <c r="O957" s="368"/>
      <c r="P957" s="368"/>
      <c r="Q957" s="368"/>
    </row>
    <row r="958">
      <c r="A958" s="368"/>
      <c r="B958" s="368"/>
      <c r="C958" s="368"/>
      <c r="D958" s="368"/>
      <c r="E958" s="368"/>
      <c r="F958" s="368"/>
      <c r="G958" s="368"/>
      <c r="H958" s="368"/>
      <c r="I958" s="368"/>
      <c r="J958" s="368"/>
      <c r="K958" s="368"/>
      <c r="L958" s="368"/>
      <c r="M958" s="368"/>
      <c r="N958" s="368"/>
      <c r="O958" s="368"/>
      <c r="P958" s="368"/>
      <c r="Q958" s="368"/>
    </row>
    <row r="959">
      <c r="A959" s="368"/>
      <c r="B959" s="368"/>
      <c r="C959" s="368"/>
      <c r="D959" s="368"/>
      <c r="E959" s="368"/>
      <c r="F959" s="368"/>
      <c r="G959" s="368"/>
      <c r="H959" s="368"/>
      <c r="I959" s="368"/>
      <c r="J959" s="368"/>
      <c r="K959" s="368"/>
      <c r="L959" s="368"/>
      <c r="M959" s="368"/>
      <c r="N959" s="368"/>
      <c r="O959" s="368"/>
      <c r="P959" s="368"/>
      <c r="Q959" s="368"/>
    </row>
    <row r="960">
      <c r="A960" s="368"/>
      <c r="B960" s="368"/>
      <c r="C960" s="368"/>
      <c r="D960" s="368"/>
      <c r="E960" s="368"/>
      <c r="F960" s="368"/>
      <c r="G960" s="368"/>
      <c r="H960" s="368"/>
      <c r="I960" s="368"/>
      <c r="J960" s="368"/>
      <c r="K960" s="368"/>
      <c r="L960" s="368"/>
      <c r="M960" s="368"/>
      <c r="N960" s="368"/>
      <c r="O960" s="368"/>
      <c r="P960" s="368"/>
      <c r="Q960" s="368"/>
    </row>
    <row r="961">
      <c r="A961" s="368"/>
      <c r="B961" s="368"/>
      <c r="C961" s="368"/>
      <c r="D961" s="368"/>
      <c r="E961" s="368"/>
      <c r="F961" s="368"/>
      <c r="G961" s="368"/>
      <c r="H961" s="368"/>
      <c r="I961" s="368"/>
      <c r="J961" s="368"/>
      <c r="K961" s="368"/>
      <c r="L961" s="368"/>
      <c r="M961" s="368"/>
      <c r="N961" s="368"/>
      <c r="O961" s="368"/>
      <c r="P961" s="368"/>
      <c r="Q961" s="368"/>
    </row>
    <row r="962">
      <c r="A962" s="368"/>
      <c r="B962" s="368"/>
      <c r="C962" s="368"/>
      <c r="D962" s="368"/>
      <c r="E962" s="368"/>
      <c r="F962" s="368"/>
      <c r="G962" s="368"/>
      <c r="H962" s="368"/>
      <c r="I962" s="368"/>
      <c r="J962" s="368"/>
      <c r="K962" s="368"/>
      <c r="L962" s="368"/>
      <c r="M962" s="368"/>
      <c r="N962" s="368"/>
      <c r="O962" s="368"/>
      <c r="P962" s="368"/>
      <c r="Q962" s="368"/>
    </row>
    <row r="963">
      <c r="A963" s="368"/>
      <c r="B963" s="368"/>
      <c r="C963" s="368"/>
      <c r="D963" s="368"/>
      <c r="E963" s="368"/>
      <c r="F963" s="368"/>
      <c r="G963" s="368"/>
      <c r="H963" s="368"/>
      <c r="I963" s="368"/>
      <c r="J963" s="368"/>
      <c r="K963" s="368"/>
      <c r="L963" s="368"/>
      <c r="M963" s="368"/>
      <c r="N963" s="368"/>
      <c r="O963" s="368"/>
      <c r="P963" s="368"/>
      <c r="Q963" s="368"/>
    </row>
    <row r="964">
      <c r="A964" s="368"/>
      <c r="B964" s="368"/>
      <c r="C964" s="368"/>
      <c r="D964" s="368"/>
      <c r="E964" s="368"/>
      <c r="F964" s="368"/>
      <c r="G964" s="368"/>
      <c r="H964" s="368"/>
      <c r="I964" s="368"/>
      <c r="J964" s="368"/>
      <c r="K964" s="368"/>
      <c r="L964" s="368"/>
      <c r="M964" s="368"/>
      <c r="N964" s="368"/>
      <c r="O964" s="368"/>
      <c r="P964" s="368"/>
      <c r="Q964" s="368"/>
    </row>
    <row r="965">
      <c r="A965" s="368"/>
      <c r="B965" s="368"/>
      <c r="C965" s="368"/>
      <c r="D965" s="368"/>
      <c r="E965" s="368"/>
      <c r="F965" s="368"/>
      <c r="G965" s="368"/>
      <c r="H965" s="368"/>
      <c r="I965" s="368"/>
      <c r="J965" s="368"/>
      <c r="K965" s="368"/>
      <c r="L965" s="368"/>
      <c r="M965" s="368"/>
      <c r="N965" s="368"/>
      <c r="O965" s="368"/>
      <c r="P965" s="368"/>
      <c r="Q965" s="368"/>
    </row>
    <row r="966">
      <c r="A966" s="368"/>
      <c r="B966" s="368"/>
      <c r="C966" s="368"/>
      <c r="D966" s="368"/>
      <c r="E966" s="368"/>
      <c r="F966" s="368"/>
      <c r="G966" s="368"/>
      <c r="H966" s="368"/>
      <c r="I966" s="368"/>
      <c r="J966" s="368"/>
      <c r="K966" s="368"/>
      <c r="L966" s="368"/>
      <c r="M966" s="368"/>
      <c r="N966" s="368"/>
      <c r="O966" s="368"/>
      <c r="P966" s="368"/>
      <c r="Q966" s="368"/>
    </row>
    <row r="967">
      <c r="A967" s="368"/>
      <c r="B967" s="368"/>
      <c r="C967" s="368"/>
      <c r="D967" s="368"/>
      <c r="E967" s="368"/>
      <c r="F967" s="368"/>
      <c r="G967" s="368"/>
      <c r="H967" s="368"/>
      <c r="I967" s="368"/>
      <c r="J967" s="368"/>
      <c r="K967" s="368"/>
      <c r="L967" s="368"/>
      <c r="M967" s="368"/>
      <c r="N967" s="368"/>
      <c r="O967" s="368"/>
      <c r="P967" s="368"/>
      <c r="Q967" s="368"/>
    </row>
    <row r="968">
      <c r="A968" s="368"/>
      <c r="B968" s="368"/>
      <c r="C968" s="368"/>
      <c r="D968" s="368"/>
      <c r="E968" s="368"/>
      <c r="F968" s="368"/>
      <c r="G968" s="368"/>
      <c r="H968" s="368"/>
      <c r="I968" s="368"/>
      <c r="J968" s="368"/>
      <c r="K968" s="368"/>
      <c r="L968" s="368"/>
      <c r="M968" s="368"/>
      <c r="N968" s="368"/>
      <c r="O968" s="368"/>
      <c r="P968" s="368"/>
      <c r="Q968" s="368"/>
    </row>
    <row r="969">
      <c r="A969" s="368"/>
      <c r="B969" s="368"/>
      <c r="C969" s="368"/>
      <c r="D969" s="368"/>
      <c r="E969" s="368"/>
      <c r="F969" s="368"/>
      <c r="G969" s="368"/>
      <c r="H969" s="368"/>
      <c r="I969" s="368"/>
      <c r="J969" s="368"/>
      <c r="K969" s="368"/>
      <c r="L969" s="368"/>
      <c r="M969" s="368"/>
      <c r="N969" s="368"/>
      <c r="O969" s="368"/>
      <c r="P969" s="368"/>
      <c r="Q969" s="368"/>
    </row>
    <row r="970">
      <c r="A970" s="368"/>
      <c r="B970" s="368"/>
      <c r="C970" s="368"/>
      <c r="D970" s="368"/>
      <c r="E970" s="368"/>
      <c r="F970" s="368"/>
      <c r="G970" s="368"/>
      <c r="H970" s="368"/>
      <c r="I970" s="368"/>
      <c r="J970" s="368"/>
      <c r="K970" s="368"/>
      <c r="L970" s="368"/>
      <c r="M970" s="368"/>
      <c r="N970" s="368"/>
      <c r="O970" s="368"/>
      <c r="P970" s="368"/>
      <c r="Q970" s="368"/>
    </row>
    <row r="971">
      <c r="A971" s="368"/>
      <c r="B971" s="368"/>
      <c r="C971" s="368"/>
      <c r="D971" s="368"/>
      <c r="E971" s="368"/>
      <c r="F971" s="368"/>
      <c r="G971" s="368"/>
      <c r="H971" s="368"/>
      <c r="I971" s="368"/>
      <c r="J971" s="368"/>
      <c r="K971" s="368"/>
      <c r="L971" s="368"/>
      <c r="M971" s="368"/>
      <c r="N971" s="368"/>
      <c r="O971" s="368"/>
      <c r="P971" s="368"/>
      <c r="Q971" s="368"/>
    </row>
    <row r="972">
      <c r="A972" s="368"/>
      <c r="B972" s="368"/>
      <c r="C972" s="368"/>
      <c r="D972" s="368"/>
      <c r="E972" s="368"/>
      <c r="F972" s="368"/>
      <c r="G972" s="368"/>
      <c r="H972" s="368"/>
      <c r="I972" s="368"/>
      <c r="J972" s="368"/>
      <c r="K972" s="368"/>
      <c r="L972" s="368"/>
      <c r="M972" s="368"/>
      <c r="N972" s="368"/>
      <c r="O972" s="368"/>
      <c r="P972" s="368"/>
      <c r="Q972" s="368"/>
    </row>
    <row r="973">
      <c r="A973" s="368"/>
      <c r="B973" s="368"/>
      <c r="C973" s="368"/>
      <c r="D973" s="368"/>
      <c r="E973" s="368"/>
      <c r="F973" s="368"/>
      <c r="G973" s="368"/>
      <c r="H973" s="368"/>
      <c r="I973" s="368"/>
      <c r="J973" s="368"/>
      <c r="K973" s="368"/>
      <c r="L973" s="368"/>
      <c r="M973" s="368"/>
      <c r="N973" s="368"/>
      <c r="O973" s="368"/>
      <c r="P973" s="368"/>
      <c r="Q973" s="368"/>
    </row>
    <row r="974">
      <c r="A974" s="368"/>
      <c r="B974" s="368"/>
      <c r="C974" s="368"/>
      <c r="D974" s="368"/>
      <c r="E974" s="368"/>
      <c r="F974" s="368"/>
      <c r="G974" s="368"/>
      <c r="H974" s="368"/>
      <c r="I974" s="368"/>
      <c r="J974" s="368"/>
      <c r="K974" s="368"/>
      <c r="L974" s="368"/>
      <c r="M974" s="368"/>
      <c r="N974" s="368"/>
      <c r="O974" s="368"/>
      <c r="P974" s="368"/>
      <c r="Q974" s="368"/>
    </row>
    <row r="975">
      <c r="A975" s="368"/>
      <c r="B975" s="368"/>
      <c r="C975" s="368"/>
      <c r="D975" s="368"/>
      <c r="E975" s="368"/>
      <c r="F975" s="368"/>
      <c r="G975" s="368"/>
      <c r="H975" s="368"/>
      <c r="I975" s="368"/>
      <c r="J975" s="368"/>
      <c r="K975" s="368"/>
      <c r="L975" s="368"/>
      <c r="M975" s="368"/>
      <c r="N975" s="368"/>
      <c r="O975" s="368"/>
      <c r="P975" s="368"/>
      <c r="Q975" s="368"/>
    </row>
    <row r="976">
      <c r="A976" s="368"/>
      <c r="B976" s="368"/>
      <c r="C976" s="368"/>
      <c r="D976" s="368"/>
      <c r="E976" s="368"/>
      <c r="F976" s="368"/>
      <c r="G976" s="368"/>
      <c r="H976" s="368"/>
      <c r="I976" s="368"/>
      <c r="J976" s="368"/>
      <c r="K976" s="368"/>
      <c r="L976" s="368"/>
      <c r="M976" s="368"/>
      <c r="N976" s="368"/>
      <c r="O976" s="368"/>
      <c r="P976" s="368"/>
      <c r="Q976" s="368"/>
    </row>
    <row r="977">
      <c r="A977" s="368"/>
      <c r="B977" s="368"/>
      <c r="C977" s="368"/>
      <c r="D977" s="368"/>
      <c r="E977" s="368"/>
      <c r="F977" s="368"/>
      <c r="G977" s="368"/>
      <c r="H977" s="368"/>
      <c r="I977" s="368"/>
      <c r="J977" s="368"/>
      <c r="K977" s="368"/>
      <c r="L977" s="368"/>
      <c r="M977" s="368"/>
      <c r="N977" s="368"/>
      <c r="O977" s="368"/>
      <c r="P977" s="368"/>
      <c r="Q977" s="368"/>
    </row>
    <row r="978">
      <c r="A978" s="368"/>
      <c r="B978" s="368"/>
      <c r="C978" s="368"/>
      <c r="D978" s="368"/>
      <c r="E978" s="368"/>
      <c r="F978" s="368"/>
      <c r="G978" s="368"/>
      <c r="H978" s="368"/>
      <c r="I978" s="368"/>
      <c r="J978" s="368"/>
      <c r="K978" s="368"/>
      <c r="L978" s="368"/>
      <c r="M978" s="368"/>
      <c r="N978" s="368"/>
      <c r="O978" s="368"/>
      <c r="P978" s="368"/>
      <c r="Q978" s="368"/>
    </row>
    <row r="979">
      <c r="A979" s="368"/>
      <c r="B979" s="368"/>
      <c r="C979" s="368"/>
      <c r="D979" s="368"/>
      <c r="E979" s="368"/>
      <c r="F979" s="368"/>
      <c r="G979" s="368"/>
      <c r="H979" s="368"/>
      <c r="I979" s="368"/>
      <c r="J979" s="368"/>
      <c r="K979" s="368"/>
      <c r="L979" s="368"/>
      <c r="M979" s="368"/>
      <c r="N979" s="368"/>
      <c r="O979" s="368"/>
      <c r="P979" s="368"/>
      <c r="Q979" s="368"/>
    </row>
    <row r="980">
      <c r="A980" s="368"/>
      <c r="B980" s="368"/>
      <c r="C980" s="368"/>
      <c r="D980" s="368"/>
      <c r="E980" s="368"/>
      <c r="F980" s="368"/>
      <c r="G980" s="368"/>
      <c r="H980" s="368"/>
      <c r="I980" s="368"/>
      <c r="J980" s="368"/>
      <c r="K980" s="368"/>
      <c r="L980" s="368"/>
      <c r="M980" s="368"/>
      <c r="N980" s="368"/>
      <c r="O980" s="368"/>
      <c r="P980" s="368"/>
      <c r="Q980" s="368"/>
    </row>
    <row r="981">
      <c r="A981" s="368"/>
      <c r="B981" s="368"/>
      <c r="C981" s="368"/>
      <c r="D981" s="368"/>
      <c r="E981" s="368"/>
      <c r="F981" s="368"/>
      <c r="G981" s="368"/>
      <c r="H981" s="368"/>
      <c r="I981" s="368"/>
      <c r="J981" s="368"/>
      <c r="K981" s="368"/>
      <c r="L981" s="368"/>
      <c r="M981" s="368"/>
      <c r="N981" s="368"/>
      <c r="O981" s="368"/>
      <c r="P981" s="368"/>
      <c r="Q981" s="368"/>
    </row>
    <row r="982">
      <c r="A982" s="368"/>
      <c r="B982" s="368"/>
      <c r="C982" s="368"/>
      <c r="D982" s="368"/>
      <c r="E982" s="368"/>
      <c r="F982" s="368"/>
      <c r="G982" s="368"/>
      <c r="H982" s="368"/>
      <c r="I982" s="368"/>
      <c r="J982" s="368"/>
      <c r="K982" s="368"/>
      <c r="L982" s="368"/>
      <c r="M982" s="368"/>
      <c r="N982" s="368"/>
      <c r="O982" s="368"/>
      <c r="P982" s="368"/>
      <c r="Q982" s="368"/>
    </row>
    <row r="983">
      <c r="A983" s="368"/>
      <c r="B983" s="368"/>
      <c r="C983" s="368"/>
      <c r="D983" s="368"/>
      <c r="E983" s="368"/>
      <c r="F983" s="368"/>
      <c r="G983" s="368"/>
      <c r="H983" s="368"/>
      <c r="I983" s="368"/>
      <c r="J983" s="368"/>
      <c r="K983" s="368"/>
      <c r="L983" s="368"/>
      <c r="M983" s="368"/>
      <c r="N983" s="368"/>
      <c r="O983" s="368"/>
      <c r="P983" s="368"/>
      <c r="Q983" s="368"/>
    </row>
    <row r="984">
      <c r="A984" s="368"/>
      <c r="B984" s="368"/>
      <c r="C984" s="368"/>
      <c r="D984" s="368"/>
      <c r="E984" s="368"/>
      <c r="F984" s="368"/>
      <c r="G984" s="368"/>
      <c r="H984" s="368"/>
      <c r="I984" s="368"/>
      <c r="J984" s="368"/>
      <c r="K984" s="368"/>
      <c r="L984" s="368"/>
      <c r="M984" s="368"/>
      <c r="N984" s="368"/>
      <c r="O984" s="368"/>
      <c r="P984" s="368"/>
      <c r="Q984" s="368"/>
    </row>
    <row r="985">
      <c r="A985" s="368"/>
      <c r="B985" s="368"/>
      <c r="C985" s="368"/>
      <c r="D985" s="368"/>
      <c r="E985" s="368"/>
      <c r="F985" s="368"/>
      <c r="G985" s="368"/>
      <c r="H985" s="368"/>
      <c r="I985" s="368"/>
      <c r="J985" s="368"/>
      <c r="K985" s="368"/>
      <c r="L985" s="368"/>
      <c r="M985" s="368"/>
      <c r="N985" s="368"/>
      <c r="O985" s="368"/>
      <c r="P985" s="368"/>
      <c r="Q985" s="368"/>
    </row>
    <row r="986">
      <c r="A986" s="368"/>
      <c r="B986" s="368"/>
      <c r="C986" s="368"/>
      <c r="D986" s="368"/>
      <c r="E986" s="368"/>
      <c r="F986" s="368"/>
      <c r="G986" s="368"/>
      <c r="H986" s="368"/>
      <c r="I986" s="368"/>
      <c r="J986" s="368"/>
      <c r="K986" s="368"/>
      <c r="L986" s="368"/>
      <c r="M986" s="368"/>
      <c r="N986" s="368"/>
      <c r="O986" s="368"/>
      <c r="P986" s="368"/>
      <c r="Q986" s="368"/>
    </row>
    <row r="987">
      <c r="A987" s="368"/>
      <c r="B987" s="368"/>
      <c r="C987" s="368"/>
      <c r="D987" s="368"/>
      <c r="E987" s="368"/>
      <c r="F987" s="368"/>
      <c r="G987" s="368"/>
      <c r="H987" s="368"/>
      <c r="I987" s="368"/>
      <c r="J987" s="368"/>
      <c r="K987" s="368"/>
      <c r="L987" s="368"/>
      <c r="M987" s="368"/>
      <c r="N987" s="368"/>
      <c r="O987" s="368"/>
      <c r="P987" s="368"/>
      <c r="Q987" s="368"/>
    </row>
    <row r="988">
      <c r="A988" s="368"/>
      <c r="B988" s="368"/>
      <c r="C988" s="368"/>
      <c r="D988" s="368"/>
      <c r="E988" s="368"/>
      <c r="F988" s="368"/>
      <c r="G988" s="368"/>
      <c r="H988" s="368"/>
      <c r="I988" s="368"/>
      <c r="J988" s="368"/>
      <c r="K988" s="368"/>
      <c r="L988" s="368"/>
      <c r="M988" s="368"/>
      <c r="N988" s="368"/>
      <c r="O988" s="368"/>
      <c r="P988" s="368"/>
      <c r="Q988" s="368"/>
    </row>
    <row r="989">
      <c r="A989" s="368"/>
      <c r="B989" s="368"/>
      <c r="C989" s="368"/>
      <c r="D989" s="368"/>
      <c r="E989" s="368"/>
      <c r="F989" s="368"/>
      <c r="G989" s="368"/>
      <c r="H989" s="368"/>
      <c r="I989" s="368"/>
      <c r="J989" s="368"/>
      <c r="K989" s="368"/>
      <c r="L989" s="368"/>
      <c r="M989" s="368"/>
      <c r="N989" s="368"/>
      <c r="O989" s="368"/>
      <c r="P989" s="368"/>
      <c r="Q989" s="368"/>
    </row>
    <row r="990">
      <c r="A990" s="368"/>
      <c r="B990" s="368"/>
      <c r="C990" s="368"/>
      <c r="D990" s="368"/>
      <c r="E990" s="368"/>
      <c r="F990" s="368"/>
      <c r="G990" s="368"/>
      <c r="H990" s="368"/>
      <c r="I990" s="368"/>
      <c r="J990" s="368"/>
      <c r="K990" s="368"/>
      <c r="L990" s="368"/>
      <c r="M990" s="368"/>
      <c r="N990" s="368"/>
      <c r="O990" s="368"/>
      <c r="P990" s="368"/>
      <c r="Q990" s="368"/>
    </row>
    <row r="991">
      <c r="A991" s="368"/>
      <c r="B991" s="368"/>
      <c r="C991" s="368"/>
      <c r="D991" s="368"/>
      <c r="E991" s="368"/>
      <c r="F991" s="368"/>
      <c r="G991" s="368"/>
      <c r="H991" s="368"/>
      <c r="I991" s="368"/>
      <c r="J991" s="368"/>
      <c r="K991" s="368"/>
      <c r="L991" s="368"/>
      <c r="M991" s="368"/>
      <c r="N991" s="368"/>
      <c r="O991" s="368"/>
      <c r="P991" s="368"/>
      <c r="Q991" s="368"/>
    </row>
    <row r="992">
      <c r="A992" s="368"/>
      <c r="B992" s="368"/>
      <c r="C992" s="368"/>
      <c r="D992" s="368"/>
      <c r="E992" s="368"/>
      <c r="F992" s="368"/>
      <c r="G992" s="368"/>
      <c r="H992" s="368"/>
      <c r="I992" s="368"/>
      <c r="J992" s="368"/>
      <c r="K992" s="368"/>
      <c r="L992" s="368"/>
      <c r="M992" s="368"/>
      <c r="N992" s="368"/>
      <c r="O992" s="368"/>
      <c r="P992" s="368"/>
      <c r="Q992" s="368"/>
    </row>
    <row r="993">
      <c r="A993" s="368"/>
      <c r="B993" s="368"/>
      <c r="C993" s="368"/>
      <c r="D993" s="368"/>
      <c r="E993" s="368"/>
      <c r="F993" s="368"/>
      <c r="G993" s="368"/>
      <c r="H993" s="368"/>
      <c r="I993" s="368"/>
      <c r="J993" s="368"/>
      <c r="K993" s="368"/>
      <c r="L993" s="368"/>
      <c r="M993" s="368"/>
      <c r="N993" s="368"/>
      <c r="O993" s="368"/>
      <c r="P993" s="368"/>
      <c r="Q993" s="368"/>
    </row>
    <row r="994">
      <c r="A994" s="368"/>
      <c r="B994" s="368"/>
      <c r="C994" s="368"/>
      <c r="D994" s="368"/>
      <c r="E994" s="368"/>
      <c r="F994" s="368"/>
      <c r="G994" s="368"/>
      <c r="H994" s="368"/>
      <c r="I994" s="368"/>
      <c r="J994" s="368"/>
      <c r="K994" s="368"/>
      <c r="L994" s="368"/>
      <c r="M994" s="368"/>
      <c r="N994" s="368"/>
      <c r="O994" s="368"/>
      <c r="P994" s="368"/>
      <c r="Q994" s="368"/>
    </row>
    <row r="995">
      <c r="A995" s="368"/>
      <c r="B995" s="368"/>
      <c r="C995" s="368"/>
      <c r="D995" s="368"/>
      <c r="E995" s="368"/>
      <c r="F995" s="368"/>
      <c r="G995" s="368"/>
      <c r="H995" s="368"/>
      <c r="I995" s="368"/>
      <c r="J995" s="368"/>
      <c r="K995" s="368"/>
      <c r="L995" s="368"/>
      <c r="M995" s="368"/>
      <c r="N995" s="368"/>
      <c r="O995" s="368"/>
      <c r="P995" s="368"/>
      <c r="Q995" s="368"/>
    </row>
    <row r="996">
      <c r="A996" s="368"/>
      <c r="B996" s="368"/>
      <c r="C996" s="368"/>
      <c r="D996" s="368"/>
      <c r="E996" s="368"/>
      <c r="F996" s="368"/>
      <c r="G996" s="368"/>
      <c r="H996" s="368"/>
      <c r="I996" s="368"/>
      <c r="J996" s="368"/>
      <c r="K996" s="368"/>
      <c r="L996" s="368"/>
      <c r="M996" s="368"/>
      <c r="N996" s="368"/>
      <c r="O996" s="368"/>
      <c r="P996" s="368"/>
      <c r="Q996" s="368"/>
    </row>
    <row r="997">
      <c r="A997" s="368"/>
      <c r="B997" s="368"/>
      <c r="C997" s="368"/>
      <c r="D997" s="368"/>
      <c r="E997" s="368"/>
      <c r="F997" s="368"/>
      <c r="G997" s="368"/>
      <c r="H997" s="368"/>
      <c r="I997" s="368"/>
      <c r="J997" s="368"/>
      <c r="K997" s="368"/>
      <c r="L997" s="368"/>
      <c r="M997" s="368"/>
      <c r="N997" s="368"/>
      <c r="O997" s="368"/>
      <c r="P997" s="368"/>
      <c r="Q997" s="368"/>
    </row>
    <row r="998">
      <c r="A998" s="368"/>
      <c r="B998" s="368"/>
      <c r="C998" s="368"/>
      <c r="D998" s="368"/>
      <c r="E998" s="368"/>
      <c r="F998" s="368"/>
      <c r="G998" s="368"/>
      <c r="H998" s="368"/>
      <c r="I998" s="368"/>
      <c r="J998" s="368"/>
      <c r="K998" s="368"/>
      <c r="L998" s="368"/>
      <c r="M998" s="368"/>
      <c r="N998" s="368"/>
      <c r="O998" s="368"/>
      <c r="P998" s="368"/>
      <c r="Q998" s="368"/>
    </row>
    <row r="999">
      <c r="A999" s="368"/>
      <c r="B999" s="368"/>
      <c r="C999" s="368"/>
      <c r="D999" s="368"/>
      <c r="E999" s="368"/>
      <c r="F999" s="368"/>
      <c r="G999" s="368"/>
      <c r="H999" s="368"/>
      <c r="I999" s="368"/>
      <c r="J999" s="368"/>
      <c r="K999" s="368"/>
      <c r="L999" s="368"/>
      <c r="M999" s="368"/>
      <c r="N999" s="368"/>
      <c r="O999" s="368"/>
      <c r="P999" s="368"/>
      <c r="Q999" s="368"/>
    </row>
    <row r="1000">
      <c r="A1000" s="368"/>
      <c r="B1000" s="368"/>
      <c r="C1000" s="368"/>
      <c r="D1000" s="368"/>
      <c r="E1000" s="368"/>
      <c r="F1000" s="368"/>
      <c r="G1000" s="368"/>
      <c r="H1000" s="368"/>
      <c r="I1000" s="368"/>
      <c r="J1000" s="368"/>
      <c r="K1000" s="368"/>
      <c r="L1000" s="368"/>
      <c r="M1000" s="368"/>
      <c r="N1000" s="368"/>
      <c r="O1000" s="368"/>
      <c r="P1000" s="368"/>
      <c r="Q1000" s="368"/>
    </row>
    <row r="1001">
      <c r="A1001" s="368"/>
      <c r="B1001" s="368"/>
      <c r="C1001" s="368"/>
      <c r="D1001" s="368"/>
      <c r="E1001" s="368"/>
      <c r="F1001" s="368"/>
      <c r="G1001" s="368"/>
      <c r="H1001" s="368"/>
      <c r="I1001" s="368"/>
      <c r="J1001" s="368"/>
      <c r="K1001" s="368"/>
      <c r="L1001" s="368"/>
      <c r="M1001" s="368"/>
      <c r="N1001" s="368"/>
      <c r="O1001" s="368"/>
      <c r="P1001" s="368"/>
      <c r="Q1001" s="368"/>
    </row>
    <row r="1002">
      <c r="A1002" s="368"/>
      <c r="B1002" s="368"/>
      <c r="C1002" s="368"/>
      <c r="D1002" s="368"/>
      <c r="E1002" s="368"/>
      <c r="F1002" s="368"/>
      <c r="G1002" s="368"/>
      <c r="H1002" s="368"/>
      <c r="I1002" s="368"/>
      <c r="J1002" s="368"/>
      <c r="K1002" s="368"/>
      <c r="L1002" s="368"/>
      <c r="M1002" s="368"/>
      <c r="N1002" s="368"/>
      <c r="O1002" s="368"/>
      <c r="P1002" s="368"/>
      <c r="Q1002" s="368"/>
    </row>
    <row r="1003">
      <c r="A1003" s="368"/>
      <c r="B1003" s="368"/>
      <c r="C1003" s="368"/>
      <c r="D1003" s="368"/>
      <c r="E1003" s="368"/>
      <c r="F1003" s="368"/>
      <c r="G1003" s="368"/>
      <c r="H1003" s="368"/>
      <c r="I1003" s="368"/>
      <c r="J1003" s="368"/>
      <c r="K1003" s="368"/>
      <c r="L1003" s="368"/>
      <c r="M1003" s="368"/>
      <c r="N1003" s="368"/>
      <c r="O1003" s="368"/>
      <c r="P1003" s="368"/>
      <c r="Q1003" s="368"/>
    </row>
    <row r="1004">
      <c r="A1004" s="368"/>
      <c r="B1004" s="368"/>
      <c r="C1004" s="368"/>
      <c r="D1004" s="368"/>
      <c r="E1004" s="368"/>
      <c r="F1004" s="368"/>
      <c r="G1004" s="368"/>
      <c r="H1004" s="368"/>
      <c r="I1004" s="368"/>
      <c r="J1004" s="368"/>
      <c r="K1004" s="368"/>
      <c r="L1004" s="368"/>
      <c r="M1004" s="368"/>
      <c r="N1004" s="368"/>
      <c r="O1004" s="368"/>
      <c r="P1004" s="368"/>
      <c r="Q1004" s="368"/>
    </row>
    <row r="1005">
      <c r="A1005" s="368"/>
      <c r="B1005" s="368"/>
      <c r="C1005" s="368"/>
      <c r="D1005" s="368"/>
      <c r="E1005" s="368"/>
      <c r="F1005" s="368"/>
      <c r="G1005" s="368"/>
      <c r="H1005" s="368"/>
      <c r="I1005" s="368"/>
      <c r="J1005" s="368"/>
      <c r="K1005" s="368"/>
      <c r="L1005" s="368"/>
      <c r="M1005" s="368"/>
      <c r="N1005" s="368"/>
      <c r="O1005" s="368"/>
      <c r="P1005" s="368"/>
      <c r="Q1005" s="368"/>
    </row>
    <row r="1006">
      <c r="A1006" s="368"/>
      <c r="B1006" s="368"/>
      <c r="C1006" s="368"/>
      <c r="D1006" s="368"/>
      <c r="E1006" s="368"/>
      <c r="F1006" s="368"/>
      <c r="G1006" s="368"/>
      <c r="H1006" s="368"/>
      <c r="I1006" s="368"/>
      <c r="J1006" s="368"/>
      <c r="K1006" s="368"/>
      <c r="L1006" s="368"/>
      <c r="M1006" s="368"/>
      <c r="N1006" s="368"/>
      <c r="O1006" s="368"/>
      <c r="P1006" s="368"/>
      <c r="Q1006" s="368"/>
    </row>
    <row r="1007">
      <c r="A1007" s="368"/>
      <c r="B1007" s="368"/>
      <c r="C1007" s="368"/>
      <c r="D1007" s="368"/>
      <c r="E1007" s="368"/>
      <c r="F1007" s="368"/>
      <c r="G1007" s="368"/>
      <c r="H1007" s="368"/>
      <c r="I1007" s="368"/>
      <c r="J1007" s="368"/>
      <c r="K1007" s="368"/>
      <c r="L1007" s="368"/>
      <c r="M1007" s="368"/>
      <c r="N1007" s="368"/>
      <c r="O1007" s="368"/>
      <c r="P1007" s="368"/>
      <c r="Q1007" s="368"/>
    </row>
    <row r="1008">
      <c r="A1008" s="368"/>
      <c r="B1008" s="368"/>
      <c r="C1008" s="368"/>
      <c r="D1008" s="368"/>
      <c r="E1008" s="368"/>
      <c r="F1008" s="368"/>
      <c r="G1008" s="368"/>
      <c r="H1008" s="368"/>
      <c r="I1008" s="368"/>
      <c r="J1008" s="368"/>
      <c r="K1008" s="368"/>
      <c r="L1008" s="368"/>
      <c r="M1008" s="368"/>
      <c r="N1008" s="368"/>
      <c r="O1008" s="368"/>
      <c r="P1008" s="368"/>
      <c r="Q1008" s="368"/>
    </row>
    <row r="1009">
      <c r="A1009" s="368"/>
      <c r="B1009" s="368"/>
      <c r="C1009" s="368"/>
      <c r="D1009" s="368"/>
      <c r="E1009" s="368"/>
      <c r="F1009" s="368"/>
      <c r="G1009" s="368"/>
      <c r="H1009" s="368"/>
      <c r="I1009" s="368"/>
      <c r="J1009" s="368"/>
      <c r="K1009" s="368"/>
      <c r="L1009" s="368"/>
      <c r="M1009" s="368"/>
      <c r="N1009" s="368"/>
      <c r="O1009" s="368"/>
      <c r="P1009" s="368"/>
      <c r="Q1009" s="368"/>
    </row>
    <row r="1010">
      <c r="A1010" s="368"/>
      <c r="B1010" s="368"/>
      <c r="C1010" s="368"/>
      <c r="D1010" s="368"/>
      <c r="E1010" s="368"/>
      <c r="F1010" s="368"/>
      <c r="G1010" s="368"/>
      <c r="H1010" s="368"/>
      <c r="I1010" s="368"/>
      <c r="J1010" s="368"/>
      <c r="K1010" s="368"/>
      <c r="L1010" s="368"/>
      <c r="M1010" s="368"/>
      <c r="N1010" s="368"/>
      <c r="O1010" s="368"/>
      <c r="P1010" s="368"/>
      <c r="Q1010" s="368"/>
    </row>
    <row r="1011">
      <c r="A1011" s="368"/>
      <c r="B1011" s="368"/>
      <c r="C1011" s="368"/>
      <c r="D1011" s="368"/>
      <c r="E1011" s="368"/>
      <c r="F1011" s="368"/>
      <c r="G1011" s="368"/>
      <c r="H1011" s="368"/>
      <c r="I1011" s="368"/>
      <c r="J1011" s="368"/>
      <c r="K1011" s="368"/>
      <c r="L1011" s="368"/>
      <c r="M1011" s="368"/>
      <c r="N1011" s="368"/>
      <c r="O1011" s="368"/>
      <c r="P1011" s="368"/>
      <c r="Q1011" s="368"/>
    </row>
    <row r="1012">
      <c r="A1012" s="368"/>
      <c r="B1012" s="368"/>
      <c r="C1012" s="368"/>
      <c r="D1012" s="368"/>
      <c r="E1012" s="368"/>
      <c r="F1012" s="368"/>
      <c r="G1012" s="368"/>
      <c r="H1012" s="368"/>
      <c r="I1012" s="368"/>
      <c r="J1012" s="368"/>
      <c r="K1012" s="368"/>
      <c r="L1012" s="368"/>
      <c r="M1012" s="368"/>
      <c r="N1012" s="368"/>
      <c r="O1012" s="368"/>
      <c r="P1012" s="368"/>
      <c r="Q1012" s="368"/>
    </row>
    <row r="1013">
      <c r="A1013" s="368"/>
      <c r="B1013" s="368"/>
      <c r="C1013" s="368"/>
      <c r="D1013" s="368"/>
      <c r="E1013" s="368"/>
      <c r="F1013" s="368"/>
      <c r="G1013" s="368"/>
      <c r="H1013" s="368"/>
      <c r="I1013" s="368"/>
      <c r="J1013" s="368"/>
      <c r="K1013" s="368"/>
      <c r="L1013" s="368"/>
      <c r="M1013" s="368"/>
      <c r="N1013" s="368"/>
      <c r="O1013" s="368"/>
      <c r="P1013" s="368"/>
      <c r="Q1013" s="368"/>
    </row>
    <row r="1014">
      <c r="A1014" s="368"/>
      <c r="B1014" s="368"/>
      <c r="C1014" s="368"/>
      <c r="D1014" s="368"/>
      <c r="E1014" s="368"/>
      <c r="F1014" s="368"/>
      <c r="G1014" s="368"/>
      <c r="H1014" s="368"/>
      <c r="I1014" s="368"/>
      <c r="J1014" s="368"/>
      <c r="K1014" s="368"/>
      <c r="L1014" s="368"/>
      <c r="M1014" s="368"/>
      <c r="N1014" s="368"/>
      <c r="O1014" s="368"/>
      <c r="P1014" s="368"/>
      <c r="Q1014" s="368"/>
    </row>
    <row r="1015">
      <c r="A1015" s="368"/>
      <c r="B1015" s="368"/>
      <c r="C1015" s="368"/>
      <c r="D1015" s="368"/>
      <c r="E1015" s="368"/>
      <c r="F1015" s="368"/>
      <c r="G1015" s="368"/>
      <c r="H1015" s="368"/>
      <c r="I1015" s="368"/>
      <c r="J1015" s="368"/>
      <c r="K1015" s="368"/>
      <c r="L1015" s="368"/>
      <c r="M1015" s="368"/>
      <c r="N1015" s="368"/>
      <c r="O1015" s="368"/>
      <c r="P1015" s="368"/>
      <c r="Q1015" s="368"/>
    </row>
    <row r="1016">
      <c r="A1016" s="368"/>
      <c r="B1016" s="368"/>
      <c r="C1016" s="368"/>
      <c r="D1016" s="368"/>
      <c r="E1016" s="368"/>
      <c r="F1016" s="368"/>
      <c r="G1016" s="368"/>
      <c r="H1016" s="368"/>
      <c r="I1016" s="368"/>
      <c r="J1016" s="368"/>
      <c r="K1016" s="368"/>
      <c r="L1016" s="368"/>
      <c r="M1016" s="368"/>
      <c r="N1016" s="368"/>
      <c r="O1016" s="368"/>
      <c r="P1016" s="368"/>
      <c r="Q1016" s="368"/>
    </row>
    <row r="1017">
      <c r="A1017" s="368"/>
      <c r="B1017" s="368"/>
      <c r="C1017" s="368"/>
      <c r="D1017" s="368"/>
      <c r="E1017" s="368"/>
      <c r="F1017" s="368"/>
      <c r="G1017" s="368"/>
      <c r="H1017" s="368"/>
      <c r="I1017" s="368"/>
      <c r="J1017" s="368"/>
      <c r="K1017" s="368"/>
      <c r="L1017" s="368"/>
      <c r="M1017" s="368"/>
      <c r="N1017" s="368"/>
      <c r="O1017" s="368"/>
      <c r="P1017" s="368"/>
      <c r="Q1017" s="368"/>
    </row>
    <row r="1018">
      <c r="A1018" s="368"/>
      <c r="B1018" s="368"/>
      <c r="C1018" s="368"/>
      <c r="D1018" s="368"/>
      <c r="E1018" s="368"/>
      <c r="F1018" s="368"/>
      <c r="G1018" s="368"/>
      <c r="H1018" s="368"/>
      <c r="I1018" s="368"/>
      <c r="J1018" s="368"/>
      <c r="K1018" s="368"/>
      <c r="L1018" s="368"/>
      <c r="M1018" s="368"/>
      <c r="N1018" s="368"/>
      <c r="O1018" s="368"/>
      <c r="P1018" s="368"/>
      <c r="Q1018" s="368"/>
    </row>
    <row r="1019">
      <c r="A1019" s="368"/>
      <c r="B1019" s="368"/>
      <c r="C1019" s="368"/>
      <c r="D1019" s="368"/>
      <c r="E1019" s="368"/>
      <c r="F1019" s="368"/>
      <c r="G1019" s="368"/>
      <c r="H1019" s="368"/>
      <c r="I1019" s="368"/>
      <c r="J1019" s="368"/>
      <c r="K1019" s="368"/>
      <c r="L1019" s="368"/>
      <c r="M1019" s="368"/>
      <c r="N1019" s="368"/>
      <c r="O1019" s="368"/>
      <c r="P1019" s="368"/>
      <c r="Q1019" s="368"/>
    </row>
    <row r="1020">
      <c r="A1020" s="368"/>
      <c r="B1020" s="368"/>
      <c r="C1020" s="368"/>
      <c r="D1020" s="368"/>
      <c r="E1020" s="368"/>
      <c r="F1020" s="368"/>
      <c r="G1020" s="368"/>
      <c r="H1020" s="368"/>
      <c r="I1020" s="368"/>
      <c r="J1020" s="368"/>
      <c r="K1020" s="368"/>
      <c r="L1020" s="368"/>
      <c r="M1020" s="368"/>
      <c r="N1020" s="368"/>
      <c r="O1020" s="368"/>
      <c r="P1020" s="368"/>
      <c r="Q1020" s="368"/>
    </row>
    <row r="1021">
      <c r="A1021" s="368"/>
      <c r="B1021" s="368"/>
      <c r="C1021" s="368"/>
      <c r="D1021" s="368"/>
      <c r="E1021" s="368"/>
      <c r="F1021" s="368"/>
      <c r="G1021" s="368"/>
      <c r="H1021" s="368"/>
      <c r="I1021" s="368"/>
      <c r="J1021" s="368"/>
      <c r="K1021" s="368"/>
      <c r="L1021" s="368"/>
      <c r="M1021" s="368"/>
      <c r="N1021" s="368"/>
      <c r="O1021" s="368"/>
      <c r="P1021" s="368"/>
      <c r="Q1021" s="368"/>
    </row>
    <row r="1022">
      <c r="A1022" s="368"/>
      <c r="B1022" s="368"/>
      <c r="C1022" s="368"/>
      <c r="D1022" s="368"/>
      <c r="E1022" s="368"/>
      <c r="F1022" s="368"/>
      <c r="G1022" s="368"/>
      <c r="H1022" s="368"/>
      <c r="I1022" s="368"/>
      <c r="J1022" s="368"/>
      <c r="K1022" s="368"/>
      <c r="L1022" s="368"/>
      <c r="M1022" s="368"/>
      <c r="N1022" s="368"/>
      <c r="O1022" s="368"/>
      <c r="P1022" s="368"/>
      <c r="Q1022" s="368"/>
    </row>
    <row r="1023">
      <c r="A1023" s="368"/>
      <c r="B1023" s="368"/>
      <c r="C1023" s="368"/>
      <c r="D1023" s="368"/>
      <c r="E1023" s="368"/>
      <c r="F1023" s="368"/>
      <c r="G1023" s="368"/>
      <c r="H1023" s="368"/>
      <c r="I1023" s="368"/>
      <c r="J1023" s="368"/>
      <c r="K1023" s="368"/>
      <c r="L1023" s="368"/>
      <c r="M1023" s="368"/>
      <c r="N1023" s="368"/>
      <c r="O1023" s="368"/>
      <c r="P1023" s="368"/>
      <c r="Q1023" s="368"/>
    </row>
    <row r="1024">
      <c r="A1024" s="368"/>
      <c r="B1024" s="368"/>
      <c r="C1024" s="368"/>
      <c r="D1024" s="368"/>
      <c r="E1024" s="368"/>
      <c r="F1024" s="368"/>
      <c r="G1024" s="368"/>
      <c r="H1024" s="368"/>
      <c r="I1024" s="368"/>
      <c r="J1024" s="368"/>
      <c r="K1024" s="368"/>
      <c r="L1024" s="368"/>
      <c r="M1024" s="368"/>
      <c r="N1024" s="368"/>
      <c r="O1024" s="368"/>
      <c r="P1024" s="368"/>
      <c r="Q1024" s="368"/>
    </row>
    <row r="1025">
      <c r="A1025" s="368"/>
      <c r="B1025" s="368"/>
      <c r="C1025" s="368"/>
      <c r="D1025" s="368"/>
      <c r="E1025" s="368"/>
      <c r="F1025" s="368"/>
      <c r="G1025" s="368"/>
      <c r="H1025" s="368"/>
      <c r="I1025" s="368"/>
      <c r="J1025" s="368"/>
      <c r="K1025" s="368"/>
      <c r="L1025" s="368"/>
      <c r="M1025" s="368"/>
      <c r="N1025" s="368"/>
      <c r="O1025" s="368"/>
      <c r="P1025" s="368"/>
      <c r="Q1025" s="368"/>
    </row>
    <row r="1026">
      <c r="A1026" s="368"/>
      <c r="B1026" s="368"/>
      <c r="C1026" s="368"/>
      <c r="D1026" s="368"/>
      <c r="E1026" s="368"/>
      <c r="F1026" s="368"/>
      <c r="G1026" s="368"/>
      <c r="H1026" s="368"/>
      <c r="I1026" s="368"/>
      <c r="J1026" s="368"/>
      <c r="K1026" s="368"/>
      <c r="L1026" s="368"/>
      <c r="M1026" s="368"/>
      <c r="N1026" s="368"/>
      <c r="O1026" s="368"/>
      <c r="P1026" s="368"/>
      <c r="Q1026" s="368"/>
    </row>
    <row r="1027">
      <c r="A1027" s="368"/>
      <c r="B1027" s="368"/>
      <c r="C1027" s="368"/>
      <c r="D1027" s="368"/>
      <c r="E1027" s="368"/>
      <c r="F1027" s="368"/>
      <c r="G1027" s="368"/>
      <c r="H1027" s="368"/>
      <c r="I1027" s="368"/>
      <c r="J1027" s="368"/>
      <c r="K1027" s="368"/>
      <c r="L1027" s="368"/>
      <c r="M1027" s="368"/>
      <c r="N1027" s="368"/>
      <c r="O1027" s="368"/>
      <c r="P1027" s="368"/>
      <c r="Q1027" s="368"/>
    </row>
    <row r="1028">
      <c r="A1028" s="368"/>
      <c r="B1028" s="368"/>
      <c r="C1028" s="368"/>
      <c r="D1028" s="368"/>
      <c r="E1028" s="368"/>
      <c r="F1028" s="368"/>
      <c r="G1028" s="368"/>
      <c r="H1028" s="368"/>
      <c r="I1028" s="368"/>
      <c r="J1028" s="368"/>
      <c r="K1028" s="368"/>
      <c r="L1028" s="368"/>
      <c r="M1028" s="368"/>
      <c r="N1028" s="368"/>
      <c r="O1028" s="368"/>
      <c r="P1028" s="368"/>
      <c r="Q1028" s="368"/>
    </row>
    <row r="1029">
      <c r="A1029" s="368"/>
      <c r="B1029" s="368"/>
      <c r="C1029" s="368"/>
      <c r="D1029" s="368"/>
      <c r="E1029" s="368"/>
      <c r="F1029" s="368"/>
      <c r="G1029" s="368"/>
      <c r="H1029" s="368"/>
      <c r="I1029" s="368"/>
      <c r="J1029" s="368"/>
      <c r="K1029" s="368"/>
      <c r="L1029" s="368"/>
      <c r="M1029" s="368"/>
      <c r="N1029" s="368"/>
      <c r="O1029" s="368"/>
      <c r="P1029" s="368"/>
      <c r="Q1029" s="368"/>
    </row>
    <row r="1030">
      <c r="A1030" s="368"/>
      <c r="B1030" s="368"/>
      <c r="C1030" s="368"/>
      <c r="D1030" s="368"/>
      <c r="E1030" s="368"/>
      <c r="F1030" s="368"/>
      <c r="G1030" s="368"/>
      <c r="H1030" s="368"/>
      <c r="I1030" s="368"/>
      <c r="J1030" s="368"/>
      <c r="K1030" s="368"/>
      <c r="L1030" s="368"/>
      <c r="M1030" s="368"/>
      <c r="N1030" s="368"/>
      <c r="O1030" s="368"/>
      <c r="P1030" s="368"/>
      <c r="Q1030" s="368"/>
    </row>
    <row r="1031">
      <c r="A1031" s="368"/>
      <c r="B1031" s="368"/>
      <c r="C1031" s="368"/>
      <c r="D1031" s="368"/>
      <c r="E1031" s="368"/>
      <c r="F1031" s="368"/>
      <c r="G1031" s="368"/>
      <c r="H1031" s="368"/>
      <c r="I1031" s="368"/>
      <c r="J1031" s="368"/>
      <c r="K1031" s="368"/>
      <c r="L1031" s="368"/>
      <c r="M1031" s="368"/>
      <c r="N1031" s="368"/>
      <c r="O1031" s="368"/>
      <c r="P1031" s="368"/>
      <c r="Q1031" s="368"/>
    </row>
    <row r="1032">
      <c r="A1032" s="368"/>
      <c r="B1032" s="368"/>
      <c r="C1032" s="368"/>
      <c r="D1032" s="368"/>
      <c r="E1032" s="368"/>
      <c r="F1032" s="368"/>
      <c r="G1032" s="368"/>
      <c r="H1032" s="368"/>
      <c r="I1032" s="368"/>
      <c r="J1032" s="368"/>
      <c r="K1032" s="368"/>
      <c r="L1032" s="368"/>
      <c r="M1032" s="368"/>
      <c r="N1032" s="368"/>
      <c r="O1032" s="368"/>
      <c r="P1032" s="368"/>
      <c r="Q1032" s="368"/>
    </row>
    <row r="1033">
      <c r="A1033" s="368"/>
      <c r="B1033" s="368"/>
      <c r="C1033" s="368"/>
      <c r="D1033" s="368"/>
      <c r="E1033" s="368"/>
      <c r="F1033" s="368"/>
      <c r="G1033" s="368"/>
      <c r="H1033" s="368"/>
      <c r="I1033" s="368"/>
      <c r="J1033" s="368"/>
      <c r="K1033" s="368"/>
      <c r="L1033" s="368"/>
      <c r="M1033" s="368"/>
      <c r="N1033" s="368"/>
      <c r="O1033" s="368"/>
      <c r="P1033" s="368"/>
      <c r="Q1033" s="368"/>
    </row>
    <row r="1034">
      <c r="A1034" s="368"/>
      <c r="B1034" s="368"/>
      <c r="C1034" s="368"/>
      <c r="D1034" s="368"/>
      <c r="E1034" s="368"/>
      <c r="F1034" s="368"/>
      <c r="G1034" s="368"/>
      <c r="H1034" s="368"/>
      <c r="I1034" s="368"/>
      <c r="J1034" s="368"/>
      <c r="K1034" s="368"/>
      <c r="L1034" s="368"/>
      <c r="M1034" s="368"/>
      <c r="N1034" s="368"/>
      <c r="O1034" s="368"/>
      <c r="P1034" s="368"/>
      <c r="Q1034" s="368"/>
    </row>
    <row r="1035">
      <c r="A1035" s="368"/>
      <c r="B1035" s="368"/>
      <c r="C1035" s="368"/>
      <c r="D1035" s="368"/>
      <c r="E1035" s="368"/>
      <c r="F1035" s="368"/>
      <c r="G1035" s="368"/>
      <c r="H1035" s="368"/>
      <c r="I1035" s="368"/>
      <c r="J1035" s="368"/>
      <c r="K1035" s="368"/>
      <c r="L1035" s="368"/>
      <c r="M1035" s="368"/>
      <c r="N1035" s="368"/>
      <c r="O1035" s="368"/>
      <c r="P1035" s="368"/>
      <c r="Q1035" s="368"/>
    </row>
  </sheetData>
  <conditionalFormatting sqref="A1:R1035">
    <cfRule type="notContainsBlanks" dxfId="5" priority="1">
      <formula>LEN(TRIM(A1))&gt;0</formula>
    </cfRule>
  </conditionalFormatting>
  <dataValidations>
    <dataValidation type="list" allowBlank="1" showErrorMessage="1" sqref="A66">
      <formula1>SumReport!$K$1:$K$15</formula1>
    </dataValidation>
  </dataValidations>
  <drawing r:id="rId1"/>
</worksheet>
</file>